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externalLinks/externalLink1.xml" ContentType="application/vnd.openxmlformats-officedocument.spreadsheetml.externalLink+xml"/>
  <Override PartName="/xl/comments3.xml" ContentType="application/vnd.openxmlformats-officedocument.spreadsheetml.comments+xml"/>
  <Override PartName="/xl/externalLinks/externalLink2.xml" ContentType="application/vnd.openxmlformats-officedocument.spreadsheetml.externalLink+xml"/>
  <Override PartName="/xl/comments4.xml" ContentType="application/vnd.openxmlformats-officedocument.spreadsheetml.comments+xml"/>
  <Override PartName="/xl/externalLinks/externalLink3.xml" ContentType="application/vnd.openxmlformats-officedocument.spreadsheetml.externalLink+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defaultThemeVersion="124226"/>
  <mc:AlternateContent xmlns:mc="http://schemas.openxmlformats.org/markup-compatibility/2006">
    <mc:Choice Requires="x15">
      <x15ac:absPath xmlns:x15ac="http://schemas.microsoft.com/office/spreadsheetml/2010/11/ac" url="https://alvaradotx.sharepoint.com/sites/strategicfinance/Shared Documents/03 - Investor Relations/Research Reports/Financial Models/"/>
    </mc:Choice>
  </mc:AlternateContent>
  <xr:revisionPtr revIDLastSave="0" documentId="8_{20398350-85F9-411C-9500-93A55357717B}" xr6:coauthVersionLast="47" xr6:coauthVersionMax="47" xr10:uidLastSave="{00000000-0000-0000-0000-000000000000}"/>
  <bookViews>
    <workbookView xWindow="8415" yWindow="2955" windowWidth="22890" windowHeight="16035" tabRatio="845" xr2:uid="{00000000-000D-0000-FFFF-FFFF00000000}"/>
  </bookViews>
  <sheets>
    <sheet name="ImportantDisclosures" sheetId="92" r:id="rId1"/>
    <sheet name="DCF" sheetId="76" r:id="rId2"/>
    <sheet name="IS" sheetId="10" r:id="rId3"/>
    <sheet name="BS" sheetId="9" r:id="rId4"/>
    <sheet name="CF" sheetId="11" r:id="rId5"/>
    <sheet name="schizophrenia" sheetId="52" r:id="rId6"/>
    <sheet name="ADP" sheetId="63" r:id="rId7"/>
    <sheet name="ASD" sheetId="62" r:id="rId8"/>
    <sheet name="IndexInformation" sheetId="93" r:id="rId9"/>
    <sheet name="ModPubIndex" sheetId="94"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s>
  <definedNames>
    <definedName name="\a" localSheetId="6">#REF!</definedName>
    <definedName name="\a" localSheetId="5">#REF!</definedName>
    <definedName name="\a">#REF!</definedName>
    <definedName name="\b" localSheetId="6">#REF!</definedName>
    <definedName name="\b" localSheetId="5">#REF!</definedName>
    <definedName name="\b">#REF!</definedName>
    <definedName name="\g" localSheetId="6">#REF!</definedName>
    <definedName name="\g" localSheetId="5">#REF!</definedName>
    <definedName name="\g">#REF!</definedName>
    <definedName name="\p" localSheetId="6">#REF!</definedName>
    <definedName name="\p">#REF!</definedName>
    <definedName name="__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123Graph_A" hidden="1">[1]XOM!#REF!</definedName>
    <definedName name="__123Graph_AChart1" hidden="1">[2]P!#REF!</definedName>
    <definedName name="__123Graph_ACurrent" hidden="1">[2]P!#REF!</definedName>
    <definedName name="__123Graph_B" hidden="1">[1]XOM!#REF!</definedName>
    <definedName name="__123Graph_X" hidden="1">[1]XOM!#REF!</definedName>
    <definedName name="__a1" hidden="1">{"comp1",#N/A,FALSE,"COMPS";"footnotes",#N/A,FALSE,"COMPS"}</definedName>
    <definedName name="__aa1" hidden="1">{#N/A,#N/A,TRUE,"Pro Forma";#N/A,#N/A,TRUE,"PF_Bal";#N/A,#N/A,TRUE,"PF_INC";#N/A,#N/A,TRUE,"CBE";#N/A,#N/A,TRUE,"SWK"}</definedName>
    <definedName name="__aa123" hidden="1">[3]synthgraph!#REF!</definedName>
    <definedName name="__ab1" hidden="1">{"comp1",#N/A,FALSE,"COMPS";"footnotes",#N/A,FALSE,"COMPS"}</definedName>
    <definedName name="__ae1" hidden="1">{#N/A,#N/A,FALSE,"Calc";#N/A,#N/A,FALSE,"Sensitivity";#N/A,#N/A,FALSE,"LT Earn.Dil.";#N/A,#N/A,FALSE,"Dil. AVP"}</definedName>
    <definedName name="__am1" hidden="1">{#N/A,#N/A,TRUE,"Pro Forma";#N/A,#N/A,TRUE,"PF_Bal";#N/A,#N/A,TRUE,"PF_INC";#N/A,#N/A,TRUE,"CBE";#N/A,#N/A,TRUE,"SWK"}</definedName>
    <definedName name="__as1" hidden="1">{"comp1",#N/A,FALSE,"COMPS";"footnotes",#N/A,FALSE,"COMPS"}</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1</definedName>
    <definedName name="__ik1" hidden="1">{"casespecific",#N/A,FALSE,"Assumptions"}</definedName>
    <definedName name="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1__123Graph_ACHART_1" hidden="1">[3]synthgraph!#REF!</definedName>
    <definedName name="_1__FDSAUDITLINK__" localSheetId="6"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localSheetId="5"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0__123Graph_BCHART_1" hidden="1">[3]synthgraph!#REF!</definedName>
    <definedName name="_10__123Graph_DCHART_1" hidden="1">[3]synthgraph!#REF!</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123Graph_BCHART_3" hidden="1">#REF!</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123Graph_LBL_ACHART_1" hidden="1">[3]synthgraph!#REF!</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123Graph_BCHART_1" hidden="1">[3]synthgraph!#REF!</definedName>
    <definedName name="_13__123Graph_LBL_ACHART_3" hidden="1">#REF!</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123Graph_BCHART_3" hidden="1">#REF!</definedName>
    <definedName name="_14__123Graph_DCHART_1" hidden="1">[3]synthgraph!#REF!</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123Graph_LBL_DCHART_1" hidden="1">[3]synthgraph!#REF!</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123Graph_LBL_ACHART_1" hidden="1">[3]synthgraph!#REF!</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123Graph_DCHART_1" hidden="1">[3]synthgraph!#REF!</definedName>
    <definedName name="_18__123Graph_LBL_ACHART_3" hidden="1">#REF!</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123Graph_ACHART_1" hidden="1">[3]synthgraph!#REF!</definedName>
    <definedName name="_2__123Graph_ACHART_3" hidden="1">#REF!</definedName>
    <definedName name="_2__FDSAUDITLINK__" localSheetId="6"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localSheetId="5"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123Graph_LBL_DCHART_1" hidden="1">[3]synthgraph!#REF!</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123Graph_LBL_ACHART_1" hidden="1">[3]synthgraph!#REF!</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123Graph_LBL_ACHART_3" hidden="1">#REF!</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123Graph_LBL_DCHART_1" hidden="1">[3]synthgraph!#REF!</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123Graph_ACHART_1" hidden="1">[3]synthgraph!#REF!</definedName>
    <definedName name="_3__123Graph_ACHART_3" hidden="1">#REF!</definedName>
    <definedName name="_3__123Graph_AR_M_MARG" hidden="1">[2]P!#REF!</definedName>
    <definedName name="_3__FDSAUDITLINK__" localSheetId="6"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localSheetId="5"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1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2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3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4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5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6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7__FDSAUDITLINK__" hidden="1">{"fdsup://directions/FAT Viewer?action=UPDATE&amp;creator=factset&amp;DYN_ARGS=TRUE&amp;DOC_NAME=FAT:FQL_AUDITING_CLIENT_TEMPLATE.FAT&amp;display_string=Audit&amp;VAR:KEY=PYRITKBWHO&amp;VAR:QUERY=RkZfUEFZX09VVF9SQVRJTyhBTk4sTk9XKQ==&amp;WINDOW=FIRST_POPUP&amp;HEIGHT=450&amp;WIDTH=450&amp;START_MA","XIMIZED=FALSE&amp;VAR:CALENDAR=US&amp;VAR:SYMBOL=#REFRESH#&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123Graph_ACHART_1" hidden="1">[3]synthgraph!#REF!</definedName>
    <definedName name="_4__123Graph_ACHART_3" hidden="1">#REF!</definedName>
    <definedName name="_4__123Graph_BCHART_1" hidden="1">[3]synthgraph!#REF!</definedName>
    <definedName name="_4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123Graph_ACHART_3" hidden="1">#REF!</definedName>
    <definedName name="_5__123Graph_AR_M_MARG" hidden="1">[2]P!#REF!</definedName>
    <definedName name="_5__123Graph_BCHART_3" hidden="1">#REF!</definedName>
    <definedName name="_5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0__Special_Reserve" localSheetId="6">#REF!</definedName>
    <definedName name="_50__Special_Reserve">#REF!</definedName>
    <definedName name="_500_Million">'[4]5 yr Sales and Earnings'!$A$102:$AA$102</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123Graph_DCHART_1" hidden="1">[3]synthgraph!#REF!</definedName>
    <definedName name="_6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123Graph_AR_M_MARG" hidden="1">[2]P!#REF!</definedName>
    <definedName name="_7__123Graph_BCHART_1" hidden="1">[3]synthgraph!#REF!</definedName>
    <definedName name="_7__123Graph_LBL_ACHART_1" hidden="1">[3]synthgraph!#REF!</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123Graph_BCHART_3" hidden="1">#REF!</definedName>
    <definedName name="_8__123Graph_LBL_ACHART_3" hidden="1">#REF!</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123Graph_AR_M_MARG" hidden="1">[2]P!#REF!</definedName>
    <definedName name="_9__123Graph_LBL_DCHART_1" hidden="1">[3]synthgraph!#REF!</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a1" hidden="1">{"comp1",#N/A,FALSE,"COMPS";"footnotes",#N/A,FALSE,"COMPS"}</definedName>
    <definedName name="_aa1" hidden="1">{#N/A,#N/A,TRUE,"Pro Forma";#N/A,#N/A,TRUE,"PF_Bal";#N/A,#N/A,TRUE,"PF_INC";#N/A,#N/A,TRUE,"CBE";#N/A,#N/A,TRUE,"SWK"}</definedName>
    <definedName name="_aa123" hidden="1">[3]synthgraph!#REF!</definedName>
    <definedName name="_ab1" hidden="1">{"comp1",#N/A,FALSE,"COMPS";"footnotes",#N/A,FALSE,"COMPS"}</definedName>
    <definedName name="_ae1" hidden="1">{#N/A,#N/A,FALSE,"Calc";#N/A,#N/A,FALSE,"Sensitivity";#N/A,#N/A,FALSE,"LT Earn.Dil.";#N/A,#N/A,FALSE,"Dil. AVP"}</definedName>
    <definedName name="_Agreements1">#REF!</definedName>
    <definedName name="_Agreements2">#REF!</definedName>
    <definedName name="_am1" hidden="1">{#N/A,#N/A,TRUE,"Pro Forma";#N/A,#N/A,TRUE,"PF_Bal";#N/A,#N/A,TRUE,"PF_INC";#N/A,#N/A,TRUE,"CBE";#N/A,#N/A,TRUE,"SWK"}</definedName>
    <definedName name="_as1" hidden="1">{"comp1",#N/A,FALSE,"COMPS";"footnotes",#N/A,FALSE,"COMPS"}</definedName>
    <definedName name="_B1">[5]Annual!$G$18</definedName>
    <definedName name="_bdm.0023DC7490AC46D4B3DD8C3D00065DE3.edm" hidden="1">#REF!</definedName>
    <definedName name="_bdm.002BE416CFD64354BD273F73A20C9A39.edm" hidden="1">#REF!</definedName>
    <definedName name="_bdm.00434159261F4A408F039918C9E16CC5.edm" hidden="1">#REF!</definedName>
    <definedName name="_bdm.02E29E7B1053433EA3CCCBE4E5141596.edm" hidden="1">[6]Sheet1!$1:$1048576</definedName>
    <definedName name="_bdm.042E79BA8AC84F179BD218CE6B4C81D1.edm" hidden="1">'[7]WPIvsMetoprolol launch'!$A:$IV</definedName>
    <definedName name="_bdm.0465D0F8BD2C4E888AB9C11EA0CBE52C.edm" hidden="1">'[8]rev change analysis'!$1:$1048576</definedName>
    <definedName name="_bdm.0483419012A049BBA7A20DC8389B26CE.edm" hidden="1">#REF!</definedName>
    <definedName name="_bdm.05014202F2F74FEBA82C7ECB9BD89D08.edm" hidden="1">'[9]Ace-Out'!$1:$1048576</definedName>
    <definedName name="_bdm.05F96F0A6E86403DA49DD720E5E1ED56.edm" hidden="1">#REF!</definedName>
    <definedName name="_bdm.06DEA19B517D4DB0A51E9DB876220297.edm" hidden="1">#REF!</definedName>
    <definedName name="_bdm.06F9D1F6DD6E464A898380AC936DF27C.edm" hidden="1">#REF!</definedName>
    <definedName name="_bdm.07B5818A383F4DC2A6BFA30C130CBB78.edm" hidden="1">'[9]AFFILIATES (2)'!$1:$1048576</definedName>
    <definedName name="_bdm.07D9FEA40F424F6F8E3074046D8528B5.edm" hidden="1">#REF!</definedName>
    <definedName name="_bdm.07DCDF50273F486597011CD0B1C1C573.edm" localSheetId="6" hidden="1">#REF!</definedName>
    <definedName name="_bdm.07DCDF50273F486597011CD0B1C1C573.edm" hidden="1">#REF!</definedName>
    <definedName name="_bdm.082CC3940B1D48158EEE3CC290D03FD4.edm" localSheetId="6" hidden="1">#REF!</definedName>
    <definedName name="_bdm.082CC3940B1D48158EEE3CC290D03FD4.edm" hidden="1">#REF!</definedName>
    <definedName name="_bdm.088D3B5676D24F7D810E354A8E3C62C7.edm" hidden="1">#REF!</definedName>
    <definedName name="_bdm.091EB20FD4D645949732C997C0A0D408.edm" hidden="1">#REF!</definedName>
    <definedName name="_bdm.09977E9714F94F848F0FCB5704B29A2E.edm" hidden="1">#REF!</definedName>
    <definedName name="_bdm.0BD48FD844394154843D30946C4C5078.edm" localSheetId="6" hidden="1">#REF!</definedName>
    <definedName name="_bdm.0BD48FD844394154843D30946C4C5078.edm" hidden="1">#REF!</definedName>
    <definedName name="_bdm.0C0F94136FFB4FD7BCA64D9117CEEEE2.edm" hidden="1">#REF!</definedName>
    <definedName name="_bdm.0C7DDC9E8B004244B9CD7D37BC38FD46.edm" hidden="1">#REF!</definedName>
    <definedName name="_bdm.0CA2AA636E6D44909B787ACE8D81380E.edm" hidden="1">[10]LeverageComp!$A:$IV</definedName>
    <definedName name="_bdm.0E5585FFE4AF47EB852626141CF9F0D3.edm" hidden="1">#REF!</definedName>
    <definedName name="_bdm.0F56CBA3624B44ED9EFE7DB9D0CFF435.edm" hidden="1">#REF!</definedName>
    <definedName name="_bdm.0FC2CF316A744F26986507B762F2C4E0.edm" localSheetId="6" hidden="1">#REF!</definedName>
    <definedName name="_bdm.0FC2CF316A744F26986507B762F2C4E0.edm" hidden="1">#REF!</definedName>
    <definedName name="_bdm.0FE64912A7D44B07B09D6CCB193B7F76.edm" hidden="1">#REF!</definedName>
    <definedName name="_bdm.1043D295865B4754B6650781E351F3C8.edm" hidden="1">#REF!</definedName>
    <definedName name="_bdm.1091281EE8DF45F39001044329525A04.edm" localSheetId="6" hidden="1">#REF!</definedName>
    <definedName name="_bdm.1091281EE8DF45F39001044329525A04.edm" hidden="1">#REF!</definedName>
    <definedName name="_bdm.1102261056A24C9B960041E9A2ADA6AF.edm" hidden="1">#REF!</definedName>
    <definedName name="_bdm.11EB72ACE3374B1CB252FDD683429D59.edm" localSheetId="6" hidden="1">#REF!</definedName>
    <definedName name="_bdm.11EB72ACE3374B1CB252FDD683429D59.edm" hidden="1">#REF!</definedName>
    <definedName name="_bdm.1224E1C060484E0F882D69E67CE9EF56.edm" hidden="1">'[7]Metoprolol Model'!$A:$IV</definedName>
    <definedName name="_bdm.12D03C7D3EAE4E5A87B5A7035CA5128F.edm" hidden="1">#REF!</definedName>
    <definedName name="_bdm.138C89603C9041ABB5CAB79CDB4D21AC.edm" hidden="1">#REF!</definedName>
    <definedName name="_bdm.13947E6A1DA344D7AB34492A50CF2B08.edm" hidden="1">#REF!</definedName>
    <definedName name="_bdm.14124634461C411C824CD65FE55E7D28.edm" hidden="1">#REF!</definedName>
    <definedName name="_bdm.14200C51F23343DBA038D22B6303B8CC.edm" hidden="1">[11]Cashflow!$1:$1048576</definedName>
    <definedName name="_bdm.14D1A22932234486A69AAF8B879B86C4.edm" hidden="1">'[12]Ace-Out'!$1:$1048576</definedName>
    <definedName name="_bdm.14E5929557D246869F4467FCAD817F92.edm" localSheetId="6" hidden="1">#REF!</definedName>
    <definedName name="_bdm.14E5929557D246869F4467FCAD817F92.edm" hidden="1">#REF!</definedName>
    <definedName name="_bdm.152D528CF1134A83BD2F1F940D69A5B7.edm" hidden="1">#REF!</definedName>
    <definedName name="_bdm.15BBDC2DEFB646E1A10E762C18A7D3B9.edm" localSheetId="6" hidden="1">#REF!</definedName>
    <definedName name="_bdm.15BBDC2DEFB646E1A10E762C18A7D3B9.edm" hidden="1">#REF!</definedName>
    <definedName name="_bdm.16B31448126442BD857CD4C33C6DA745.edm" hidden="1">#REF!</definedName>
    <definedName name="_bdm.191DBF28F91F43039C1B8EDE7557E2C8.edm" localSheetId="6" hidden="1">#REF!</definedName>
    <definedName name="_bdm.191DBF28F91F43039C1B8EDE7557E2C8.edm" hidden="1">#REF!</definedName>
    <definedName name="_bdm.1AFD616EBCAF4C5CA768963FD31A7CB2.edm" hidden="1">#REF!</definedName>
    <definedName name="_bdm.1BAA6AAE03434D5C9102F34D0D6CC2D9.edm" hidden="1">[7]Par!$A:$IV</definedName>
    <definedName name="_bdm.1BB247BF873F4738A7B222A36B9E0B0F.edm" hidden="1">#REF!</definedName>
    <definedName name="_bdm.1BEA35B81E5C43D684F8B03477CE7051.edm" localSheetId="6" hidden="1">#REF!</definedName>
    <definedName name="_bdm.1BEA35B81E5C43D684F8B03477CE7051.edm" hidden="1">#REF!</definedName>
    <definedName name="_bdm.1CC5F672886A44BD8B69E458C80AC935.edm" hidden="1">#REF!</definedName>
    <definedName name="_bdm.1CC778FCD98C4C4A830F5C69CFB1D6E1.edm" hidden="1">#REF!</definedName>
    <definedName name="_bdm.1D3FE00077634EF781B32827D51248AC.edm" hidden="1">#REF!</definedName>
    <definedName name="_bdm.1D419FC462B94BA5A22ECDB13A48EC9D.edm" localSheetId="6" hidden="1">#REF!</definedName>
    <definedName name="_bdm.1D419FC462B94BA5A22ECDB13A48EC9D.edm" hidden="1">#REF!</definedName>
    <definedName name="_bdm.1DF4B3E45DCE4C2A9D635C38C907064B.edm" hidden="1">#REF!</definedName>
    <definedName name="_bdm.1EB7FAA197F949D1B3539337A01B5975.edm" hidden="1">#REF!</definedName>
    <definedName name="_bdm.1ECA09EBBF0E4256A19746757E15BB40.edm" hidden="1">#REF!</definedName>
    <definedName name="_bdm.1F4A8087AA0A4B58927E919051737605.edm" localSheetId="6" hidden="1">#REF!</definedName>
    <definedName name="_bdm.1F4A8087AA0A4B58927E919051737605.edm" hidden="1">#REF!</definedName>
    <definedName name="_bdm.1F80BAA31AAB485AB33BCCA288D83E02.edm" hidden="1">#REF!</definedName>
    <definedName name="_bdm.1FD33ADE11974C528C74E7C78C72A332.edm" hidden="1">#REF!</definedName>
    <definedName name="_bdm.21D883B1E9A8490EA643F1283CDC5649.edm" hidden="1">#REF!</definedName>
    <definedName name="_bdm.221BDCCBCFD34090959D2167095F7BF7.edm" hidden="1">#REF!</definedName>
    <definedName name="_bdm.222FEBD04A254F898FE249C23670ADA0.edm" localSheetId="6" hidden="1">#REF!</definedName>
    <definedName name="_bdm.222FEBD04A254F898FE249C23670ADA0.edm" hidden="1">#REF!</definedName>
    <definedName name="_bdm.22794A4B010A4A8692E496303EA793DB.edm" hidden="1">[13]Cashflow!$1:$1048576</definedName>
    <definedName name="_bdm.22EC373E70EF496DA626D0642A658BAC.edm" localSheetId="6" hidden="1">#REF!</definedName>
    <definedName name="_bdm.22EC373E70EF496DA626D0642A658BAC.edm" hidden="1">#REF!</definedName>
    <definedName name="_bdm.23CAB1676C0C411BB6D812CE5B582BC0.edm" hidden="1">'[8]MWA RR'!$A:$IV</definedName>
    <definedName name="_bdm.259583488DCF480FB02CEE06A7624DE2.edm" hidden="1">#REF!</definedName>
    <definedName name="_bdm.261112BAE8204F8280374C78A1E02552.edm" localSheetId="6" hidden="1">#REF!</definedName>
    <definedName name="_bdm.261112BAE8204F8280374C78A1E02552.edm" hidden="1">#REF!</definedName>
    <definedName name="_bdm.26A5D4AFA8344B6C9CF591786A577AA1.edm" hidden="1">#REF!</definedName>
    <definedName name="_bdm.2739149522D1422F9C3A2FAC9C92E732.edm" hidden="1">#REF!</definedName>
    <definedName name="_bdm.275B1FA1C3D945B0B49B39F18625596C.edm" hidden="1">#REF!</definedName>
    <definedName name="_bdm.27677D41BF2744A7A058434CBAD1882C.edm" hidden="1">#REF!</definedName>
    <definedName name="_bdm.283074EE98F04DADB25217C56D2CC84F.edm" hidden="1">#REF!</definedName>
    <definedName name="_bdm.28A801F4B5394E34A023F7F73ECD8BF4.edm" hidden="1">#REF!</definedName>
    <definedName name="_bdm.298DADDAFFA34D0A848EDA56A52E9550.edm" hidden="1">#REF!</definedName>
    <definedName name="_bdm.2A0018A95C334D29BA15E0F5C5961276.edm" hidden="1">#REF!</definedName>
    <definedName name="_bdm.2B5DB57D3AA54FF7A03DD04882972E03.edm" hidden="1">#REF!</definedName>
    <definedName name="_bdm.2BFF654B461D4858916434C5EF3441A9.edm" hidden="1">#REF!</definedName>
    <definedName name="_bdm.2C9EA062D6A74C52BBB2E849F7377F14.edm" hidden="1">#REF!</definedName>
    <definedName name="_bdm.2DD2C96D34A94119897BA9F9064DA371.edm" hidden="1">'[14]rev change analysis'!$A:$IV</definedName>
    <definedName name="_bdm.2EE96C168892493F82D7A0E99B5DA600.edm" hidden="1">#REF!</definedName>
    <definedName name="_bdm.312C5E895E1543D19C7EFF6DFE3C9678.edm" hidden="1">[15]Performance!$A:$IV</definedName>
    <definedName name="_bdm.31B38A4456914D13B036C519BB497D92.edm" hidden="1">'[16]rev change analysis'!$A:$IV</definedName>
    <definedName name="_bdm.324D53C82F8D478AA4269D3A520A6972.edm" hidden="1">[13]Figures!$1:$1048576</definedName>
    <definedName name="_bdm.335EC6A6596748379417B348D6BB34A9.edm" hidden="1">#REF!</definedName>
    <definedName name="_bdm.33FA95CFB60C4463B90537D0F674103D.edm" hidden="1">#REF!</definedName>
    <definedName name="_bdm.33FEE855E0464855950B0704E79D9685.edm" hidden="1">#REF!</definedName>
    <definedName name="_bdm.356B787E50F64D8A9BE34745BDFD4D25.edm" hidden="1">'[17]Wellbutrin-VRX'!$A:$IV</definedName>
    <definedName name="_bdm.35FDB8183ED743FB8F405E22C6E6BD5A.edm" hidden="1">#REF!</definedName>
    <definedName name="_bdm.366A265038BE4672B3E530744CD668EC.edm" hidden="1">#REF!</definedName>
    <definedName name="_bdm.36857E6BF79246CD91E77ABB2E0B9E93.edm" hidden="1">#REF!</definedName>
    <definedName name="_bdm.373E189A92134C5697E1131FE1F6E001.edm" hidden="1">#REF!</definedName>
    <definedName name="_bdm.3776ACD82B3F4CB58D78ED309395B06D.edm" hidden="1">#REF!</definedName>
    <definedName name="_bdm.37E6BDDA51D64107AEC413E364833DAE.edm" hidden="1">'[11]Avastin-Patient Ramp'!$1:$1048576</definedName>
    <definedName name="_bdm.384BFCED33ED4B149016C877E23F998D.edm" hidden="1">'[16]short IS'!$A:$IV</definedName>
    <definedName name="_bdm.387D01214B754842937C6624AFA846F3.edm" hidden="1">[18]Imiquimod!$A:$IV</definedName>
    <definedName name="_bdm.38A1517215CB44BE8D8524D0150D8A5C.edm" hidden="1">#REF!</definedName>
    <definedName name="_bdm.3991F0DBA24D4A5C8A189496F52FBCEF.edm" hidden="1">'[7]Potassium Model'!$A:$IV</definedName>
    <definedName name="_bdm.39B02D5311E04B10A01407C32180FE71.edm" hidden="1">#REF!</definedName>
    <definedName name="_bdm.3A1A56E0F810495D818721685B044027.edm" hidden="1">#REF!</definedName>
    <definedName name="_bdm.3AA806BAE88A483ABB1AF1E9846004A0.edm" hidden="1">#REF!</definedName>
    <definedName name="_bdm.3AE51B349CB64710914C57BF7EAD0F08.edm" hidden="1">[13]Marketing!$1:$1048576</definedName>
    <definedName name="_bdm.3DC90F5984B640788DB45428446B8D5D.edm" hidden="1">[17]USgx!$A:$IV</definedName>
    <definedName name="_bdm.3DEED2DFA05646E193DCE77AE763CD96.edm" hidden="1">#REF!</definedName>
    <definedName name="_bdm.3DF503356A774849BDB0CF86A1DEB5AC.edm" hidden="1">#REF!</definedName>
    <definedName name="_bdm.3ED6CFD73BC242788BA9ECEEB1B39F16.edm" hidden="1">#REF!</definedName>
    <definedName name="_bdm.419188F581B448D9BC23DD31F5F4632C.edm" hidden="1">#REF!</definedName>
    <definedName name="_bdm.4201078487FC4371BC7BC8118EA8325B.edm" hidden="1">#REF!</definedName>
    <definedName name="_bdm.42F67CCC3C1C45638B5EC98256E90947.edm" hidden="1">'[19]Good 12-00 (2)'!$A:$IV</definedName>
    <definedName name="_bdm.453AB6A2C4E44614B352BD2BF64CA7D2.edm" hidden="1">#REF!</definedName>
    <definedName name="_bdm.45C88C4126C04FC1A356BEA892554FAB.edm" localSheetId="6" hidden="1">#REF!</definedName>
    <definedName name="_bdm.45C88C4126C04FC1A356BEA892554FAB.edm" hidden="1">#REF!</definedName>
    <definedName name="_bdm.46D56600DB7840728F138544F8E425DB.edm" hidden="1">'[19]Good 11-36'!$A:$IV</definedName>
    <definedName name="_bdm.476A14D431BA4759A59A4370B8CD8558.edm" localSheetId="6" hidden="1">#REF!</definedName>
    <definedName name="_bdm.476A14D431BA4759A59A4370B8CD8558.edm" hidden="1">#REF!</definedName>
    <definedName name="_bdm.47A9582B933E4E72A394E87C9154471A.edm" hidden="1">'[15]PE FY1'!$A:$IV</definedName>
    <definedName name="_bdm.4B0C5E9A7A304C39AE91E40CECBE19EC.edm" hidden="1">'[20]Vs Global'!$A:$IV</definedName>
    <definedName name="_bdm.4B378493372A4714B55BDFF7896EFC96.edm" hidden="1">#REF!</definedName>
    <definedName name="_bdm.4C0F54E9AF7344ABA9A0347E5BDEA6A7.edm" localSheetId="6" hidden="1">#REF!</definedName>
    <definedName name="_bdm.4C0F54E9AF7344ABA9A0347E5BDEA6A7.edm" hidden="1">#REF!</definedName>
    <definedName name="_bdm.4C703E36BEBC4F7DA1485F39F326DEA9.edm" hidden="1">'[21]Valeant-total'!$A:$IV</definedName>
    <definedName name="_bdm.4D59432B866946178F26EE0181F414FE.edm" localSheetId="6" hidden="1">#REF!</definedName>
    <definedName name="_bdm.4D59432B866946178F26EE0181F414FE.edm" hidden="1">#REF!</definedName>
    <definedName name="_bdm.4DA55F5DF85E4BE69673CA3A0EBB9B35.edm" hidden="1">#REF!</definedName>
    <definedName name="_bdm.4DC78B7E01894F22BDBF4C08A64BDA63.edm" hidden="1">#REF!</definedName>
    <definedName name="_bdm.4F3E09EAAF3849A187CEE9FAF7CA353B.edm" hidden="1">#REF!</definedName>
    <definedName name="_bdm.4F4DF6FE436747318E34496C5865D0BA.edm" hidden="1">#REF!</definedName>
    <definedName name="_bdm.4FF251B42CFA434BA5B333FDEA7335D2.edm" hidden="1">#REF!</definedName>
    <definedName name="_bdm.506A55DDF3BA41A68E2EC99D428DDC36.edm" hidden="1">#REF!</definedName>
    <definedName name="_bdm.5092D957606F4A918AABEFDF6D5C75DC.edm" hidden="1">#REF!</definedName>
    <definedName name="_bdm.519A54D7550B41E288CB1D0EB766796C.edm" hidden="1">#REF!</definedName>
    <definedName name="_bdm.51B5577D2F0F40BC833DC17FE1886E8F.edm" hidden="1">#REF!</definedName>
    <definedName name="_bdm.5276104B6F604A14A012FE3DA3881341.edm" hidden="1">#REF!</definedName>
    <definedName name="_bdm.54C7E72FD69F4AC3969A108876505496.edm" hidden="1">#REF!</definedName>
    <definedName name="_bdm.5520CC642EE141B09FEDE8E7147B85D4.edm" hidden="1">#REF!</definedName>
    <definedName name="_bdm.56231736B2364E39BCAD6A6A268D6576.edm" localSheetId="6" hidden="1">#REF!</definedName>
    <definedName name="_bdm.56231736B2364E39BCAD6A6A268D6576.edm" hidden="1">#REF!</definedName>
    <definedName name="_bdm.57AA1E15C7434F98B6DC9C34285DA9B9.edm" hidden="1">#REF!</definedName>
    <definedName name="_bdm.5858FE94531940FC88EF65F13F255055.edm" hidden="1">#REF!</definedName>
    <definedName name="_bdm.59182E71BE1944D0AFF851E453199973.edm" hidden="1">#REF!</definedName>
    <definedName name="_bdm.591E56B444FA4916A40225208EC92E59.edm" hidden="1">#REF!</definedName>
    <definedName name="_bdm.59DAE95C438A45BCAAC5BE8FD0F1D4C4.edm" hidden="1">#REF!</definedName>
    <definedName name="_bdm.59DEE90520544E2CB8240A01B93BFDA0.edm" hidden="1">#REF!</definedName>
    <definedName name="_bdm.5C949E972AA44ADCB07D7DD21AA68191.edm" localSheetId="6" hidden="1">#REF!</definedName>
    <definedName name="_bdm.5C949E972AA44ADCB07D7DD21AA68191.edm" hidden="1">#REF!</definedName>
    <definedName name="_bdm.5D99193BBC8444AE9831FC4CD39659E8.edm" localSheetId="6" hidden="1">#REF!</definedName>
    <definedName name="_bdm.5D99193BBC8444AE9831FC4CD39659E8.edm" hidden="1">#REF!</definedName>
    <definedName name="_bdm.5DCA34DF9B2944C3A99847F167C93FFA.edm" hidden="1">#REF!</definedName>
    <definedName name="_bdm.5E6ADF94AD084FA390820DE61CAB2221.edm" hidden="1">#REF!</definedName>
    <definedName name="_bdm.5EEA9A3CFE4D48F7B6ECC6AE914241EC.edm" localSheetId="6" hidden="1">#REF!</definedName>
    <definedName name="_bdm.5EEA9A3CFE4D48F7B6ECC6AE914241EC.edm" hidden="1">#REF!</definedName>
    <definedName name="_bdm.5F1885707D3344F0A4139CF01D1D1F5E.edm" hidden="1">[11]Annual!$1:$1048576</definedName>
    <definedName name="_bdm.605275AA5284426E82948752BCC94131.edm" hidden="1">#REF!</definedName>
    <definedName name="_bdm.60A1016E4A5045B0B4BE42FB21AAF6D6.edm" hidden="1">'[19]Good 11-50'!$A:$IV</definedName>
    <definedName name="_bdm.61050EAE1D4B46C6AEA279F8C7FC6A6B.edm" hidden="1">#REF!</definedName>
    <definedName name="_bdm.616E44005FE6405981F35900D6DC2E1A.edm" hidden="1">'[22]SLC USD'!$A:$IV</definedName>
    <definedName name="_bdm.617518562658448C837238BC2C2F71F5.edm" localSheetId="6" hidden="1">#REF!</definedName>
    <definedName name="_bdm.617518562658448C837238BC2C2F71F5.edm" hidden="1">#REF!</definedName>
    <definedName name="_bdm.6288C2271B3A4589A2BBF17A864E45B3.edm" localSheetId="6" hidden="1">#REF!</definedName>
    <definedName name="_bdm.6288C2271B3A4589A2BBF17A864E45B3.edm" hidden="1">#REF!</definedName>
    <definedName name="_bdm.62DE23953D724D6B88DE69D13236C09C.edm" localSheetId="6" hidden="1">#REF!</definedName>
    <definedName name="_bdm.62DE23953D724D6B88DE69D13236C09C.edm" hidden="1">#REF!</definedName>
    <definedName name="_bdm.646D9060B02D4F9C83716433AB0E71BB.edm" hidden="1">#REF!</definedName>
    <definedName name="_bdm.64CF0E3DEAC342128C1ABCE157FAE334.edm" hidden="1">#REF!</definedName>
    <definedName name="_bdm.652AB1BFA1CA478E843E736C245311F4.edm" localSheetId="6" hidden="1">#REF!</definedName>
    <definedName name="_bdm.652AB1BFA1CA478E843E736C245311F4.edm" hidden="1">#REF!</definedName>
    <definedName name="_bdm.65F9EB696FC746649BC61AD8D778200B.edm" hidden="1">[13]Annual!$1:$1048576</definedName>
    <definedName name="_bdm.6631FB8454AB4E52831665FB6C7E7902.edm" hidden="1">#REF!</definedName>
    <definedName name="_bdm.666DABEFFB2041B8BDABF28EB90EF024.edm" localSheetId="6" hidden="1">#REF!</definedName>
    <definedName name="_bdm.666DABEFFB2041B8BDABF28EB90EF024.edm" hidden="1">#REF!</definedName>
    <definedName name="_bdm.668984B1EF71437AAE4ED8776F8353BA.edm" hidden="1">#REF!</definedName>
    <definedName name="_bdm.66AA338E9AAF487FA2F8F199CBEB3168.edm" hidden="1">[21]Lipitor!$A:$IV</definedName>
    <definedName name="_bdm.66F2FB3406664C29A787E9088E216473.edm" hidden="1">#REF!</definedName>
    <definedName name="_bdm.674504AE960745B0817FC7554DC64557.edm" hidden="1">#REF!</definedName>
    <definedName name="_bdm.68F476F29C8A451FA62C5A769C2B8C4E.edm" hidden="1">#REF!</definedName>
    <definedName name="_bdm.6964622F49964A27922D807E351AE2B3.edm" hidden="1">#REF!</definedName>
    <definedName name="_bdm.6A7458796449493287AEA36B769F4696.edm" hidden="1">#REF!</definedName>
    <definedName name="_bdm.6B58A0F9576847908385708675AE5F98.edm" localSheetId="6" hidden="1">#REF!</definedName>
    <definedName name="_bdm.6B58A0F9576847908385708675AE5F98.edm" hidden="1">#REF!</definedName>
    <definedName name="_bdm.6C590646EC1F472A83F48C6857CFDCEC.edm" hidden="1">#REF!</definedName>
    <definedName name="_bdm.6C6E16F7ED024589B022D061CE000999.edm" localSheetId="6" hidden="1">#REF!</definedName>
    <definedName name="_bdm.6C6E16F7ED024589B022D061CE000999.edm" hidden="1">#REF!</definedName>
    <definedName name="_bdm.6DD15C8021DD41E7B33858957126E414.edm" localSheetId="6" hidden="1">#REF!</definedName>
    <definedName name="_bdm.6DD15C8021DD41E7B33858957126E414.edm" hidden="1">#REF!</definedName>
    <definedName name="_bdm.6F28FCBA16C249EE9C0F73CE5AB3174A.edm" hidden="1">#REF!</definedName>
    <definedName name="_bdm.6F57DD5C82304B56B5CCC6E01A8F7226.edm" localSheetId="6" hidden="1">#REF!</definedName>
    <definedName name="_bdm.6F57DD5C82304B56B5CCC6E01A8F7226.edm" hidden="1">#REF!</definedName>
    <definedName name="_bdm.6FAC43EAA6314CB78117FA8257B96845.edm" localSheetId="6" hidden="1">#REF!</definedName>
    <definedName name="_bdm.6FAC43EAA6314CB78117FA8257B96845.edm" hidden="1">#REF!</definedName>
    <definedName name="_bdm.6FB154C34F344C8F983A580FF53A8B00.edm" hidden="1">#REF!</definedName>
    <definedName name="_bdm.70A11B9F3F904B68B3147F29328B46C3.edm" hidden="1">[10]BenzaClinAcanya!$A:$IV</definedName>
    <definedName name="_bdm.7142942F62C0477ABC09146BD02D8F07.edm" hidden="1">[18]Potassium!$A:$IV</definedName>
    <definedName name="_bdm.717FD70B36724D08825CC266EE0425F3.edm" hidden="1">#REF!</definedName>
    <definedName name="_bdm.71D362BE72834F6897CBA761071AC6AA.edm" hidden="1">#REF!</definedName>
    <definedName name="_bdm.7232A6D925A84CA690DCA88A102242A5.edm" hidden="1">#REF!</definedName>
    <definedName name="_bdm.728F11F0AFCA412FB7ED10EC5A6B0D96.edm" hidden="1">'[11]Balance Sheet '!$1:$1048576</definedName>
    <definedName name="_bdm.72BE1E3A06E644E68616F9739A082952.edm" localSheetId="6" hidden="1">#REF!</definedName>
    <definedName name="_bdm.72BE1E3A06E644E68616F9739A082952.edm" hidden="1">#REF!</definedName>
    <definedName name="_bdm.72DEA641117C458FB001A8023143E740.edm" hidden="1">#REF!</definedName>
    <definedName name="_bdm.7317521E367C4A50896524C70180A68C.edm" hidden="1">'[16]2015 rev change'!$A:$IV</definedName>
    <definedName name="_bdm.731BDA48F9E34C35A30B181461F49F5F.edm" hidden="1">'[23]Retail prices'!$A:$IV</definedName>
    <definedName name="_bdm.737135B66E7B4A1896157F93CBB5F4FA.edm" localSheetId="6" hidden="1">#REF!</definedName>
    <definedName name="_bdm.737135B66E7B4A1896157F93CBB5F4FA.edm" hidden="1">#REF!</definedName>
    <definedName name="_bdm.75506E76DE1D4AC09854767ACDCF95F8.edm" hidden="1">#REF!</definedName>
    <definedName name="_bdm.7578F98ACCE34906861C8382B6073C2D.edm" hidden="1">#REF!</definedName>
    <definedName name="_bdm.76074D17ADD044A287D271B1AAFC4036.edm" hidden="1">'[16]Product Mix 100%'!$A:$IV</definedName>
    <definedName name="_bdm.77192A69936D48368D0A13E908672759.edm" hidden="1">'[16]cost savings'!$A:$IV</definedName>
    <definedName name="_bdm.77453DAF91854373A25ACDB8F1877D47.edm" hidden="1">'[13]Balance Sheet '!$1:$1048576</definedName>
    <definedName name="_bdm.7757076A173D4402BD533DE2F5EDA064.edm" hidden="1">[11]Manufacturing!$1:$1048576</definedName>
    <definedName name="_bdm.77ABBCD6DD7F4B1CAD7C596139330A2D.edm" hidden="1">#REF!</definedName>
    <definedName name="_bdm.78B70E1F432C438E85486B16B6BD0443.edm" hidden="1">[21]Teva!$A:$IV</definedName>
    <definedName name="_bdm.7930CFC1C2324DF6B98DCED4B7EA80FD.edm" hidden="1">#REF!</definedName>
    <definedName name="_bdm.795FC966667649BAB064587B58CEEA9B.edm" hidden="1">#REF!</definedName>
    <definedName name="_bdm.79F4240C68F54ABFB8C81F6106BBB352.edm" hidden="1">#REF!</definedName>
    <definedName name="_bdm.7AD0907D10F74471B9EAB1D380B65FFA.edm" hidden="1">#REF!</definedName>
    <definedName name="_bdm.7AEA2B10305746B99ADA993DC980C966.edm" localSheetId="6" hidden="1">#REF!</definedName>
    <definedName name="_bdm.7AEA2B10305746B99ADA993DC980C966.edm" hidden="1">#REF!</definedName>
    <definedName name="_bdm.7BD26B3608B542F58E240F2B55D81C5F.edm" hidden="1">[15]Results!$A:$IV</definedName>
    <definedName name="_bdm.7BEBC9D7BA864FF6BE0FD5E9768F21BD.edm" hidden="1">[24]SurpriseEPS!$A:$IV</definedName>
    <definedName name="_bdm.7C64F2F1DF99494AABACF12B068545C1.edm" localSheetId="6" hidden="1">#REF!</definedName>
    <definedName name="_bdm.7C64F2F1DF99494AABACF12B068545C1.edm" hidden="1">#REF!</definedName>
    <definedName name="_bdm.7D520A88C3C040BD9B547565D4493D85.edm" hidden="1">#REF!</definedName>
    <definedName name="_bdm.7D59660ED00D42239311060E3439E5F1.edm" hidden="1">#REF!</definedName>
    <definedName name="_bdm.7E04922997E04CDE8B0AE17B1C80FBC5.edm" localSheetId="6" hidden="1">#REF!</definedName>
    <definedName name="_bdm.7E04922997E04CDE8B0AE17B1C80FBC5.edm" hidden="1">#REF!</definedName>
    <definedName name="_bdm.7EB6EDFB0BB5417EB9A3FCFB8092402A.edm" hidden="1">#REF!</definedName>
    <definedName name="_bdm.7F8D75DA3B474088996D31EF48CB85CC.edm" hidden="1">#REF!</definedName>
    <definedName name="_bdm.80DEAF31941E4317B82A07838593E247.edm" hidden="1">#REF!</definedName>
    <definedName name="_bdm.81BB162E08304292BB325E3EE53C8834.edm" hidden="1">#REF!</definedName>
    <definedName name="_bdm.82F8686D72224D899D1246194CC102B4.edm" hidden="1">[17]MylanSales!$A:$IV</definedName>
    <definedName name="_bdm.831866CAD67F4A108CB4C861F3C5ABFD.edm" hidden="1">#REF!</definedName>
    <definedName name="_bdm.833EA081AA4F44BB8A962160813056B2.edm" hidden="1">#REF!</definedName>
    <definedName name="_bdm.83EA0CECC9CB4B1CB4BFA6C2AB264596.edm" hidden="1">#REF!</definedName>
    <definedName name="_bdm.84F38A9759994A80A6CF34B5BBEB633C.edm" hidden="1">'[25]rev change analysis'!$A:$IV</definedName>
    <definedName name="_bdm.8511F3358D064D3D9680AA872A843F13.edm" hidden="1">#REF!</definedName>
    <definedName name="_bdm.856FFDF31DEC45CCAA51F36FE53CB15E.edm" hidden="1">#REF!</definedName>
    <definedName name="_bdm.858EF5F290D34C6FB0AA9426C0AAE2F5.edm" hidden="1">#REF!</definedName>
    <definedName name="_bdm.86FB5871F6CF4511A89DD1C1B22A8089.edm" hidden="1">'[10]Derm-MFr'!$A:$IV</definedName>
    <definedName name="_bdm.873CB95AF9E94AD2B60B5F4C3D2BDAA0.edm" hidden="1">[10]BrazilDeals!$A:$IV</definedName>
    <definedName name="_bdm.879B950EBBAB4597B88189350706EC93.edm" hidden="1">'[26]Ace-Out'!$1:$1048576</definedName>
    <definedName name="_bdm.8840C68ECC3B41E9ABB51400235B872F.edm" localSheetId="6" hidden="1">#REF!</definedName>
    <definedName name="_bdm.8840C68ECC3B41E9ABB51400235B872F.edm" hidden="1">#REF!</definedName>
    <definedName name="_bdm.887065AD84E24A7E83C2CA1D5C7C0C7A.edm" hidden="1">#REF!</definedName>
    <definedName name="_bdm.8A45C89835224478A85CF57BBB01AEE3.edm" hidden="1">#REF!</definedName>
    <definedName name="_bdm.8A9D17FB08BB4C4E80C8A9617D990388.edm" localSheetId="6" hidden="1">#REF!</definedName>
    <definedName name="_bdm.8A9D17FB08BB4C4E80C8A9617D990388.edm" hidden="1">#REF!</definedName>
    <definedName name="_bdm.8C05BA79E1BB4F8C89CE478B7A3016CA.edm" hidden="1">#REF!</definedName>
    <definedName name="_bdm.8CAF333849AC442CB175C4EADE57817D.edm" hidden="1">'[10]ex-US'!$A:$IV</definedName>
    <definedName name="_bdm.8D1A7BEA88424A1D84434D2A695983EF.edm" hidden="1">#REF!</definedName>
    <definedName name="_bdm.8DA4FA85A73743EA9AB069D75586D3C8.edm" localSheetId="6" hidden="1">#REF!</definedName>
    <definedName name="_bdm.8DA4FA85A73743EA9AB069D75586D3C8.edm" hidden="1">#REF!</definedName>
    <definedName name="_bdm.8DBA17E83B314DF3BAD3DE1276484655.edm" hidden="1">#REF!</definedName>
    <definedName name="_bdm.8E46D140F90E4F85B85DE2A7B951B275.edm" hidden="1">#REF!</definedName>
    <definedName name="_bdm.8F7D383F1CAB440AB4B3104BAD5AB35D.edm" hidden="1">#REF!</definedName>
    <definedName name="_bdm.90349D0562EF49E1880FC308DAB77D5A.edm" hidden="1">#REF!</definedName>
    <definedName name="_bdm.9102411F43FE4CCF92284E84D18D430A.edm" hidden="1">#REF!</definedName>
    <definedName name="_bdm.92DE4CF977EF481E8866A69E7FEB2DEA.edm" localSheetId="6" hidden="1">#REF!</definedName>
    <definedName name="_bdm.92DE4CF977EF481E8866A69E7FEB2DEA.edm" hidden="1">#REF!</definedName>
    <definedName name="_bdm.9301DDFC67D846248C16E96B86458D94.edm" hidden="1">'[8]rev contribution analysis'!$1:$1048576</definedName>
    <definedName name="_bdm.95B3BB646EED4CCE80790D8D8638B047.edm" hidden="1">'[13]MS Est. Vs Actual'!$1:$1048576</definedName>
    <definedName name="_bdm.95D97703F0B44275930D649261210A38.edm" localSheetId="6" hidden="1">#REF!</definedName>
    <definedName name="_bdm.95D97703F0B44275930D649261210A38.edm" hidden="1">#REF!</definedName>
    <definedName name="_bdm.978516CD67DE441EBD299E4A35ED56AE.edm" hidden="1">#REF!</definedName>
    <definedName name="_bdm.9810FC23CDC546AC8B10D22E51EAE000.edm" hidden="1">#REF!</definedName>
    <definedName name="_bdm.982260550A724A02A50056A63E0003AF.edm" hidden="1">#REF!</definedName>
    <definedName name="_bdm.988605E9C9024D80BAAAC91421CDE5F6.edm" hidden="1">#REF!</definedName>
    <definedName name="_bdm.9A89962A60184654A1EC150872B102C5.edm" hidden="1">[21]Metoprolol!$A:$IV</definedName>
    <definedName name="_bdm.9B45399882F64A698DD1C1BDB9A04C25.edm" hidden="1">[20]Peers!$A:$IV</definedName>
    <definedName name="_bdm.9C12F10D38B84236AD4BE0A6D849A0B7.edm" hidden="1">#REF!</definedName>
    <definedName name="_bdm.9C2008CEEB224550BD00241C80A57D94.edm" hidden="1">'[10]Derm-IMS'!$A:$IV</definedName>
    <definedName name="_bdm.9C61B1435D0046818C9840CE9E9B414B.edm" hidden="1">#REF!</definedName>
    <definedName name="_bdm.9C9FD196C8C948778CD0DDF019506098.edm" localSheetId="6" hidden="1">#REF!</definedName>
    <definedName name="_bdm.9C9FD196C8C948778CD0DDF019506098.edm" hidden="1">#REF!</definedName>
    <definedName name="_bdm.9CF1EC782CA246C5B743B60E78EFF75A.edm" localSheetId="6" hidden="1">#REF!</definedName>
    <definedName name="_bdm.9CF1EC782CA246C5B743B60E78EFF75A.edm" hidden="1">#REF!</definedName>
    <definedName name="_bdm.9E21D409E4954FF4B4BC0600E70A7850.edm" hidden="1">#REF!</definedName>
    <definedName name="_bdm.9E85229A12A4436099719CF2D675EE10.edm" hidden="1">#REF!</definedName>
    <definedName name="_bdm.A01B7FAF56D545F19BCAB4CA0C4BDD64.edm" localSheetId="6" hidden="1">#REF!</definedName>
    <definedName name="_bdm.A01B7FAF56D545F19BCAB4CA0C4BDD64.edm" hidden="1">#REF!</definedName>
    <definedName name="_bdm.A02D80F893DD4C7DA6D997E701C867FB.edm" hidden="1">[12]Results!$1:$1048576</definedName>
    <definedName name="_bdm.A0DC2E73A33540C88C7AF3BE12B55E4A.edm" localSheetId="6" hidden="1">#REF!</definedName>
    <definedName name="_bdm.A0DC2E73A33540C88C7AF3BE12B55E4A.edm" hidden="1">#REF!</definedName>
    <definedName name="_bdm.A117660125FB4DF0BFF8FC41A3CC01C1.edm" hidden="1">#REF!</definedName>
    <definedName name="_bdm.A14504C4685843CABFA70BDB420D1B49.edm" hidden="1">[13]ProcritAranesp!$1:$1048576</definedName>
    <definedName name="_bdm.A1A4AE8510134116A28D32AC2378437E.edm" hidden="1">#REF!</definedName>
    <definedName name="_bdm.A3A5DCBBEB1B462C92D658BF8DBEE4BF.edm" hidden="1">#REF!</definedName>
    <definedName name="_bdm.A3F8912C5306479C8D2072E065657E4C.edm" localSheetId="6" hidden="1">#REF!</definedName>
    <definedName name="_bdm.A3F8912C5306479C8D2072E065657E4C.edm" hidden="1">#REF!</definedName>
    <definedName name="_bdm.A902E0AE93634DB4AEBF76E146767075.edm" hidden="1">#REF!</definedName>
    <definedName name="_bdm.A9341FB65CF84B748148336C0D8A3B84.edm" hidden="1">#REF!</definedName>
    <definedName name="_bdm.AA489BC32A1F4ADFB1D0150447F08FB6.edm" hidden="1">#REF!</definedName>
    <definedName name="_bdm.AAF222F201B540979233AA8157C374E9.edm" hidden="1">#REF!</definedName>
    <definedName name="_bdm.ABA6B26B8F7B48B2BE5799D315B105D1.edm" hidden="1">#REF!</definedName>
    <definedName name="_bdm.ABF68B911D8942438A2B464C7A4E0C3F.edm" hidden="1">'[22]AGRO BRL'!$A:$IV</definedName>
    <definedName name="_bdm.AD8E64A2FCC34E8E8022E1144543D34B.edm" localSheetId="6" hidden="1">#REF!</definedName>
    <definedName name="_bdm.AD8E64A2FCC34E8E8022E1144543D34B.edm" hidden="1">#REF!</definedName>
    <definedName name="_bdm.ADB5605B66BF488D81626BAE25802CF0.edm" hidden="1">#REF!</definedName>
    <definedName name="_bdm.AF11DA37B468495F9D1E9530A5EFC8BB.edm" hidden="1">#REF!</definedName>
    <definedName name="_bdm.AF16854BD3A343A8BFE071335831AF22.edm" hidden="1">#REF!</definedName>
    <definedName name="_bdm.B21B9DDD275E448CBEA15C84DEF8CA9D.edm" hidden="1">'[11]MS Est vs. Rpt'!$1:$1048576</definedName>
    <definedName name="_bdm.B47931CB80964661BF93D6A7C8B1CFA7.edm" hidden="1">#REF!</definedName>
    <definedName name="_bdm.B6A8EA940B7E4D14B9E09E84F9FE03AD.edm" hidden="1">#REF!</definedName>
    <definedName name="_bdm.B6B015ADAFCD48ECB4A2833A6F3FA14C.edm" hidden="1">#REF!</definedName>
    <definedName name="_bdm.B798B2BF5DAD43BB8504FD9097F91145.edm" hidden="1">#REF!</definedName>
    <definedName name="_bdm.B7CA71E082EC44DABAE6C0B3ADC15E48.edm" hidden="1">#REF!</definedName>
    <definedName name="_bdm.B7CC83D9B1D34661812434787CF5F95D.edm" hidden="1">'[27]Ace-Out'!$1:$1048576</definedName>
    <definedName name="_bdm.B827B4B18D284D048F3F12BDD1CFE10A.edm" hidden="1">#REF!</definedName>
    <definedName name="_bdm.B8F5B5D7C9F6418F83D81710F8C17109.edm" hidden="1">[7]MthlyTRx!$A:$IV</definedName>
    <definedName name="_bdm.BABA68CB45704D679CA8794172CD17D7.edm" hidden="1">#REF!</definedName>
    <definedName name="_bdm.BB07DDACC0434320947584FCD403930E.edm" localSheetId="6" hidden="1">#REF!</definedName>
    <definedName name="_bdm.BB07DDACC0434320947584FCD403930E.edm" hidden="1">#REF!</definedName>
    <definedName name="_bdm.BD66EE587085413298841C84E97F175D.edm" hidden="1">#REF!</definedName>
    <definedName name="_bdm.BDC3CC06016B41C6B8EECC521F875E53.edm" localSheetId="6" hidden="1">#REF!</definedName>
    <definedName name="_bdm.BDC3CC06016B41C6B8EECC521F875E53.edm" hidden="1">#REF!</definedName>
    <definedName name="_bdm.BE20DD713A1C40CF8D6AEC079A37F336.edm" hidden="1">[7]KVpi!$A:$IV</definedName>
    <definedName name="_bdm.BF778BBC2E1C4D5D8E6EDB17ED4CB079.edm" localSheetId="6" hidden="1">#REF!</definedName>
    <definedName name="_bdm.BF778BBC2E1C4D5D8E6EDB17ED4CB079.edm" hidden="1">#REF!</definedName>
    <definedName name="_bdm.C143B498FEE343158C5059FD7AD9D747.edm" hidden="1">'[11]Changes to the Model'!$1:$1048576</definedName>
    <definedName name="_bdm.C1C36873BB1541D3A98D18F3D4376C1C.edm" hidden="1">#REF!</definedName>
    <definedName name="_bdm.C28F4008079E4CCB9269B5179DA0E30B.edm" hidden="1">#REF!</definedName>
    <definedName name="_bdm.C5E16DD5FD7B49F5900C5A6046E86A45.edm" hidden="1">#REF!</definedName>
    <definedName name="_bdm.C63892B6C5844335A76B0C9F976AD551.edm" localSheetId="6" hidden="1">#REF!</definedName>
    <definedName name="_bdm.C63892B6C5844335A76B0C9F976AD551.edm" hidden="1">#REF!</definedName>
    <definedName name="_bdm.C68BDE1906184AE3ACEBF8EF7205D636.edm" hidden="1">[10]Pricing!$A:$IV</definedName>
    <definedName name="_bdm.C7C6FBA36F39444B8BCEC128D5B7F931.edm" hidden="1">'[19]Sheet3 (5)'!$A:$IV</definedName>
    <definedName name="_bdm.C9D0D749277643B8B464A62BB379D1A7.edm" localSheetId="6" hidden="1">#REF!</definedName>
    <definedName name="_bdm.C9D0D749277643B8B464A62BB379D1A7.edm" hidden="1">#REF!</definedName>
    <definedName name="_bdm.CA0B0CAC6522419B8221BEA627D1C086.edm" hidden="1">'[11]Clinical data'!$1:$1048576</definedName>
    <definedName name="_bdm.CA0B3AD6743A4F68B0D719ED6EBECAA8.edm" hidden="1">[11]Marketing!$1:$1048576</definedName>
    <definedName name="_bdm.CB84BB830AF3437C94B1A456C3A92A01.edm" hidden="1">#REF!</definedName>
    <definedName name="_bdm.CC371B00A82A4F00A568EE3A3290CDC3.edm" localSheetId="6" hidden="1">#REF!</definedName>
    <definedName name="_bdm.CC371B00A82A4F00A568EE3A3290CDC3.edm" hidden="1">#REF!</definedName>
    <definedName name="_bdm.CE459ECD14714C8BB1E0A4F66CB04E9D.edm" hidden="1">#REF!</definedName>
    <definedName name="_bdm.CE50ADD4B89A425F99AA4190916233AB.edm" hidden="1">#REF!</definedName>
    <definedName name="_bdm.CFC3CEDB55CA4DC2873A4084E990A0B0.edm" localSheetId="6" hidden="1">#REF!</definedName>
    <definedName name="_bdm.CFC3CEDB55CA4DC2873A4084E990A0B0.edm" hidden="1">#REF!</definedName>
    <definedName name="_bdm.D05E90C0804D4B319B6955B5E02566C7.edm" hidden="1">#REF!</definedName>
    <definedName name="_bdm.D067680524D74EBD9FED11C098897C5B.edm" localSheetId="6" hidden="1">#REF!</definedName>
    <definedName name="_bdm.D067680524D74EBD9FED11C098897C5B.edm" hidden="1">#REF!</definedName>
    <definedName name="_bdm.D09966786DA14C5AB0A4191033409FAF.edm" hidden="1">#REF!</definedName>
    <definedName name="_bdm.D154ABE3F0EF4FD59D96FEDBDF3EED16.edm" hidden="1">#REF!</definedName>
    <definedName name="_bdm.D3C6DB25F4A6498B90B460B889AB3BA0.edm" hidden="1">#REF!</definedName>
    <definedName name="_bdm.D67EC70C5E524B35BCC2F5808E3B178A.edm" hidden="1">#REF!</definedName>
    <definedName name="_bdm.D807334B4F60430F8CC497E007A43AEA.edm" hidden="1">[17]Summary!$A:$IV</definedName>
    <definedName name="_bdm.D8226746037A4B218F06698B6B570FD4.edm" hidden="1">'[28]Risk-Reward_View_Chart'!$1:$1048576</definedName>
    <definedName name="_bdm.DA3D26E750D24936AEE5B87A52DD73E7.edm" hidden="1">[13]Quarterly!$1:$1048576</definedName>
    <definedName name="_bdm.DA682CC2E83F47738F7D575E1AF977D6.edm" hidden="1">#REF!</definedName>
    <definedName name="_bdm.DA9224EC1B57438D960C2CB3313B07B0.edm" hidden="1">#REF!</definedName>
    <definedName name="_bdm.DB7B24CB795145CF8D3B0B72A6081167.edm" localSheetId="6" hidden="1">#REF!</definedName>
    <definedName name="_bdm.DB7B24CB795145CF8D3B0B72A6081167.edm" hidden="1">#REF!</definedName>
    <definedName name="_bdm.DC311E2E04AF4C759D9B369E3DED726A.edm" hidden="1">#REF!</definedName>
    <definedName name="_bdm.DD8CF19960B84372BC6C44D1E352ADA6.edm" localSheetId="6" hidden="1">#REF!</definedName>
    <definedName name="_bdm.DD8CF19960B84372BC6C44D1E352ADA6.edm" hidden="1">#REF!</definedName>
    <definedName name="_bdm.DE2274E1F558466E928C7473093A03C7.edm" hidden="1">#REF!</definedName>
    <definedName name="_bdm.DECEE16F964E42199CC953007C789A6D.edm" hidden="1">#REF!</definedName>
    <definedName name="_bdm.DF29BA4CF35B4C048A4FFE197996EC63.edm" hidden="1">#REF!</definedName>
    <definedName name="_bdm.DF6734618A3C41EAA54818590D43BC2A.edm" hidden="1">#REF!</definedName>
    <definedName name="_bdm.DFEF8884EE484CB1A67B5B63F716802C.edm" hidden="1">#REF!</definedName>
    <definedName name="_bdm.E060C60649DF4B1083EFFC951AD14969.edm" hidden="1">#REF!</definedName>
    <definedName name="_bdm.E0A7113A7EB84E42B8F20FD0B1D44AF1.edm" hidden="1">#REF!</definedName>
    <definedName name="_bdm.E0A80A2BCD494F11845A87A23240B76E.edm" hidden="1">#REF!</definedName>
    <definedName name="_bdm.E21E382C69DA4447AFEB970D63072EC7.edm" hidden="1">[11]Quarterly!$1:$1048576</definedName>
    <definedName name="_bdm.E27FC88D58C04374ADF6AA652413B21D.edm" hidden="1">#REF!</definedName>
    <definedName name="_bdm.E2B991B7B5454C4CBE252B2B73D6513B.edm" hidden="1">[29]margins!$A:$IV</definedName>
    <definedName name="_bdm.E2C7D5EC9B5B4936AF476FA5FF113C5D.edm" hidden="1">#REF!</definedName>
    <definedName name="_bdm.E44229A8A14147F0A15ABC256AF616E2.edm" hidden="1">#REF!</definedName>
    <definedName name="_bdm.E4F4FDCD37764FF0B45AF8602ED34E3F.edm" hidden="1">#REF!</definedName>
    <definedName name="_bdm.E643F4C2BD6D445B9524501A218DB58D.edm" hidden="1">#REF!</definedName>
    <definedName name="_bdm.E740C0FDA4514EE4A13531D2644E24FE.edm" hidden="1">'[13]Changes to Model'!$1:$1048576</definedName>
    <definedName name="_bdm.E8571D62EB8C40D4869042ECACF4AC17.edm" localSheetId="6" hidden="1">#REF!</definedName>
    <definedName name="_bdm.E8571D62EB8C40D4869042ECACF4AC17.edm" hidden="1">#REF!</definedName>
    <definedName name="_bdm.E85A9F4CD6B64E90997C67EB4ECE81A6.edm" hidden="1">#REF!</definedName>
    <definedName name="_bdm.E86A285F8EF049D1B49A8C58E1EFB995.edm" hidden="1">#REF!</definedName>
    <definedName name="_bdm.E8E1D9C16424403FB6536CF6D099CF86.edm" hidden="1">[20]Performance!$A:$IV</definedName>
    <definedName name="_bdm.E93CF733CE1D4A5A94E3C95B0A7E783E.edm" hidden="1">[11]Model_Template!$1:$1048576</definedName>
    <definedName name="_bdm.EAF0D87037EA49C481235E84805B615E.edm" hidden="1">#REF!</definedName>
    <definedName name="_bdm.EB022DED2AA74405B6CA6395EC6081C5.edm" hidden="1">#REF!</definedName>
    <definedName name="_bdm.EC5DCEF7207641278D566ACE2D5CE79B.edm" hidden="1">#REF!</definedName>
    <definedName name="_bdm.ED07088C7EA14EB2AFD728BFD9D7E40A.edm" hidden="1">#REF!</definedName>
    <definedName name="_bdm.ED75C6F6B2BA4A90BE38A8DDAB64E08B.edm" hidden="1">#REF!</definedName>
    <definedName name="_bdm.EDA4E466FB4E4DB5A4FD8129CEE34665.edm" hidden="1">#REF!</definedName>
    <definedName name="_bdm.EE03C9C91E0D4918AD3503A6DB9015CC.edm" hidden="1">#REF!</definedName>
    <definedName name="_bdm.EE09DBDA180C4570AE1B78CBACD60A08.edm" hidden="1">#REF!</definedName>
    <definedName name="_bdm.EE0C9B06927A4EA5ADC4CD2FA0225001.edm" hidden="1">#REF!</definedName>
    <definedName name="_bdm.EE98FA028B8F4B3FB5C02030F725FFED.edm" hidden="1">[10]RevGuidance!$A:$IV</definedName>
    <definedName name="_bdm.EFF2566FA3FA4DE4B5940C8970F157E2.edm" hidden="1">#REF!</definedName>
    <definedName name="_bdm.F0A02099FE084BF5B674981B271F972F.edm" hidden="1">#REF!</definedName>
    <definedName name="_bdm.F0D73515AC3D4919BC3602806970DE2D.edm" hidden="1">'[16]Per Pharma Traditional &amp; Biolog'!$A:$IV</definedName>
    <definedName name="_bdm.F11449D6C615483688DDDE8D129C567E.edm" hidden="1">#REF!</definedName>
    <definedName name="_bdm.F1AD037F001B434E9C37236E8931DF01.edm" hidden="1">#REF!</definedName>
    <definedName name="_bdm.F209C157241E47AEB3DFE5180196AF9E.edm" hidden="1">#REF!</definedName>
    <definedName name="_bdm.F24717A92AA542D5852AB8FB2C473A19.edm" hidden="1">'[10]Derm market'!$A:$IV</definedName>
    <definedName name="_bdm.F286E5055028447F9259C85519364B7C.edm" hidden="1">#REF!</definedName>
    <definedName name="_bdm.F341A1A052A649759D3225EDE687B0F3.edm" hidden="1">#REF!</definedName>
    <definedName name="_bdm.F3D143A7AD8E40568FD316802A437735.edm" hidden="1">#REF!</definedName>
    <definedName name="_bdm.F43846BC8C2C410692D6B1C196F1322A.edm" hidden="1">#REF!</definedName>
    <definedName name="_bdm.F47ED9BD6D344CBD91F302A1B0085978.edm" hidden="1">#REF!</definedName>
    <definedName name="_bdm.F4F2D62011B74BD18C19C1A424B80A3D.edm" localSheetId="6" hidden="1">#REF!</definedName>
    <definedName name="_bdm.F4F2D62011B74BD18C19C1A424B80A3D.edm" hidden="1">#REF!</definedName>
    <definedName name="_bdm.F503F160FFA641EDB1AD757205401861.edm" hidden="1">'[29]rev change analysis'!$A:$IV</definedName>
    <definedName name="_bdm.F51F548368B545F7975B3542A2935575.edm" hidden="1">#REF!</definedName>
    <definedName name="_bdm.F74C3C06F720411BB100205B9EFEC9C6.edm" localSheetId="6" hidden="1">#REF!</definedName>
    <definedName name="_bdm.F74C3C06F720411BB100205B9EFEC9C6.edm" hidden="1">#REF!</definedName>
    <definedName name="_bdm.F933A8D7E85C461CABF4557929CC8D2A.edm" localSheetId="6" hidden="1">#REF!</definedName>
    <definedName name="_bdm.F933A8D7E85C461CABF4557929CC8D2A.edm" hidden="1">#REF!</definedName>
    <definedName name="_bdm.F95BEDADB94B4B70B42C50A26E80B4FF.edm" hidden="1">#REF!</definedName>
    <definedName name="_bdm.F9E5CF0D90F140D3A067ADE7A0BD01D4.edm" hidden="1">#REF!</definedName>
    <definedName name="_bdm.FA0095B1A1F746A79B0ED1871AB84628.edm" hidden="1">#REF!</definedName>
    <definedName name="_bdm.FA4D82FB34784BDCB3DCE74624CA0FD5.edm" hidden="1">#REF!</definedName>
    <definedName name="_bdm.FAE2856A25414360961E6605BB970656.edm" hidden="1">#REF!</definedName>
    <definedName name="_bdm.FCD22DF1368441338A1EA98B2EC06482.edm" hidden="1">#REF!</definedName>
    <definedName name="_bdm.FD634E72BE854B14A0A03C33EBA59B4A.edm" hidden="1">#REF!</definedName>
    <definedName name="_bdm.FE49EC15D2F9464AA0B1E71D2820E05C.edm" hidden="1">#REF!</definedName>
    <definedName name="_bdm.FF68E6FDC2F74365B593C6C4E3168B18.edm" localSheetId="6" hidden="1">#REF!</definedName>
    <definedName name="_bdm.FF68E6FDC2F74365B593C6C4E3168B18.edm" hidden="1">#REF!</definedName>
    <definedName name="_BMYcalendar">#REF!</definedName>
    <definedName name="_Cons">#REF!</definedName>
    <definedName name="_D1">[5]Annual!$I$18</definedName>
    <definedName name="_Eliquisalliance">#REF!</definedName>
    <definedName name="_EPS01" localSheetId="6">[30]Annual!#REF!</definedName>
    <definedName name="_EPS01">[30]Annual!#REF!</definedName>
    <definedName name="_EPS04" localSheetId="6">[31]Quarterly!#REF!</definedName>
    <definedName name="_EPS04">[31]Quarterly!#REF!</definedName>
    <definedName name="_EPS06" localSheetId="6">[32]Annual!#REF!</definedName>
    <definedName name="_EPS06">[32]Annual!#REF!</definedName>
    <definedName name="_EPS99" localSheetId="6">[30]Annual!#REF!</definedName>
    <definedName name="_EPS99">[30]Annual!#REF!</definedName>
    <definedName name="_F1">[5]Annual!$K$18</definedName>
    <definedName name="_Fill" localSheetId="6" hidden="1">[33]LIST!#REF!</definedName>
    <definedName name="_Fill" hidden="1">[33]LIST!#REF!</definedName>
    <definedName name="_Foot1">#REF!</definedName>
    <definedName name="_Foot2">#REF!</definedName>
    <definedName name="_fy2001">'[4]5 yr Sales and Earnings'!$C$1:$C$170</definedName>
    <definedName name="_H1" localSheetId="6">[5]Annual!#REF!</definedName>
    <definedName name="_H1">[5]Annual!#REF!</definedName>
    <definedName name="_ik1" hidden="1">{"casespecific",#N/A,FALSE,"Assumptions"}</definedName>
    <definedName name="_Inc01">[34]IS!$AP$7:$AQ$38</definedName>
    <definedName name="_Inc02">[34]IS!$AW$7:$AX$38</definedName>
    <definedName name="_Inc96">[34]IS!$I$7:$J$38</definedName>
    <definedName name="_Inc97">[34]IS!$O$7:$P$38</definedName>
    <definedName name="_Inc98">[34]IS!$U$7:$W$38</definedName>
    <definedName name="_Inc99">[34]IS!$AB$7:$AB$38</definedName>
    <definedName name="_Key1" localSheetId="6" hidden="1">#REF!</definedName>
    <definedName name="_Key1" hidden="1">#REF!</definedName>
    <definedName name="_Key2" localSheetId="6" hidden="1">#REF!</definedName>
    <definedName name="_Key2" hidden="1">#REF!</definedName>
    <definedName name="_MatInverse_Out" localSheetId="6" hidden="1">[35]Sheet3!#REF!</definedName>
    <definedName name="_MatInverse_Out" hidden="1">[35]Sheet3!#REF!</definedName>
    <definedName name="_MatMult_B" localSheetId="6" hidden="1">[35]Sheet3!#REF!</definedName>
    <definedName name="_MatMult_B" hidden="1">[35]Sheet3!#REF!</definedName>
    <definedName name="_net01" localSheetId="6">[36]Annual!#REF!</definedName>
    <definedName name="_net01">[36]Annual!#REF!</definedName>
    <definedName name="_net02" localSheetId="6">[36]Annual!#REF!</definedName>
    <definedName name="_net02">[36]Annual!#REF!</definedName>
    <definedName name="_new1"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Order1" hidden="1">255</definedName>
    <definedName name="_Order2" hidden="1">255</definedName>
    <definedName name="_RD01" localSheetId="6">[37]Annual!#REF!</definedName>
    <definedName name="_RD01">[37]Annual!#REF!</definedName>
    <definedName name="_RD02">[38]Annual!$F$21</definedName>
    <definedName name="_RD03">[38]Annual!$G$21</definedName>
    <definedName name="_RD04">[38]Annual!$I$21</definedName>
    <definedName name="_RD05">[38]Annual!$K$21</definedName>
    <definedName name="_RD06">[38]Annual!$M$21</definedName>
    <definedName name="_RD07">[39]Annual!$O$16</definedName>
    <definedName name="_RD08" localSheetId="6">[40]Annual!#REF!</definedName>
    <definedName name="_RD08">[40]Annual!#REF!</definedName>
    <definedName name="_REV01" localSheetId="6">[31]Quarterly!#REF!</definedName>
    <definedName name="_REV01">[31]Quarterly!#REF!</definedName>
    <definedName name="_rev02" localSheetId="6">[31]Quarterly!#REF!</definedName>
    <definedName name="_rev02">[31]Quarterly!#REF!</definedName>
    <definedName name="_rev03" localSheetId="6">[31]Quarterly!#REF!</definedName>
    <definedName name="_rev03">[31]Quarterly!#REF!</definedName>
    <definedName name="_rev04" localSheetId="6">[31]Quarterly!#REF!</definedName>
    <definedName name="_rev04">[31]Quarterly!#REF!</definedName>
    <definedName name="_scenchg_count">1</definedName>
    <definedName name="_Sort" localSheetId="6" hidden="1">#REF!</definedName>
    <definedName name="_Sort" hidden="1">#REF!</definedName>
    <definedName name="_xleta.AND" hidden="1" xlm="1">#NAME?</definedName>
    <definedName name="_xleta.AVERAGE" hidden="1" xlm="1">#NAME?</definedName>
    <definedName name="_xleta.IF" hidden="1" xlm="1">#NAME?</definedName>
    <definedName name="a">'[41]Qtr Income'!$A$1:$V$156</definedName>
    <definedName name="aa" localSheetId="6">#REF!</definedName>
    <definedName name="aa">#REF!</definedName>
    <definedName name="aaa" localSheetId="6" hidden="1">{"AVSHAR","BSHAR"}</definedName>
    <definedName name="aaa" localSheetId="5" hidden="1">{"AVSHAR","BSHAR"}</definedName>
    <definedName name="aaa" hidden="1">{"AVSHAR","BSHAR"}</definedName>
    <definedName name="ab" hidden="1">{#N/A,#N/A,FALSE,"Inc";#N/A,#N/A,FALSE,"Prod";#N/A,#N/A,FALSE,"QInc";#N/A,#N/A,FALSE,"QProd"}</definedName>
    <definedName name="abc" localSheetId="6" hidden="1">{"cover a","1q",FALSE,"Cover";"Op Earn Mgd Q1",#N/A,FALSE,"Op-Earn (Mng)";"Op Earn Rpt Q1",#N/A,FALSE,"Op-Earn (Rpt)";"Loans",#N/A,FALSE,"Loans";"Credit Costs",#N/A,FALSE,"CCosts";"Net Interest Margin",#N/A,FALSE,"Margin";"Nonint Income",#N/A,FALSE,"NonII";"Nonint Exp",#N/A,FALSE,"NonIE";"Valuation",#N/A,FALSE,"Valuation"}</definedName>
    <definedName name="abc" localSheetId="5" hidden="1">{"cover a","1q",FALSE,"Cover";"Op Earn Mgd Q1",#N/A,FALSE,"Op-Earn (Mng)";"Op Earn Rpt Q1",#N/A,FALSE,"Op-Earn (Rpt)";"Loans",#N/A,FALSE,"Loans";"Credit Costs",#N/A,FALSE,"CCosts";"Net Interest Margin",#N/A,FALSE,"Margin";"Nonint Income",#N/A,FALSE,"NonII";"Nonint Exp",#N/A,FALSE,"NonIE";"Valuation",#N/A,FALSE,"Valuation"}</definedName>
    <definedName name="abc" hidden="1">{"cover a","1q",FALSE,"Cover";"Op Earn Mgd Q1",#N/A,FALSE,"Op-Earn (Mng)";"Op Earn Rpt Q1",#N/A,FALSE,"Op-Earn (Rpt)";"Loans",#N/A,FALSE,"Loans";"Credit Costs",#N/A,FALSE,"CCosts";"Net Interest Margin",#N/A,FALSE,"Margin";"Nonint Income",#N/A,FALSE,"NonII";"Nonint Exp",#N/A,FALSE,"NonIE";"Valuation",#N/A,FALSE,"Valuation"}</definedName>
    <definedName name="abcd" hidden="1">{#N/A,#N/A,FALSE,"Inc";#N/A,#N/A,FALSE,"Prod";#N/A,#N/A,FALSE,"QInc";#N/A,#N/A,FALSE,"QProd"}</definedName>
    <definedName name="Acc_payable">[42]Data_Download!$C$17:$AE$17</definedName>
    <definedName name="Acc_payable_growth_fore">[42]Data_Download!$H$150:$K$150</definedName>
    <definedName name="Acc_Rec">[42]Data_Download!$C$7:$AE$7</definedName>
    <definedName name="Acc_Rec_growth_fore">[42]Data_Download!$H$147:$K$147</definedName>
    <definedName name="Acc_Rec_turns">[42]Data_Download!$C$95:$Q$95</definedName>
    <definedName name="Accel_Ratio">[42]Data_Download!$E$9</definedName>
    <definedName name="Accrued_compensation">[42]Data_Download!$C$20:$AE$20</definedName>
    <definedName name="Accrued_compensation_growth_fore">[42]Data_Download!$H$153:$K$153</definedName>
    <definedName name="Accrued_Expenditure" localSheetId="6">#REF!</definedName>
    <definedName name="Accrued_Expenditure">#REF!</definedName>
    <definedName name="Accrued_expenses">[42]Data_Download!$C$18:$AE$18</definedName>
    <definedName name="Accrued_expenses_growth_fore">[42]Data_Download!$H$151:$K$151</definedName>
    <definedName name="Accum_Cap_Expenses">[42]Data_Download!$C$40:$AE$40</definedName>
    <definedName name="Accum_Cap_Expenses_growth_fore">[42]Data_Download!$H$164:$K$164</definedName>
    <definedName name="Accum_Goodwill_Amort">[42]Data_Download!$C$37:$AE$37</definedName>
    <definedName name="Accum_Goodwill_Amort_growth_fore">[42]Data_Download!$H$163:$K$163</definedName>
    <definedName name="Accum_Other_Amort.">[42]Data_Download!$C$39:$AZ$39</definedName>
    <definedName name="Accumulated_Amortizat" localSheetId="6">[43]PROJECTION!#REF!</definedName>
    <definedName name="Accumulated_Amortizat">[43]PROJECTION!#REF!</definedName>
    <definedName name="Acquisitions" localSheetId="6">#REF!</definedName>
    <definedName name="Acquisitions">#REF!</definedName>
    <definedName name="Actual" hidden="1">{#N/A,#N/A,TRUE,"Historicals";#N/A,#N/A,TRUE,"Charts";#N/A,#N/A,TRUE,"Forecasts"}</definedName>
    <definedName name="adb" hidden="1">{#N/A,#N/A,FALSE,"Inc";#N/A,#N/A,FALSE,"Prod";#N/A,#N/A,FALSE,"QInc";#N/A,#N/A,FALSE,"QProd"}</definedName>
    <definedName name="Adj_net_oper_fore">[42]Data_Download!$E$25:$X$25</definedName>
    <definedName name="Adjusted_Common_Equity">[42]Data_Download!$C$83:$AE$83</definedName>
    <definedName name="Adjusted_Income_Available_to_Common">[42]Data_Download!$C$57:$AU$57</definedName>
    <definedName name="Adjusted_Net_Operating_Profit">[42]Data_Download!$C$26:$AU$26</definedName>
    <definedName name="ADM_LABOR_EXPENSES____of_Rev" localSheetId="6">[43]PROJECTION!#REF!</definedName>
    <definedName name="ADM_LABOR_EXPENSES____of_Rev">[43]PROJECTION!#REF!</definedName>
    <definedName name="ADMINISTRATIVE_EXPENSES____of_Rev" localSheetId="6">[43]PROJECTION!#REF!</definedName>
    <definedName name="ADMINISTRATIVE_EXPENSES____of_Rev">[43]PROJECTION!#REF!</definedName>
    <definedName name="Administrative_labor_expenses" localSheetId="6">[43]PROJECTION!#REF!</definedName>
    <definedName name="Administrative_labor_expenses">[43]PROJECTION!#REF!</definedName>
    <definedName name="ADR_EXRATE" localSheetId="6">#REF!</definedName>
    <definedName name="ADR_EXRATE">#REF!</definedName>
    <definedName name="adsf">'[44]Qtr Sales'!$BS$2:$CT$127</definedName>
    <definedName name="Advance_from_Clients_LT" localSheetId="6">[43]PROJECTION!#REF!</definedName>
    <definedName name="Advance_from_Clients_LT">[43]PROJECTION!#REF!</definedName>
    <definedName name="ADVANCE_FROM_CLIENTS_LT____Rev" localSheetId="6">[43]PROJECTION!#REF!</definedName>
    <definedName name="ADVANCE_FROM_CLIENTS_LT____Rev">[43]PROJECTION!#REF!</definedName>
    <definedName name="ADVANCE_FROM_CLIENTS_ST____Rev" localSheetId="6">[43]PROJECTION!#REF!</definedName>
    <definedName name="ADVANCE_FROM_CLIENTS_ST____Rev">[43]PROJECTION!#REF!</definedName>
    <definedName name="aer" localSheetId="6">#REF!</definedName>
    <definedName name="aer">#REF!</definedName>
    <definedName name="africa" localSheetId="6">#REF!</definedName>
    <definedName name="africa">#REF!</definedName>
    <definedName name="africaCountries" localSheetId="6">'[45]MW GEG'!$J$25:$J$26</definedName>
    <definedName name="africaCountries" localSheetId="5">'[45]MW GEG'!$J$25:$J$26</definedName>
    <definedName name="africaCountries">#REF!</definedName>
    <definedName name="After_sales_services" localSheetId="6">[43]PROJECTION!#REF!</definedName>
    <definedName name="After_sales_services">[43]PROJECTION!#REF!</definedName>
    <definedName name="AFTER_SALES_SERVICES____of_Rev" localSheetId="6">[43]PROJECTION!#REF!</definedName>
    <definedName name="AFTER_SALES_SERVICES____of_Rev">[43]PROJECTION!#REF!</definedName>
    <definedName name="After_tax_charge">[42]Data_Download!$C$60:$AZ$60</definedName>
    <definedName name="After_Tax_charges_gains">[42]Data_Download!$C$92:$AZ$92</definedName>
    <definedName name="Agree" localSheetId="6">#REF!</definedName>
    <definedName name="Agree">#REF!</definedName>
    <definedName name="Agreement" localSheetId="6">#REF!</definedName>
    <definedName name="Agreement">#REF!</definedName>
    <definedName name="ahp_eps" localSheetId="6">#REF!</definedName>
    <definedName name="ahp_eps">#REF!</definedName>
    <definedName name="Aircrafts_delivered" localSheetId="6">[43]PROJECTION!#REF!</definedName>
    <definedName name="Aircrafts_delivered">[43]PROJECTION!#REF!</definedName>
    <definedName name="Alliance_Revenue__Ex_Celebrex_Bextra_Beyond_2002">'[4]5 yr Sales and Earnings'!$A$45:$AA$45</definedName>
    <definedName name="Allowances_for_Dob_Acc" localSheetId="6">[43]PROJECTION!#REF!</definedName>
    <definedName name="Allowances_for_Dob_Acc">[43]PROJECTION!#REF!</definedName>
    <definedName name="allRegions" localSheetId="6">#REF!</definedName>
    <definedName name="allRegions">#REF!</definedName>
    <definedName name="AMARGIN1" localSheetId="6">#REF!</definedName>
    <definedName name="AMARGIN1">#REF!</definedName>
    <definedName name="americaRegion" localSheetId="6">#REF!</definedName>
    <definedName name="americaRegion">#REF!</definedName>
    <definedName name="americas" localSheetId="6">#REF!</definedName>
    <definedName name="americas">#REF!</definedName>
    <definedName name="americasStates" localSheetId="6">#REF!</definedName>
    <definedName name="americasStates">#REF!</definedName>
    <definedName name="Amortisation" localSheetId="6">#REF!</definedName>
    <definedName name="Amortisation">#REF!</definedName>
    <definedName name="Amortization" localSheetId="6">[43]PROJECTION!#REF!</definedName>
    <definedName name="Amortization">[43]PROJECTION!#REF!</definedName>
    <definedName name="ANALYST" localSheetId="6">#REF!</definedName>
    <definedName name="ANALYST">#REF!</definedName>
    <definedName name="ANDROGEN">[46]Sheet1!$A$1:$J$53</definedName>
    <definedName name="Annual" localSheetId="6">#REF!</definedName>
    <definedName name="Annual" localSheetId="5">#REF!</definedName>
    <definedName name="Annual">#REF!</definedName>
    <definedName name="anrev" localSheetId="6">#REF!</definedName>
    <definedName name="anrev" localSheetId="5">#REF!</definedName>
    <definedName name="anrev">#REF!</definedName>
    <definedName name="anrevold" localSheetId="6">#REF!</definedName>
    <definedName name="anrevold" localSheetId="5">#REF!</definedName>
    <definedName name="anrevold">#REF!</definedName>
    <definedName name="anscount" hidden="1">2</definedName>
    <definedName name="AOCexus" localSheetId="6">#REF!</definedName>
    <definedName name="AOCexus">#REF!</definedName>
    <definedName name="AppVersion" localSheetId="6">#REF!</definedName>
    <definedName name="AppVersion">#REF!</definedName>
    <definedName name="APROD" localSheetId="6">#REF!</definedName>
    <definedName name="APROD">#REF!</definedName>
    <definedName name="APROD2" localSheetId="6">#REF!</definedName>
    <definedName name="APROD2">#REF!</definedName>
    <definedName name="Argentina" localSheetId="6">#REF!</definedName>
    <definedName name="Argentina">#REF!</definedName>
    <definedName name="Aricept">'[4]5 yr Sales and Earnings'!$A$17:$AA$17</definedName>
    <definedName name="Aricept__Int_l_revenues">'[4]5 yr Sales and Earnings'!$A$17:$AA$17</definedName>
    <definedName name="AROYAL2">'[47]FEES-R&amp;D'!$A$62:$L$124</definedName>
    <definedName name="AS2DocOpenMode" hidden="1">"AS2DocumentEdit"</definedName>
    <definedName name="ASALES1" localSheetId="6">#REF!</definedName>
    <definedName name="ASALES1">#REF!</definedName>
    <definedName name="ASALESOP" localSheetId="6">#REF!</definedName>
    <definedName name="ASALESOP">#REF!</definedName>
    <definedName name="asd" localSheetId="6"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localSheetId="5"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a" hidden="1">{"fdsup://directions/FAT%20Viewer?VAR:PED=20071231&amp;VAR:PERIOD=FIXED&amp;VAR:V=5.898401&amp;VAR:AUDIT_ID=71692910&amp;VAR:DATE=20100305&amp;action=UPDATE&amp;creator=factset&amp;DOC_NAME=FAT:FMA_audit_DETAIL.fat&amp;DISPLAY_STRING=Display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asdf">'[44]Qtr Sales'!$DR$2:$EK$127</definedName>
    <definedName name="asdfhgjgkfj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sfd">'[44]Qtr Sales'!$EM$2:$FJ$127</definedName>
    <definedName name="asiaPacific" localSheetId="6">#REF!</definedName>
    <definedName name="asiaPacific">#REF!</definedName>
    <definedName name="asiaPacificExJapan" localSheetId="6">#REF!</definedName>
    <definedName name="asiaPacificExJapan">#REF!</definedName>
    <definedName name="asiaPacificExJapanCountries" localSheetId="6">'[45]MW GEG'!$J$32:$J$36</definedName>
    <definedName name="asiaPacificExJapanCountries" localSheetId="5">'[45]MW GEG'!$J$32:$J$36</definedName>
    <definedName name="asiaPacificExJapanCountries">#REF!</definedName>
    <definedName name="asiaPacificRegion" localSheetId="6">#REF!</definedName>
    <definedName name="asiaPacificRegion">#REF!</definedName>
    <definedName name="asiaPacificStates" localSheetId="6">'[45]MW GEG'!$H$28:$H$31</definedName>
    <definedName name="asiaPacificStates" localSheetId="5">'[45]MW GEG'!$H$28:$H$31</definedName>
    <definedName name="asiaPacificStates">#REF!</definedName>
    <definedName name="ASSET_SALES" localSheetId="6">#REF!</definedName>
    <definedName name="ASSET_SALES">#REF!</definedName>
    <definedName name="ASSOC" localSheetId="6">#REF!</definedName>
    <definedName name="ASSOC">#REF!</definedName>
    <definedName name="Associates" localSheetId="6">#REF!</definedName>
    <definedName name="Associates">#REF!</definedName>
    <definedName name="ASUM" localSheetId="6">#REF!</definedName>
    <definedName name="ASUM">#REF!</definedName>
    <definedName name="ATEMPSALES">'[47]ANN-SALES'!$A$47:$Y$75</definedName>
    <definedName name="ATIVOS_OPERACIONAIS_BASE" localSheetId="6">#REF!</definedName>
    <definedName name="ATIVOS_OPERACIONAIS_BASE" localSheetId="5">#REF!</definedName>
    <definedName name="ATIVOS_OPERACIONAIS_BASE">#REF!</definedName>
    <definedName name="ATO" localSheetId="6">#REF!</definedName>
    <definedName name="ATO" localSheetId="5">#REF!</definedName>
    <definedName name="ATO">#REF!</definedName>
    <definedName name="australasia" localSheetId="6">#REF!</definedName>
    <definedName name="australasia">#REF!</definedName>
    <definedName name="Average_invested_capital">[42]Data_Download!$C$89:$AZ$89</definedName>
    <definedName name="Average_invested_capital_DCF">[42]Data_Download!$C$78:$AZ$78</definedName>
    <definedName name="Average_thereafter">[42]Data_Download!$C$16:$AX$16</definedName>
    <definedName name="AVGFDSHARES" localSheetId="6">#REF!</definedName>
    <definedName name="AVGFDSHARES">#REF!</definedName>
    <definedName name="AVGSHARES" localSheetId="6">#REF!</definedName>
    <definedName name="AVGSHARES">#REF!</definedName>
    <definedName name="avonex317" localSheetId="6">#REF!</definedName>
    <definedName name="avonex317">#REF!</definedName>
    <definedName name="AZAValu" localSheetId="6">#REF!</definedName>
    <definedName name="AZAValu">#REF!</definedName>
    <definedName name="b">'[41]Qtr Margin'!$A$1:$O$77</definedName>
    <definedName name="balance_sheet" localSheetId="6">#REF!</definedName>
    <definedName name="balance_sheet" localSheetId="5">#REF!</definedName>
    <definedName name="balance_sheet">#REF!</definedName>
    <definedName name="BasicEPS02">[48]Annual!$F$27</definedName>
    <definedName name="BasicEPS03">[48]Annual!$H$27</definedName>
    <definedName name="BasicEPS04">[48]Annual!$J$27</definedName>
    <definedName name="BasicEPS08" localSheetId="6">[40]Annual!#REF!</definedName>
    <definedName name="BasicEPS08">[40]Annual!#REF!</definedName>
    <definedName name="BasicEPS2001">[13]Annual!$S$44</definedName>
    <definedName name="BasicEPS2002">[13]Annual!$U$44</definedName>
    <definedName name="BasicEPS2003">[49]Annual!$H$37</definedName>
    <definedName name="BasicEPS2004">[13]Annual!$Y$44</definedName>
    <definedName name="BasicEPS2005">[49]Annual!$L$37</definedName>
    <definedName name="BasicEPS2006">[13]Annual!$AC$44</definedName>
    <definedName name="BasicNetEPS02" localSheetId="6">[37]Annual!#REF!</definedName>
    <definedName name="BasicNetEPS02">[37]Annual!#REF!</definedName>
    <definedName name="BasicNetEPS03" localSheetId="6">[37]Annual!#REF!</definedName>
    <definedName name="BasicNetEPS03">[37]Annual!#REF!</definedName>
    <definedName name="BasicNetEPS04" localSheetId="6">[37]Annual!#REF!</definedName>
    <definedName name="BasicNetEPS04">[37]Annual!#REF!</definedName>
    <definedName name="BasicNetEPS05" localSheetId="6">[37]Annual!#REF!</definedName>
    <definedName name="BasicNetEPS05">[37]Annual!#REF!</definedName>
    <definedName name="BasicNetEPS06" localSheetId="6">[37]Annual!#REF!</definedName>
    <definedName name="BasicNetEPS06">[37]Annual!#REF!</definedName>
    <definedName name="BasicOprEPS01" localSheetId="6">[37]Annual!#REF!</definedName>
    <definedName name="BasicOprEPS01">[37]Annual!#REF!</definedName>
    <definedName name="BAsicOprEPS02" localSheetId="6">[37]Annual!#REF!</definedName>
    <definedName name="BAsicOprEPS02">[37]Annual!#REF!</definedName>
    <definedName name="BasicOprEPS03" localSheetId="6">[37]Annual!#REF!</definedName>
    <definedName name="BasicOprEPS03">[37]Annual!#REF!</definedName>
    <definedName name="BasicOprEPS04" localSheetId="6">[37]Annual!#REF!</definedName>
    <definedName name="BasicOprEPS04">[37]Annual!#REF!</definedName>
    <definedName name="BasicOprEPS05" localSheetId="6">[37]Annual!#REF!</definedName>
    <definedName name="BasicOprEPS05">[37]Annual!#REF!</definedName>
    <definedName name="BasicOprEPS06" localSheetId="6">[37]Annual!#REF!</definedName>
    <definedName name="BasicOprEPS06">[37]Annual!#REF!</definedName>
    <definedName name="bcd" hidden="1">{#N/A,#N/A,FALSE,"Inc";#N/A,#N/A,FALSE,"Prod";#N/A,#N/A,FALSE,"QInc";#N/A,#N/A,FALSE,"QProd"}</definedName>
    <definedName name="bcdf" hidden="1">{#N/A,#N/A,FALSE,"Inc";#N/A,#N/A,FALSE,"Prod";#N/A,#N/A,FALSE,"QInc";#N/A,#N/A,FALSE,"QProd"}</definedName>
    <definedName name="bd" localSheetId="6">#REF!</definedName>
    <definedName name="bd">#REF!</definedName>
    <definedName name="beds_box1" localSheetId="6">#REF!</definedName>
    <definedName name="beds_box1">#REF!</definedName>
    <definedName name="beds_box2" localSheetId="6">#REF!</definedName>
    <definedName name="beds_box2">#REF!</definedName>
    <definedName name="beds_box3" localSheetId="6">#REF!</definedName>
    <definedName name="beds_box3">#REF!</definedName>
    <definedName name="BEDS_STICK0" localSheetId="6">#REF!</definedName>
    <definedName name="BEDS_STICK0">#REF!</definedName>
    <definedName name="BEDS_TICK0" localSheetId="6">#REF!</definedName>
    <definedName name="BEDS_TICK0">#REF!</definedName>
    <definedName name="BedsTop" localSheetId="6">#REF!</definedName>
    <definedName name="BedsTop">#REF!</definedName>
    <definedName name="BETA" localSheetId="6">#REF!</definedName>
    <definedName name="BETA">#REF!</definedName>
    <definedName name="Bextra">'[4]5 yr Sales and Earnings'!$A$21:$AA$21</definedName>
    <definedName name="bl_pens_prov" localSheetId="6">[50]SQLSheet!#REF!</definedName>
    <definedName name="bl_pens_prov">[50]SQLSheet!#REF!</definedName>
    <definedName name="bl_sh_fund" localSheetId="6">[50]SQLSheet!#REF!</definedName>
    <definedName name="bl_sh_fund">[50]SQLSheet!#REF!</definedName>
    <definedName name="bl_tot_cur_liab" localSheetId="6">[50]SQLSheet!#REF!</definedName>
    <definedName name="bl_tot_cur_liab">[50]SQLSheet!#REF!</definedName>
    <definedName name="bl_tot_liab_over" localSheetId="6">[50]SQLSheet!#REF!</definedName>
    <definedName name="bl_tot_liab_over">[50]SQLSheet!#REF!</definedName>
    <definedName name="bl_tot_liab_use_over" localSheetId="6">[50]SQLSheet!#REF!</definedName>
    <definedName name="bl_tot_liab_use_over">[50]SQLSheet!#REF!</definedName>
    <definedName name="BLPH12" localSheetId="6" hidden="1">[51]Sheet3!#REF!</definedName>
    <definedName name="BLPH12" hidden="1">[51]Sheet3!#REF!</definedName>
    <definedName name="BLPH13" localSheetId="6" hidden="1">[51]Sheet3!#REF!</definedName>
    <definedName name="BLPH13" hidden="1">[51]Sheet3!#REF!</definedName>
    <definedName name="BLPH14" localSheetId="6" hidden="1">[51]Sheet3!#REF!</definedName>
    <definedName name="BLPH14" hidden="1">[51]Sheet3!#REF!</definedName>
    <definedName name="BLPH15" localSheetId="6" hidden="1">[51]Sheet3!#REF!</definedName>
    <definedName name="BLPH15" hidden="1">[51]Sheet3!#REF!</definedName>
    <definedName name="BLPH16" localSheetId="6" hidden="1">[51]Sheet3!#REF!</definedName>
    <definedName name="BLPH16" hidden="1">[51]Sheet3!#REF!</definedName>
    <definedName name="bmy_eps" localSheetId="6">#REF!</definedName>
    <definedName name="bmy_eps" localSheetId="5">#REF!</definedName>
    <definedName name="bmy_eps">#REF!</definedName>
    <definedName name="bmy_sales" localSheetId="6">#REF!</definedName>
    <definedName name="bmy_sales" localSheetId="5">#REF!</definedName>
    <definedName name="bmy_sales">#REF!</definedName>
    <definedName name="Bond_rating">[42]Data_Download!$H$12</definedName>
    <definedName name="Book_value_per_share">[42]Data_Download!$R$85:$AU$85</definedName>
    <definedName name="BRICS" localSheetId="6">#REF!</definedName>
    <definedName name="BRICS">#REF!</definedName>
    <definedName name="Bristol_sales" localSheetId="6">#REF!</definedName>
    <definedName name="Bristol_sales">#REF!</definedName>
    <definedName name="BS" localSheetId="6">#REF!</definedName>
    <definedName name="BS">#REF!</definedName>
    <definedName name="bsa_ass_box1" localSheetId="6">#REF!</definedName>
    <definedName name="bsa_ass_box1">#REF!</definedName>
    <definedName name="bsa_ass_box2" localSheetId="6">#REF!</definedName>
    <definedName name="bsa_ass_box2">#REF!</definedName>
    <definedName name="bsa_ass_box3" localSheetId="6">#REF!</definedName>
    <definedName name="bsa_ass_box3">#REF!</definedName>
    <definedName name="bsa_ass_top" localSheetId="6">#REF!</definedName>
    <definedName name="bsa_ass_top">#REF!</definedName>
    <definedName name="BSA_BOX1" localSheetId="6">#REF!</definedName>
    <definedName name="BSA_BOX1">#REF!</definedName>
    <definedName name="BSA_BOX2" localSheetId="6">#REF!</definedName>
    <definedName name="BSA_BOX2">#REF!</definedName>
    <definedName name="BSA_BOX3" localSheetId="6">#REF!</definedName>
    <definedName name="BSA_BOX3">#REF!</definedName>
    <definedName name="BSANAL_ASS_STICK0" localSheetId="6">#REF!</definedName>
    <definedName name="BSANAL_ASS_STICK0">#REF!</definedName>
    <definedName name="BSANAL_ASS_TICK0" localSheetId="6">#REF!</definedName>
    <definedName name="BSANAL_ASS_TICK0">#REF!</definedName>
    <definedName name="BSANAL_STICK0" localSheetId="6">#REF!</definedName>
    <definedName name="BSANAL_STICK0">#REF!</definedName>
    <definedName name="BSANAL_TICK0" localSheetId="6">#REF!</definedName>
    <definedName name="BSANAL_TICK0">#REF!</definedName>
    <definedName name="bsatop" localSheetId="6">#REF!</definedName>
    <definedName name="bsatop">#REF!</definedName>
    <definedName name="BSD_BOX1" localSheetId="6">#REF!</definedName>
    <definedName name="BSD_BOX1">#REF!</definedName>
    <definedName name="BSD_BOX2" localSheetId="6">#REF!</definedName>
    <definedName name="BSD_BOX2">#REF!</definedName>
    <definedName name="BSD_BOX3" localSheetId="6">#REF!</definedName>
    <definedName name="BSD_BOX3">#REF!</definedName>
    <definedName name="BSDATA_STICK0" localSheetId="6">#REF!</definedName>
    <definedName name="BSDATA_STICK0">#REF!</definedName>
    <definedName name="BSDATA_TICK0" localSheetId="6">#REF!</definedName>
    <definedName name="BSDATA_TICK0">#REF!</definedName>
    <definedName name="BSMethod">2</definedName>
    <definedName name="BSMinorities" localSheetId="6">#REF!</definedName>
    <definedName name="BSMinorities">#REF!</definedName>
    <definedName name="bstop" localSheetId="6">#REF!</definedName>
    <definedName name="bstop">#REF!</definedName>
    <definedName name="BS추정" localSheetId="6" hidden="1">{"'보고양식'!$A$58:$K$111"}</definedName>
    <definedName name="BS추정" localSheetId="5" hidden="1">{"'보고양식'!$A$58:$K$111"}</definedName>
    <definedName name="BS추정" hidden="1">{"'보고양식'!$A$58:$K$111"}</definedName>
    <definedName name="BVPS" localSheetId="6">#REF!</definedName>
    <definedName name="BVPS">#REF!</definedName>
    <definedName name="c_cash_eoy" localSheetId="6">[50]SQLSheet!#REF!</definedName>
    <definedName name="c_cash_eoy">[50]SQLSheet!#REF!</definedName>
    <definedName name="c_cash_fin" localSheetId="6">[50]SQLSheet!#REF!</definedName>
    <definedName name="c_cash_fin">[50]SQLSheet!#REF!</definedName>
    <definedName name="c_cash_inv" localSheetId="6">[50]SQLSheet!#REF!</definedName>
    <definedName name="c_cash_inv">[50]SQLSheet!#REF!</definedName>
    <definedName name="c_cash_op" localSheetId="6">[50]SQLSheet!#REF!</definedName>
    <definedName name="c_cash_op">[50]SQLSheet!#REF!</definedName>
    <definedName name="c_ex_acq" localSheetId="6">[50]SQLSheet!#REF!</definedName>
    <definedName name="c_ex_acq">[50]SQLSheet!#REF!</definedName>
    <definedName name="c_fin_act_oth" localSheetId="6">[50]SQLSheet!#REF!</definedName>
    <definedName name="c_fin_act_oth">[50]SQLSheet!#REF!</definedName>
    <definedName name="c_incr_nwc" localSheetId="6">[50]SQLSheet!#REF!</definedName>
    <definedName name="c_incr_nwc">[50]SQLSheet!#REF!</definedName>
    <definedName name="c_net_depr" localSheetId="6">[50]SQLSheet!#REF!</definedName>
    <definedName name="c_net_depr">[50]SQLSheet!#REF!</definedName>
    <definedName name="c_on_cap_ex" localSheetId="6">[50]SQLSheet!#REF!</definedName>
    <definedName name="c_on_cap_ex">[50]SQLSheet!#REF!</definedName>
    <definedName name="c_proc_ltl" localSheetId="6">[50]SQLSheet!#REF!</definedName>
    <definedName name="c_proc_ltl">[50]SQLSheet!#REF!</definedName>
    <definedName name="c_proc_stb" localSheetId="6">[50]SQLSheet!#REF!</definedName>
    <definedName name="c_proc_stb">[50]SQLSheet!#REF!</definedName>
    <definedName name="c_tot_div" localSheetId="6">[50]SQLSheet!#REF!</definedName>
    <definedName name="c_tot_div">[50]SQLSheet!#REF!</definedName>
    <definedName name="c_tot_incr_cash" localSheetId="6">[50]SQLSheet!#REF!</definedName>
    <definedName name="c_tot_incr_cash">[50]SQLSheet!#REF!</definedName>
    <definedName name="CA" localSheetId="6">#REF!</definedName>
    <definedName name="CA" localSheetId="5">#REF!</definedName>
    <definedName name="CA">#REF!</definedName>
    <definedName name="CA_CASH" localSheetId="6">#REF!</definedName>
    <definedName name="CA_CASH" localSheetId="5">#REF!</definedName>
    <definedName name="CA_CASH">#REF!</definedName>
    <definedName name="CA_RECS" localSheetId="6">#REF!</definedName>
    <definedName name="CA_RECS" localSheetId="5">#REF!</definedName>
    <definedName name="CA_RECS">#REF!</definedName>
    <definedName name="CA_STK" localSheetId="6">#REF!</definedName>
    <definedName name="CA_STK">#REF!</definedName>
    <definedName name="Caduet">'[4]5 yr Sales and Earnings'!$A$12:$AA$12</definedName>
    <definedName name="cagr" localSheetId="6">[31]Quarterly!#REF!</definedName>
    <definedName name="cagr">[31]Quarterly!#REF!</definedName>
    <definedName name="CAGR3" localSheetId="6">[30]Annual!#REF!</definedName>
    <definedName name="CAGR3">[30]Annual!#REF!</definedName>
    <definedName name="CAGR5" localSheetId="6">[30]Annual!#REF!</definedName>
    <definedName name="CAGR5">[30]Annual!#REF!</definedName>
    <definedName name="calc" localSheetId="6">#N/A</definedName>
    <definedName name="calc" localSheetId="5">#N/A</definedName>
    <definedName name="calc">ADP!calc</definedName>
    <definedName name="Camptosar">'[4]5 yr Sales and Earnings'!$A$31:$AA$31</definedName>
    <definedName name="CAP" localSheetId="6">#REF!</definedName>
    <definedName name="CAP">#REF!</definedName>
    <definedName name="Cap._RnD_Asset_net_of_RnD_amort.">[42]Data_Download!$C$32:$AE$32</definedName>
    <definedName name="capemp" localSheetId="6">[52]Special!#REF!</definedName>
    <definedName name="capemp">[52]Special!#REF!</definedName>
    <definedName name="CAPEX" localSheetId="6">#REF!</definedName>
    <definedName name="CAPEX" localSheetId="5">#REF!</definedName>
    <definedName name="CAPEX">#REF!</definedName>
    <definedName name="CAPEX__Financial" localSheetId="6">#REF!</definedName>
    <definedName name="CAPEX__Financial" localSheetId="5">#REF!</definedName>
    <definedName name="CAPEX__Financial">#REF!</definedName>
    <definedName name="CAPEX__Intangibles" localSheetId="6">#REF!</definedName>
    <definedName name="CAPEX__Intangibles" localSheetId="5">#REF!</definedName>
    <definedName name="CAPEX__Intangibles">#REF!</definedName>
    <definedName name="CAPEX_RESPOSTA" localSheetId="6">[43]PROJECTION!#REF!</definedName>
    <definedName name="CAPEX_RESPOSTA" localSheetId="5">[43]PROJECTION!#REF!</definedName>
    <definedName name="CAPEX_RESPOSTA">[43]PROJECTION!#REF!</definedName>
    <definedName name="CAPITAL_BASE" localSheetId="6">#REF!</definedName>
    <definedName name="CAPITAL_BASE" localSheetId="5">#REF!</definedName>
    <definedName name="CAPITAL_BASE">#REF!</definedName>
    <definedName name="capltc_box1" localSheetId="6">#REF!</definedName>
    <definedName name="capltc_box1">#REF!</definedName>
    <definedName name="capltc_box2" localSheetId="6">#REF!</definedName>
    <definedName name="capltc_box2">#REF!</definedName>
    <definedName name="capltc_box3" localSheetId="6">#REF!</definedName>
    <definedName name="capltc_box3">#REF!</definedName>
    <definedName name="CAPLTC_STICK0" localSheetId="6">#REF!</definedName>
    <definedName name="CAPLTC_STICK0">#REF!</definedName>
    <definedName name="CAPLTC_TICK0" localSheetId="6">#REF!</definedName>
    <definedName name="CAPLTC_TICK0">#REF!</definedName>
    <definedName name="capltctop" localSheetId="6">#REF!</definedName>
    <definedName name="capltctop">#REF!</definedName>
    <definedName name="Capravirine">'[4]5 yr Sales and Earnings'!$A$40:$AA$40</definedName>
    <definedName name="Cardura">'[4]5 yr Sales and Earnings'!$A$8:$AA$8</definedName>
    <definedName name="Cash">[42]Data_Download!$C$4:$AU$4</definedName>
    <definedName name="Cash_DCF">[42]Data_Download!$C$33:$AZ$33</definedName>
    <definedName name="CASH_FLOW_ANALYSIS" localSheetId="6">#REF!</definedName>
    <definedName name="CASH_FLOW_ANALYSIS">#REF!</definedName>
    <definedName name="Cash_fore">[42]Data_Download!$E$43:$W$43</definedName>
    <definedName name="Cash_growth">[42]Data_Download!$M$152:$Q$152</definedName>
    <definedName name="Cash_growth_fore">[42]Data_Download!$E$55:$W$55</definedName>
    <definedName name="Cash_Operating_Taxes">[42]Data_Download!$C$39:$AU$39</definedName>
    <definedName name="Cash_operating_taxes_fore">[42]Data_Download!$E$28:$G$28</definedName>
    <definedName name="Cash2001">'[30]Balance Sheet'!$K$7</definedName>
    <definedName name="Cash2002">'[30]Balance Sheet'!$L$7</definedName>
    <definedName name="Cash2003">'[30]Balance Sheet'!$M$7</definedName>
    <definedName name="Cash2004">'[30]Balance Sheet'!$N$7</definedName>
    <definedName name="Cash2005">'[30]Balance Sheet'!$O$7</definedName>
    <definedName name="CASHFLOW" localSheetId="6">#REF!</definedName>
    <definedName name="CASHFLOW" localSheetId="5">#REF!</definedName>
    <definedName name="CASHFLOW">#REF!</definedName>
    <definedName name="cb" localSheetId="6">#REF!</definedName>
    <definedName name="cb" localSheetId="5">#REF!</definedName>
    <definedName name="cb">#REF!</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d">'[41]Qtr Income'!$A$1:$V$156</definedName>
    <definedName name="CE" localSheetId="6">#REF!</definedName>
    <definedName name="CE">#REF!</definedName>
    <definedName name="Celebrex">'[4]5 yr Sales and Earnings'!$A$20:$AA$20</definedName>
    <definedName name="centralEasternEurope" localSheetId="6">#REF!</definedName>
    <definedName name="centralEasternEurope">#REF!</definedName>
    <definedName name="centralEasternEuropeCountries" localSheetId="6">'[45]MW GEG'!$J$20:$J$21</definedName>
    <definedName name="centralEasternEuropeCountries" localSheetId="5">'[45]MW GEG'!$J$20:$J$21</definedName>
    <definedName name="centralEasternEuropeCountries">#REF!</definedName>
    <definedName name="CETP_Inhibitor">'[4]5 yr Sales and Earnings'!$A$41:$AA$41</definedName>
    <definedName name="CF" localSheetId="6">#REF!</definedName>
    <definedName name="CF">#REF!</definedName>
    <definedName name="CF_ASSOC" localSheetId="6">#REF!</definedName>
    <definedName name="CF_ASSOC">#REF!</definedName>
    <definedName name="CF_CTP" localSheetId="6">#REF!</definedName>
    <definedName name="CF_CTP">#REF!</definedName>
    <definedName name="CF_DEPR" localSheetId="6">#REF!</definedName>
    <definedName name="CF_DEPR">#REF!</definedName>
    <definedName name="CF_GAIN_LOSS" localSheetId="6">#REF!</definedName>
    <definedName name="CF_GAIN_LOSS">#REF!</definedName>
    <definedName name="CF_PBT" localSheetId="6">#REF!</definedName>
    <definedName name="CF_PBT">#REF!</definedName>
    <definedName name="CF_WC" localSheetId="6">#REF!</definedName>
    <definedName name="CF_WC">#REF!</definedName>
    <definedName name="CFPS" localSheetId="6">#REF!</definedName>
    <definedName name="CFPS">#REF!</definedName>
    <definedName name="CFPS__DM" localSheetId="6">#REF!</definedName>
    <definedName name="CFPS__DM">#REF!</definedName>
    <definedName name="Change_in_NWC" localSheetId="6">#REF!</definedName>
    <definedName name="Change_in_NWC">#REF!</definedName>
    <definedName name="Charts" localSheetId="6">#REF!</definedName>
    <definedName name="Charts">#REF!</definedName>
    <definedName name="Charts1" localSheetId="6">#REF!</definedName>
    <definedName name="Charts1">#REF!</definedName>
    <definedName name="Charts2" localSheetId="6">#REF!</definedName>
    <definedName name="Charts2">#REF!</definedName>
    <definedName name="CHECKLIST" localSheetId="6">#REF!</definedName>
    <definedName name="CHECKLIST">#REF!</definedName>
    <definedName name="Chg_in_fixed_assets">[42]Data_Download!$C$19:$AZ$19</definedName>
    <definedName name="Chg_in_other_assets">[42]Data_Download!$C$20:$AZ$20</definedName>
    <definedName name="Chg_in_working_capital">[42]Data_Download!$C$18:$AZ$18</definedName>
    <definedName name="Chile1" localSheetId="6">#REF!</definedName>
    <definedName name="Chile1">#REF!</definedName>
    <definedName name="Chile2" localSheetId="6">#REF!</definedName>
    <definedName name="Chile2">#REF!</definedName>
    <definedName name="china" localSheetId="6">#REF!</definedName>
    <definedName name="china">#REF!</definedName>
    <definedName name="ciaexus" localSheetId="6">#REF!</definedName>
    <definedName name="ciaexus">#REF!</definedName>
    <definedName name="ckdexus" localSheetId="6">#REF!</definedName>
    <definedName name="ckdexus">#REF!</definedName>
    <definedName name="CL" localSheetId="6">#REF!</definedName>
    <definedName name="CL">#REF!</definedName>
    <definedName name="CL_DEBT" localSheetId="6">#REF!</definedName>
    <definedName name="CL_DEBT">#REF!</definedName>
    <definedName name="CL_MIN_INT" localSheetId="6">#REF!</definedName>
    <definedName name="CL_MIN_INT">#REF!</definedName>
    <definedName name="CL_PAY" localSheetId="6">#REF!</definedName>
    <definedName name="CL_PAY">#REF!</definedName>
    <definedName name="Closed_End" localSheetId="6">#REF!</definedName>
    <definedName name="Closed_End">#REF!</definedName>
    <definedName name="Closing_price">[42]Data_Download!$C$54:$G$54</definedName>
    <definedName name="cmdOK2_click" localSheetId="6">[53]!cmdOK2_click</definedName>
    <definedName name="cmdOK2_click">[53]!cmdOK2_click</definedName>
    <definedName name="co_desc" localSheetId="6">[50]WorkSheet!#REF!</definedName>
    <definedName name="co_desc">[50]WorkSheet!#REF!</definedName>
    <definedName name="co_id" localSheetId="6">[50]WorkSheet!#REF!</definedName>
    <definedName name="co_id">[50]WorkSheet!#REF!</definedName>
    <definedName name="cognex" localSheetId="6">#REF!</definedName>
    <definedName name="cognex" localSheetId="5">#REF!</definedName>
    <definedName name="cognex">#REF!</definedName>
    <definedName name="COGS_ex._cost_savings">'[4]5 yr Sales and Earnings'!$A$122:$AA$122</definedName>
    <definedName name="Collateralized_accounts_receivable_ST" localSheetId="6">[43]PROJECTION!#REF!</definedName>
    <definedName name="Collateralized_accounts_receivable_ST">[43]PROJECTION!#REF!</definedName>
    <definedName name="Collateralized_accounts_receiveble_LT" localSheetId="6">[43]PROJECTION!#REF!</definedName>
    <definedName name="Collateralized_accounts_receiveble_LT">[43]PROJECTION!#REF!</definedName>
    <definedName name="COLLATERALIZED_RECEIV_LT____REV" localSheetId="6">[43]PROJECTION!#REF!</definedName>
    <definedName name="COLLATERALIZED_RECEIV_LT____REV">[43]PROJECTION!#REF!</definedName>
    <definedName name="COLLATERALIZED_RECEIV_ST____REV" localSheetId="6">[43]PROJECTION!#REF!</definedName>
    <definedName name="COLLATERALIZED_RECEIV_ST____REV">[43]PROJECTION!#REF!</definedName>
    <definedName name="column_id" localSheetId="6">#REF!</definedName>
    <definedName name="column_id">#REF!</definedName>
    <definedName name="column_name" localSheetId="6">#REF!</definedName>
    <definedName name="column_name">#REF!</definedName>
    <definedName name="COMISSIONS____of_Rev" localSheetId="6">[43]PROJECTION!#REF!</definedName>
    <definedName name="COMISSIONS____of_Rev">[43]PROJECTION!#REF!</definedName>
    <definedName name="Commercial_paper">[42]Data_Download!$C$53:$AU$53</definedName>
    <definedName name="Comp_name" localSheetId="6">#REF!</definedName>
    <definedName name="Comp_name">#REF!</definedName>
    <definedName name="Company">[42]Data_Download!$B$5</definedName>
    <definedName name="CompanyName">[54]summary!$J$7</definedName>
    <definedName name="CompanyTicker">#REF!</definedName>
    <definedName name="Competition">[55]Tables!$A$1:$D$13</definedName>
    <definedName name="Concentration_of_Pharmaceutical_Revenues">'[4]5 yr Sales and Earnings'!$A$105:$AA$105</definedName>
    <definedName name="Confectionery">'[4]5 yr Sales and Earnings'!$A$92:$AA$92</definedName>
    <definedName name="CONSOLIDATED_BALANCE_SHEET" localSheetId="6">#REF!</definedName>
    <definedName name="CONSOLIDATED_BALANCE_SHEET">#REF!</definedName>
    <definedName name="consolidated_company_id" localSheetId="6">[50]SQLSheet!#REF!</definedName>
    <definedName name="consolidated_company_id">[50]SQLSheet!#REF!</definedName>
    <definedName name="Consolidated_Sales">'[4]5 yr Sales and Earnings'!$A$93:$AA$93</definedName>
    <definedName name="Consumer_Health">'[4]5 yr Sales and Earnings'!$A$91:$AA$91</definedName>
    <definedName name="consumerDemandExposure" localSheetId="6">'[45]MW GEG'!$F$63:$F$67</definedName>
    <definedName name="consumerDemandExposure" localSheetId="5">'[45]MW GEG'!$F$63:$F$67</definedName>
    <definedName name="consumerDemandExposure">#REF!</definedName>
    <definedName name="consumersExposure" localSheetId="6">'[45]MW GEG'!$F$60</definedName>
    <definedName name="consumersExposure" localSheetId="5">'[45]MW GEG'!$F$60</definedName>
    <definedName name="consumersExposure">#REF!</definedName>
    <definedName name="CONTR.__RISK_SHARING_PARTNERS____Rev" localSheetId="6">[43]PROJECTION!#REF!</definedName>
    <definedName name="CONTR.__RISK_SHARING_PARTNERS____Rev">[43]PROJECTION!#REF!</definedName>
    <definedName name="Contribution_from_Risk_Sharing_Partners" localSheetId="6">[43]PROJECTION!#REF!</definedName>
    <definedName name="Contribution_from_Risk_Sharing_Partners">[43]PROJECTION!#REF!</definedName>
    <definedName name="conversion_rate" localSheetId="6">[50]SQLSheet!#REF!</definedName>
    <definedName name="conversion_rate">[50]SQLSheet!#REF!</definedName>
    <definedName name="CopyArea" localSheetId="6">#REF!</definedName>
    <definedName name="CopyArea" localSheetId="5">#REF!</definedName>
    <definedName name="CopyArea">#REF!</definedName>
    <definedName name="CopyrightStamp" localSheetId="6">#REF!</definedName>
    <definedName name="CopyrightStamp" localSheetId="5">#REF!</definedName>
    <definedName name="CopyrightStamp">#REF!</definedName>
    <definedName name="cor_op_mgn" localSheetId="6">#REF!</definedName>
    <definedName name="cor_op_mgn" localSheetId="5">#REF!</definedName>
    <definedName name="cor_op_mgn">#REF!</definedName>
    <definedName name="Corporate_Value" localSheetId="6">[43]PROJECTION!#REF!</definedName>
    <definedName name="Corporate_Value" localSheetId="5">[43]PROJECTION!#REF!</definedName>
    <definedName name="Corporate_Value">[43]PROJECTION!#REF!</definedName>
    <definedName name="Cost_Assumption_Answer" localSheetId="6">[43]PROJECTION!#REF!</definedName>
    <definedName name="Cost_Assumption_Answer" localSheetId="5">[43]PROJECTION!#REF!</definedName>
    <definedName name="Cost_Assumption_Answer">[43]PROJECTION!#REF!</definedName>
    <definedName name="cost_of_capital" localSheetId="6">#REF!</definedName>
    <definedName name="cost_of_capital" localSheetId="5">#REF!</definedName>
    <definedName name="cost_of_capital">#REF!</definedName>
    <definedName name="COST_OF_EQUIP._AND_MATERIAL____of_Rev" localSheetId="6">[43]PROJECTION!#REF!</definedName>
    <definedName name="COST_OF_EQUIP._AND_MATERIAL____of_Rev" localSheetId="5">[43]PROJECTION!#REF!</definedName>
    <definedName name="COST_OF_EQUIP._AND_MATERIAL____of_Rev">[43]PROJECTION!#REF!</definedName>
    <definedName name="Cost_of_Equipments_and_Material__in_US" localSheetId="6">[43]PROJECTION!#REF!</definedName>
    <definedName name="Cost_of_Equipments_and_Material__in_US" localSheetId="5">[43]PROJECTION!#REF!</definedName>
    <definedName name="Cost_of_Equipments_and_Material__in_US">[43]PROJECTION!#REF!</definedName>
    <definedName name="COST_OF_EQUITY" localSheetId="6">[43]PROJECTION!#REF!</definedName>
    <definedName name="COST_OF_EQUITY" localSheetId="5">[43]PROJECTION!#REF!</definedName>
    <definedName name="COST_OF_EQUITY">[43]PROJECTION!#REF!</definedName>
    <definedName name="Cost_of_Goods_Sold" localSheetId="6">[43]PROJECTION!#REF!</definedName>
    <definedName name="Cost_of_Goods_Sold" localSheetId="5">[43]PROJECTION!#REF!</definedName>
    <definedName name="Cost_of_Goods_Sold">[43]PROJECTION!#REF!</definedName>
    <definedName name="COST_OF_GOODS_SOLD___DEPREC____of_Rev" localSheetId="6">[43]PROJECTION!#REF!</definedName>
    <definedName name="COST_OF_GOODS_SOLD___DEPREC____of_Rev">[43]PROJECTION!#REF!</definedName>
    <definedName name="Cost_of_Sales" localSheetId="6">#REF!</definedName>
    <definedName name="Cost_of_Sales">#REF!</definedName>
    <definedName name="Cost_of_sales_net_of_D_A">[42]Data_Download!$C$103:$AU$103</definedName>
    <definedName name="Cost_Savings">'[4]5 yr Sales and Earnings'!$A$123:$AA$123</definedName>
    <definedName name="COSTOFDEBT" localSheetId="6">#REF!</definedName>
    <definedName name="COSTOFDEBT">#REF!</definedName>
    <definedName name="Costs_as_a___of_Sales">'[4]5 yr Sales and Earnings'!$A$120:$AA$120</definedName>
    <definedName name="countryList" localSheetId="6">#REF!</definedName>
    <definedName name="countryList">#REF!</definedName>
    <definedName name="CPMF" localSheetId="6">[43]PROJECTION!#REF!</definedName>
    <definedName name="CPMF">[43]PROJECTION!#REF!</definedName>
    <definedName name="CPMF____of_Rev" localSheetId="6">[43]PROJECTION!#REF!</definedName>
    <definedName name="CPMF____of_Rev">[43]PROJECTION!#REF!</definedName>
    <definedName name="cpy_cov_list" localSheetId="6">[50]SQLSheet!#REF!</definedName>
    <definedName name="cpy_cov_list">[50]SQLSheet!#REF!</definedName>
    <definedName name="CRO_Comps" localSheetId="6">#REF!</definedName>
    <definedName name="CRO_Comps" localSheetId="5">#REF!</definedName>
    <definedName name="CRO_Comps">#REF!</definedName>
    <definedName name="CU" localSheetId="6">[56]SMTCWKSH!#REF!</definedName>
    <definedName name="CU">[56]SMTCWKSH!#REF!</definedName>
    <definedName name="cu102.ShareScalingFactor" hidden="1">1000000</definedName>
    <definedName name="cu103.EmployeeScalingFactor" hidden="1">1000</definedName>
    <definedName name="cu107.DPSSymbol" hidden="1">"US$"</definedName>
    <definedName name="cu107.EPSSymbol" hidden="1">"US$"</definedName>
    <definedName name="cu119.CopyLastPeriodRows" localSheetId="6" hidden="1">{"AVSHAR","BSHAR"}</definedName>
    <definedName name="cu119.CopyLastPeriodRows" localSheetId="5" hidden="1">{"AVSHAR","BSHAR"}</definedName>
    <definedName name="cu119.CopyLastPeriodRows" hidden="1">{"AVSHAR","BSHAR"}</definedName>
    <definedName name="cu71.ScalingFactor" hidden="1">1000000</definedName>
    <definedName name="cu71.ScalingFactor_1" hidden="1">1000</definedName>
    <definedName name="Cumulative_PV_of_EVA">[42]Data_Download!$C$50:$BZ$50</definedName>
    <definedName name="Cumulative_PV_of_FCF">[42]Data_Download!$C$27:$AZ$27</definedName>
    <definedName name="Current_assets">[42]Data_Download!$C$15:$AE$15</definedName>
    <definedName name="current_earnings_footnote" localSheetId="6">[50]SQLSheet!#REF!</definedName>
    <definedName name="current_earnings_footnote">[50]SQLSheet!#REF!</definedName>
    <definedName name="Current_Price">[42]Data_Download!$U$28</definedName>
    <definedName name="CurrPrice">43.31</definedName>
    <definedName name="Customer_deposits">[42]Data_Download!$C$19:$AE$19</definedName>
    <definedName name="Customer_deposits_growth_fore">[42]Data_Download!$H$152:$K$152</definedName>
    <definedName name="d">'[41]Qrt Sales'!$A$3:$AM$133</definedName>
    <definedName name="daf">'[44]Qtr Sales'!$AH$2:$BQ$127</definedName>
    <definedName name="DATA_NEW">[57]Input!$H$6:$BE$465</definedName>
    <definedName name="data_type_id" localSheetId="6">#REF!</definedName>
    <definedName name="data_type_id" localSheetId="5">#REF!</definedName>
    <definedName name="data_type_id">#REF!</definedName>
    <definedName name="datalength" localSheetId="6">COUNTA(#REF!)</definedName>
    <definedName name="datalength">COUNTA(#REF!)</definedName>
    <definedName name="dataseries1" localSheetId="6">OFFSET(#REF!,0,0,COUNTIF(#REF!,"&lt;&gt;false"),1)</definedName>
    <definedName name="dataseries1">OFFSET(#REF!,0,0,COUNTIF(#REF!,"&lt;&gt;false"),1)</definedName>
    <definedName name="dataseries4">OFFSET([58]c1!$G$12,0,0,COUNTA([58]c1!$G$12:$G$31),1)</definedName>
    <definedName name="date_of_last_bvps_update" localSheetId="6">[50]SQLSheet!#REF!</definedName>
    <definedName name="date_of_last_bvps_update" localSheetId="5">[50]SQLSheet!#REF!</definedName>
    <definedName name="date_of_last_bvps_update">[50]SQLSheet!#REF!</definedName>
    <definedName name="date_of_last_eps_update" localSheetId="6">[50]SQLSheet!#REF!</definedName>
    <definedName name="date_of_last_eps_update" localSheetId="5">[50]SQLSheet!#REF!</definedName>
    <definedName name="date_of_last_eps_update">[50]SQLSheet!#REF!</definedName>
    <definedName name="DB">"WIRENYPROD"</definedName>
    <definedName name="DCF_1995">[42]Data_Download!$C$3:$C$204</definedName>
    <definedName name="DCF_1996">[42]Data_Download!$D$3:$D$203</definedName>
    <definedName name="DCF_1997">[42]Data_Download!$E$3:$E$201</definedName>
    <definedName name="DCF_1998">[42]Data_Download!$F$3:$F$201</definedName>
    <definedName name="DCF_1999">[42]Data_Download!$G$3:$G$201</definedName>
    <definedName name="DCF_2000">[42]Data_Download!$H$3:$H$201</definedName>
    <definedName name="DCF_2001">[42]Data_Download!$I$3:$I$201</definedName>
    <definedName name="DCF_2002">[42]Data_Download!$J$3:$J$201</definedName>
    <definedName name="DCF_2003">[42]Data_Download!$K$3:$K$201</definedName>
    <definedName name="DCF_2004">[42]Data_Download!$L$3:$L$201</definedName>
    <definedName name="DCF_2005">[42]Data_Download!$M$3:$M$201</definedName>
    <definedName name="DCF_2006">[42]Data_Download!$N$3:$N$201</definedName>
    <definedName name="DCF_2007">[42]Data_Download!$O$3:$O$201</definedName>
    <definedName name="DCF_2008">[42]Data_Download!$P$3:$P$201</definedName>
    <definedName name="DCF_2009">[42]Data_Download!$Q$3:$Q$201</definedName>
    <definedName name="DCF_2010">[42]Data_Download!$R$3:$R$201</definedName>
    <definedName name="DCF_2011">[42]Data_Download!$S$3:$S$201</definedName>
    <definedName name="DCF_2012">[42]Data_Download!$T$3:$T$201</definedName>
    <definedName name="DCF_2013">[42]Data_Download!$U$3:$U$201</definedName>
    <definedName name="DCF_2014">[42]Data_Download!$V$3:$V$201</definedName>
    <definedName name="DCF_2015">[42]Data_Download!$W$3:$W$201</definedName>
    <definedName name="DCF_2016">[42]Data_Download!$X$3:$X$201</definedName>
    <definedName name="DCF_2017">[42]Data_Download!$Y$3:$Y$201</definedName>
    <definedName name="DCF_2018">[42]Data_Download!$Z$3:$Z$201</definedName>
    <definedName name="DCF_2019">[42]Data_Download!$AA$3:$AA$201</definedName>
    <definedName name="DCF_2020">[42]Data_Download!$AB$3:$AB$201</definedName>
    <definedName name="DCF_EY1">[42]Data_Download!$D:$D</definedName>
    <definedName name="DCF_EY10">[42]Data_Download!$M:$M</definedName>
    <definedName name="DCF_EY11">[42]Data_Download!$N:$N</definedName>
    <definedName name="DCF_EY12">[42]Data_Download!$O:$O</definedName>
    <definedName name="DCF_EY13">[42]Data_Download!$P:$P</definedName>
    <definedName name="DCF_EY14">[42]Data_Download!$Q:$Q</definedName>
    <definedName name="DCF_EY15">[42]Data_Download!$R:$R</definedName>
    <definedName name="DCF_EY16">[42]Data_Download!$S:$S</definedName>
    <definedName name="DCF_EY17">[42]Data_Download!$T:$T</definedName>
    <definedName name="DCF_EY18">[42]Data_Download!$U:$U</definedName>
    <definedName name="DCF_EY19">[42]Data_Download!$V:$V</definedName>
    <definedName name="DCF_EY2">[42]Data_Download!$E:$E</definedName>
    <definedName name="DCF_EY20">[42]Data_Download!$W:$W</definedName>
    <definedName name="DCF_EY21">[42]Data_Download!$X:$X</definedName>
    <definedName name="DCF_EY22">[42]Data_Download!$Y:$Y</definedName>
    <definedName name="DCF_EY23">[42]Data_Download!$Z:$Z</definedName>
    <definedName name="DCF_EY24">[42]Data_Download!$AA:$AA</definedName>
    <definedName name="DCF_EY25">[42]Data_Download!$AB:$AB</definedName>
    <definedName name="DCF_EY26">[42]Data_Download!$AC:$AC</definedName>
    <definedName name="DCF_EY3">[42]Data_Download!$F:$F</definedName>
    <definedName name="DCF_EY4">[42]Data_Download!$G:$G</definedName>
    <definedName name="DCF_EY5">[42]Data_Download!$H:$H</definedName>
    <definedName name="DCF_EY6">[42]Data_Download!$I:$I</definedName>
    <definedName name="DCF_EY7">[42]Data_Download!$J:$J</definedName>
    <definedName name="DCF_EY8">[42]Data_Download!$K:$K</definedName>
    <definedName name="DCF_EY9">[42]Data_Download!$L:$L</definedName>
    <definedName name="DCF_P">[42]Data_Download!$C:$C</definedName>
    <definedName name="DEBENT_LT_BASE" localSheetId="6">#REF!</definedName>
    <definedName name="DEBENT_LT_BASE">#REF!</definedName>
    <definedName name="DEBENT_ST_BASE" localSheetId="6">#REF!</definedName>
    <definedName name="DEBENT_ST_BASE">#REF!</definedName>
    <definedName name="Debentures_ST" localSheetId="6">[43]PROJECTION!#REF!</definedName>
    <definedName name="Debentures_ST">[43]PROJECTION!#REF!</definedName>
    <definedName name="debt" localSheetId="6">[52]Special!#REF!</definedName>
    <definedName name="debt">[52]Special!#REF!</definedName>
    <definedName name="DEBT_CAP" localSheetId="6">#REF!</definedName>
    <definedName name="DEBT_CAP" localSheetId="5">#REF!</definedName>
    <definedName name="DEBT_CAP">#REF!</definedName>
    <definedName name="DEBT_EBITDA" localSheetId="6">#REF!</definedName>
    <definedName name="DEBT_EBITDA" localSheetId="5">#REF!</definedName>
    <definedName name="DEBT_EBITDA">#REF!</definedName>
    <definedName name="Debt_growth">[42]Data_Download!$M$153:$Q$153</definedName>
    <definedName name="DEBT_LT_BASE" localSheetId="6">#REF!</definedName>
    <definedName name="DEBT_LT_BASE">#REF!</definedName>
    <definedName name="Debt_Market_Cap_Ratio" localSheetId="6">#REF!</definedName>
    <definedName name="Debt_Market_Cap_Ratio">#REF!</definedName>
    <definedName name="DEBT_ST_BASE" localSheetId="6">#REF!</definedName>
    <definedName name="DEBT_ST_BASE">#REF!</definedName>
    <definedName name="DEBTS" localSheetId="6">#REF!</definedName>
    <definedName name="DEBTS">#REF!</definedName>
    <definedName name="DECLINE" localSheetId="6">#REF!</definedName>
    <definedName name="DECLINE">#REF!</definedName>
    <definedName name="Deferred_Charges" localSheetId="6">#REF!</definedName>
    <definedName name="Deferred_Charges">#REF!</definedName>
    <definedName name="Deferred_Income" localSheetId="6">[43]PROJECTION!#REF!</definedName>
    <definedName name="Deferred_Income">[43]PROJECTION!#REF!</definedName>
    <definedName name="Deferred_prior_Amort" localSheetId="6">[43]PROJECTION!#REF!</definedName>
    <definedName name="Deferred_prior_Amort">[43]PROJECTION!#REF!</definedName>
    <definedName name="Deferred_tax_asset">[42]Data_Download!$C$10:$AU$10</definedName>
    <definedName name="Deferred_tax_asset_growth_fore">[42]Data_Download!$H$161:$K$161</definedName>
    <definedName name="Deferred_tax_liability">[42]Data_Download!$C$63:$AU$63</definedName>
    <definedName name="Deferred_tax_liability_growth_fore">[42]Data_Download!$H$167:$K$167</definedName>
    <definedName name="DEFERRED_TAX_LT____REV" localSheetId="6">[43]PROJECTION!#REF!</definedName>
    <definedName name="DEFERRED_TAX_LT____REV">[43]PROJECTION!#REF!</definedName>
    <definedName name="Deferred_taxes">[42]Data_Download!$C$63:$AE$63</definedName>
    <definedName name="Dep_and_Amort">[42]Data_Download!$C$100:$AU$100</definedName>
    <definedName name="Dep_margin_fore" localSheetId="6">[42]Data_Download!#REF!</definedName>
    <definedName name="Dep_margin_fore">[42]Data_Download!#REF!</definedName>
    <definedName name="DEPR" localSheetId="6">#REF!</definedName>
    <definedName name="DEPR">#REF!</definedName>
    <definedName name="DEPREC_AND_AMORTIZ____of_Rev" localSheetId="6">[43]PROJECTION!#REF!</definedName>
    <definedName name="DEPREC_AND_AMORTIZ____of_Rev">[43]PROJECTION!#REF!</definedName>
    <definedName name="DEPREC_RESPOSTA" localSheetId="6">[43]PROJECTION!#REF!</definedName>
    <definedName name="DEPREC_RESPOSTA">[43]PROJECTION!#REF!</definedName>
    <definedName name="Depreciation" localSheetId="6">#REF!</definedName>
    <definedName name="Depreciation">#REF!</definedName>
    <definedName name="Depreciation_fore">[42]Data_Download!$E$14:$G$14</definedName>
    <definedName name="Depreciation_margin">[42]Data_Download!$C$115:$AU$115</definedName>
    <definedName name="Depreciaton_CGS" localSheetId="6">[43]PROJECTION!#REF!</definedName>
    <definedName name="Depreciaton_CGS">[43]PROJECTION!#REF!</definedName>
    <definedName name="deriv_id" localSheetId="6">[50]WorkSheet!#REF!</definedName>
    <definedName name="deriv_id">[50]WorkSheet!#REF!</definedName>
    <definedName name="deriv_spon_type_id" localSheetId="6">[50]SQLSheet!#REF!</definedName>
    <definedName name="deriv_spon_type_id">[50]SQLSheet!#REF!</definedName>
    <definedName name="deriv_type_id" localSheetId="6">[50]SQLSheet!#REF!</definedName>
    <definedName name="deriv_type_id">[50]SQLSheet!#REF!</definedName>
    <definedName name="description" localSheetId="6">[50]SQLSheet!#REF!</definedName>
    <definedName name="description">[50]SQLSheet!#REF!</definedName>
    <definedName name="desvios" localSheetId="6">'[59]FAT94=100'!#REF!</definedName>
    <definedName name="desvios">'[59]FAT94=100'!#REF!</definedName>
    <definedName name="Detrol">'[4]5 yr Sales and Earnings'!$A$29:$AA$29</definedName>
    <definedName name="developedEuropeExUK" localSheetId="6">#REF!</definedName>
    <definedName name="developedEuropeExUK">#REF!</definedName>
    <definedName name="developedEuropeExUKCountries" localSheetId="6">'[45]MW GEG'!$J$14:$J$18</definedName>
    <definedName name="developedEuropeExUKCountries" localSheetId="5">'[45]MW GEG'!$J$14:$J$18</definedName>
    <definedName name="developedEuropeExUKCountries">#REF!</definedName>
    <definedName name="DEVELOPMENT">5</definedName>
    <definedName name="df">'[41]Qrt Sales'!$A$3:$AM$133</definedName>
    <definedName name="dfa">'[41]Qrt Sales'!$BV$3:$DA$133</definedName>
    <definedName name="dfsa">'[44]Qtr Sales'!$A$2:$AF$127</definedName>
    <definedName name="dialysisexus" localSheetId="6">#REF!</definedName>
    <definedName name="dialysisexus">#REF!</definedName>
    <definedName name="Did" localSheetId="6" hidden="1">{"Salesass",#N/A,FALSE,"assumpt"}</definedName>
    <definedName name="Did" localSheetId="5" hidden="1">{"Salesass",#N/A,FALSE,"assumpt"}</definedName>
    <definedName name="Did" hidden="1">{"Salesass",#N/A,FALSE,"assumpt"}</definedName>
    <definedName name="Diflucan">'[4]5 yr Sales and Earnings'!$A$24:$AA$24</definedName>
    <definedName name="dil">[60]Annual!$I$31</definedName>
    <definedName name="DilEPS01">[48]Annual!$D$28</definedName>
    <definedName name="DilEPS04">[5]Annual!$I$31</definedName>
    <definedName name="DilEPS05">[48]Annual!$L$28</definedName>
    <definedName name="DilEPS08" localSheetId="6">[40]Annual!#REF!</definedName>
    <definedName name="DilEPS08">[40]Annual!#REF!</definedName>
    <definedName name="DilNetEPS01" localSheetId="6">[37]Annual!#REF!</definedName>
    <definedName name="DilNetEPS01">[37]Annual!#REF!</definedName>
    <definedName name="DilNetEPS05">[61]Annual!$I$40</definedName>
    <definedName name="DilNetEPS06">[61]Annual!$K$40</definedName>
    <definedName name="DilOprEPS01" localSheetId="6">[37]Annual!#REF!</definedName>
    <definedName name="DilOprEPS01">[37]Annual!#REF!</definedName>
    <definedName name="DilutedEPS2001" localSheetId="6">[62]Annual!#REF!</definedName>
    <definedName name="DilutedEPS2001">[62]Annual!#REF!</definedName>
    <definedName name="DilutedEPS2002" localSheetId="6">[62]Annual!#REF!</definedName>
    <definedName name="DilutedEPS2002">[62]Annual!#REF!</definedName>
    <definedName name="DilutedEPS2003">[49]Annual!$H$36</definedName>
    <definedName name="DilutedEPS2004">[49]Annual!$J$36</definedName>
    <definedName name="DilutedEPS2005">[49]Annual!$L$36</definedName>
    <definedName name="DilutedEPS2006">[49]Annual!$N$36</definedName>
    <definedName name="DilutedShares2003">[63]Annual!$R$57</definedName>
    <definedName name="DilutedShares2004">[63]Annual!$V$57</definedName>
    <definedName name="DilutedShares2005">[63]Annual!$Y$57</definedName>
    <definedName name="Dilution_factor">[42]Data_Download!$S$62</definedName>
    <definedName name="Disc._Operations">'[4]5 yr Sales and Earnings'!$A$73:$AA$73</definedName>
    <definedName name="Disclosure">[64]Input!$H$6:$BE$465</definedName>
    <definedName name="DisclosuresText" localSheetId="6">#REF!</definedName>
    <definedName name="DisclosuresText" localSheetId="5">#REF!</definedName>
    <definedName name="DisclosuresText">#REF!</definedName>
    <definedName name="Discounted_Trade_Notes" localSheetId="6">[43]PROJECTION!#REF!</definedName>
    <definedName name="Discounted_Trade_Notes">[43]PROJECTION!#REF!</definedName>
    <definedName name="Displaycashflowstatement">[42]Data_Download!$D$147:$Q$200</definedName>
    <definedName name="Displayincomestatement">[42]Data_Download!$D$5:$Q$250</definedName>
    <definedName name="DisplayResearchandDevelopment">[42]Data_Download!$D$285:$AC$292</definedName>
    <definedName name="DisplayWACC">[42]Data_Download!$D$255:$P$282</definedName>
    <definedName name="Disposals" localSheetId="6">#REF!</definedName>
    <definedName name="Disposals">#REF!</definedName>
    <definedName name="DIV_PAID_BASE" localSheetId="6">#REF!</definedName>
    <definedName name="DIV_PAID_BASE">#REF!</definedName>
    <definedName name="DIV_PD" localSheetId="6">#REF!</definedName>
    <definedName name="DIV_PD">#REF!</definedName>
    <definedName name="Dividends_Paid" localSheetId="6">[43]PROJECTION!#REF!</definedName>
    <definedName name="Dividends_Paid">[43]PROJECTION!#REF!</definedName>
    <definedName name="DIVIDENDS_PAY_IN_YEAR" localSheetId="6">[43]PROJECTION!#REF!</definedName>
    <definedName name="DIVIDENDS_PAY_IN_YEAR">[43]PROJECTION!#REF!</definedName>
    <definedName name="dm" localSheetId="6">#REF!</definedName>
    <definedName name="dm">#REF!</definedName>
    <definedName name="DNA_EPS_ARRAY">[65]Financials!$AF$97:$AO$140</definedName>
    <definedName name="DnA_fore">[42]Data_Download!$E$16:$N$16</definedName>
    <definedName name="DnA_growth_fore">[42]Data_Download!$H$145:$K$145</definedName>
    <definedName name="domesticAndForeignExposure" localSheetId="6">'[45]MW GEG'!$F$54:$F$55</definedName>
    <definedName name="domesticAndForeignExposure" localSheetId="5">'[45]MW GEG'!$F$54:$F$55</definedName>
    <definedName name="domesticAndForeignExposure">#REF!</definedName>
    <definedName name="domesticCostExposure" localSheetId="6">'[45]MW GEG'!$F$76:$F$77</definedName>
    <definedName name="domesticCostExposure" localSheetId="5">'[45]MW GEG'!$F$76:$F$77</definedName>
    <definedName name="domesticCostExposure">#REF!</definedName>
    <definedName name="dps" localSheetId="6">[52]Special!#REF!</definedName>
    <definedName name="dps">[52]Special!#REF!</definedName>
    <definedName name="DPS__DM__Ord" localSheetId="6">#REF!</definedName>
    <definedName name="DPS__DM__Ord" localSheetId="5">#REF!</definedName>
    <definedName name="DPS__DM__Ord">#REF!</definedName>
    <definedName name="DPS__DM__Pref" localSheetId="6">#REF!</definedName>
    <definedName name="DPS__DM__Pref" localSheetId="5">#REF!</definedName>
    <definedName name="DPS__DM__Pref">#REF!</definedName>
    <definedName name="dps_mkt" localSheetId="6">[50]SQLSheet!#REF!</definedName>
    <definedName name="dps_mkt" localSheetId="5">[50]SQLSheet!#REF!</definedName>
    <definedName name="dps_mkt">[50]SQLSheet!#REF!</definedName>
    <definedName name="dps_over" localSheetId="6">[50]SQLSheet!#REF!</definedName>
    <definedName name="dps_over" localSheetId="5">[50]SQLSheet!#REF!</definedName>
    <definedName name="dps_over">[50]SQLSheet!#REF!</definedName>
    <definedName name="dps_sum_qtr" localSheetId="6">[50]SQLSheet!#REF!</definedName>
    <definedName name="dps_sum_qtr">[50]SQLSheet!#REF!</definedName>
    <definedName name="dps_year_actual" localSheetId="6">[50]SQLSheet!#REF!</definedName>
    <definedName name="dps_year_actual">[50]SQLSheet!#REF!</definedName>
    <definedName name="Drugs" localSheetId="6">#N/A</definedName>
    <definedName name="Drugs" localSheetId="5">#N/A</definedName>
    <definedName name="Drugs">ADP!Drugs</definedName>
    <definedName name="dsaf">'[44]Qtr Sales'!$CV$2:$DP$127</definedName>
    <definedName name="dsf">'[44]Qtr Margin'!$A$1:$N$75</definedName>
    <definedName name="Dsiplayadjsutmentsandassumptions">[42]Data_Download!$D$203:$Q$250</definedName>
    <definedName name="Dsiplaybalancesheet">[42]Data_Download!$D$86:$Q$144</definedName>
    <definedName name="Dsiplayoperatingleases">[42]Data_Download!$D$295:$Q$336</definedName>
    <definedName name="DtLastUpdt">#REF!</definedName>
    <definedName name="DUE_TAXES_ST____Rec" localSheetId="6">[43]PROJECTION!#REF!</definedName>
    <definedName name="DUE_TAXES_ST____Rec">[43]PROJECTION!#REF!</definedName>
    <definedName name="Due_to_FEMCO_LT" localSheetId="6">[43]PROJECTION!#REF!</definedName>
    <definedName name="Due_to_FEMCO_LT">[43]PROJECTION!#REF!</definedName>
    <definedName name="DUE_TO_FEMCO_LT_____Liabil" localSheetId="6">[43]PROJECTION!#REF!</definedName>
    <definedName name="DUE_TO_FEMCO_LT_____Liabil">[43]PROJECTION!#REF!</definedName>
    <definedName name="Due_to_Subsidiaries_LT" localSheetId="6">[43]PROJECTION!#REF!</definedName>
    <definedName name="Due_to_Subsidiaries_LT">[43]PROJECTION!#REF!</definedName>
    <definedName name="DUE_TO_SUBSIDIARIES_LT____Liabil" localSheetId="6">[43]PROJECTION!#REF!</definedName>
    <definedName name="DUE_TO_SUBSIDIARIES_LT____Liabil">[43]PROJECTION!#REF!</definedName>
    <definedName name="Due_to_Subsidiaries_ST" localSheetId="6">[43]PROJECTION!#REF!</definedName>
    <definedName name="Due_to_Subsidiaries_ST">[43]PROJECTION!#REF!</definedName>
    <definedName name="DUE_TO_SUBSIDIARIES_ST____Liabil" localSheetId="6">[43]PROJECTION!#REF!</definedName>
    <definedName name="DUE_TO_SUBSIDIARIES_ST____Liabil">[43]PROJECTION!#REF!</definedName>
    <definedName name="DVFA___SG_EPS__DM" localSheetId="6">#REF!</definedName>
    <definedName name="DVFA___SG_EPS__DM">#REF!</definedName>
    <definedName name="DVFA___SG_Net_Profit" localSheetId="6">#REF!</definedName>
    <definedName name="DVFA___SG_Net_Profit">#REF!</definedName>
    <definedName name="Dynastat_Parecoxib__US_launch">'[4]5 yr Sales and Earnings'!$A$22:$AA$22</definedName>
    <definedName name="e">'[41]Qrt Sales'!$AO$3:$BT$133</definedName>
    <definedName name="EARNINGS_USGAAP" localSheetId="6">[43]PROJECTION!#REF!</definedName>
    <definedName name="EARNINGS_USGAAP">[43]PROJECTION!#REF!</definedName>
    <definedName name="EBDIT" localSheetId="6">#REF!</definedName>
    <definedName name="EBDIT">#REF!</definedName>
    <definedName name="ebit" localSheetId="6">#REF!</definedName>
    <definedName name="ebit">#REF!</definedName>
    <definedName name="EBIT_fore">[42]Data_Download!$E$13:$G$13</definedName>
    <definedName name="EBIT_growth">[42]Data_Download!$C$142:$AU$142</definedName>
    <definedName name="EBIT_margin">[42]Data_Download!$C$111:$AU$111</definedName>
    <definedName name="EBIT_margin_fore" localSheetId="6">[42]Data_Download!#REF!</definedName>
    <definedName name="EBIT_margin_fore">[42]Data_Download!#REF!</definedName>
    <definedName name="ebita" localSheetId="6">#REF!</definedName>
    <definedName name="ebita">#REF!</definedName>
    <definedName name="EBITA_fore">[42]Data_Download!$E$19:$X$19</definedName>
    <definedName name="ebitda" localSheetId="6">[52]Special!#REF!</definedName>
    <definedName name="ebitda">[52]Special!#REF!</definedName>
    <definedName name="EBITDA__R__MM" localSheetId="6">[43]PROJECTION!#REF!</definedName>
    <definedName name="EBITDA__R__MM">[43]PROJECTION!#REF!</definedName>
    <definedName name="EBITDA__US__MM" localSheetId="6">[43]PROJECTION!#REF!</definedName>
    <definedName name="EBITDA__US__MM">[43]PROJECTION!#REF!</definedName>
    <definedName name="EBITDA_DCF">[42]Data_Download!$C$15:$AZ$15</definedName>
    <definedName name="EBITDA_fore">[42]Data_Download!$E$17:$AW$17</definedName>
    <definedName name="EBITDA_growth">[42]Data_Download!$C$143:$AU$143</definedName>
    <definedName name="EBITDA_growth_avg" localSheetId="6">[42]Data_Download!#REF!</definedName>
    <definedName name="EBITDA_growth_avg">[42]Data_Download!#REF!</definedName>
    <definedName name="EBITDA_INT" localSheetId="6">#REF!</definedName>
    <definedName name="EBITDA_INT">#REF!</definedName>
    <definedName name="EBITDA_MAR" localSheetId="6">#REF!</definedName>
    <definedName name="EBITDA_MAR">#REF!</definedName>
    <definedName name="EBITDA_MARGIN" localSheetId="6">[43]PROJECTION!#REF!</definedName>
    <definedName name="EBITDA_MARGIN">[43]PROJECTION!#REF!</definedName>
    <definedName name="EBITDA_margin_fore">[42]Data_Download!$H$61:$K$61</definedName>
    <definedName name="EBITDA_MARGIN_USGAAP" localSheetId="6">[43]PROJECTION!#REF!</definedName>
    <definedName name="EBITDA_MARGIN_USGAAP">[43]PROJECTION!#REF!</definedName>
    <definedName name="EBITDA_Share" localSheetId="6">[42]Data_Download!#REF!</definedName>
    <definedName name="EBITDA_Share">[42]Data_Download!#REF!</definedName>
    <definedName name="EBITDA_USGAAP__R__MM" localSheetId="6">[43]PROJECTION!#REF!</definedName>
    <definedName name="EBITDA_USGAAP__R__MM">[43]PROJECTION!#REF!</definedName>
    <definedName name="Economic_book_value">[42]Data_Download!$C$12</definedName>
    <definedName name="Economic_profit">[42]Data_Download!$C$124:$AZ$124</definedName>
    <definedName name="Economic_profit_dcf">[42]Data_Download!$C$48:$BZ$48</definedName>
    <definedName name="economic_profit2">[42]Data_Download!$51:$51</definedName>
    <definedName name="ed" localSheetId="6" hidden="1">{"'보고양식'!$A$58:$K$111"}</definedName>
    <definedName name="ed" localSheetId="5" hidden="1">{"'보고양식'!$A$58:$K$111"}</definedName>
    <definedName name="ed" hidden="1">{"'보고양식'!$A$58:$K$111"}</definedName>
    <definedName name="EEMEA" localSheetId="6">#REF!</definedName>
    <definedName name="EEMEA">#REF!</definedName>
    <definedName name="Effective_tax_rate">[42]Data_Download!$D$49:$S$49</definedName>
    <definedName name="Ellence">'[4]5 yr Sales and Earnings'!$A$32:$AA$32</definedName>
    <definedName name="EMPLOYEE_PROFIT_SHARING____Div_JSCP" localSheetId="6">[43]PROJECTION!#REF!</definedName>
    <definedName name="EMPLOYEE_PROFIT_SHARING____Div_JSCP">[43]PROJECTION!#REF!</definedName>
    <definedName name="endDemandExposure" localSheetId="6">'[45]MW GEG'!$F$58:$F$60</definedName>
    <definedName name="endDemandExposure" localSheetId="5">'[45]MW GEG'!$F$58:$F$60</definedName>
    <definedName name="endDemandExposure">#REF!</definedName>
    <definedName name="ENTERPRISE_VALUE" localSheetId="6">#REF!</definedName>
    <definedName name="ENTERPRISE_VALUE">#REF!</definedName>
    <definedName name="EPS" localSheetId="6">#REF!</definedName>
    <definedName name="EPS">#REF!</definedName>
    <definedName name="EPS_1996">[42]Data_Download!$G$20</definedName>
    <definedName name="EPS_1997">[42]Data_Download!$G$19</definedName>
    <definedName name="EPS_ARRAY" localSheetId="6">#REF!</definedName>
    <definedName name="EPS_ARRAY">#REF!</definedName>
    <definedName name="eps_fiscal_yr_change_comment" localSheetId="6">[50]SQLSheet!#REF!</definedName>
    <definedName name="eps_fiscal_yr_change_comment">[50]SQLSheet!#REF!</definedName>
    <definedName name="EPS_growth">[42]Data_Download!$C$150:$AU$150</definedName>
    <definedName name="EPS_growth_avg" localSheetId="6">[42]Data_Download!#REF!</definedName>
    <definedName name="EPS_growth_avg">[42]Data_Download!#REF!</definedName>
    <definedName name="EPS00" localSheetId="6">[30]Annual!#REF!</definedName>
    <definedName name="EPS00">[30]Annual!#REF!</definedName>
    <definedName name="EPS01_tax" localSheetId="6">[31]Quarterly!#REF!</definedName>
    <definedName name="EPS01_tax">[31]Quarterly!#REF!</definedName>
    <definedName name="EPS01ops" localSheetId="6">[66]Annual!#REF!</definedName>
    <definedName name="EPS01ops">[66]Annual!#REF!</definedName>
    <definedName name="EPS02ops" localSheetId="6">[66]Annual!#REF!</definedName>
    <definedName name="EPS02ops">[66]Annual!#REF!</definedName>
    <definedName name="EPS03ops" localSheetId="6">[66]Annual!#REF!</definedName>
    <definedName name="EPS03ops">[66]Annual!#REF!</definedName>
    <definedName name="EPS04ops" localSheetId="6">[66]Annual!#REF!</definedName>
    <definedName name="EPS04ops">[66]Annual!#REF!</definedName>
    <definedName name="EPS05ops" localSheetId="6">[66]Annual!#REF!</definedName>
    <definedName name="EPS05ops">[66]Annual!#REF!</definedName>
    <definedName name="EPS06ops" localSheetId="6">[66]Annual!#REF!</definedName>
    <definedName name="EPS06ops">[66]Annual!#REF!</definedName>
    <definedName name="EPS07ops" localSheetId="6">[66]Annual!#REF!</definedName>
    <definedName name="EPS07ops">[66]Annual!#REF!</definedName>
    <definedName name="EPS08ops" localSheetId="6">[66]Annual!#REF!</definedName>
    <definedName name="EPS08ops">[66]Annual!#REF!</definedName>
    <definedName name="EPS1Q01" localSheetId="6">[67]Quarterly!#REF!</definedName>
    <definedName name="EPS1Q01">[67]Quarterly!#REF!</definedName>
    <definedName name="EPS1Q02" localSheetId="6">[67]Quarterly!#REF!</definedName>
    <definedName name="EPS1Q02">[67]Quarterly!#REF!</definedName>
    <definedName name="EPS1Q03">[68]Quarterly!$CH$40</definedName>
    <definedName name="EPS2Q01" localSheetId="6">[67]Quarterly!#REF!</definedName>
    <definedName name="EPS2Q01">[67]Quarterly!#REF!</definedName>
    <definedName name="EPS2Q02" localSheetId="6">[67]Quarterly!#REF!</definedName>
    <definedName name="EPS2Q02">[67]Quarterly!#REF!</definedName>
    <definedName name="EPS3Q01" localSheetId="6">[67]Quarterly!#REF!</definedName>
    <definedName name="EPS3Q01">[67]Quarterly!#REF!</definedName>
    <definedName name="EPS3Q02" localSheetId="6">[67]Quarterly!#REF!</definedName>
    <definedName name="EPS3Q02">[67]Quarterly!#REF!</definedName>
    <definedName name="EPS4Q" localSheetId="6">[69]Quarterly!#REF!</definedName>
    <definedName name="EPS4Q">[69]Quarterly!#REF!</definedName>
    <definedName name="EPS4Q00" localSheetId="6">[31]Quarterly!#REF!</definedName>
    <definedName name="EPS4Q00">[31]Quarterly!#REF!</definedName>
    <definedName name="EPS4Q01" localSheetId="6">[67]Quarterly!#REF!</definedName>
    <definedName name="EPS4Q01">[67]Quarterly!#REF!</definedName>
    <definedName name="EPS4Q02" localSheetId="6">[67]Quarterly!#REF!</definedName>
    <definedName name="EPS4Q02">[67]Quarterly!#REF!</definedName>
    <definedName name="EPSatEstimates" localSheetId="6">#REF!</definedName>
    <definedName name="EPSatEstimates" localSheetId="5">#REF!</definedName>
    <definedName name="EPSatEstimates">#REF!</definedName>
    <definedName name="EPSCal?">[70]Control!$A$26</definedName>
    <definedName name="EQUITY" localSheetId="6">#REF!</definedName>
    <definedName name="EQUITY" localSheetId="5">#REF!</definedName>
    <definedName name="EQUITY">#REF!</definedName>
    <definedName name="Equity_Equivalents">[42]Data_Download!$C$70:$AE$70</definedName>
    <definedName name="Equity_Real" localSheetId="6">[43]PROJECTION!#REF!</definedName>
    <definedName name="Equity_Real">[43]PROJECTION!#REF!</definedName>
    <definedName name="EQUITY_RESULTS" localSheetId="6">[43]PROJECTION!#REF!</definedName>
    <definedName name="EQUITY_RESULTS">[43]PROJECTION!#REF!</definedName>
    <definedName name="Equity_risk_premium">[42]Data_Download!$D$9</definedName>
    <definedName name="ERP" localSheetId="6">#REF!</definedName>
    <definedName name="ERP">#REF!</definedName>
    <definedName name="EST_BOX1" localSheetId="6">#REF!</definedName>
    <definedName name="EST_BOX1">#REF!</definedName>
    <definedName name="EST_BOX2" localSheetId="6">#REF!</definedName>
    <definedName name="EST_BOX2">#REF!</definedName>
    <definedName name="EST_BOX3" localSheetId="6">#REF!</definedName>
    <definedName name="EST_BOX3">#REF!</definedName>
    <definedName name="ESTOQUES_BASE" localSheetId="6">#REF!</definedName>
    <definedName name="ESTOQUES_BASE">#REF!</definedName>
    <definedName name="ESTPAGE_STICK0" localSheetId="6">#REF!</definedName>
    <definedName name="ESTPAGE_STICK0">#REF!</definedName>
    <definedName name="ESTPAGE_TICK0" localSheetId="6">#REF!</definedName>
    <definedName name="ESTPAGE_TICK0">#REF!</definedName>
    <definedName name="esttop" localSheetId="6">#REF!</definedName>
    <definedName name="esttop">#REF!</definedName>
    <definedName name="europe" localSheetId="6">#REF!</definedName>
    <definedName name="europe">#REF!</definedName>
    <definedName name="europeRegion" localSheetId="6">#REF!</definedName>
    <definedName name="europeRegion">#REF!</definedName>
    <definedName name="europeStates" localSheetId="6">#REF!</definedName>
    <definedName name="europeStates">#REF!</definedName>
    <definedName name="ev.Calculation" hidden="1">-4135</definedName>
    <definedName name="ev.Initialized" hidden="1">FALSE</definedName>
    <definedName name="EVA" localSheetId="6">#REF!</definedName>
    <definedName name="EVA">#REF!</definedName>
    <definedName name="EVA_TOTCAP" localSheetId="6">#REF!</definedName>
    <definedName name="EVA_TOTCAP">#REF!</definedName>
    <definedName name="EX_EBITDA_INT" localSheetId="6">#REF!</definedName>
    <definedName name="EX_EBITDA_INT">#REF!</definedName>
    <definedName name="EXCEP_ITEMS" localSheetId="6">#REF!</definedName>
    <definedName name="EXCEP_ITEMS">#REF!</definedName>
    <definedName name="Excess_cash">[42]Data_Download!$C$5:$AE$5</definedName>
    <definedName name="exchange_code" localSheetId="6">[50]SQLSheet!#REF!</definedName>
    <definedName name="exchange_code">[50]SQLSheet!#REF!</definedName>
    <definedName name="excl_from_sector_avg" localSheetId="6">[50]SQLSheet!#REF!</definedName>
    <definedName name="excl_from_sector_avg">[50]SQLSheet!#REF!</definedName>
    <definedName name="EXIT" localSheetId="6">#REF!</definedName>
    <definedName name="EXIT" localSheetId="5">#REF!</definedName>
    <definedName name="EXIT">#REF!</definedName>
    <definedName name="Expl_forecast_1st_yr">[42]Data_Download!$E:$E</definedName>
    <definedName name="Expl_forecast_2nd_yr">[42]Data_Download!$F:$F</definedName>
    <definedName name="Expl_forecast_3rd_yr">[42]Data_Download!$G:$G</definedName>
    <definedName name="EXTRA_ITEMS" localSheetId="6">#REF!</definedName>
    <definedName name="EXTRA_ITEMS">#REF!</definedName>
    <definedName name="Extraordinary_Expenses" localSheetId="6">#REF!</definedName>
    <definedName name="Extraordinary_Expenses">#REF!</definedName>
    <definedName name="Extraordinary_Income" localSheetId="6">#REF!</definedName>
    <definedName name="Extraordinary_Income">#REF!</definedName>
    <definedName name="Exubera">'[4]5 yr Sales and Earnings'!$A$37:$AA$37</definedName>
    <definedName name="f">'[41]Qrt Sales'!$BV$3:$DA$133</definedName>
    <definedName name="ｆ" hidden="1">"iQShowAnnual"</definedName>
    <definedName name="FA" localSheetId="6">#REF!</definedName>
    <definedName name="FA" localSheetId="5">#REF!</definedName>
    <definedName name="FA">#REF!</definedName>
    <definedName name="FA_ASSOC" localSheetId="6">#REF!</definedName>
    <definedName name="FA_ASSOC" localSheetId="5">#REF!</definedName>
    <definedName name="FA_ASSOC">#REF!</definedName>
    <definedName name="FA_INV" localSheetId="6">#REF!</definedName>
    <definedName name="FA_INV" localSheetId="5">#REF!</definedName>
    <definedName name="FA_INV">#REF!</definedName>
    <definedName name="FCE" localSheetId="6">#REF!</definedName>
    <definedName name="FCE">#REF!</definedName>
    <definedName name="FCF" localSheetId="6">[52]Special!#REF!</definedName>
    <definedName name="FCF">[52]Special!#REF!</definedName>
    <definedName name="FD_EPS" localSheetId="6">#REF!</definedName>
    <definedName name="FD_EPS" localSheetId="5">#REF!</definedName>
    <definedName name="FD_EPS">#REF!</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0_1_aSrv" hidden="1">[71]Comparison!$P$106</definedName>
    <definedName name="FDP_1_1_aDrv" hidden="1">[71]Comparison!$T$18</definedName>
    <definedName name="FDP_10_1_aUrv" hidden="1">[71]Comparison!$AA$21</definedName>
    <definedName name="FDP_100_1_aUrv" hidden="1">[71]Comparison!$E$96</definedName>
    <definedName name="FDP_101_1_aUrv" hidden="1">[71]Comparison!$E$97</definedName>
    <definedName name="FDP_102_1_aSrv" hidden="1">[71]Comparison!$E$98</definedName>
    <definedName name="FDP_103_1_aSrv" hidden="1">[71]Comparison!$E$100</definedName>
    <definedName name="FDP_104_1_aUrv" hidden="1">[71]Comparison!$E$101</definedName>
    <definedName name="FDP_105_1_aUrv" hidden="1">[71]Comparison!$E$102</definedName>
    <definedName name="FDP_106_1_aUrv" hidden="1">[71]Comparison!$E$103</definedName>
    <definedName name="FDP_107_1_aUrv" hidden="1">[71]Comparison!$E$104</definedName>
    <definedName name="FDP_108_1_aUrv" hidden="1">[71]Comparison!$E$105</definedName>
    <definedName name="FDP_109_1_aUrv" hidden="1">[71]Comparison!$E$106</definedName>
    <definedName name="FDP_11_1_aUrv" hidden="1">[71]Comparison!$AA$22</definedName>
    <definedName name="FDP_110_1_aUrv" hidden="1">[71]Comparison!$E$107</definedName>
    <definedName name="FDP_111_1_aUrv" hidden="1">[71]Comparison!$E$108</definedName>
    <definedName name="FDP_112_1_aUrv" hidden="1">[71]Comparison!$E$109</definedName>
    <definedName name="FDP_113_1_aUrv" hidden="1">[71]Comparison!$E$110</definedName>
    <definedName name="FDP_114_1_aUrv" hidden="1">[71]Comparison!$E$111</definedName>
    <definedName name="FDP_115_1_aSrv" hidden="1">[71]Comparison!$E$112</definedName>
    <definedName name="FDP_116_1_aSrv" hidden="1">[71]Comparison!$E$113</definedName>
    <definedName name="FDP_117_1_aUrv" hidden="1">[71]Comparison!$E$118</definedName>
    <definedName name="FDP_118_1_aUrv" hidden="1">[71]Comparison!$E$119</definedName>
    <definedName name="FDP_119_1_aUrv" hidden="1">[71]Comparison!$E$120</definedName>
    <definedName name="FDP_12_1_aUrv" hidden="1">[71]Comparison!$AA$23</definedName>
    <definedName name="FDP_120_1_aUrv" hidden="1">[71]Comparison!$E$121</definedName>
    <definedName name="FDP_121_1_aUrv" hidden="1">[71]Comparison!$E$122</definedName>
    <definedName name="FDP_122_1_aUrv" hidden="1">[71]Comparison!$E$123</definedName>
    <definedName name="FDP_123_1_aUrv" hidden="1">[71]Comparison!$E$124</definedName>
    <definedName name="FDP_124_1_aSrv" hidden="1">[71]Comparison!$E$125</definedName>
    <definedName name="FDP_125_1_aUrv" hidden="1">[71]Comparison!$E$127</definedName>
    <definedName name="FDP_126_1_aUrv" hidden="1">[71]Comparison!$E$128</definedName>
    <definedName name="FDP_127_1_aUrv" hidden="1">[71]Comparison!$E$129</definedName>
    <definedName name="FDP_128_1_aUrv" hidden="1">[71]Comparison!$E$130</definedName>
    <definedName name="FDP_129_1_aUrv" hidden="1">[71]Comparison!$E$131</definedName>
    <definedName name="FDP_13_1_aUrv" hidden="1">[71]Comparison!$AA$24</definedName>
    <definedName name="FDP_130_1_aUrv" hidden="1">[71]Comparison!$E$132</definedName>
    <definedName name="FDP_131_1_aUrv" hidden="1">[71]Comparison!$E$133</definedName>
    <definedName name="FDP_132_1_aSrv" hidden="1">[71]Comparison!$E$134</definedName>
    <definedName name="FDP_133_1_aSrv" hidden="1">[71]Comparison!$E$135</definedName>
    <definedName name="FDP_134_1_aUrv" hidden="1">[71]Comparison!$E$137</definedName>
    <definedName name="FDP_135_1_aUrv" hidden="1">[71]Comparison!$E$140</definedName>
    <definedName name="FDP_136_1_aUrv" hidden="1">[71]Comparison!$E$141</definedName>
    <definedName name="FDP_137_1_aSrv" hidden="1">[71]Comparison!$P$141</definedName>
    <definedName name="FDP_138_1_aSrv" hidden="1">[71]Comparison!$E$142</definedName>
    <definedName name="FDP_139_1_aSrv" hidden="1">[71]Comparison!$E$143</definedName>
    <definedName name="FDP_14_1_aUrv" hidden="1">[71]Comparison!$K$1</definedName>
    <definedName name="FDP_140_1_aSrv" hidden="1">[71]Comparison!$E$153</definedName>
    <definedName name="FDP_141_1_aUrv" hidden="1">[71]Comparison!$E$154</definedName>
    <definedName name="FDP_142_1_aUrv" hidden="1">[71]Comparison!$E$155</definedName>
    <definedName name="FDP_143_1_aUrv" hidden="1">[71]Comparison!$E$156</definedName>
    <definedName name="FDP_144_1_aUrv" hidden="1">[71]Comparison!$E$157</definedName>
    <definedName name="FDP_145_1_aUrv" hidden="1">[71]Comparison!$E$160</definedName>
    <definedName name="FDP_146_1_aUrv" hidden="1">[71]Comparison!$E$161</definedName>
    <definedName name="FDP_147_1_aUrv" hidden="1">[71]Comparison!$E$162</definedName>
    <definedName name="FDP_148_1_aUrv" hidden="1">[71]Comparison!$E$163</definedName>
    <definedName name="FDP_149_1_aUrv" hidden="1">[71]Comparison!$E$164</definedName>
    <definedName name="FDP_15_1_aUrv" hidden="1">[71]Comparison!$F$1</definedName>
    <definedName name="FDP_150_1_aUrv" hidden="1">[71]Comparison!$E$165</definedName>
    <definedName name="FDP_151_1_aUrv" hidden="1">[71]Comparison!$E$166</definedName>
    <definedName name="FDP_152_1_aUrv" hidden="1">[71]Comparison!$E$167</definedName>
    <definedName name="FDP_153_1_aUrv" hidden="1">[71]Comparison!$E$168</definedName>
    <definedName name="FDP_154_1_aUrv" hidden="1">[71]Comparison!$E$169</definedName>
    <definedName name="FDP_155_1_aUrv" hidden="1">[71]Comparison!$E$170</definedName>
    <definedName name="FDP_156_1_aUrv" hidden="1">[71]Comparison!$E$171</definedName>
    <definedName name="FDP_157_1_aUrv" hidden="1">[71]Comparison!$E$172</definedName>
    <definedName name="FDP_158_1_aUrv" hidden="1">[71]Comparison!$E$173</definedName>
    <definedName name="FDP_159_1_aSrv" hidden="1">[71]Comparison!$E$174</definedName>
    <definedName name="FDP_16_1_aUrv" hidden="1">[71]Comparison!$K$3</definedName>
    <definedName name="FDP_160_1_aUrv" hidden="1">[71]Comparison!$E$175</definedName>
    <definedName name="FDP_161_1_aSrv" hidden="1">[71]Comparison!$E$176</definedName>
    <definedName name="FDP_162_1_aUrv" hidden="1">[71]Comparison!$E$178</definedName>
    <definedName name="FDP_163_1_aUrv" hidden="1">[71]Comparison!$E$180</definedName>
    <definedName name="FDP_164_1_aUrv" hidden="1">[71]Comparison!$E$179</definedName>
    <definedName name="FDP_165_1_aUrv" localSheetId="6" hidden="1">#REF!</definedName>
    <definedName name="FDP_165_1_aUrv" localSheetId="5" hidden="1">#REF!</definedName>
    <definedName name="FDP_165_1_aUrv" hidden="1">#REF!</definedName>
    <definedName name="FDP_166_1_aUrv" localSheetId="6" hidden="1">#REF!</definedName>
    <definedName name="FDP_166_1_aUrv" localSheetId="5" hidden="1">#REF!</definedName>
    <definedName name="FDP_166_1_aUrv" hidden="1">#REF!</definedName>
    <definedName name="FDP_167_1_aUrv" localSheetId="6" hidden="1">#REF!</definedName>
    <definedName name="FDP_167_1_aUrv" localSheetId="5" hidden="1">#REF!</definedName>
    <definedName name="FDP_167_1_aUrv" hidden="1">#REF!</definedName>
    <definedName name="FDP_168_1_aSrv" localSheetId="6" hidden="1">#REF!</definedName>
    <definedName name="FDP_168_1_aSrv" hidden="1">#REF!</definedName>
    <definedName name="FDP_169_1_aSrv" hidden="1">[71]Comparison!$E$185</definedName>
    <definedName name="FDP_169_1_aUrv" localSheetId="6" hidden="1">#REF!</definedName>
    <definedName name="FDP_169_1_aUrv" localSheetId="5" hidden="1">#REF!</definedName>
    <definedName name="FDP_169_1_aUrv" hidden="1">#REF!</definedName>
    <definedName name="FDP_17_1_aUrv" hidden="1">[71]Comparison!$R$3</definedName>
    <definedName name="FDP_170_1_aSrv" localSheetId="6" hidden="1">#REF!</definedName>
    <definedName name="FDP_170_1_aSrv" localSheetId="5" hidden="1">#REF!</definedName>
    <definedName name="FDP_170_1_aSrv" hidden="1">#REF!</definedName>
    <definedName name="FDP_170_1_aUrv" hidden="1">[71]Comparison!$E$186</definedName>
    <definedName name="FDP_171_1_aSrv" hidden="1">[71]Comparison!$E$187</definedName>
    <definedName name="FDP_171_1_aUrv" localSheetId="6" hidden="1">#REF!</definedName>
    <definedName name="FDP_171_1_aUrv" localSheetId="5" hidden="1">#REF!</definedName>
    <definedName name="FDP_171_1_aUrv" hidden="1">#REF!</definedName>
    <definedName name="FDP_172_1_aUrv" localSheetId="6" hidden="1">#REF!</definedName>
    <definedName name="FDP_172_1_aUrv" localSheetId="5" hidden="1">#REF!</definedName>
    <definedName name="FDP_172_1_aUrv" hidden="1">#REF!</definedName>
    <definedName name="FDP_173_1_aUrv" localSheetId="6" hidden="1">#REF!</definedName>
    <definedName name="FDP_173_1_aUrv" localSheetId="5" hidden="1">#REF!</definedName>
    <definedName name="FDP_173_1_aUrv" hidden="1">#REF!</definedName>
    <definedName name="FDP_174_1_aSrv" localSheetId="6" hidden="1">#REF!</definedName>
    <definedName name="FDP_174_1_aSrv" hidden="1">#REF!</definedName>
    <definedName name="FDP_175_1_aUrv" localSheetId="6" hidden="1">#REF!</definedName>
    <definedName name="FDP_175_1_aUrv" hidden="1">#REF!</definedName>
    <definedName name="FDP_176_1_aUrv" localSheetId="6" hidden="1">#REF!</definedName>
    <definedName name="FDP_176_1_aUrv" hidden="1">#REF!</definedName>
    <definedName name="FDP_177_1_aSrv" localSheetId="6" hidden="1">#REF!</definedName>
    <definedName name="FDP_177_1_aSrv" hidden="1">#REF!</definedName>
    <definedName name="FDP_178_1_aSrv" localSheetId="6" hidden="1">#REF!</definedName>
    <definedName name="FDP_178_1_aSrv" hidden="1">#REF!</definedName>
    <definedName name="FDP_178_1_aUrv" hidden="1">[71]Comparison!$E$195</definedName>
    <definedName name="FDP_179_1_aSrv" localSheetId="6" hidden="1">#REF!</definedName>
    <definedName name="FDP_179_1_aSrv" localSheetId="5" hidden="1">#REF!</definedName>
    <definedName name="FDP_179_1_aSrv" hidden="1">#REF!</definedName>
    <definedName name="FDP_179_1_aUrv" hidden="1">[71]Comparison!$E$196</definedName>
    <definedName name="FDP_18_1_aUrv" hidden="1">[71]Comparison!$E$6</definedName>
    <definedName name="FDP_18_1_rUrv" hidden="1">[71]Comparison!$E$5</definedName>
    <definedName name="FDP_180_1_aSrv" localSheetId="6" hidden="1">#REF!</definedName>
    <definedName name="FDP_180_1_aSrv" localSheetId="5" hidden="1">#REF!</definedName>
    <definedName name="FDP_180_1_aSrv" hidden="1">#REF!</definedName>
    <definedName name="FDP_181_1_aUrv" localSheetId="6" hidden="1">#REF!</definedName>
    <definedName name="FDP_181_1_aUrv" localSheetId="5" hidden="1">#REF!</definedName>
    <definedName name="FDP_181_1_aUrv" hidden="1">#REF!</definedName>
    <definedName name="FDP_182_1_aSrv" localSheetId="6" hidden="1">#REF!</definedName>
    <definedName name="FDP_182_1_aSrv" localSheetId="5" hidden="1">#REF!</definedName>
    <definedName name="FDP_182_1_aSrv" hidden="1">#REF!</definedName>
    <definedName name="FDP_183_1_aSrv" localSheetId="6" hidden="1">#REF!</definedName>
    <definedName name="FDP_183_1_aSrv" hidden="1">#REF!</definedName>
    <definedName name="FDP_183_1_aUrv" hidden="1">[71]Comparison!$E$200</definedName>
    <definedName name="FDP_184_1_aUrv" localSheetId="6" hidden="1">#REF!</definedName>
    <definedName name="FDP_184_1_aUrv" localSheetId="5" hidden="1">#REF!</definedName>
    <definedName name="FDP_184_1_aUrv" hidden="1">#REF!</definedName>
    <definedName name="FDP_185_1_aSrv" localSheetId="6" hidden="1">#REF!</definedName>
    <definedName name="FDP_185_1_aSrv" localSheetId="5" hidden="1">#REF!</definedName>
    <definedName name="FDP_185_1_aSrv" hidden="1">#REF!</definedName>
    <definedName name="FDP_186_1_aUrv" localSheetId="6" hidden="1">#REF!</definedName>
    <definedName name="FDP_186_1_aUrv" localSheetId="5" hidden="1">#REF!</definedName>
    <definedName name="FDP_186_1_aUrv" hidden="1">#REF!</definedName>
    <definedName name="FDP_187_1_aSrv" localSheetId="6" hidden="1">#REF!</definedName>
    <definedName name="FDP_187_1_aSrv" hidden="1">#REF!</definedName>
    <definedName name="FDP_187_1_aUrv" hidden="1">[71]Comparison!$E$208</definedName>
    <definedName name="FDP_188_1_aUrv" localSheetId="6" hidden="1">#REF!</definedName>
    <definedName name="FDP_188_1_aUrv" localSheetId="5" hidden="1">#REF!</definedName>
    <definedName name="FDP_188_1_aUrv" hidden="1">#REF!</definedName>
    <definedName name="FDP_189_1_aUrv" localSheetId="6" hidden="1">#REF!</definedName>
    <definedName name="FDP_189_1_aUrv" localSheetId="5" hidden="1">#REF!</definedName>
    <definedName name="FDP_189_1_aUrv" hidden="1">#REF!</definedName>
    <definedName name="FDP_19_1_aUrv" hidden="1">[71]Comparison!$E$8</definedName>
    <definedName name="FDP_190_1_aUrv" localSheetId="6" hidden="1">#REF!</definedName>
    <definedName name="FDP_190_1_aUrv" localSheetId="5" hidden="1">#REF!</definedName>
    <definedName name="FDP_190_1_aUrv" hidden="1">#REF!</definedName>
    <definedName name="FDP_191_1_aUrv" localSheetId="6" hidden="1">#REF!</definedName>
    <definedName name="FDP_191_1_aUrv" localSheetId="5" hidden="1">#REF!</definedName>
    <definedName name="FDP_191_1_aUrv" hidden="1">#REF!</definedName>
    <definedName name="FDP_192_1_aSrv" localSheetId="6" hidden="1">#REF!</definedName>
    <definedName name="FDP_192_1_aSrv" localSheetId="5" hidden="1">#REF!</definedName>
    <definedName name="FDP_192_1_aSrv" hidden="1">#REF!</definedName>
    <definedName name="FDP_192_1_aUrv" hidden="1">[71]Comparison!$E$213</definedName>
    <definedName name="FDP_193_1_aUrv" localSheetId="6" hidden="1">#REF!</definedName>
    <definedName name="FDP_193_1_aUrv" localSheetId="5" hidden="1">#REF!</definedName>
    <definedName name="FDP_193_1_aUrv" hidden="1">#REF!</definedName>
    <definedName name="FDP_194_1_aUrv" localSheetId="6" hidden="1">#REF!</definedName>
    <definedName name="FDP_194_1_aUrv" localSheetId="5" hidden="1">#REF!</definedName>
    <definedName name="FDP_194_1_aUrv" hidden="1">#REF!</definedName>
    <definedName name="FDP_195_1_aUrv" localSheetId="6" hidden="1">#REF!</definedName>
    <definedName name="FDP_195_1_aUrv" localSheetId="5" hidden="1">#REF!</definedName>
    <definedName name="FDP_195_1_aUrv" hidden="1">#REF!</definedName>
    <definedName name="FDP_196_1_aSrv" localSheetId="6" hidden="1">#REF!</definedName>
    <definedName name="FDP_196_1_aSrv" hidden="1">#REF!</definedName>
    <definedName name="FDP_196_1_aUrv" hidden="1">[71]Comparison!$E$217</definedName>
    <definedName name="FDP_197_1_aSrv" hidden="1">[71]Comparison!$E$218</definedName>
    <definedName name="FDP_197_1_aUrv" localSheetId="6" hidden="1">#REF!</definedName>
    <definedName name="FDP_197_1_aUrv" localSheetId="5" hidden="1">#REF!</definedName>
    <definedName name="FDP_197_1_aUrv" hidden="1">#REF!</definedName>
    <definedName name="FDP_198_1_aSrv" localSheetId="6" hidden="1">#REF!</definedName>
    <definedName name="FDP_198_1_aSrv" localSheetId="5" hidden="1">#REF!</definedName>
    <definedName name="FDP_198_1_aSrv" hidden="1">#REF!</definedName>
    <definedName name="FDP_198_1_aUrv" hidden="1">[71]Comparison!$E$219</definedName>
    <definedName name="FDP_199_1_aUrv" localSheetId="6" hidden="1">#REF!</definedName>
    <definedName name="FDP_199_1_aUrv" localSheetId="5" hidden="1">#REF!</definedName>
    <definedName name="FDP_199_1_aUrv" hidden="1">#REF!</definedName>
    <definedName name="FDP_2_1_aUrv" hidden="1">[71]Comparison!$V$21</definedName>
    <definedName name="FDP_20_1_aUrv" hidden="1">[71]Comparison!$E$9</definedName>
    <definedName name="FDP_200_1_aUrv" localSheetId="6" hidden="1">#REF!</definedName>
    <definedName name="FDP_200_1_aUrv" localSheetId="5" hidden="1">#REF!</definedName>
    <definedName name="FDP_200_1_aUrv" hidden="1">#REF!</definedName>
    <definedName name="FDP_201_1_aUrv" localSheetId="6" hidden="1">#REF!</definedName>
    <definedName name="FDP_201_1_aUrv" localSheetId="5" hidden="1">#REF!</definedName>
    <definedName name="FDP_201_1_aUrv" hidden="1">#REF!</definedName>
    <definedName name="FDP_202_1_aUrv" localSheetId="6" hidden="1">#REF!</definedName>
    <definedName name="FDP_202_1_aUrv" localSheetId="5" hidden="1">#REF!</definedName>
    <definedName name="FDP_202_1_aUrv" hidden="1">#REF!</definedName>
    <definedName name="FDP_203_1_aSrv" localSheetId="6" hidden="1">#REF!</definedName>
    <definedName name="FDP_203_1_aSrv" hidden="1">#REF!</definedName>
    <definedName name="FDP_203_1_aUrv" hidden="1">[71]Comparison!$E$225</definedName>
    <definedName name="FDP_204_1_aUrv" localSheetId="6" hidden="1">#REF!</definedName>
    <definedName name="FDP_204_1_aUrv" localSheetId="5" hidden="1">#REF!</definedName>
    <definedName name="FDP_204_1_aUrv" hidden="1">#REF!</definedName>
    <definedName name="FDP_205_1_aUrv" localSheetId="6" hidden="1">#REF!</definedName>
    <definedName name="FDP_205_1_aUrv" localSheetId="5" hidden="1">#REF!</definedName>
    <definedName name="FDP_205_1_aUrv" hidden="1">#REF!</definedName>
    <definedName name="FDP_206_1_aUrv" localSheetId="6" hidden="1">#REF!</definedName>
    <definedName name="FDP_206_1_aUrv" localSheetId="5" hidden="1">#REF!</definedName>
    <definedName name="FDP_206_1_aUrv" hidden="1">#REF!</definedName>
    <definedName name="FDP_207_1_aUrv" localSheetId="6" hidden="1">#REF!</definedName>
    <definedName name="FDP_207_1_aUrv" hidden="1">#REF!</definedName>
    <definedName name="FDP_208_1_aSrv" localSheetId="6" hidden="1">#REF!</definedName>
    <definedName name="FDP_208_1_aSrv" hidden="1">#REF!</definedName>
    <definedName name="FDP_208_1_aUrv" hidden="1">[71]Comparison!$E$234</definedName>
    <definedName name="FDP_209_1_aUrv" localSheetId="6" hidden="1">#REF!</definedName>
    <definedName name="FDP_209_1_aUrv" localSheetId="5" hidden="1">#REF!</definedName>
    <definedName name="FDP_209_1_aUrv" hidden="1">#REF!</definedName>
    <definedName name="FDP_21_1_aUrv" hidden="1">[71]Comparison!$E$10</definedName>
    <definedName name="FDP_210_1_aUrv" localSheetId="6" hidden="1">#REF!</definedName>
    <definedName name="FDP_210_1_aUrv" localSheetId="5" hidden="1">#REF!</definedName>
    <definedName name="FDP_210_1_aUrv" hidden="1">#REF!</definedName>
    <definedName name="FDP_211_1_aUrv" localSheetId="6" hidden="1">#REF!</definedName>
    <definedName name="FDP_211_1_aUrv" localSheetId="5" hidden="1">#REF!</definedName>
    <definedName name="FDP_211_1_aUrv" hidden="1">#REF!</definedName>
    <definedName name="FDP_212_1_aUrv" localSheetId="6" hidden="1">#REF!</definedName>
    <definedName name="FDP_212_1_aUrv" localSheetId="5" hidden="1">#REF!</definedName>
    <definedName name="FDP_212_1_aUrv" hidden="1">#REF!</definedName>
    <definedName name="FDP_213_1_aSrv" localSheetId="6" hidden="1">#REF!</definedName>
    <definedName name="FDP_213_1_aSrv" hidden="1">#REF!</definedName>
    <definedName name="FDP_213_1_aUrv" hidden="1">[71]Comparison!$E$240</definedName>
    <definedName name="FDP_214_1_aUrv" localSheetId="6" hidden="1">#REF!</definedName>
    <definedName name="FDP_214_1_aUrv" localSheetId="5" hidden="1">#REF!</definedName>
    <definedName name="FDP_214_1_aUrv" hidden="1">#REF!</definedName>
    <definedName name="FDP_215_1_aUrv" localSheetId="6" hidden="1">#REF!</definedName>
    <definedName name="FDP_215_1_aUrv" localSheetId="5" hidden="1">#REF!</definedName>
    <definedName name="FDP_215_1_aUrv" hidden="1">#REF!</definedName>
    <definedName name="FDP_216_1_aSrv" hidden="1">[71]Comparison!$E$238</definedName>
    <definedName name="FDP_216_1_aUrv" localSheetId="6" hidden="1">#REF!</definedName>
    <definedName name="FDP_216_1_aUrv" localSheetId="5" hidden="1">#REF!</definedName>
    <definedName name="FDP_216_1_aUrv" hidden="1">#REF!</definedName>
    <definedName name="FDP_217_1_aUrv" localSheetId="6" hidden="1">#REF!</definedName>
    <definedName name="FDP_217_1_aUrv" localSheetId="5" hidden="1">#REF!</definedName>
    <definedName name="FDP_217_1_aUrv" hidden="1">#REF!</definedName>
    <definedName name="FDP_218_1_aSrv" localSheetId="6" hidden="1">#REF!</definedName>
    <definedName name="FDP_218_1_aSrv" localSheetId="5" hidden="1">#REF!</definedName>
    <definedName name="FDP_218_1_aSrv" hidden="1">#REF!</definedName>
    <definedName name="FDP_218_1_aUrv" hidden="1">[71]Comparison!$E$244</definedName>
    <definedName name="FDP_219_1_aSrv" localSheetId="6" hidden="1">#REF!</definedName>
    <definedName name="FDP_219_1_aSrv" localSheetId="5" hidden="1">#REF!</definedName>
    <definedName name="FDP_219_1_aSrv" hidden="1">#REF!</definedName>
    <definedName name="FDP_219_1_aUrv" hidden="1">[71]Comparison!$E$245</definedName>
    <definedName name="FDP_22_1_aUrv" hidden="1">[71]Comparison!$E$11</definedName>
    <definedName name="FDP_220_1_aSrv" localSheetId="6" hidden="1">#REF!</definedName>
    <definedName name="FDP_220_1_aSrv" localSheetId="5" hidden="1">#REF!</definedName>
    <definedName name="FDP_220_1_aSrv" hidden="1">#REF!</definedName>
    <definedName name="FDP_220_1_aUrv" hidden="1">[71]Comparison!$E$246</definedName>
    <definedName name="FDP_221_1_aSrv" localSheetId="6" hidden="1">#REF!</definedName>
    <definedName name="FDP_221_1_aSrv" localSheetId="5" hidden="1">#REF!</definedName>
    <definedName name="FDP_221_1_aSrv" hidden="1">#REF!</definedName>
    <definedName name="FDP_221_1_aUrv" hidden="1">[71]Comparison!$E$247</definedName>
    <definedName name="FDP_222_1_aSrv" localSheetId="6" hidden="1">#REF!</definedName>
    <definedName name="FDP_222_1_aSrv" localSheetId="5" hidden="1">#REF!</definedName>
    <definedName name="FDP_222_1_aSrv" hidden="1">#REF!</definedName>
    <definedName name="FDP_222_1_aUrv" hidden="1">[71]Comparison!$E$248</definedName>
    <definedName name="FDP_223_1_aSrv" localSheetId="6" hidden="1">#REF!</definedName>
    <definedName name="FDP_223_1_aSrv" localSheetId="5" hidden="1">#REF!</definedName>
    <definedName name="FDP_223_1_aSrv" hidden="1">#REF!</definedName>
    <definedName name="FDP_223_1_aUrv" hidden="1">[71]Comparison!$E$250</definedName>
    <definedName name="FDP_224_1_aSrv" hidden="1">[71]Comparison!$E$258</definedName>
    <definedName name="FDP_224_1_aUrv" localSheetId="6" hidden="1">#REF!</definedName>
    <definedName name="FDP_224_1_aUrv" localSheetId="5" hidden="1">#REF!</definedName>
    <definedName name="FDP_224_1_aUrv" hidden="1">#REF!</definedName>
    <definedName name="FDP_225_1_aSrv" hidden="1">[71]Comparison!$E$261</definedName>
    <definedName name="FDP_225_1_aUrv" localSheetId="6" hidden="1">#REF!</definedName>
    <definedName name="FDP_225_1_aUrv" localSheetId="5" hidden="1">#REF!</definedName>
    <definedName name="FDP_225_1_aUrv" hidden="1">#REF!</definedName>
    <definedName name="FDP_226_1_aSrv" hidden="1">[71]Comparison!$E$262</definedName>
    <definedName name="FDP_226_1_aUrv" localSheetId="6" hidden="1">#REF!</definedName>
    <definedName name="FDP_226_1_aUrv" localSheetId="5" hidden="1">#REF!</definedName>
    <definedName name="FDP_226_1_aUrv" hidden="1">#REF!</definedName>
    <definedName name="FDP_227_1_aSrv" hidden="1">[71]Comparison!$E$264</definedName>
    <definedName name="FDP_227_1_aUrv" localSheetId="6" hidden="1">#REF!</definedName>
    <definedName name="FDP_227_1_aUrv" localSheetId="5" hidden="1">#REF!</definedName>
    <definedName name="FDP_227_1_aUrv" hidden="1">#REF!</definedName>
    <definedName name="FDP_228_1_aSrv" localSheetId="6" hidden="1">#REF!</definedName>
    <definedName name="FDP_228_1_aSrv" localSheetId="5" hidden="1">#REF!</definedName>
    <definedName name="FDP_228_1_aSrv" hidden="1">#REF!</definedName>
    <definedName name="FDP_229_1_aSrv" localSheetId="6" hidden="1">#REF!</definedName>
    <definedName name="FDP_229_1_aSrv" localSheetId="5" hidden="1">#REF!</definedName>
    <definedName name="FDP_229_1_aSrv" hidden="1">#REF!</definedName>
    <definedName name="FDP_23_1_aUrv" hidden="1">[71]Comparison!$E$12</definedName>
    <definedName name="FDP_230_1_aSrv" localSheetId="6" hidden="1">#REF!</definedName>
    <definedName name="FDP_230_1_aSrv" localSheetId="5" hidden="1">#REF!</definedName>
    <definedName name="FDP_230_1_aSrv" hidden="1">#REF!</definedName>
    <definedName name="FDP_231_1_aSrv" localSheetId="6" hidden="1">#REF!</definedName>
    <definedName name="FDP_231_1_aSrv" localSheetId="5" hidden="1">#REF!</definedName>
    <definedName name="FDP_231_1_aSrv" hidden="1">#REF!</definedName>
    <definedName name="FDP_232_1_aSrv" localSheetId="6" hidden="1">#REF!</definedName>
    <definedName name="FDP_232_1_aSrv" localSheetId="5" hidden="1">#REF!</definedName>
    <definedName name="FDP_232_1_aSrv" hidden="1">#REF!</definedName>
    <definedName name="FDP_233_1_aSrv" localSheetId="6" hidden="1">#REF!</definedName>
    <definedName name="FDP_233_1_aSrv" hidden="1">#REF!</definedName>
    <definedName name="FDP_234_1_aSrv" hidden="1">[71]Comparison!$E$275</definedName>
    <definedName name="FDP_234_1_aUrv" localSheetId="6" hidden="1">#REF!</definedName>
    <definedName name="FDP_234_1_aUrv" localSheetId="5" hidden="1">#REF!</definedName>
    <definedName name="FDP_234_1_aUrv" hidden="1">#REF!</definedName>
    <definedName name="FDP_235_1_aSrv" hidden="1">[71]Comparison!$E$280</definedName>
    <definedName name="FDP_235_1_aUrv" localSheetId="6" hidden="1">#REF!</definedName>
    <definedName name="FDP_235_1_aUrv" localSheetId="5" hidden="1">#REF!</definedName>
    <definedName name="FDP_235_1_aUrv" hidden="1">#REF!</definedName>
    <definedName name="FDP_236_1_aSrv" hidden="1">[71]Comparison!$E$289</definedName>
    <definedName name="FDP_236_1_aUrv" localSheetId="6" hidden="1">#REF!</definedName>
    <definedName name="FDP_236_1_aUrv" localSheetId="5" hidden="1">#REF!</definedName>
    <definedName name="FDP_236_1_aUrv" hidden="1">#REF!</definedName>
    <definedName name="FDP_237_1_aSrv" hidden="1">[71]Comparison!$E$290</definedName>
    <definedName name="FDP_237_1_aUrv" localSheetId="6" hidden="1">#REF!</definedName>
    <definedName name="FDP_237_1_aUrv" localSheetId="5" hidden="1">#REF!</definedName>
    <definedName name="FDP_237_1_aUrv" hidden="1">#REF!</definedName>
    <definedName name="FDP_238_1_aSrv" localSheetId="6" hidden="1">#REF!</definedName>
    <definedName name="FDP_238_1_aSrv" localSheetId="5" hidden="1">#REF!</definedName>
    <definedName name="FDP_238_1_aSrv" hidden="1">#REF!</definedName>
    <definedName name="FDP_239_1_aSrv" hidden="1">[71]Comparison!$E$292</definedName>
    <definedName name="FDP_24_1_aSrv" hidden="1">[71]Comparison!$E$13</definedName>
    <definedName name="FDP_240_1_aSrv" hidden="1">[71]Comparison!$E$303</definedName>
    <definedName name="FDP_241_1_aSrv" hidden="1">[71]Comparison!$E$304</definedName>
    <definedName name="FDP_242_1_aSrv" hidden="1">[71]Comparison!$E$305</definedName>
    <definedName name="FDP_243_1_aSrv" localSheetId="6" hidden="1">#REF!</definedName>
    <definedName name="FDP_243_1_aSrv" localSheetId="5" hidden="1">#REF!</definedName>
    <definedName name="FDP_243_1_aSrv" hidden="1">#REF!</definedName>
    <definedName name="FDP_244_1_aSrv" localSheetId="6" hidden="1">#REF!</definedName>
    <definedName name="FDP_244_1_aSrv" localSheetId="5" hidden="1">#REF!</definedName>
    <definedName name="FDP_244_1_aSrv" hidden="1">#REF!</definedName>
    <definedName name="FDP_245_1_aSrv" localSheetId="6" hidden="1">#REF!</definedName>
    <definedName name="FDP_245_1_aSrv" localSheetId="5" hidden="1">#REF!</definedName>
    <definedName name="FDP_245_1_aSrv" hidden="1">#REF!</definedName>
    <definedName name="FDP_246_1_aSrv" localSheetId="6" hidden="1">#REF!</definedName>
    <definedName name="FDP_246_1_aSrv" hidden="1">#REF!</definedName>
    <definedName name="FDP_247_1_aSrv" localSheetId="6" hidden="1">#REF!</definedName>
    <definedName name="FDP_247_1_aSrv" hidden="1">#REF!</definedName>
    <definedName name="FDP_248_1_aSrv" localSheetId="6" hidden="1">#REF!</definedName>
    <definedName name="FDP_248_1_aSrv" hidden="1">#REF!</definedName>
    <definedName name="FDP_249_1_aSrv" localSheetId="6" hidden="1">#REF!</definedName>
    <definedName name="FDP_249_1_aSrv" hidden="1">#REF!</definedName>
    <definedName name="FDP_25_1_aUrv" hidden="1">[71]Comparison!$E$14</definedName>
    <definedName name="FDP_250_1_aSrv" localSheetId="6" hidden="1">#REF!</definedName>
    <definedName name="FDP_250_1_aSrv" localSheetId="5" hidden="1">#REF!</definedName>
    <definedName name="FDP_250_1_aSrv" hidden="1">#REF!</definedName>
    <definedName name="FDP_251_1_aSrv" localSheetId="6" hidden="1">#REF!</definedName>
    <definedName name="FDP_251_1_aSrv" localSheetId="5" hidden="1">#REF!</definedName>
    <definedName name="FDP_251_1_aSrv" hidden="1">#REF!</definedName>
    <definedName name="FDP_252_1_aSrv" localSheetId="6" hidden="1">#REF!</definedName>
    <definedName name="FDP_252_1_aSrv" localSheetId="5" hidden="1">#REF!</definedName>
    <definedName name="FDP_252_1_aSrv" hidden="1">#REF!</definedName>
    <definedName name="FDP_253_1_aSrv" localSheetId="6" hidden="1">#REF!</definedName>
    <definedName name="FDP_253_1_aSrv" hidden="1">#REF!</definedName>
    <definedName name="FDP_254_1_aSrv" localSheetId="6" hidden="1">#REF!</definedName>
    <definedName name="FDP_254_1_aSrv" hidden="1">#REF!</definedName>
    <definedName name="FDP_255_1_aSrv" localSheetId="6" hidden="1">#REF!</definedName>
    <definedName name="FDP_255_1_aSrv" hidden="1">#REF!</definedName>
    <definedName name="FDP_256_1_aSrv" localSheetId="6" hidden="1">#REF!</definedName>
    <definedName name="FDP_256_1_aSrv" hidden="1">#REF!</definedName>
    <definedName name="FDP_257_1_aSrv" localSheetId="6" hidden="1">#REF!</definedName>
    <definedName name="FDP_257_1_aSrv" hidden="1">#REF!</definedName>
    <definedName name="FDP_258_1_aSrv" localSheetId="6" hidden="1">#REF!</definedName>
    <definedName name="FDP_258_1_aSrv" hidden="1">#REF!</definedName>
    <definedName name="FDP_259_1_aSrv" localSheetId="6" hidden="1">#REF!</definedName>
    <definedName name="FDP_259_1_aSrv" hidden="1">#REF!</definedName>
    <definedName name="FDP_26_1_aUrv" hidden="1">[71]Comparison!$E$15</definedName>
    <definedName name="FDP_260_1_aSrv" localSheetId="6" hidden="1">#REF!</definedName>
    <definedName name="FDP_260_1_aSrv" localSheetId="5" hidden="1">#REF!</definedName>
    <definedName name="FDP_260_1_aSrv" hidden="1">#REF!</definedName>
    <definedName name="FDP_261_1_aSrv" localSheetId="6" hidden="1">#REF!</definedName>
    <definedName name="FDP_261_1_aSrv" localSheetId="5" hidden="1">#REF!</definedName>
    <definedName name="FDP_261_1_aSrv" hidden="1">#REF!</definedName>
    <definedName name="FDP_262_1_aSrv" hidden="1">[71]Comparison!$E$325</definedName>
    <definedName name="FDP_263_1_aSrv" hidden="1">[71]Comparison!$E$326</definedName>
    <definedName name="FDP_264_1_aSrv" hidden="1">[71]Comparison!$E$327</definedName>
    <definedName name="FDP_264_1_aUrv" localSheetId="6" hidden="1">#REF!</definedName>
    <definedName name="FDP_264_1_aUrv" localSheetId="5" hidden="1">#REF!</definedName>
    <definedName name="FDP_264_1_aUrv" hidden="1">#REF!</definedName>
    <definedName name="FDP_265_1_aSrv" hidden="1">[71]Comparison!$E$328</definedName>
    <definedName name="FDP_265_1_aUrv" localSheetId="6" hidden="1">#REF!</definedName>
    <definedName name="FDP_265_1_aUrv" localSheetId="5" hidden="1">#REF!</definedName>
    <definedName name="FDP_265_1_aUrv" hidden="1">#REF!</definedName>
    <definedName name="FDP_266_1_aSrv" hidden="1">[71]Comparison!$E$329</definedName>
    <definedName name="FDP_266_1_aUrv" localSheetId="6" hidden="1">#REF!</definedName>
    <definedName name="FDP_266_1_aUrv" localSheetId="5" hidden="1">#REF!</definedName>
    <definedName name="FDP_266_1_aUrv" hidden="1">#REF!</definedName>
    <definedName name="FDP_267_1_aSrv" hidden="1">[71]Comparison!$E$330</definedName>
    <definedName name="FDP_267_1_aUrv" localSheetId="6" hidden="1">#REF!</definedName>
    <definedName name="FDP_267_1_aUrv" localSheetId="5" hidden="1">#REF!</definedName>
    <definedName name="FDP_267_1_aUrv" hidden="1">#REF!</definedName>
    <definedName name="FDP_268_1_aSrv" hidden="1">[71]Comparison!$E$331</definedName>
    <definedName name="FDP_268_1_aUrv" localSheetId="6" hidden="1">#REF!</definedName>
    <definedName name="FDP_268_1_aUrv" localSheetId="5" hidden="1">#REF!</definedName>
    <definedName name="FDP_268_1_aUrv" hidden="1">#REF!</definedName>
    <definedName name="FDP_269_1_aSrv" hidden="1">[71]Comparison!$E$332</definedName>
    <definedName name="FDP_269_1_aUrv" localSheetId="6" hidden="1">#REF!</definedName>
    <definedName name="FDP_269_1_aUrv" localSheetId="5" hidden="1">#REF!</definedName>
    <definedName name="FDP_269_1_aUrv" hidden="1">#REF!</definedName>
    <definedName name="FDP_27_1_aUrv" hidden="1">[71]Comparison!$E$16</definedName>
    <definedName name="FDP_270_1_aSrv" hidden="1">[71]Comparison!$E$333</definedName>
    <definedName name="FDP_270_1_aUrv" localSheetId="6" hidden="1">#REF!</definedName>
    <definedName name="FDP_270_1_aUrv" localSheetId="5" hidden="1">#REF!</definedName>
    <definedName name="FDP_270_1_aUrv" hidden="1">#REF!</definedName>
    <definedName name="FDP_271_1_aSrv" hidden="1">[71]Comparison!$E$334</definedName>
    <definedName name="FDP_271_1_aUrv" localSheetId="6" hidden="1">#REF!</definedName>
    <definedName name="FDP_271_1_aUrv" localSheetId="5" hidden="1">#REF!</definedName>
    <definedName name="FDP_271_1_aUrv" hidden="1">#REF!</definedName>
    <definedName name="FDP_272_1_aSrv" hidden="1">[71]Comparison!$E$335</definedName>
    <definedName name="FDP_272_1_aUrv" localSheetId="6" hidden="1">#REF!</definedName>
    <definedName name="FDP_272_1_aUrv" localSheetId="5" hidden="1">#REF!</definedName>
    <definedName name="FDP_272_1_aUrv" hidden="1">#REF!</definedName>
    <definedName name="FDP_273_1_aSrv" hidden="1">[71]Comparison!$E$336</definedName>
    <definedName name="FDP_273_1_aUrv" localSheetId="6" hidden="1">#REF!</definedName>
    <definedName name="FDP_273_1_aUrv" localSheetId="5" hidden="1">#REF!</definedName>
    <definedName name="FDP_273_1_aUrv" hidden="1">#REF!</definedName>
    <definedName name="FDP_274_1_aSrv" hidden="1">[71]Comparison!$E$23</definedName>
    <definedName name="FDP_274_1_aUrv" localSheetId="6" hidden="1">#REF!</definedName>
    <definedName name="FDP_274_1_aUrv" localSheetId="5" hidden="1">#REF!</definedName>
    <definedName name="FDP_274_1_aUrv" hidden="1">#REF!</definedName>
    <definedName name="FDP_275_1_aSrv" hidden="1">[71]Comparison!$E$24</definedName>
    <definedName name="FDP_275_1_aUrv" localSheetId="6" hidden="1">#REF!</definedName>
    <definedName name="FDP_275_1_aUrv" localSheetId="5" hidden="1">#REF!</definedName>
    <definedName name="FDP_275_1_aUrv" hidden="1">#REF!</definedName>
    <definedName name="FDP_276_1_aSrv" hidden="1">[71]Comparison!$E$29</definedName>
    <definedName name="FDP_276_1_aUrv" localSheetId="6" hidden="1">#REF!</definedName>
    <definedName name="FDP_276_1_aUrv" localSheetId="5" hidden="1">#REF!</definedName>
    <definedName name="FDP_276_1_aUrv" hidden="1">#REF!</definedName>
    <definedName name="FDP_277_1_aSrv" hidden="1">[71]Comparison!$E$28</definedName>
    <definedName name="FDP_277_1_aUrv" localSheetId="6" hidden="1">#REF!</definedName>
    <definedName name="FDP_277_1_aUrv" localSheetId="5" hidden="1">#REF!</definedName>
    <definedName name="FDP_277_1_aUrv" hidden="1">#REF!</definedName>
    <definedName name="FDP_278_1_aSrv" hidden="1">[71]Comparison!$E$30</definedName>
    <definedName name="FDP_278_1_aUrv" localSheetId="6" hidden="1">#REF!</definedName>
    <definedName name="FDP_278_1_aUrv" localSheetId="5" hidden="1">#REF!</definedName>
    <definedName name="FDP_278_1_aUrv" hidden="1">#REF!</definedName>
    <definedName name="FDP_279_1_aSrv" localSheetId="6" hidden="1">#REF!</definedName>
    <definedName name="FDP_279_1_aSrv" localSheetId="5" hidden="1">#REF!</definedName>
    <definedName name="FDP_279_1_aSrv" hidden="1">#REF!</definedName>
    <definedName name="FDP_28_1_aUrv" hidden="1">[71]Comparison!$E$17</definedName>
    <definedName name="FDP_280_1_aSrv" localSheetId="6" hidden="1">#REF!</definedName>
    <definedName name="FDP_280_1_aSrv" localSheetId="5" hidden="1">#REF!</definedName>
    <definedName name="FDP_280_1_aSrv" hidden="1">#REF!</definedName>
    <definedName name="FDP_281_1_aSrv" localSheetId="6" hidden="1">#REF!</definedName>
    <definedName name="FDP_281_1_aSrv" localSheetId="5" hidden="1">#REF!</definedName>
    <definedName name="FDP_281_1_aSrv" hidden="1">#REF!</definedName>
    <definedName name="FDP_282_1_aSrv" localSheetId="6" hidden="1">#REF!</definedName>
    <definedName name="FDP_282_1_aSrv" localSheetId="5" hidden="1">#REF!</definedName>
    <definedName name="FDP_282_1_aSrv" hidden="1">#REF!</definedName>
    <definedName name="FDP_283_1_aSrv" localSheetId="6" hidden="1">#REF!</definedName>
    <definedName name="FDP_283_1_aSrv" hidden="1">#REF!</definedName>
    <definedName name="FDP_284_1_aSrv" hidden="1">[71]Comparison!$E$38</definedName>
    <definedName name="FDP_285_1_aSrv" hidden="1">[71]Comparison!$E$39</definedName>
    <definedName name="FDP_286_1_aSrv" hidden="1">[71]Comparison!$E$43</definedName>
    <definedName name="FDP_287_1_aSrv" hidden="1">[71]Comparison!$E$44</definedName>
    <definedName name="FDP_288_1_aSrv" hidden="1">[71]Comparison!$E$45</definedName>
    <definedName name="FDP_289_1_aSrv" hidden="1">[71]Comparison!$E$46</definedName>
    <definedName name="FDP_29_1_aUrv" hidden="1">[71]Comparison!$E$18</definedName>
    <definedName name="FDP_290_1_aSrv" hidden="1">[71]Comparison!$E$47</definedName>
    <definedName name="FDP_291_1_aSrv" hidden="1">[71]Comparison!$E$49</definedName>
    <definedName name="FDP_292_1_aSrv" hidden="1">[71]Comparison!$E$50</definedName>
    <definedName name="FDP_293_1_aSrv" hidden="1">[71]Comparison!$E$51</definedName>
    <definedName name="FDP_294_1_aSrv" hidden="1">[71]Comparison!$E$61</definedName>
    <definedName name="FDP_295_1_aSrv" hidden="1">[71]Comparison!$E$65</definedName>
    <definedName name="FDP_296_1_aSrv" hidden="1">[71]Comparison!$E$85</definedName>
    <definedName name="FDP_297_1_aSrv" hidden="1">[71]Comparison!$E$88</definedName>
    <definedName name="FDP_298_1_aSrv" hidden="1">[71]Comparison!$E$95</definedName>
    <definedName name="FDP_299_1_aSrv" hidden="1">[71]Comparison!$E$96</definedName>
    <definedName name="FDP_3_1_aUrv" hidden="1">[71]Comparison!$V$22</definedName>
    <definedName name="FDP_30_1_aSrv" hidden="1">[71]Comparison!$E$19</definedName>
    <definedName name="FDP_300_1_aSrv" hidden="1">[71]Comparison!$E$104</definedName>
    <definedName name="FDP_301_1_aSrv" hidden="1">[71]Comparison!$E$112</definedName>
    <definedName name="FDP_302_1_aSrv" hidden="1">[71]Comparison!$E$113</definedName>
    <definedName name="FDP_303_1_aSrv" hidden="1">[71]Comparison!$E$131</definedName>
    <definedName name="FDP_304_1_aSrv" hidden="1">[71]Comparison!$E$136</definedName>
    <definedName name="FDP_305_1_aSrv" hidden="1">[71]Comparison!$E$146</definedName>
    <definedName name="FDP_306_1_aSrv" hidden="1">[71]Comparison!$E$165</definedName>
    <definedName name="FDP_307_1_aSrv" hidden="1">[71]Comparison!$E$169</definedName>
    <definedName name="FDP_308_1_aSrv" hidden="1">[71]Comparison!$E$171</definedName>
    <definedName name="FDP_309_1_aSrv" hidden="1">[71]Comparison!$E$172</definedName>
    <definedName name="FDP_31_1_aSrv" hidden="1">[71]Comparison!$E$20</definedName>
    <definedName name="FDP_310_1_aSrv" hidden="1">[71]Comparison!$E$178</definedName>
    <definedName name="FDP_311_1_aSrv" hidden="1">[71]Comparison!$E$179</definedName>
    <definedName name="FDP_312_1_aSrv" hidden="1">[71]Comparison!$E$180</definedName>
    <definedName name="FDP_313_1_aSrv" hidden="1">[71]Comparison!$P$184</definedName>
    <definedName name="FDP_314_1_aSrv" hidden="1">[71]Comparison!$P$186</definedName>
    <definedName name="FDP_315_1_aSrv" hidden="1">[71]Comparison!$P$187</definedName>
    <definedName name="FDP_316_1_aSrv" hidden="1">[71]Comparison!$P$188</definedName>
    <definedName name="FDP_317_1_aSrv" hidden="1">[71]Comparison!$P$189</definedName>
    <definedName name="FDP_318_1_aUrv" localSheetId="6" hidden="1">[71]Comparison!#REF!</definedName>
    <definedName name="FDP_318_1_aUrv" hidden="1">[71]Comparison!#REF!</definedName>
    <definedName name="FDP_319_1_aUrv" localSheetId="6" hidden="1">[71]Comparison!#REF!</definedName>
    <definedName name="FDP_319_1_aUrv" hidden="1">[71]Comparison!#REF!</definedName>
    <definedName name="FDP_32_1_aUrv" hidden="1">[71]Comparison!$E$21</definedName>
    <definedName name="FDP_320_1_aUrv" localSheetId="6" hidden="1">[71]Comparison!#REF!</definedName>
    <definedName name="FDP_320_1_aUrv" hidden="1">[71]Comparison!#REF!</definedName>
    <definedName name="FDP_321_1_aUrv" localSheetId="6" hidden="1">[71]Comparison!#REF!</definedName>
    <definedName name="FDP_321_1_aUrv" hidden="1">[71]Comparison!#REF!</definedName>
    <definedName name="FDP_322_1_aUrv" localSheetId="6" hidden="1">[71]Comparison!#REF!</definedName>
    <definedName name="FDP_322_1_aUrv" hidden="1">[71]Comparison!#REF!</definedName>
    <definedName name="FDP_323_1_aUrv" localSheetId="6" hidden="1">[71]Comparison!#REF!</definedName>
    <definedName name="FDP_323_1_aUrv" hidden="1">[71]Comparison!#REF!</definedName>
    <definedName name="FDP_324_1_aUrv" localSheetId="6" hidden="1">[71]Comparison!#REF!</definedName>
    <definedName name="FDP_324_1_aUrv" hidden="1">[71]Comparison!#REF!</definedName>
    <definedName name="FDP_325_1_aUrv" localSheetId="6" hidden="1">[71]Comparison!#REF!</definedName>
    <definedName name="FDP_325_1_aUrv" hidden="1">[71]Comparison!#REF!</definedName>
    <definedName name="FDP_326_1_aUrv" localSheetId="6" hidden="1">[71]Comparison!#REF!</definedName>
    <definedName name="FDP_326_1_aUrv" hidden="1">[71]Comparison!#REF!</definedName>
    <definedName name="FDP_327_1_aUrv" localSheetId="6" hidden="1">[71]Comparison!#REF!</definedName>
    <definedName name="FDP_327_1_aUrv" hidden="1">[71]Comparison!#REF!</definedName>
    <definedName name="FDP_328_1_aUrv" localSheetId="6" hidden="1">[71]Comparison!#REF!</definedName>
    <definedName name="FDP_328_1_aUrv" hidden="1">[71]Comparison!#REF!</definedName>
    <definedName name="FDP_329_1_aUrv" localSheetId="6" hidden="1">[71]Comparison!#REF!</definedName>
    <definedName name="FDP_329_1_aUrv" hidden="1">[71]Comparison!#REF!</definedName>
    <definedName name="FDP_33_1_aUrv" hidden="1">[71]Comparison!$E$22</definedName>
    <definedName name="FDP_330_1_aUrv" localSheetId="6" hidden="1">[71]Comparison!#REF!</definedName>
    <definedName name="FDP_330_1_aUrv" hidden="1">[71]Comparison!#REF!</definedName>
    <definedName name="FDP_331_1_aUrv" localSheetId="6" hidden="1">[71]Comparison!#REF!</definedName>
    <definedName name="FDP_331_1_aUrv" hidden="1">[71]Comparison!#REF!</definedName>
    <definedName name="FDP_332_1_aUrv" localSheetId="6" hidden="1">[71]Comparison!#REF!</definedName>
    <definedName name="FDP_332_1_aUrv" hidden="1">[71]Comparison!#REF!</definedName>
    <definedName name="FDP_333_1_aUrv" localSheetId="6" hidden="1">[71]Comparison!#REF!</definedName>
    <definedName name="FDP_333_1_aUrv" hidden="1">[71]Comparison!#REF!</definedName>
    <definedName name="FDP_334_1_aSrv" localSheetId="6" hidden="1">[71]Comparison!#REF!</definedName>
    <definedName name="FDP_334_1_aSrv" hidden="1">[71]Comparison!#REF!</definedName>
    <definedName name="FDP_335_1_aSrv" localSheetId="6" hidden="1">[71]Comparison!#REF!</definedName>
    <definedName name="FDP_335_1_aSrv" hidden="1">[71]Comparison!#REF!</definedName>
    <definedName name="FDP_336_1_aUrv" localSheetId="6" hidden="1">[71]Comparison!#REF!</definedName>
    <definedName name="FDP_336_1_aUrv" hidden="1">[71]Comparison!#REF!</definedName>
    <definedName name="FDP_337_1_aUrv" localSheetId="6" hidden="1">[71]Comparison!#REF!</definedName>
    <definedName name="FDP_337_1_aUrv" hidden="1">[71]Comparison!#REF!</definedName>
    <definedName name="FDP_338_1_aUrv" localSheetId="6" hidden="1">[71]Comparison!#REF!</definedName>
    <definedName name="FDP_338_1_aUrv" hidden="1">[71]Comparison!#REF!</definedName>
    <definedName name="FDP_339_1_aSrv" localSheetId="6" hidden="1">[71]Comparison!#REF!</definedName>
    <definedName name="FDP_339_1_aSrv" hidden="1">[71]Comparison!#REF!</definedName>
    <definedName name="FDP_34_1_aUrv" hidden="1">[71]Comparison!$E$23</definedName>
    <definedName name="FDP_342_1_aUrv" localSheetId="6" hidden="1">[71]Comparison!#REF!</definedName>
    <definedName name="FDP_342_1_aUrv" hidden="1">[71]Comparison!#REF!</definedName>
    <definedName name="FDP_343_1_aUrv" localSheetId="6" hidden="1">[71]Comparison!#REF!</definedName>
    <definedName name="FDP_343_1_aUrv" hidden="1">[71]Comparison!#REF!</definedName>
    <definedName name="FDP_344_1_aUrv" localSheetId="6" hidden="1">[71]Comparison!#REF!</definedName>
    <definedName name="FDP_344_1_aUrv" hidden="1">[71]Comparison!#REF!</definedName>
    <definedName name="FDP_345_1_aUrv" localSheetId="6" hidden="1">[71]Comparison!#REF!</definedName>
    <definedName name="FDP_345_1_aUrv" hidden="1">[71]Comparison!#REF!</definedName>
    <definedName name="FDP_346_1_aUrv" localSheetId="6" hidden="1">[71]Comparison!#REF!</definedName>
    <definedName name="FDP_346_1_aUrv" hidden="1">[71]Comparison!#REF!</definedName>
    <definedName name="FDP_347_1_aSrv" localSheetId="6" hidden="1">[71]Comparison!#REF!</definedName>
    <definedName name="FDP_347_1_aSrv" hidden="1">[71]Comparison!#REF!</definedName>
    <definedName name="FDP_348_1_aUrv" localSheetId="6" hidden="1">[71]Comparison!#REF!</definedName>
    <definedName name="FDP_348_1_aUrv" hidden="1">[71]Comparison!#REF!</definedName>
    <definedName name="FDP_349_1_aUrv" localSheetId="6" hidden="1">[71]Comparison!#REF!</definedName>
    <definedName name="FDP_349_1_aUrv" hidden="1">[71]Comparison!#REF!</definedName>
    <definedName name="FDP_35_1_aUrv" hidden="1">[71]Comparison!$E$24</definedName>
    <definedName name="FDP_350_1_aUrv" localSheetId="6" hidden="1">[71]Comparison!#REF!</definedName>
    <definedName name="FDP_350_1_aUrv" hidden="1">[71]Comparison!#REF!</definedName>
    <definedName name="FDP_351_1_aUrv" localSheetId="6" hidden="1">[71]Comparison!#REF!</definedName>
    <definedName name="FDP_351_1_aUrv" hidden="1">[71]Comparison!#REF!</definedName>
    <definedName name="FDP_352_1_aUrv" localSheetId="6" hidden="1">[71]Comparison!#REF!</definedName>
    <definedName name="FDP_352_1_aUrv" hidden="1">[71]Comparison!#REF!</definedName>
    <definedName name="FDP_353_1_aSrv" localSheetId="6" hidden="1">[71]Comparison!#REF!</definedName>
    <definedName name="FDP_353_1_aSrv" hidden="1">[71]Comparison!#REF!</definedName>
    <definedName name="FDP_354_1_aSrv" localSheetId="6" hidden="1">[71]Comparison!#REF!</definedName>
    <definedName name="FDP_354_1_aSrv" hidden="1">[71]Comparison!#REF!</definedName>
    <definedName name="FDP_355_1_aUrv" localSheetId="6" hidden="1">[71]Comparison!#REF!</definedName>
    <definedName name="FDP_355_1_aUrv" hidden="1">[71]Comparison!#REF!</definedName>
    <definedName name="FDP_356_1_aUrv" localSheetId="6" hidden="1">[71]Comparison!#REF!</definedName>
    <definedName name="FDP_356_1_aUrv" hidden="1">[71]Comparison!#REF!</definedName>
    <definedName name="FDP_357_1_aUrv" localSheetId="6" hidden="1">[71]Comparison!#REF!</definedName>
    <definedName name="FDP_357_1_aUrv" hidden="1">[71]Comparison!#REF!</definedName>
    <definedName name="FDP_358_1_aUrv" localSheetId="6" hidden="1">[71]Comparison!#REF!</definedName>
    <definedName name="FDP_358_1_aUrv" hidden="1">[71]Comparison!#REF!</definedName>
    <definedName name="FDP_359_1_aUrv" localSheetId="6" hidden="1">[71]Comparison!#REF!</definedName>
    <definedName name="FDP_359_1_aUrv" hidden="1">[71]Comparison!#REF!</definedName>
    <definedName name="FDP_36_1_aUrv" hidden="1">[71]Comparison!$E$25</definedName>
    <definedName name="FDP_360_1_aSrv" localSheetId="6" hidden="1">[71]Comparison!#REF!</definedName>
    <definedName name="FDP_360_1_aSrv" hidden="1">[71]Comparison!#REF!</definedName>
    <definedName name="FDP_361_1_aUrv" localSheetId="6" hidden="1">[71]Comparison!#REF!</definedName>
    <definedName name="FDP_361_1_aUrv" hidden="1">[71]Comparison!#REF!</definedName>
    <definedName name="FDP_362_1_aUrv" localSheetId="6" hidden="1">[71]Comparison!#REF!</definedName>
    <definedName name="FDP_362_1_aUrv" hidden="1">[71]Comparison!#REF!</definedName>
    <definedName name="FDP_363_1_aUrv" localSheetId="6" hidden="1">[71]Comparison!#REF!</definedName>
    <definedName name="FDP_363_1_aUrv" hidden="1">[71]Comparison!#REF!</definedName>
    <definedName name="FDP_364_1_aUrv" localSheetId="6" hidden="1">[71]Comparison!#REF!</definedName>
    <definedName name="FDP_364_1_aUrv" hidden="1">[71]Comparison!#REF!</definedName>
    <definedName name="FDP_365_1_aUrv" localSheetId="6" hidden="1">[71]Comparison!#REF!</definedName>
    <definedName name="FDP_365_1_aUrv" hidden="1">[71]Comparison!#REF!</definedName>
    <definedName name="FDP_366_1_aUrv" localSheetId="6" hidden="1">[71]Comparison!#REF!</definedName>
    <definedName name="FDP_366_1_aUrv" hidden="1">[71]Comparison!#REF!</definedName>
    <definedName name="FDP_367_1_aUrv" localSheetId="6" hidden="1">[71]Comparison!#REF!</definedName>
    <definedName name="FDP_367_1_aUrv" hidden="1">[71]Comparison!#REF!</definedName>
    <definedName name="FDP_368_1_aUrv" localSheetId="6" hidden="1">[71]Comparison!#REF!</definedName>
    <definedName name="FDP_368_1_aUrv" hidden="1">[71]Comparison!#REF!</definedName>
    <definedName name="FDP_369_1_aUrv" localSheetId="6" hidden="1">[71]Comparison!#REF!</definedName>
    <definedName name="FDP_369_1_aUrv" hidden="1">[71]Comparison!#REF!</definedName>
    <definedName name="FDP_37_1_aSrv" hidden="1">[71]Comparison!$E$26</definedName>
    <definedName name="FDP_370_1_aUrv" localSheetId="6" hidden="1">[71]Comparison!#REF!</definedName>
    <definedName name="FDP_370_1_aUrv" hidden="1">[71]Comparison!#REF!</definedName>
    <definedName name="FDP_371_1_aUrv" localSheetId="6" hidden="1">[71]Comparison!#REF!</definedName>
    <definedName name="FDP_371_1_aUrv" hidden="1">[71]Comparison!#REF!</definedName>
    <definedName name="FDP_372_1_aUrv" localSheetId="6" hidden="1">[71]Comparison!#REF!</definedName>
    <definedName name="FDP_372_1_aUrv" hidden="1">[71]Comparison!#REF!</definedName>
    <definedName name="FDP_373_1_aSrv" localSheetId="6" hidden="1">[71]Comparison!#REF!</definedName>
    <definedName name="FDP_373_1_aSrv" hidden="1">[71]Comparison!#REF!</definedName>
    <definedName name="FDP_374_1_aSrv" localSheetId="6" hidden="1">[71]Comparison!#REF!</definedName>
    <definedName name="FDP_374_1_aSrv" hidden="1">[71]Comparison!#REF!</definedName>
    <definedName name="FDP_375_1_aSrv" localSheetId="6" hidden="1">[71]Comparison!#REF!</definedName>
    <definedName name="FDP_375_1_aSrv" hidden="1">[71]Comparison!#REF!</definedName>
    <definedName name="FDP_376_1_aSrv" localSheetId="6" hidden="1">[71]Comparison!#REF!</definedName>
    <definedName name="FDP_376_1_aSrv" hidden="1">[71]Comparison!#REF!</definedName>
    <definedName name="FDP_377_1_aUrv" localSheetId="6" hidden="1">[71]Comparison!#REF!</definedName>
    <definedName name="FDP_377_1_aUrv" hidden="1">[71]Comparison!#REF!</definedName>
    <definedName name="FDP_378_1_aUrv" localSheetId="6" hidden="1">[71]Comparison!#REF!</definedName>
    <definedName name="FDP_378_1_aUrv" hidden="1">[71]Comparison!#REF!</definedName>
    <definedName name="FDP_379_1_aSrv" localSheetId="6" hidden="1">[71]Comparison!#REF!</definedName>
    <definedName name="FDP_379_1_aSrv" hidden="1">[71]Comparison!#REF!</definedName>
    <definedName name="FDP_38_1_aUrv" hidden="1">[71]Comparison!$E$27</definedName>
    <definedName name="FDP_380_1_aUrv" localSheetId="6" hidden="1">[71]Comparison!#REF!</definedName>
    <definedName name="FDP_380_1_aUrv" hidden="1">[71]Comparison!#REF!</definedName>
    <definedName name="FDP_381_1_aUrv" localSheetId="6" hidden="1">[71]Comparison!#REF!</definedName>
    <definedName name="FDP_381_1_aUrv" hidden="1">[71]Comparison!#REF!</definedName>
    <definedName name="FDP_382_1_aSrv" localSheetId="6" hidden="1">[71]Comparison!#REF!</definedName>
    <definedName name="FDP_382_1_aSrv" hidden="1">[71]Comparison!#REF!</definedName>
    <definedName name="FDP_383_1_aUrv" localSheetId="6" hidden="1">[71]Comparison!#REF!</definedName>
    <definedName name="FDP_383_1_aUrv" hidden="1">[71]Comparison!#REF!</definedName>
    <definedName name="FDP_384_1_aUrv" localSheetId="6" hidden="1">[71]Comparison!#REF!</definedName>
    <definedName name="FDP_384_1_aUrv" hidden="1">[71]Comparison!#REF!</definedName>
    <definedName name="FDP_385_1_aUrv" localSheetId="6" hidden="1">[71]Comparison!#REF!</definedName>
    <definedName name="FDP_385_1_aUrv" hidden="1">[71]Comparison!#REF!</definedName>
    <definedName name="FDP_386_1_aUrv" localSheetId="6" hidden="1">[71]Comparison!#REF!</definedName>
    <definedName name="FDP_386_1_aUrv" hidden="1">[71]Comparison!#REF!</definedName>
    <definedName name="FDP_387_1_aUrv" localSheetId="6" hidden="1">[71]Comparison!#REF!</definedName>
    <definedName name="FDP_387_1_aUrv" hidden="1">[71]Comparison!#REF!</definedName>
    <definedName name="FDP_388_1_aSrv" localSheetId="6" hidden="1">[71]Comparison!#REF!</definedName>
    <definedName name="FDP_388_1_aSrv" hidden="1">[71]Comparison!#REF!</definedName>
    <definedName name="FDP_389_1_aUrv" localSheetId="6" hidden="1">[71]Comparison!#REF!</definedName>
    <definedName name="FDP_389_1_aUrv" hidden="1">[71]Comparison!#REF!</definedName>
    <definedName name="FDP_39_1_aUrv" hidden="1">[71]Comparison!$E$28</definedName>
    <definedName name="FDP_390_1_aSrv" localSheetId="6" hidden="1">[71]Comparison!#REF!</definedName>
    <definedName name="FDP_390_1_aSrv" hidden="1">[71]Comparison!#REF!</definedName>
    <definedName name="FDP_391_1_aUrv" localSheetId="6" hidden="1">[71]Comparison!#REF!</definedName>
    <definedName name="FDP_391_1_aUrv" hidden="1">[71]Comparison!#REF!</definedName>
    <definedName name="FDP_392_1_aUrv" localSheetId="6" hidden="1">[71]Comparison!#REF!</definedName>
    <definedName name="FDP_392_1_aUrv" hidden="1">[71]Comparison!#REF!</definedName>
    <definedName name="FDP_393_1_aUrv" localSheetId="6" hidden="1">[71]Comparison!#REF!</definedName>
    <definedName name="FDP_393_1_aUrv" hidden="1">[71]Comparison!#REF!</definedName>
    <definedName name="FDP_394_1_aSrv" localSheetId="6" hidden="1">[71]Comparison!#REF!</definedName>
    <definedName name="FDP_394_1_aSrv" hidden="1">[71]Comparison!#REF!</definedName>
    <definedName name="FDP_395_1_aSrv" localSheetId="6" hidden="1">[71]Comparison!#REF!</definedName>
    <definedName name="FDP_395_1_aSrv" hidden="1">[71]Comparison!#REF!</definedName>
    <definedName name="FDP_396_1_aSrv" localSheetId="6" hidden="1">[71]Comparison!#REF!</definedName>
    <definedName name="FDP_396_1_aSrv" hidden="1">[71]Comparison!#REF!</definedName>
    <definedName name="FDP_397_1_aUrv" localSheetId="6" hidden="1">[71]Comparison!#REF!</definedName>
    <definedName name="FDP_397_1_aUrv" hidden="1">[71]Comparison!#REF!</definedName>
    <definedName name="FDP_398_1_aSrv" localSheetId="6" hidden="1">[71]Comparison!#REF!</definedName>
    <definedName name="FDP_398_1_aSrv" hidden="1">[71]Comparison!#REF!</definedName>
    <definedName name="FDP_399_1_aUrv" localSheetId="6" hidden="1">[71]Comparison!#REF!</definedName>
    <definedName name="FDP_399_1_aUrv" hidden="1">[71]Comparison!#REF!</definedName>
    <definedName name="FDP_4_1_aUrv" hidden="1">[71]Comparison!$V$23</definedName>
    <definedName name="FDP_40_1_aUrv" hidden="1">[71]Comparison!$E$29</definedName>
    <definedName name="FDP_400_1_aUrv" localSheetId="6" hidden="1">[71]Comparison!#REF!</definedName>
    <definedName name="FDP_400_1_aUrv" hidden="1">[71]Comparison!#REF!</definedName>
    <definedName name="FDP_401_1_aUrv" localSheetId="6" hidden="1">[71]Comparison!#REF!</definedName>
    <definedName name="FDP_401_1_aUrv" hidden="1">[71]Comparison!#REF!</definedName>
    <definedName name="FDP_402_1_aUrv" localSheetId="6" hidden="1">#REF!</definedName>
    <definedName name="FDP_402_1_aUrv" localSheetId="5" hidden="1">#REF!</definedName>
    <definedName name="FDP_402_1_aUrv" hidden="1">#REF!</definedName>
    <definedName name="FDP_403_1_aUrv" localSheetId="6" hidden="1">#REF!</definedName>
    <definedName name="FDP_403_1_aUrv" localSheetId="5" hidden="1">#REF!</definedName>
    <definedName name="FDP_403_1_aUrv" hidden="1">#REF!</definedName>
    <definedName name="FDP_404_1_aUrv" localSheetId="6" hidden="1">#REF!</definedName>
    <definedName name="FDP_404_1_aUrv" localSheetId="5" hidden="1">#REF!</definedName>
    <definedName name="FDP_404_1_aUrv" hidden="1">#REF!</definedName>
    <definedName name="FDP_405_1_aUrv" localSheetId="6" hidden="1">#REF!</definedName>
    <definedName name="FDP_405_1_aUrv" hidden="1">#REF!</definedName>
    <definedName name="FDP_406_1_aUrv" localSheetId="6" hidden="1">#REF!</definedName>
    <definedName name="FDP_406_1_aUrv" hidden="1">#REF!</definedName>
    <definedName name="FDP_407_1_aUrv" localSheetId="6" hidden="1">[71]Comparison!#REF!</definedName>
    <definedName name="FDP_407_1_aUrv" hidden="1">[71]Comparison!#REF!</definedName>
    <definedName name="FDP_408_1_aUrv" localSheetId="6" hidden="1">#REF!</definedName>
    <definedName name="FDP_408_1_aUrv" localSheetId="5" hidden="1">#REF!</definedName>
    <definedName name="FDP_408_1_aUrv" hidden="1">#REF!</definedName>
    <definedName name="FDP_409_1_aUrv" localSheetId="6" hidden="1">#REF!</definedName>
    <definedName name="FDP_409_1_aUrv" localSheetId="5" hidden="1">#REF!</definedName>
    <definedName name="FDP_409_1_aUrv" hidden="1">#REF!</definedName>
    <definedName name="FDP_41_1_aUrv" hidden="1">[71]Comparison!$E$30</definedName>
    <definedName name="FDP_410_1_aUrv" localSheetId="6" hidden="1">#REF!</definedName>
    <definedName name="FDP_410_1_aUrv" localSheetId="5" hidden="1">#REF!</definedName>
    <definedName name="FDP_410_1_aUrv" hidden="1">#REF!</definedName>
    <definedName name="FDP_411_1_aUrv" localSheetId="6" hidden="1">#REF!</definedName>
    <definedName name="FDP_411_1_aUrv" localSheetId="5" hidden="1">#REF!</definedName>
    <definedName name="FDP_411_1_aUrv" hidden="1">#REF!</definedName>
    <definedName name="FDP_412_1_aUrv" localSheetId="6" hidden="1">#REF!</definedName>
    <definedName name="FDP_412_1_aUrv" localSheetId="5" hidden="1">#REF!</definedName>
    <definedName name="FDP_412_1_aUrv" hidden="1">#REF!</definedName>
    <definedName name="FDP_413_1_aUrv" localSheetId="6" hidden="1">#REF!</definedName>
    <definedName name="FDP_413_1_aUrv" hidden="1">#REF!</definedName>
    <definedName name="FDP_414_1_aUrv" localSheetId="6" hidden="1">#REF!</definedName>
    <definedName name="FDP_414_1_aUrv" hidden="1">#REF!</definedName>
    <definedName name="FDP_415_1_aUrv" localSheetId="6" hidden="1">#REF!</definedName>
    <definedName name="FDP_415_1_aUrv" hidden="1">#REF!</definedName>
    <definedName name="FDP_416_1_aUrv" localSheetId="6" hidden="1">#REF!</definedName>
    <definedName name="FDP_416_1_aUrv" hidden="1">#REF!</definedName>
    <definedName name="FDP_417_1_aUrv" localSheetId="6" hidden="1">#REF!</definedName>
    <definedName name="FDP_417_1_aUrv" hidden="1">#REF!</definedName>
    <definedName name="FDP_418_1_aUrv" localSheetId="6" hidden="1">#REF!</definedName>
    <definedName name="FDP_418_1_aUrv" hidden="1">#REF!</definedName>
    <definedName name="FDP_419_1_aUrv" localSheetId="6" hidden="1">#REF!</definedName>
    <definedName name="FDP_419_1_aUrv" hidden="1">#REF!</definedName>
    <definedName name="FDP_42_1_aUrv" hidden="1">[71]Comparison!$E$31</definedName>
    <definedName name="FDP_420_1_aUrv" localSheetId="6" hidden="1">#REF!</definedName>
    <definedName name="FDP_420_1_aUrv" localSheetId="5" hidden="1">#REF!</definedName>
    <definedName name="FDP_420_1_aUrv" hidden="1">#REF!</definedName>
    <definedName name="FDP_421_1_aUrv" localSheetId="6" hidden="1">#REF!</definedName>
    <definedName name="FDP_421_1_aUrv" localSheetId="5" hidden="1">#REF!</definedName>
    <definedName name="FDP_421_1_aUrv" hidden="1">#REF!</definedName>
    <definedName name="FDP_422_1_aUrv" localSheetId="6" hidden="1">#REF!</definedName>
    <definedName name="FDP_422_1_aUrv" localSheetId="5" hidden="1">#REF!</definedName>
    <definedName name="FDP_422_1_aUrv" hidden="1">#REF!</definedName>
    <definedName name="FDP_423_1_aUrv" localSheetId="6" hidden="1">#REF!</definedName>
    <definedName name="FDP_423_1_aUrv" hidden="1">#REF!</definedName>
    <definedName name="FDP_424_1_aUrv" localSheetId="6" hidden="1">#REF!</definedName>
    <definedName name="FDP_424_1_aUrv" hidden="1">#REF!</definedName>
    <definedName name="FDP_425_1_aUrv" localSheetId="6" hidden="1">#REF!</definedName>
    <definedName name="FDP_425_1_aUrv" hidden="1">#REF!</definedName>
    <definedName name="FDP_426_1_aUrv" localSheetId="6" hidden="1">#REF!</definedName>
    <definedName name="FDP_426_1_aUrv" hidden="1">#REF!</definedName>
    <definedName name="FDP_427_1_aUrv" localSheetId="6" hidden="1">#REF!</definedName>
    <definedName name="FDP_427_1_aUrv" hidden="1">#REF!</definedName>
    <definedName name="FDP_428_1_aUrv" localSheetId="6" hidden="1">#REF!</definedName>
    <definedName name="FDP_428_1_aUrv" hidden="1">#REF!</definedName>
    <definedName name="FDP_429_1_aUrv" localSheetId="6" hidden="1">#REF!</definedName>
    <definedName name="FDP_429_1_aUrv" hidden="1">#REF!</definedName>
    <definedName name="FDP_43_1_aUrv" hidden="1">[71]Comparison!$E$32</definedName>
    <definedName name="FDP_430_1_aUrv" localSheetId="6" hidden="1">#REF!</definedName>
    <definedName name="FDP_430_1_aUrv" localSheetId="5" hidden="1">#REF!</definedName>
    <definedName name="FDP_430_1_aUrv" hidden="1">#REF!</definedName>
    <definedName name="FDP_431_1_aUrv" localSheetId="6" hidden="1">#REF!</definedName>
    <definedName name="FDP_431_1_aUrv" localSheetId="5" hidden="1">#REF!</definedName>
    <definedName name="FDP_431_1_aUrv" hidden="1">#REF!</definedName>
    <definedName name="FDP_432_1_aUrv" localSheetId="6" hidden="1">#REF!</definedName>
    <definedName name="FDP_432_1_aUrv" localSheetId="5" hidden="1">#REF!</definedName>
    <definedName name="FDP_432_1_aUrv" hidden="1">#REF!</definedName>
    <definedName name="FDP_433_1_aUrv" localSheetId="6" hidden="1">#REF!</definedName>
    <definedName name="FDP_433_1_aUrv" hidden="1">#REF!</definedName>
    <definedName name="FDP_434_1_aUrv" localSheetId="6" hidden="1">[71]Comparison!#REF!</definedName>
    <definedName name="FDP_434_1_aUrv" hidden="1">[71]Comparison!#REF!</definedName>
    <definedName name="FDP_435_1_aUrv" localSheetId="6" hidden="1">[71]Comparison!#REF!</definedName>
    <definedName name="FDP_435_1_aUrv" hidden="1">[71]Comparison!#REF!</definedName>
    <definedName name="FDP_436_1_aUrv" localSheetId="6" hidden="1">[71]Comparison!#REF!</definedName>
    <definedName name="FDP_436_1_aUrv" hidden="1">[71]Comparison!#REF!</definedName>
    <definedName name="FDP_437_1_aUrv" localSheetId="6" hidden="1">[71]Comparison!#REF!</definedName>
    <definedName name="FDP_437_1_aUrv" hidden="1">[71]Comparison!#REF!</definedName>
    <definedName name="FDP_438_1_aUrv" localSheetId="6" hidden="1">[71]Comparison!#REF!</definedName>
    <definedName name="FDP_438_1_aUrv" hidden="1">[71]Comparison!#REF!</definedName>
    <definedName name="FDP_439_1_aUrv" localSheetId="6" hidden="1">[71]Comparison!#REF!</definedName>
    <definedName name="FDP_439_1_aUrv" hidden="1">[71]Comparison!#REF!</definedName>
    <definedName name="FDP_44_1_aUrv" hidden="1">[71]Comparison!$E$33</definedName>
    <definedName name="FDP_440_1_aSrv" localSheetId="6" hidden="1">[71]Comparison!#REF!</definedName>
    <definedName name="FDP_440_1_aSrv" hidden="1">[71]Comparison!#REF!</definedName>
    <definedName name="FDP_441_1_aUrv" localSheetId="6" hidden="1">#REF!</definedName>
    <definedName name="FDP_441_1_aUrv" localSheetId="5" hidden="1">#REF!</definedName>
    <definedName name="FDP_441_1_aUrv" hidden="1">#REF!</definedName>
    <definedName name="FDP_442_1_aUrv" localSheetId="6" hidden="1">#REF!</definedName>
    <definedName name="FDP_442_1_aUrv" localSheetId="5" hidden="1">#REF!</definedName>
    <definedName name="FDP_442_1_aUrv" hidden="1">#REF!</definedName>
    <definedName name="FDP_443_1_aUrv" localSheetId="6" hidden="1">#REF!</definedName>
    <definedName name="FDP_443_1_aUrv" localSheetId="5" hidden="1">#REF!</definedName>
    <definedName name="FDP_443_1_aUrv" hidden="1">#REF!</definedName>
    <definedName name="FDP_444_1_aSrv" localSheetId="6" hidden="1">[71]Comparison!#REF!</definedName>
    <definedName name="FDP_444_1_aSrv" localSheetId="5" hidden="1">[71]Comparison!#REF!</definedName>
    <definedName name="FDP_444_1_aSrv" hidden="1">[71]Comparison!#REF!</definedName>
    <definedName name="FDP_445_1_aUrv" localSheetId="6" hidden="1">#REF!</definedName>
    <definedName name="FDP_445_1_aUrv" localSheetId="5" hidden="1">#REF!</definedName>
    <definedName name="FDP_445_1_aUrv" hidden="1">#REF!</definedName>
    <definedName name="FDP_446_1_aUrv" localSheetId="6" hidden="1">#REF!</definedName>
    <definedName name="FDP_446_1_aUrv" localSheetId="5" hidden="1">#REF!</definedName>
    <definedName name="FDP_446_1_aUrv" hidden="1">#REF!</definedName>
    <definedName name="FDP_447_1_aUrv" localSheetId="6" hidden="1">#REF!</definedName>
    <definedName name="FDP_447_1_aUrv" localSheetId="5" hidden="1">#REF!</definedName>
    <definedName name="FDP_447_1_aUrv" hidden="1">#REF!</definedName>
    <definedName name="FDP_448_1_aSrv" localSheetId="6" hidden="1">[71]Comparison!#REF!</definedName>
    <definedName name="FDP_448_1_aSrv" localSheetId="5" hidden="1">[71]Comparison!#REF!</definedName>
    <definedName name="FDP_448_1_aSrv" hidden="1">[71]Comparison!#REF!</definedName>
    <definedName name="FDP_449_1_aUrv" localSheetId="6" hidden="1">#REF!</definedName>
    <definedName name="FDP_449_1_aUrv" localSheetId="5" hidden="1">#REF!</definedName>
    <definedName name="FDP_449_1_aUrv" hidden="1">#REF!</definedName>
    <definedName name="FDP_45_1_aUrv" hidden="1">[71]Comparison!$E$34</definedName>
    <definedName name="FDP_450_1_aUrv" localSheetId="6" hidden="1">#REF!</definedName>
    <definedName name="FDP_450_1_aUrv" localSheetId="5" hidden="1">#REF!</definedName>
    <definedName name="FDP_450_1_aUrv" hidden="1">#REF!</definedName>
    <definedName name="FDP_451_1_aUrv" localSheetId="6" hidden="1">#REF!</definedName>
    <definedName name="FDP_451_1_aUrv" localSheetId="5" hidden="1">#REF!</definedName>
    <definedName name="FDP_451_1_aUrv" hidden="1">#REF!</definedName>
    <definedName name="FDP_452_1_aSrv" localSheetId="6" hidden="1">#REF!</definedName>
    <definedName name="FDP_452_1_aSrv" localSheetId="5" hidden="1">#REF!</definedName>
    <definedName name="FDP_452_1_aSrv" hidden="1">#REF!</definedName>
    <definedName name="FDP_453_1_aSrv" localSheetId="6" hidden="1">#REF!</definedName>
    <definedName name="FDP_453_1_aSrv" hidden="1">#REF!</definedName>
    <definedName name="FDP_454_1_aSrv" localSheetId="6" hidden="1">[71]Comparison!#REF!</definedName>
    <definedName name="FDP_454_1_aSrv" hidden="1">[71]Comparison!#REF!</definedName>
    <definedName name="FDP_455_1_aSrv" hidden="1">[71]Comparison!$E$10</definedName>
    <definedName name="FDP_456_1_aSrv" hidden="1">[71]Comparison!$E$12</definedName>
    <definedName name="FDP_457_1_aSrv" hidden="1">[71]Comparison!$E$19</definedName>
    <definedName name="FDP_458_1_aSrv" hidden="1">[71]Comparison!$E$22</definedName>
    <definedName name="FDP_459_1_aSrv" hidden="1">[71]Comparison!$E$23</definedName>
    <definedName name="FDP_46_1_aUrv" hidden="1">[71]Comparison!$E$35</definedName>
    <definedName name="FDP_460_1_aSrv" hidden="1">[71]Comparison!$E$24</definedName>
    <definedName name="FDP_461_1_aSrv" hidden="1">[71]Comparison!$E$25</definedName>
    <definedName name="FDP_462_1_aSrv" hidden="1">[71]Comparison!$E$26</definedName>
    <definedName name="FDP_463_1_aSrv" hidden="1">[71]Comparison!$E$27</definedName>
    <definedName name="FDP_464_1_aSrv" hidden="1">[71]Comparison!$E$28</definedName>
    <definedName name="FDP_465_1_aSrv" hidden="1">[71]Comparison!$E$29</definedName>
    <definedName name="FDP_466_1_aSrv" hidden="1">[71]Comparison!$E$30</definedName>
    <definedName name="FDP_467_1_aSrv" hidden="1">[71]Comparison!$E$31</definedName>
    <definedName name="FDP_468_1_aSrv" hidden="1">[71]Comparison!$E$34</definedName>
    <definedName name="FDP_469_1_aSrv" hidden="1">[71]Comparison!$E$35</definedName>
    <definedName name="FDP_47_1_aUrv" hidden="1">[71]Comparison!$E$36</definedName>
    <definedName name="FDP_470_1_aSrv" hidden="1">[71]Comparison!$E$36</definedName>
    <definedName name="FDP_471_1_aSrv" hidden="1">[71]Comparison!$E$37</definedName>
    <definedName name="FDP_472_1_aSrv" hidden="1">[71]Comparison!$E$38</definedName>
    <definedName name="FDP_473_1_aSrv" hidden="1">[71]Comparison!$E$39</definedName>
    <definedName name="FDP_474_1_aSrv" hidden="1">[71]Comparison!$E$40</definedName>
    <definedName name="FDP_475_1_aSrv" hidden="1">[71]Comparison!$E$43</definedName>
    <definedName name="FDP_476_1_aSrv" hidden="1">[71]Comparison!$E$44</definedName>
    <definedName name="FDP_477_1_aSrv" hidden="1">[71]Comparison!$E$45</definedName>
    <definedName name="FDP_478_1_aSrv" hidden="1">[71]Comparison!$E$46</definedName>
    <definedName name="FDP_479_1_aSrv" hidden="1">[71]Comparison!$E$47</definedName>
    <definedName name="FDP_48_1_aUrv" hidden="1">[71]Comparison!$E$37</definedName>
    <definedName name="FDP_480_1_aSrv" hidden="1">[71]Comparison!$E$48</definedName>
    <definedName name="FDP_481_1_aSrv" hidden="1">[71]Comparison!$E$49</definedName>
    <definedName name="FDP_482_1_aSrv" hidden="1">[71]Comparison!$E$54</definedName>
    <definedName name="FDP_483_1_aSrv" hidden="1">[71]Comparison!$E$55</definedName>
    <definedName name="FDP_484_1_aSrv" hidden="1">[71]Comparison!$E$56</definedName>
    <definedName name="FDP_485_1_aSrv" hidden="1">[71]Comparison!$E$57</definedName>
    <definedName name="FDP_486_1_aSrv" hidden="1">[71]Comparison!$E$58</definedName>
    <definedName name="FDP_487_1_aSrv" hidden="1">[71]Comparison!$E$59</definedName>
    <definedName name="FDP_488_1_aSrv" hidden="1">[71]Comparison!$E$60</definedName>
    <definedName name="FDP_489_1_aSrv" hidden="1">[71]Comparison!$E$61</definedName>
    <definedName name="FDP_49_1_aUrv" hidden="1">[71]Comparison!$E$38</definedName>
    <definedName name="FDP_490_1_aSrv" hidden="1">[71]Comparison!$E$62</definedName>
    <definedName name="FDP_491_1_aSrv" hidden="1">[71]Comparison!$E$65</definedName>
    <definedName name="FDP_492_1_aSrv" hidden="1">[71]Comparison!$E$66</definedName>
    <definedName name="FDP_493_1_aSrv" hidden="1">[71]Comparison!$E$67</definedName>
    <definedName name="FDP_494_1_aSrv" hidden="1">[71]Comparison!$E$68</definedName>
    <definedName name="FDP_495_1_aSrv" hidden="1">[71]Comparison!$E$69</definedName>
    <definedName name="FDP_496_1_aSrv" hidden="1">[71]Comparison!$E$70</definedName>
    <definedName name="FDP_497_1_aSrv" hidden="1">[71]Comparison!$E$73</definedName>
    <definedName name="FDP_498_1_aSrv" hidden="1">[71]Comparison!$E$74</definedName>
    <definedName name="FDP_499_1_aSrv" hidden="1">[71]Comparison!$E$75</definedName>
    <definedName name="FDP_5_1_aUrv" hidden="1">[71]Comparison!$V$24</definedName>
    <definedName name="FDP_50_1_aSrv" hidden="1">[71]Comparison!$E$39</definedName>
    <definedName name="FDP_500_1_aSrv" hidden="1">[71]Comparison!$E$76</definedName>
    <definedName name="FDP_501_1_aSrv" hidden="1">[71]Comparison!$E$77</definedName>
    <definedName name="FDP_502_1_aSrv" hidden="1">[71]Comparison!$E$81</definedName>
    <definedName name="FDP_503_1_aSrv" hidden="1">[71]Comparison!$E$82</definedName>
    <definedName name="FDP_504_1_aSrv" hidden="1">[71]Comparison!$E$83</definedName>
    <definedName name="FDP_505_1_aSrv" hidden="1">[71]Comparison!$E$84</definedName>
    <definedName name="FDP_506_1_aSrv" hidden="1">[71]Comparison!$E$85</definedName>
    <definedName name="FDP_507_1_aSrv" hidden="1">[71]Comparison!$E$86</definedName>
    <definedName name="FDP_508_1_aSrv" hidden="1">[71]Comparison!$E$87</definedName>
    <definedName name="FDP_509_1_aSrv" hidden="1">[71]Comparison!$E$92</definedName>
    <definedName name="FDP_51_1_aSrv" hidden="1">[71]Comparison!$E$40</definedName>
    <definedName name="FDP_510_1_aSrv" hidden="1">[71]Comparison!$E$93</definedName>
    <definedName name="FDP_511_1_aSrv" hidden="1">[71]Comparison!$E$94</definedName>
    <definedName name="FDP_512_1_aSrv" hidden="1">[71]Comparison!$E$95</definedName>
    <definedName name="FDP_513_1_aSrv" hidden="1">[71]Comparison!$E$96</definedName>
    <definedName name="FDP_514_1_aSrv" hidden="1">[71]Comparison!$E$98</definedName>
    <definedName name="FDP_515_1_aSrv" hidden="1">[71]Comparison!$E$99</definedName>
    <definedName name="FDP_516_1_aSrv" hidden="1">[71]Comparison!$E$100</definedName>
    <definedName name="FDP_517_1_aSrv" hidden="1">[71]Comparison!$E$101</definedName>
    <definedName name="FDP_518_1_aSrv" hidden="1">[71]Comparison!$E$102</definedName>
    <definedName name="FDP_519_1_aSrv" hidden="1">[71]Comparison!$E$103</definedName>
    <definedName name="FDP_52_1_aUrv" hidden="1">[71]Comparison!$E$41</definedName>
    <definedName name="FDP_520_1_aSrv" hidden="1">[71]Comparison!$E$104</definedName>
    <definedName name="FDP_521_1_aSrv" hidden="1">[71]Comparison!$E$107</definedName>
    <definedName name="FDP_522_1_aSrv" hidden="1">[71]Comparison!$E$109</definedName>
    <definedName name="FDP_523_1_aSrv" hidden="1">[71]Comparison!$E$110</definedName>
    <definedName name="FDP_524_1_aSrv" hidden="1">[71]Comparison!$E$111</definedName>
    <definedName name="FDP_525_1_aSrv" hidden="1">[71]Comparison!$E$112</definedName>
    <definedName name="FDP_526_1_aSrv" hidden="1">[71]Comparison!$E$113</definedName>
    <definedName name="FDP_527_1_aSrv" hidden="1">[71]Comparison!$E$114</definedName>
    <definedName name="FDP_528_1_aSrv" hidden="1">[71]Comparison!$E$115</definedName>
    <definedName name="FDP_529_1_aSrv" hidden="1">[71]Comparison!$E$116</definedName>
    <definedName name="FDP_53_1_aUrv" hidden="1">[71]Comparison!$E$42</definedName>
    <definedName name="FDP_530_1_aSrv" hidden="1">[71]Comparison!$E$117</definedName>
    <definedName name="FDP_531_1_aSrv" hidden="1">[71]Comparison!$E$118</definedName>
    <definedName name="FDP_532_1_aSrv" hidden="1">[71]Comparison!$E$119</definedName>
    <definedName name="FDP_533_1_aSrv" hidden="1">[71]Comparison!$E$120</definedName>
    <definedName name="FDP_534_1_aSrv" hidden="1">[71]Comparison!$E$121</definedName>
    <definedName name="FDP_535_1_aSrv" hidden="1">[71]Comparison!$E$122</definedName>
    <definedName name="FDP_536_1_aSrv" hidden="1">[71]Comparison!$E$123</definedName>
    <definedName name="FDP_537_1_aSrv" hidden="1">[71]Comparison!$E$124</definedName>
    <definedName name="FDP_538_1_aSrv" hidden="1">[71]Comparison!$E$128</definedName>
    <definedName name="FDP_539_1_aSrv" hidden="1">[71]Comparison!$E$127</definedName>
    <definedName name="FDP_54_1_aUrv" hidden="1">[71]Comparison!$E$43</definedName>
    <definedName name="FDP_540_1_aSrv" hidden="1">[71]Comparison!$E$129</definedName>
    <definedName name="FDP_541_1_aSrv" hidden="1">[71]Comparison!$E$130</definedName>
    <definedName name="FDP_542_1_aSrv" hidden="1">[71]Comparison!$E$132</definedName>
    <definedName name="FDP_543_1_aSrv" hidden="1">[71]Comparison!$E$133</definedName>
    <definedName name="FDP_544_1_aSrv" hidden="1">[71]Comparison!$E$134</definedName>
    <definedName name="FDP_545_1_aSrv" hidden="1">[71]Comparison!$E$140</definedName>
    <definedName name="FDP_546_1_aSrv" hidden="1">[71]Comparison!$E$141</definedName>
    <definedName name="FDP_547_1_aSrv" hidden="1">[71]Comparison!$E$142</definedName>
    <definedName name="FDP_548_1_aSrv" hidden="1">[71]Comparison!$E$143</definedName>
    <definedName name="FDP_549_1_aUrv" hidden="1">[71]Comparison!$O$1</definedName>
    <definedName name="FDP_55_1_aUrv" hidden="1">[71]Comparison!$E$44</definedName>
    <definedName name="FDP_550_1_aUrv" hidden="1">[71]Comparison!$Q$62</definedName>
    <definedName name="FDP_551_1_aUrv" hidden="1">[71]Comparison!$Q$84</definedName>
    <definedName name="FDP_552_1_aUrv" hidden="1">[71]Comparison!$Q$1</definedName>
    <definedName name="FDP_553_1_aUrv" hidden="1">[71]Comparison!$S$1</definedName>
    <definedName name="FDP_554_1_aUrv" hidden="1">[71]Comparison!$E$249</definedName>
    <definedName name="FDP_555_1_aUrv" localSheetId="6" hidden="1">[71]Comparison!#REF!</definedName>
    <definedName name="FDP_555_1_aUrv" hidden="1">[71]Comparison!#REF!</definedName>
    <definedName name="FDP_556_1_aUrv" localSheetId="6" hidden="1">[71]Comparison!#REF!</definedName>
    <definedName name="FDP_556_1_aUrv" hidden="1">[71]Comparison!#REF!</definedName>
    <definedName name="FDP_557_1_aSrv" localSheetId="6" hidden="1">[71]Comparison!#REF!</definedName>
    <definedName name="FDP_557_1_aSrv" hidden="1">[71]Comparison!#REF!</definedName>
    <definedName name="FDP_558_1_aSrv" localSheetId="6" hidden="1">[71]Comparison!#REF!</definedName>
    <definedName name="FDP_558_1_aSrv" hidden="1">[71]Comparison!#REF!</definedName>
    <definedName name="FDP_559_1_aSrv" localSheetId="6" hidden="1">[71]Comparison!#REF!</definedName>
    <definedName name="FDP_559_1_aSrv" hidden="1">[71]Comparison!#REF!</definedName>
    <definedName name="FDP_56_1_aUrv" hidden="1">[71]Comparison!$E$45</definedName>
    <definedName name="FDP_560_1_aSrv" localSheetId="6" hidden="1">[71]Comparison!#REF!</definedName>
    <definedName name="FDP_560_1_aSrv" hidden="1">[71]Comparison!#REF!</definedName>
    <definedName name="FDP_561_1_aSrv" localSheetId="6" hidden="1">[71]Comparison!#REF!</definedName>
    <definedName name="FDP_561_1_aSrv" hidden="1">[71]Comparison!#REF!</definedName>
    <definedName name="FDP_562_1_aSrv" localSheetId="6" hidden="1">[71]Comparison!#REF!</definedName>
    <definedName name="FDP_562_1_aSrv" hidden="1">[71]Comparison!#REF!</definedName>
    <definedName name="FDP_563_1_aSrv" localSheetId="6" hidden="1">[71]Comparison!#REF!</definedName>
    <definedName name="FDP_563_1_aSrv" hidden="1">[71]Comparison!#REF!</definedName>
    <definedName name="FDP_564_1_aSrv" localSheetId="6" hidden="1">[71]Comparison!#REF!</definedName>
    <definedName name="FDP_564_1_aSrv" hidden="1">[71]Comparison!#REF!</definedName>
    <definedName name="FDP_565_1_aSrv" localSheetId="6" hidden="1">[71]Comparison!#REF!</definedName>
    <definedName name="FDP_565_1_aSrv" hidden="1">[71]Comparison!#REF!</definedName>
    <definedName name="FDP_566_1_aSrv" localSheetId="6" hidden="1">[71]Comparison!#REF!</definedName>
    <definedName name="FDP_566_1_aSrv" hidden="1">[71]Comparison!#REF!</definedName>
    <definedName name="FDP_567_1_aSrv" localSheetId="6" hidden="1">[71]Comparison!#REF!</definedName>
    <definedName name="FDP_567_1_aSrv" hidden="1">[71]Comparison!#REF!</definedName>
    <definedName name="FDP_568_1_aSrv" localSheetId="6" hidden="1">[71]Comparison!#REF!</definedName>
    <definedName name="FDP_568_1_aSrv" hidden="1">[71]Comparison!#REF!</definedName>
    <definedName name="FDP_569_1_aSrv" localSheetId="6" hidden="1">[71]Comparison!#REF!</definedName>
    <definedName name="FDP_569_1_aSrv" hidden="1">[71]Comparison!#REF!</definedName>
    <definedName name="FDP_57_1_aSrv" hidden="1">[71]Comparison!$E$46</definedName>
    <definedName name="FDP_570_1_aSrv" localSheetId="6" hidden="1">[71]Comparison!#REF!</definedName>
    <definedName name="FDP_570_1_aSrv" hidden="1">[71]Comparison!#REF!</definedName>
    <definedName name="FDP_571_1_aSrv" localSheetId="6" hidden="1">[71]Comparison!#REF!</definedName>
    <definedName name="FDP_571_1_aSrv" hidden="1">[71]Comparison!#REF!</definedName>
    <definedName name="FDP_572_1_aSrv" localSheetId="6" hidden="1">[71]Comparison!#REF!</definedName>
    <definedName name="FDP_572_1_aSrv" hidden="1">[71]Comparison!#REF!</definedName>
    <definedName name="FDP_573_1_aSrv" localSheetId="6" hidden="1">[71]Comparison!#REF!</definedName>
    <definedName name="FDP_573_1_aSrv" hidden="1">[71]Comparison!#REF!</definedName>
    <definedName name="FDP_574_1_aSrv" localSheetId="6" hidden="1">[71]Comparison!#REF!</definedName>
    <definedName name="FDP_574_1_aSrv" hidden="1">[71]Comparison!#REF!</definedName>
    <definedName name="FDP_575_1_aSrv" localSheetId="6" hidden="1">[71]Comparison!#REF!</definedName>
    <definedName name="FDP_575_1_aSrv" hidden="1">[71]Comparison!#REF!</definedName>
    <definedName name="FDP_576_1_aSrv" localSheetId="6" hidden="1">[71]Comparison!#REF!</definedName>
    <definedName name="FDP_576_1_aSrv" hidden="1">[71]Comparison!#REF!</definedName>
    <definedName name="FDP_577_1_aSrv" localSheetId="6" hidden="1">[71]Comparison!#REF!</definedName>
    <definedName name="FDP_577_1_aSrv" hidden="1">[71]Comparison!#REF!</definedName>
    <definedName name="FDP_578_1_aSrv" localSheetId="6" hidden="1">[71]Comparison!#REF!</definedName>
    <definedName name="FDP_578_1_aSrv" hidden="1">[71]Comparison!#REF!</definedName>
    <definedName name="FDP_579_1_aSrv" localSheetId="6" hidden="1">[71]Comparison!#REF!</definedName>
    <definedName name="FDP_579_1_aSrv" hidden="1">[71]Comparison!#REF!</definedName>
    <definedName name="FDP_58_1_aUrv" hidden="1">[71]Comparison!$E$47</definedName>
    <definedName name="FDP_580_1_aSrv" localSheetId="6" hidden="1">[71]Comparison!#REF!</definedName>
    <definedName name="FDP_580_1_aSrv" hidden="1">[71]Comparison!#REF!</definedName>
    <definedName name="FDP_581_1_aSrv" localSheetId="6" hidden="1">[71]Comparison!#REF!</definedName>
    <definedName name="FDP_581_1_aSrv" hidden="1">[71]Comparison!#REF!</definedName>
    <definedName name="FDP_582_1_aSrv" localSheetId="6" hidden="1">[71]Comparison!#REF!</definedName>
    <definedName name="FDP_582_1_aSrv" hidden="1">[71]Comparison!#REF!</definedName>
    <definedName name="FDP_583_1_aSrv" localSheetId="6" hidden="1">[71]Comparison!#REF!</definedName>
    <definedName name="FDP_583_1_aSrv" hidden="1">[71]Comparison!#REF!</definedName>
    <definedName name="FDP_584_1_aSrv" localSheetId="6" hidden="1">[71]Comparison!#REF!</definedName>
    <definedName name="FDP_584_1_aSrv" hidden="1">[71]Comparison!#REF!</definedName>
    <definedName name="FDP_585_1_aUrv" localSheetId="6" hidden="1">[71]Comparison!#REF!</definedName>
    <definedName name="FDP_585_1_aUrv" hidden="1">[71]Comparison!#REF!</definedName>
    <definedName name="FDP_586_1_aUrv" localSheetId="6" hidden="1">[71]Comparison!#REF!</definedName>
    <definedName name="FDP_586_1_aUrv" hidden="1">[71]Comparison!#REF!</definedName>
    <definedName name="FDP_587_1_aUrv" localSheetId="6" hidden="1">[71]Comparison!#REF!</definedName>
    <definedName name="FDP_587_1_aUrv" hidden="1">[71]Comparison!#REF!</definedName>
    <definedName name="FDP_588_1_aUdv" localSheetId="6" hidden="1">[71]Comparison!#REF!</definedName>
    <definedName name="FDP_588_1_aUdv" hidden="1">[71]Comparison!#REF!</definedName>
    <definedName name="FDP_589_1_aUdv" localSheetId="6" hidden="1">[71]Comparison!#REF!</definedName>
    <definedName name="FDP_589_1_aUdv" hidden="1">[71]Comparison!#REF!</definedName>
    <definedName name="FDP_59_1_aSrv" hidden="1">[71]Comparison!$E$48</definedName>
    <definedName name="FDP_590_1_aUdv" localSheetId="6" hidden="1">[71]Comparison!#REF!</definedName>
    <definedName name="FDP_590_1_aUdv" hidden="1">[71]Comparison!#REF!</definedName>
    <definedName name="FDP_591_1_aUdv" localSheetId="6" hidden="1">[71]Comparison!#REF!</definedName>
    <definedName name="FDP_591_1_aUdv" hidden="1">[71]Comparison!#REF!</definedName>
    <definedName name="FDP_592_1_aUdv" localSheetId="6" hidden="1">[71]Comparison!#REF!</definedName>
    <definedName name="FDP_592_1_aUdv" hidden="1">[71]Comparison!#REF!</definedName>
    <definedName name="FDP_593_1_aUdv" localSheetId="6" hidden="1">[71]Comparison!#REF!</definedName>
    <definedName name="FDP_593_1_aUdv" hidden="1">[71]Comparison!#REF!</definedName>
    <definedName name="FDP_594_1_aUdv" localSheetId="6" hidden="1">[71]Comparison!#REF!</definedName>
    <definedName name="FDP_594_1_aUdv" hidden="1">[71]Comparison!#REF!</definedName>
    <definedName name="FDP_595_1_aUdv" localSheetId="6" hidden="1">[71]Comparison!#REF!</definedName>
    <definedName name="FDP_595_1_aUdv" hidden="1">[71]Comparison!#REF!</definedName>
    <definedName name="FDP_596_1_aUdv" localSheetId="6" hidden="1">[71]Comparison!#REF!</definedName>
    <definedName name="FDP_596_1_aUdv" hidden="1">[71]Comparison!#REF!</definedName>
    <definedName name="FDP_597_1_aUdv" localSheetId="6" hidden="1">[71]Comparison!#REF!</definedName>
    <definedName name="FDP_597_1_aUdv" hidden="1">[71]Comparison!#REF!</definedName>
    <definedName name="FDP_598_1_aUdv" localSheetId="6" hidden="1">[71]Comparison!#REF!</definedName>
    <definedName name="FDP_598_1_aUdv" hidden="1">[71]Comparison!#REF!</definedName>
    <definedName name="FDP_599_1_aUdv" localSheetId="6" hidden="1">[71]Comparison!#REF!</definedName>
    <definedName name="FDP_599_1_aUdv" hidden="1">[71]Comparison!#REF!</definedName>
    <definedName name="FDP_6_1_aUrv" hidden="1">[71]Comparison!$Y$21</definedName>
    <definedName name="FDP_60_1_aUrv" hidden="1">[71]Comparison!$E$49</definedName>
    <definedName name="FDP_600_1_aUdv" localSheetId="6" hidden="1">[71]Comparison!#REF!</definedName>
    <definedName name="FDP_600_1_aUdv" hidden="1">[71]Comparison!#REF!</definedName>
    <definedName name="FDP_601_1_aUdv" localSheetId="6" hidden="1">[71]Comparison!#REF!</definedName>
    <definedName name="FDP_601_1_aUdv" hidden="1">[71]Comparison!#REF!</definedName>
    <definedName name="FDP_602_1_aUdv" localSheetId="6" hidden="1">[71]Comparison!#REF!</definedName>
    <definedName name="FDP_602_1_aUdv" hidden="1">[71]Comparison!#REF!</definedName>
    <definedName name="FDP_603_1_aUdv" localSheetId="6" hidden="1">[71]Comparison!#REF!</definedName>
    <definedName name="FDP_603_1_aUdv" hidden="1">[71]Comparison!#REF!</definedName>
    <definedName name="FDP_604_1_aUdv" localSheetId="6" hidden="1">[71]Comparison!#REF!</definedName>
    <definedName name="FDP_604_1_aUdv" hidden="1">[71]Comparison!#REF!</definedName>
    <definedName name="FDP_605_1_aUdv" localSheetId="6" hidden="1">[71]Comparison!#REF!</definedName>
    <definedName name="FDP_605_1_aUdv" hidden="1">[71]Comparison!#REF!</definedName>
    <definedName name="FDP_606_1_aUdv" localSheetId="6" hidden="1">[71]Comparison!#REF!</definedName>
    <definedName name="FDP_606_1_aUdv" hidden="1">[71]Comparison!#REF!</definedName>
    <definedName name="FDP_607_1_aUdv" localSheetId="6" hidden="1">[71]Comparison!#REF!</definedName>
    <definedName name="FDP_607_1_aUdv" hidden="1">[71]Comparison!#REF!</definedName>
    <definedName name="FDP_608_1_aUrv" hidden="1">[71]Comparison!$Z$10</definedName>
    <definedName name="FDP_609_1_aSrv" hidden="1">[71]Comparison!$E$48</definedName>
    <definedName name="FDP_61_1_aUrv" hidden="1">[71]Comparison!$E$50</definedName>
    <definedName name="FDP_610_1_aSrv" hidden="1">[71]Comparison!$E$70</definedName>
    <definedName name="FDP_611_1_aSrv" localSheetId="6" hidden="1">[71]Comparison!#REF!</definedName>
    <definedName name="FDP_611_1_aSrv" hidden="1">[71]Comparison!#REF!</definedName>
    <definedName name="FDP_612_1_aSrv" hidden="1">[71]Comparison!$E$339</definedName>
    <definedName name="FDP_613_1_aSrv" hidden="1">[71]Comparison!$E$340</definedName>
    <definedName name="FDP_614_1_aSrv" hidden="1">[71]Comparison!$E$341</definedName>
    <definedName name="FDP_615_1_aSrv" hidden="1">[71]Comparison!$E$342</definedName>
    <definedName name="FDP_616_1_aSrv" hidden="1">[71]Comparison!$E$343</definedName>
    <definedName name="FDP_617_1_aSrv" hidden="1">[71]Comparison!$E$344</definedName>
    <definedName name="FDP_618_1_aSrv" hidden="1">[71]Comparison!$E$345</definedName>
    <definedName name="FDP_619_1_aSrv" hidden="1">[71]Comparison!$E$346</definedName>
    <definedName name="FDP_62_1_aUrv" hidden="1">[71]Comparison!$E$51</definedName>
    <definedName name="FDP_620_1_aSrv" hidden="1">[71]Comparison!$E$347</definedName>
    <definedName name="FDP_621_1_aUrv" localSheetId="6" hidden="1">[71]Comparison!#REF!</definedName>
    <definedName name="FDP_621_1_aUrv" hidden="1">[71]Comparison!#REF!</definedName>
    <definedName name="FDP_622_1_aUrv" localSheetId="6" hidden="1">[71]Comparison!#REF!</definedName>
    <definedName name="FDP_622_1_aUrv" hidden="1">[71]Comparison!#REF!</definedName>
    <definedName name="FDP_623_1_aSrv" localSheetId="6" hidden="1">[71]Comparison!#REF!</definedName>
    <definedName name="FDP_623_1_aSrv" hidden="1">[71]Comparison!#REF!</definedName>
    <definedName name="FDP_63_1_aUrv" hidden="1">[71]Comparison!$E$52</definedName>
    <definedName name="FDP_64_1_aUrv" hidden="1">[71]Comparison!$E$53</definedName>
    <definedName name="FDP_65_1_aSrv" hidden="1">[71]Comparison!$E$54</definedName>
    <definedName name="FDP_66_1_aUrv" hidden="1">[71]Comparison!$E$55</definedName>
    <definedName name="FDP_67_1_aSrv" hidden="1">[71]Comparison!$E$56</definedName>
    <definedName name="FDP_68_1_aUrv" hidden="1">[71]Comparison!$E$57</definedName>
    <definedName name="FDP_69_1_aSrv" hidden="1">[71]Comparison!$E$58</definedName>
    <definedName name="FDP_7_1_aUrv" hidden="1">[71]Comparison!$Y$22</definedName>
    <definedName name="FDP_70_1_aSrv" hidden="1">[71]Comparison!$E$59</definedName>
    <definedName name="FDP_71_1_aUrv" hidden="1">[71]Comparison!$E$60</definedName>
    <definedName name="FDP_72_1_aUrv" hidden="1">[71]Comparison!$E$61</definedName>
    <definedName name="FDP_73_1_aSrv" hidden="1">[71]Comparison!$E$62</definedName>
    <definedName name="FDP_74_1_aSrv" hidden="1">[71]Comparison!$E$63</definedName>
    <definedName name="FDP_75_1_aUrv" hidden="1">[71]Comparison!$F$64</definedName>
    <definedName name="FDP_76_1_aSrv" hidden="1">[71]Comparison!$E$65</definedName>
    <definedName name="FDP_77_1_aSrv" hidden="1">[71]Comparison!$E$66</definedName>
    <definedName name="FDP_78_1_aUrv" hidden="1">[71]Comparison!$E$67</definedName>
    <definedName name="FDP_79_1_aUrv" hidden="1">[71]Comparison!$E$68</definedName>
    <definedName name="FDP_8_1_aUrv" hidden="1">[71]Comparison!$Y$23</definedName>
    <definedName name="FDP_80_1_aUrv" hidden="1">[71]Comparison!$E$69</definedName>
    <definedName name="FDP_81_1_aUrv" hidden="1">[71]Comparison!$E$70</definedName>
    <definedName name="FDP_82_1_aUrv" hidden="1">[71]Comparison!$E$71</definedName>
    <definedName name="FDP_83_1_aUrv" hidden="1">[71]Comparison!$E$72</definedName>
    <definedName name="FDP_84_1_aUrv" hidden="1">[71]Comparison!$E$73</definedName>
    <definedName name="FDP_85_1_aUrv" hidden="1">[71]Comparison!$E$74</definedName>
    <definedName name="FDP_86_1_aUrv" hidden="1">[71]Comparison!$E$75</definedName>
    <definedName name="FDP_87_1_aUrv" hidden="1">[71]Comparison!$E$76</definedName>
    <definedName name="FDP_88_1_aUrv" hidden="1">[71]Comparison!$E$77</definedName>
    <definedName name="FDP_89_1_aUrv" hidden="1">[71]Comparison!$E$78</definedName>
    <definedName name="FDP_9_1_aUrv" hidden="1">[71]Comparison!$Y$24</definedName>
    <definedName name="FDP_90_1_aUrv" hidden="1">[71]Comparison!$E$79</definedName>
    <definedName name="FDP_91_1_aUrv" hidden="1">[71]Comparison!$E$80</definedName>
    <definedName name="FDP_92_1_aUrv" hidden="1">[71]Comparison!$E$81</definedName>
    <definedName name="FDP_93_1_aUrv" hidden="1">[71]Comparison!$E$82</definedName>
    <definedName name="FDP_94_1_aUrv" hidden="1">[71]Comparison!$E$83</definedName>
    <definedName name="FDP_95_1_aUrv" hidden="1">[71]Comparison!$E$84</definedName>
    <definedName name="FDP_96_1_aUrv" hidden="1">[71]Comparison!$E$92</definedName>
    <definedName name="FDP_97_1_aUrv" hidden="1">[71]Comparison!$E$93</definedName>
    <definedName name="FDP_98_1_aUrv" hidden="1">[71]Comparison!$E$94</definedName>
    <definedName name="FDP_99_1_aUrv" hidden="1">[71]Comparison!$E$95</definedName>
    <definedName name="FDS_ticker">"BMY-US"</definedName>
    <definedName name="fdsaf">'[41]Qrt Sales'!$DC$3:$DZ$133</definedName>
    <definedName name="FDSHARES" localSheetId="6">#REF!</definedName>
    <definedName name="FDSHARES" localSheetId="5">#REF!</definedName>
    <definedName name="FDSHARES">#REF!</definedName>
    <definedName name="fed">'[41]Qrt Sales'!$AO$3:$BT$133</definedName>
    <definedName name="ff"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f"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f"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n" localSheetId="6">#REF!</definedName>
    <definedName name="Fin">#REF!</definedName>
    <definedName name="Financial_transaction_gain__loss" localSheetId="6">[43]PROJECTION!#REF!</definedName>
    <definedName name="Financial_transaction_gain__loss">[43]PROJECTION!#REF!</definedName>
    <definedName name="FINANTIAL_TRANS._GAIN__LOSS_____NET_MON" localSheetId="6">[43]PROJECTION!#REF!</definedName>
    <definedName name="FINANTIAL_TRANS._GAIN__LOSS_____NET_MON">[43]PROJECTION!#REF!</definedName>
    <definedName name="five_year_growth" localSheetId="6">[50]SQLSheet!#REF!</definedName>
    <definedName name="five_year_growth">[50]SQLSheet!#REF!</definedName>
    <definedName name="five_year_growth_act" localSheetId="6">[50]SQLSheet!#REF!</definedName>
    <definedName name="five_year_growth_act">[50]SQLSheet!#REF!</definedName>
    <definedName name="FIVEYEAR">'[72]Five Year Sales &amp; Earnings'!$A$1:$T$72</definedName>
    <definedName name="Fixed_asset_turns">[42]Data_Download!$C$99:$AU$99</definedName>
    <definedName name="Fixed_asset_turns_DCF">[42]Data_Download!$C$81:$AZ$81</definedName>
    <definedName name="Fixed_asset_turns_fore">[42]Data_Download!$B$78:$K$78</definedName>
    <definedName name="Fixed_assets">[42]Data_Download!$C$43:$AE$43</definedName>
    <definedName name="Fixed_assets_DCF">[42]Data_Download!$C$75:$AZ$75</definedName>
    <definedName name="Fixed_Costs__US__Million" localSheetId="6">[43]PROJECTION!#REF!</definedName>
    <definedName name="Fixed_Costs__US__Million">[43]PROJECTION!#REF!</definedName>
    <definedName name="Fixed_Costs_Ratio" localSheetId="6">[43]PROJECTION!#REF!</definedName>
    <definedName name="Fixed_Costs_Ratio">[43]PROJECTION!#REF!</definedName>
    <definedName name="footnotes" localSheetId="6">#REF!</definedName>
    <definedName name="footnotes">#REF!</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5"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ign_currency_translation_adj__net_of_tax" localSheetId="6">[43]PROJECTION!#REF!</definedName>
    <definedName name="Foreign_currency_translation_adj__net_of_tax">[43]PROJECTION!#REF!</definedName>
    <definedName name="foreign_owned_date" localSheetId="6">[50]SQLSheet!#REF!</definedName>
    <definedName name="foreign_owned_date">[50]SQLSheet!#REF!</definedName>
    <definedName name="foreign_owned_pct" localSheetId="6">[50]SQLSheet!#REF!</definedName>
    <definedName name="foreign_owned_pct">[50]SQLSheet!#REF!</definedName>
    <definedName name="Form_AEPS" localSheetId="6">#REF!</definedName>
    <definedName name="Form_AEPS" localSheetId="5">#REF!</definedName>
    <definedName name="Form_AEPS">#REF!</definedName>
    <definedName name="Form_QEPS" localSheetId="6">#REF!</definedName>
    <definedName name="Form_QEPS" localSheetId="5">#REF!</definedName>
    <definedName name="Form_QEPS">#REF!</definedName>
    <definedName name="Form_QRev" localSheetId="6">#REF!</definedName>
    <definedName name="Form_QRev" localSheetId="5">#REF!</definedName>
    <definedName name="Form_QRev">#REF!</definedName>
    <definedName name="FR_ACCT_CCY_LINK">[42]Data_Download!$O$1</definedName>
    <definedName name="FR_AP_EX_RATE_LINK">[42]Data_Download!$U$27</definedName>
    <definedName name="FR_AP_EX_RATE1_LINK">[42]Data_Download!$AB$32</definedName>
    <definedName name="FR_AP_EX_RATE10_LINK">[42]Data_Download!$S$32</definedName>
    <definedName name="FR_AP_EX_RATE11_LINK">[42]Data_Download!$R$32</definedName>
    <definedName name="FR_AP_EX_RATE2_LINK">[42]Data_Download!$AA$32</definedName>
    <definedName name="FR_AP_EX_RATE3_LINK">[42]Data_Download!$Z$32</definedName>
    <definedName name="FR_AP_EX_RATE4_LINK">[42]Data_Download!$Y$32</definedName>
    <definedName name="FR_AP_EX_RATE5_LINK">[42]Data_Download!$X$32</definedName>
    <definedName name="FR_AP_EX_RATE6_LINK">[42]Data_Download!$W$32</definedName>
    <definedName name="FR_AP_EX_RATE7_LINK">[42]Data_Download!$V$32</definedName>
    <definedName name="FR_AP_EX_RATE8_LINK">[42]Data_Download!$U$32</definedName>
    <definedName name="FR_AP_EX_RATE9_LINK">[42]Data_Download!$T$32</definedName>
    <definedName name="FR_CLEAR_AREA1" localSheetId="6">#REF!,#REF!</definedName>
    <definedName name="FR_CLEAR_AREA1" localSheetId="5">#REF!,#REF!</definedName>
    <definedName name="FR_CLEAR_AREA1">#REF!,#REF!</definedName>
    <definedName name="FR_CODE_COPY_LINK">" "</definedName>
    <definedName name="FR_CODE_DOWNLOAD_START">" "</definedName>
    <definedName name="FR_CODE_STOCK_LINK">" "</definedName>
    <definedName name="FR_COM_ABBR">"CHKP"</definedName>
    <definedName name="FR_COM_ABBR_LINK">[42]Data_Download!$F$3</definedName>
    <definedName name="FR_COM_AGG">0</definedName>
    <definedName name="FR_COM_NAME_LINK">[42]Data_Download!$D$3</definedName>
    <definedName name="FR_COU_ABBR">"usa"</definedName>
    <definedName name="FR_COU_ABBR_LINK">[42]Data_Download!$G$3</definedName>
    <definedName name="FR_COU_NAME_LINK">" "</definedName>
    <definedName name="FR_DATABOX_DOWNLOAD">"N"</definedName>
    <definedName name="FR_DISP_HIDDEN">FALSE</definedName>
    <definedName name="FR_END_DATE">"'"</definedName>
    <definedName name="FR_EX_DIM_FAC_LINK">[42]Data_Download!$R$1</definedName>
    <definedName name="FR_EXCHANGE_LINK">[42]Data_Download!$Z$11</definedName>
    <definedName name="FR_LINKS_OVERRUN">TRUE</definedName>
    <definedName name="FR_LOG_END_DATE">"'"</definedName>
    <definedName name="FR_LOG_START_DATE">"'"</definedName>
    <definedName name="FR_PRICE_CCY_LINK">[42]Data_Download!$Q$1</definedName>
    <definedName name="FR_PROTECT">"TRUE"</definedName>
    <definedName name="FR_RATIO_ABBR">"VDF_RATIO_BUNDLE"</definedName>
    <definedName name="FR_RATIO_COM_ABBR">"CWG.L"</definedName>
    <definedName name="FR_RATIO_COU_ABBR">"uk"</definedName>
    <definedName name="FR_RATIO_IGNORE_PROT_FLAG">TRUE</definedName>
    <definedName name="FR_RATIO_RECALC_FLAG">TRUE</definedName>
    <definedName name="FR_REPORT_STATUS_LINK">[42]Data_Download!$U$17</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EC_LEVEL1_LINK">[42]Data_Download!$Z$15</definedName>
    <definedName name="FR_SEC_LEVEL4_LINK">[42]Data_Download!$Z$10</definedName>
    <definedName name="FR_SHOW_LINK_MARKER">FALSE</definedName>
    <definedName name="FR_START_DATE">"'"</definedName>
    <definedName name="FR_SYBASE_SERVER">"PNYEQFRD01"</definedName>
    <definedName name="FR_TEMPLATE_KEY">"69924|1"</definedName>
    <definedName name="FR_USE_BILLIONS">FALSE</definedName>
    <definedName name="FR_USE_DIMFAC">TRUE</definedName>
    <definedName name="FR_USE_LOCAL_CCY">FALSE</definedName>
    <definedName name="FR_USE_PRICEFACTORING">FALSE</definedName>
    <definedName name="FR_USE_SCALE_FLAG">TRUE</definedName>
    <definedName name="FR_WORKBOOK">"K:\traker1\WBSN\Old Model\WBSN-EPS-Edg.xls"</definedName>
    <definedName name="Free_cash_flow">[42]Data_Download!$C$23:$AZ$23</definedName>
    <definedName name="FREEFLOAT" localSheetId="6">#REF!</definedName>
    <definedName name="FREEFLOAT">#REF!</definedName>
    <definedName name="FREIGHTS_AND_DEV____Gross_Rev" localSheetId="6">[43]PROJECTION!#REF!</definedName>
    <definedName name="FREIGHTS_AND_DEV____Gross_Rev">[43]PROJECTION!#REF!</definedName>
    <definedName name="Freights_and_Devolutions" localSheetId="6">[43]PROJECTION!#REF!</definedName>
    <definedName name="Freights_and_Devolutions">[43]PROJECTION!#REF!</definedName>
    <definedName name="fuck">[73]Model!$FZ$3:$GS$64</definedName>
    <definedName name="FullyDilutedShares" localSheetId="6">#REF!</definedName>
    <definedName name="FullyDilutedShares" localSheetId="5">#REF!</definedName>
    <definedName name="FullyDilutedShares">#REF!</definedName>
    <definedName name="FV" localSheetId="6">#REF!</definedName>
    <definedName name="FV" localSheetId="5">#REF!</definedName>
    <definedName name="FV">#REF!</definedName>
    <definedName name="fx" localSheetId="6">#REF!</definedName>
    <definedName name="fx" localSheetId="5">#REF!</definedName>
    <definedName name="fx">#REF!</definedName>
    <definedName name="fy_00">[34]IS!$AI$7:$AI$39</definedName>
    <definedName name="FY_02" localSheetId="6">[74]Tularik!#REF!</definedName>
    <definedName name="FY_02">[74]Tularik!#REF!</definedName>
    <definedName name="fy_97">[34]IS!$O$7:$O$38</definedName>
    <definedName name="fy_98">[34]IS!$U$7:$U$38</definedName>
    <definedName name="fy_99">[34]IS!$AB$7:$AB$38</definedName>
    <definedName name="g">'[41]Qrt Sales'!$BV$3:$DA$133</definedName>
    <definedName name="gd">'[41]Qrt Sales'!$DC$3:$DZ$133</definedName>
    <definedName name="GDR_EXRATE" localSheetId="6">#REF!</definedName>
    <definedName name="GDR_EXRATE" localSheetId="5">#REF!</definedName>
    <definedName name="GDR_EXRATE">#REF!</definedName>
    <definedName name="GENERAL_EXPENSES____of_Rev" localSheetId="6">[43]PROJECTION!#REF!</definedName>
    <definedName name="GENERAL_EXPENSES____of_Rev">[43]PROJECTION!#REF!</definedName>
    <definedName name="Genotropin">'[4]5 yr Sales and Earnings'!$A$33:$AA$33</definedName>
    <definedName name="Geodon">'[4]5 yr Sales and Earnings'!$A$16:$AA$16</definedName>
    <definedName name="Germany_Sales" localSheetId="6">#REF!</definedName>
    <definedName name="Germany_Sales">#REF!</definedName>
    <definedName name="GGG" localSheetId="6" hidden="1">{"quartfin",#N/A,FALSE,"quartfin"}</definedName>
    <definedName name="GGG" localSheetId="5" hidden="1">{"quartfin",#N/A,FALSE,"quartfin"}</definedName>
    <definedName name="GGG" hidden="1">{"quartfin",#N/A,FALSE,"quartfin"}</definedName>
    <definedName name="gggg"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laxo_PriceTarget" localSheetId="6">#REF!</definedName>
    <definedName name="Glaxo_PriceTarget">#REF!</definedName>
    <definedName name="Glucotrol_XL">'[4]5 yr Sales and Earnings'!$A$10:$AA$10</definedName>
    <definedName name="GLX_cagr" localSheetId="6">#REF!</definedName>
    <definedName name="GLX_cagr">#REF!</definedName>
    <definedName name="GLX_ceps00" localSheetId="6">#REF!</definedName>
    <definedName name="GLX_ceps00">#REF!</definedName>
    <definedName name="GLX_ceps97" localSheetId="6">#REF!</definedName>
    <definedName name="GLX_ceps97">#REF!</definedName>
    <definedName name="GLX_ceps98" localSheetId="6">#REF!</definedName>
    <definedName name="GLX_ceps98">#REF!</definedName>
    <definedName name="GLX_ceps99" localSheetId="6">#REF!</definedName>
    <definedName name="GLX_ceps99">#REF!</definedName>
    <definedName name="GLX_div97" localSheetId="6">#REF!</definedName>
    <definedName name="GLX_div97">#REF!</definedName>
    <definedName name="GLX_div98" localSheetId="6">#REF!</definedName>
    <definedName name="GLX_div98">#REF!</definedName>
    <definedName name="GLX_eps00" localSheetId="6">#REF!</definedName>
    <definedName name="GLX_eps00">#REF!</definedName>
    <definedName name="GLX_eps97" localSheetId="6">#REF!</definedName>
    <definedName name="GLX_eps97">#REF!</definedName>
    <definedName name="GLX_eps98" localSheetId="6">#REF!</definedName>
    <definedName name="GLX_eps98">#REF!</definedName>
    <definedName name="GLX_eps99" localSheetId="6">#REF!</definedName>
    <definedName name="GLX_eps99">#REF!</definedName>
    <definedName name="GLX_noSh98" localSheetId="6">#REF!</definedName>
    <definedName name="GLX_noSh98">#REF!</definedName>
    <definedName name="GLX_sls00" localSheetId="6">#REF!</definedName>
    <definedName name="GLX_sls00">#REF!</definedName>
    <definedName name="GLX_sls97" localSheetId="6">#REF!</definedName>
    <definedName name="GLX_sls97">#REF!</definedName>
    <definedName name="GLX_sls98" localSheetId="6">#REF!</definedName>
    <definedName name="GLX_sls98">#REF!</definedName>
    <definedName name="GLX_sls99" localSheetId="6">#REF!</definedName>
    <definedName name="GLX_sls99">#REF!</definedName>
    <definedName name="Goodwill">[42]Data_Download!$C$36:$AE$36</definedName>
    <definedName name="Goodwill_Amort">[42]Data_Download!$C$105:$AZ$105</definedName>
    <definedName name="Goodwill_growth_fore">[42]Data_Download!$H$162:$K$162</definedName>
    <definedName name="Graph_CoC" localSheetId="6">OFFSET(#REF!,0,0,1,#REF!)</definedName>
    <definedName name="Graph_CoC">OFFSET(#REF!,0,0,1,#REF!)</definedName>
    <definedName name="Graph_Frequency" localSheetId="6">OFFSET(#REF!,0,MATCH(99.9999,#REF!,-1)-1,1,COUNT(#REF!)-(MATCH(99.9999,#REF!,-1)-1))</definedName>
    <definedName name="Graph_Frequency">OFFSET(#REF!,0,MATCH(99.9999,#REF!,-1)-1,1,COUNT(#REF!)-(MATCH(99.9999,#REF!,-1)-1))</definedName>
    <definedName name="Graph_Frequency_Titles" localSheetId="6">OFFSET(#REF!,-1,MATCH(99.9999,#REF!,-1)-1,1,COUNT(#REF!)-(MATCH(99.9999,#REF!,-1)-1))</definedName>
    <definedName name="Graph_Frequency_Titles">OFFSET(#REF!,-1,MATCH(99.9999,#REF!,-1)-1,1,COUNT(#REF!)-(MATCH(99.9999,#REF!,-1)-1))</definedName>
    <definedName name="Graph_MarginalROE" localSheetId="6">OFFSET(#REF!,0,0,1,#REF!)</definedName>
    <definedName name="Graph_MarginalROE">OFFSET(#REF!,0,0,1,#REF!)</definedName>
    <definedName name="Graph_Phase" localSheetId="6">OFFSET(#REF!,0,0,1,#REF!)</definedName>
    <definedName name="Graph_Phase">OFFSET(#REF!,0,0,1,#REF!)</definedName>
    <definedName name="Graph_PVRI" localSheetId="6">OFFSET(#REF!,0,0,1,#REF!)</definedName>
    <definedName name="Graph_PVRI">OFFSET(#REF!,0,0,1,#REF!)</definedName>
    <definedName name="Graph_ROE" localSheetId="6">OFFSET(#REF!,0,0,1,#REF!)</definedName>
    <definedName name="Graph_ROE">OFFSET(#REF!,0,0,1,#REF!)</definedName>
    <definedName name="Gross_inc_growth" localSheetId="6">[42]Data_Download!#REF!</definedName>
    <definedName name="Gross_inc_growth">[42]Data_Download!#REF!</definedName>
    <definedName name="Gross_Income" localSheetId="6">[43]PROJECTION!#REF!</definedName>
    <definedName name="Gross_Income">[43]PROJECTION!#REF!</definedName>
    <definedName name="Gross_income_fore">[42]Data_Download!$E$9:$G$9</definedName>
    <definedName name="Gross_income_growth_avg">[42]Data_Download!$B$140</definedName>
    <definedName name="Gross_margin_fore" localSheetId="6">[42]Data_Download!#REF!</definedName>
    <definedName name="Gross_margin_fore">[42]Data_Download!#REF!</definedName>
    <definedName name="Gross_margins">'[4]5 yr Sales and Earnings'!$A$83:$AA$83</definedName>
    <definedName name="gross_margins_reference" localSheetId="6">[43]PROJECTION!#REF!</definedName>
    <definedName name="gross_margins_reference">[43]PROJECTION!#REF!</definedName>
    <definedName name="Gross_Operating_Revenue" localSheetId="6">[43]PROJECTION!#REF!</definedName>
    <definedName name="Gross_Operating_Revenue">[43]PROJECTION!#REF!</definedName>
    <definedName name="Gross_Profit">'[4]5 yr Sales and Earnings'!$A$54:$AA$54</definedName>
    <definedName name="Gross_Rev_World_Mkt" localSheetId="6">[43]PROJECTION!#REF!</definedName>
    <definedName name="Gross_Rev_World_Mkt">[43]PROJECTION!#REF!</definedName>
    <definedName name="Growth">'[4]5 yr Sales and Earnings'!$A$88:$AA$88</definedName>
    <definedName name="GROWTH_STICK0" localSheetId="6">#REF!</definedName>
    <definedName name="GROWTH_STICK0">#REF!</definedName>
    <definedName name="GROWTH_TICK0" localSheetId="6">#REF!</definedName>
    <definedName name="GROWTH_TICK0">#REF!</definedName>
    <definedName name="growthtop" localSheetId="6">#REF!</definedName>
    <definedName name="growthtop">#REF!</definedName>
    <definedName name="GRW_BOX1" localSheetId="6">#REF!</definedName>
    <definedName name="GRW_BOX1">#REF!</definedName>
    <definedName name="GRW_BOX2" localSheetId="6">#REF!</definedName>
    <definedName name="GRW_BOX2">#REF!</definedName>
    <definedName name="GRW_BOX3" localSheetId="6">#REF!</definedName>
    <definedName name="GRW_BOX3">#REF!</definedName>
    <definedName name="H" localSheetId="6">#REF!</definedName>
    <definedName name="H">#REF!</definedName>
    <definedName name="Half_Yr_Analysis" localSheetId="6">'[75]Profit &amp; Loss'!#REF!</definedName>
    <definedName name="Half_Yr_Analysis">'[75]Profit &amp; Loss'!#REF!</definedName>
    <definedName name="HCV" localSheetId="6">#REF!</definedName>
    <definedName name="HCV" localSheetId="5">#REF!</definedName>
    <definedName name="HCV">#REF!</definedName>
    <definedName name="HHIhs" localSheetId="6" hidden="1">{"short1",#N/A,FALSE,"masmode";"short2",#N/A,FALSE,"masmode";"qtrres",#N/A,FALSE,"QTR. RES.";"sales",#N/A,FALSE,"Sales &amp; Market Share"}</definedName>
    <definedName name="HHIhs" localSheetId="5" hidden="1">{"short1",#N/A,FALSE,"masmode";"short2",#N/A,FALSE,"masmode";"qtrres",#N/A,FALSE,"QTR. RES.";"sales",#N/A,FALSE,"Sales &amp; Market Share"}</definedName>
    <definedName name="HHIhs" hidden="1">{"short1",#N/A,FALSE,"masmode";"short2",#N/A,FALSE,"masmode";"qtrres",#N/A,FALSE,"QTR. RES.";"sales",#N/A,FALSE,"Sales &amp; Market Share"}</definedName>
    <definedName name="hi"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deColumn1" localSheetId="6">#REF!</definedName>
    <definedName name="HideColumn1">#REF!</definedName>
    <definedName name="HideColumn2" localSheetId="6">#REF!</definedName>
    <definedName name="HideColumn2">#REF!</definedName>
    <definedName name="HideColumn3" localSheetId="6">#REF!</definedName>
    <definedName name="HideColumn3">#REF!</definedName>
    <definedName name="HideColumn4" localSheetId="6">#REF!</definedName>
    <definedName name="HideColumn4">#REF!</definedName>
    <definedName name="HideColumn5" localSheetId="6">#REF!</definedName>
    <definedName name="HideColumn5">#REF!</definedName>
    <definedName name="HideColumn6" localSheetId="6">#REF!</definedName>
    <definedName name="HideColumn6">#REF!</definedName>
    <definedName name="HideColumn7" localSheetId="6">#REF!</definedName>
    <definedName name="HideColumn7">#REF!</definedName>
    <definedName name="HideSpace1" localSheetId="6">#REF!</definedName>
    <definedName name="HideSpace1">#REF!</definedName>
    <definedName name="HideSpace2" localSheetId="6">#REF!</definedName>
    <definedName name="HideSpace2">#REF!</definedName>
    <definedName name="HideSpace3" localSheetId="6">#REF!</definedName>
    <definedName name="HideSpace3">#REF!</definedName>
    <definedName name="HideSpace4" localSheetId="6">#REF!</definedName>
    <definedName name="HideSpace4">#REF!</definedName>
    <definedName name="HideSpace5" localSheetId="6">#REF!</definedName>
    <definedName name="HideSpace5">#REF!</definedName>
    <definedName name="HideSpace6" localSheetId="6">#REF!</definedName>
    <definedName name="HideSpace6">#REF!</definedName>
    <definedName name="HideSpace7" localSheetId="6">#REF!</definedName>
    <definedName name="HideSpace7">#REF!</definedName>
    <definedName name="Historical_Economic_Profit">[42]Data_Download!$C$48:$I$48</definedName>
    <definedName name="Historical_Incremental_ROIC">[42]Data_Download!$C$109:$Z$109</definedName>
    <definedName name="hn.ModelVersion" hidden="1">1</definedName>
    <definedName name="hn.NoUpload" hidden="1">0</definedName>
    <definedName name="HTML_CodePage" hidden="1">949</definedName>
    <definedName name="HTML_Control" localSheetId="6" hidden="1">{"'보고양식'!$A$58:$K$111"}</definedName>
    <definedName name="HTML_Control" localSheetId="5" hidden="1">{"'보고양식'!$A$58:$K$111"}</definedName>
    <definedName name="HTML_Control" hidden="1">{"'보고양식'!$A$58:$K$111"}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"C:\My Documents\98년\영업현황\2월 수주현황(2월 마감분).htm"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10_1" hidden="1">"'[수주관리98.xls]2월1주차'!$A$1:$P$31"</definedName>
    <definedName name="HTML10_10" hidden="1">""</definedName>
    <definedName name="HTML10_11" hidden="1">1</definedName>
    <definedName name="HTML10_12" hidden="1">"C:\My Documents\98년\영업현황\일일현황-98.2.6.htm"</definedName>
    <definedName name="HTML10_2" hidden="1">1</definedName>
    <definedName name="HTML10_3" hidden="1">""</definedName>
    <definedName name="HTML10_4" hidden="1">""</definedName>
    <definedName name="HTML10_5" hidden="1">""</definedName>
    <definedName name="HTML10_6" hidden="1">-4146</definedName>
    <definedName name="HTML10_7" hidden="1">-4146</definedName>
    <definedName name="HTML10_8" hidden="1">""</definedName>
    <definedName name="HTML10_9" hidden="1">""</definedName>
    <definedName name="HTML11_1" hidden="1">"'[수주관리98.xls]2월2주차'!$A$1:$P$21"</definedName>
    <definedName name="HTML11_10" hidden="1">""</definedName>
    <definedName name="HTML11_11" hidden="1">1</definedName>
    <definedName name="HTML11_12" hidden="1">"C:\My Documents\98년\영업현황\일일현황-98.2.12.htm"</definedName>
    <definedName name="HTML11_2" hidden="1">1</definedName>
    <definedName name="HTML11_3" hidden="1">""</definedName>
    <definedName name="HTML11_4" hidden="1">""</definedName>
    <definedName name="HTML11_5" hidden="1">""</definedName>
    <definedName name="HTML11_6" hidden="1">-4146</definedName>
    <definedName name="HTML11_7" hidden="1">-4146</definedName>
    <definedName name="HTML11_8" hidden="1">""</definedName>
    <definedName name="HTML11_9" hidden="1">""</definedName>
    <definedName name="HTML12_1" hidden="1">"'[수주관리98.xls]2월2주차'!$A$1:$P$34"</definedName>
    <definedName name="HTML12_10" hidden="1">""</definedName>
    <definedName name="HTML12_11" hidden="1">1</definedName>
    <definedName name="HTML12_12" hidden="1">"C:\My Documents\98년\영업현황\일일현황-98.2.13.htm"</definedName>
    <definedName name="HTML12_2" hidden="1">1</definedName>
    <definedName name="HTML12_3" hidden="1">""</definedName>
    <definedName name="HTML12_4" hidden="1">""</definedName>
    <definedName name="HTML12_5" hidden="1">""</definedName>
    <definedName name="HTML12_6" hidden="1">-4146</definedName>
    <definedName name="HTML12_7" hidden="1">-4146</definedName>
    <definedName name="HTML12_8" hidden="1">""</definedName>
    <definedName name="HTML12_9" hidden="1">""</definedName>
    <definedName name="HTML13_1" hidden="1">"'[수주관리98.xls]2월2주차'!$A$1:$P$19"</definedName>
    <definedName name="HTML13_10" hidden="1">""</definedName>
    <definedName name="HTML13_11" hidden="1">1</definedName>
    <definedName name="HTML13_12" hidden="1">"C:\My Documents\98년\영업현황\일일현황-98.2.12.htm"</definedName>
    <definedName name="HTML13_2" hidden="1">1</definedName>
    <definedName name="HTML13_3" hidden="1">""</definedName>
    <definedName name="HTML13_4" hidden="1">""</definedName>
    <definedName name="HTML13_5" hidden="1">""</definedName>
    <definedName name="HTML13_6" hidden="1">-4146</definedName>
    <definedName name="HTML13_7" hidden="1">-4146</definedName>
    <definedName name="HTML13_8" hidden="1">""</definedName>
    <definedName name="HTML13_9" hidden="1">""</definedName>
    <definedName name="HTML14_1" hidden="1">"'[수주관리98.xls]2월2주차'!$A$1:$P$17"</definedName>
    <definedName name="HTML14_10" hidden="1">""</definedName>
    <definedName name="HTML14_11" hidden="1">1</definedName>
    <definedName name="HTML14_12" hidden="1">"C:\My Documents\98년\영업현황\일일현황-98.2.9.htm"</definedName>
    <definedName name="HTML14_2" hidden="1">1</definedName>
    <definedName name="HTML14_3" hidden="1">""</definedName>
    <definedName name="HTML14_4" hidden="1">""</definedName>
    <definedName name="HTML14_5" hidden="1">""</definedName>
    <definedName name="HTML14_6" hidden="1">-4146</definedName>
    <definedName name="HTML14_7" hidden="1">-4146</definedName>
    <definedName name="HTML14_8" hidden="1">""</definedName>
    <definedName name="HTML14_9" hidden="1">""</definedName>
    <definedName name="HTML15_1" hidden="1">"'[수주관리98.xls]2월3주차'!$A$1:$P$20"</definedName>
    <definedName name="HTML15_10" hidden="1">""</definedName>
    <definedName name="HTML15_11" hidden="1">1</definedName>
    <definedName name="HTML15_12" hidden="1">"C:\My Documents\98년\영업현황\일일현황-98.2.16.htm"</definedName>
    <definedName name="HTML15_2" hidden="1">1</definedName>
    <definedName name="HTML15_3" hidden="1">""</definedName>
    <definedName name="HTML15_4" hidden="1">""</definedName>
    <definedName name="HTML15_5" hidden="1">""</definedName>
    <definedName name="HTML15_6" hidden="1">-4146</definedName>
    <definedName name="HTML15_7" hidden="1">-4146</definedName>
    <definedName name="HTML15_8" hidden="1">""</definedName>
    <definedName name="HTML15_9" hidden="1">""</definedName>
    <definedName name="HTML16_1" hidden="1">"'[수주통합관리98_2_21.xls]2월3주차'!$A$1:$I$89"</definedName>
    <definedName name="HTML16_10" hidden="1">""</definedName>
    <definedName name="HTML16_11" hidden="1">1</definedName>
    <definedName name="HTML16_12" hidden="1">"C:\My Documents\98년\영업현황\일일현황-98.2.25.htm"</definedName>
    <definedName name="HTML16_2" hidden="1">1</definedName>
    <definedName name="HTML16_3" hidden="1">""</definedName>
    <definedName name="HTML16_4" hidden="1">""</definedName>
    <definedName name="HTML16_5" hidden="1">""</definedName>
    <definedName name="HTML16_6" hidden="1">-4146</definedName>
    <definedName name="HTML16_7" hidden="1">-4146</definedName>
    <definedName name="HTML16_8" hidden="1">""</definedName>
    <definedName name="HTML16_9" hidden="1">""</definedName>
    <definedName name="HTML17_1" hidden="1">"'[수주통합관리98_2_21.xls]2월3주차'!$A$4:$H$30"</definedName>
    <definedName name="HTML17_10" hidden="1">""</definedName>
    <definedName name="HTML17_11" hidden="1">1</definedName>
    <definedName name="HTML17_12" hidden="1">"C:\My Documents\98년\영업현황\1월 수주현황.htm"</definedName>
    <definedName name="HTML17_2" hidden="1">1</definedName>
    <definedName name="HTML17_3" hidden="1">""</definedName>
    <definedName name="HTML17_4" hidden="1">""</definedName>
    <definedName name="HTML17_5" hidden="1">""</definedName>
    <definedName name="HTML17_6" hidden="1">-4146</definedName>
    <definedName name="HTML17_7" hidden="1">-4146</definedName>
    <definedName name="HTML17_8" hidden="1">""</definedName>
    <definedName name="HTML17_9" hidden="1">""</definedName>
    <definedName name="HTML18_1" hidden="1">"'[수주통합관리98_2_21.xls]2월3주차'!$A$32:$I$58"</definedName>
    <definedName name="HTML18_10" hidden="1">""</definedName>
    <definedName name="HTML18_11" hidden="1">1</definedName>
    <definedName name="HTML18_12" hidden="1">"C:\My Documents\98년\영업현황\2월 수주현황(2월25일 현재).htm"</definedName>
    <definedName name="HTML18_2" hidden="1">1</definedName>
    <definedName name="HTML18_3" hidden="1">""</definedName>
    <definedName name="HTML18_4" hidden="1">""</definedName>
    <definedName name="HTML18_5" hidden="1">""</definedName>
    <definedName name="HTML18_6" hidden="1">-4146</definedName>
    <definedName name="HTML18_7" hidden="1">-4146</definedName>
    <definedName name="HTML18_8" hidden="1">""</definedName>
    <definedName name="HTML18_9" hidden="1">""</definedName>
    <definedName name="HTML19_1" hidden="1">"'[수주통합관리98_2_21.xls]2월3주차'!$A$63:$F$89"</definedName>
    <definedName name="HTML19_10" hidden="1">""</definedName>
    <definedName name="HTML19_11" hidden="1">1</definedName>
    <definedName name="HTML19_12" hidden="1">"C:\My Documents\98년\영업현황\월별현황(2월25일 현재).htm"</definedName>
    <definedName name="HTML19_2" hidden="1">1</definedName>
    <definedName name="HTML19_3" hidden="1">""</definedName>
    <definedName name="HTML19_4" hidden="1">""</definedName>
    <definedName name="HTML19_5" hidden="1">""</definedName>
    <definedName name="HTML19_6" hidden="1">-4146</definedName>
    <definedName name="HTML19_7" hidden="1">-4146</definedName>
    <definedName name="HTML19_8" hidden="1">""</definedName>
    <definedName name="HTML19_9" hidden="1">""</definedName>
    <definedName name="HTML2_1" hidden="1">"[수주관리98.xls]일일현황!$A$1:$L$10"</definedName>
    <definedName name="HTML2_10" hidden="1">""</definedName>
    <definedName name="HTML2_11" hidden="1">1</definedName>
    <definedName name="HTML2_12" hidden="1">"C:\My Documents\98년\1월\영업현황\일일현황-98.1.22.htm"</definedName>
    <definedName name="HTML2_2" hidden="1">1</definedName>
    <definedName name="HTML2_3" hidden="1">""</definedName>
    <definedName name="HTML2_4" hidden="1">""</definedName>
    <definedName name="HTML2_5" hidden="1">""</definedName>
    <definedName name="HTML2_6" hidden="1">-4146</definedName>
    <definedName name="HTML2_7" hidden="1">1</definedName>
    <definedName name="HTML2_8" hidden="1">"98-01-22"</definedName>
    <definedName name="HTML2_9" hidden="1">""</definedName>
    <definedName name="HTML20_1" hidden="1">"'[수주통합관리98_2_25.xls]2월4주차'!$A$71:$F$97"</definedName>
    <definedName name="HTML20_10" hidden="1">""</definedName>
    <definedName name="HTML20_11" hidden="1">1</definedName>
    <definedName name="HTML20_12" hidden="1">"C:\My Documents\98년\영업현황\월별현황(2월 마감분).htm"</definedName>
    <definedName name="HTML20_2" hidden="1">1</definedName>
    <definedName name="HTML20_3" hidden="1">""</definedName>
    <definedName name="HTML20_4" hidden="1">""</definedName>
    <definedName name="HTML20_5" hidden="1">""</definedName>
    <definedName name="HTML20_6" hidden="1">-4146</definedName>
    <definedName name="HTML20_7" hidden="1">-4146</definedName>
    <definedName name="HTML20_8" hidden="1">""</definedName>
    <definedName name="HTML20_9" hidden="1">""</definedName>
    <definedName name="HTML21_1" hidden="1">"'[수주통합관리98_2_25.xls]2월4주차'!$A$4:$H$29"</definedName>
    <definedName name="HTML21_10" hidden="1">""</definedName>
    <definedName name="HTML21_11" hidden="1">1</definedName>
    <definedName name="HTML21_12" hidden="1">"C:\My Documents\98년\영업현황\1월 수주현황(1월 마감분).htm"</definedName>
    <definedName name="HTML21_2" hidden="1">1</definedName>
    <definedName name="HTML21_3" hidden="1">""</definedName>
    <definedName name="HTML21_4" hidden="1">""</definedName>
    <definedName name="HTML21_5" hidden="1">""</definedName>
    <definedName name="HTML21_6" hidden="1">-4146</definedName>
    <definedName name="HTML21_7" hidden="1">-4146</definedName>
    <definedName name="HTML21_8" hidden="1">""</definedName>
    <definedName name="HTML21_9" hidden="1">""</definedName>
    <definedName name="HTML22_1" hidden="1">"'[수주통합관리98_2_25.xls]2월4주차'!$A$31:$I$66"</definedName>
    <definedName name="HTML22_10" hidden="1">""</definedName>
    <definedName name="HTML22_11" hidden="1">1</definedName>
    <definedName name="HTML22_12" hidden="1">"C:\My Documents\98년\영업현황\1월 수주현황(2월 마감분).htm"</definedName>
    <definedName name="HTML22_2" hidden="1">1</definedName>
    <definedName name="HTML22_3" hidden="1">""</definedName>
    <definedName name="HTML22_4" hidden="1">""</definedName>
    <definedName name="HTML22_5" hidden="1">""</definedName>
    <definedName name="HTML22_6" hidden="1">-4146</definedName>
    <definedName name="HTML22_7" hidden="1">-4146</definedName>
    <definedName name="HTML22_8" hidden="1">""</definedName>
    <definedName name="HTML22_9" hidden="1">""</definedName>
    <definedName name="HTML23_1" hidden="1">"[수주통합관리98_2_25.xls]보고양식!$A$32:$I$68"</definedName>
    <definedName name="HTML23_10" hidden="1">""</definedName>
    <definedName name="HTML23_11" hidden="1">1</definedName>
    <definedName name="HTML23_12" hidden="1">"C:\My Documents\98년\영업현황\2월 수주현황(2월 마감분).htm"</definedName>
    <definedName name="HTML23_2" hidden="1">1</definedName>
    <definedName name="HTML23_3" hidden="1">""</definedName>
    <definedName name="HTML23_4" hidden="1">""</definedName>
    <definedName name="HTML23_5" hidden="1">""</definedName>
    <definedName name="HTML23_6" hidden="1">-4146</definedName>
    <definedName name="HTML23_7" hidden="1">-4146</definedName>
    <definedName name="HTML23_8" hidden="1">""</definedName>
    <definedName name="HTML23_9" hidden="1">""</definedName>
    <definedName name="HTML24_1" hidden="1">"[수주통합관리98_2_25.xls]보고양식!$A$73:$F$98"</definedName>
    <definedName name="HTML24_10" hidden="1">""</definedName>
    <definedName name="HTML24_11" hidden="1">1</definedName>
    <definedName name="HTML24_12" hidden="1">"C:\My Documents\98년\영업현황\월별현황(2월 마감분).htm"</definedName>
    <definedName name="HTML24_2" hidden="1">1</definedName>
    <definedName name="HTML24_3" hidden="1">""</definedName>
    <definedName name="HTML24_4" hidden="1">""</definedName>
    <definedName name="HTML24_5" hidden="1">""</definedName>
    <definedName name="HTML24_6" hidden="1">-4146</definedName>
    <definedName name="HTML24_7" hidden="1">-4146</definedName>
    <definedName name="HTML24_8" hidden="1">""</definedName>
    <definedName name="HTML24_9" hidden="1">""</definedName>
    <definedName name="HTML25_1" hidden="1">"[수주통합관리98_2_25.xls]보고양식!$A$4:$I$29"</definedName>
    <definedName name="HTML25_10" hidden="1">""</definedName>
    <definedName name="HTML25_11" hidden="1">1</definedName>
    <definedName name="HTML25_12" hidden="1">"C:\My Documents\98년\영업현황\1월 수주현황(1월 마감분).htm"</definedName>
    <definedName name="HTML25_2" hidden="1">1</definedName>
    <definedName name="HTML25_3" hidden="1">""</definedName>
    <definedName name="HTML25_4" hidden="1">""</definedName>
    <definedName name="HTML25_5" hidden="1">""</definedName>
    <definedName name="HTML25_6" hidden="1">-4146</definedName>
    <definedName name="HTML25_7" hidden="1">-4146</definedName>
    <definedName name="HTML25_8" hidden="1">""</definedName>
    <definedName name="HTML25_9" hidden="1">""</definedName>
    <definedName name="HTML26_1" hidden="1">"[수주통합관리98_2_25.xls]보고양식!$A$31:$K$80"</definedName>
    <definedName name="HTML26_10" hidden="1">""</definedName>
    <definedName name="HTML26_11" hidden="1">1</definedName>
    <definedName name="HTML26_12" hidden="1">"C:\My Documents\98년\영업현황\2월 수주현황(2월 마감분).htm"</definedName>
    <definedName name="HTML26_2" hidden="1">1</definedName>
    <definedName name="HTML26_3" hidden="1">""</definedName>
    <definedName name="HTML26_4" hidden="1">""</definedName>
    <definedName name="HTML26_5" hidden="1">""</definedName>
    <definedName name="HTML26_6" hidden="1">-4146</definedName>
    <definedName name="HTML26_7" hidden="1">-4146</definedName>
    <definedName name="HTML26_8" hidden="1">""</definedName>
    <definedName name="HTML26_9" hidden="1">""</definedName>
    <definedName name="HTML27_1" hidden="1">"[수주통합관리98_2_25.xls]보고양식!$B$84:$G$109"</definedName>
    <definedName name="HTML27_10" hidden="1">""</definedName>
    <definedName name="HTML27_11" hidden="1">1</definedName>
    <definedName name="HTML27_12" hidden="1">"C:\My Documents\98년\영업현황\월별현황(2월 마감분).htm"</definedName>
    <definedName name="HTML27_2" hidden="1">1</definedName>
    <definedName name="HTML27_3" hidden="1">""</definedName>
    <definedName name="HTML27_4" hidden="1">""</definedName>
    <definedName name="HTML27_5" hidden="1">""</definedName>
    <definedName name="HTML27_6" hidden="1">-4146</definedName>
    <definedName name="HTML27_7" hidden="1">-4146</definedName>
    <definedName name="HTML27_8" hidden="1">""</definedName>
    <definedName name="HTML27_9" hidden="1">""</definedName>
    <definedName name="HTML28_1" hidden="1">"[수주통합관리98_3_2.xls]보고양식!$B$92:$G$117"</definedName>
    <definedName name="HTML28_10" hidden="1">""</definedName>
    <definedName name="HTML28_11" hidden="1">1</definedName>
    <definedName name="HTML28_12" hidden="1">"C:\My Documents\98년\영업현황\월별현황(2월 마감분).htm"</definedName>
    <definedName name="HTML28_2" hidden="1">1</definedName>
    <definedName name="HTML28_3" hidden="1">""</definedName>
    <definedName name="HTML28_4" hidden="1">""</definedName>
    <definedName name="HTML28_5" hidden="1">""</definedName>
    <definedName name="HTML28_6" hidden="1">-4146</definedName>
    <definedName name="HTML28_7" hidden="1">-4146</definedName>
    <definedName name="HTML28_8" hidden="1">""</definedName>
    <definedName name="HTML28_9" hidden="1">""</definedName>
    <definedName name="HTML29_1" hidden="1">"[수주통합관리98_3_2.xls]보고양식!$A$31:$K$88"</definedName>
    <definedName name="HTML29_10" hidden="1">""</definedName>
    <definedName name="HTML29_11" hidden="1">1</definedName>
    <definedName name="HTML29_12" hidden="1">"C:\My Documents\98년\영업현황\2월 수주현황(2월 마감분).htm"</definedName>
    <definedName name="HTML29_2" hidden="1">1</definedName>
    <definedName name="HTML29_3" hidden="1">""</definedName>
    <definedName name="HTML29_4" hidden="1">""</definedName>
    <definedName name="HTML29_5" hidden="1">""</definedName>
    <definedName name="HTML29_6" hidden="1">-4146</definedName>
    <definedName name="HTML29_7" hidden="1">-4146</definedName>
    <definedName name="HTML29_8" hidden="1">""</definedName>
    <definedName name="HTML29_9" hidden="1">""</definedName>
    <definedName name="HTML3_1" hidden="1">"[수주관리98.xls]일일현황!$A$1:$N$9"</definedName>
    <definedName name="HTML3_10" hidden="1">""</definedName>
    <definedName name="HTML3_11" hidden="1">1</definedName>
    <definedName name="HTML3_12" hidden="1">"C:\My Documents\98년\영업현황\일일현황-98.1.23.htm"</definedName>
    <definedName name="HTML3_2" hidden="1">1</definedName>
    <definedName name="HTML3_3" hidden="1">""</definedName>
    <definedName name="HTML3_4" hidden="1">""</definedName>
    <definedName name="HTML3_5" hidden="1">""</definedName>
    <definedName name="HTML3_6" hidden="1">1</definedName>
    <definedName name="HTML3_7" hidden="1">1</definedName>
    <definedName name="HTML3_8" hidden="1">""</definedName>
    <definedName name="HTML3_9" hidden="1">""</definedName>
    <definedName name="HTML30_1" hidden="1">"'[사본 - 영업통합관리(수주.매출).xls]보고양식'!$A$114:$K$131"</definedName>
    <definedName name="HTML30_10" hidden="1">""</definedName>
    <definedName name="HTML30_11" hidden="1">1</definedName>
    <definedName name="HTML30_12" hidden="1">"C:\My Documents\98년\영업현황\일일현황-98.3.12.htm"</definedName>
    <definedName name="HTML30_2" hidden="1">1</definedName>
    <definedName name="HTML30_3" hidden="1">""</definedName>
    <definedName name="HTML30_4" hidden="1">""</definedName>
    <definedName name="HTML30_5" hidden="1">""</definedName>
    <definedName name="HTML30_6" hidden="1">-4146</definedName>
    <definedName name="HTML30_7" hidden="1">-4146</definedName>
    <definedName name="HTML30_8" hidden="1">""</definedName>
    <definedName name="HTML30_9" hidden="1">""</definedName>
    <definedName name="HTML4_1" hidden="1">"[수주관리98.xls]영업!$A$1:$N$15"</definedName>
    <definedName name="HTML4_10" hidden="1">""</definedName>
    <definedName name="HTML4_11" hidden="1">1</definedName>
    <definedName name="HTML4_12" hidden="1">"C:\My Documents\98년\영업현황\일일현황-98.1.31.htm"</definedName>
    <definedName name="HTML4_2" hidden="1">1</definedName>
    <definedName name="HTML4_3" hidden="1">""</definedName>
    <definedName name="HTML4_4" hidden="1">""</definedName>
    <definedName name="HTML4_5" hidden="1">""</definedName>
    <definedName name="HTML4_6" hidden="1">1</definedName>
    <definedName name="HTML4_7" hidden="1">1</definedName>
    <definedName name="HTML4_8" hidden="1">"98-01-31"</definedName>
    <definedName name="HTML4_9" hidden="1">""</definedName>
    <definedName name="HTML5_1" hidden="1">"[수주관리98.xls]영업!$A$1:$N$29"</definedName>
    <definedName name="HTML5_10" hidden="1">""</definedName>
    <definedName name="HTML5_11" hidden="1">1</definedName>
    <definedName name="HTML5_12" hidden="1">"C:\My Documents\98년\영업현황\일일현황-98.1.31.v.htm"</definedName>
    <definedName name="HTML5_2" hidden="1">1</definedName>
    <definedName name="HTML5_3" hidden="1">""</definedName>
    <definedName name="HTML5_4" hidden="1">""</definedName>
    <definedName name="HTML5_5" hidden="1">""</definedName>
    <definedName name="HTML5_6" hidden="1">1</definedName>
    <definedName name="HTML5_7" hidden="1">1</definedName>
    <definedName name="HTML5_8" hidden="1">""</definedName>
    <definedName name="HTML5_9" hidden="1">""</definedName>
    <definedName name="HTML6_1" hidden="1">"'[수주관리98.xls]2월'!$A$1:$P$48"</definedName>
    <definedName name="HTML6_10" hidden="1">""</definedName>
    <definedName name="HTML6_11" hidden="1">1</definedName>
    <definedName name="HTML6_12" hidden="1">"C:\My Documents\98년\영업현황\일일현황-98.1.31.htm"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definedName>
    <definedName name="HTML6_9" hidden="1">""</definedName>
    <definedName name="HTML7_1" hidden="1">"'[수주관리98.xls]2월'!$A$3:$P$30"</definedName>
    <definedName name="HTML7_10" hidden="1">""</definedName>
    <definedName name="HTML7_11" hidden="1">1</definedName>
    <definedName name="HTML7_12" hidden="1">"C:\My Documents\98년\영업현황\일일현황-98.1.31.htm"</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definedName>
    <definedName name="HTML7_9" hidden="1">""</definedName>
    <definedName name="HTML8_1" hidden="1">"'[수주관리98.xls]2월'!$A$1:$P$30"</definedName>
    <definedName name="HTML8_10" hidden="1">""</definedName>
    <definedName name="HTML8_11" hidden="1">1</definedName>
    <definedName name="HTML8_12" hidden="1">"C:\My Documents\98년\영업현황\일일현황-98.1.31.htm"</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definedName>
    <definedName name="HTML8_9" hidden="1">""</definedName>
    <definedName name="HTML9_1" hidden="1">"'[수주관리98.xls]2월'!$A$1:$P$19"</definedName>
    <definedName name="HTML9_10" hidden="1">""</definedName>
    <definedName name="HTML9_11" hidden="1">1</definedName>
    <definedName name="HTML9_12" hidden="1">"C:\My Documents\98년\영업현황\일일현황-98.2.10.htm"</definedName>
    <definedName name="HTML9_2" hidden="1">1</definedName>
    <definedName name="HTML9_3" hidden="1">""</definedName>
    <definedName name="HTML9_4" hidden="1">""</definedName>
    <definedName name="HTML9_5" hidden="1">""</definedName>
    <definedName name="HTML9_6" hidden="1">-4146</definedName>
    <definedName name="HTML9_7" hidden="1">-4146</definedName>
    <definedName name="HTML9_8" hidden="1">""</definedName>
    <definedName name="HTML9_9" hidden="1">""</definedName>
    <definedName name="HTMLCount" hidden="1">1</definedName>
    <definedName name="i" hidden="1">'[44]Qtr Income'!$A$1:$W$160</definedName>
    <definedName name="i_an_new_business" localSheetId="6">[50]SQLSheet!#REF!</definedName>
    <definedName name="i_an_new_business">[50]SQLSheet!#REF!</definedName>
    <definedName name="i_claims_ratio" localSheetId="6">[50]SQLSheet!#REF!</definedName>
    <definedName name="i_claims_ratio">[50]SQLSheet!#REF!</definedName>
    <definedName name="i_combined_ratio" localSheetId="6">[50]SQLSheet!#REF!</definedName>
    <definedName name="i_combined_ratio">[50]SQLSheet!#REF!</definedName>
    <definedName name="i_embedded_value" localSheetId="6">[50]SQLSheet!#REF!</definedName>
    <definedName name="i_embedded_value">[50]SQLSheet!#REF!</definedName>
    <definedName name="i_expense_ratio" localSheetId="6">[50]SQLSheet!#REF!</definedName>
    <definedName name="i_expense_ratio">[50]SQLSheet!#REF!</definedName>
    <definedName name="i_solvency_ratio" localSheetId="6">[50]SQLSheet!#REF!</definedName>
    <definedName name="i_solvency_ratio">[50]SQLSheet!#REF!</definedName>
    <definedName name="IC_1">[42]Data_Download!$P:$P</definedName>
    <definedName name="IC_10">[42]Data_Download!$G:$G</definedName>
    <definedName name="IC_11">[42]Data_Download!$F:$F</definedName>
    <definedName name="IC_12">[42]Data_Download!$E:$E</definedName>
    <definedName name="IC_13">[42]Data_Download!$D:$D</definedName>
    <definedName name="IC_14">[42]Data_Download!$C:$C</definedName>
    <definedName name="IC_2">[42]Data_Download!$O:$O</definedName>
    <definedName name="IC_3">[42]Data_Download!$N:$N</definedName>
    <definedName name="IC_4">[42]Data_Download!$M:$M</definedName>
    <definedName name="IC_5">[42]Data_Download!$L:$L</definedName>
    <definedName name="IC_6">[42]Data_Download!$K:$K</definedName>
    <definedName name="IC_7">[42]Data_Download!$J:$J</definedName>
    <definedName name="IC_8">[42]Data_Download!$I:$I</definedName>
    <definedName name="IC_9">[42]Data_Download!$H:$H</definedName>
    <definedName name="IC_P">[42]Data_Download!$Q:$Q</definedName>
    <definedName name="IC_P1">[42]Data_Download!$R:$R</definedName>
    <definedName name="IC_P2">[42]Data_Download!$S:$S</definedName>
    <definedName name="IC_P3">[42]Data_Download!$T:$T</definedName>
    <definedName name="Idioma" localSheetId="6">#REF!</definedName>
    <definedName name="Idioma">#REF!</definedName>
    <definedName name="Img_ML_7g5e5e2b" hidden="1">"IMG_12"</definedName>
    <definedName name="In_Construction" localSheetId="6">[43]PROJECTION!#REF!</definedName>
    <definedName name="In_Construction">[43]PROJECTION!#REF!</definedName>
    <definedName name="In_Operation" localSheetId="6">[43]PROJECTION!#REF!</definedName>
    <definedName name="In_Operation">[43]PROJECTION!#REF!</definedName>
    <definedName name="Inc_cap_RnD_fore">[42]Data_Download!$E$21:$X$21</definedName>
    <definedName name="inc_tax" localSheetId="6">#REF!</definedName>
    <definedName name="inc_tax">#REF!</definedName>
    <definedName name="Inc00">[34]IS!$AI$7:$AI$39</definedName>
    <definedName name="Income__Loss__from_Disc._Ops">'[4]5 yr Sales and Earnings'!$A$66:$AA$66</definedName>
    <definedName name="Income_before_taxes" localSheetId="6">[42]Data_Download!#REF!</definedName>
    <definedName name="Income_before_taxes">[42]Data_Download!#REF!</definedName>
    <definedName name="Income_equivalents">[42]Data_Download!$C$30:$AZ$30</definedName>
    <definedName name="Income_equivalents_fore">[42]Data_Download!$E$26:$X$26</definedName>
    <definedName name="Income_form_uncons_subs_fore">[42]Data_Download!$E$32:$G$32</definedName>
    <definedName name="Income_from_Unconsolidated_Subs">[42]Data_Download!$C$48:$AZ$48</definedName>
    <definedName name="Income_tax" localSheetId="6">#REF!</definedName>
    <definedName name="Income_tax">#REF!</definedName>
    <definedName name="Income_tax_fore">[42]Data_Download!$E$39:$M$39</definedName>
    <definedName name="INCOME_TAX_FROM_BRGAAP__R" localSheetId="6">[43]PROJECTION!#REF!</definedName>
    <definedName name="INCOME_TAX_FROM_BRGAAP__R">[43]PROJECTION!#REF!</definedName>
    <definedName name="INCOME_TAX_FROM_BRGAAP__US" localSheetId="6">[43]PROJECTION!#REF!</definedName>
    <definedName name="INCOME_TAX_FROM_BRGAAP__US">[43]PROJECTION!#REF!</definedName>
    <definedName name="Income_tax_growth_fore">[42]Data_Download!$H$143:$K$143</definedName>
    <definedName name="Income_tax_rate">[42]Data_Download!$C$98:$Q$98</definedName>
    <definedName name="Income_taxes_payable">[42]Data_Download!$C$21:$AE$21</definedName>
    <definedName name="Income_taxes_payable_growth_fore">[42]Data_Download!$H$154:$K$154</definedName>
    <definedName name="Increase_cap_RnD_fore">[42]Data_Download!$E$21:$Z$21</definedName>
    <definedName name="Increase_Capitalized_R_D_net">[42]Data_Download!$C$22:$AZ$22</definedName>
    <definedName name="Increase_Deferred_Taxes">[42]Data_Download!$C$51:$AE$51</definedName>
    <definedName name="Increase_in_other_liabilities" localSheetId="6">[42]Data_Download!#REF!</definedName>
    <definedName name="Increase_in_other_liabilities">[42]Data_Download!#REF!</definedName>
    <definedName name="Increase_in_other_reserves">[42]Data_Download!$C$53:$AU$53</definedName>
    <definedName name="Increase_LIFO_Reserve">[42]Data_Download!$C$52:$AX$52</definedName>
    <definedName name="Incremental_investment">[42]Data_Download!$C$21:$AZ$21</definedName>
    <definedName name="Incremental_ROIC">[42]Data_Download!$C$91:$BZ$91</definedName>
    <definedName name="Incremental_ROIC_DCF">[42]Data_Download!$C$93:$BZ$93</definedName>
    <definedName name="indi">[76]Watchlist!$E$11:$E$210</definedName>
    <definedName name="india" localSheetId="6">#REF!</definedName>
    <definedName name="india">#REF!</definedName>
    <definedName name="IndustryId">[77]IndexInformation!$B$40</definedName>
    <definedName name="Infgod" localSheetId="6" hidden="1">{"monthlyunits",#N/A,FALSE,"openings"}</definedName>
    <definedName name="Infgod" localSheetId="5" hidden="1">{"monthlyunits",#N/A,FALSE,"openings"}</definedName>
    <definedName name="Infgod" hidden="1">{"monthlyunits",#N/A,FALSE,"openings"}</definedName>
    <definedName name="Inflation" localSheetId="6">#REF!</definedName>
    <definedName name="Inflation">#REF!</definedName>
    <definedName name="Infosed" localSheetId="6" hidden="1">{"quartfin",#N/A,FALSE,"quartfin"}</definedName>
    <definedName name="Infosed" localSheetId="5" hidden="1">{"quartfin",#N/A,FALSE,"quartfin"}</definedName>
    <definedName name="Infosed" hidden="1">{"quartfin",#N/A,FALSE,"quartfin"}</definedName>
    <definedName name="Inspra">'[4]5 yr Sales and Earnings'!$A$11:$AA$11</definedName>
    <definedName name="INSTR_ebitda00">'[78]p&amp;leuro'!$J$39</definedName>
    <definedName name="INSTR_ebitda97">'[78]p&amp;leuro'!$J$15</definedName>
    <definedName name="INSTR_ebitda98">'[78]p&amp;leuro'!$J$23</definedName>
    <definedName name="INSTR_ebitda99">'[78]p&amp;leuro'!$J$31</definedName>
    <definedName name="INSTR_netdbt" localSheetId="6">#REF!</definedName>
    <definedName name="INSTR_netdbt" localSheetId="5">#REF!</definedName>
    <definedName name="INSTR_netdbt">#REF!</definedName>
    <definedName name="instructions" localSheetId="6">#REF!</definedName>
    <definedName name="instructions">#REF!</definedName>
    <definedName name="INT_COV" localSheetId="6">#REF!</definedName>
    <definedName name="INT_COV">#REF!</definedName>
    <definedName name="INT_EXP" localSheetId="6">#REF!</definedName>
    <definedName name="INT_EXP">#REF!</definedName>
    <definedName name="Int_exp_OL">[42]Data_Download!$C$62:$AZ$62</definedName>
    <definedName name="INT_INC" localSheetId="6">#REF!</definedName>
    <definedName name="INT_INC">#REF!</definedName>
    <definedName name="Intangible_Assets" localSheetId="6">#REF!</definedName>
    <definedName name="Intangible_Assets">#REF!</definedName>
    <definedName name="Interest" localSheetId="6">#REF!</definedName>
    <definedName name="Interest">#REF!</definedName>
    <definedName name="Interest_exp_growth_fore">[42]Data_Download!$H$144:$K$144</definedName>
    <definedName name="Interest_exp_inc_fore">[42]Data_Download!$E$33:$M$33</definedName>
    <definedName name="Interest_expense_after_taxes">[42]Data_Download!$C$67:$AE$67</definedName>
    <definedName name="Interest_expense_income">[42]Data_Download!$C$63:$AE$63</definedName>
    <definedName name="Interest_expense_oper_leases">[42]Data_Download!$D$63:$AZ$63</definedName>
    <definedName name="Interest_on_Perpetual_debentures" localSheetId="6">[43]PROJECTION!#REF!</definedName>
    <definedName name="Interest_on_Perpetual_debentures">[43]PROJECTION!#REF!</definedName>
    <definedName name="Interest_oper_lease">[42]Data_Download!$C$63:$AW$63</definedName>
    <definedName name="inv_capital" localSheetId="6">#REF!</definedName>
    <definedName name="inv_capital">#REF!</definedName>
    <definedName name="Inv_in_Subsidiaries" localSheetId="6">[43]PROJECTION!#REF!</definedName>
    <definedName name="Inv_in_Subsidiaries">[43]PROJECTION!#REF!</definedName>
    <definedName name="Inventory">[42]Data_Download!$C$8:$AE$8</definedName>
    <definedName name="Inventory_growth_fore">[42]Data_Download!$H$148:$K$148</definedName>
    <definedName name="Inventory_turns">[42]Data_Download!$C$96:$AU$96</definedName>
    <definedName name="Invested_capital">[42]Data_Download!$C$87:$AE$87</definedName>
    <definedName name="Invested_capital_DCF">[42]Data_Download!$C$77:$AZ$77</definedName>
    <definedName name="Invested_capital_growth_fore">[42]Data_Download!$H$146:$K$146</definedName>
    <definedName name="Invested_capital_turns">[42]Data_Download!$C$102:$AU$102</definedName>
    <definedName name="Invested_capital_turns_DCF">[42]Data_Download!$C$83:$AZ$83</definedName>
    <definedName name="Invested_capital_turns_fore">[42]Data_Download!$H$80:$K$80</definedName>
    <definedName name="Investments_in_Subsidiaries" localSheetId="6">[43]PROJECTION!#REF!</definedName>
    <definedName name="Investments_in_Subsidiaries">[43]PROJECTION!#REF!</definedName>
    <definedName name="Investments_in_Unconsolidated_Subs">[42]Data_Download!$C$76:$AZ$76</definedName>
    <definedName name="IP" localSheetId="6">#REF!</definedName>
    <definedName name="IP">#REF!</definedName>
    <definedName name="IPR___D___Product_Licensing_Charges">'[4]5 yr Sales and Earnings'!$A$67:$AA$67</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IS_1">[42]Data_Download!$Q:$Q</definedName>
    <definedName name="IS_10">[42]Data_Download!$H:$H</definedName>
    <definedName name="IS_11">[42]Data_Download!$G:$G</definedName>
    <definedName name="IS_12">[42]Data_Download!$F:$F</definedName>
    <definedName name="IS_13">[42]Data_Download!$E:$E</definedName>
    <definedName name="IS_14">[42]Data_Download!$D:$D</definedName>
    <definedName name="IS_2">[42]Data_Download!$P:$P</definedName>
    <definedName name="IS_3">[42]Data_Download!$O:$O</definedName>
    <definedName name="IS_4">[42]Data_Download!$N:$N</definedName>
    <definedName name="IS_5">[42]Data_Download!$M:$M</definedName>
    <definedName name="IS_6">[42]Data_Download!$L:$L</definedName>
    <definedName name="IS_7">[42]Data_Download!$K:$K</definedName>
    <definedName name="IS_8">[42]Data_Download!$J:$J</definedName>
    <definedName name="IS_9">[42]Data_Download!$I:$I</definedName>
    <definedName name="is_active" localSheetId="6">[50]SQLSheet!#REF!</definedName>
    <definedName name="is_active">[50]SQLSheet!#REF!</definedName>
    <definedName name="is_foreign_share" localSheetId="6">[50]SQLSheet!#REF!</definedName>
    <definedName name="is_foreign_share">[50]SQLSheet!#REF!</definedName>
    <definedName name="is_holdbin" localSheetId="6">#REF!</definedName>
    <definedName name="is_holdbin" localSheetId="5">#REF!</definedName>
    <definedName name="is_holdbin">#REF!</definedName>
    <definedName name="IS_p">[42]Data_Download!$R:$R</definedName>
    <definedName name="is_restricted" localSheetId="6">[50]SQLSheet!#REF!</definedName>
    <definedName name="is_restricted">[50]SQLSheet!#REF!</definedName>
    <definedName name="is_restricted_ext" localSheetId="6">[50]SQLSheet!#REF!</definedName>
    <definedName name="is_restricted_ext">[50]SQLSheet!#REF!</definedName>
    <definedName name="is_restricted_over" localSheetId="6">[50]SQLSheet!#REF!</definedName>
    <definedName name="is_restricted_over">[50]SQLSheet!#REF!</definedName>
    <definedName name="is_restricted_use_over" localSheetId="6">[50]SQLSheet!#REF!</definedName>
    <definedName name="is_restricted_use_over">[50]SQLSheet!#REF!</definedName>
    <definedName name="is_tk_consolidated" localSheetId="6">[50]SQLSheet!#REF!</definedName>
    <definedName name="is_tk_consolidated">[50]SQLSheet!#REF!</definedName>
    <definedName name="is_week_of_next_release_date" localSheetId="6">[50]SQLSheet!#REF!</definedName>
    <definedName name="is_week_of_next_release_date">[50]SQLSheet!#REF!</definedName>
    <definedName name="ISMethod">1</definedName>
    <definedName name="iso_country_code" localSheetId="6">[50]SQLSheet!#REF!</definedName>
    <definedName name="iso_country_code">[50]SQLSheet!#REF!</definedName>
    <definedName name="iso_currency_code" localSheetId="6">[50]SQLSheet!#REF!</definedName>
    <definedName name="iso_currency_code">[50]SQLSheet!#REF!</definedName>
    <definedName name="ISVARI" localSheetId="6">#REF!</definedName>
    <definedName name="ISVARI" localSheetId="5">#REF!</definedName>
    <definedName name="ISVARI">#REF!</definedName>
    <definedName name="italy" localSheetId="6">#REF!</definedName>
    <definedName name="italy">#REF!</definedName>
    <definedName name="ITEMUNIT" localSheetId="6">#REF!</definedName>
    <definedName name="ITEMUNIT">#REF!</definedName>
    <definedName name="ITR">OFFSET(OFFSET([79]TimeSeries!$X$6,[79]TimeSeries!$H$1,0),,,[79]TimeSeries!$I$1)</definedName>
    <definedName name="j" localSheetId="6">#REF!</definedName>
    <definedName name="j">#REF!</definedName>
    <definedName name="j.v.analysis" localSheetId="6">#REF!</definedName>
    <definedName name="j.v.analysis">#REF!</definedName>
    <definedName name="japan" localSheetId="6">#REF!</definedName>
    <definedName name="japan">#REF!</definedName>
    <definedName name="JVSALES" localSheetId="6">'[80]Qtr Sales'!#REF!</definedName>
    <definedName name="JVSALES">'[80]Qtr Sales'!#REF!</definedName>
    <definedName name="k">'[44]Qtr Margin'!$A$1:$N$75</definedName>
    <definedName name="KADS_Version" localSheetId="6">#REF!</definedName>
    <definedName name="KADS_Version" localSheetId="5">#REF!</definedName>
    <definedName name="KADS_Version">#REF!</definedName>
    <definedName name="Kd" localSheetId="6">[42]Data_Download!#REF!</definedName>
    <definedName name="Kd">[42]Data_Download!#REF!</definedName>
    <definedName name="Ke">[42]Data_Download!$D$11</definedName>
    <definedName name="KHN" localSheetId="6" hidden="1">{"'보고양식'!$A$58:$K$111"}</definedName>
    <definedName name="KHN" localSheetId="5" hidden="1">{"'보고양식'!$A$58:$K$111"}</definedName>
    <definedName name="KHN" hidden="1">{"'보고양식'!$A$58:$K$111"}</definedName>
    <definedName name="l">'[44]Qtr Sales'!$A$2:$AF$127</definedName>
    <definedName name="L_T_obligations_under_cap_leases">[42]Data_Download!$C$58:$AU$58</definedName>
    <definedName name="LABOR_COST____of_Rev" localSheetId="6">[43]PROJECTION!#REF!</definedName>
    <definedName name="LABOR_COST____of_Rev">[43]PROJECTION!#REF!</definedName>
    <definedName name="Labor_Cost__in_R" localSheetId="6">[43]PROJECTION!#REF!</definedName>
    <definedName name="Labor_Cost__in_R">[43]PROJECTION!#REF!</definedName>
    <definedName name="LanguageCode">[77]IndexInformation!$B$38</definedName>
    <definedName name="Lasofoxifene">'[4]5 yr Sales and Earnings'!$A$38:$AA$38</definedName>
    <definedName name="LAST" localSheetId="6">[43]PROJECTION!#REF!</definedName>
    <definedName name="LAST">[43]PROJECTION!#REF!</definedName>
    <definedName name="LAST_DISC_CASH_FLOW" localSheetId="6">[43]PROJECTION!#REF!</definedName>
    <definedName name="LAST_DISC_CASH_FLOW">[43]PROJECTION!#REF!</definedName>
    <definedName name="LAST_DIVIDEND" localSheetId="6">[43]PROJECTION!#REF!</definedName>
    <definedName name="LAST_DIVIDEND">[43]PROJECTION!#REF!</definedName>
    <definedName name="last_earnings_release_date" localSheetId="6">[50]SQLSheet!#REF!</definedName>
    <definedName name="last_earnings_release_date">[50]SQLSheet!#REF!</definedName>
    <definedName name="last_reported_qtr" localSheetId="6">[50]SQLSheet!#REF!</definedName>
    <definedName name="last_reported_qtr">[50]SQLSheet!#REF!</definedName>
    <definedName name="last_reported_year" localSheetId="6">[50]SQLSheet!#REF!</definedName>
    <definedName name="last_reported_year">[50]SQLSheet!#REF!</definedName>
    <definedName name="LastListUpdate">0</definedName>
    <definedName name="LastPriceDate">45869</definedName>
    <definedName name="LatestFiledQ">[81]SUMMARY!$J$11</definedName>
    <definedName name="LatestRpQ">[81]SUMMARY!$J$10</definedName>
    <definedName name="Latin_Amercia" localSheetId="6">#REF!</definedName>
    <definedName name="Latin_Amercia" localSheetId="5">#REF!</definedName>
    <definedName name="Latin_Amercia">#REF!</definedName>
    <definedName name="latinAmerica" localSheetId="6">#REF!</definedName>
    <definedName name="latinAmerica">#REF!</definedName>
    <definedName name="latinAmericaCountries" localSheetId="6">'[45]MW GEG'!$J$42:$J$46</definedName>
    <definedName name="latinAmericaCountries" localSheetId="5">'[45]MW GEG'!$J$42:$J$46</definedName>
    <definedName name="latinAmericaCountries">#REF!</definedName>
    <definedName name="Lease_thereafter">[42]Data_Download!$C$10:$AX$10</definedName>
    <definedName name="Lease_years">[42]Data_Download!$B$20:$B$61</definedName>
    <definedName name="Lease_yr_1">[42]Data_Download!$C$5:$AX$5</definedName>
    <definedName name="Lease_yr_2">[42]Data_Download!$C$6:$AX$6</definedName>
    <definedName name="Lease_yr_3">[42]Data_Download!$C$7:$AX$7</definedName>
    <definedName name="Lease_yr_4">[42]Data_Download!$C$8:$AX$8</definedName>
    <definedName name="Lease_yr_5">[42]Data_Download!$C$9:$AX$9</definedName>
    <definedName name="LIFO_Reserve">[42]Data_Download!$C$9:$AE$9</definedName>
    <definedName name="limcount" hidden="1">1</definedName>
    <definedName name="Linking_1" localSheetId="6">#REF!</definedName>
    <definedName name="Linking_1" localSheetId="5">#REF!</definedName>
    <definedName name="Linking_1">#REF!</definedName>
    <definedName name="Linking_10">#REF!</definedName>
    <definedName name="Linking_100">#REF!</definedName>
    <definedName name="Linking_101">#REF!</definedName>
    <definedName name="Linking_102" xml:space="preserve">                    [82]IS!$B$4:$BJ$47</definedName>
    <definedName name="Linking_103" xml:space="preserve">                    [82]IS!$B$4:$BJ$47</definedName>
    <definedName name="Linking_104" xml:space="preserve">          [82]IS!$B$4:$BJ$47</definedName>
    <definedName name="Linking_105" xml:space="preserve">                    [82]IS!$B$4:$BJ$47</definedName>
    <definedName name="Linking_106" xml:space="preserve">                                                            [82]IS!$B$4:$BJ$47</definedName>
    <definedName name="Linking_107" xml:space="preserve">                                                  [82]IS!$B$4:$BJ$47</definedName>
    <definedName name="Linking_108" xml:space="preserve">                                             [83]IS!$B$6:$BY$73</definedName>
    <definedName name="Linking_109" xml:space="preserve">                                   [83]IS!$B$6:$BY$72</definedName>
    <definedName name="Linking_11">IS!$B$6:$BM$32</definedName>
    <definedName name="Linking_110" xml:space="preserve">                         [83]IS!$B$6:$BY$72</definedName>
    <definedName name="Linking_111" xml:space="preserve">                         [83]Pipeline!$B$7:$M$26</definedName>
    <definedName name="Linking_112" xml:space="preserve">                                             '[83]Other --&gt;'!$A$2:$E$17</definedName>
    <definedName name="Linking_113" xml:space="preserve">                                                                                                                                                                               '[83]Other --&gt;'!$A$2:$E$17</definedName>
    <definedName name="Linking_114" xml:space="preserve">               '[83]Other --&gt;'!$A$20:$E$39</definedName>
    <definedName name="Linking_115" xml:space="preserve">                         '[83]Other --&gt;'!$F$43:$H$51</definedName>
    <definedName name="Linking_116" xml:space="preserve">                         '[83]Other --&gt;'!$I$56:$M$60</definedName>
    <definedName name="Linking_117">#REF!</definedName>
    <definedName name="Linking_118">#REF!</definedName>
    <definedName name="Linking_119" xml:space="preserve">               '[83]Earnings Tables'!$B$6:$M$26</definedName>
    <definedName name="Linking_12">IS!$B$6:$BM$32</definedName>
    <definedName name="Linking_120" xml:space="preserve">                                        '[83]Earnings Tables'!$B$6:$M$26</definedName>
    <definedName name="Linking_121">#REF!</definedName>
    <definedName name="Linking_122" xml:space="preserve">                                                       '[83]Earnings Tables'!$B$33:$H$53</definedName>
    <definedName name="Linking_123">#REF!</definedName>
    <definedName name="Linking_124" xml:space="preserve">                         '[83]Earnings Tables'!$B$33:$H$53</definedName>
    <definedName name="Linking_125">#REF!</definedName>
    <definedName name="Linking_126">#REF!</definedName>
    <definedName name="Linking_127">#REF!</definedName>
    <definedName name="Linking_128">#REF!</definedName>
    <definedName name="Linking_129" xml:space="preserve">                                                                                     IS!$B$6:$BR$32</definedName>
    <definedName name="Linking_13">BS!$B$6:$BJ$36</definedName>
    <definedName name="Linking_130" xml:space="preserve">                                                                 BS!$B$6:$BO$36</definedName>
    <definedName name="Linking_131" xml:space="preserve">                                                                                     CF!$B$6:$BO$41</definedName>
    <definedName name="Linking_132" xml:space="preserve">                                                                                                                                                                                                             schizophrenia!$B$6:$Y$26</definedName>
    <definedName name="Linking_133" xml:space="preserve">                                                                           ASD!$B$6:$Y$29</definedName>
    <definedName name="Linking_134" xml:space="preserve">                                                                                                                                                           DCF!$B$3:$V$42</definedName>
    <definedName name="Linking_135">#REF!</definedName>
    <definedName name="Linking_136">#REF!</definedName>
    <definedName name="Linking_137">#REF!</definedName>
    <definedName name="Linking_138" xml:space="preserve">                                                                                                                                                                                                                                                               DCF!$B$3:$V$16</definedName>
    <definedName name="Linking_139" xml:space="preserve">                                                       DCF!$B$3:$V$16</definedName>
    <definedName name="Linking_14">CF!$B$6:$BJ$41</definedName>
    <definedName name="Linking_140" xml:space="preserve">                                                                 DCF!$B$18:$D$42</definedName>
    <definedName name="Linking_141" xml:space="preserve">                                                                                                                                                                                                                            DCF!$B$3:$V$16</definedName>
    <definedName name="Linking_142" xml:space="preserve">                                                                                                                             DCF!$B$3:$V$42</definedName>
    <definedName name="Linking_143" xml:space="preserve">                                                                                                                   DCF!$B$3:$V$32</definedName>
    <definedName name="Linking_144">#REF!</definedName>
    <definedName name="Linking_145">#REF!</definedName>
    <definedName name="Linking_146">#REF!</definedName>
    <definedName name="Linking_147">#REF!</definedName>
    <definedName name="Linking_148">#REF!</definedName>
    <definedName name="Linking_149">#REF!</definedName>
    <definedName name="Linking_15">#REF!</definedName>
    <definedName name="Linking_150">#REF!</definedName>
    <definedName name="Linking_151">#REF!</definedName>
    <definedName name="Linking_152" xml:space="preserve">                                                                                                                                                                                                                                 ADP!$B$6:$Y$26</definedName>
    <definedName name="Linking_153" xml:space="preserve">                                             ADP!$B$6:$Y$26</definedName>
    <definedName name="Linking_154" xml:space="preserve">                                             ADP!$B$6:$Y$26</definedName>
    <definedName name="Linking_155">#REF!</definedName>
    <definedName name="Linking_156">#REF!</definedName>
    <definedName name="Linking_157">#REF!</definedName>
    <definedName name="Linking_158">#REF!</definedName>
    <definedName name="Linking_159">#REF!</definedName>
    <definedName name="Linking_16">#REF!</definedName>
    <definedName name="Linking_160">#REF!</definedName>
    <definedName name="Linking_161">#REF!</definedName>
    <definedName name="Linking_162">#REF!</definedName>
    <definedName name="Linking_163">#REF!</definedName>
    <definedName name="Linking_164">#REF!</definedName>
    <definedName name="Linking_165">#REF!</definedName>
    <definedName name="Linking_166">#REF!</definedName>
    <definedName name="Linking_167">#REF!</definedName>
    <definedName name="Linking_168">#REF!</definedName>
    <definedName name="Linking_169">#REF!</definedName>
    <definedName name="Linking_17">#REF!</definedName>
    <definedName name="Linking_170" xml:space="preserve">                                                                                                                                                                                                                                                     IS!$B$6:$BR$32</definedName>
    <definedName name="Linking_171" xml:space="preserve">                                             IS!$B$6:$BR$32</definedName>
    <definedName name="Linking_172">#REF!</definedName>
    <definedName name="Linking_173">#REF!</definedName>
    <definedName name="Linking_174">#REF!</definedName>
    <definedName name="Linking_175">#REF!</definedName>
    <definedName name="Linking_18">#REF!</definedName>
    <definedName name="Linking_19">#REF!</definedName>
    <definedName name="Linking_2">#REF!</definedName>
    <definedName name="Linking_20">#REF!</definedName>
    <definedName name="Linking_21">#REF!</definedName>
    <definedName name="Linking_22">#REF!</definedName>
    <definedName name="Linking_23">#REF!</definedName>
    <definedName name="Linking_24">#REF!</definedName>
    <definedName name="Linking_25">#REF!</definedName>
    <definedName name="Linking_26">#REF!</definedName>
    <definedName name="Linking_27">#REF!</definedName>
    <definedName name="Linking_28">#REF!</definedName>
    <definedName name="Linking_29">#REF!</definedName>
    <definedName name="Linking_3">IS!$B$6:$BC$30</definedName>
    <definedName name="Linking_30">#REF!</definedName>
    <definedName name="Linking_31">#REF!</definedName>
    <definedName name="Linking_32">#REF!</definedName>
    <definedName name="Linking_33">#REF!</definedName>
    <definedName name="Linking_34">#REF!</definedName>
    <definedName name="Linking_35">#REF!</definedName>
    <definedName name="Linking_36">#REF!</definedName>
    <definedName name="Linking_37">#REF!</definedName>
    <definedName name="Linking_38">#REF!</definedName>
    <definedName name="Linking_39">#REF!</definedName>
    <definedName name="Linking_4">BS!$B$6:$AZ$36</definedName>
    <definedName name="Linking_40">#REF!</definedName>
    <definedName name="Linking_41" xml:space="preserve">                          '[84]Approved Drugs'!$B$2:$P$20</definedName>
    <definedName name="Linking_42">'[84]Approved Drugs'!$B$2:$P$20</definedName>
    <definedName name="Linking_43">#REF!</definedName>
    <definedName name="Linking_44">#REF!</definedName>
    <definedName name="Linking_45">#REF!</definedName>
    <definedName name="Linking_46">#REF!</definedName>
    <definedName name="Linking_47">#REF!</definedName>
    <definedName name="Linking_48">#REF!</definedName>
    <definedName name="Linking_49">#REF!</definedName>
    <definedName name="Linking_5">CF!$B$6:$AZ$41</definedName>
    <definedName name="Linking_50">#REF!</definedName>
    <definedName name="Linking_51">#REF!</definedName>
    <definedName name="Linking_52">#REF!</definedName>
    <definedName name="Linking_53">#REF!</definedName>
    <definedName name="Linking_54">#REF!</definedName>
    <definedName name="Linking_55">#REF!</definedName>
    <definedName name="Linking_56">#REF!</definedName>
    <definedName name="Linking_57" xml:space="preserve">            [82]DCF!$B$3:$O$6</definedName>
    <definedName name="Linking_58" xml:space="preserve">            [82]DCF!$B$3:$O$6</definedName>
    <definedName name="Linking_59" xml:space="preserve">      '[84]Approved Drugs'!$B$23:$P$28</definedName>
    <definedName name="Linking_6">#REF!</definedName>
    <definedName name="Linking_60" xml:space="preserve">            '[84]Approved Drugs'!$B$23:$P$28</definedName>
    <definedName name="Linking_61" xml:space="preserve">      '[84]Approved Drugs'!$V$45:$Y$52</definedName>
    <definedName name="Linking_62" xml:space="preserve">      [82]Milestones!$B$3:$E$10</definedName>
    <definedName name="Linking_63" xml:space="preserve">            [82]Milestones!$B$3:$E$10</definedName>
    <definedName name="Linking_64" xml:space="preserve">                                    [82]Milestones!$B$3:$E$10</definedName>
    <definedName name="Linking_65" xml:space="preserve">            [82]Milestones!$B$3:$E$10</definedName>
    <definedName name="Linking_66" xml:space="preserve">      [82]Milestones!$B$3:$E$10</definedName>
    <definedName name="Linking_67" xml:space="preserve">            [82]Milestones!$B$3:$E$10</definedName>
    <definedName name="Linking_68" xml:space="preserve">       '[82]RAD1901 Patient'!$B$2:$S$20</definedName>
    <definedName name="Linking_69" xml:space="preserve">                  '[82]RAD1901 Patient'!$B$2:$S$20</definedName>
    <definedName name="Linking_7">#REF!</definedName>
    <definedName name="Linking_70" xml:space="preserve">          [82]Milestones!$B$3:$E$10</definedName>
    <definedName name="Linking_71" xml:space="preserve">          [82]Milestones!$B$3:$E$10</definedName>
    <definedName name="Linking_72" xml:space="preserve">                    [82]Milestones!$B$3:$E$10</definedName>
    <definedName name="Linking_73" xml:space="preserve">          [82]IS!$B$4:$BJ$47</definedName>
    <definedName name="Linking_74" xml:space="preserve">                    [82]IS!$B$4:$BJ$47</definedName>
    <definedName name="Linking_75" xml:space="preserve">          [82]IS!$B$4:$BJ$48</definedName>
    <definedName name="Linking_76" xml:space="preserve">          [82]TYMLOS_IMS!$B$2:$IB$85</definedName>
    <definedName name="Linking_77" xml:space="preserve">          [82]IS!$B$4:$CI$47</definedName>
    <definedName name="Linking_78" xml:space="preserve">                    [82]IS!$B$4:$CI$47</definedName>
    <definedName name="Linking_79" xml:space="preserve">                                                            [82]IS!$B$4:$CI$47</definedName>
    <definedName name="Linking_8" localSheetId="6">'[85]Rev Summary'!#REF!</definedName>
    <definedName name="Linking_8" localSheetId="5">'[85]Rev Summary'!#REF!</definedName>
    <definedName name="Linking_8">'[85]Rev Summary'!#REF!</definedName>
    <definedName name="Linking_80" xml:space="preserve">                    [82]IS!$B$4:$CI$47</definedName>
    <definedName name="Linking_81" xml:space="preserve">                    [82]IS!$B$4:$CI$47</definedName>
    <definedName name="Linking_82" xml:space="preserve">                                                  [82]IS!$B$4:$CI$47</definedName>
    <definedName name="Linking_83" xml:space="preserve">                    [82]BS!$B$1:$S$30</definedName>
    <definedName name="Linking_84" xml:space="preserve">          [82]IS!$B$4:$CI$47</definedName>
    <definedName name="Linking_85" xml:space="preserve">          [82]IS!$A$1:$CI$47</definedName>
    <definedName name="Linking_86" xml:space="preserve">                    [82]IS!$CK$33:$CL$35</definedName>
    <definedName name="Linking_87" xml:space="preserve">          [82]IS!$B$4:$CI$47</definedName>
    <definedName name="Linking_88" xml:space="preserve">                    [82]IS!$B$4:$CI$47</definedName>
    <definedName name="Linking_89" xml:space="preserve">          [82]BS!$B$1:$S$30</definedName>
    <definedName name="Linking_9" localSheetId="6">ADP!$B$6:$O$32</definedName>
    <definedName name="Linking_9">schizophrenia!$B$6:$O$33</definedName>
    <definedName name="Linking_90" xml:space="preserve">          [82]IS!$B$4:$CI$47</definedName>
    <definedName name="Linking_91" xml:space="preserve">          [82]IS!$B$4:$BJ$47</definedName>
    <definedName name="Linking_92" xml:space="preserve">                    [82]IS!$B$4:$BJ$47</definedName>
    <definedName name="Linking_93" xml:space="preserve">                    [82]IS!$B$4:$BJ$47</definedName>
    <definedName name="Linking_94" xml:space="preserve">          [82]IS!$B$4:$BJ$47</definedName>
    <definedName name="Linking_95" xml:space="preserve">                    [82]IS!$B$4:$BJ$47</definedName>
    <definedName name="Linking_96" xml:space="preserve">                    [82]IS!$B$4:$BJ$47</definedName>
    <definedName name="Linking_97" xml:space="preserve">                    [82]IS!$B$4:$BJ$47</definedName>
    <definedName name="Linking_98" xml:space="preserve">          [82]IS!$B$4:$BJ$47</definedName>
    <definedName name="Linking_99" xml:space="preserve">          [82]IS!$B$4:$BJ$47</definedName>
    <definedName name="Linking_Range_1" localSheetId="6">#REF!</definedName>
    <definedName name="Linking_Range_1" localSheetId="5">#REF!</definedName>
    <definedName name="Linking_Range_1">#REF!</definedName>
    <definedName name="Linking_Range_10" localSheetId="6">#REF!</definedName>
    <definedName name="Linking_Range_10" localSheetId="5">#REF!</definedName>
    <definedName name="Linking_Range_10">#REF!</definedName>
    <definedName name="Linking_Range_11" localSheetId="6">#REF!</definedName>
    <definedName name="Linking_Range_11" localSheetId="5">#REF!</definedName>
    <definedName name="Linking_Range_11">#REF!</definedName>
    <definedName name="Linking_Range_12" localSheetId="6">#REF!</definedName>
    <definedName name="Linking_Range_12" localSheetId="5">#REF!</definedName>
    <definedName name="Linking_Range_12">#REF!</definedName>
    <definedName name="Linking_Range_15" localSheetId="6">[85]Valuation!#REF!</definedName>
    <definedName name="Linking_Range_15" localSheetId="5">[85]Valuation!#REF!</definedName>
    <definedName name="Linking_Range_15">[85]Valuation!#REF!</definedName>
    <definedName name="Linking_Range_17" localSheetId="6">#REF!</definedName>
    <definedName name="Linking_Range_17" localSheetId="5">#REF!</definedName>
    <definedName name="Linking_Range_17">#REF!</definedName>
    <definedName name="Linking_Range_18">#REF!</definedName>
    <definedName name="Linking_Range_19" localSheetId="6">#REF!</definedName>
    <definedName name="Linking_Range_19" localSheetId="5">#REF!</definedName>
    <definedName name="Linking_Range_19">#REF!</definedName>
    <definedName name="Linking_Range_2" localSheetId="6">#REF!</definedName>
    <definedName name="Linking_Range_2" localSheetId="5">#REF!</definedName>
    <definedName name="Linking_Range_2">#REF!</definedName>
    <definedName name="Linking_Range_20" localSheetId="6">#REF!</definedName>
    <definedName name="Linking_Range_20" localSheetId="5">#REF!</definedName>
    <definedName name="Linking_Range_20">#REF!</definedName>
    <definedName name="Linking_Range_25" localSheetId="6">#REF!</definedName>
    <definedName name="Linking_Range_25" localSheetId="5">#REF!</definedName>
    <definedName name="Linking_Range_25">#REF!</definedName>
    <definedName name="Linking_Range_26">#REF!</definedName>
    <definedName name="Linking_Range_3" localSheetId="6">#REF!</definedName>
    <definedName name="Linking_Range_3" localSheetId="5">#REF!</definedName>
    <definedName name="Linking_Range_3">#REF!</definedName>
    <definedName name="Linking_Range_4">#REF!</definedName>
    <definedName name="Linking_Range_40">#REF!</definedName>
    <definedName name="Linking_Range_42" localSheetId="6">#REF!</definedName>
    <definedName name="Linking_Range_42" localSheetId="5">#REF!</definedName>
    <definedName name="Linking_Range_42">#REF!</definedName>
    <definedName name="Linking_Range_43">#REF!</definedName>
    <definedName name="Linking_Range_46">#REF!</definedName>
    <definedName name="Linking_Range_48" localSheetId="6">#REF!</definedName>
    <definedName name="Linking_Range_48" localSheetId="5">#REF!</definedName>
    <definedName name="Linking_Range_48">#REF!</definedName>
    <definedName name="Linking_Range_49" localSheetId="6">#REF!</definedName>
    <definedName name="Linking_Range_49" localSheetId="5">#REF!</definedName>
    <definedName name="Linking_Range_49">#REF!</definedName>
    <definedName name="Linking_Range_5" localSheetId="6">[85]Valuation!#REF!</definedName>
    <definedName name="Linking_Range_5" localSheetId="5">[85]Valuation!#REF!</definedName>
    <definedName name="Linking_Range_5">[85]Valuation!#REF!</definedName>
    <definedName name="Linking_Range_50" localSheetId="6">#REF!</definedName>
    <definedName name="Linking_Range_50" localSheetId="5">#REF!</definedName>
    <definedName name="Linking_Range_50">#REF!</definedName>
    <definedName name="Linking_Range_55">#REF!</definedName>
    <definedName name="Linking_Range_57">#REF!</definedName>
    <definedName name="Linking_Range_6" localSheetId="6">#REF!</definedName>
    <definedName name="Linking_Range_6" localSheetId="5">#REF!</definedName>
    <definedName name="Linking_Range_6">#REF!</definedName>
    <definedName name="Linking_Range_61">#REF!</definedName>
    <definedName name="Linking_Range_69">#REF!</definedName>
    <definedName name="Linking_Range_7">#REF!</definedName>
    <definedName name="Linking_Range_70">#REF!</definedName>
    <definedName name="Linking_Range_8">#REF!</definedName>
    <definedName name="Linking_Range_80">#REF!</definedName>
    <definedName name="Linking_Range_81">#REF!</definedName>
    <definedName name="Linking_Range_9">#REF!</definedName>
    <definedName name="Linking_Text_1" localSheetId="6">'[86]Milestones- by company'!#REF!</definedName>
    <definedName name="Linking_Text_1" localSheetId="5">'[86]Milestones- by company'!#REF!</definedName>
    <definedName name="Linking_Text_1">'[86]Milestones- by company'!#REF!</definedName>
    <definedName name="Linking_Text_3" localSheetId="6">'[86]Milestones- by company'!#REF!</definedName>
    <definedName name="Linking_Text_3" localSheetId="5">'[86]Milestones- by company'!#REF!</definedName>
    <definedName name="Linking_Text_3">'[86]Milestones- by company'!#REF!</definedName>
    <definedName name="Linking_Text_4" localSheetId="6">'[86]Milestones- by company'!#REF!</definedName>
    <definedName name="Linking_Text_4">'[86]Milestones- by company'!#REF!</definedName>
    <definedName name="Linking_Text_5" localSheetId="6">'[86]Milestones- by company'!#REF!</definedName>
    <definedName name="Linking_Text_5">'[86]Milestones- by company'!#REF!</definedName>
    <definedName name="Lipitor">'[4]5 yr Sales and Earnings'!$A$6:$AA$6</definedName>
    <definedName name="liquidity_box1" localSheetId="6">#REF!</definedName>
    <definedName name="liquidity_box1">#REF!</definedName>
    <definedName name="liquidity_box2" localSheetId="6">#REF!</definedName>
    <definedName name="liquidity_box2">#REF!</definedName>
    <definedName name="liquidity_box3" localSheetId="6">#REF!</definedName>
    <definedName name="liquidity_box3">#REF!</definedName>
    <definedName name="LIQUIDITY_STICK0" localSheetId="6">#REF!</definedName>
    <definedName name="LIQUIDITY_STICK0">#REF!</definedName>
    <definedName name="LIQUIDITY_TICK0" localSheetId="6">#REF!</definedName>
    <definedName name="LIQUIDITY_TICK0">#REF!</definedName>
    <definedName name="liquiditytop" localSheetId="6">#REF!</definedName>
    <definedName name="liquiditytop">#REF!</definedName>
    <definedName name="list1" localSheetId="6">#REF!</definedName>
    <definedName name="list1">#REF!</definedName>
    <definedName name="Loan_Loss_Provision_fore" localSheetId="6">[42]Data_Download!#REF!</definedName>
    <definedName name="Loan_Loss_Provision_fore">[42]Data_Download!#REF!</definedName>
    <definedName name="LT_ASSET_BASE" localSheetId="6">#REF!</definedName>
    <definedName name="LT_ASSET_BASE">#REF!</definedName>
    <definedName name="LT_ASSETS_BASE" localSheetId="6">#REF!</definedName>
    <definedName name="LT_ASSETS_BASE">#REF!</definedName>
    <definedName name="LT_DEBENTURES_INCREASE" localSheetId="6">[43]PROJECTION!#REF!</definedName>
    <definedName name="LT_DEBENTURES_INCREASE">[43]PROJECTION!#REF!</definedName>
    <definedName name="LT_debt">[42]Data_Download!$C$57:$AE$57</definedName>
    <definedName name="LT_debt_growth_fore">[42]Data_Download!$H$160:$K$160</definedName>
    <definedName name="lt_GrowthRate" localSheetId="6">#REF!</definedName>
    <definedName name="lt_GrowthRate">#REF!</definedName>
    <definedName name="LT_INV" localSheetId="6">#REF!</definedName>
    <definedName name="LT_INV">#REF!</definedName>
    <definedName name="LT_LIABILITY_BASE" localSheetId="6">#REF!</definedName>
    <definedName name="LT_LIABILITY_BASE">#REF!</definedName>
    <definedName name="LTL" localSheetId="6">#REF!</definedName>
    <definedName name="LTL">#REF!</definedName>
    <definedName name="LTL_CAP" localSheetId="6">#REF!</definedName>
    <definedName name="LTL_CAP">#REF!</definedName>
    <definedName name="LTL_DEBT" localSheetId="6">#REF!</definedName>
    <definedName name="LTL_DEBT">#REF!</definedName>
    <definedName name="LTL_TAX" localSheetId="6">#REF!</definedName>
    <definedName name="LTL_TAX">#REF!</definedName>
    <definedName name="m">'[44]Qtr Sales'!$AH$2:$BQ$127</definedName>
    <definedName name="MARGIN1" localSheetId="6">#REF!</definedName>
    <definedName name="MARGIN1">#REF!</definedName>
    <definedName name="MARGIN2" localSheetId="6">#REF!</definedName>
    <definedName name="MARGIN2">#REF!</definedName>
    <definedName name="Margins">'[4]5 yr Sales and Earnings'!$A$82:$AA$82</definedName>
    <definedName name="MARGINS_STICK0" localSheetId="6">#REF!</definedName>
    <definedName name="MARGINS_STICK0">#REF!</definedName>
    <definedName name="MARGINS_TICK0" localSheetId="6">#REF!</definedName>
    <definedName name="MARGINS_TICK0">#REF!</definedName>
    <definedName name="marginstop" localSheetId="6">#REF!</definedName>
    <definedName name="marginstop">#REF!</definedName>
    <definedName name="Market_capitalization" localSheetId="6">[42]Data_Download!#REF!</definedName>
    <definedName name="Market_capitalization">[42]Data_Download!#REF!</definedName>
    <definedName name="Market_Implied_CAP">[42]Data_Download!$C$90</definedName>
    <definedName name="Marketing" localSheetId="6">#REF!</definedName>
    <definedName name="Marketing">#REF!</definedName>
    <definedName name="Matrix2" localSheetId="6">#REF!</definedName>
    <definedName name="Matrix2">#REF!</definedName>
    <definedName name="MATURITY" localSheetId="6">#REF!</definedName>
    <definedName name="MATURITY">#REF!</definedName>
    <definedName name="mcs03g.ReqArray">{"Price","ICTG","TS131","D","0","0","H"}</definedName>
    <definedName name="mcs03g.reqarray1">{"Price","hpc","TS1/TS131","D","1/1/91","6/1/98","V"}</definedName>
    <definedName name="Medrol">'[4]5 yr Sales and Earnings'!$A$35:$AA$35</definedName>
    <definedName name="Merck___Company" localSheetId="6">#REF!</definedName>
    <definedName name="Merck___Company">#REF!</definedName>
    <definedName name="Mexico1" localSheetId="6">#REF!</definedName>
    <definedName name="Mexico1">#REF!</definedName>
    <definedName name="Mexico2" localSheetId="6">#REF!</definedName>
    <definedName name="Mexico2">#REF!</definedName>
    <definedName name="middleEast" localSheetId="6">#REF!</definedName>
    <definedName name="middleEast">#REF!</definedName>
    <definedName name="middleEastAfrica" localSheetId="6">#REF!</definedName>
    <definedName name="middleEastAfrica">#REF!</definedName>
    <definedName name="middleEastAfricaRegion" localSheetId="6">#REF!</definedName>
    <definedName name="middleEastAfricaRegion">#REF!</definedName>
    <definedName name="middleEastAfricaStates" localSheetId="6">'[45]MW GEG'!$H$23:$H$24</definedName>
    <definedName name="middleEastAfricaStates" localSheetId="5">'[45]MW GEG'!$H$23:$H$24</definedName>
    <definedName name="middleEastAfricaStates">#REF!</definedName>
    <definedName name="Millions_Except_EPS">[47]QTRINC!$A$4:$AA$122</definedName>
    <definedName name="MIN_INT" localSheetId="6">#REF!</definedName>
    <definedName name="MIN_INT" localSheetId="5">#REF!</definedName>
    <definedName name="MIN_INT">#REF!</definedName>
    <definedName name="Min_Interest_Consl_Subs" localSheetId="6">[43]PROJECTION!#REF!</definedName>
    <definedName name="Min_Interest_Consl_Subs">[43]PROJECTION!#REF!</definedName>
    <definedName name="Minorities" localSheetId="6">#REF!</definedName>
    <definedName name="Minorities">#REF!</definedName>
    <definedName name="Minority_Dividends" localSheetId="6">#REF!</definedName>
    <definedName name="Minority_Dividends">#REF!</definedName>
    <definedName name="MINORITY_INT" localSheetId="6">[43]PROJECTION!#REF!</definedName>
    <definedName name="MINORITY_INT">[43]PROJECTION!#REF!</definedName>
    <definedName name="Minority_Interest">'[4]5 yr Sales and Earnings'!$A$62:$AA$62</definedName>
    <definedName name="Minority_Interests">[42]Data_Download!$C$74:$AZ$74</definedName>
    <definedName name="Miscellaneous" localSheetId="6">'[75]Profit &amp; Loss'!#REF!</definedName>
    <definedName name="Miscellaneous">'[75]Profit &amp; Loss'!#REF!</definedName>
    <definedName name="MKT_BOX1" localSheetId="6">#REF!</definedName>
    <definedName name="MKT_BOX1" localSheetId="5">#REF!</definedName>
    <definedName name="MKT_BOX1">#REF!</definedName>
    <definedName name="MKT_BOX2" localSheetId="6">#REF!</definedName>
    <definedName name="MKT_BOX2" localSheetId="5">#REF!</definedName>
    <definedName name="MKT_BOX2">#REF!</definedName>
    <definedName name="MKT_BOX3" localSheetId="6">#REF!</definedName>
    <definedName name="MKT_BOX3" localSheetId="5">#REF!</definedName>
    <definedName name="MKT_BOX3">#REF!</definedName>
    <definedName name="MKT_CAP" localSheetId="6">#REF!</definedName>
    <definedName name="MKT_CAP">#REF!</definedName>
    <definedName name="MktSec2001">'[30]Balance Sheet'!$K$8</definedName>
    <definedName name="MktSec2002">'[30]Balance Sheet'!$L$8</definedName>
    <definedName name="MKTSTATS_STICK0" localSheetId="6">#REF!</definedName>
    <definedName name="MKTSTATS_STICK0" localSheetId="5">#REF!</definedName>
    <definedName name="MKTSTATS_STICK0">#REF!</definedName>
    <definedName name="MKTSTATS_TICK0" localSheetId="6">#REF!</definedName>
    <definedName name="MKTSTATS_TICK0" localSheetId="5">#REF!</definedName>
    <definedName name="MKTSTATS_TICK0">#REF!</definedName>
    <definedName name="mkttop" localSheetId="6">#REF!</definedName>
    <definedName name="mkttop" localSheetId="5">#REF!</definedName>
    <definedName name="mkttop">#REF!</definedName>
    <definedName name="model" localSheetId="6">#REF!</definedName>
    <definedName name="model">#REF!</definedName>
    <definedName name="MONETARY_VARIATION_PERIOD" localSheetId="6">[43]PROJECTION!#REF!</definedName>
    <definedName name="MONETARY_VARIATION_PERIOD">[43]PROJECTION!#REF!</definedName>
    <definedName name="MonitorCol">1</definedName>
    <definedName name="MonitorRow">1</definedName>
    <definedName name="Monthlies_title">#N/A</definedName>
    <definedName name="MRG_BOX1" localSheetId="6">#REF!</definedName>
    <definedName name="MRG_BOX1">#REF!</definedName>
    <definedName name="MRG_BOX2" localSheetId="6">#REF!</definedName>
    <definedName name="MRG_BOX2">#REF!</definedName>
    <definedName name="MRG_BOX3" localSheetId="6">#REF!</definedName>
    <definedName name="MRG_BOX3">#REF!</definedName>
    <definedName name="mrk_eps" localSheetId="6">#REF!</definedName>
    <definedName name="mrk_eps">#REF!</definedName>
    <definedName name="MTCQINC1" localSheetId="6">#REF!</definedName>
    <definedName name="MTCQINC1">#REF!</definedName>
    <definedName name="MTCQMARGIN" localSheetId="6">#REF!</definedName>
    <definedName name="MTCQMARGIN">#REF!</definedName>
    <definedName name="MTCQSALES1" localSheetId="6">#REF!</definedName>
    <definedName name="MTCQSALES1">#REF!</definedName>
    <definedName name="multSecurities_L">[87]MultipleSecurities!$A$2:$A$17</definedName>
    <definedName name="MW_Refresh1" localSheetId="6">#REF!</definedName>
    <definedName name="MW_Refresh1" localSheetId="5">#REF!</definedName>
    <definedName name="MW_Refresh1">#REF!</definedName>
    <definedName name="MW_Refresh2" localSheetId="6">#REF!</definedName>
    <definedName name="MW_Refresh2" localSheetId="5">#REF!</definedName>
    <definedName name="MW_Refresh2">#REF!</definedName>
    <definedName name="MW_Refresh3" localSheetId="6">#REF!</definedName>
    <definedName name="MW_Refresh3" localSheetId="5">#REF!</definedName>
    <definedName name="MW_Refresh3">#REF!</definedName>
    <definedName name="MW_Refresh4" localSheetId="6">#REF!</definedName>
    <definedName name="MW_Refresh4">#REF!</definedName>
    <definedName name="n">'[44]Qtr Sales'!$BS$2:$CT$127</definedName>
    <definedName name="N_A">[42]Data_Download!$C$140</definedName>
    <definedName name="NAME" localSheetId="6">#REF!</definedName>
    <definedName name="NAME">#REF!</definedName>
    <definedName name="nav" localSheetId="6">[52]Special!#REF!</definedName>
    <definedName name="nav">[52]Special!#REF!</definedName>
    <definedName name="ND_EQ" localSheetId="6">#REF!</definedName>
    <definedName name="ND_EQ" localSheetId="5">#REF!</definedName>
    <definedName name="ND_EQ">#REF!</definedName>
    <definedName name="net" localSheetId="6">#REF!</definedName>
    <definedName name="net" localSheetId="5">#REF!</definedName>
    <definedName name="net">#REF!</definedName>
    <definedName name="Net_Adj_capitalized_expenses">[42]Data_Download!$C$24:$AZ$24</definedName>
    <definedName name="Net_adj_for_capitalized_expenses">[42]Data_Download!$E$23:$Z$23</definedName>
    <definedName name="Net_Debt" localSheetId="6">[43]PROJECTION!#REF!</definedName>
    <definedName name="Net_Debt">[43]PROJECTION!#REF!</definedName>
    <definedName name="Net_equity_income____of_Monetary_Variation" localSheetId="6">[43]PROJECTION!#REF!</definedName>
    <definedName name="Net_equity_income____of_Monetary_Variation">[43]PROJECTION!#REF!</definedName>
    <definedName name="Net_Income">[88]NOPAT_VDF!$C$94:$AZ$94</definedName>
    <definedName name="Net_income_adj_cap_expenses">[42]Data_Download!$C$46:$AZ$46</definedName>
    <definedName name="Net_income_fore">[42]Data_Download!$E$40:$M$40</definedName>
    <definedName name="Net_income_growth">[42]Data_Download!$C$141:$AU$141</definedName>
    <definedName name="Net_income_growth_avg" localSheetId="6">[42]Data_Download!#REF!</definedName>
    <definedName name="Net_income_growth_avg">[42]Data_Download!#REF!</definedName>
    <definedName name="Net_income_margin">'[4]5 yr Sales and Earnings'!$A$86:$AA$86</definedName>
    <definedName name="NET_INT" localSheetId="6">#REF!</definedName>
    <definedName name="NET_INT">#REF!</definedName>
    <definedName name="Net_Interest" localSheetId="6">#REF!</definedName>
    <definedName name="Net_Interest">#REF!</definedName>
    <definedName name="Net_margin">[42]Data_Download!$C$113:$AU$113</definedName>
    <definedName name="Net_margin_fore" localSheetId="6">[42]Data_Download!#REF!</definedName>
    <definedName name="Net_margin_fore">[42]Data_Download!#REF!</definedName>
    <definedName name="NET_MONETARY_ASSETS__LIAB__IN_R" localSheetId="6">[43]PROJECTION!#REF!</definedName>
    <definedName name="NET_MONETARY_ASSETS__LIAB__IN_R">[43]PROJECTION!#REF!</definedName>
    <definedName name="Net_PPE">[42]Data_Download!$C$33:$AU$33</definedName>
    <definedName name="Net_PPE_DCF">[42]Data_Download!$C$75:$AZ$75</definedName>
    <definedName name="Net_PPE_growth_fore">[42]Data_Download!$H$157:$K$157</definedName>
    <definedName name="Net_profit" localSheetId="6">#REF!</definedName>
    <definedName name="Net_profit">#REF!</definedName>
    <definedName name="Net_Profit_after_Minorities" localSheetId="6">#REF!</definedName>
    <definedName name="Net_Profit_after_Minorities">#REF!</definedName>
    <definedName name="Net_property_under_capital_leases">[42]Data_Download!$C$34:$AU$34</definedName>
    <definedName name="Net_sales">[42]Data_Download!$C$8:$AE$8</definedName>
    <definedName name="Net_sales_DCF">[42]Data_Download!$C$9:$AZ$9</definedName>
    <definedName name="Net_sales_fore">[42]Data_Download!$E$7:$G$7</definedName>
    <definedName name="Net_sales_growth_fore">[42]Data_Download!$H$53:$K$53</definedName>
    <definedName name="Net_Tax_Benefit_of_Non_Op_Charges_Gains">[42]Data_Download!$C$35:$AZ$35</definedName>
    <definedName name="Net_Unrealized_Gains_Losses">[42]Data_Download!$C$79:$AZ$79</definedName>
    <definedName name="Net_Working_Capital" localSheetId="6">#REF!</definedName>
    <definedName name="Net_Working_Capital">#REF!</definedName>
    <definedName name="Net_working_capital_DCF">[42]Data_Download!$C$74:$AZ$74</definedName>
    <definedName name="Net_working_capital_turns">[42]Data_Download!$C$97:$AU$97</definedName>
    <definedName name="Net_working_capital_turns_DCF">[42]Data_Download!$C$80:$AZ$80</definedName>
    <definedName name="Net_Worth_Share__DM" localSheetId="6">#REF!</definedName>
    <definedName name="Net_Worth_Share__DM">#REF!</definedName>
    <definedName name="NetInc02">[89]Annual!$H$42</definedName>
    <definedName name="NetInc03">[89]Annual!$J$42</definedName>
    <definedName name="NetInc04">[89]Annual!$L$42</definedName>
    <definedName name="NetInc05">[89]Annual!$N$42</definedName>
    <definedName name="NetIncome2001">[63]Annual!$N$49</definedName>
    <definedName name="NetIncome2002">[63]Annual!$P$50</definedName>
    <definedName name="NetIncome2003">[63]Annual!$R$53</definedName>
    <definedName name="NetIncome2004">[63]Annual!$V$53</definedName>
    <definedName name="NetIncome2005">[13]Annual!$AL$52</definedName>
    <definedName name="NetWC_turns_fore">[42]Data_Download!$E$77:$K$77</definedName>
    <definedName name="Neurontin">'[4]5 yr Sales and Earnings'!$A$14:$AA$14</definedName>
    <definedName name="new"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CONEWPROD1" localSheetId="6">#REF!</definedName>
    <definedName name="NEWCONEWPROD1">#REF!</definedName>
    <definedName name="NEWCONEWPROD2" localSheetId="6">#REF!</definedName>
    <definedName name="NEWCONEWPROD2">#REF!</definedName>
    <definedName name="NEWCOQINC1" localSheetId="6">#REF!</definedName>
    <definedName name="NEWCOQINC1">#REF!</definedName>
    <definedName name="NEWCOQMGN" localSheetId="6">#REF!</definedName>
    <definedName name="NEWCOQMGN">#REF!</definedName>
    <definedName name="NEWCOQSALES1" localSheetId="6">#REF!</definedName>
    <definedName name="NEWCOQSALES1">#REF!</definedName>
    <definedName name="NEWCOQSALES2" localSheetId="6">#REF!</definedName>
    <definedName name="NEWCOQSALES2">#REF!</definedName>
    <definedName name="NEWCOQSALES3" localSheetId="6">#REF!</definedName>
    <definedName name="NEWCOQSALES3">#REF!</definedName>
    <definedName name="NewMatrix" localSheetId="6">#REF!</definedName>
    <definedName name="NewMatrix">#REF!</definedName>
    <definedName name="NEWPROD" localSheetId="6">#REF!</definedName>
    <definedName name="NEWPROD">#REF!</definedName>
    <definedName name="NEWPROD1" localSheetId="6">#REF!</definedName>
    <definedName name="NEWPROD1">#REF!</definedName>
    <definedName name="NEWPROD2" localSheetId="6">#REF!</definedName>
    <definedName name="NEWPROD2">#REF!</definedName>
    <definedName name="NEWSHRCAPITAL" localSheetId="6">#REF!</definedName>
    <definedName name="NEWSHRCAPITAL">#REF!</definedName>
    <definedName name="newstone" localSheetId="6">{"Client Name or Project Name"}</definedName>
    <definedName name="newstone" localSheetId="5">{"Client Name or Project Name"}</definedName>
    <definedName name="newstone">{"Client Name or Project Name"}</definedName>
    <definedName name="newstone1" localSheetId="6">{"Client Name or Project Name"}</definedName>
    <definedName name="newstone1" localSheetId="5">{"Client Name or Project Name"}</definedName>
    <definedName name="newstone1">{"Client Name or Project Name"}</definedName>
    <definedName name="next_earnings_release_date" localSheetId="6">[50]SQLSheet!#REF!</definedName>
    <definedName name="next_earnings_release_date">[50]SQLSheet!#REF!</definedName>
    <definedName name="next_results_type" localSheetId="6">[50]SQLSheet!#REF!</definedName>
    <definedName name="next_results_type">[50]SQLSheet!#REF!</definedName>
    <definedName name="NIBCLs">[42]Data_Download!$C$24:$AE$24</definedName>
    <definedName name="NINT" localSheetId="6">#REF!</definedName>
    <definedName name="NINT">#REF!</definedName>
    <definedName name="Non_Operating_Income">'[4]5 yr Sales and Earnings'!$A$58:$AA$58</definedName>
    <definedName name="NON_OPERATING_RESULT____of_Rev" localSheetId="6">[43]PROJECTION!#REF!</definedName>
    <definedName name="NON_OPERATING_RESULT____of_Rev">[43]PROJECTION!#REF!</definedName>
    <definedName name="Non_recourse_debt_LT" localSheetId="6">[43]PROJECTION!#REF!</definedName>
    <definedName name="Non_recourse_debt_LT">[43]PROJECTION!#REF!</definedName>
    <definedName name="NON_RECOURSE_DEBT_LT____Rev" localSheetId="6">[43]PROJECTION!#REF!</definedName>
    <definedName name="NON_RECOURSE_DEBT_LT____Rev">[43]PROJECTION!#REF!</definedName>
    <definedName name="NON_RECOURSE_DEBT_ST____Rev" localSheetId="6">[43]PROJECTION!#REF!</definedName>
    <definedName name="NON_RECOURSE_DEBT_ST____Rev">[43]PROJECTION!#REF!</definedName>
    <definedName name="Non_Recurring_loss_gain">[42]Data_Download!$C$50:$AZ$50</definedName>
    <definedName name="nopat" localSheetId="6">#REF!</definedName>
    <definedName name="nopat">#REF!</definedName>
    <definedName name="NOPAT_DCF">[42]Data_Download!$C$12:$AZ$12</definedName>
    <definedName name="NOPAT_fore">[42]Data_Download!$E$29:$G$29</definedName>
    <definedName name="NOPAT_growth">[42]Data_Download!$C$144:$AU$144</definedName>
    <definedName name="NOPAT_growth_avg" localSheetId="6">[42]Data_Download!#REF!</definedName>
    <definedName name="NOPAT_growth_avg">[42]Data_Download!#REF!</definedName>
    <definedName name="NOPAT_margin">[42]Data_Download!$C$112:$AU$112</definedName>
    <definedName name="NOPAT_margin_fore">[42]Data_Download!$H$54:$K$54</definedName>
    <definedName name="NOPAT_Share" localSheetId="6">[42]Data_Download!#REF!</definedName>
    <definedName name="NOPAT_Share">[42]Data_Download!#REF!</definedName>
    <definedName name="NOPBT">[42]Data_Download!$C$32:$AU$32</definedName>
    <definedName name="NOPBT_fore">[42]Data_Download!$E$27:$V$27</definedName>
    <definedName name="Norm_forecast_11_15">[42]Data_Download!$J$8:$J$224</definedName>
    <definedName name="Norm_forecast_16_25">[42]Data_Download!$K:$K</definedName>
    <definedName name="Norm_forecast_4_5">[42]Data_Download!$H$8:$H$224</definedName>
    <definedName name="Norm_forecast_6_10">[42]Data_Download!$I$8:$I$224</definedName>
    <definedName name="North_America" localSheetId="6">#REF!</definedName>
    <definedName name="North_America">#REF!</definedName>
    <definedName name="northAmerica" localSheetId="6">#REF!</definedName>
    <definedName name="northAmerica">#REF!</definedName>
    <definedName name="northAmericaCountries" localSheetId="6">'[45]MW GEG'!$J$39:$J$40</definedName>
    <definedName name="northAmericaCountries" localSheetId="5">'[45]MW GEG'!$J$39:$J$40</definedName>
    <definedName name="northAmericaCountries">#REF!</definedName>
    <definedName name="Norvasc">'[4]5 yr Sales and Earnings'!$A$7:$AA$7</definedName>
    <definedName name="Notes">'[90]VA Consensus'!$C$55,'[90]VA Consensus'!$C$56:$C$58</definedName>
    <definedName name="Notes_Payable_ST" localSheetId="6">[43]PROJECTION!#REF!</definedName>
    <definedName name="Notes_Payable_ST">[43]PROJECTION!#REF!</definedName>
    <definedName name="Notes_Receivable_ST" localSheetId="6">[43]PROJECTION!#REF!</definedName>
    <definedName name="Notes_Receivable_ST">[43]PROJECTION!#REF!</definedName>
    <definedName name="NOVZ_NtDbt98">'[91]Balance Sheet'!$D$42</definedName>
    <definedName name="NP" localSheetId="6">#REF!</definedName>
    <definedName name="NP" localSheetId="5">#REF!</definedName>
    <definedName name="NP">#REF!</definedName>
    <definedName name="NPT_1">[42]Data_Download!$P:$P</definedName>
    <definedName name="NPT_10">[42]Data_Download!$G:$G</definedName>
    <definedName name="NPT_11">[42]Data_Download!$F:$F</definedName>
    <definedName name="NPT_12">[42]Data_Download!$E:$E</definedName>
    <definedName name="NPT_13">[42]Data_Download!$D:$D</definedName>
    <definedName name="NPT_14">[42]Data_Download!$C:$C</definedName>
    <definedName name="NPT_2">[42]Data_Download!$O:$O</definedName>
    <definedName name="NPT_3">[42]Data_Download!$N:$N</definedName>
    <definedName name="NPT_4">[42]Data_Download!$M:$M</definedName>
    <definedName name="NPT_5">[42]Data_Download!$L:$L</definedName>
    <definedName name="NPT_6">[42]Data_Download!$K:$K</definedName>
    <definedName name="NPT_7">[42]Data_Download!$J:$J</definedName>
    <definedName name="NPT_8">[42]Data_Download!$I:$I</definedName>
    <definedName name="NPT_9">[42]Data_Download!$H:$H</definedName>
    <definedName name="NPT_EY1">[42]Data_Download!$R:$R</definedName>
    <definedName name="NPT_EY2">[42]Data_Download!$S:$S</definedName>
    <definedName name="NPT_EY3">[42]Data_Download!$T:$T</definedName>
    <definedName name="NPT_P">[42]Data_Download!$Q:$Q</definedName>
    <definedName name="Number_of_Shares" localSheetId="6">#REF!</definedName>
    <definedName name="Number_of_Shares">#REF!</definedName>
    <definedName name="o">'[44]Qtr Sales'!$CV$2:$DP$127</definedName>
    <definedName name="ObjectType">[77]IndexInformation!$B$37</definedName>
    <definedName name="Off_B_S_Income">[42]Data_Download!$C$7:$AZ$7</definedName>
    <definedName name="Off_B_S_Income_DCF">[42]Data_Download!$C$8:$BZ$8</definedName>
    <definedName name="Off_B_S_Income_fore">[42]Data_Download!$E$6:$Z$6</definedName>
    <definedName name="Off_B_S_Income_growth_fore">[42]Data_Download!$H$52:$K$52</definedName>
    <definedName name="OL_1">[42]Data_Download!$AD:$AD</definedName>
    <definedName name="OL_10">[42]Data_Download!$L:$L</definedName>
    <definedName name="OL_11">[42]Data_Download!$J:$J</definedName>
    <definedName name="OL_12">[42]Data_Download!$H:$H</definedName>
    <definedName name="OL_13">[42]Data_Download!$F:$F</definedName>
    <definedName name="OL_14">[42]Data_Download!$D:$D</definedName>
    <definedName name="OL_2">[42]Data_Download!$AB:$AB</definedName>
    <definedName name="OL_3">[42]Data_Download!$Z:$Z</definedName>
    <definedName name="OL_4">[42]Data_Download!$X:$X</definedName>
    <definedName name="OL_5">[42]Data_Download!$V:$V</definedName>
    <definedName name="OL_6">[42]Data_Download!$T:$T</definedName>
    <definedName name="OL_7">[42]Data_Download!$R:$R</definedName>
    <definedName name="OL_8">[42]Data_Download!$P:$P</definedName>
    <definedName name="OL_9">[42]Data_Download!$N:$N</definedName>
    <definedName name="OL_P">[42]Data_Download!$AF:$AF</definedName>
    <definedName name="OpDay_printarea">#N/A</definedName>
    <definedName name="oper_forecast_footnote" localSheetId="6">[50]SQLSheet!#REF!</definedName>
    <definedName name="oper_forecast_footnote">[50]SQLSheet!#REF!</definedName>
    <definedName name="OPER_MARGIN" localSheetId="6">#REF!</definedName>
    <definedName name="OPER_MARGIN" localSheetId="5">#REF!</definedName>
    <definedName name="OPER_MARGIN">#REF!</definedName>
    <definedName name="OPER_PROFIT" localSheetId="6">#REF!</definedName>
    <definedName name="OPER_PROFIT" localSheetId="5">#REF!</definedName>
    <definedName name="OPER_PROFIT">#REF!</definedName>
    <definedName name="Operating_Expenses">[42]Data_Download!$C$15:$AZ$15</definedName>
    <definedName name="Operating_Income">'[4]5 yr Sales and Earnings'!$A$57:$AA$57</definedName>
    <definedName name="Operating_income_fore">[42]Data_Download!$E$13:$G$13</definedName>
    <definedName name="Operating_Lease_Expense">[42]Data_Download!$C$23:$AZ$23</definedName>
    <definedName name="Operating_Lease_Expense_fore">[42]Data_Download!$E$22:$Z$22</definedName>
    <definedName name="Operating_margin">'[4]5 yr Sales and Earnings'!$A$84:$AA$84</definedName>
    <definedName name="Operating_Profit">'[4]5 yr Sales and Earnings'!$A$97:$AA$97</definedName>
    <definedName name="operatingprofit" localSheetId="6">[52]Special!#REF!</definedName>
    <definedName name="operatingprofit">[52]Special!#REF!</definedName>
    <definedName name="Operation_info" localSheetId="6">'[75]Profit &amp; Loss'!#REF!</definedName>
    <definedName name="Operation_info">'[75]Profit &amp; Loss'!#REF!</definedName>
    <definedName name="Other">[42]Data_Download!$C$45:$AU$45</definedName>
    <definedName name="OTHER_ADM_EXPENSES____of_Rev" localSheetId="6">[43]PROJECTION!#REF!</definedName>
    <definedName name="OTHER_ADM_EXPENSES____of_Rev">[43]PROJECTION!#REF!</definedName>
    <definedName name="Other_administrative_expenses" localSheetId="6">[43]PROJECTION!#REF!</definedName>
    <definedName name="Other_administrative_expenses">[43]PROJECTION!#REF!</definedName>
    <definedName name="Other_asset_turns">[42]Data_Download!$A$101:$Z$101</definedName>
    <definedName name="Other_asset_turns_DCF">[42]Data_Download!$C$82:$AZ$82</definedName>
    <definedName name="Other_asset_turns_fore">[42]Data_Download!$B$79:$K$79</definedName>
    <definedName name="Other_assets">[42]Data_Download!$C$45:$AU$45</definedName>
    <definedName name="Other_assets_DCF">[42]Data_Download!$C$76:$AZ$76</definedName>
    <definedName name="Other_Assets2">[42]Data_Download!$C$46:$AZ$46</definedName>
    <definedName name="Other_Cash_Items" localSheetId="6">#REF!</definedName>
    <definedName name="Other_Cash_Items">#REF!</definedName>
    <definedName name="Other_Creditors" localSheetId="6">#REF!</definedName>
    <definedName name="Other_Creditors">#REF!</definedName>
    <definedName name="Other_current_assets">[42]Data_Download!$C$12:$AE$12</definedName>
    <definedName name="Other_current_assets_growth_fore">[42]Data_Download!$H$149:$K$149</definedName>
    <definedName name="Other_Current_Assets2">[42]Data_Download!$C$14:$AZ$14</definedName>
    <definedName name="Other_current_liabilities">[42]Data_Download!$C$22:$AU$22</definedName>
    <definedName name="Other_current_liabilities_growth_fore">[42]Data_Download!$H$155:$K$155</definedName>
    <definedName name="Other_Current_Liabilities2">[42]Data_Download!$C$23:$AZ$23</definedName>
    <definedName name="Other_DCF">[42]Data_Download!$C$76:$AZ$76</definedName>
    <definedName name="Other_dividends" localSheetId="6">[42]Data_Download!#REF!</definedName>
    <definedName name="Other_dividends">[42]Data_Download!#REF!</definedName>
    <definedName name="Other_Europe_Sales" localSheetId="6">#REF!</definedName>
    <definedName name="Other_Europe_Sales">#REF!</definedName>
    <definedName name="Other_Expenses">[42]Data_Download!$C$59:$AZ$59</definedName>
    <definedName name="Other_Expenses_fore">[42]Data_Download!$E$35:$G$35</definedName>
    <definedName name="Other_expenses_gains">[42]Data_Download!$C$14:$AZ$14</definedName>
    <definedName name="Other_expenses_gains_fore">[42]Data_Download!$E$12:$G$12</definedName>
    <definedName name="Other_expenses_growth_fore">[42]Data_Download!$H$172:$K$172</definedName>
    <definedName name="Other_Financial_Assets" localSheetId="6">#REF!</definedName>
    <definedName name="Other_Financial_Assets">#REF!</definedName>
    <definedName name="Other_fixed_asset_turns">[42]Data_Download!$C$100:$AU$100</definedName>
    <definedName name="Other_fixed_asset_turns_fore">[42]Data_Download!$H$131:$K$131</definedName>
    <definedName name="Other_fixed_assets">[42]Data_Download!$D$41:$AU$41</definedName>
    <definedName name="Other_fixed_assets_growth_fore">[42]Data_Download!$H$158:$K$158</definedName>
    <definedName name="Other_fixed_assets2">[42]Data_Download!$C$42:$AZ$42</definedName>
    <definedName name="Other_General_Expenses" localSheetId="6">[43]PROJECTION!#REF!</definedName>
    <definedName name="Other_General_Expenses">[43]PROJECTION!#REF!</definedName>
    <definedName name="Other_growth_fore">[42]Data_Download!$H$166:$K$166</definedName>
    <definedName name="OTHER_INC" localSheetId="6">#REF!</definedName>
    <definedName name="OTHER_INC">#REF!</definedName>
    <definedName name="Other_inc_exp_fore">[42]Data_Download!$E$34:$M$34</definedName>
    <definedName name="Other_Income">[42]Data_Download!$C$58:$AZ$58</definedName>
    <definedName name="Other_income_growth_fore">[42]Data_Download!$H$173:$K$173</definedName>
    <definedName name="Other_Intangible_Assets">[42]Data_Download!$C$38:$AZ$38</definedName>
    <definedName name="Other_Investments" localSheetId="6">[43]PROJECTION!#REF!</definedName>
    <definedName name="Other_Investments">[43]PROJECTION!#REF!</definedName>
    <definedName name="OTHER_INVESTMENTS___REV" localSheetId="6">[43]PROJECTION!#REF!</definedName>
    <definedName name="OTHER_INVESTMENTS___REV">[43]PROJECTION!#REF!</definedName>
    <definedName name="Other_liabilities">[42]Data_Download!$C$72:$AE$72</definedName>
    <definedName name="Other_liabilities_growth_fore">[42]Data_Download!$H$168:$K$168</definedName>
    <definedName name="Other_liabilities2">[42]Data_Download!$C$73:$AZ$73</definedName>
    <definedName name="OTHER_LT_ASSETS___REV" localSheetId="6">[43]PROJECTION!#REF!</definedName>
    <definedName name="OTHER_LT_ASSETS___REV">[43]PROJECTION!#REF!</definedName>
    <definedName name="Other_LT_Debt">[42]Data_Download!$C$60:$AZ$60</definedName>
    <definedName name="Other_ncome_expenses">[42]Data_Download!$C$58:$AZ$58</definedName>
    <definedName name="Other_New_Pharmaceuticals">'[4]5 yr Sales and Earnings'!$A$43:$AA$43</definedName>
    <definedName name="OTHER_OPERAT_INCM_EXPNS____of_Rev" localSheetId="6">[43]PROJECTION!#REF!</definedName>
    <definedName name="OTHER_OPERAT_INCM_EXPNS____of_Rev">[43]PROJECTION!#REF!</definedName>
    <definedName name="OTHER_PARTICIPATIONS" localSheetId="6">[43]PROJECTION!#REF!</definedName>
    <definedName name="OTHER_PARTICIPATIONS">[43]PROJECTION!#REF!</definedName>
    <definedName name="Other_Pharmaceuticals">'[4]5 yr Sales and Earnings'!$A$36:$AA$36</definedName>
    <definedName name="Other_Provisions" localSheetId="6">#REF!</definedName>
    <definedName name="Other_Provisions">#REF!</definedName>
    <definedName name="OTHER_RECEIVABLES_ST___REV" localSheetId="6">[43]PROJECTION!#REF!</definedName>
    <definedName name="OTHER_RECEIVABLES_ST___REV">[43]PROJECTION!#REF!</definedName>
    <definedName name="Other_reserves">[42]Data_Download!$C$11:$AZ$11</definedName>
    <definedName name="Other_sales_expenses" localSheetId="6">[43]PROJECTION!#REF!</definedName>
    <definedName name="Other_sales_expenses">[43]PROJECTION!#REF!</definedName>
    <definedName name="Other_Segment_Revenues" localSheetId="6">[42]Data_Download!#REF!</definedName>
    <definedName name="Other_Segment_Revenues">[42]Data_Download!#REF!</definedName>
    <definedName name="Other_ST_Debt">[42]Data_Download!$C$56:$AZ$56</definedName>
    <definedName name="Other_Taxes" localSheetId="6">#REF!</definedName>
    <definedName name="Other_Taxes">#REF!</definedName>
    <definedName name="Other1" localSheetId="6">#REF!</definedName>
    <definedName name="Other1">#REF!</definedName>
    <definedName name="otherAfrica" localSheetId="6">#REF!</definedName>
    <definedName name="otherAfrica">#REF!</definedName>
    <definedName name="otherAsiaPacific" localSheetId="6">#REF!</definedName>
    <definedName name="otherAsiaPacific">#REF!</definedName>
    <definedName name="otherCentralEasternEurope" localSheetId="6">#REF!</definedName>
    <definedName name="otherCentralEasternEurope">#REF!</definedName>
    <definedName name="otherDevelopedEurope" localSheetId="6">#REF!</definedName>
    <definedName name="otherDevelopedEurope">#REF!</definedName>
    <definedName name="otherLATAM" localSheetId="6">#REF!</definedName>
    <definedName name="otherLATAM">#REF!</definedName>
    <definedName name="Others" localSheetId="6">[43]PROJECTION!#REF!</definedName>
    <definedName name="Others">[43]PROJECTION!#REF!</definedName>
    <definedName name="OTHERS____of_Rev" localSheetId="6">[43]PROJECTION!#REF!</definedName>
    <definedName name="OTHERS____of_Rev">[43]PROJECTION!#REF!</definedName>
    <definedName name="OTHERS_SALES_EXPENSES____of_Rev" localSheetId="6">[43]PROJECTION!#REF!</definedName>
    <definedName name="OTHERS_SALES_EXPENSES____of_Rev">[43]PROJECTION!#REF!</definedName>
    <definedName name="over_15_years">0.1</definedName>
    <definedName name="p">'[44]Qtr Sales'!$DR$2:$EK$127</definedName>
    <definedName name="p_am_good" localSheetId="6">[50]SQLSheet!#REF!</definedName>
    <definedName name="p_am_good">[50]SQLSheet!#REF!</definedName>
    <definedName name="p_cost_of_sales" localSheetId="6">[50]SQLSheet!#REF!</definedName>
    <definedName name="p_cost_of_sales">[50]SQLSheet!#REF!</definedName>
    <definedName name="p_ebit" localSheetId="6">[50]SQLSheet!#REF!</definedName>
    <definedName name="p_ebit">[50]SQLSheet!#REF!</definedName>
    <definedName name="p_exep_items" localSheetId="6">[50]SQLSheet!#REF!</definedName>
    <definedName name="p_exep_items">[50]SQLSheet!#REF!</definedName>
    <definedName name="p_extr_items" localSheetId="6">[50]SQLSheet!#REF!</definedName>
    <definedName name="p_extr_items">[50]SQLSheet!#REF!</definedName>
    <definedName name="p_gross_profit" localSheetId="6">[50]SQLSheet!#REF!</definedName>
    <definedName name="p_gross_profit">[50]SQLSheet!#REF!</definedName>
    <definedName name="p_interest" localSheetId="6">[50]SQLSheet!#REF!</definedName>
    <definedName name="p_interest">[50]SQLSheet!#REF!</definedName>
    <definedName name="P_L_2003_2005E___millions____Assume__4.0_billion_Cost_Savings_From_PHA_Merger">'[4]5 yr Sales and Earnings'!$A$113:$AA$113</definedName>
    <definedName name="p_min_intr" localSheetId="6">[50]SQLSheet!#REF!</definedName>
    <definedName name="p_min_intr">[50]SQLSheet!#REF!</definedName>
    <definedName name="p_n_op_prof" localSheetId="6">[50]SQLSheet!#REF!</definedName>
    <definedName name="p_n_op_prof">[50]SQLSheet!#REF!</definedName>
    <definedName name="p_net_prof" localSheetId="6">[50]SQLSheet!#REF!</definedName>
    <definedName name="p_net_prof">[50]SQLSheet!#REF!</definedName>
    <definedName name="p_net_sales" localSheetId="6">[50]SQLSheet!#REF!</definedName>
    <definedName name="p_net_sales">[50]SQLSheet!#REF!</definedName>
    <definedName name="p_op_prof" localSheetId="6">[50]SQLSheet!#REF!</definedName>
    <definedName name="p_op_prof">[50]SQLSheet!#REF!</definedName>
    <definedName name="p_oth_op_inc" localSheetId="6">[50]SQLSheet!#REF!</definedName>
    <definedName name="p_oth_op_inc">[50]SQLSheet!#REF!</definedName>
    <definedName name="p_pre_tax_prof" localSheetId="6">[50]SQLSheet!#REF!</definedName>
    <definedName name="p_pre_tax_prof">[50]SQLSheet!#REF!</definedName>
    <definedName name="p_recurring_inc" localSheetId="6">[50]SQLSheet!#REF!</definedName>
    <definedName name="p_recurring_inc">[50]SQLSheet!#REF!</definedName>
    <definedName name="p_tax" localSheetId="6">[50]SQLSheet!#REF!</definedName>
    <definedName name="p_tax">[50]SQLSheet!#REF!</definedName>
    <definedName name="p_tax_percent" localSheetId="6">[50]SQLSheet!#REF!</definedName>
    <definedName name="p_tax_percent">[50]SQLSheet!#REF!</definedName>
    <definedName name="page_2" localSheetId="6">[52]Special!#REF!</definedName>
    <definedName name="page_2">[52]Special!#REF!</definedName>
    <definedName name="Page1" localSheetId="6">#REF!</definedName>
    <definedName name="Page1" localSheetId="5">#REF!</definedName>
    <definedName name="Page1">#REF!</definedName>
    <definedName name="Page12" localSheetId="6">#REF!</definedName>
    <definedName name="Page12" localSheetId="5">#REF!</definedName>
    <definedName name="Page12">#REF!</definedName>
    <definedName name="Page2" localSheetId="6">#REF!</definedName>
    <definedName name="Page2" localSheetId="5">#REF!</definedName>
    <definedName name="Page2">#REF!</definedName>
    <definedName name="Parent_Company_Dividend" localSheetId="6">#REF!</definedName>
    <definedName name="Parent_Company_Dividend">#REF!</definedName>
    <definedName name="Partial_year">[42]Data_Download!$K$12</definedName>
    <definedName name="PASSIVOS_OPERACIONAIS_BASE" localSheetId="6">#REF!</definedName>
    <definedName name="PASSIVOS_OPERACIONAIS_BASE">#REF!</definedName>
    <definedName name="payor_box1" localSheetId="6">#REF!</definedName>
    <definedName name="payor_box1">#REF!</definedName>
    <definedName name="payor_box2" localSheetId="6">#REF!</definedName>
    <definedName name="payor_box2">#REF!</definedName>
    <definedName name="payor_box3" localSheetId="6">#REF!</definedName>
    <definedName name="payor_box3">#REF!</definedName>
    <definedName name="PAYOR_STICK0" localSheetId="6">#REF!</definedName>
    <definedName name="PAYOR_STICK0">#REF!</definedName>
    <definedName name="PAYOR_TICK0" localSheetId="6">#REF!</definedName>
    <definedName name="PAYOR_TICK0">#REF!</definedName>
    <definedName name="PayorTop" localSheetId="6">#REF!</definedName>
    <definedName name="PayorTop">#REF!</definedName>
    <definedName name="pb_fee_comm" localSheetId="6">[50]SQLSheet!#REF!</definedName>
    <definedName name="pb_fee_comm">[50]SQLSheet!#REF!</definedName>
    <definedName name="pb_loan_loss_prov" localSheetId="6">[50]SQLSheet!#REF!</definedName>
    <definedName name="pb_loan_loss_prov">[50]SQLSheet!#REF!</definedName>
    <definedName name="pb_tot_inc_banks" localSheetId="6">[50]SQLSheet!#REF!</definedName>
    <definedName name="pb_tot_inc_banks">[50]SQLSheet!#REF!</definedName>
    <definedName name="pb_trad_inc" localSheetId="6">[50]SQLSheet!#REF!</definedName>
    <definedName name="pb_trad_inc">[50]SQLSheet!#REF!</definedName>
    <definedName name="pb_wd_sec" localSheetId="6">[50]SQLSheet!#REF!</definedName>
    <definedName name="pb_wd_sec">[50]SQLSheet!#REF!</definedName>
    <definedName name="pbStartPageNumber">1</definedName>
    <definedName name="pbUpdatePageNumbering">TRUE</definedName>
    <definedName name="PDE4_inhibitor" localSheetId="6">'[92]5 Year Sales &amp; Earnings'!#REF!</definedName>
    <definedName name="PDE4_inhibitor">'[92]5 Year Sales &amp; Earnings'!#REF!</definedName>
    <definedName name="Pension_Provisions" localSheetId="6">#REF!</definedName>
    <definedName name="Pension_Provisions" localSheetId="5">#REF!</definedName>
    <definedName name="Pension_Provisions">#REF!</definedName>
    <definedName name="PERCENT_CHANGE">[42]Data_Download!$A$40:$C$63</definedName>
    <definedName name="PERPETUAL_DEBENTURES____Liabil" localSheetId="6">[43]PROJECTION!#REF!</definedName>
    <definedName name="PERPETUAL_DEBENTURES____Liabil">[43]PROJECTION!#REF!</definedName>
    <definedName name="Perpetuity" localSheetId="6">[43]PROJECTION!#REF!</definedName>
    <definedName name="Perpetuity">[43]PROJECTION!#REF!</definedName>
    <definedName name="PERSONNEL_ANALYSIS" localSheetId="6">#REF!</definedName>
    <definedName name="PERSONNEL_ANALYSIS">#REF!</definedName>
    <definedName name="Personnel_Costs" localSheetId="6">#REF!</definedName>
    <definedName name="Personnel_Costs">#REF!</definedName>
    <definedName name="PFE__quart." localSheetId="6">#REF!</definedName>
    <definedName name="PFE__quart.">#REF!</definedName>
    <definedName name="pfe_eps" localSheetId="6">#REF!</definedName>
    <definedName name="pfe_eps">#REF!</definedName>
    <definedName name="Pharma_Sales">'[4]5 yr Sales and Earnings'!$A$89:$AA$89</definedName>
    <definedName name="pi_inv_inc" localSheetId="6">[50]SQLSheet!#REF!</definedName>
    <definedName name="pi_inv_inc">[50]SQLSheet!#REF!</definedName>
    <definedName name="pi_life_prof" localSheetId="6">[50]SQLSheet!#REF!</definedName>
    <definedName name="pi_life_prof">[50]SQLSheet!#REF!</definedName>
    <definedName name="pi_nl_claims" localSheetId="6">[50]SQLSheet!#REF!</definedName>
    <definedName name="pi_nl_claims">[50]SQLSheet!#REF!</definedName>
    <definedName name="pi_nl_prem_inc" localSheetId="6">[50]SQLSheet!#REF!</definedName>
    <definedName name="pi_nl_prem_inc">[50]SQLSheet!#REF!</definedName>
    <definedName name="pi_nl_prof" localSheetId="6">[50]SQLSheet!#REF!</definedName>
    <definedName name="pi_nl_prof">[50]SQLSheet!#REF!</definedName>
    <definedName name="pi_nl_uw_res" localSheetId="6">[50]SQLSheet!#REF!</definedName>
    <definedName name="pi_nl_uw_res">[50]SQLSheet!#REF!</definedName>
    <definedName name="PIS_and_Social_Contribution_over_revenues" localSheetId="6">[43]PROJECTION!#REF!</definedName>
    <definedName name="PIS_and_Social_Contribution_over_revenues">[43]PROJECTION!#REF!</definedName>
    <definedName name="PL" localSheetId="6">#REF!</definedName>
    <definedName name="PL">#REF!</definedName>
    <definedName name="PL_ASSOC" localSheetId="6">#REF!</definedName>
    <definedName name="PL_ASSOC">#REF!</definedName>
    <definedName name="PPnE_turns_fore">[42]Data_Download!$H$130:$K$130</definedName>
    <definedName name="PRE_EPS" localSheetId="6">#REF!</definedName>
    <definedName name="PRE_EPS">#REF!</definedName>
    <definedName name="PRE_NP" localSheetId="6">#REF!</definedName>
    <definedName name="PRE_NP">#REF!</definedName>
    <definedName name="pre_or_net_profits" localSheetId="6">[50]SQLSheet!#REF!</definedName>
    <definedName name="pre_or_net_profits">[50]SQLSheet!#REF!</definedName>
    <definedName name="Pre_Tax__Profit" localSheetId="6">#REF!</definedName>
    <definedName name="Pre_Tax__Profit" localSheetId="5">#REF!</definedName>
    <definedName name="Pre_Tax__Profit">#REF!</definedName>
    <definedName name="Pre_Tax_Income">'[4]5 yr Sales and Earnings'!$A$59:$AA$59</definedName>
    <definedName name="Pre_tax_margin">'[4]5 yr Sales and Earnings'!$A$85:$AA$85</definedName>
    <definedName name="Pre_tax_profit">'[4]5 yr Sales and Earnings'!$A$98:$AA$98</definedName>
    <definedName name="PREF_DIV" localSheetId="6">#REF!</definedName>
    <definedName name="PREF_DIV">#REF!</definedName>
    <definedName name="Preferred_book_value">[42]Data_Download!$D$15</definedName>
    <definedName name="Preferred_Dividends">[42]Data_Download!$C$61:$AZ$61</definedName>
    <definedName name="Preferred_stock">[42]Data_Download!$C$81:$AE$81</definedName>
    <definedName name="Preferred_stock_growth_fore">[42]Data_Download!$H$171:$K$171</definedName>
    <definedName name="Pregabalin">'[4]5 yr Sales and Earnings'!$A$19:$AA$19</definedName>
    <definedName name="Present_Value_Oper_lease">[42]Data_Download!$C$62:$AW$62</definedName>
    <definedName name="PRETAX" localSheetId="6">#REF!</definedName>
    <definedName name="PRETAX">#REF!</definedName>
    <definedName name="Pretax_income">[42]Data_Download!$C$90:$AE$90</definedName>
    <definedName name="Pretax_income_fore">[42]Data_Download!$E$36:$Z$36</definedName>
    <definedName name="PREV_NETCASH" localSheetId="6">#REF!</definedName>
    <definedName name="PREV_NETCASH">#REF!</definedName>
    <definedName name="Price" localSheetId="6">#REF!</definedName>
    <definedName name="Price">#REF!</definedName>
    <definedName name="Price_Summary" localSheetId="6">'[75]Profit &amp; Loss'!#REF!</definedName>
    <definedName name="Price_Summary">'[75]Profit &amp; Loss'!#REF!</definedName>
    <definedName name="price_target_12m" localSheetId="6">[50]SQLSheet!#REF!</definedName>
    <definedName name="price_target_12m">[50]SQLSheet!#REF!</definedName>
    <definedName name="price_target_date" localSheetId="6">[50]SQLSheet!#REF!</definedName>
    <definedName name="price_target_date">[50]SQLSheet!#REF!</definedName>
    <definedName name="Price_Targets" localSheetId="6">#REF!</definedName>
    <definedName name="Price_Targets" localSheetId="5">#REF!</definedName>
    <definedName name="Price_Targets">#REF!</definedName>
    <definedName name="PriceDate" localSheetId="6">#REF!</definedName>
    <definedName name="PriceDate" localSheetId="5">#REF!</definedName>
    <definedName name="PriceDate">#REF!</definedName>
    <definedName name="PriceTarget">34.2755</definedName>
    <definedName name="primary_source_id" localSheetId="6">[50]SQLSheet!#REF!</definedName>
    <definedName name="primary_source_id" localSheetId="5">[50]SQLSheet!#REF!</definedName>
    <definedName name="primary_source_id">[50]SQLSheet!#REF!</definedName>
    <definedName name="PrimaryShares2003">[30]Annual!$X$40</definedName>
    <definedName name="PrimaryShares2004">[30]Annual!$Z$40</definedName>
    <definedName name="PrimaryShares2005">[30]Annual!$AB$40</definedName>
    <definedName name="print">'[93]Old Model'!$BY$3:$CH$61,'[93]Old Model'!$BY$64:$CH$120,'[93]Old Model'!$BO$3:$BX$61,'[93]Old Model'!$BO$64:$BX$120,'[93]Old Model'!$CI$3:$CR$61,'[93]Old Model'!$CI$64:$CR$120,'[93]Old Model'!$L$128:$W$188,'[93]Old Model'!$L$205:$W$256,'[93]Old Model'!$B$263:$K$315,'[93]Old Model'!$B$323:$K$375,'[93]Old Model'!$B$385:$K$438</definedName>
    <definedName name="_xlnm.Print_Area" localSheetId="3">BS!$B$3:$AU$36</definedName>
    <definedName name="_xlnm.Print_Area" localSheetId="4">CF!$B$3:$AU$41</definedName>
    <definedName name="_xlnm.Print_Area">#N/A</definedName>
    <definedName name="Print_Area_MI" localSheetId="6">#REF!</definedName>
    <definedName name="Print_Area_MI">#REF!</definedName>
    <definedName name="_xlnm.Print_Titles">'[94]CVS DCF'!$A$1:$E$65536,'[94]CVS DCF'!$A$1:$IV$2</definedName>
    <definedName name="Proceeds_of_New_Issue" localSheetId="6">#REF!</definedName>
    <definedName name="Proceeds_of_New_Issue">#REF!</definedName>
    <definedName name="PROD1" localSheetId="6">#REF!</definedName>
    <definedName name="PROD1">#REF!</definedName>
    <definedName name="PROD2" localSheetId="6">#REF!</definedName>
    <definedName name="PROD2">#REF!</definedName>
    <definedName name="prodsales" localSheetId="6">#REF!</definedName>
    <definedName name="prodsales">#REF!</definedName>
    <definedName name="PRODSALES1" localSheetId="6">#REF!</definedName>
    <definedName name="PRODSALES1">#REF!</definedName>
    <definedName name="PRODUCT" localSheetId="6">#REF!</definedName>
    <definedName name="PRODUCT">#REF!</definedName>
    <definedName name="Product1" localSheetId="6">[43]PROJECTION!#REF!</definedName>
    <definedName name="Product1">[43]PROJECTION!#REF!</definedName>
    <definedName name="Products_guarantees" localSheetId="6">[43]PROJECTION!#REF!</definedName>
    <definedName name="Products_guarantees">[43]PROJECTION!#REF!</definedName>
    <definedName name="PRODUCTS_GUARANTEES____of_Rev" localSheetId="6">[43]PROJECTION!#REF!</definedName>
    <definedName name="PRODUCTS_GUARANTEES____of_Rev">[43]PROJECTION!#REF!</definedName>
    <definedName name="profit" localSheetId="6">#REF!</definedName>
    <definedName name="profit">#REF!</definedName>
    <definedName name="profit_loss" localSheetId="6">#REF!</definedName>
    <definedName name="profit_loss">#REF!</definedName>
    <definedName name="PROFORM1" localSheetId="6">#REF!</definedName>
    <definedName name="PROFORM1">#REF!</definedName>
    <definedName name="PROFORM2" localSheetId="6">#REF!</definedName>
    <definedName name="PROFORM2">#REF!</definedName>
    <definedName name="PROFORMA" localSheetId="6">#REF!</definedName>
    <definedName name="PROFORMA">#REF!</definedName>
    <definedName name="ProjectName" localSheetId="6">{"Client Name or Project Name"}</definedName>
    <definedName name="ProjectName" localSheetId="5">{"Client Name or Project Name"}</definedName>
    <definedName name="ProjectName">{"Client Name or Project Name"}</definedName>
    <definedName name="pronames" localSheetId="6">{"Client Name or Project Name"}</definedName>
    <definedName name="pronames" localSheetId="5">{"Client Name or Project Name"}</definedName>
    <definedName name="pronames">{"Client Name or Project Name"}</definedName>
    <definedName name="Prop__Plant___Equip_Net" localSheetId="6">[43]PROJECTION!#REF!</definedName>
    <definedName name="Prop__Plant___Equip_Net">[43]PROJECTION!#REF!</definedName>
    <definedName name="ptp" localSheetId="6">#REF!</definedName>
    <definedName name="ptp">#REF!</definedName>
    <definedName name="PURCHASES" localSheetId="6">[43]PROJECTION!#REF!</definedName>
    <definedName name="PURCHASES">[43]PROJECTION!#REF!</definedName>
    <definedName name="PV_CFPS" localSheetId="6">#REF!</definedName>
    <definedName name="PV_CFPS">#REF!</definedName>
    <definedName name="PV_DPS" localSheetId="6">#REF!</definedName>
    <definedName name="PV_DPS">#REF!</definedName>
    <definedName name="PV_EPS" localSheetId="6">#REF!</definedName>
    <definedName name="PV_EPS">#REF!</definedName>
    <definedName name="PV_NP" localSheetId="6">#REF!</definedName>
    <definedName name="PV_NP">#REF!</definedName>
    <definedName name="PV_of_Economic_Profit">[42]Data_Download!$C$49:$BZ$49</definedName>
    <definedName name="PV_of_FCF">[42]Data_Download!$C$26:$AZ$26</definedName>
    <definedName name="PV_of_Residual_Value">[42]Data_Download!$C$30:$AZ$30</definedName>
    <definedName name="PV_Oper_lease">[42]Data_Download!$C$62:$AW$62</definedName>
    <definedName name="PV_PRETAX" localSheetId="6">#REF!</definedName>
    <definedName name="PV_PRETAX">#REF!</definedName>
    <definedName name="PVGO">[42]Data_Download!$C$10</definedName>
    <definedName name="q" hidden="1">'[44]Qtr Sales'!$EM$2:$FJ$127</definedName>
    <definedName name="Q1_00">[34]IS!$AE$7:$AE$39</definedName>
    <definedName name="Q1_97">[34]IS!$K$7:$K$38</definedName>
    <definedName name="Q1_98">[34]IS!$Q$7:$Q$38</definedName>
    <definedName name="Q1_99">[34]IS!$X$7:$X$38</definedName>
    <definedName name="Q2_00">[34]IS!$AF$7:$AF$39</definedName>
    <definedName name="Q2_97">[34]IS!$L$7:$L$38</definedName>
    <definedName name="Q2_98">[34]IS!$R$7:$R$38</definedName>
    <definedName name="Q2_99">[34]IS!$Y$7:$Y$38</definedName>
    <definedName name="Q3_00">[34]IS!$AG$7:$AG$39</definedName>
    <definedName name="Q3_97">[34]IS!$M$7:$M$38</definedName>
    <definedName name="Q3_98">[34]IS!$S$7:$S$38</definedName>
    <definedName name="Q3_99">[34]IS!$Z$7:$Z$38</definedName>
    <definedName name="Q4_00">[34]IS!$AH$7:$AH$39</definedName>
    <definedName name="Q4_97">[34]IS!$N$7:$N$38</definedName>
    <definedName name="Q4_98">[34]IS!$T$7:$T$38</definedName>
    <definedName name="Q4_99">[34]IS!$AA$7:$AA$38</definedName>
    <definedName name="qem_comment" localSheetId="6">[50]SQLSheet!#REF!</definedName>
    <definedName name="qem_comment">[50]SQLSheet!#REF!</definedName>
    <definedName name="qfour95" localSheetId="6">[95]Quarterly!#REF!</definedName>
    <definedName name="qfour95">[95]Quarterly!#REF!</definedName>
    <definedName name="qfour96" localSheetId="6">[95]Quarterly!#REF!</definedName>
    <definedName name="qfour96">[95]Quarterly!#REF!</definedName>
    <definedName name="qfour97" localSheetId="6">[95]Quarterly!#REF!</definedName>
    <definedName name="qfour97">[95]Quarterly!#REF!</definedName>
    <definedName name="qinc" localSheetId="6">#REF!</definedName>
    <definedName name="qinc" localSheetId="5">#REF!</definedName>
    <definedName name="qinc">#REF!</definedName>
    <definedName name="QINC1">'[72]Qtr Income'!$A$1:$X$214</definedName>
    <definedName name="QINC1OLD" localSheetId="6">#REF!</definedName>
    <definedName name="QINC1OLD" localSheetId="5">#REF!</definedName>
    <definedName name="QINC1OLD">#REF!</definedName>
    <definedName name="Qinc2" localSheetId="6">#REF!</definedName>
    <definedName name="Qinc2" localSheetId="5">#REF!</definedName>
    <definedName name="Qinc2">#REF!</definedName>
    <definedName name="QINC2OLD" localSheetId="6">#REF!</definedName>
    <definedName name="QINC2OLD" localSheetId="5">#REF!</definedName>
    <definedName name="QINC2OLD">#REF!</definedName>
    <definedName name="QINCOLD" localSheetId="6">#REF!</definedName>
    <definedName name="QINCOLD">#REF!</definedName>
    <definedName name="QMARGIN">'[72] Qtr Margin'!$A$1:$O$110</definedName>
    <definedName name="Qmargin2" localSheetId="6">#REF!</definedName>
    <definedName name="Qmargin2" localSheetId="5">#REF!</definedName>
    <definedName name="Qmargin2">#REF!</definedName>
    <definedName name="qone95" localSheetId="6">[95]Quarterly!#REF!</definedName>
    <definedName name="qone95">[95]Quarterly!#REF!</definedName>
    <definedName name="qone96" localSheetId="6">[95]Quarterly!#REF!</definedName>
    <definedName name="qone96">[95]Quarterly!#REF!</definedName>
    <definedName name="qone97" localSheetId="6">[95]Quarterly!#REF!</definedName>
    <definedName name="qone97">[95]Quarterly!#REF!</definedName>
    <definedName name="qpharma" localSheetId="6">#REF!</definedName>
    <definedName name="qpharma" localSheetId="5">#REF!</definedName>
    <definedName name="qpharma">#REF!</definedName>
    <definedName name="QSALES" localSheetId="6">#REF!</definedName>
    <definedName name="QSALES" localSheetId="5">#REF!</definedName>
    <definedName name="QSALES">#REF!</definedName>
    <definedName name="QSALES1">'[72]Qtr Sales'!$A$1:$AO$179</definedName>
    <definedName name="QSALES2">'[72]Qtr Sales'!$AU$1:$CA$179</definedName>
    <definedName name="Qsales2wla" localSheetId="6">'[96]PFE 2 Qtr Salessolo'!#REF!</definedName>
    <definedName name="Qsales2wla">'[96]PFE 2 Qtr Salessolo'!#REF!</definedName>
    <definedName name="QSALES3">'[97]Qrt Sales'!$BZ$3:$DV$113</definedName>
    <definedName name="Qsales3wla">'[98]PFE 2 Qtr Salessolo'!$J$1:$Q$107</definedName>
    <definedName name="QSALES4">'[97]Qrt Sales'!$DX$3:$EL$113</definedName>
    <definedName name="Qsales4wla">'[98]PFE 2 Qtr Salessolo'!$R$1:$T$107</definedName>
    <definedName name="QSALES6" localSheetId="6">#REF!</definedName>
    <definedName name="QSALES6" localSheetId="5">#REF!</definedName>
    <definedName name="QSALES6">#REF!</definedName>
    <definedName name="QSALESCHG">'[47]QTR-SALES'!$A$68:$O$126</definedName>
    <definedName name="Qsaleswla">'[98]PFE 2 Qtr Salessolo'!$A$1:$I$107</definedName>
    <definedName name="qthree95" localSheetId="6">[95]Quarterly!#REF!</definedName>
    <definedName name="qthree95">[95]Quarterly!#REF!</definedName>
    <definedName name="qthree96" localSheetId="6">[95]Quarterly!#REF!</definedName>
    <definedName name="qthree96">[95]Quarterly!#REF!</definedName>
    <definedName name="qthree97" localSheetId="6">[95]Quarterly!#REF!</definedName>
    <definedName name="qthree97">[95]Quarterly!#REF!</definedName>
    <definedName name="qtwo95" localSheetId="6">[95]Quarterly!#REF!</definedName>
    <definedName name="qtwo95">[95]Quarterly!#REF!</definedName>
    <definedName name="qtwo96" localSheetId="6">[95]Quarterly!#REF!</definedName>
    <definedName name="qtwo96">[95]Quarterly!#REF!</definedName>
    <definedName name="qtwo97" localSheetId="6">[95]Quarterly!#REF!</definedName>
    <definedName name="qtwo97">[95]Quarterly!#REF!</definedName>
    <definedName name="quart_earn" localSheetId="6">#REF!</definedName>
    <definedName name="quart_earn" localSheetId="5">#REF!</definedName>
    <definedName name="quart_earn">#REF!</definedName>
    <definedName name="Quarterly" localSheetId="6">#REF!</definedName>
    <definedName name="Quarterly" localSheetId="5">#REF!</definedName>
    <definedName name="Quarterly">#REF!</definedName>
    <definedName name="R_" localSheetId="6">[56]SMTCWKSH!#REF!</definedName>
    <definedName name="R_" localSheetId="5">[56]SMTCWKSH!#REF!</definedName>
    <definedName name="R_">[56]SMTCWKSH!#REF!</definedName>
    <definedName name="r_1990" localSheetId="6">#REF!</definedName>
    <definedName name="r_1990" localSheetId="5">#REF!</definedName>
    <definedName name="r_1990">#REF!</definedName>
    <definedName name="r_1991" localSheetId="6">#REF!</definedName>
    <definedName name="r_1991" localSheetId="5">#REF!</definedName>
    <definedName name="r_1991">#REF!</definedName>
    <definedName name="r_1992" localSheetId="6">#REF!</definedName>
    <definedName name="r_1992" localSheetId="5">#REF!</definedName>
    <definedName name="r_1992">#REF!</definedName>
    <definedName name="r_1993" localSheetId="6">#REF!</definedName>
    <definedName name="r_1993">#REF!</definedName>
    <definedName name="r_1994" localSheetId="6">#REF!</definedName>
    <definedName name="r_1994">#REF!</definedName>
    <definedName name="r_1995" localSheetId="6">#REF!</definedName>
    <definedName name="r_1995">#REF!</definedName>
    <definedName name="r_1996" localSheetId="6">#REF!</definedName>
    <definedName name="r_1996">#REF!</definedName>
    <definedName name="r_1997" localSheetId="6">#REF!</definedName>
    <definedName name="r_1997">#REF!</definedName>
    <definedName name="r_1998" localSheetId="6">#REF!</definedName>
    <definedName name="r_1998">#REF!</definedName>
    <definedName name="r_1999" localSheetId="6">#REF!</definedName>
    <definedName name="r_1999">#REF!</definedName>
    <definedName name="r_2000" localSheetId="6">#REF!</definedName>
    <definedName name="r_2000">#REF!</definedName>
    <definedName name="r_2001" localSheetId="6">#REF!</definedName>
    <definedName name="r_2001">#REF!</definedName>
    <definedName name="r_2002" localSheetId="6">#REF!</definedName>
    <definedName name="r_2002">#REF!</definedName>
    <definedName name="r_2003" localSheetId="6">#REF!</definedName>
    <definedName name="r_2003">#REF!</definedName>
    <definedName name="r_2004" localSheetId="6">#REF!</definedName>
    <definedName name="r_2004">#REF!</definedName>
    <definedName name="r_2005" localSheetId="6">#REF!</definedName>
    <definedName name="r_2005">#REF!</definedName>
    <definedName name="r_2006" localSheetId="6">#REF!</definedName>
    <definedName name="r_2006">#REF!</definedName>
    <definedName name="r_2007" localSheetId="6">#REF!</definedName>
    <definedName name="r_2007">#REF!</definedName>
    <definedName name="r_2008" localSheetId="6">#REF!</definedName>
    <definedName name="r_2008">#REF!</definedName>
    <definedName name="r_2009" localSheetId="6">#REF!</definedName>
    <definedName name="r_2009">#REF!</definedName>
    <definedName name="r_2010" localSheetId="6">#REF!</definedName>
    <definedName name="r_2010">#REF!</definedName>
    <definedName name="r_2011" localSheetId="6">#REF!</definedName>
    <definedName name="r_2011">#REF!</definedName>
    <definedName name="r_2012" localSheetId="6">#REF!</definedName>
    <definedName name="r_2012">#REF!</definedName>
    <definedName name="r_2013" localSheetId="6">#REF!</definedName>
    <definedName name="r_2013">#REF!</definedName>
    <definedName name="r_bvps" localSheetId="6">[50]SQLSheet!#REF!</definedName>
    <definedName name="r_bvps">[50]SQLSheet!#REF!</definedName>
    <definedName name="r_calendar_is_actual" localSheetId="6">[50]SQLSheet!#REF!</definedName>
    <definedName name="r_calendar_is_actual">[50]SQLSheet!#REF!</definedName>
    <definedName name="r_ceps" localSheetId="6">[50]SQLSheet!#REF!</definedName>
    <definedName name="r_ceps">[50]SQLSheet!#REF!</definedName>
    <definedName name="R_D_amort_years" localSheetId="6">#REF!</definedName>
    <definedName name="R_D_amort_years" localSheetId="5">#REF!</definedName>
    <definedName name="R_D_amort_years">#REF!</definedName>
    <definedName name="R_D_Amortization">[42]Data_Download!$C$31:$AU$31</definedName>
    <definedName name="R_D_Capzed">[42]Data_Download!$C$21:$Z$21</definedName>
    <definedName name="R_D_ex._Cost_savings">'[4]5 yr Sales and Earnings'!$A$127:$AA$127</definedName>
    <definedName name="R_D_expense">[42]Data_Download!$C$28:$AZ$28</definedName>
    <definedName name="R_D_expense_IS">[42]Data_Download!$C$13:$AZ$13</definedName>
    <definedName name="r_eps_calendar" localSheetId="6">[50]SQLSheet!#REF!</definedName>
    <definedName name="r_eps_calendar">[50]SQLSheet!#REF!</definedName>
    <definedName name="r_eps_fiscal" localSheetId="6">[50]SQLSheet!#REF!</definedName>
    <definedName name="r_eps_fiscal">[50]SQLSheet!#REF!</definedName>
    <definedName name="r_eps_us_gaap" localSheetId="6">[50]SQLSheet!#REF!</definedName>
    <definedName name="r_eps_us_gaap">[50]SQLSheet!#REF!</definedName>
    <definedName name="r_fiscal_is_actual" localSheetId="6">[50]SQLSheet!#REF!</definedName>
    <definedName name="r_fiscal_is_actual">[50]SQLSheet!#REF!</definedName>
    <definedName name="r_roe" localSheetId="6">[50]SQLSheet!#REF!</definedName>
    <definedName name="r_roe">[50]SQLSheet!#REF!</definedName>
    <definedName name="r_sales" localSheetId="6">#REF!</definedName>
    <definedName name="r_sales" localSheetId="5">#REF!</definedName>
    <definedName name="r_sales">#REF!</definedName>
    <definedName name="r_sales_per_share" localSheetId="6">[50]SQLSheet!#REF!</definedName>
    <definedName name="r_sales_per_share">[50]SQLSheet!#REF!</definedName>
    <definedName name="RANGE" localSheetId="6">[99]JDSUwksh!#REF!</definedName>
    <definedName name="RANGE">[99]JDSUwksh!#REF!</definedName>
    <definedName name="Rank5Erase" localSheetId="6">#REF!</definedName>
    <definedName name="Rank5Erase" localSheetId="5">#REF!</definedName>
    <definedName name="Rank5Erase">#REF!</definedName>
    <definedName name="Rank5Height" localSheetId="6">#REF!</definedName>
    <definedName name="Rank5Height" localSheetId="5">#REF!</definedName>
    <definedName name="Rank5Height">#REF!</definedName>
    <definedName name="Rank6Erase" localSheetId="6">#REF!</definedName>
    <definedName name="Rank6Erase" localSheetId="5">#REF!</definedName>
    <definedName name="Rank6Erase">#REF!</definedName>
    <definedName name="Rank6Height" localSheetId="6">#REF!</definedName>
    <definedName name="Rank6Height">#REF!</definedName>
    <definedName name="Ranking_of_Product_Revenues">'[4]5 yr Sales and Earnings'!$A$130:$AA$130</definedName>
    <definedName name="Rating">"Under-weight"</definedName>
    <definedName name="Ratio_Shares_Data" localSheetId="6">'[75]Profit &amp; Loss'!#REF!</definedName>
    <definedName name="Ratio_Shares_Data">'[75]Profit &amp; Loss'!#REF!</definedName>
    <definedName name="RATIOS" localSheetId="6">'[100]Quarterly Income'!#REF!</definedName>
    <definedName name="RATIOS">'[100]Quarterly Income'!#REF!</definedName>
    <definedName name="Rec_Domestic_Mkt" localSheetId="6">[43]PROJECTION!#REF!</definedName>
    <definedName name="Rec_Domestic_Mkt">[43]PROJECTION!#REF!</definedName>
    <definedName name="rec_id" localSheetId="6">[50]SQLSheet!#REF!</definedName>
    <definedName name="rec_id">[50]SQLSheet!#REF!</definedName>
    <definedName name="rec_start_date" localSheetId="6">[50]SQLSheet!#REF!</definedName>
    <definedName name="rec_start_date">[50]SQLSheet!#REF!</definedName>
    <definedName name="RECEIV_FROM_ELETROBRÁS___REV" localSheetId="6">[43]PROJECTION!#REF!</definedName>
    <definedName name="RECEIV_FROM_ELETROBRÁS___REV">[43]PROJECTION!#REF!</definedName>
    <definedName name="Receiv_from_Subsid_ST" localSheetId="6">[43]PROJECTION!#REF!</definedName>
    <definedName name="Receiv_from_Subsid_ST">[43]PROJECTION!#REF!</definedName>
    <definedName name="RECEIVABLES_BASE" localSheetId="6">#REF!</definedName>
    <definedName name="RECEIVABLES_BASE">#REF!</definedName>
    <definedName name="RECEIVABLES_LT___REV" localSheetId="6">[43]PROJECTION!#REF!</definedName>
    <definedName name="RECEIVABLES_LT___REV">[43]PROJECTION!#REF!</definedName>
    <definedName name="Receivables_Overseas" localSheetId="6">[43]PROJECTION!#REF!</definedName>
    <definedName name="Receivables_Overseas">[43]PROJECTION!#REF!</definedName>
    <definedName name="Receivables_Usiminas" localSheetId="6">[43]PROJECTION!#REF!</definedName>
    <definedName name="Receivables_Usiminas">[43]PROJECTION!#REF!</definedName>
    <definedName name="Recom" localSheetId="6">#REF!</definedName>
    <definedName name="Recom">#REF!</definedName>
    <definedName name="regionalCostExposure" localSheetId="6">'[45]MW GEG'!$F$70:$F$74</definedName>
    <definedName name="regionalCostExposure" localSheetId="5">'[45]MW GEG'!$F$70:$F$74</definedName>
    <definedName name="regionalCostExposure">#REF!</definedName>
    <definedName name="Relpax">'[4]5 yr Sales and Earnings'!$A$18:$AA$18</definedName>
    <definedName name="Renagel" localSheetId="6">#REF!</definedName>
    <definedName name="Renagel">#REF!</definedName>
    <definedName name="rep" localSheetId="6" hidden="1">{#N/A,#N/A,FALSE,"COVER";#N/A,#N/A,FALSE,"VALUATION";#N/A,#N/A,FALSE,"FORECAST";#N/A,#N/A,FALSE,"FY ANALYSIS ";#N/A,#N/A,FALSE," HY ANALYSIS"}</definedName>
    <definedName name="rep" localSheetId="5"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ported_EPS">'[4]5 yr Sales and Earnings'!$A$78:$AA$78</definedName>
    <definedName name="Required_cash">[42]Data_Download!$C$6:$AU$6</definedName>
    <definedName name="Required_cash_percent">[42]Data_Download!$A$9</definedName>
    <definedName name="Residual_Value">[42]Data_Download!$C$29:$AZ$29</definedName>
    <definedName name="Restructuirng_Charges">'[4]5 yr Sales and Earnings'!$A$65:$AA$65</definedName>
    <definedName name="Restructuring_charges" localSheetId="6">[42]Data_Download!#REF!</definedName>
    <definedName name="Restructuring_charges">[42]Data_Download!#REF!</definedName>
    <definedName name="Restructuring_charges_growth_fore">[42]Data_Download!$H$165:$K$165</definedName>
    <definedName name="REVENUE" localSheetId="6">#REF!</definedName>
    <definedName name="REVENUE">#REF!</definedName>
    <definedName name="Revenues_and_Earnings_Model" localSheetId="6">[56]SMTCWKSH!#REF!</definedName>
    <definedName name="Revenues_and_Earnings_Model">[56]SMTCWKSH!#REF!</definedName>
    <definedName name="rf" localSheetId="6">#REF!</definedName>
    <definedName name="rf" localSheetId="5">#REF!</definedName>
    <definedName name="rf">#REF!</definedName>
    <definedName name="RFRATE" localSheetId="6">#REF!</definedName>
    <definedName name="RFRATE" localSheetId="5">#REF!</definedName>
    <definedName name="RFRATE">#REF!</definedName>
    <definedName name="RIsk_free_30yr_Treas">[42]Data_Download!$D$47:$S$47</definedName>
    <definedName name="RiskAutoStopPercChange">1.5</definedName>
    <definedName name="RiskCollectDistributionSamples">2</definedName>
    <definedName name="RiskCorrelationSheet" localSheetId="6">#REF!</definedName>
    <definedName name="RiskCorrelationSheet">#REF!</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nD_expense">[42]Data_Download!$C$28:$AZ$28</definedName>
    <definedName name="RnD_expense_fore">[42]Data_Download!$E$11:$X$11</definedName>
    <definedName name="RnD_expense_growth_fore">[42]Data_Download!$H$156:$K$156</definedName>
    <definedName name="RnD_expenses_fore">[42]Data_Download!$E$11:$X$11</definedName>
    <definedName name="rngBRICS" localSheetId="6">'[45]MW GEG'!$J$25,'[45]MW GEG'!$H$29:$H$30,'[45]MW GEG'!$J$42,'[45]MW GEG'!$J$20</definedName>
    <definedName name="rngBRICS" localSheetId="5">'[45]MW GEG'!$J$25,'[45]MW GEG'!$H$29:$H$30,'[45]MW GEG'!$J$42,'[45]MW GEG'!$J$20</definedName>
    <definedName name="rngBRICS">#REF!,#REF!,#REF!,#REF!</definedName>
    <definedName name="rngCompNames" localSheetId="6">OFFSET(#REF!,0,0,COUNTA(#REF!))</definedName>
    <definedName name="rngCompNames">OFFSET(#REF!,0,0,COUNTA(#REF!))</definedName>
    <definedName name="rngContinentWiseValue" localSheetId="6">#REF!</definedName>
    <definedName name="rngContinentWiseValue">#REF!</definedName>
    <definedName name="rngCountryWiseValue" localSheetId="6">#REF!</definedName>
    <definedName name="rngCountryWiseValue">#REF!</definedName>
    <definedName name="rngEEMEA" localSheetId="6">'[45]MW GEG'!$J$21,'[45]MW GEG'!$H$23,'[45]MW GEG'!$H$24,'[45]MW GEG'!$J$20</definedName>
    <definedName name="rngEEMEA" localSheetId="5">'[45]MW GEG'!$J$21,'[45]MW GEG'!$H$23,'[45]MW GEG'!$H$24,'[45]MW GEG'!$J$20</definedName>
    <definedName name="rngEEMEA">#REF!,#REF!,#REF!,#REF!</definedName>
    <definedName name="rngStateWiseValue" localSheetId="6">#REF!</definedName>
    <definedName name="rngStateWiseValue">#REF!</definedName>
    <definedName name="rngTicker" localSheetId="6">#REF!</definedName>
    <definedName name="rngTicker" localSheetId="5">#REF!</definedName>
    <definedName name="rngTicker">#REF!</definedName>
    <definedName name="rngTotalRegionExposure" localSheetId="6">'[45]MW GEG'!$D$10</definedName>
    <definedName name="rngTotalRegionExposure" localSheetId="5">'[45]MW GEG'!$D$10</definedName>
    <definedName name="rngTotalRegionExposure">#REF!</definedName>
    <definedName name="ROAA" localSheetId="6">#REF!</definedName>
    <definedName name="ROAA" localSheetId="5">#REF!</definedName>
    <definedName name="ROAA">#REF!</definedName>
    <definedName name="ROAE" localSheetId="6">#REF!</definedName>
    <definedName name="ROAE" localSheetId="5">#REF!</definedName>
    <definedName name="ROAE">#REF!</definedName>
    <definedName name="ROCE" localSheetId="6">#REF!</definedName>
    <definedName name="ROCE" localSheetId="5">#REF!</definedName>
    <definedName name="ROCE">#REF!</definedName>
    <definedName name="roe_five_year_est_average" localSheetId="6">[50]SQLSheet!#REF!</definedName>
    <definedName name="roe_five_year_est_average" localSheetId="5">[50]SQLSheet!#REF!</definedName>
    <definedName name="roe_five_year_est_average">[50]SQLSheet!#REF!</definedName>
    <definedName name="roe_normalised" localSheetId="6">[50]SQLSheet!#REF!</definedName>
    <definedName name="roe_normalised" localSheetId="5">[50]SQLSheet!#REF!</definedName>
    <definedName name="roe_normalised">[50]SQLSheet!#REF!</definedName>
    <definedName name="Roflumilast">'[4]5 yr Sales and Earnings'!$A$39:$AA$39</definedName>
    <definedName name="ROIC" localSheetId="6">#REF!</definedName>
    <definedName name="ROIC">#REF!</definedName>
    <definedName name="ROIC_DCF">[42]Data_Download!$C$44:$BZ$44</definedName>
    <definedName name="ROIC_WACC">[42]Data_Download!$C$46:$AZ$46</definedName>
    <definedName name="RORIC__3_yr_rolling">[42]Data_Download!$C$92:$BZ$92</definedName>
    <definedName name="ROYAL1">'[47]FEES-R&amp;D'!$A$1:$L$59</definedName>
    <definedName name="ROYAL2">'[47]FEES-R&amp;D'!$A$62:$K$124</definedName>
    <definedName name="rp" localSheetId="6">#REF!</definedName>
    <definedName name="rp" localSheetId="5">#REF!</definedName>
    <definedName name="rp">#REF!</definedName>
    <definedName name="s" localSheetId="6">[101]Annual!#REF!</definedName>
    <definedName name="s">[101]Annual!#REF!</definedName>
    <definedName name="S_T_obligations_under_cap_leases">[42]Data_Download!$C$55:$AU$55</definedName>
    <definedName name="sadf">'[41]Qrt Sales'!$AO$3:$BT$133</definedName>
    <definedName name="SALARIES" localSheetId="6">[43]PROJECTION!#REF!</definedName>
    <definedName name="SALARIES">[43]PROJECTION!#REF!</definedName>
    <definedName name="SALARIES_ST____Adm_Exp" localSheetId="6">[43]PROJECTION!#REF!</definedName>
    <definedName name="SALARIES_ST____Adm_Exp">[43]PROJECTION!#REF!</definedName>
    <definedName name="sales" localSheetId="6">#REF!</definedName>
    <definedName name="sales">#REF!</definedName>
    <definedName name="SALES_EXPENSES____of_Rev" localSheetId="6">[43]PROJECTION!#REF!</definedName>
    <definedName name="SALES_EXPENSES____of_Rev">[43]PROJECTION!#REF!</definedName>
    <definedName name="Sales_growth">[42]Data_Download!$C$140:$AU$140</definedName>
    <definedName name="Sales_growth_avg">[42]Data_Download!$B$53</definedName>
    <definedName name="SALES_LABOR_EXPENSES____of_Rev" localSheetId="6">[43]PROJECTION!#REF!</definedName>
    <definedName name="SALES_LABOR_EXPENSES____of_Rev">[43]PROJECTION!#REF!</definedName>
    <definedName name="Sales_of_Products">'[4]5 yr Sales and Earnings'!$A$101:$AA$101</definedName>
    <definedName name="Sales_Taxes" localSheetId="6">[43]PROJECTION!#REF!</definedName>
    <definedName name="Sales_Taxes">[43]PROJECTION!#REF!</definedName>
    <definedName name="SALES_TAXES__COFINS" localSheetId="6">[43]PROJECTION!#REF!</definedName>
    <definedName name="SALES_TAXES__COFINS">[43]PROJECTION!#REF!</definedName>
    <definedName name="SALES_TAXES__ICMS_PIS" localSheetId="6">[43]PROJECTION!#REF!</definedName>
    <definedName name="SALES_TAXES__ICMS_PIS">[43]PROJECTION!#REF!</definedName>
    <definedName name="SALES_TAXES__ICMS_PIS_COFINS" localSheetId="6">[43]PROJECTION!#REF!</definedName>
    <definedName name="SALES_TAXES__ICMS_PIS_COFINS">[43]PROJECTION!#REF!</definedName>
    <definedName name="SB_netDbt98" localSheetId="6">#REF!</definedName>
    <definedName name="SB_netDbt98">#REF!</definedName>
    <definedName name="scen_change" localSheetId="6">[102]Master!#REF!</definedName>
    <definedName name="scen_change">[102]Master!#REF!</definedName>
    <definedName name="scenario" localSheetId="6">#REF!</definedName>
    <definedName name="scenario" localSheetId="5">#REF!</definedName>
    <definedName name="scenario">#REF!</definedName>
    <definedName name="sds" localSheetId="6" hidden="1">{"'보고양식'!$A$58:$K$111"}</definedName>
    <definedName name="sds" localSheetId="5" hidden="1">{"'보고양식'!$A$58:$K$111"}</definedName>
    <definedName name="sds" hidden="1">{"'보고양식'!$A$58:$K$111"}</definedName>
    <definedName name="sec_desc" localSheetId="6">[50]WorkSheet!#REF!</definedName>
    <definedName name="sec_desc">[50]WorkSheet!#REF!</definedName>
    <definedName name="sec_id" localSheetId="6">[50]WorkSheet!#REF!</definedName>
    <definedName name="sec_id">[50]WorkSheet!#REF!</definedName>
    <definedName name="sec_mkt_cap" localSheetId="6">[50]SQLSheet!#REF!</definedName>
    <definedName name="sec_mkt_cap">[50]SQLSheet!#REF!</definedName>
    <definedName name="Sector_Specialist" localSheetId="6">#REF!</definedName>
    <definedName name="Sector_Specialist" localSheetId="5">#REF!</definedName>
    <definedName name="Sector_Specialist">#REF!</definedName>
    <definedName name="security_id" localSheetId="6">[50]SQLSheet!#REF!</definedName>
    <definedName name="security_id">[50]SQLSheet!#REF!</definedName>
    <definedName name="Segment1_income">[42]Data_Download!$C$5:$AZ$5</definedName>
    <definedName name="Segment1_income_DCF">[42]Data_Download!$C$6:$BZ$6</definedName>
    <definedName name="Segment1_income_fore">[42]Data_Download!$E$4:$G$4</definedName>
    <definedName name="Segment1_income_growth_fore">[42]Data_Download!$H$50:$K$50</definedName>
    <definedName name="Segment2_income">[42]Data_Download!$C$6:$AZ$6</definedName>
    <definedName name="Segment2_income_DCF">[42]Data_Download!$C$7:$BZ$7</definedName>
    <definedName name="Segment2_income_fore">[42]Data_Download!$E$5:$G$5</definedName>
    <definedName name="Segment2_income_growth_fore">[42]Data_Download!$H$51:$K$51</definedName>
    <definedName name="select_dps_to_use" localSheetId="6">[50]SQLSheet!#REF!</definedName>
    <definedName name="select_dps_to_use">[50]SQLSheet!#REF!</definedName>
    <definedName name="select_mkt_cap_to_use" localSheetId="6">[50]SQLSheet!#REF!</definedName>
    <definedName name="select_mkt_cap_to_use">[50]SQLSheet!#REF!</definedName>
    <definedName name="select_tot_fd_shares_to_use" localSheetId="6">[50]SQLSheet!#REF!</definedName>
    <definedName name="select_tot_fd_shares_to_use">[50]SQLSheet!#REF!</definedName>
    <definedName name="select_tot_ud_shares_to_use" localSheetId="6">[50]SQLSheet!#REF!</definedName>
    <definedName name="select_tot_ud_shares_to_use">[50]SQLSheet!#REF!</definedName>
    <definedName name="sencount" hidden="1">1</definedName>
    <definedName name="Sepsis_Population_Growth" localSheetId="6">#REF!</definedName>
    <definedName name="Sepsis_Population_Growth">#REF!</definedName>
    <definedName name="sf">'[41]Qtr Margin'!$A$1:$O$77</definedName>
    <definedName name="SG_A_ex._cost_savings">'[4]5 yr Sales and Earnings'!$A$125:$AA$125</definedName>
    <definedName name="SGA">[42]Data_Download!$C$12:$AE$12</definedName>
    <definedName name="SGA_fore">[42]Data_Download!$E$10:$X$10</definedName>
    <definedName name="SGA_growth" localSheetId="6">[42]Data_Download!#REF!</definedName>
    <definedName name="SGA_growth">[42]Data_Download!#REF!</definedName>
    <definedName name="SGA_growth_avg">[42]Data_Download!$B$141</definedName>
    <definedName name="SGA_growth_fore">[42]Data_Download!$H$53:$K$53</definedName>
    <definedName name="SGA_margin">[42]Data_Download!$C$114:$AU$114</definedName>
    <definedName name="SGA_margin_fore" localSheetId="6">[42]Data_Download!#REF!</definedName>
    <definedName name="SGA_margin_fore">[42]Data_Download!#REF!</definedName>
    <definedName name="Share_Price" localSheetId="6">#REF!</definedName>
    <definedName name="Share_Price">#REF!</definedName>
    <definedName name="Shareholder_value">[42]Data_Download!$C$36:$AB$36</definedName>
    <definedName name="Shareholder_Value_EVA">[42]Data_Download!$C$61:$BZ$61</definedName>
    <definedName name="Shareholders_equity">[42]Data_Download!$C$78:$AE$78</definedName>
    <definedName name="Shares">'[4]5 yr Sales and Earnings'!$A$76:$AA$76</definedName>
    <definedName name="Shares_DCF">[42]Data_Download!$C$37:$AZ$37</definedName>
    <definedName name="shares_fd_actual" localSheetId="6">[50]SQLSheet!#REF!</definedName>
    <definedName name="shares_fd_actual">[50]SQLSheet!#REF!</definedName>
    <definedName name="shares_fd_mkt" localSheetId="6">[50]SQLSheet!#REF!</definedName>
    <definedName name="shares_fd_mkt">[50]SQLSheet!#REF!</definedName>
    <definedName name="shares_fd_over" localSheetId="6">[50]SQLSheet!#REF!</definedName>
    <definedName name="shares_fd_over">[50]SQLSheet!#REF!</definedName>
    <definedName name="shares_fd_use_over" localSheetId="6">[50]SQLSheet!#REF!</definedName>
    <definedName name="shares_fd_use_over">[50]SQLSheet!#REF!</definedName>
    <definedName name="Shares_fore">[42]Data_Download!$E$41:$W$41</definedName>
    <definedName name="Shares_growth">[42]Data_Download!$M$151:$Q$151</definedName>
    <definedName name="Shares_growth_fore">[42]Data_Download!$E$59:$W$59</definedName>
    <definedName name="shares_not_floating" localSheetId="6">[50]SQLSheet!#REF!</definedName>
    <definedName name="shares_not_floating">[50]SQLSheet!#REF!</definedName>
    <definedName name="Shares_repurchase_liability" localSheetId="6">[42]Data_Download!#REF!</definedName>
    <definedName name="Shares_repurchase_liability">[42]Data_Download!#REF!</definedName>
    <definedName name="shares_ud_actual" localSheetId="6">[50]SQLSheet!#REF!</definedName>
    <definedName name="shares_ud_actual">[50]SQLSheet!#REF!</definedName>
    <definedName name="shares_ud_mkt" localSheetId="6">[50]SQLSheet!#REF!</definedName>
    <definedName name="shares_ud_mkt">[50]SQLSheet!#REF!</definedName>
    <definedName name="shares_ud_over" localSheetId="6">[50]SQLSheet!#REF!</definedName>
    <definedName name="shares_ud_over">[50]SQLSheet!#REF!</definedName>
    <definedName name="shares_ud_use_over" localSheetId="6">[50]SQLSheet!#REF!</definedName>
    <definedName name="shares_ud_use_over">[50]SQLSheet!#REF!</definedName>
    <definedName name="Short_Flow_Data" localSheetId="6">#REF!</definedName>
    <definedName name="Short_Flow_Data" localSheetId="5">#REF!</definedName>
    <definedName name="Short_Flow_Data">#REF!</definedName>
    <definedName name="showVersionCheckMessage" localSheetId="6">#REF!</definedName>
    <definedName name="showVersionCheckMessage">#REF!</definedName>
    <definedName name="shrs"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hrs"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hrs"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moking_Cessation_Drug">'[4]5 yr Sales and Earnings'!$A$42:$AA$42</definedName>
    <definedName name="socioEconomicRegion" localSheetId="6">#REF!</definedName>
    <definedName name="socioEconomicRegion">#REF!</definedName>
    <definedName name="socioEconomicRegions" localSheetId="6">'[45]MW GEG'!$D$48:$D$51</definedName>
    <definedName name="socioEconomicRegions" localSheetId="5">'[45]MW GEG'!$D$48:$D$51</definedName>
    <definedName name="socioEconomicRegions">#REF!</definedName>
    <definedName name="SortRange">OFFSET('[79]Valuation Analyzer'!$B$32,,,COUNTA('[79]Valuation Analyzer'!$AI$32:$AI$61)-COUNTBLANK('[79]Valuation Analyzer'!$AI$32:$AI$61),COLUMN('[79]Valuation Analyzer'!$AD$32)-1)</definedName>
    <definedName name="Source_App_of_Funds" localSheetId="6">'[75]Profit &amp; Loss'!#REF!</definedName>
    <definedName name="Source_App_of_Funds">'[75]Profit &amp; Loss'!#REF!</definedName>
    <definedName name="spain" localSheetId="6">#REF!</definedName>
    <definedName name="spain">#REF!</definedName>
    <definedName name="Spread_on_debt">[42]Data_Download!$D$49:$S$49</definedName>
    <definedName name="ST_debt">[42]Data_Download!$C$54:$AE$54</definedName>
    <definedName name="ST_debt_growth_fore">[42]Data_Download!$H$159:$K$159</definedName>
    <definedName name="Staightline_charge">[42]Data_Download!$C$29:$AU$29</definedName>
    <definedName name="start" localSheetId="6">#REF!</definedName>
    <definedName name="start">#REF!</definedName>
    <definedName name="Start_Year_JCF" localSheetId="6">[103]UPDATE!#REF!</definedName>
    <definedName name="Start_Year_JCF">[103]UPDATE!#REF!</definedName>
    <definedName name="STK_BOX1" localSheetId="6">#REF!</definedName>
    <definedName name="STK_BOX1" localSheetId="5">#REF!</definedName>
    <definedName name="STK_BOX1">#REF!</definedName>
    <definedName name="STK_BOX2" localSheetId="6">#REF!</definedName>
    <definedName name="STK_BOX2" localSheetId="5">#REF!</definedName>
    <definedName name="STK_BOX2">#REF!</definedName>
    <definedName name="STK_BOX3" localSheetId="6">#REF!</definedName>
    <definedName name="STK_BOX3" localSheetId="5">#REF!</definedName>
    <definedName name="STK_BOX3">#REF!</definedName>
    <definedName name="Stock_price">[42]Data_Download!$B$9</definedName>
    <definedName name="Stock_price_close">[42]Data_Download!$C$54:$AZ$54</definedName>
    <definedName name="Stock_price_high">[42]Data_Download!$C$27:$AY$27</definedName>
    <definedName name="Stock_price_low">[42]Data_Download!$C$28:$AY$28</definedName>
    <definedName name="STOCKHOLDERS_BASE" localSheetId="6">#REF!</definedName>
    <definedName name="STOCKHOLDERS_BASE">#REF!</definedName>
    <definedName name="STOCKPERF_STICK0" localSheetId="6">#REF!</definedName>
    <definedName name="STOCKPERF_STICK0">#REF!</definedName>
    <definedName name="STOCKPERF_TICK0" localSheetId="6">#REF!</definedName>
    <definedName name="STOCKPERF_TICK0">#REF!</definedName>
    <definedName name="stocktop" localSheetId="6">#REF!</definedName>
    <definedName name="stocktop">#REF!</definedName>
    <definedName name="SubmissionData">[104]RAPID2!$C$1:$J$99</definedName>
    <definedName name="SubmitterUserId">[77]IndexInformation!$B$39</definedName>
    <definedName name="SUBS" localSheetId="6">[43]PROJECTION!#REF!</definedName>
    <definedName name="SUBS">[43]PROJECTION!#REF!</definedName>
    <definedName name="Substance_P_antagonist__depression" localSheetId="6">'[92]5 Year Sales &amp; Earnings'!#REF!</definedName>
    <definedName name="Substance_P_antagonist__depression">'[92]5 Year Sales &amp; Earnings'!#REF!</definedName>
    <definedName name="sum_ass_a_box1" localSheetId="6">#REF!</definedName>
    <definedName name="sum_ass_a_box1" localSheetId="5">#REF!</definedName>
    <definedName name="sum_ass_a_box1">#REF!</definedName>
    <definedName name="sum_ass_a_box2" localSheetId="6">#REF!</definedName>
    <definedName name="sum_ass_a_box2" localSheetId="5">#REF!</definedName>
    <definedName name="sum_ass_a_box2">#REF!</definedName>
    <definedName name="sum_ass_a_box3" localSheetId="6">#REF!</definedName>
    <definedName name="sum_ass_a_box3" localSheetId="5">#REF!</definedName>
    <definedName name="sum_ass_a_box3">#REF!</definedName>
    <definedName name="sum_ass_b_box1" localSheetId="6">#REF!</definedName>
    <definedName name="sum_ass_b_box1">#REF!</definedName>
    <definedName name="sum_ass_b_box2" localSheetId="6">#REF!</definedName>
    <definedName name="sum_ass_b_box2">#REF!</definedName>
    <definedName name="sum_ass_b_box3" localSheetId="6">#REF!</definedName>
    <definedName name="sum_ass_b_box3">#REF!</definedName>
    <definedName name="sum_ass_bot" localSheetId="6">#REF!</definedName>
    <definedName name="sum_ass_bot">#REF!</definedName>
    <definedName name="sum_ass_box1" localSheetId="6">#REF!</definedName>
    <definedName name="sum_ass_box1">#REF!</definedName>
    <definedName name="sum_ass_box2" localSheetId="6">#REF!</definedName>
    <definedName name="sum_ass_box2">#REF!</definedName>
    <definedName name="sum_ass_box3" localSheetId="6">#REF!</definedName>
    <definedName name="sum_ass_box3">#REF!</definedName>
    <definedName name="sum_ass_top" localSheetId="6">#REF!</definedName>
    <definedName name="sum_ass_top">#REF!</definedName>
    <definedName name="sum_ass2_a_box1" localSheetId="6">#REF!</definedName>
    <definedName name="sum_ass2_a_box1">#REF!</definedName>
    <definedName name="sum_ass2_a_box2" localSheetId="6">#REF!</definedName>
    <definedName name="sum_ass2_a_box2">#REF!</definedName>
    <definedName name="sum_ass2_a_box3" localSheetId="6">#REF!</definedName>
    <definedName name="sum_ass2_a_box3">#REF!</definedName>
    <definedName name="sum_ass2_b_box1" localSheetId="6">#REF!</definedName>
    <definedName name="sum_ass2_b_box1">#REF!</definedName>
    <definedName name="sum_ass2_b_box2" localSheetId="6">#REF!</definedName>
    <definedName name="sum_ass2_b_box2">#REF!</definedName>
    <definedName name="sum_ass2_b_box3" localSheetId="6">#REF!</definedName>
    <definedName name="sum_ass2_b_box3">#REF!</definedName>
    <definedName name="sum_ass2_bot" localSheetId="6">#REF!</definedName>
    <definedName name="sum_ass2_bot">#REF!</definedName>
    <definedName name="sum_ass2_top" localSheetId="6">#REF!</definedName>
    <definedName name="sum_ass2_top">#REF!</definedName>
    <definedName name="SUM_DISC_CASH_FLOW" localSheetId="6">[43]PROJECTION!#REF!</definedName>
    <definedName name="SUM_DISC_CASH_FLOW">[43]PROJECTION!#REF!</definedName>
    <definedName name="sum_ltc_bot" localSheetId="6">#REF!</definedName>
    <definedName name="sum_ltc_bot">#REF!</definedName>
    <definedName name="sum_ltc_top" localSheetId="6">#REF!</definedName>
    <definedName name="sum_ltc_top">#REF!</definedName>
    <definedName name="sum_ltc2_bot" localSheetId="6">#REF!</definedName>
    <definedName name="sum_ltc2_bot">#REF!</definedName>
    <definedName name="sum_ltc2_top" localSheetId="6">#REF!</definedName>
    <definedName name="sum_ltc2_top">#REF!</definedName>
    <definedName name="SUMLC2_A_BOX1" localSheetId="6">#REF!</definedName>
    <definedName name="SUMLC2_A_BOX1">#REF!</definedName>
    <definedName name="SUMLC2_A_BOX2" localSheetId="6">#REF!</definedName>
    <definedName name="SUMLC2_A_BOX2">#REF!</definedName>
    <definedName name="SUMLC2_A_BOX3" localSheetId="6">#REF!</definedName>
    <definedName name="SUMLC2_A_BOX3">#REF!</definedName>
    <definedName name="SUMLC2_A_STICK0" localSheetId="6">#REF!</definedName>
    <definedName name="SUMLC2_A_STICK0">#REF!</definedName>
    <definedName name="SUMLC2_A_TICK0" localSheetId="6">#REF!</definedName>
    <definedName name="SUMLC2_A_TICK0">#REF!</definedName>
    <definedName name="SUMLC2_B_BOX1" localSheetId="6">#REF!</definedName>
    <definedName name="SUMLC2_B_BOX1">#REF!</definedName>
    <definedName name="SUMLC2_B_BOX2" localSheetId="6">#REF!</definedName>
    <definedName name="SUMLC2_B_BOX2">#REF!</definedName>
    <definedName name="SUMLC2_B_BOX3" localSheetId="6">#REF!</definedName>
    <definedName name="SUMLC2_B_BOX3">#REF!</definedName>
    <definedName name="SUMLC2_B_STICK0" localSheetId="6">#REF!</definedName>
    <definedName name="SUMLC2_B_STICK0">#REF!</definedName>
    <definedName name="SUMLC2_B_TICK0" localSheetId="6">#REF!</definedName>
    <definedName name="SUMLC2_B_TICK0">#REF!</definedName>
    <definedName name="SUMLTC_A_BOX1" localSheetId="6">#REF!</definedName>
    <definedName name="SUMLTC_A_BOX1">#REF!</definedName>
    <definedName name="SUMLTC_A_BOX2" localSheetId="6">#REF!</definedName>
    <definedName name="SUMLTC_A_BOX2">#REF!</definedName>
    <definedName name="SUMLTC_A_BOX3" localSheetId="6">#REF!</definedName>
    <definedName name="SUMLTC_A_BOX3">#REF!</definedName>
    <definedName name="SUMLTC_A_STICK0" localSheetId="6">#REF!</definedName>
    <definedName name="SUMLTC_A_STICK0">#REF!</definedName>
    <definedName name="SUMLTC_A_TICK0" localSheetId="6">#REF!</definedName>
    <definedName name="SUMLTC_A_TICK0">#REF!</definedName>
    <definedName name="SUMLTC_B_BOX1" localSheetId="6">#REF!</definedName>
    <definedName name="SUMLTC_B_BOX1">#REF!</definedName>
    <definedName name="SUMLTC_B_BOX2" localSheetId="6">#REF!</definedName>
    <definedName name="SUMLTC_B_BOX2">#REF!</definedName>
    <definedName name="SUMLTC_B_BOX3" localSheetId="6">#REF!</definedName>
    <definedName name="SUMLTC_B_BOX3">#REF!</definedName>
    <definedName name="SUMLTC_B_STICK0" localSheetId="6">#REF!</definedName>
    <definedName name="SUMLTC_B_STICK0">#REF!</definedName>
    <definedName name="SUMLTC_B_TICK0" localSheetId="6">#REF!</definedName>
    <definedName name="SUMLTC_B_TICK0">#REF!</definedName>
    <definedName name="summary" localSheetId="6">#REF!</definedName>
    <definedName name="summary">#REF!</definedName>
    <definedName name="Summary_1">[42]Data_Download!$F:$F</definedName>
    <definedName name="Summary_1991">[42]Data_Download!$C$25:$C$106</definedName>
    <definedName name="Summary_1992">[42]Data_Download!$D$25:$D$106</definedName>
    <definedName name="Summary_1993">[42]Data_Download!$E$25:$E$106</definedName>
    <definedName name="Summary_1994">[42]Data_Download!$F$25:$F$106</definedName>
    <definedName name="Summary_1995">[42]Data_Download!$G$25:$G$106</definedName>
    <definedName name="Summary_1996">[42]Data_Download!$H$25:$H$106</definedName>
    <definedName name="Summary_1997">[42]Data_Download!$I$25:$I$106</definedName>
    <definedName name="Summary_2">[42]Data_Download!$E:$E</definedName>
    <definedName name="Summary_3">[42]Data_Download!$D:$D</definedName>
    <definedName name="Summary_4">[42]Data_Download!$C:$C</definedName>
    <definedName name="Summary_EY1">[42]Data_Download!$H:$H</definedName>
    <definedName name="Summary_EY2">[42]Data_Download!$I:$I</definedName>
    <definedName name="Summary_IS"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P">[42]Data_Download!$G:$G</definedName>
    <definedName name="summaryUS" localSheetId="6">#REF!</definedName>
    <definedName name="summaryUS">#REF!</definedName>
    <definedName name="SUMMASS_A_STICK0" localSheetId="6">#REF!</definedName>
    <definedName name="SUMMASS_A_STICK0">#REF!</definedName>
    <definedName name="summass_a_tick0" localSheetId="6">#REF!</definedName>
    <definedName name="summass_a_tick0">#REF!</definedName>
    <definedName name="SUMMASS_B_STICK0" localSheetId="6">#REF!</definedName>
    <definedName name="SUMMASS_B_STICK0">#REF!</definedName>
    <definedName name="SUMMASS_B_TICK0" localSheetId="6">#REF!</definedName>
    <definedName name="SUMMASS_B_TICK0">#REF!</definedName>
    <definedName name="SUMMASS2_A_STICK0" localSheetId="6">#REF!</definedName>
    <definedName name="SUMMASS2_A_STICK0">#REF!</definedName>
    <definedName name="SUMMASS2_A_TICK0" localSheetId="6">#REF!</definedName>
    <definedName name="SUMMASS2_A_TICK0">#REF!</definedName>
    <definedName name="SUMMASS2_B_STICK0" localSheetId="6">#REF!</definedName>
    <definedName name="SUMMASS2_B_STICK0">#REF!</definedName>
    <definedName name="SUMMASS2_B_TICK0" localSheetId="6">#REF!</definedName>
    <definedName name="SUMMASS2_B_TICK0">#REF!</definedName>
    <definedName name="SUPPLIERS_BASE" localSheetId="6">#REF!</definedName>
    <definedName name="SUPPLIERS_BASE">#REF!</definedName>
    <definedName name="t_ebdit" localSheetId="6">[50]SQLSheet!#REF!</definedName>
    <definedName name="t_ebdit">[50]SQLSheet!#REF!</definedName>
    <definedName name="t_ebitda" localSheetId="6">[50]SQLSheet!#REF!</definedName>
    <definedName name="t_ebitda">[50]SQLSheet!#REF!</definedName>
    <definedName name="t_free_cash_flow" localSheetId="6">[50]SQLSheet!#REF!</definedName>
    <definedName name="t_free_cash_flow">[50]SQLSheet!#REF!</definedName>
    <definedName name="t_list" localSheetId="6">OFFSET(#REF!,0,0,MATCH("*",#REF!,-1),1)</definedName>
    <definedName name="t_list">OFFSET(#REF!,0,0,MATCH("*",#REF!,-1),1)</definedName>
    <definedName name="t_tot_cash_earns" localSheetId="6">[50]SQLSheet!#REF!</definedName>
    <definedName name="t_tot_cash_earns">[50]SQLSheet!#REF!</definedName>
    <definedName name="t_tot_interest_payments" localSheetId="6">[50]SQLSheet!#REF!</definedName>
    <definedName name="t_tot_interest_payments">[50]SQLSheet!#REF!</definedName>
    <definedName name="t_tot_net_debt" localSheetId="6">[50]SQLSheet!#REF!</definedName>
    <definedName name="t_tot_net_debt">[50]SQLSheet!#REF!</definedName>
    <definedName name="t_working_cap" localSheetId="6">[50]SQLSheet!#REF!</definedName>
    <definedName name="t_working_cap">[50]SQLSheet!#REF!</definedName>
    <definedName name="TA" localSheetId="6">#REF!</definedName>
    <definedName name="TA" localSheetId="5">#REF!</definedName>
    <definedName name="TA">#REF!</definedName>
    <definedName name="Table_1" localSheetId="6">#REF!</definedName>
    <definedName name="Table_1" localSheetId="5">#REF!</definedName>
    <definedName name="Table_1">#REF!</definedName>
    <definedName name="Table_10">'[105]SEARLE - SALES'!$B$1:$AJ$82</definedName>
    <definedName name="Table_2" localSheetId="6">#REF!</definedName>
    <definedName name="Table_2" localSheetId="5">#REF!</definedName>
    <definedName name="Table_2">#REF!</definedName>
    <definedName name="Table_3" localSheetId="6">#REF!</definedName>
    <definedName name="Table_3" localSheetId="5">#REF!</definedName>
    <definedName name="Table_3">#REF!</definedName>
    <definedName name="Table_4" localSheetId="6">#REF!</definedName>
    <definedName name="Table_4" localSheetId="5">#REF!</definedName>
    <definedName name="Table_4">#REF!</definedName>
    <definedName name="Table_6" localSheetId="6">#REF!</definedName>
    <definedName name="Table_6">#REF!</definedName>
    <definedName name="Table_7__continued" localSheetId="6">#REF!</definedName>
    <definedName name="Table_7__continued">#REF!</definedName>
    <definedName name="table_name" localSheetId="6">#REF!</definedName>
    <definedName name="table_name">#REF!</definedName>
    <definedName name="Tangible_Assets" localSheetId="6">#REF!</definedName>
    <definedName name="Tangible_Assets">#REF!</definedName>
    <definedName name="Tarceva.new" localSheetId="6">{"Client Name or Project Name"}</definedName>
    <definedName name="Tarceva.new" localSheetId="5">{"Client Name or Project Name"}</definedName>
    <definedName name="Tarceva.new">{"Client Name or Project Name"}</definedName>
    <definedName name="Target_debt_to_capital">[42]Data_Download!$E$72:$L$72</definedName>
    <definedName name="Target_PE" localSheetId="6">#REF!</definedName>
    <definedName name="Target_PE">#REF!</definedName>
    <definedName name="TAX" localSheetId="6">#REF!</definedName>
    <definedName name="TAX">#REF!</definedName>
    <definedName name="Tax_benefit_from_interest">[42]Data_Download!$C$36:$AU$36</definedName>
    <definedName name="Tax_benefit_from_oper_leases">[42]Data_Download!AO1:XEV1</definedName>
    <definedName name="Tax_benefit_from_ops_leases">[42]Data_Download!$C$37:$AZ$37</definedName>
    <definedName name="TAX_CREDIT_INCOME_TAX___SOCIAL_CONTRIBUTION___REV" localSheetId="6">[43]PROJECTION!#REF!</definedName>
    <definedName name="TAX_CREDIT_INCOME_TAX___SOCIAL_CONTRIBUTION___REV">[43]PROJECTION!#REF!</definedName>
    <definedName name="TAX_CREDITS_ST___REV" localSheetId="6">[43]PROJECTION!#REF!</definedName>
    <definedName name="TAX_CREDITS_ST___REV">[43]PROJECTION!#REF!</definedName>
    <definedName name="TAX_DCF" localSheetId="6">[43]PROJECTION!#REF!</definedName>
    <definedName name="TAX_DCF">[43]PROJECTION!#REF!</definedName>
    <definedName name="TAX_RATE" localSheetId="6">#REF!</definedName>
    <definedName name="TAX_RATE">#REF!</definedName>
    <definedName name="Tax_rate_for_WACC" localSheetId="6">[42]Data_Download!#REF!</definedName>
    <definedName name="Tax_rate_for_WACC">[42]Data_Download!#REF!</definedName>
    <definedName name="Tax_Shield_Tax_Rate">[42]Data_Download!$A$33</definedName>
    <definedName name="template" localSheetId="6">#REF!</definedName>
    <definedName name="template">#REF!</definedName>
    <definedName name="Template.WIRE">"DBACCESS"</definedName>
    <definedName name="TemplateRegion">[77]IndexInformation!$B$36</definedName>
    <definedName name="Textos" localSheetId="6">#REF!</definedName>
    <definedName name="Textos" localSheetId="5">#REF!</definedName>
    <definedName name="Textos">#REF!</definedName>
    <definedName name="ticker" localSheetId="6">[50]WorkSheet!#REF!</definedName>
    <definedName name="ticker">[50]WorkSheet!#REF!</definedName>
    <definedName name="timestamp" localSheetId="6">[50]SQLSheet!#REF!</definedName>
    <definedName name="timestamp">[50]SQLSheet!#REF!</definedName>
    <definedName name="tminus1" localSheetId="6">[52]Special!#REF!</definedName>
    <definedName name="tminus1">[52]Special!#REF!</definedName>
    <definedName name="tminus2" localSheetId="6">[52]Special!#REF!</definedName>
    <definedName name="tminus2">[52]Special!#REF!</definedName>
    <definedName name="tones" localSheetId="6">{"Client Name or Project Name"}</definedName>
    <definedName name="tones" localSheetId="5">{"Client Name or Project Name"}</definedName>
    <definedName name="tones">{"Client Name or Project Name"}</definedName>
    <definedName name="tot_fd_shares_actual" localSheetId="6">[50]SQLSheet!#REF!</definedName>
    <definedName name="tot_fd_shares_actual">[50]SQLSheet!#REF!</definedName>
    <definedName name="tot_fd_shares_over" localSheetId="6">[50]SQLSheet!#REF!</definedName>
    <definedName name="tot_fd_shares_over">[50]SQLSheet!#REF!</definedName>
    <definedName name="tot_fd_shares_sum_sec" localSheetId="6">[50]SQLSheet!#REF!</definedName>
    <definedName name="tot_fd_shares_sum_sec">[50]SQLSheet!#REF!</definedName>
    <definedName name="tot_mkt_cap_actual" localSheetId="6">[50]SQLSheet!#REF!</definedName>
    <definedName name="tot_mkt_cap_actual">[50]SQLSheet!#REF!</definedName>
    <definedName name="tot_mkt_cap_calc" localSheetId="6">[50]SQLSheet!#REF!</definedName>
    <definedName name="tot_mkt_cap_calc">[50]SQLSheet!#REF!</definedName>
    <definedName name="tot_mkt_cap_ext" localSheetId="6">[50]SQLSheet!#REF!</definedName>
    <definedName name="tot_mkt_cap_ext">[50]SQLSheet!#REF!</definedName>
    <definedName name="tot_ud_shares_actual" localSheetId="6">[50]SQLSheet!#REF!</definedName>
    <definedName name="tot_ud_shares_actual">[50]SQLSheet!#REF!</definedName>
    <definedName name="tot_ud_shares_over" localSheetId="6">[50]SQLSheet!#REF!</definedName>
    <definedName name="tot_ud_shares_over">[50]SQLSheet!#REF!</definedName>
    <definedName name="tot_ud_shares_sum_sec" localSheetId="6">[50]SQLSheet!#REF!</definedName>
    <definedName name="tot_ud_shares_sum_sec">[50]SQLSheet!#REF!</definedName>
    <definedName name="Total_amort_fore">[42]Data_Download!$E$18:$M$18</definedName>
    <definedName name="Total_Amortization">[42]Data_Download!$C$18:$AZ$18</definedName>
    <definedName name="Total_Amortization_fore">[42]Data_Download!$E$15:$G$15</definedName>
    <definedName name="Total_COS">[42]Data_Download!$C$9:$AZ$9</definedName>
    <definedName name="Total_COS_fore">[42]Data_Download!$E$8:$W$8</definedName>
    <definedName name="Total_COS_growth_fore">[42]Data_Download!$H$142:$K$142</definedName>
    <definedName name="Total_COS_net_DnA">[42]Data_Download!$C$103:$AZ$103</definedName>
    <definedName name="Total_COS_net_DnA_fore" localSheetId="6">[42]Data_Download!#REF!</definedName>
    <definedName name="Total_COS_net_DnA_fore">[42]Data_Download!#REF!</definedName>
    <definedName name="Total_debt">[42]Data_Download!$C$61:$AU$61</definedName>
    <definedName name="TOTAL_DEBT_BASE" localSheetId="6">#REF!</definedName>
    <definedName name="TOTAL_DEBT_BASE">#REF!</definedName>
    <definedName name="Total_debt_DCF">[42]Data_Download!$C$35:$AZ$35</definedName>
    <definedName name="Total_debt_fore">[42]Data_Download!$E$46:$W$46</definedName>
    <definedName name="Total_debt_growth_fore">[42]Data_Download!$E$58:$W$58</definedName>
    <definedName name="Total_increase_in_EEs">[42]Data_Download!$C$55:$AZ$55</definedName>
    <definedName name="Total_Increase_in_EEs_fore">[42]Data_Download!$B$26:$AX$26</definedName>
    <definedName name="TOTAL_MONETARY_ASSETS_IN_R" localSheetId="6">[43]PROJECTION!#REF!</definedName>
    <definedName name="TOTAL_MONETARY_ASSETS_IN_R">[43]PROJECTION!#REF!</definedName>
    <definedName name="TOTAL_MONETARY_LIABILIT._IN_R" localSheetId="6">[43]PROJECTION!#REF!</definedName>
    <definedName name="TOTAL_MONETARY_LIABILIT._IN_R">[43]PROJECTION!#REF!</definedName>
    <definedName name="Total_New_Pharmaceuticals">'[4]5 yr Sales and Earnings'!$A$44:$AA$44</definedName>
    <definedName name="Total_other_assets">[42]Data_Download!$C$47:$Z$47</definedName>
    <definedName name="Total_Prescriptions">'[106]MS Week2'!$A$3:$D$4</definedName>
    <definedName name="Total_Revenue" localSheetId="6">[43]PROJECTION!#REF!</definedName>
    <definedName name="Total_Revenue">[43]PROJECTION!#REF!</definedName>
    <definedName name="total_Rx_growth">'[106]MS Week2'!$K$5:$O$15</definedName>
    <definedName name="totalConsumerDemandExposure" localSheetId="6">#REF!</definedName>
    <definedName name="totalConsumerDemandExposure">#REF!</definedName>
    <definedName name="totalDomesticCostExposure" localSheetId="6">#REF!</definedName>
    <definedName name="totalDomesticCostExposure">#REF!</definedName>
    <definedName name="totalDomesticRevenueExposure" localSheetId="6">#REF!</definedName>
    <definedName name="totalDomesticRevenueExposure">#REF!</definedName>
    <definedName name="totalEndDemandRevenueExposure" localSheetId="6">#REF!</definedName>
    <definedName name="totalEndDemandRevenueExposure">#REF!</definedName>
    <definedName name="totalRegionCostExposure" localSheetId="6">#REF!</definedName>
    <definedName name="totalRegionCostExposure">#REF!</definedName>
    <definedName name="totalRegionRevenueExposure" localSheetId="6">#REF!</definedName>
    <definedName name="totalRegionRevenueExposure">#REF!</definedName>
    <definedName name="tplus0" localSheetId="6">[52]Special!#REF!</definedName>
    <definedName name="tplus0">[52]Special!#REF!</definedName>
    <definedName name="tplus1" localSheetId="6">[52]Special!#REF!</definedName>
    <definedName name="tplus1">[52]Special!#REF!</definedName>
    <definedName name="TPROF" localSheetId="6">#REF!</definedName>
    <definedName name="TPROF" localSheetId="5">#REF!</definedName>
    <definedName name="TPROF">#REF!</definedName>
    <definedName name="Trade_Note_Receivable" localSheetId="6">[43]PROJECTION!#REF!</definedName>
    <definedName name="Trade_Note_Receivable">[43]PROJECTION!#REF!</definedName>
    <definedName name="TRANSACTION_GAIN__LOSS__ON_ASSETS" localSheetId="6">[43]PROJECTION!#REF!</definedName>
    <definedName name="TRANSACTION_GAIN__LOSS__ON_ASSETS">[43]PROJECTION!#REF!</definedName>
    <definedName name="TRANSACTION_GAIN__LOSS__ON_LIABILITIES" localSheetId="6">[43]PROJECTION!#REF!</definedName>
    <definedName name="TRANSACTION_GAIN__LOSS__ON_LIABILITIES">[43]PROJECTION!#REF!</definedName>
    <definedName name="trc_CFPSGROWTH5YR" localSheetId="6">#REF!</definedName>
    <definedName name="trc_CFPSGROWTH5YR">#REF!</definedName>
    <definedName name="trc_CFPSGRWPRV5YR" localSheetId="6">#REF!</definedName>
    <definedName name="trc_CFPSGRWPRV5YR">#REF!</definedName>
    <definedName name="trc_CurFY" localSheetId="6">#REF!</definedName>
    <definedName name="trc_CurFY">#REF!</definedName>
    <definedName name="trc_DIVGROWTH5YR" localSheetId="6">#REF!</definedName>
    <definedName name="trc_DIVGROWTH5YR">#REF!</definedName>
    <definedName name="trc_DIVGRWPRV5YR" localSheetId="6">#REF!</definedName>
    <definedName name="trc_DIVGRWPRV5YR">#REF!</definedName>
    <definedName name="trc_DocID" localSheetId="6">#REF!</definedName>
    <definedName name="trc_DocID">#REF!</definedName>
    <definedName name="trc_EBITDAGROWTH5YR" localSheetId="6">#REF!</definedName>
    <definedName name="trc_EBITDAGROWTH5YR">#REF!</definedName>
    <definedName name="trc_EBITDAGRWPRV5YR" localSheetId="6">#REF!</definedName>
    <definedName name="trc_EBITDAGRWPRV5YR">#REF!</definedName>
    <definedName name="trc_EBITNXT5" localSheetId="6">#REF!</definedName>
    <definedName name="trc_EBITNXT5">#REF!</definedName>
    <definedName name="trc_EBITPRV5" localSheetId="6">#REF!</definedName>
    <definedName name="trc_EBITPRV5">#REF!</definedName>
    <definedName name="trc_EPSGRWPRV5YR" localSheetId="6">#REF!</definedName>
    <definedName name="trc_EPSGRWPRV5YR">#REF!</definedName>
    <definedName name="trc_Flavor" localSheetId="6">#REF!</definedName>
    <definedName name="trc_Flavor">#REF!</definedName>
    <definedName name="trc_NETGROWTH5YR" localSheetId="6">#REF!</definedName>
    <definedName name="trc_NETGROWTH5YR">#REF!</definedName>
    <definedName name="trc_NETGRWPRV5YR" localSheetId="6">#REF!</definedName>
    <definedName name="trc_NETGRWPRV5YR">#REF!</definedName>
    <definedName name="trc_QDType" localSheetId="6">#REF!</definedName>
    <definedName name="trc_QDType">#REF!</definedName>
    <definedName name="trc_RATING" localSheetId="6">#REF!</definedName>
    <definedName name="trc_RATING">#REF!</definedName>
    <definedName name="trc_ReleaseDate" localSheetId="6">#REF!</definedName>
    <definedName name="trc_ReleaseDate">#REF!</definedName>
    <definedName name="trc_REVGROWTH5YR" localSheetId="6">#REF!</definedName>
    <definedName name="trc_REVGROWTH5YR">#REF!</definedName>
    <definedName name="trc_REVGRWPRV5YR" localSheetId="6">#REF!</definedName>
    <definedName name="trc_REVGRWPRV5YR">#REF!</definedName>
    <definedName name="trc_RISK" localSheetId="6">#REF!</definedName>
    <definedName name="trc_RISK">#REF!</definedName>
    <definedName name="trc_SHARESOUT" localSheetId="6">#REF!</definedName>
    <definedName name="trc_SHARESOUT">#REF!</definedName>
    <definedName name="trc_SHROUTGROWTH5YR" localSheetId="6">#REF!</definedName>
    <definedName name="trc_SHROUTGROWTH5YR">#REF!</definedName>
    <definedName name="trc_SHROUTGRWPRV5YR" localSheetId="6">#REF!</definedName>
    <definedName name="trc_SHROUTGRWPRV5YR">#REF!</definedName>
    <definedName name="trc_submitter" localSheetId="6">#REF!</definedName>
    <definedName name="trc_submitter">#REF!</definedName>
    <definedName name="trc_submittername" localSheetId="6">#REF!</definedName>
    <definedName name="trc_submittername">#REF!</definedName>
    <definedName name="trc_TARGET" localSheetId="6">#REF!</definedName>
    <definedName name="trc_TARGET">#REF!</definedName>
    <definedName name="trc_TemplateID" localSheetId="6">#REF!</definedName>
    <definedName name="trc_TemplateID">#REF!</definedName>
    <definedName name="trc_TEV" localSheetId="6">#REF!</definedName>
    <definedName name="trc_TEV">#REF!</definedName>
    <definedName name="trc_Ticker" localSheetId="6">#REF!</definedName>
    <definedName name="trc_Ticker">#REF!</definedName>
    <definedName name="trc_Version" localSheetId="6">#REF!</definedName>
    <definedName name="trc_Version">#REF!</definedName>
    <definedName name="trc_XLS_DATASHEET_ProtectDate">35417.7656018519</definedName>
    <definedName name="trc_Y1" localSheetId="6">#REF!</definedName>
    <definedName name="trc_Y1">#REF!</definedName>
    <definedName name="trc_Y1COMMONEQ" localSheetId="6">#REF!</definedName>
    <definedName name="trc_Y1COMMONEQ">#REF!</definedName>
    <definedName name="trc_Y1DILSHR" localSheetId="6">#REF!</definedName>
    <definedName name="trc_Y1DILSHR">#REF!</definedName>
    <definedName name="trc_Y1DPS" localSheetId="6">#REF!</definedName>
    <definedName name="trc_Y1DPS">#REF!</definedName>
    <definedName name="trc_Y1EBIT" localSheetId="6">#REF!</definedName>
    <definedName name="trc_Y1EBIT">#REF!</definedName>
    <definedName name="trc_Y1EBITDA" localSheetId="6">#REF!</definedName>
    <definedName name="trc_Y1EBITDA">#REF!</definedName>
    <definedName name="trc_Y1FREE_CFPS" localSheetId="6">#REF!</definedName>
    <definedName name="trc_Y1FREE_CFPS">#REF!</definedName>
    <definedName name="trc_Y1LTDEBT" localSheetId="6">#REF!</definedName>
    <definedName name="trc_Y1LTDEBT">#REF!</definedName>
    <definedName name="trc_Y1NETINC" localSheetId="6">#REF!</definedName>
    <definedName name="trc_Y1NETINC">#REF!</definedName>
    <definedName name="trc_Y1Q1" localSheetId="6">#REF!</definedName>
    <definedName name="trc_Y1Q1">#REF!</definedName>
    <definedName name="trc_Y1Q2" localSheetId="6">#REF!</definedName>
    <definedName name="trc_Y1Q2">#REF!</definedName>
    <definedName name="trc_Y1Q3" localSheetId="6">#REF!</definedName>
    <definedName name="trc_Y1Q3">#REF!</definedName>
    <definedName name="trc_Y1Q4" localSheetId="6">#REF!</definedName>
    <definedName name="trc_Y1Q4">#REF!</definedName>
    <definedName name="trc_Y1REVENUE" localSheetId="6">#REF!</definedName>
    <definedName name="trc_Y1REVENUE">#REF!</definedName>
    <definedName name="trc_Y1ROE" localSheetId="6">#REF!</definedName>
    <definedName name="trc_Y1ROE">#REF!</definedName>
    <definedName name="trc_Y1TAXRATE" localSheetId="6">#REF!</definedName>
    <definedName name="trc_Y1TAXRATE">#REF!</definedName>
    <definedName name="trc_Y1Total" localSheetId="6">#REF!</definedName>
    <definedName name="trc_Y1Total">#REF!</definedName>
    <definedName name="trc_Y2" localSheetId="6">#REF!</definedName>
    <definedName name="trc_Y2">#REF!</definedName>
    <definedName name="trc_Y2COMMONEQ" localSheetId="6">#REF!</definedName>
    <definedName name="trc_Y2COMMONEQ">#REF!</definedName>
    <definedName name="trc_Y2DILSHR" localSheetId="6">#REF!</definedName>
    <definedName name="trc_Y2DILSHR">#REF!</definedName>
    <definedName name="trc_Y2DPS" localSheetId="6">#REF!</definedName>
    <definedName name="trc_Y2DPS">#REF!</definedName>
    <definedName name="trc_Y2EBIT" localSheetId="6">#REF!</definedName>
    <definedName name="trc_Y2EBIT">#REF!</definedName>
    <definedName name="trc_Y2EBITDA" localSheetId="6">#REF!</definedName>
    <definedName name="trc_Y2EBITDA">#REF!</definedName>
    <definedName name="trc_Y2FREE_CFPS" localSheetId="6">#REF!</definedName>
    <definedName name="trc_Y2FREE_CFPS">#REF!</definedName>
    <definedName name="trc_Y2LTDEBT" localSheetId="6">#REF!</definedName>
    <definedName name="trc_Y2LTDEBT">#REF!</definedName>
    <definedName name="trc_Y2NETINC" localSheetId="6">#REF!</definedName>
    <definedName name="trc_Y2NETINC">#REF!</definedName>
    <definedName name="trc_Y2Q1" localSheetId="6">#REF!</definedName>
    <definedName name="trc_Y2Q1">#REF!</definedName>
    <definedName name="trc_Y2Q2" localSheetId="6">#REF!</definedName>
    <definedName name="trc_Y2Q2">#REF!</definedName>
    <definedName name="trc_Y2Q3" localSheetId="6">#REF!</definedName>
    <definedName name="trc_Y2Q3">#REF!</definedName>
    <definedName name="trc_Y2Q4" localSheetId="6">#REF!</definedName>
    <definedName name="trc_Y2Q4">#REF!</definedName>
    <definedName name="trc_Y2REVENUE" localSheetId="6">#REF!</definedName>
    <definedName name="trc_Y2REVENUE">#REF!</definedName>
    <definedName name="trc_Y2ROE" localSheetId="6">#REF!</definedName>
    <definedName name="trc_Y2ROE">#REF!</definedName>
    <definedName name="trc_Y2TAXRATE" localSheetId="6">#REF!</definedName>
    <definedName name="trc_Y2TAXRATE">#REF!</definedName>
    <definedName name="trc_Y2Total" localSheetId="6">#REF!</definedName>
    <definedName name="trc_Y2Total">#REF!</definedName>
    <definedName name="trc_Y3" localSheetId="6">#REF!</definedName>
    <definedName name="trc_Y3">#REF!</definedName>
    <definedName name="trc_Y3COMMONEQ" localSheetId="6">#REF!</definedName>
    <definedName name="trc_Y3COMMONEQ">#REF!</definedName>
    <definedName name="trc_Y3DILSHR" localSheetId="6">#REF!</definedName>
    <definedName name="trc_Y3DILSHR">#REF!</definedName>
    <definedName name="trc_Y3DPS" localSheetId="6">#REF!</definedName>
    <definedName name="trc_Y3DPS">#REF!</definedName>
    <definedName name="trc_Y3EBIT" localSheetId="6">#REF!</definedName>
    <definedName name="trc_Y3EBIT">#REF!</definedName>
    <definedName name="trc_Y3EBITDA" localSheetId="6">#REF!</definedName>
    <definedName name="trc_Y3EBITDA">#REF!</definedName>
    <definedName name="trc_Y3FREE_CFPS" localSheetId="6">#REF!</definedName>
    <definedName name="trc_Y3FREE_CFPS">#REF!</definedName>
    <definedName name="trc_Y3LTDEBT" localSheetId="6">#REF!</definedName>
    <definedName name="trc_Y3LTDEBT">#REF!</definedName>
    <definedName name="trc_Y3NETINC" localSheetId="6">#REF!</definedName>
    <definedName name="trc_Y3NETINC">#REF!</definedName>
    <definedName name="trc_Y3Q1" localSheetId="6">#REF!</definedName>
    <definedName name="trc_Y3Q1">#REF!</definedName>
    <definedName name="trc_Y3Q2" localSheetId="6">#REF!</definedName>
    <definedName name="trc_Y3Q2">#REF!</definedName>
    <definedName name="trc_Y3Q3" localSheetId="6">#REF!</definedName>
    <definedName name="trc_Y3Q3">#REF!</definedName>
    <definedName name="trc_Y3Q4" localSheetId="6">#REF!</definedName>
    <definedName name="trc_Y3Q4">#REF!</definedName>
    <definedName name="trc_Y3REVENUE" localSheetId="6">#REF!</definedName>
    <definedName name="trc_Y3REVENUE">#REF!</definedName>
    <definedName name="trc_Y3ROE" localSheetId="6">#REF!</definedName>
    <definedName name="trc_Y3ROE">#REF!</definedName>
    <definedName name="trc_Y3TAXRATE" localSheetId="6">#REF!</definedName>
    <definedName name="trc_Y3TAXRATE">#REF!</definedName>
    <definedName name="trc_Y3Total" localSheetId="6">#REF!</definedName>
    <definedName name="trc_Y3Total">#REF!</definedName>
    <definedName name="trc_Y4" localSheetId="6">#REF!</definedName>
    <definedName name="trc_Y4">#REF!</definedName>
    <definedName name="trc_Y4COMMONEQ" localSheetId="6">#REF!</definedName>
    <definedName name="trc_Y4COMMONEQ">#REF!</definedName>
    <definedName name="trc_Y4DILSHR" localSheetId="6">#REF!</definedName>
    <definedName name="trc_Y4DILSHR">#REF!</definedName>
    <definedName name="trc_Y4DPS" localSheetId="6">#REF!</definedName>
    <definedName name="trc_Y4DPS">#REF!</definedName>
    <definedName name="trc_Y4EBIT" localSheetId="6">#REF!</definedName>
    <definedName name="trc_Y4EBIT">#REF!</definedName>
    <definedName name="trc_Y4EBITDA" localSheetId="6">#REF!</definedName>
    <definedName name="trc_Y4EBITDA">#REF!</definedName>
    <definedName name="trc_Y4FREE_CFPS" localSheetId="6">#REF!</definedName>
    <definedName name="trc_Y4FREE_CFPS">#REF!</definedName>
    <definedName name="trc_Y4LTDEBT" localSheetId="6">#REF!</definedName>
    <definedName name="trc_Y4LTDEBT">#REF!</definedName>
    <definedName name="trc_Y4NETINC" localSheetId="6">#REF!</definedName>
    <definedName name="trc_Y4NETINC">#REF!</definedName>
    <definedName name="trc_Y4Q1" localSheetId="6">#REF!</definedName>
    <definedName name="trc_Y4Q1">#REF!</definedName>
    <definedName name="trc_Y4Q2" localSheetId="6">#REF!</definedName>
    <definedName name="trc_Y4Q2">#REF!</definedName>
    <definedName name="trc_Y4Q3" localSheetId="6">#REF!</definedName>
    <definedName name="trc_Y4Q3">#REF!</definedName>
    <definedName name="trc_Y4Q4" localSheetId="6">#REF!</definedName>
    <definedName name="trc_Y4Q4">#REF!</definedName>
    <definedName name="trc_Y4REVENUE" localSheetId="6">#REF!</definedName>
    <definedName name="trc_Y4REVENUE">#REF!</definedName>
    <definedName name="trc_Y4ROE" localSheetId="6">#REF!</definedName>
    <definedName name="trc_Y4ROE">#REF!</definedName>
    <definedName name="trc_Y4TAXRATE" localSheetId="6">#REF!</definedName>
    <definedName name="trc_Y4TAXRATE">#REF!</definedName>
    <definedName name="trc_Y4Total" localSheetId="6">#REF!</definedName>
    <definedName name="trc_Y4Total">#REF!</definedName>
    <definedName name="TRNR_1e49c636ac634a01aaf3fea45608c0f6_8_1" hidden="1" xml:space="preserve">          [83]Sheet1!$A$1</definedName>
    <definedName name="TRNR_298a799143474f2e9b28ba26d75627ff_6_1" hidden="1">[107]CFS!#REF!</definedName>
    <definedName name="u" hidden="1">[2]P!#REF!</definedName>
    <definedName name="uk" localSheetId="6">'[45]MW GEG'!$H$12</definedName>
    <definedName name="uk" localSheetId="5">'[45]MW GEG'!$H$12</definedName>
    <definedName name="uk">#REF!</definedName>
    <definedName name="Units" localSheetId="6">#REF!</definedName>
    <definedName name="Units">#REF!</definedName>
    <definedName name="update_date" localSheetId="6">[50]SQLSheet!#REF!</definedName>
    <definedName name="update_date">[50]SQLSheet!#REF!</definedName>
    <definedName name="update_id" localSheetId="6">[50]SQLSheet!#REF!</definedName>
    <definedName name="update_id">[50]SQLSheet!#REF!</definedName>
    <definedName name="us_gaap_eps_used_flag" localSheetId="6">[50]SQLSheet!#REF!</definedName>
    <definedName name="us_gaap_eps_used_flag">[50]SQLSheet!#REF!</definedName>
    <definedName name="USsummary" localSheetId="6">#REF!</definedName>
    <definedName name="USsummary" localSheetId="5">#REF!</definedName>
    <definedName name="USsummary">#REF!</definedName>
    <definedName name="v" hidden="1">[108]ｾｸﾞﾒﾝﾄ!$E$164:$I$164</definedName>
    <definedName name="va" localSheetId="6">#REF!</definedName>
    <definedName name="va" localSheetId="5">#REF!</definedName>
    <definedName name="va">#REF!</definedName>
    <definedName name="VA_Ticker">"BMY"</definedName>
    <definedName name="Val" localSheetId="6">#REF!</definedName>
    <definedName name="Val" localSheetId="5">#REF!</definedName>
    <definedName name="Val">#REF!</definedName>
    <definedName name="val_ass_top" localSheetId="6">#REF!</definedName>
    <definedName name="val_ass_top">#REF!</definedName>
    <definedName name="VAL_BOX1" localSheetId="6">#REF!</definedName>
    <definedName name="VAL_BOX1">#REF!</definedName>
    <definedName name="VAL_BOX2" localSheetId="6">#REF!</definedName>
    <definedName name="VAL_BOX2">#REF!</definedName>
    <definedName name="VAL_BOX3" localSheetId="6">#REF!</definedName>
    <definedName name="VAL_BOX3">#REF!</definedName>
    <definedName name="val_ltc_top" localSheetId="6">#REF!</definedName>
    <definedName name="val_ltc_top">#REF!</definedName>
    <definedName name="VALASS_STICK0" localSheetId="6">#REF!</definedName>
    <definedName name="VALASS_STICK0">#REF!</definedName>
    <definedName name="VALASS_TICK0" localSheetId="6">#REF!</definedName>
    <definedName name="VALASS_TICK0">#REF!</definedName>
    <definedName name="ValidDateTable">#REF!</definedName>
    <definedName name="valtop" localSheetId="6">#REF!</definedName>
    <definedName name="valtop" localSheetId="5">#REF!</definedName>
    <definedName name="valtop">#REF!</definedName>
    <definedName name="VALU1" localSheetId="6">#REF!</definedName>
    <definedName name="VALU1" localSheetId="5">#REF!</definedName>
    <definedName name="VALU1">#REF!</definedName>
    <definedName name="VALU1a" localSheetId="6">#REF!</definedName>
    <definedName name="VALU1a" localSheetId="5">#REF!</definedName>
    <definedName name="VALU1a">#REF!</definedName>
    <definedName name="VALU1b" localSheetId="6">#REF!</definedName>
    <definedName name="VALU1b">#REF!</definedName>
    <definedName name="VALU1c" localSheetId="6">#REF!</definedName>
    <definedName name="VALU1c">#REF!</definedName>
    <definedName name="VALUATION_TICK0" localSheetId="6">#REF!</definedName>
    <definedName name="VALUATION_TICK0">#REF!</definedName>
    <definedName name="VALUATN_STICK0" localSheetId="6">#REF!</definedName>
    <definedName name="VALUATN_STICK0">#REF!</definedName>
    <definedName name="value_ass_box1" localSheetId="6">#REF!</definedName>
    <definedName name="value_ass_box1">#REF!</definedName>
    <definedName name="value_ass_box2" localSheetId="6">#REF!</definedName>
    <definedName name="value_ass_box2">#REF!</definedName>
    <definedName name="value_ass_box3" localSheetId="6">#REF!</definedName>
    <definedName name="value_ass_box3">#REF!</definedName>
    <definedName name="VALUE_LTC_BOX1" localSheetId="6">#REF!</definedName>
    <definedName name="VALUE_LTC_BOX1">#REF!</definedName>
    <definedName name="VALUE_LTC_BOX2" localSheetId="6">#REF!</definedName>
    <definedName name="VALUE_LTC_BOX2">#REF!</definedName>
    <definedName name="VALUE_LTC_BOX3" localSheetId="6">#REF!</definedName>
    <definedName name="VALUE_LTC_BOX3">#REF!</definedName>
    <definedName name="VALUE_LTC_TOP" localSheetId="6">#REF!</definedName>
    <definedName name="VALUE_LTC_TOP">#REF!</definedName>
    <definedName name="Value_of_Equity" localSheetId="6">#REF!</definedName>
    <definedName name="Value_of_Equity">#REF!</definedName>
    <definedName name="Value_of_Firm">[42]Data_Download!$C$58:$BZ$58</definedName>
    <definedName name="Value_of_Unconsol._Subs">[42]Data_Download!$C$34:$AZ$34</definedName>
    <definedName name="Value_per_share">[42]Data_Download!$C$39:$AZ$39</definedName>
    <definedName name="VALUE_STICK0" localSheetId="6">#REF!</definedName>
    <definedName name="VALUE_STICK0">#REF!</definedName>
    <definedName name="VALUE_SUB" localSheetId="6">[43]PROJECTION!#REF!</definedName>
    <definedName name="VALUE_SUB">[43]PROJECTION!#REF!</definedName>
    <definedName name="VALUE_TICK0" localSheetId="6">#REF!</definedName>
    <definedName name="VALUE_TICK0">#REF!</definedName>
    <definedName name="values_are_primary" localSheetId="6">[50]SQLSheet!#REF!</definedName>
    <definedName name="values_are_primary">[50]SQLSheet!#REF!</definedName>
    <definedName name="Variable_Costs__US__Million" localSheetId="6">[43]PROJECTION!#REF!</definedName>
    <definedName name="Variable_Costs__US__Million">[43]PROJECTION!#REF!</definedName>
    <definedName name="Variable_Costs_Ratio" localSheetId="6">[43]PROJECTION!#REF!</definedName>
    <definedName name="Variable_Costs_Ratio">[43]PROJECTION!#REF!</definedName>
    <definedName name="Variation_in_other_provisions" localSheetId="6">#REF!</definedName>
    <definedName name="Variation_in_other_provisions">#REF!</definedName>
    <definedName name="Variation_in_Pension_Provisions" localSheetId="6">#REF!</definedName>
    <definedName name="Variation_in_Pension_Provisions">#REF!</definedName>
    <definedName name="Variation_Special_reserve" localSheetId="6">#REF!</definedName>
    <definedName name="Variation_Special_reserve">#REF!</definedName>
    <definedName name="Version.WIRE">1</definedName>
    <definedName name="Vfend">'[4]5 yr Sales and Earnings'!$A$27:$AA$27</definedName>
    <definedName name="Viagra">'[4]5 yr Sales and Earnings'!$A$28:$AA$28</definedName>
    <definedName name="Viracept">'[4]5 yr Sales and Earnings'!$A$25:$AA$25</definedName>
    <definedName name="w" hidden="1">[108]単独!$AR$14:$AR$18</definedName>
    <definedName name="WACC" localSheetId="6">[43]PROJECTION!#REF!</definedName>
    <definedName name="WACC">[43]PROJECTION!#REF!</definedName>
    <definedName name="WACC_1">[42]Data_Download!$Q$44</definedName>
    <definedName name="WACC_10">[42]Data_Download!$H$44</definedName>
    <definedName name="WACC_11">[42]Data_Download!$G$44</definedName>
    <definedName name="WACC_12">[42]Data_Download!$F$44</definedName>
    <definedName name="WACC_13">[42]Data_Download!$E$44</definedName>
    <definedName name="WACC_14">[42]Data_Download!$D$44</definedName>
    <definedName name="WACC_2" localSheetId="6">[43]PROJECTION!#REF!</definedName>
    <definedName name="WACC_2">[43]PROJECTION!#REF!</definedName>
    <definedName name="WACC_3" localSheetId="6">[43]PROJECTION!#REF!</definedName>
    <definedName name="WACC_3">[43]PROJECTION!#REF!</definedName>
    <definedName name="WACC_4">[42]Data_Download!$N$44</definedName>
    <definedName name="WACC_5">[42]Data_Download!$M$44</definedName>
    <definedName name="WACC_6">[42]Data_Download!$L$44</definedName>
    <definedName name="WACC_7">[42]Data_Download!$K$44</definedName>
    <definedName name="WACC_8">[42]Data_Download!$J$44</definedName>
    <definedName name="WACC_9">[42]Data_Download!$I$44</definedName>
    <definedName name="WACC_fore">[42]Data_Download!$S$44</definedName>
    <definedName name="WACC_P">[42]Data_Download!$R$44</definedName>
    <definedName name="WACC_P_1">[42]Data_Download!$U$23</definedName>
    <definedName name="WACC_P_10">[42]Data_Download!$U$11</definedName>
    <definedName name="WACC_P_11">[42]Data_Download!$U$10</definedName>
    <definedName name="WACC_P_12">[42]Data_Download!$U$9</definedName>
    <definedName name="WACC_P_13">[42]Data_Download!$U$8</definedName>
    <definedName name="WACC_P_14">[42]Data_Download!$U$7</definedName>
    <definedName name="WACC_P_2">[42]Data_Download!$U$19</definedName>
    <definedName name="WACC_P_3">[42]Data_Download!$U$18</definedName>
    <definedName name="WACC_P_4">[42]Data_Download!$U$17</definedName>
    <definedName name="WACC_P_5">[42]Data_Download!$U$16</definedName>
    <definedName name="WACC_P_6">[42]Data_Download!$U$15</definedName>
    <definedName name="WACC_P_7">[42]Data_Download!$U$14</definedName>
    <definedName name="WACC_P_8" localSheetId="6">[42]Data_Download!#REF!</definedName>
    <definedName name="WACC_P_8">[42]Data_Download!#REF!</definedName>
    <definedName name="WACC_P_9">[42]Data_Download!$U$12</definedName>
    <definedName name="watchtotal">#REF!</definedName>
    <definedName name="WIZARD_3YRATCF" localSheetId="6">#REF!</definedName>
    <definedName name="WIZARD_3YRATCF">#REF!</definedName>
    <definedName name="WIZARD_3YREBITDA" localSheetId="6">#REF!</definedName>
    <definedName name="WIZARD_3YREBITDA">#REF!</definedName>
    <definedName name="WIZARD_3YRSECGROWTH" localSheetId="6">#REF!</definedName>
    <definedName name="WIZARD_3YRSECGROWTH">#REF!</definedName>
    <definedName name="WIZARD_AVERAGETRADINGVOLUME" localSheetId="6">#REF!</definedName>
    <definedName name="WIZARD_AVERAGETRADINGVOLUME">#REF!</definedName>
    <definedName name="WIZARD_AVGTRADINGVOLUME" localSheetId="6">#REF!</definedName>
    <definedName name="WIZARD_AVGTRADINGVOLUME">#REF!</definedName>
    <definedName name="WIZARD_BKVALSHR" localSheetId="6">#REF!</definedName>
    <definedName name="WIZARD_BKVALSHR">#REF!</definedName>
    <definedName name="WIZARD_BOOKVALUEPERSHARE" localSheetId="6">#REF!</definedName>
    <definedName name="WIZARD_BOOKVALUEPERSHARE">#REF!</definedName>
    <definedName name="WIZARD_BURNRATE" localSheetId="6">#REF!</definedName>
    <definedName name="WIZARD_BURNRATE">#REF!</definedName>
    <definedName name="WIZARD_CASH" localSheetId="6">#REF!</definedName>
    <definedName name="WIZARD_CASH">#REF!</definedName>
    <definedName name="WIZARD_CURRENTRATING" localSheetId="6">#REF!</definedName>
    <definedName name="WIZARD_CURRENTRATING">#REF!</definedName>
    <definedName name="WIZARD_DATEOFSUBMISSION" localSheetId="6">#REF!</definedName>
    <definedName name="WIZARD_DATEOFSUBMISSION">#REF!</definedName>
    <definedName name="WIZARD_DEBTEBITDA" localSheetId="6">[109]Model2Wizard!#REF!</definedName>
    <definedName name="WIZARD_DEBTEBITDA">[109]Model2Wizard!#REF!</definedName>
    <definedName name="WIZARD_DIVYIELD" localSheetId="6">#REF!</definedName>
    <definedName name="WIZARD_DIVYIELD" localSheetId="5">#REF!</definedName>
    <definedName name="WIZARD_DIVYIELD">#REF!</definedName>
    <definedName name="WIZARD_EARNINGS" localSheetId="6">#REF!</definedName>
    <definedName name="WIZARD_EARNINGS" localSheetId="5">#REF!</definedName>
    <definedName name="WIZARD_EARNINGS">#REF!</definedName>
    <definedName name="WIZARD_EBITDABYSHROO" localSheetId="6">#REF!</definedName>
    <definedName name="WIZARD_EBITDABYSHROO" localSheetId="5">#REF!</definedName>
    <definedName name="WIZARD_EBITDABYSHROO">#REF!</definedName>
    <definedName name="WIZARD_EVBYEBITDAOO" localSheetId="6">#REF!</definedName>
    <definedName name="WIZARD_EVBYEBITDAOO">#REF!</definedName>
    <definedName name="WIZARD_EVINVCAP" localSheetId="6">#REF!</definedName>
    <definedName name="WIZARD_EVINVCAP">#REF!</definedName>
    <definedName name="WIZARD_INTCOVERAGE" localSheetId="6">[109]Model2Wizard!#REF!</definedName>
    <definedName name="WIZARD_INTCOVERAGE">[109]Model2Wizard!#REF!</definedName>
    <definedName name="WIZARD_LTDEBT" localSheetId="6">#REF!</definedName>
    <definedName name="WIZARD_LTDEBT" localSheetId="5">#REF!</definedName>
    <definedName name="WIZARD_LTDEBT">#REF!</definedName>
    <definedName name="WIZARD_MARKETCAP" localSheetId="6">#REF!</definedName>
    <definedName name="WIZARD_MARKETCAP" localSheetId="5">#REF!</definedName>
    <definedName name="WIZARD_MARKETCAP">#REF!</definedName>
    <definedName name="WIZARD_NETCASHPERSHARE" localSheetId="6">#REF!</definedName>
    <definedName name="WIZARD_NETCASHPERSHARE" localSheetId="5">#REF!</definedName>
    <definedName name="WIZARD_NETCASHPERSHARE">#REF!</definedName>
    <definedName name="WIZARD_NETCASHSHR" localSheetId="6">[109]Model2Wizard!#REF!</definedName>
    <definedName name="WIZARD_NETCASHSHR" localSheetId="5">[109]Model2Wizard!#REF!</definedName>
    <definedName name="WIZARD_NETCASHSHR">[109]Model2Wizard!#REF!</definedName>
    <definedName name="WIZARD_NETDEBTCAP" localSheetId="6">#REF!</definedName>
    <definedName name="WIZARD_NETDEBTCAP" localSheetId="5">#REF!</definedName>
    <definedName name="WIZARD_NETDEBTCAP">#REF!</definedName>
    <definedName name="WIZARD_OPERMARGIN" localSheetId="6">#REF!</definedName>
    <definedName name="WIZARD_OPERMARGIN" localSheetId="5">#REF!</definedName>
    <definedName name="WIZARD_OPERMARGIN">#REF!</definedName>
    <definedName name="WIZARD_PACINGS" localSheetId="6">[109]Model2Wizard!#REF!</definedName>
    <definedName name="WIZARD_PACINGS" localSheetId="5">[109]Model2Wizard!#REF!</definedName>
    <definedName name="WIZARD_PACINGS">[109]Model2Wizard!#REF!</definedName>
    <definedName name="WIZARD_PRICEESTNAV" localSheetId="6">#REF!</definedName>
    <definedName name="WIZARD_PRICEESTNAV" localSheetId="5">#REF!</definedName>
    <definedName name="WIZARD_PRICEESTNAV">#REF!</definedName>
    <definedName name="WIZARD_RATING" localSheetId="6">[109]Model2Wizard!#REF!</definedName>
    <definedName name="WIZARD_RATING" localSheetId="5">[109]Model2Wizard!#REF!</definedName>
    <definedName name="WIZARD_RATING">[109]Model2Wizard!#REF!</definedName>
    <definedName name="WIZARD_REVENUES" localSheetId="6">#REF!</definedName>
    <definedName name="WIZARD_REVENUES" localSheetId="5">#REF!</definedName>
    <definedName name="WIZARD_REVENUES">#REF!</definedName>
    <definedName name="WIZARD_ROAA" localSheetId="6">#REF!</definedName>
    <definedName name="WIZARD_ROAA" localSheetId="5">#REF!</definedName>
    <definedName name="WIZARD_ROAA">#REF!</definedName>
    <definedName name="WIZARD_ROAE" localSheetId="6">[109]Model2Wizard!#REF!</definedName>
    <definedName name="WIZARD_ROAE" localSheetId="5">[109]Model2Wizard!#REF!</definedName>
    <definedName name="WIZARD_ROAE">[109]Model2Wizard!#REF!</definedName>
    <definedName name="WIZARD_ROE" localSheetId="6">#REF!</definedName>
    <definedName name="WIZARD_ROE" localSheetId="5">#REF!</definedName>
    <definedName name="WIZARD_ROE">#REF!</definedName>
    <definedName name="WIZARD_ROIC" localSheetId="6">#REF!</definedName>
    <definedName name="WIZARD_ROIC" localSheetId="5">#REF!</definedName>
    <definedName name="WIZARD_ROIC">#REF!</definedName>
    <definedName name="WIZARD_SECULARGROWTHRATE" localSheetId="6">#REF!</definedName>
    <definedName name="WIZARD_SECULARGROWTHRATE" localSheetId="5">#REF!</definedName>
    <definedName name="WIZARD_SECULARGROWTHRATE">#REF!</definedName>
    <definedName name="WIZARD_SHARESOUT" localSheetId="6">#REF!</definedName>
    <definedName name="WIZARD_SHARESOUT">#REF!</definedName>
    <definedName name="WIZARD_SHARESOUTSTANDING" localSheetId="6">#REF!</definedName>
    <definedName name="WIZARD_SHARESOUTSTANDING">#REF!</definedName>
    <definedName name="WIZARD_STATIONBCF" localSheetId="6">[109]Model2Wizard!#REF!</definedName>
    <definedName name="WIZARD_STATIONBCF">[109]Model2Wizard!#REF!</definedName>
    <definedName name="WIZARD_STATIONREV" localSheetId="6">#REF!</definedName>
    <definedName name="WIZARD_STATIONREV" localSheetId="5">#REF!</definedName>
    <definedName name="WIZARD_STATIONREV">#REF!</definedName>
    <definedName name="WIZARD_TICKER" localSheetId="6">#REF!</definedName>
    <definedName name="WIZARD_TICKER" localSheetId="5">#REF!</definedName>
    <definedName name="WIZARD_TICKER">#REF!</definedName>
    <definedName name="WIZARD_TOTDEBTCAP" localSheetId="6">#REF!</definedName>
    <definedName name="WIZARD_TOTDEBTCAP" localSheetId="5">#REF!</definedName>
    <definedName name="WIZARD_TOTDEBTCAP">#REF!</definedName>
    <definedName name="WIZARD_Y1CAPREVR" localSheetId="6">#REF!</definedName>
    <definedName name="WIZARD_Y1CAPREVR">#REF!</definedName>
    <definedName name="WIZARD_Y1CAPREVS2" localSheetId="6">#REF!</definedName>
    <definedName name="WIZARD_Y1CAPREVS2">#REF!</definedName>
    <definedName name="WIZARD_Y1CASHCYEPSS1" localSheetId="6">#REF!</definedName>
    <definedName name="WIZARD_Y1CASHCYEPSS1">#REF!</definedName>
    <definedName name="WIZARD_Y1CASHCYPES1" localSheetId="6">[109]Model2Wizard!#REF!</definedName>
    <definedName name="WIZARD_Y1CASHCYPES1">[109]Model2Wizard!#REF!</definedName>
    <definedName name="WIZARD_Y1CYPES1" localSheetId="6">[109]Model2Wizard!#REF!</definedName>
    <definedName name="WIZARD_Y1CYPES1">[109]Model2Wizard!#REF!</definedName>
    <definedName name="WIZARD_Y1CYREVS2" localSheetId="6">[109]Model2Wizard!#REF!</definedName>
    <definedName name="WIZARD_Y1CYREVS2">[109]Model2Wizard!#REF!</definedName>
    <definedName name="WIZARD_Y1CYS1" localSheetId="6">#REF!</definedName>
    <definedName name="WIZARD_Y1CYS1" localSheetId="5">#REF!</definedName>
    <definedName name="WIZARD_Y1CYS1">#REF!</definedName>
    <definedName name="WIZARD_Y1E" localSheetId="6">#REF!</definedName>
    <definedName name="WIZARD_Y1E" localSheetId="5">#REF!</definedName>
    <definedName name="WIZARD_Y1E">#REF!</definedName>
    <definedName name="WIZARD_Y1EBITDAYRS2" localSheetId="6">#REF!</definedName>
    <definedName name="WIZARD_Y1EBITDAYRS2" localSheetId="5">#REF!</definedName>
    <definedName name="WIZARD_Y1EBITDAYRS2">#REF!</definedName>
    <definedName name="WIZARD_Y1EMVBYREV" localSheetId="6">#REF!</definedName>
    <definedName name="WIZARD_Y1EMVBYREV">#REF!</definedName>
    <definedName name="WIZARD_Y1EVEBITDAS2" localSheetId="6">#REF!</definedName>
    <definedName name="WIZARD_Y1EVEBITDAS2">#REF!</definedName>
    <definedName name="WIZARD_Y1PEE" localSheetId="6">#REF!</definedName>
    <definedName name="WIZARD_Y1PEE">#REF!</definedName>
    <definedName name="WIZARD_Y1PES1" localSheetId="6">[109]Model2Wizard!#REF!</definedName>
    <definedName name="WIZARD_Y1PES1">[109]Model2Wizard!#REF!</definedName>
    <definedName name="WIZARD_Y1Q1E" localSheetId="6">#REF!</definedName>
    <definedName name="WIZARD_Y1Q1E" localSheetId="5">#REF!</definedName>
    <definedName name="WIZARD_Y1Q1E">#REF!</definedName>
    <definedName name="WIZARD_Y1Q1R" localSheetId="6">#REF!</definedName>
    <definedName name="WIZARD_Y1Q1R" localSheetId="5">#REF!</definedName>
    <definedName name="WIZARD_Y1Q1R">#REF!</definedName>
    <definedName name="WIZARD_Y1Q1S1" localSheetId="6">#REF!</definedName>
    <definedName name="WIZARD_Y1Q1S1" localSheetId="5">#REF!</definedName>
    <definedName name="WIZARD_Y1Q1S1">#REF!</definedName>
    <definedName name="WIZARD_Y1Q1S2" localSheetId="6">#REF!</definedName>
    <definedName name="WIZARD_Y1Q1S2">#REF!</definedName>
    <definedName name="WIZARD_Y1Q2E" localSheetId="6">#REF!</definedName>
    <definedName name="WIZARD_Y1Q2E">#REF!</definedName>
    <definedName name="WIZARD_Y1Q2R" localSheetId="6">#REF!</definedName>
    <definedName name="WIZARD_Y1Q2R">#REF!</definedName>
    <definedName name="WIZARD_Y1Q2S1" localSheetId="6">#REF!</definedName>
    <definedName name="WIZARD_Y1Q2S1">#REF!</definedName>
    <definedName name="WIZARD_Y1Q2S2" localSheetId="6">#REF!</definedName>
    <definedName name="WIZARD_Y1Q2S2">#REF!</definedName>
    <definedName name="WIZARD_Y1Q3E" localSheetId="6">#REF!</definedName>
    <definedName name="WIZARD_Y1Q3E">#REF!</definedName>
    <definedName name="WIZARD_Y1Q3R" localSheetId="6">#REF!</definedName>
    <definedName name="WIZARD_Y1Q3R">#REF!</definedName>
    <definedName name="WIZARD_Y1Q3S1" localSheetId="6">#REF!</definedName>
    <definedName name="WIZARD_Y1Q3S1">#REF!</definedName>
    <definedName name="WIZARD_Y1Q3S2" localSheetId="6">#REF!</definedName>
    <definedName name="WIZARD_Y1Q3S2">#REF!</definedName>
    <definedName name="WIZARD_Y1Q4E" localSheetId="6">#REF!</definedName>
    <definedName name="WIZARD_Y1Q4E">#REF!</definedName>
    <definedName name="WIZARD_Y1Q4R" localSheetId="6">#REF!</definedName>
    <definedName name="WIZARD_Y1Q4R">#REF!</definedName>
    <definedName name="WIZARD_Y1Q4S1" localSheetId="6">#REF!</definedName>
    <definedName name="WIZARD_Y1Q4S1">#REF!</definedName>
    <definedName name="WIZARD_Y1Q4S2" localSheetId="6">#REF!</definedName>
    <definedName name="WIZARD_Y1Q4S2">#REF!</definedName>
    <definedName name="WIZARD_Y1R" localSheetId="6">#REF!</definedName>
    <definedName name="WIZARD_Y1R">#REF!</definedName>
    <definedName name="WIZARD_Y1S1" localSheetId="6">#REF!</definedName>
    <definedName name="WIZARD_Y1S1">#REF!</definedName>
    <definedName name="WIZARD_Y1S2" localSheetId="6">#REF!</definedName>
    <definedName name="WIZARD_Y1S2">#REF!</definedName>
    <definedName name="WIZARD_Y1YEARE" localSheetId="6">#REF!</definedName>
    <definedName name="WIZARD_Y1YEARE">#REF!</definedName>
    <definedName name="WIZARD_Y1YEARR" localSheetId="6">#REF!</definedName>
    <definedName name="WIZARD_Y1YEARR">#REF!</definedName>
    <definedName name="WIZARD_Y1YEARS1" localSheetId="6">#REF!</definedName>
    <definedName name="WIZARD_Y1YEARS1">#REF!</definedName>
    <definedName name="WIZARD_Y1YEARS2" localSheetId="6">#REF!</definedName>
    <definedName name="WIZARD_Y1YEARS2">#REF!</definedName>
    <definedName name="WIZARD_Y2CAPREVR" localSheetId="6">#REF!</definedName>
    <definedName name="WIZARD_Y2CAPREVR">#REF!</definedName>
    <definedName name="WIZARD_Y2E" localSheetId="6">#REF!</definedName>
    <definedName name="WIZARD_Y2E">#REF!</definedName>
    <definedName name="WIZARD_Y2EMVBYREV" localSheetId="6">#REF!</definedName>
    <definedName name="WIZARD_Y2EMVBYREV">#REF!</definedName>
    <definedName name="WIZARD_Y2PEE" localSheetId="6">#REF!</definedName>
    <definedName name="WIZARD_Y2PEE">#REF!</definedName>
    <definedName name="WIZARD_Y2PES1" localSheetId="6">[109]Model2Wizard!#REF!</definedName>
    <definedName name="WIZARD_Y2PES1">[109]Model2Wizard!#REF!</definedName>
    <definedName name="WIZARD_Y2Q1E" localSheetId="6">#REF!</definedName>
    <definedName name="WIZARD_Y2Q1E" localSheetId="5">#REF!</definedName>
    <definedName name="WIZARD_Y2Q1E">#REF!</definedName>
    <definedName name="WIZARD_Y2Q1R" localSheetId="6">#REF!</definedName>
    <definedName name="WIZARD_Y2Q1R" localSheetId="5">#REF!</definedName>
    <definedName name="WIZARD_Y2Q1R">#REF!</definedName>
    <definedName name="WIZARD_Y2Q1S1" localSheetId="6">#REF!</definedName>
    <definedName name="WIZARD_Y2Q1S1" localSheetId="5">#REF!</definedName>
    <definedName name="WIZARD_Y2Q1S1">#REF!</definedName>
    <definedName name="WIZARD_Y2Q1S2" localSheetId="6">#REF!</definedName>
    <definedName name="WIZARD_Y2Q1S2">#REF!</definedName>
    <definedName name="WIZARD_Y2Q2E" localSheetId="6">#REF!</definedName>
    <definedName name="WIZARD_Y2Q2E">#REF!</definedName>
    <definedName name="WIZARD_Y2Q2R" localSheetId="6">#REF!</definedName>
    <definedName name="WIZARD_Y2Q2R">#REF!</definedName>
    <definedName name="WIZARD_Y2Q2S1" localSheetId="6">#REF!</definedName>
    <definedName name="WIZARD_Y2Q2S1">#REF!</definedName>
    <definedName name="WIZARD_Y2Q2S2" localSheetId="6">#REF!</definedName>
    <definedName name="WIZARD_Y2Q2S2">#REF!</definedName>
    <definedName name="WIZARD_Y2Q3E" localSheetId="6">#REF!</definedName>
    <definedName name="WIZARD_Y2Q3E">#REF!</definedName>
    <definedName name="WIZARD_Y2Q3R" localSheetId="6">#REF!</definedName>
    <definedName name="WIZARD_Y2Q3R">#REF!</definedName>
    <definedName name="WIZARD_Y2Q3S1" localSheetId="6">#REF!</definedName>
    <definedName name="WIZARD_Y2Q3S1">#REF!</definedName>
    <definedName name="WIZARD_Y2Q3S2" localSheetId="6">#REF!</definedName>
    <definedName name="WIZARD_Y2Q3S2">#REF!</definedName>
    <definedName name="WIZARD_Y2Q4E" localSheetId="6">#REF!</definedName>
    <definedName name="WIZARD_Y2Q4E">#REF!</definedName>
    <definedName name="WIZARD_Y2Q4R" localSheetId="6">#REF!</definedName>
    <definedName name="WIZARD_Y2Q4R">#REF!</definedName>
    <definedName name="WIZARD_Y2Q4S1" localSheetId="6">#REF!</definedName>
    <definedName name="WIZARD_Y2Q4S1">#REF!</definedName>
    <definedName name="WIZARD_Y2Q4S2" localSheetId="6">#REF!</definedName>
    <definedName name="WIZARD_Y2Q4S2">#REF!</definedName>
    <definedName name="WIZARD_Y2R" localSheetId="6">#REF!</definedName>
    <definedName name="WIZARD_Y2R">#REF!</definedName>
    <definedName name="WIZARD_Y2S1" localSheetId="6">#REF!</definedName>
    <definedName name="WIZARD_Y2S1">#REF!</definedName>
    <definedName name="WIZARD_Y2S2" localSheetId="6">#REF!</definedName>
    <definedName name="WIZARD_Y2S2">#REF!</definedName>
    <definedName name="WIZARD_Y2YEARE" localSheetId="6">#REF!</definedName>
    <definedName name="WIZARD_Y2YEARE">#REF!</definedName>
    <definedName name="WIZARD_Y2YEARR" localSheetId="6">#REF!</definedName>
    <definedName name="WIZARD_Y2YEARR">#REF!</definedName>
    <definedName name="WIZARD_Y2YEARS2" localSheetId="6">#REF!</definedName>
    <definedName name="WIZARD_Y2YEARS2">#REF!</definedName>
    <definedName name="WIZARD_Y3CAPREVR" localSheetId="6">#REF!</definedName>
    <definedName name="WIZARD_Y3CAPREVR">#REF!</definedName>
    <definedName name="WIZARD_Y3E" localSheetId="6">#REF!</definedName>
    <definedName name="WIZARD_Y3E">#REF!</definedName>
    <definedName name="WIZARD_Y3EMVBYREV" localSheetId="6">#REF!</definedName>
    <definedName name="WIZARD_Y3EMVBYREV">#REF!</definedName>
    <definedName name="WIZARD_Y3PEE" localSheetId="6">#REF!</definedName>
    <definedName name="WIZARD_Y3PEE">#REF!</definedName>
    <definedName name="WIZARD_Y3PES1" localSheetId="6">[109]Model2Wizard!#REF!</definedName>
    <definedName name="WIZARD_Y3PES1">[109]Model2Wizard!#REF!</definedName>
    <definedName name="WIZARD_Y3Q1E" localSheetId="6">#REF!</definedName>
    <definedName name="WIZARD_Y3Q1E" localSheetId="5">#REF!</definedName>
    <definedName name="WIZARD_Y3Q1E">#REF!</definedName>
    <definedName name="WIZARD_Y3Q1R" localSheetId="6">#REF!</definedName>
    <definedName name="WIZARD_Y3Q1R" localSheetId="5">#REF!</definedName>
    <definedName name="WIZARD_Y3Q1R">#REF!</definedName>
    <definedName name="WIZARD_Y3Q1S1" localSheetId="6">#REF!</definedName>
    <definedName name="WIZARD_Y3Q1S1" localSheetId="5">#REF!</definedName>
    <definedName name="WIZARD_Y3Q1S1">#REF!</definedName>
    <definedName name="WIZARD_Y3Q1S2" localSheetId="6">#REF!</definedName>
    <definedName name="WIZARD_Y3Q1S2">#REF!</definedName>
    <definedName name="WIZARD_Y3Q2E" localSheetId="6">#REF!</definedName>
    <definedName name="WIZARD_Y3Q2E">#REF!</definedName>
    <definedName name="WIZARD_Y3Q2R" localSheetId="6">#REF!</definedName>
    <definedName name="WIZARD_Y3Q2R">#REF!</definedName>
    <definedName name="WIZARD_Y3Q2S1" localSheetId="6">#REF!</definedName>
    <definedName name="WIZARD_Y3Q2S1">#REF!</definedName>
    <definedName name="WIZARD_Y3Q2S2" localSheetId="6">#REF!</definedName>
    <definedName name="WIZARD_Y3Q2S2">#REF!</definedName>
    <definedName name="WIZARD_Y3Q3E" localSheetId="6">#REF!</definedName>
    <definedName name="WIZARD_Y3Q3E">#REF!</definedName>
    <definedName name="WIZARD_Y3Q3R" localSheetId="6">#REF!</definedName>
    <definedName name="WIZARD_Y3Q3R">#REF!</definedName>
    <definedName name="WIZARD_Y3Q3S1" localSheetId="6">#REF!</definedName>
    <definedName name="WIZARD_Y3Q3S1">#REF!</definedName>
    <definedName name="WIZARD_Y3Q3S2" localSheetId="6">#REF!</definedName>
    <definedName name="WIZARD_Y3Q3S2">#REF!</definedName>
    <definedName name="WIZARD_Y3Q4E" localSheetId="6">#REF!</definedName>
    <definedName name="WIZARD_Y3Q4E">#REF!</definedName>
    <definedName name="WIZARD_Y3Q4R" localSheetId="6">#REF!</definedName>
    <definedName name="WIZARD_Y3Q4R">#REF!</definedName>
    <definedName name="WIZARD_Y3Q4S1" localSheetId="6">#REF!</definedName>
    <definedName name="WIZARD_Y3Q4S1">#REF!</definedName>
    <definedName name="WIZARD_Y3Q4S2" localSheetId="6">#REF!</definedName>
    <definedName name="WIZARD_Y3Q4S2">#REF!</definedName>
    <definedName name="WIZARD_Y3R" localSheetId="6">#REF!</definedName>
    <definedName name="WIZARD_Y3R">#REF!</definedName>
    <definedName name="WIZARD_Y3S1" localSheetId="6">#REF!</definedName>
    <definedName name="WIZARD_Y3S1">#REF!</definedName>
    <definedName name="WIZARD_Y3S2" localSheetId="6">#REF!</definedName>
    <definedName name="WIZARD_Y3S2">#REF!</definedName>
    <definedName name="WIZARD_Y3YEARE" localSheetId="6">#REF!</definedName>
    <definedName name="WIZARD_Y3YEARE">#REF!</definedName>
    <definedName name="WIZARD_Y3YEARR" localSheetId="6">#REF!</definedName>
    <definedName name="WIZARD_Y3YEARR">#REF!</definedName>
    <definedName name="WIZARD_Y3YEARS2" localSheetId="6">#REF!</definedName>
    <definedName name="WIZARD_Y3YEARS2">#REF!</definedName>
    <definedName name="WIZARD_YEARSOFCASH" localSheetId="6">#REF!</definedName>
    <definedName name="WIZARD_YEARSOFCASH">#REF!</definedName>
    <definedName name="Workforce_reduction_program" localSheetId="6">[43]PROJECTION!#REF!</definedName>
    <definedName name="Workforce_reduction_program">[43]PROJECTION!#REF!</definedName>
    <definedName name="WORKFORCE_REDUCTION_PROGRAM____of_Rev" localSheetId="6">[43]PROJECTION!#REF!</definedName>
    <definedName name="WORKFORCE_REDUCTION_PROGRAM____of_Rev">[43]PROJECTION!#REF!</definedName>
    <definedName name="wrn.2._.pagers." hidden="1">{"Cover",#N/A,FALSE,"Cover";"Summary",#N/A,FALSE,"Summarpage"}</definedName>
    <definedName name="wrn.Aging._.and._.Trend._.Analysis." localSheetId="6"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N._.MODELS." localSheetId="6" hidden="1">{"QTRINC1",#N/A,FALSE,"QTRINC";"QTRINC2",#N/A,FALSE,"QTRINC";"QTRSALES",#N/A,FALSE,"QTRSALES";"ANNSALES",#N/A,FALSE,"ANNSALES";"CASHFLOW",#N/A,FALSE,"CASHFLOW"}</definedName>
    <definedName name="wrn.AGN._.MODELS." localSheetId="5"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6" hidden="1">{"QTRINC",#N/A,FALSE,"QTRINC";"MARGIN",#N/A,FALSE,"MARGIN";"CASHFLOW",#N/A,FALSE,"CASHFLOW"}</definedName>
    <definedName name="wrn.AHP._.MODELS." localSheetId="5" hidden="1">{"QTRINC",#N/A,FALSE,"QTRINC";"MARGIN",#N/A,FALSE,"MARGIN";"CASHFLOW",#N/A,FALSE,"CASHFLOW"}</definedName>
    <definedName name="wrn.AHP._.MODELS." hidden="1">{"QTRINC",#N/A,FALSE,"QTRINC";"MARGIN",#N/A,FALSE,"MARGIN";"CASHFLOW",#N/A,FALSE,"CASHFLOW"}</definedName>
    <definedName name="wrn.allpages." localSheetId="6" hidden="1">{#N/A,#N/A,TRUE,"Historicals";#N/A,#N/A,TRUE,"Charts";#N/A,#N/A,TRUE,"Forecasts"}</definedName>
    <definedName name="wrn.allpages." localSheetId="5" hidden="1">{#N/A,#N/A,TRUE,"Historicals";#N/A,#N/A,TRUE,"Charts";#N/A,#N/A,TRUE,"Forecasts"}</definedName>
    <definedName name="wrn.allpages." hidden="1">{#N/A,#N/A,TRUE,"Historicals";#N/A,#N/A,TRUE,"Charts";#N/A,#N/A,TRUE,"Forecasts"}</definedName>
    <definedName name="wrn.Annual._.Operating._.Earnings." localSheetId="6" hidden="1">{"Annual 1996",#N/A,FALSE,"Ann-Op (Mng)";"Annual 1996",#N/A,FALSE,"Ann-Op (Rep)";"Operating Vs. Reported Earnings",#N/A,FALSE,"Rpt-Op Inc"}</definedName>
    <definedName name="wrn.Annual._.Operating._.Earnings." localSheetId="5"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Operating._.Earnings1." localSheetId="5"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sicModel." localSheetId="6" hidden="1">{"MacroCo",#N/A,FALSE,"masmode";"IncomeS",#N/A,FALSE,"masmode";"BalanceS",#N/A,FALSE,"masmode";"CashF",#N/A,FALSE,"masmode";"Ratios",#N/A,FALSE,"masmode";"DebtFC",#N/A,FALSE,"masmode"}</definedName>
    <definedName name="wrn.BasicModel." localSheetId="5" hidden="1">{"MacroCo",#N/A,FALSE,"masmode";"IncomeS",#N/A,FALSE,"masmode";"BalanceS",#N/A,FALSE,"masmode";"CashF",#N/A,FALSE,"masmode";"Ratios",#N/A,FALSE,"masmode";"DebtFC",#N/A,FALSE,"masmode"}</definedName>
    <definedName name="wrn.BasicModel." hidden="1">{"MacroCo",#N/A,FALSE,"masmode";"IncomeS",#N/A,FALSE,"masmode";"BalanceS",#N/A,FALSE,"masmode";"CashF",#N/A,FALSE,"masmode";"Ratios",#N/A,FALSE,"masmode";"DebtFC",#N/A,FALSE,"masmode"}</definedName>
    <definedName name="wrn.Biogen._.model." hidden="1">{#N/A,#N/A,FALSE,"Inc";#N/A,#N/A,FALSE,"QInc";#N/A,#N/A,FALSE,"Pro";#N/A,#N/A,FALSE,"QPro"}</definedName>
    <definedName name="wrn.Client._.cfbs." hidden="1">{"client cfbs",#N/A,FALSE,"Client"}</definedName>
    <definedName name="wrn.Client._.is." hidden="1">{"Client is",#N/A,FALSE,"Client"}</definedName>
    <definedName name="wrn.Client._.stats." hidden="1">{"Client stats",#N/A,FALSE,"Client"}</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nsolidated._.Statements." hidden="1">{"view1",#N/A,FALSE,"EARN (US$)";"view1",#N/A,FALSE,"DASTBS (US$)";"view1",#N/A,FALSE,"DASTCF (US$)"}</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stat." localSheetId="6" hidden="1">{"ass",#N/A,FALSE,"finstat";"inc",#N/A,FALSE,"finstat";"bs",#N/A,FALSE,"finstat";"cf",#N/A,FALSE,"finstat";"ratios",#N/A,FALSE,"finstat"}</definedName>
    <definedName name="wrn.finstat." localSheetId="5" hidden="1">{"ass",#N/A,FALSE,"finstat";"inc",#N/A,FALSE,"finstat";"bs",#N/A,FALSE,"finstat";"cf",#N/A,FALSE,"finstat";"ratios",#N/A,FALSE,"finstat"}</definedName>
    <definedName name="wrn.finstat." hidden="1">{"ass",#N/A,FALSE,"finstat";"inc",#N/A,FALSE,"finstat";"bs",#N/A,FALSE,"finstat";"cf",#N/A,FALSE,"finstat";"ratios",#N/A,FALSE,"finstat"}</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5"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5"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6" hidden="1">{#N/A,#N/A,FALSE,"COVER";#N/A,#N/A,FALSE,"VALUATION";#N/A,#N/A,FALSE,"FORECAST";#N/A,#N/A,FALSE,"FY ANALYSIS ";#N/A,#N/A,FALSE," HY ANALYSIS"}</definedName>
    <definedName name="wrn.Full._.Report." localSheetId="5" hidden="1">{#N/A,#N/A,FALSE,"COVER";#N/A,#N/A,FALSE,"VALUATION";#N/A,#N/A,FALSE,"FORECAST";#N/A,#N/A,FALSE,"FY ANALYSIS ";#N/A,#N/A,FALSE," HY ANALYSIS"}</definedName>
    <definedName name="wrn.Full._.Report." hidden="1">{#N/A,#N/A,FALSE,"COVER";#N/A,#N/A,FALSE,"VALUATION";#N/A,#N/A,FALSE,"FORECAST";#N/A,#N/A,FALSE,"FY ANALYSIS ";#N/A,#N/A,FALSE," HY ANALYSIS"}</definedName>
    <definedName name="wrn.Genentech._.Model." hidden="1">{#N/A,#N/A,FALSE,"Inc";#N/A,#N/A,FALSE,"Prod";#N/A,#N/A,FALSE,"QInc";#N/A,#N/A,FALSE,"QProd"}</definedName>
    <definedName name="wrn.inc." localSheetId="6" hidden="1">{"inc",#N/A,FALSE,"finstat"}</definedName>
    <definedName name="wrn.inc." localSheetId="5" hidden="1">{"inc",#N/A,FALSE,"finstat"}</definedName>
    <definedName name="wrn.inc." hidden="1">{"inc",#N/A,FALSE,"finstat"}</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Leases.xls." hidden="1">{#N/A,#N/A,FALSE,"Initial Year";#N/A,#N/A,FALSE,"Historical";#N/A,#N/A,FALSE,"balsheet";#N/A,#N/A,FALSE,"incstate";#N/A,#N/A,FALSE,"Fleet"}</definedName>
    <definedName name="wrn.MOBIL." hidden="1">{"quarter",#N/A,FALSE,"MOB"}</definedName>
    <definedName name="wrn.MODELS." localSheetId="6"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localSheetId="5"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nthlyunits." localSheetId="6" hidden="1">{"monthlyunits",#N/A,FALSE,"openings"}</definedName>
    <definedName name="wrn.monthlyunits." localSheetId="5" hidden="1">{"monthlyunits",#N/A,FALSE,"openings"}</definedName>
    <definedName name="wrn.monthlyunits." hidden="1">{"monthlyunits",#N/A,FALSE,"openings"}</definedName>
    <definedName name="wrn.Portrait._.IS." hidden="1">{"Portrait letter is",#N/A,FALSE,"Model"}</definedName>
    <definedName name="wrn.Portrait._.letter._.is." hidden="1">{"Portrait letter is",#N/A,FALSE,"Model"}</definedName>
    <definedName name="wrn.printall." hidden="1">{"printall",#N/A,FALSE,"BAIRNUMB"}</definedName>
    <definedName name="wrn.Pulp." hidden="1">{"Pulp Production",#N/A,FALSE,"Pulp";"Pulp Earnings",#N/A,FALSE,"Pulp"}</definedName>
    <definedName name="wrn.qrt95." hidden="1">{"qrt95",#N/A,FALSE,"BAIRNUMB"}</definedName>
    <definedName name="wrn.Qtr._.Op._.Q1." localSheetId="6" hidden="1">{"Qtr Op Mgd Q1",#N/A,FALSE,"Qtr-Op (Mng)";"Qtr Op Rpt Q1",#N/A,FALSE,"Qtr-Op (Rpt)";"Operating Vs Reported",#N/A,FALSE,"Rpt-Op Inc"}</definedName>
    <definedName name="wrn.Qtr._.Op._.Q1." localSheetId="5"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6" hidden="1">{"Qtr Op Mgd Q2",#N/A,FALSE,"Qtr-Op (Mng)";"Qtr Op Rpt Q2",#N/A,FALSE,"Qtr-Op (Rpt)";"Operating Vs Reported",#N/A,FALSE,"Rpt-Op Inc"}</definedName>
    <definedName name="wrn.Qtr._.Op._.Q2." localSheetId="5"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6" hidden="1">{"Qtr Op Mgd Q3",#N/A,FALSE,"Qtr-Op (Mng)";"Qtr Op Rpt Q3",#N/A,FALSE,"Qtr-Op (Rpt)";"Operating Vs Reported",#N/A,FALSE,"Rpt-Op Inc"}</definedName>
    <definedName name="wrn.Qtr._.Op._.Q3." localSheetId="5"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6" hidden="1">{"Qtr Op Mgd Q3",#N/A,FALSE,"Qtr-Op (Mng)";"Qtr Op Rpt Q4",#N/A,FALSE,"Qtr-Op (Rpt)";"Operating Vs Reported",#N/A,FALSE,"Rpt-Op Inc"}</definedName>
    <definedName name="wrn.Qtr._.Op._.Q4." localSheetId="5"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6" hidden="1">{"Qtr Op Mgd Q2",#N/A,FALSE,"Qtr-Op (Mng)";"Qtr Op Rpt Q2",#N/A,FALSE,"Qtr-Op (Rpt)";"Operating Vs Reported",#N/A,FALSE,"Rpt-Op Inc"}</definedName>
    <definedName name="wrn.Qtr._.Op._Q2a." localSheetId="5"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6" hidden="1">{"Qtr Op Mgd Q3",#N/A,FALSE,"Qtr-Op (Mng)";"Qtr Op Rpt Q4",#N/A,FALSE,"Qtr-Op (Rpt)";"Operating Vs Reported",#N/A,FALSE,"Rpt-Op Inc"}</definedName>
    <definedName name="wrn.Qtr_.Op._.Q4." localSheetId="5"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 localSheetId="6" hidden="1">{"quart",#N/A,FALSE,"quartfin"}</definedName>
    <definedName name="wrn.quart." localSheetId="5" hidden="1">{"quart",#N/A,FALSE,"quartfin"}</definedName>
    <definedName name="wrn.quart." hidden="1">{"quart",#N/A,FALSE,"quartfin"}</definedName>
    <definedName name="wrn.quarterly." hidden="1">{"quarterly",#N/A,FALSE,"BAIRNUMB"}</definedName>
    <definedName name="wrn.quartfin." localSheetId="6" hidden="1">{"quartfin",#N/A,FALSE,"quartfin"}</definedName>
    <definedName name="wrn.quartfin." localSheetId="5" hidden="1">{"quartfin",#N/A,FALSE,"quartfin"}</definedName>
    <definedName name="wrn.quartfin." hidden="1">{"quartfin",#N/A,FALSE,"quartfin"}</definedName>
    <definedName name="wrn.Report." localSheetId="6" hidden="1">{#N/A,#N/A,FALSE,"COVER";#N/A,#N/A,FALSE,"FORECAST";#N/A,#N/A,FALSE,"VALUATION";#N/A,#N/A,FALSE,"FY ANALYSIS ";#N/A,#N/A,FALSE," HY ANALYSIS"}</definedName>
    <definedName name="wrn.Report." localSheetId="5" hidden="1">{#N/A,#N/A,FALSE,"COVER";#N/A,#N/A,FALSE,"FORECAST";#N/A,#N/A,FALSE,"VALUATION";#N/A,#N/A,FALSE,"FY ANALYSIS ";#N/A,#N/A,FALSE," HY ANALYSIS"}</definedName>
    <definedName name="wrn.Report." hidden="1">{#N/A,#N/A,FALSE,"COVER";#N/A,#N/A,FALSE,"FORECAST";#N/A,#N/A,FALSE,"VALUATION";#N/A,#N/A,FALSE,"FY ANALYSIS ";#N/A,#N/A,FALSE," HY ANALYSIS"}</definedName>
    <definedName name="wrn.salesassum." localSheetId="6" hidden="1">{"Salesass",#N/A,FALSE,"assumpt"}</definedName>
    <definedName name="wrn.salesassum." localSheetId="5" hidden="1">{"Salesass",#N/A,FALSE,"assumpt"}</definedName>
    <definedName name="wrn.salesassum." hidden="1">{"Salesass",#N/A,FALSE,"assumpt"}</definedName>
    <definedName name="wrn.SGPMODELS." localSheetId="6" hidden="1">{"QTRINC1",#N/A,FALSE,"SGPNEW";"QTRINC2",#N/A,FALSE,"SGPNEW";"USSALES1",#N/A,FALSE,"SGPNEW";"USSALES2",#N/A,FALSE,"SGPNEW";"INTLSALES1",#N/A,FALSE,"SGPNEW";"INTLSALES2",#N/A,FALSE,"SGPNEW";"WWSALES1",#N/A,FALSE,"SGPNEW";"WWSALES2",#N/A,FALSE,"SGPNEW";"NEWPRODS",#N/A,FALSE,"SGPNEW";"CASHFLOW",#N/A,FALSE,"SGPNEW"}</definedName>
    <definedName name="wrn.SGPMODELS." localSheetId="5"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Short._.Report." localSheetId="6" hidden="1">{"short1",#N/A,FALSE,"masmode";"short2",#N/A,FALSE,"masmode";"qtrres",#N/A,FALSE,"QTR. RES.";"sales",#N/A,FALSE,"Sales &amp; Market Share"}</definedName>
    <definedName name="wrn.Short._.Report." localSheetId="5" hidden="1">{"short1",#N/A,FALSE,"masmode";"short2",#N/A,FALSE,"masmode";"qtrres",#N/A,FALSE,"QTR. RES.";"sales",#N/A,FALSE,"Sales &amp; Market Share"}</definedName>
    <definedName name="wrn.Short._.Report." hidden="1">{"short1",#N/A,FALSE,"masmode";"short2",#N/A,FALSE,"masmode";"qtrres",#N/A,FALSE,"QTR. RES.";"sales",#N/A,FALSE,"Sales &amp; Market Share"}</definedName>
    <definedName name="wrn.Tables." hidden="1">{"view1",#N/A,FALSE,"Tables";"view2",#N/A,FALSE,"Tables";"view3",#N/A,FALSE,"Tables"}</definedName>
    <definedName name="wrn.Variance._.3." localSheetId="6" hidden="1">{"Variance Q3",#N/A,FALSE,"Var"}</definedName>
    <definedName name="wrn.Variance._.3." localSheetId="5" hidden="1">{"Variance Q3",#N/A,FALSE,"Var"}</definedName>
    <definedName name="wrn.Variance._.3." hidden="1">{"Variance Q3",#N/A,FALSE,"Var"}</definedName>
    <definedName name="wrn.Variance._.Q1." localSheetId="6" hidden="1">{"Variance Q1",#N/A,FALSE,"Var"}</definedName>
    <definedName name="wrn.Variance._.Q1." localSheetId="5" hidden="1">{"Variance Q1",#N/A,FALSE,"Var"}</definedName>
    <definedName name="wrn.Variance._.Q1." hidden="1">{"Variance Q1",#N/A,FALSE,"Var"}</definedName>
    <definedName name="wrn.Variance._.Q2." localSheetId="6" hidden="1">{"Variance Q2",#N/A,FALSE,"Var"}</definedName>
    <definedName name="wrn.Variance._.Q2." localSheetId="5" hidden="1">{"Variance Q2",#N/A,FALSE,"Var"}</definedName>
    <definedName name="wrn.Variance._.Q2." hidden="1">{"Variance Q2",#N/A,FALSE,"Var"}</definedName>
    <definedName name="wrn.Variance._.Q3." localSheetId="6" hidden="1">{"Variance Q3",#N/A,FALSE,"Var"}</definedName>
    <definedName name="wrn.Variance._.Q3." localSheetId="5" hidden="1">{"Variance Q3",#N/A,FALSE,"Var"}</definedName>
    <definedName name="wrn.Variance._.Q3." hidden="1">{"Variance Q3",#N/A,FALSE,"Var"}</definedName>
    <definedName name="wrn.Variance._.Q4" localSheetId="6" hidden="1">{"Variance Q4",#N/A,FALSE,"Var"}</definedName>
    <definedName name="wrn.Variance._.Q4" localSheetId="5" hidden="1">{"Variance Q4",#N/A,FALSE,"Var"}</definedName>
    <definedName name="wrn.Variance._.Q4" hidden="1">{"Variance Q4",#N/A,FALSE,"Var"}</definedName>
    <definedName name="wrn.Variance._.Q4." localSheetId="6" hidden="1">{"Variance Q4",#N/A,FALSE,"Var"}</definedName>
    <definedName name="wrn.Variance._.Q4." localSheetId="5" hidden="1">{"Variance Q4",#N/A,FALSE,"Var"}</definedName>
    <definedName name="wrn.Variance._.Q4." hidden="1">{"Variance Q4",#N/A,FALSE,"Var"}</definedName>
    <definedName name="wrn.WLAVARIANCEANALYSIS." localSheetId="6" hidden="1">{"INCOME STATEMENT",#N/A,FALSE,"IS";"WWSALES",#N/A,FALSE,"WWSALES";"USSALES",#N/A,FALSE,"USSALES";"INTLSALES",#N/A,FALSE,"INTLSALES"}</definedName>
    <definedName name="wrn.WLAVARIANCEANALYSIS." localSheetId="5" hidden="1">{"INCOME STATEMENT",#N/A,FALSE,"IS";"WWSALES",#N/A,FALSE,"WWSALES";"USSALES",#N/A,FALSE,"USSALES";"INTLSALES",#N/A,FALSE,"INTLSALES"}</definedName>
    <definedName name="wrn.WLAVARIANCEANALYSIS." hidden="1">{"INCOME STATEMENT",#N/A,FALSE,"IS";"WWSALES",#N/A,FALSE,"WWSALES";"USSALES",#N/A,FALSE,"USSALES";"INTLSALES",#N/A,FALSE,"INTLSALES"}</definedName>
    <definedName name="ws" localSheetId="6" hidden="1">{"'보고양식'!$A$58:$K$111"}</definedName>
    <definedName name="ws" localSheetId="5" hidden="1">{"'보고양식'!$A$58:$K$111"}</definedName>
    <definedName name="ws" hidden="1">{"'보고양식'!$A$58:$K$111"}</definedName>
    <definedName name="WWsales" localSheetId="6">#REF!</definedName>
    <definedName name="WWsales">#REF!</definedName>
    <definedName name="WWSALES1" localSheetId="6">#REF!</definedName>
    <definedName name="WWSALES1">#REF!</definedName>
    <definedName name="x" localSheetId="6" hidden="1">{"cover a","1q",FALSE,"Cover";"Op Earn Mgd Q1",#N/A,FALSE,"Op-Earn (Mng)";"Op Earn Rpt Q1",#N/A,FALSE,"Op-Earn (Rpt)";"Loans",#N/A,FALSE,"Loans";"Credit Costs",#N/A,FALSE,"CCosts";"Net Interest Margin",#N/A,FALSE,"Margin";"Nonint Income",#N/A,FALSE,"NonII";"Nonint Exp",#N/A,FALSE,"NonIE";"Valuation",#N/A,FALSE,"Valuation"}</definedName>
    <definedName name="x" localSheetId="5" hidden="1">{"cover a","1q",FALSE,"Cover";"Op Earn Mgd Q1",#N/A,FALSE,"Op-Earn (Mng)";"Op Earn Rpt Q1",#N/A,FALSE,"Op-Earn (Rpt)";"Loans",#N/A,FALSE,"Loans";"Credit Costs",#N/A,FALSE,"CCosts";"Net Interest Margin",#N/A,FALSE,"Margin";"Nonint Income",#N/A,FALSE,"NonII";"Nonint Exp",#N/A,FALSE,"NonIE";"Valuation",#N/A,FALSE,"Valuation"}</definedName>
    <definedName name="x" hidden="1">{"cover a","1q",FALSE,"Cover";"Op Earn Mgd Q1",#N/A,FALSE,"Op-Earn (Mng)";"Op Earn Rpt Q1",#N/A,FALSE,"Op-Earn (Rpt)";"Loans",#N/A,FALSE,"Loans";"Credit Costs",#N/A,FALSE,"CCosts";"Net Interest Margin",#N/A,FALSE,"Margin";"Nonint Income",#N/A,FALSE,"NonII";"Nonint Exp",#N/A,FALSE,"NonIE";"Valuation",#N/A,FALSE,"Valuation"}</definedName>
    <definedName name="Xalatan">'[4]5 yr Sales and Earnings'!$A$30:$AA$30</definedName>
    <definedName name="Xanax">'[4]5 yr Sales and Earnings'!$A$15:$AA$15</definedName>
    <definedName name="xaxis" localSheetId="6">OFFSET(#REF!,0,0,COUNTIF(#REF!,"&lt;&gt;false"),1)</definedName>
    <definedName name="xaxis">OFFSET(#REF!,0,0,COUNTIF(#REF!,"&lt;&gt;false"),1)</definedName>
    <definedName name="year" localSheetId="6">[50]SQLSheet!#REF!</definedName>
    <definedName name="year">[50]SQLSheet!#REF!</definedName>
    <definedName name="year_end_month" localSheetId="6">[50]SQLSheet!#REF!</definedName>
    <definedName name="year_end_month">[50]SQLSheet!#REF!</definedName>
    <definedName name="Year_End_Net_Cash____Debt" localSheetId="6">#REF!</definedName>
    <definedName name="Year_End_Net_Cash____Debt" localSheetId="5">#REF!</definedName>
    <definedName name="Year_End_Net_Cash____Debt">#REF!</definedName>
    <definedName name="Year_End_Number_of_Employees" localSheetId="6">#REF!</definedName>
    <definedName name="Year_End_Number_of_Employees" localSheetId="5">#REF!</definedName>
    <definedName name="Year_End_Number_of_Employees">#REF!</definedName>
    <definedName name="YearQtr_title">#N/A</definedName>
    <definedName name="Years_in_full_stream">[42]Data_Download!$C$15:$AX$15</definedName>
    <definedName name="Years_into_future">[42]Data_Download!$C$41:$AZ$41</definedName>
    <definedName name="yr_end_exch_rate_usd" localSheetId="6">[50]SQLSheet!#REF!</definedName>
    <definedName name="yr_end_exch_rate_usd">[50]SQLSheet!#REF!</definedName>
    <definedName name="z" localSheetId="6" hidden="1">{#N/A,#N/A,FALSE,"Aging Summary";#N/A,#N/A,FALSE,"Ratio Analysis";#N/A,#N/A,FALSE,"Test 120 Day Accts";#N/A,#N/A,FALSE,"Tickmarks"}</definedName>
    <definedName name="z" localSheetId="5" hidden="1">{#N/A,#N/A,FALSE,"Aging Summary";#N/A,#N/A,FALSE,"Ratio Analysis";#N/A,#N/A,FALSE,"Test 120 Day Accts";#N/A,#N/A,FALSE,"Tickmarks"}</definedName>
    <definedName name="z" hidden="1">{#N/A,#N/A,FALSE,"Aging Summary";#N/A,#N/A,FALSE,"Ratio Analysis";#N/A,#N/A,FALSE,"Test 120 Day Accts";#N/A,#N/A,FALSE,"Tickmarks"}</definedName>
    <definedName name="Zithromax">'[4]5 yr Sales and Earnings'!$A$23:$AA$23</definedName>
    <definedName name="Zoloft">'[4]5 yr Sales and Earnings'!$A$13:$AA$13</definedName>
    <definedName name="Zyrtec">'[4]5 yr Sales and Earnings'!$A$34:$AA$34</definedName>
    <definedName name="Zyrtec_Reactine">'[4]5 yr Sales and Earnings'!$A$34:$AA$34</definedName>
    <definedName name="Zyvox">'[4]5 yr Sales and Earnings'!$A$26:$AA$26</definedName>
    <definedName name="ㄴㄴ" localSheetId="6" hidden="1">{#N/A,#N/A,FALSE,"Aging Summary";#N/A,#N/A,FALSE,"Ratio Analysis";#N/A,#N/A,FALSE,"Test 120 Day Accts";#N/A,#N/A,FALSE,"Tickmarks"}</definedName>
    <definedName name="ㄴㄴ" localSheetId="5" hidden="1">{#N/A,#N/A,FALSE,"Aging Summary";#N/A,#N/A,FALSE,"Ratio Analysis";#N/A,#N/A,FALSE,"Test 120 Day Accts";#N/A,#N/A,FALSE,"Tickmarks"}</definedName>
    <definedName name="ㄴㄴ" hidden="1">{#N/A,#N/A,FALSE,"Aging Summary";#N/A,#N/A,FALSE,"Ratio Analysis";#N/A,#N/A,FALSE,"Test 120 Day Accts";#N/A,#N/A,FALSE,"Tickmarks"}</definedName>
    <definedName name="매출원가" localSheetId="6" hidden="1">{#N/A,#N/A,FALSE,"Aging Summary";#N/A,#N/A,FALSE,"Ratio Analysis";#N/A,#N/A,FALSE,"Test 120 Day Accts";#N/A,#N/A,FALSE,"Tickmarks"}</definedName>
    <definedName name="매출원가" localSheetId="5" hidden="1">{#N/A,#N/A,FALSE,"Aging Summary";#N/A,#N/A,FALSE,"Ratio Analysis";#N/A,#N/A,FALSE,"Test 120 Day Accts";#N/A,#N/A,FALSE,"Tickmarks"}</definedName>
    <definedName name="매출원가" hidden="1">{#N/A,#N/A,FALSE,"Aging Summary";#N/A,#N/A,FALSE,"Ratio Analysis";#N/A,#N/A,FALSE,"Test 120 Day Accts";#N/A,#N/A,FALSE,"Tickmarks"}</definedName>
    <definedName name="매출원가1" localSheetId="6" hidden="1">{#N/A,#N/A,FALSE,"Aging Summary";#N/A,#N/A,FALSE,"Ratio Analysis";#N/A,#N/A,FALSE,"Test 120 Day Accts";#N/A,#N/A,FALSE,"Tickmarks"}</definedName>
    <definedName name="매출원가1" localSheetId="5" hidden="1">{#N/A,#N/A,FALSE,"Aging Summary";#N/A,#N/A,FALSE,"Ratio Analysis";#N/A,#N/A,FALSE,"Test 120 Day Accts";#N/A,#N/A,FALSE,"Tickmarks"}</definedName>
    <definedName name="매출원가1" hidden="1">{#N/A,#N/A,FALSE,"Aging Summary";#N/A,#N/A,FALSE,"Ratio Analysis";#N/A,#N/A,FALSE,"Test 120 Day Accts";#N/A,#N/A,FALSE,"Tickmarks"}</definedName>
    <definedName name="제조" localSheetId="6" hidden="1">#REF!</definedName>
    <definedName name="제조" hidden="1">#REF!</definedName>
    <definedName name="ㅏㅏ" localSheetId="6" hidden="1">{#N/A,#N/A,FALSE,"Aging Summary";#N/A,#N/A,FALSE,"Ratio Analysis";#N/A,#N/A,FALSE,"Test 120 Day Accts";#N/A,#N/A,FALSE,"Tickmarks"}</definedName>
    <definedName name="ㅏㅏ" localSheetId="5" hidden="1">{#N/A,#N/A,FALSE,"Aging Summary";#N/A,#N/A,FALSE,"Ratio Analysis";#N/A,#N/A,FALSE,"Test 120 Day Accts";#N/A,#N/A,FALSE,"Tickmarks"}</definedName>
    <definedName name="ㅏㅏ" hidden="1">{#N/A,#N/A,FALSE,"Aging Summary";#N/A,#N/A,FALSE,"Ratio Analysis";#N/A,#N/A,FALSE,"Test 120 Day Accts";#N/A,#N/A,FALSE,"Tickmarks"}</definedName>
  </definedNames>
  <calcPr calcId="191029" calcMode="manual" iterate="1" iterateCount="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2" i="11" l="1"/>
  <c r="L66" i="11"/>
  <c r="L64" i="11"/>
  <c r="L62" i="11"/>
  <c r="Q11" i="11"/>
  <c r="V11" i="11" s="1"/>
  <c r="R37" i="10"/>
  <c r="P37" i="10"/>
  <c r="T14" i="10"/>
  <c r="S14" i="10" s="1"/>
  <c r="T15" i="10"/>
  <c r="W14" i="10" l="1"/>
  <c r="U14" i="10"/>
  <c r="H50" i="9" l="1"/>
  <c r="I50" i="9"/>
  <c r="J50" i="9"/>
  <c r="K50" i="9"/>
  <c r="L50" i="9"/>
  <c r="O38" i="10"/>
  <c r="O37" i="10"/>
  <c r="L97" i="9"/>
  <c r="L81" i="9"/>
  <c r="L78" i="9"/>
  <c r="L77" i="9"/>
  <c r="L73" i="9"/>
  <c r="L71" i="9"/>
  <c r="L69" i="9"/>
  <c r="L84" i="9" s="1"/>
  <c r="L68" i="9"/>
  <c r="L61" i="9"/>
  <c r="L58" i="9"/>
  <c r="L55" i="9"/>
  <c r="G97" i="9"/>
  <c r="L33" i="9"/>
  <c r="L18" i="9"/>
  <c r="L31" i="11"/>
  <c r="L20" i="11"/>
  <c r="L12" i="11"/>
  <c r="L31" i="10"/>
  <c r="H31" i="10"/>
  <c r="I31" i="10" s="1"/>
  <c r="L79" i="9" l="1"/>
  <c r="L72" i="9"/>
  <c r="N32" i="10" l="1"/>
  <c r="M32" i="10"/>
  <c r="S11" i="10"/>
  <c r="S13" i="10" s="1"/>
  <c r="R11" i="10"/>
  <c r="R39" i="10" s="1"/>
  <c r="Q11" i="10"/>
  <c r="BA43" i="10"/>
  <c r="BF43" i="10" s="1"/>
  <c r="BK43" i="10" s="1"/>
  <c r="BP43" i="10" s="1"/>
  <c r="AZ43" i="10"/>
  <c r="BE43" i="10" s="1"/>
  <c r="BJ43" i="10" s="1"/>
  <c r="BO43" i="10" s="1"/>
  <c r="AY43" i="10"/>
  <c r="BD43" i="10" s="1"/>
  <c r="AW43" i="10"/>
  <c r="AR43" i="10"/>
  <c r="AV42" i="10"/>
  <c r="BA42" i="10" s="1"/>
  <c r="BF42" i="10" s="1"/>
  <c r="BK42" i="10" s="1"/>
  <c r="BP42" i="10" s="1"/>
  <c r="AU42" i="10"/>
  <c r="AZ42" i="10" s="1"/>
  <c r="BE42" i="10" s="1"/>
  <c r="BJ42" i="10" s="1"/>
  <c r="BO42" i="10" s="1"/>
  <c r="AT42" i="10"/>
  <c r="AR42" i="10"/>
  <c r="AM42" i="10"/>
  <c r="AP41" i="10"/>
  <c r="AQ41" i="10"/>
  <c r="AV41" i="10" s="1"/>
  <c r="AO41" i="10"/>
  <c r="AT41" i="10" s="1"/>
  <c r="AY41" i="10" s="1"/>
  <c r="AM41" i="10"/>
  <c r="AH41" i="10"/>
  <c r="AW42" i="10" l="1"/>
  <c r="AR41" i="10"/>
  <c r="Q13" i="10"/>
  <c r="R13" i="10"/>
  <c r="BD41" i="10"/>
  <c r="BI41" i="10" s="1"/>
  <c r="BA41" i="10"/>
  <c r="AU41" i="10"/>
  <c r="AW41" i="10" s="1"/>
  <c r="AY42" i="10"/>
  <c r="BG43" i="10"/>
  <c r="BI43" i="10"/>
  <c r="BB43" i="10"/>
  <c r="K32" i="10"/>
  <c r="G47" i="9"/>
  <c r="F47" i="9"/>
  <c r="E47" i="9"/>
  <c r="F35" i="10"/>
  <c r="G35" i="10"/>
  <c r="H35" i="10"/>
  <c r="I35" i="10"/>
  <c r="K35" i="10"/>
  <c r="L35" i="10"/>
  <c r="M35" i="10"/>
  <c r="N35" i="10"/>
  <c r="P35" i="10"/>
  <c r="Q35" i="10"/>
  <c r="R35" i="10"/>
  <c r="S35" i="10"/>
  <c r="U35" i="10"/>
  <c r="V35" i="10"/>
  <c r="W35" i="10"/>
  <c r="X35" i="10"/>
  <c r="Y35" i="10"/>
  <c r="Z35" i="10"/>
  <c r="AA35" i="10"/>
  <c r="AB35" i="10"/>
  <c r="AC35" i="10"/>
  <c r="AD35" i="10"/>
  <c r="AE35" i="10"/>
  <c r="AF35" i="10"/>
  <c r="AG35" i="10"/>
  <c r="AH35" i="10"/>
  <c r="AI35" i="10"/>
  <c r="AJ35" i="10"/>
  <c r="AK35" i="10"/>
  <c r="AL35" i="10"/>
  <c r="AM35" i="10"/>
  <c r="AN35" i="10"/>
  <c r="AO35" i="10"/>
  <c r="AP35" i="10"/>
  <c r="AQ35" i="10"/>
  <c r="AR35" i="10"/>
  <c r="AS35" i="10"/>
  <c r="AT35" i="10"/>
  <c r="AU35" i="10"/>
  <c r="AV35" i="10"/>
  <c r="AW35" i="10"/>
  <c r="AX35" i="10"/>
  <c r="AY35" i="10"/>
  <c r="AZ35" i="10"/>
  <c r="BA35" i="10"/>
  <c r="BB35" i="10"/>
  <c r="BC35" i="10"/>
  <c r="BD35" i="10"/>
  <c r="BE35" i="10"/>
  <c r="BF35" i="10"/>
  <c r="BG35" i="10"/>
  <c r="BH35" i="10"/>
  <c r="BI35" i="10"/>
  <c r="BJ35" i="10"/>
  <c r="BK35" i="10"/>
  <c r="BL35" i="10"/>
  <c r="BM35" i="10"/>
  <c r="BN35" i="10"/>
  <c r="BO35" i="10"/>
  <c r="BP35" i="10"/>
  <c r="BQ35" i="10"/>
  <c r="BR35" i="10"/>
  <c r="D35" i="10"/>
  <c r="M38" i="10"/>
  <c r="K38" i="10"/>
  <c r="M37" i="10"/>
  <c r="K37" i="10"/>
  <c r="J38" i="10"/>
  <c r="J37" i="10"/>
  <c r="H38" i="10"/>
  <c r="G38" i="10"/>
  <c r="F38" i="10"/>
  <c r="H37" i="10"/>
  <c r="G37" i="10"/>
  <c r="F37" i="10"/>
  <c r="BD42" i="10" l="1"/>
  <c r="BF41" i="10"/>
  <c r="AZ41" i="10"/>
  <c r="BB42" i="10"/>
  <c r="BN43" i="10"/>
  <c r="BL43" i="10"/>
  <c r="BN41" i="10"/>
  <c r="L32" i="10"/>
  <c r="BO78" i="11"/>
  <c r="BJ78" i="11"/>
  <c r="BE78" i="11"/>
  <c r="AZ78" i="11"/>
  <c r="AU78" i="11"/>
  <c r="AP78" i="11"/>
  <c r="AK78" i="11"/>
  <c r="AF78" i="11"/>
  <c r="AA78" i="11"/>
  <c r="V78" i="11"/>
  <c r="Q78" i="11"/>
  <c r="G78" i="11"/>
  <c r="F78" i="11"/>
  <c r="E78" i="11"/>
  <c r="BN53" i="11"/>
  <c r="BN78" i="11" s="1"/>
  <c r="BM53" i="11"/>
  <c r="BM78" i="11" s="1"/>
  <c r="BL53" i="11"/>
  <c r="BL78" i="11" s="1"/>
  <c r="BK53" i="11"/>
  <c r="BK78" i="11" s="1"/>
  <c r="BI53" i="11"/>
  <c r="BI78" i="11" s="1"/>
  <c r="BH53" i="11"/>
  <c r="BH78" i="11" s="1"/>
  <c r="BG53" i="11"/>
  <c r="BG78" i="11" s="1"/>
  <c r="BF53" i="11"/>
  <c r="BF78" i="11" s="1"/>
  <c r="BD53" i="11"/>
  <c r="BD78" i="11" s="1"/>
  <c r="BC53" i="11"/>
  <c r="BC78" i="11" s="1"/>
  <c r="BB53" i="11"/>
  <c r="BB78" i="11" s="1"/>
  <c r="BA53" i="11"/>
  <c r="BA78" i="11" s="1"/>
  <c r="AY53" i="11"/>
  <c r="AY78" i="11" s="1"/>
  <c r="AX53" i="11"/>
  <c r="AX78" i="11" s="1"/>
  <c r="AW53" i="11"/>
  <c r="AW78" i="11" s="1"/>
  <c r="AV53" i="11"/>
  <c r="AV78" i="11" s="1"/>
  <c r="AT53" i="11"/>
  <c r="AT78" i="11" s="1"/>
  <c r="AS53" i="11"/>
  <c r="AS78" i="11" s="1"/>
  <c r="AR53" i="11"/>
  <c r="AR78" i="11" s="1"/>
  <c r="AQ53" i="11"/>
  <c r="AQ78" i="11" s="1"/>
  <c r="AO53" i="11"/>
  <c r="AO78" i="11" s="1"/>
  <c r="AN53" i="11"/>
  <c r="AN78" i="11" s="1"/>
  <c r="AM53" i="11"/>
  <c r="AM78" i="11" s="1"/>
  <c r="AL53" i="11"/>
  <c r="AL78" i="11" s="1"/>
  <c r="AJ53" i="11"/>
  <c r="AJ78" i="11" s="1"/>
  <c r="AI53" i="11"/>
  <c r="AI78" i="11" s="1"/>
  <c r="AH53" i="11"/>
  <c r="AH78" i="11" s="1"/>
  <c r="AG53" i="11"/>
  <c r="AG78" i="11" s="1"/>
  <c r="AE53" i="11"/>
  <c r="AE78" i="11" s="1"/>
  <c r="AD53" i="11"/>
  <c r="AD78" i="11" s="1"/>
  <c r="AC53" i="11"/>
  <c r="AC78" i="11" s="1"/>
  <c r="AB53" i="11"/>
  <c r="AB78" i="11" s="1"/>
  <c r="Z53" i="11"/>
  <c r="Z78" i="11" s="1"/>
  <c r="Y53" i="11"/>
  <c r="Y78" i="11" s="1"/>
  <c r="X53" i="11"/>
  <c r="X78" i="11" s="1"/>
  <c r="W53" i="11"/>
  <c r="W78" i="11" s="1"/>
  <c r="U53" i="11"/>
  <c r="U78" i="11" s="1"/>
  <c r="T53" i="11"/>
  <c r="T78" i="11" s="1"/>
  <c r="S53" i="11"/>
  <c r="S78" i="11" s="1"/>
  <c r="R53" i="11"/>
  <c r="R78" i="11" s="1"/>
  <c r="O53" i="11"/>
  <c r="N53" i="11"/>
  <c r="N78" i="11" s="1"/>
  <c r="M53" i="11"/>
  <c r="M78" i="11" s="1"/>
  <c r="BK85" i="11"/>
  <c r="BL85" i="11"/>
  <c r="BM85" i="11"/>
  <c r="BN85" i="11"/>
  <c r="BK82" i="11"/>
  <c r="BL82" i="11"/>
  <c r="BM82" i="11"/>
  <c r="BN82" i="11"/>
  <c r="BK81" i="11"/>
  <c r="BL81" i="11"/>
  <c r="BM81" i="11"/>
  <c r="BN81" i="11"/>
  <c r="BF85" i="11"/>
  <c r="BG85" i="11"/>
  <c r="BH85" i="11"/>
  <c r="BI85" i="11"/>
  <c r="BF82" i="11"/>
  <c r="BG82" i="11"/>
  <c r="BH82" i="11"/>
  <c r="BI82" i="11"/>
  <c r="BF81" i="11"/>
  <c r="BG81" i="11"/>
  <c r="BH81" i="11"/>
  <c r="BI81" i="11"/>
  <c r="BA85" i="11"/>
  <c r="BB85" i="11"/>
  <c r="BC85" i="11"/>
  <c r="BD85" i="11"/>
  <c r="BA82" i="11"/>
  <c r="BB82" i="11"/>
  <c r="BC82" i="11"/>
  <c r="BD82" i="11"/>
  <c r="BA81" i="11"/>
  <c r="BB81" i="11"/>
  <c r="BC81" i="11"/>
  <c r="BD81" i="11"/>
  <c r="AV85" i="11"/>
  <c r="AW85" i="11"/>
  <c r="AX85" i="11"/>
  <c r="AY85" i="11"/>
  <c r="AV82" i="11"/>
  <c r="AW82" i="11"/>
  <c r="AX82" i="11"/>
  <c r="AY82" i="11"/>
  <c r="AV81" i="11"/>
  <c r="AW81" i="11"/>
  <c r="AX81" i="11"/>
  <c r="AY81" i="11"/>
  <c r="AQ85" i="11"/>
  <c r="AR85" i="11"/>
  <c r="AS85" i="11"/>
  <c r="AT85" i="11"/>
  <c r="AQ82" i="11"/>
  <c r="AR82" i="11"/>
  <c r="AS82" i="11"/>
  <c r="AT82" i="11"/>
  <c r="AQ81" i="11"/>
  <c r="AR81" i="11"/>
  <c r="AS81" i="11"/>
  <c r="AT81" i="11"/>
  <c r="AL85" i="11"/>
  <c r="AM85" i="11"/>
  <c r="AN85" i="11"/>
  <c r="AO85" i="11"/>
  <c r="AL82" i="11"/>
  <c r="AM82" i="11"/>
  <c r="AN82" i="11"/>
  <c r="AO82" i="11"/>
  <c r="AL81" i="11"/>
  <c r="AM81" i="11"/>
  <c r="AN81" i="11"/>
  <c r="AO81" i="11"/>
  <c r="AG85" i="11"/>
  <c r="AH85" i="11"/>
  <c r="AI85" i="11"/>
  <c r="AJ85" i="11"/>
  <c r="AG82" i="11"/>
  <c r="AH82" i="11"/>
  <c r="AI82" i="11"/>
  <c r="AJ82" i="11"/>
  <c r="AG81" i="11"/>
  <c r="AH81" i="11"/>
  <c r="AI81" i="11"/>
  <c r="AJ81" i="11"/>
  <c r="AB85" i="11"/>
  <c r="AC85" i="11"/>
  <c r="AD85" i="11"/>
  <c r="AE85" i="11"/>
  <c r="AB82" i="11"/>
  <c r="AC82" i="11"/>
  <c r="AD82" i="11"/>
  <c r="AE82" i="11"/>
  <c r="AB81" i="11"/>
  <c r="AC81" i="11"/>
  <c r="AD81" i="11"/>
  <c r="AE81" i="11"/>
  <c r="W85" i="11"/>
  <c r="X85" i="11"/>
  <c r="Y85" i="11"/>
  <c r="Z85" i="11"/>
  <c r="W82" i="11"/>
  <c r="X82" i="11"/>
  <c r="Y82" i="11"/>
  <c r="Z82" i="11"/>
  <c r="W81" i="11"/>
  <c r="X81" i="11"/>
  <c r="Y81" i="11"/>
  <c r="Z81" i="11"/>
  <c r="R85" i="11"/>
  <c r="S85" i="11"/>
  <c r="T85" i="11"/>
  <c r="U85" i="11"/>
  <c r="R82" i="11"/>
  <c r="S82" i="11"/>
  <c r="T82" i="11"/>
  <c r="U82" i="11"/>
  <c r="R81" i="11"/>
  <c r="S81" i="11"/>
  <c r="T81" i="11"/>
  <c r="U81" i="11"/>
  <c r="P85" i="11"/>
  <c r="O85" i="11"/>
  <c r="N85" i="11"/>
  <c r="M85" i="11"/>
  <c r="P82" i="11"/>
  <c r="O82" i="11"/>
  <c r="N82" i="11"/>
  <c r="M82" i="11"/>
  <c r="P81" i="11"/>
  <c r="O81" i="11"/>
  <c r="N81" i="11"/>
  <c r="M81" i="11"/>
  <c r="O44" i="9"/>
  <c r="N44" i="9"/>
  <c r="M44" i="9"/>
  <c r="G50" i="9"/>
  <c r="BN34" i="11"/>
  <c r="BM34" i="11"/>
  <c r="BL34" i="11"/>
  <c r="BK34" i="11"/>
  <c r="BN30" i="11"/>
  <c r="BM30" i="11"/>
  <c r="BL30" i="11"/>
  <c r="BK30" i="11"/>
  <c r="BN27" i="11"/>
  <c r="BM27" i="11"/>
  <c r="BL27" i="11"/>
  <c r="BK27" i="11"/>
  <c r="BN26" i="11"/>
  <c r="BM26" i="11"/>
  <c r="BL26" i="11"/>
  <c r="BK26" i="11"/>
  <c r="BN12" i="11"/>
  <c r="BM12" i="11"/>
  <c r="BL12" i="11"/>
  <c r="BK12" i="11"/>
  <c r="BI34" i="11"/>
  <c r="BH34" i="11"/>
  <c r="BG34" i="11"/>
  <c r="BF34" i="11"/>
  <c r="BI30" i="11"/>
  <c r="BH30" i="11"/>
  <c r="BG30" i="11"/>
  <c r="BF30" i="11"/>
  <c r="BI27" i="11"/>
  <c r="BH27" i="11"/>
  <c r="BG27" i="11"/>
  <c r="BF27" i="11"/>
  <c r="BI26" i="11"/>
  <c r="BH26" i="11"/>
  <c r="BG26" i="11"/>
  <c r="BF26" i="11"/>
  <c r="BI12" i="11"/>
  <c r="BH12" i="11"/>
  <c r="BG12" i="11"/>
  <c r="BF12" i="11"/>
  <c r="BD34" i="11"/>
  <c r="BC34" i="11"/>
  <c r="BB34" i="11"/>
  <c r="BA34" i="11"/>
  <c r="BD30" i="11"/>
  <c r="BC30" i="11"/>
  <c r="BB30" i="11"/>
  <c r="BA30" i="11"/>
  <c r="BD27" i="11"/>
  <c r="BC27" i="11"/>
  <c r="BB27" i="11"/>
  <c r="BA27" i="11"/>
  <c r="BD26" i="11"/>
  <c r="BC26" i="11"/>
  <c r="BB26" i="11"/>
  <c r="BA26" i="11"/>
  <c r="BD12" i="11"/>
  <c r="BC12" i="11"/>
  <c r="BB12" i="11"/>
  <c r="BA12" i="11"/>
  <c r="AY34" i="11"/>
  <c r="AX34" i="11"/>
  <c r="AW34" i="11"/>
  <c r="AV34" i="11"/>
  <c r="AY30" i="11"/>
  <c r="AX30" i="11"/>
  <c r="AW30" i="11"/>
  <c r="AV30" i="11"/>
  <c r="AY27" i="11"/>
  <c r="AX27" i="11"/>
  <c r="AW27" i="11"/>
  <c r="AV27" i="11"/>
  <c r="AY26" i="11"/>
  <c r="AX26" i="11"/>
  <c r="AW26" i="11"/>
  <c r="AV26" i="11"/>
  <c r="AY12" i="11"/>
  <c r="AX12" i="11"/>
  <c r="AW12" i="11"/>
  <c r="AV12" i="11"/>
  <c r="AT34" i="11"/>
  <c r="AS34" i="11"/>
  <c r="AR34" i="11"/>
  <c r="AQ34" i="11"/>
  <c r="AT30" i="11"/>
  <c r="AS30" i="11"/>
  <c r="AR30" i="11"/>
  <c r="AQ30" i="11"/>
  <c r="AT27" i="11"/>
  <c r="AS27" i="11"/>
  <c r="AR27" i="11"/>
  <c r="AQ27" i="11"/>
  <c r="AT26" i="11"/>
  <c r="AS26" i="11"/>
  <c r="AR26" i="11"/>
  <c r="AQ26" i="11"/>
  <c r="AT12" i="11"/>
  <c r="AS12" i="11"/>
  <c r="AR12" i="11"/>
  <c r="AQ12" i="11"/>
  <c r="AO34" i="11"/>
  <c r="AN34" i="11"/>
  <c r="AM34" i="11"/>
  <c r="AL34" i="11"/>
  <c r="AO30" i="11"/>
  <c r="AN30" i="11"/>
  <c r="AM30" i="11"/>
  <c r="AL30" i="11"/>
  <c r="AO27" i="11"/>
  <c r="AN27" i="11"/>
  <c r="AM27" i="11"/>
  <c r="AL27" i="11"/>
  <c r="AO26" i="11"/>
  <c r="AN26" i="11"/>
  <c r="AM26" i="11"/>
  <c r="AL26" i="11"/>
  <c r="AO12" i="11"/>
  <c r="AN12" i="11"/>
  <c r="AM12" i="11"/>
  <c r="AL12" i="11"/>
  <c r="AJ34" i="11"/>
  <c r="AI34" i="11"/>
  <c r="AH34" i="11"/>
  <c r="AG34" i="11"/>
  <c r="AJ30" i="11"/>
  <c r="AI30" i="11"/>
  <c r="AH30" i="11"/>
  <c r="AG30" i="11"/>
  <c r="AJ27" i="11"/>
  <c r="AI27" i="11"/>
  <c r="AH27" i="11"/>
  <c r="AG27" i="11"/>
  <c r="AJ26" i="11"/>
  <c r="AI26" i="11"/>
  <c r="AH26" i="11"/>
  <c r="AG26" i="11"/>
  <c r="AJ12" i="11"/>
  <c r="AI12" i="11"/>
  <c r="AH12" i="11"/>
  <c r="AG12" i="11"/>
  <c r="AE34" i="11"/>
  <c r="AD34" i="11"/>
  <c r="AC34" i="11"/>
  <c r="AB34" i="11"/>
  <c r="AE30" i="11"/>
  <c r="AD30" i="11"/>
  <c r="AC30" i="11"/>
  <c r="AB30" i="11"/>
  <c r="AE27" i="11"/>
  <c r="AD27" i="11"/>
  <c r="AC27" i="11"/>
  <c r="AB27" i="11"/>
  <c r="AE26" i="11"/>
  <c r="AD26" i="11"/>
  <c r="AC26" i="11"/>
  <c r="AB26" i="11"/>
  <c r="AE12" i="11"/>
  <c r="AD12" i="11"/>
  <c r="AC12" i="11"/>
  <c r="AB12" i="11"/>
  <c r="Z34" i="11"/>
  <c r="Y34" i="11"/>
  <c r="X34" i="11"/>
  <c r="W34" i="11"/>
  <c r="Z30" i="11"/>
  <c r="Y30" i="11"/>
  <c r="X30" i="11"/>
  <c r="W30" i="11"/>
  <c r="Z27" i="11"/>
  <c r="Y27" i="11"/>
  <c r="X27" i="11"/>
  <c r="W27" i="11"/>
  <c r="Z26" i="11"/>
  <c r="Y26" i="11"/>
  <c r="X26" i="11"/>
  <c r="W26" i="11"/>
  <c r="Z12" i="11"/>
  <c r="Y12" i="11"/>
  <c r="X12" i="11"/>
  <c r="W12" i="11"/>
  <c r="U34" i="11"/>
  <c r="T34" i="11"/>
  <c r="S34" i="11"/>
  <c r="R34" i="11"/>
  <c r="U30" i="11"/>
  <c r="T30" i="11"/>
  <c r="S30" i="11"/>
  <c r="R30" i="11"/>
  <c r="U27" i="11"/>
  <c r="T27" i="11"/>
  <c r="S27" i="11"/>
  <c r="R27" i="11"/>
  <c r="U26" i="11"/>
  <c r="T26" i="11"/>
  <c r="S26" i="11"/>
  <c r="R26" i="11"/>
  <c r="U12" i="11"/>
  <c r="T12" i="11"/>
  <c r="S12" i="11"/>
  <c r="R12" i="11"/>
  <c r="P34" i="11"/>
  <c r="O34" i="11"/>
  <c r="N34" i="11"/>
  <c r="M34" i="11"/>
  <c r="P30" i="11"/>
  <c r="O30" i="11"/>
  <c r="N30" i="11"/>
  <c r="M30" i="11"/>
  <c r="P27" i="11"/>
  <c r="O27" i="11"/>
  <c r="N27" i="11"/>
  <c r="M27" i="11"/>
  <c r="P26" i="11"/>
  <c r="O26" i="11"/>
  <c r="N26" i="11"/>
  <c r="M26" i="11"/>
  <c r="P12" i="11"/>
  <c r="O12" i="11"/>
  <c r="N12" i="11"/>
  <c r="M12" i="11"/>
  <c r="D27" i="76" a="1"/>
  <c r="BE41" i="10" l="1"/>
  <c r="BB41" i="10"/>
  <c r="BQ43" i="10"/>
  <c r="BK41" i="10"/>
  <c r="BG42" i="10"/>
  <c r="BI42" i="10"/>
  <c r="P53" i="11"/>
  <c r="O78" i="11"/>
  <c r="D27" i="76"/>
  <c r="BP41" i="10" l="1"/>
  <c r="BN42" i="10"/>
  <c r="BL42" i="10"/>
  <c r="BJ41" i="10"/>
  <c r="BG41" i="10"/>
  <c r="P78" i="11"/>
  <c r="R23" i="10"/>
  <c r="P23" i="10"/>
  <c r="Q23" i="10"/>
  <c r="P41" i="9"/>
  <c r="P11" i="10"/>
  <c r="K66" i="10"/>
  <c r="J66" i="10"/>
  <c r="G66" i="10"/>
  <c r="F66" i="10"/>
  <c r="E66" i="10"/>
  <c r="D66" i="10"/>
  <c r="BQ42" i="10" l="1"/>
  <c r="P13" i="10"/>
  <c r="T13" i="10" s="1"/>
  <c r="P39" i="10"/>
  <c r="BO41" i="10"/>
  <c r="BL41" i="10"/>
  <c r="M41" i="9"/>
  <c r="N41" i="9"/>
  <c r="O41" i="9"/>
  <c r="BQ41" i="10" l="1"/>
  <c r="T15" i="63"/>
  <c r="U15" i="63" l="1"/>
  <c r="V15" i="63" s="1"/>
  <c r="W15" i="63" s="1"/>
  <c r="L53" i="11"/>
  <c r="G91" i="11"/>
  <c r="L59" i="11"/>
  <c r="L52" i="11" l="1"/>
  <c r="X15" i="63"/>
  <c r="G69" i="11"/>
  <c r="Q79" i="9"/>
  <c r="V79" i="9" s="1"/>
  <c r="AA79" i="9" s="1"/>
  <c r="AF79" i="9" s="1"/>
  <c r="AK79" i="9" s="1"/>
  <c r="AP79" i="9" s="1"/>
  <c r="AU79" i="9" s="1"/>
  <c r="AZ79" i="9" s="1"/>
  <c r="BE79" i="9" s="1"/>
  <c r="BJ79" i="9" s="1"/>
  <c r="BO79" i="9" s="1"/>
  <c r="F77" i="9"/>
  <c r="G77" i="9"/>
  <c r="F78" i="9"/>
  <c r="E78" i="9"/>
  <c r="E77" i="9"/>
  <c r="L90" i="11" l="1"/>
  <c r="O31" i="10"/>
  <c r="L91" i="11" s="1"/>
  <c r="H66" i="10"/>
  <c r="L66" i="10"/>
  <c r="Y15" i="63"/>
  <c r="F79" i="9"/>
  <c r="E79" i="9"/>
  <c r="M66" i="10" l="1"/>
  <c r="G90" i="11"/>
  <c r="I66" i="10"/>
  <c r="L89" i="11" l="1"/>
  <c r="M89" i="11"/>
  <c r="R19" i="52" l="1"/>
  <c r="L21" i="10"/>
  <c r="L20" i="10"/>
  <c r="L15" i="10"/>
  <c r="L14" i="10"/>
  <c r="Q37" i="10" s="1"/>
  <c r="S15" i="52"/>
  <c r="V14" i="10" l="1"/>
  <c r="Q39" i="10"/>
  <c r="L37" i="10"/>
  <c r="L38" i="10"/>
  <c r="T15" i="52"/>
  <c r="U15" i="52" s="1"/>
  <c r="V15" i="52" s="1"/>
  <c r="W15" i="52" l="1"/>
  <c r="X15" i="52" s="1"/>
  <c r="Y15" i="52" s="1"/>
  <c r="G6" i="76" l="1"/>
  <c r="H6" i="76"/>
  <c r="O8" i="10"/>
  <c r="O9" i="10"/>
  <c r="O10" i="10"/>
  <c r="G30" i="11"/>
  <c r="Q59" i="11" l="1"/>
  <c r="V59" i="11" l="1"/>
  <c r="O59" i="11"/>
  <c r="O52" i="11" s="1"/>
  <c r="O54" i="11" s="1"/>
  <c r="O56" i="11" s="1"/>
  <c r="Q52" i="11"/>
  <c r="Q54" i="11" s="1"/>
  <c r="Q56" i="11" s="1"/>
  <c r="P59" i="11"/>
  <c r="P52" i="11" s="1"/>
  <c r="P54" i="11" s="1"/>
  <c r="P56" i="11" s="1"/>
  <c r="N59" i="11"/>
  <c r="N52" i="11" s="1"/>
  <c r="N54" i="11" s="1"/>
  <c r="N56" i="11" s="1"/>
  <c r="M59" i="11"/>
  <c r="M52" i="11" s="1"/>
  <c r="M54" i="11" s="1"/>
  <c r="M56" i="11" s="1"/>
  <c r="AK59" i="9"/>
  <c r="AP59" i="9" s="1"/>
  <c r="AU59" i="9" s="1"/>
  <c r="AZ59" i="9" s="1"/>
  <c r="BE59" i="9" s="1"/>
  <c r="BJ59" i="9" s="1"/>
  <c r="BO59" i="9" s="1"/>
  <c r="U18" i="62"/>
  <c r="Y20" i="63"/>
  <c r="BO69" i="11"/>
  <c r="BO72" i="9"/>
  <c r="BK72" i="9" l="1"/>
  <c r="BN72" i="9"/>
  <c r="BM72" i="9"/>
  <c r="BL72" i="9"/>
  <c r="BL69" i="11"/>
  <c r="BM69" i="11"/>
  <c r="BN69" i="11"/>
  <c r="BK69" i="11"/>
  <c r="AA59" i="11"/>
  <c r="V52" i="11"/>
  <c r="V54" i="11" s="1"/>
  <c r="V56" i="11" s="1"/>
  <c r="T59" i="11"/>
  <c r="T52" i="11" s="1"/>
  <c r="T54" i="11" s="1"/>
  <c r="T56" i="11" s="1"/>
  <c r="R59" i="11"/>
  <c r="R52" i="11" s="1"/>
  <c r="R54" i="11" s="1"/>
  <c r="R56" i="11" s="1"/>
  <c r="S59" i="11"/>
  <c r="S52" i="11" s="1"/>
  <c r="S54" i="11" s="1"/>
  <c r="S56" i="11" s="1"/>
  <c r="U59" i="11"/>
  <c r="U52" i="11" s="1"/>
  <c r="U54" i="11" s="1"/>
  <c r="U56" i="11" s="1"/>
  <c r="V18" i="62"/>
  <c r="W18" i="62" s="1"/>
  <c r="X18" i="62" s="1"/>
  <c r="AF59" i="11" l="1"/>
  <c r="AA52" i="11"/>
  <c r="AA54" i="11" s="1"/>
  <c r="AA56" i="11" s="1"/>
  <c r="W59" i="11"/>
  <c r="W52" i="11" s="1"/>
  <c r="W54" i="11" s="1"/>
  <c r="W56" i="11" s="1"/>
  <c r="Y59" i="11"/>
  <c r="Y52" i="11" s="1"/>
  <c r="Y54" i="11" s="1"/>
  <c r="Y56" i="11" s="1"/>
  <c r="X59" i="11"/>
  <c r="X52" i="11" s="1"/>
  <c r="X54" i="11" s="1"/>
  <c r="X56" i="11" s="1"/>
  <c r="Z59" i="11"/>
  <c r="Z52" i="11" s="1"/>
  <c r="Z54" i="11" s="1"/>
  <c r="Z56" i="11" s="1"/>
  <c r="Y18" i="62"/>
  <c r="AK59" i="11" l="1"/>
  <c r="AB59" i="11"/>
  <c r="AB52" i="11" s="1"/>
  <c r="AB54" i="11" s="1"/>
  <c r="AB56" i="11" s="1"/>
  <c r="AC59" i="11"/>
  <c r="AC52" i="11" s="1"/>
  <c r="AC54" i="11" s="1"/>
  <c r="AC56" i="11" s="1"/>
  <c r="AD59" i="11"/>
  <c r="AD52" i="11" s="1"/>
  <c r="AD54" i="11" s="1"/>
  <c r="AD56" i="11" s="1"/>
  <c r="AE59" i="11"/>
  <c r="AE52" i="11" s="1"/>
  <c r="AE54" i="11" s="1"/>
  <c r="AE56" i="11" s="1"/>
  <c r="AF52" i="11"/>
  <c r="AF54" i="11" s="1"/>
  <c r="AF56" i="11" s="1"/>
  <c r="Y17" i="62"/>
  <c r="Y19" i="62"/>
  <c r="AP59" i="11" l="1"/>
  <c r="AH59" i="11"/>
  <c r="AH52" i="11" s="1"/>
  <c r="AH54" i="11" s="1"/>
  <c r="AH56" i="11" s="1"/>
  <c r="AK52" i="11"/>
  <c r="AK54" i="11" s="1"/>
  <c r="AK56" i="11" s="1"/>
  <c r="AJ59" i="11"/>
  <c r="AJ52" i="11" s="1"/>
  <c r="AJ54" i="11" s="1"/>
  <c r="AJ56" i="11" s="1"/>
  <c r="AG59" i="11"/>
  <c r="AG52" i="11" s="1"/>
  <c r="AG54" i="11" s="1"/>
  <c r="AG56" i="11" s="1"/>
  <c r="AI59" i="11"/>
  <c r="AI52" i="11" s="1"/>
  <c r="AI54" i="11" s="1"/>
  <c r="AI56" i="11" s="1"/>
  <c r="W20" i="63"/>
  <c r="V20" i="63"/>
  <c r="U20" i="63"/>
  <c r="T20" i="63"/>
  <c r="T16" i="63"/>
  <c r="S16" i="63"/>
  <c r="T14" i="63"/>
  <c r="S14" i="63"/>
  <c r="S22" i="52"/>
  <c r="T22" i="52" s="1"/>
  <c r="U22" i="52" s="1"/>
  <c r="V22" i="52" s="1"/>
  <c r="W22" i="52" s="1"/>
  <c r="W22" i="63" s="1"/>
  <c r="R21" i="52"/>
  <c r="S19" i="52"/>
  <c r="T19" i="52" s="1"/>
  <c r="T19" i="63" s="1"/>
  <c r="R16" i="52"/>
  <c r="S14" i="52"/>
  <c r="R14" i="52"/>
  <c r="T17" i="62"/>
  <c r="U17" i="62"/>
  <c r="V17" i="62"/>
  <c r="W17" i="62"/>
  <c r="X17" i="62"/>
  <c r="T19" i="62"/>
  <c r="U19" i="62"/>
  <c r="V19" i="62"/>
  <c r="W19" i="62"/>
  <c r="X19" i="62"/>
  <c r="U22" i="62"/>
  <c r="T24" i="62"/>
  <c r="U25" i="62"/>
  <c r="V25" i="62" s="1"/>
  <c r="W25" i="62" s="1"/>
  <c r="X25" i="62" s="1"/>
  <c r="Y25" i="62" s="1"/>
  <c r="AU59" i="11" l="1"/>
  <c r="AN59" i="11"/>
  <c r="AN52" i="11" s="1"/>
  <c r="AN54" i="11" s="1"/>
  <c r="AN56" i="11" s="1"/>
  <c r="AP52" i="11"/>
  <c r="AP54" i="11" s="1"/>
  <c r="AP56" i="11" s="1"/>
  <c r="AO59" i="11"/>
  <c r="AO52" i="11" s="1"/>
  <c r="AO54" i="11" s="1"/>
  <c r="AO56" i="11" s="1"/>
  <c r="AL59" i="11"/>
  <c r="AL52" i="11" s="1"/>
  <c r="AL54" i="11" s="1"/>
  <c r="AL56" i="11" s="1"/>
  <c r="AM59" i="11"/>
  <c r="AM52" i="11" s="1"/>
  <c r="AM54" i="11" s="1"/>
  <c r="AM56" i="11" s="1"/>
  <c r="S22" i="63"/>
  <c r="T22" i="63"/>
  <c r="T21" i="63" s="1"/>
  <c r="V22" i="63"/>
  <c r="U22" i="63"/>
  <c r="U24" i="62"/>
  <c r="S19" i="63"/>
  <c r="T14" i="52"/>
  <c r="S16" i="52"/>
  <c r="U14" i="63"/>
  <c r="U16" i="63"/>
  <c r="U19" i="52"/>
  <c r="U19" i="63" s="1"/>
  <c r="U21" i="63" s="1"/>
  <c r="T21" i="52"/>
  <c r="S21" i="52"/>
  <c r="V22" i="62"/>
  <c r="AZ59" i="11" l="1"/>
  <c r="AR59" i="11"/>
  <c r="AR52" i="11" s="1"/>
  <c r="AR54" i="11" s="1"/>
  <c r="AR56" i="11" s="1"/>
  <c r="AS59" i="11"/>
  <c r="AS52" i="11" s="1"/>
  <c r="AS54" i="11" s="1"/>
  <c r="AS56" i="11" s="1"/>
  <c r="AT59" i="11"/>
  <c r="AT52" i="11" s="1"/>
  <c r="AT54" i="11" s="1"/>
  <c r="AT56" i="11" s="1"/>
  <c r="AU52" i="11"/>
  <c r="AU54" i="11" s="1"/>
  <c r="AU56" i="11" s="1"/>
  <c r="AQ59" i="11"/>
  <c r="AQ52" i="11" s="1"/>
  <c r="AQ54" i="11" s="1"/>
  <c r="AQ56" i="11" s="1"/>
  <c r="S21" i="63"/>
  <c r="T16" i="52"/>
  <c r="Y16" i="63"/>
  <c r="Y14" i="63"/>
  <c r="V16" i="63"/>
  <c r="V14" i="63"/>
  <c r="V19" i="52"/>
  <c r="U21" i="52"/>
  <c r="W22" i="62"/>
  <c r="V24" i="62"/>
  <c r="BE59" i="11" l="1"/>
  <c r="AV59" i="11"/>
  <c r="AV52" i="11" s="1"/>
  <c r="AV54" i="11" s="1"/>
  <c r="AV56" i="11" s="1"/>
  <c r="AX59" i="11"/>
  <c r="AX52" i="11" s="1"/>
  <c r="AX54" i="11" s="1"/>
  <c r="AX56" i="11" s="1"/>
  <c r="AY59" i="11"/>
  <c r="AY52" i="11" s="1"/>
  <c r="AY54" i="11" s="1"/>
  <c r="AY56" i="11" s="1"/>
  <c r="AZ52" i="11"/>
  <c r="AZ54" i="11" s="1"/>
  <c r="AZ56" i="11" s="1"/>
  <c r="AW59" i="11"/>
  <c r="AW52" i="11" s="1"/>
  <c r="AW54" i="11" s="1"/>
  <c r="AW56" i="11" s="1"/>
  <c r="V19" i="63"/>
  <c r="V21" i="63" s="1"/>
  <c r="U14" i="52"/>
  <c r="U16" i="52"/>
  <c r="W14" i="63"/>
  <c r="W16" i="63"/>
  <c r="W19" i="52"/>
  <c r="V21" i="52"/>
  <c r="V16" i="52"/>
  <c r="V14" i="52"/>
  <c r="W24" i="62"/>
  <c r="X22" i="62"/>
  <c r="BJ59" i="11" l="1"/>
  <c r="BE52" i="11"/>
  <c r="BE54" i="11" s="1"/>
  <c r="BE56" i="11" s="1"/>
  <c r="BA59" i="11"/>
  <c r="BA52" i="11" s="1"/>
  <c r="BA54" i="11" s="1"/>
  <c r="BA56" i="11" s="1"/>
  <c r="BB59" i="11"/>
  <c r="BB52" i="11" s="1"/>
  <c r="BB54" i="11" s="1"/>
  <c r="BB56" i="11" s="1"/>
  <c r="BD59" i="11"/>
  <c r="BD52" i="11" s="1"/>
  <c r="BD54" i="11" s="1"/>
  <c r="BD56" i="11" s="1"/>
  <c r="BC59" i="11"/>
  <c r="BC52" i="11" s="1"/>
  <c r="BC54" i="11" s="1"/>
  <c r="BC56" i="11" s="1"/>
  <c r="Y22" i="62"/>
  <c r="Y24" i="62" s="1"/>
  <c r="W21" i="52"/>
  <c r="W19" i="63"/>
  <c r="W16" i="52"/>
  <c r="W14" i="52"/>
  <c r="X24" i="62"/>
  <c r="BO59" i="11" l="1"/>
  <c r="BI59" i="11"/>
  <c r="BI52" i="11" s="1"/>
  <c r="BI54" i="11" s="1"/>
  <c r="BI56" i="11" s="1"/>
  <c r="BJ52" i="11"/>
  <c r="BJ54" i="11" s="1"/>
  <c r="BJ56" i="11" s="1"/>
  <c r="BH59" i="11"/>
  <c r="BH52" i="11" s="1"/>
  <c r="BH54" i="11" s="1"/>
  <c r="BH56" i="11" s="1"/>
  <c r="BF59" i="11"/>
  <c r="BF52" i="11" s="1"/>
  <c r="BF54" i="11" s="1"/>
  <c r="BF56" i="11" s="1"/>
  <c r="BG59" i="11"/>
  <c r="BG52" i="11" s="1"/>
  <c r="BG54" i="11" s="1"/>
  <c r="BG56" i="11" s="1"/>
  <c r="W21" i="63"/>
  <c r="BO52" i="11" l="1"/>
  <c r="BO54" i="11" s="1"/>
  <c r="BO56" i="11" s="1"/>
  <c r="BK59" i="11"/>
  <c r="BK52" i="11" s="1"/>
  <c r="BK54" i="11" s="1"/>
  <c r="BK56" i="11" s="1"/>
  <c r="BL59" i="11"/>
  <c r="BL52" i="11" s="1"/>
  <c r="BL54" i="11" s="1"/>
  <c r="BL56" i="11" s="1"/>
  <c r="BM59" i="11"/>
  <c r="BM52" i="11" s="1"/>
  <c r="BM54" i="11" s="1"/>
  <c r="BM56" i="11" s="1"/>
  <c r="BN59" i="11"/>
  <c r="BN52" i="11" s="1"/>
  <c r="BN54" i="11" s="1"/>
  <c r="BN56" i="11" s="1"/>
  <c r="AD8" i="10" l="1"/>
  <c r="Y8" i="10"/>
  <c r="T8" i="10"/>
  <c r="X20" i="63"/>
  <c r="X22" i="52"/>
  <c r="G83" i="11"/>
  <c r="G84" i="11"/>
  <c r="F60" i="11"/>
  <c r="F62" i="11" s="1"/>
  <c r="F69" i="11"/>
  <c r="E83" i="11"/>
  <c r="F83" i="11"/>
  <c r="E84" i="11"/>
  <c r="F84" i="11"/>
  <c r="E89" i="11"/>
  <c r="E90" i="11"/>
  <c r="F89" i="11" s="1"/>
  <c r="F90" i="11"/>
  <c r="G89" i="11" s="1"/>
  <c r="E91" i="11"/>
  <c r="F91" i="11"/>
  <c r="U8" i="10" l="1"/>
  <c r="X8" i="10"/>
  <c r="W8" i="10"/>
  <c r="V8" i="10"/>
  <c r="AB8" i="10"/>
  <c r="AA8" i="10"/>
  <c r="Z8" i="10"/>
  <c r="AC8" i="10"/>
  <c r="X22" i="63"/>
  <c r="Y22" i="52"/>
  <c r="F64" i="11"/>
  <c r="F66" i="11"/>
  <c r="F74" i="11"/>
  <c r="G60" i="11" s="1"/>
  <c r="F72" i="11"/>
  <c r="C10" i="52"/>
  <c r="E9" i="52"/>
  <c r="C8" i="52"/>
  <c r="F8" i="52" s="1"/>
  <c r="H6" i="52"/>
  <c r="I6" i="52" s="1"/>
  <c r="J6" i="52" s="1"/>
  <c r="K6" i="52" s="1"/>
  <c r="L6" i="52" s="1"/>
  <c r="M6" i="52" s="1"/>
  <c r="N6" i="52" s="1"/>
  <c r="O6" i="52" s="1"/>
  <c r="P6" i="52" s="1"/>
  <c r="G74" i="11" l="1"/>
  <c r="G72" i="11"/>
  <c r="G62" i="11"/>
  <c r="G64" i="11"/>
  <c r="G66" i="11"/>
  <c r="Q6" i="52"/>
  <c r="R6" i="52" s="1"/>
  <c r="S6" i="52" s="1"/>
  <c r="T6" i="52" s="1"/>
  <c r="U6" i="52" s="1"/>
  <c r="V6" i="52" s="1"/>
  <c r="W6" i="52" s="1"/>
  <c r="X6" i="52" s="1"/>
  <c r="Y6" i="52" s="1"/>
  <c r="Y22" i="63"/>
  <c r="Y16" i="52"/>
  <c r="Y14" i="52"/>
  <c r="F76" i="11"/>
  <c r="E10" i="52"/>
  <c r="E11" i="52" s="1"/>
  <c r="G8" i="52"/>
  <c r="F9" i="52"/>
  <c r="F10" i="52" s="1"/>
  <c r="F11" i="52" s="1"/>
  <c r="G76" i="11" l="1"/>
  <c r="X16" i="52"/>
  <c r="X14" i="52"/>
  <c r="H8" i="52"/>
  <c r="G9" i="52"/>
  <c r="G10" i="52" s="1"/>
  <c r="G11" i="52" s="1"/>
  <c r="X14" i="63" l="1"/>
  <c r="X16" i="63"/>
  <c r="X19" i="52"/>
  <c r="I8" i="52"/>
  <c r="H9" i="52"/>
  <c r="H10" i="52" s="1"/>
  <c r="H11" i="52" s="1"/>
  <c r="X19" i="63" l="1"/>
  <c r="X21" i="63" s="1"/>
  <c r="Y19" i="52"/>
  <c r="X21" i="52"/>
  <c r="I9" i="52"/>
  <c r="I10" i="52" s="1"/>
  <c r="I11" i="52" s="1"/>
  <c r="J8" i="52"/>
  <c r="Y19" i="63" l="1"/>
  <c r="Y21" i="63" s="1"/>
  <c r="Y21" i="52"/>
  <c r="J9" i="52"/>
  <c r="J10" i="52" s="1"/>
  <c r="J11" i="52" s="1"/>
  <c r="K8" i="52"/>
  <c r="K9" i="52" l="1"/>
  <c r="K10" i="52" s="1"/>
  <c r="K11" i="52" s="1"/>
  <c r="L8" i="52"/>
  <c r="L9" i="52" l="1"/>
  <c r="L10" i="52" s="1"/>
  <c r="L11" i="52" s="1"/>
  <c r="M8" i="52"/>
  <c r="M9" i="52" l="1"/>
  <c r="M10" i="52" s="1"/>
  <c r="M11" i="52" s="1"/>
  <c r="N8" i="52"/>
  <c r="O8" i="52" l="1"/>
  <c r="N9" i="52"/>
  <c r="N10" i="52" s="1"/>
  <c r="N11" i="52" s="1"/>
  <c r="P8" i="52" l="1"/>
  <c r="O9" i="52"/>
  <c r="O10" i="52" s="1"/>
  <c r="O11" i="52" s="1"/>
  <c r="Q8" i="52" l="1"/>
  <c r="P9" i="52"/>
  <c r="P10" i="52" s="1"/>
  <c r="P11" i="52" s="1"/>
  <c r="Q9" i="52" l="1"/>
  <c r="Q10" i="52" s="1"/>
  <c r="Q11" i="52" s="1"/>
  <c r="R8" i="52"/>
  <c r="R9" i="52" l="1"/>
  <c r="S8" i="52"/>
  <c r="R10" i="52" l="1"/>
  <c r="R11" i="52" s="1"/>
  <c r="S9" i="52"/>
  <c r="S10" i="52" s="1"/>
  <c r="S11" i="52" s="1"/>
  <c r="T8" i="52"/>
  <c r="T9" i="52" l="1"/>
  <c r="T10" i="52" s="1"/>
  <c r="T11" i="52" s="1"/>
  <c r="U8" i="52"/>
  <c r="U9" i="52" l="1"/>
  <c r="U10" i="52" s="1"/>
  <c r="U11" i="52" s="1"/>
  <c r="V8" i="52"/>
  <c r="W8" i="52" l="1"/>
  <c r="V9" i="52"/>
  <c r="V10" i="52" s="1"/>
  <c r="V11" i="52" s="1"/>
  <c r="X8" i="52" l="1"/>
  <c r="W9" i="52"/>
  <c r="W10" i="52" s="1"/>
  <c r="W11" i="52" s="1"/>
  <c r="X9" i="52" l="1"/>
  <c r="X10" i="52" s="1"/>
  <c r="X11" i="52" s="1"/>
  <c r="Y8" i="52"/>
  <c r="Y9" i="52" s="1"/>
  <c r="Y10" i="52" s="1"/>
  <c r="Y11" i="52" s="1"/>
  <c r="C37" i="62"/>
  <c r="C33" i="63"/>
  <c r="C35" i="52"/>
  <c r="O11" i="10"/>
  <c r="N11" i="10"/>
  <c r="N13" i="10" s="1"/>
  <c r="M11" i="10"/>
  <c r="L11" i="10"/>
  <c r="K11" i="10"/>
  <c r="J11" i="10"/>
  <c r="I11" i="10"/>
  <c r="I13" i="10" s="1"/>
  <c r="H11" i="10"/>
  <c r="G11" i="10"/>
  <c r="F11" i="10"/>
  <c r="E11" i="10"/>
  <c r="D11" i="10"/>
  <c r="T9" i="10"/>
  <c r="Y9" i="10"/>
  <c r="AD9" i="10"/>
  <c r="AI9" i="10"/>
  <c r="T10" i="10"/>
  <c r="Y10" i="10"/>
  <c r="AD10" i="10"/>
  <c r="M23" i="10"/>
  <c r="L23" i="10"/>
  <c r="K23" i="10"/>
  <c r="G15" i="76"/>
  <c r="G16" i="76" s="1"/>
  <c r="H11" i="76"/>
  <c r="I11" i="76"/>
  <c r="G11" i="76"/>
  <c r="G9" i="76"/>
  <c r="I9" i="76"/>
  <c r="H9" i="76"/>
  <c r="H8" i="76"/>
  <c r="I8" i="76"/>
  <c r="G8" i="76"/>
  <c r="E13" i="10" l="1"/>
  <c r="E39" i="10"/>
  <c r="E40" i="10"/>
  <c r="M13" i="10"/>
  <c r="M39" i="10"/>
  <c r="M40" i="10"/>
  <c r="F13" i="10"/>
  <c r="F39" i="10"/>
  <c r="F40" i="10"/>
  <c r="G39" i="10"/>
  <c r="G13" i="10"/>
  <c r="G40" i="10"/>
  <c r="H39" i="10"/>
  <c r="H40" i="10"/>
  <c r="H13" i="10"/>
  <c r="K13" i="10"/>
  <c r="K40" i="10"/>
  <c r="K39" i="10"/>
  <c r="L41" i="9"/>
  <c r="O39" i="10"/>
  <c r="O13" i="10"/>
  <c r="O40" i="10"/>
  <c r="AH9" i="10"/>
  <c r="AE9" i="10"/>
  <c r="AF9" i="10"/>
  <c r="AG9" i="10"/>
  <c r="AD11" i="10"/>
  <c r="Y11" i="10"/>
  <c r="J39" i="10"/>
  <c r="J40" i="10"/>
  <c r="J13" i="10"/>
  <c r="T11" i="10"/>
  <c r="D40" i="10"/>
  <c r="D13" i="10"/>
  <c r="D39" i="10"/>
  <c r="L13" i="10"/>
  <c r="L39" i="10"/>
  <c r="L40" i="10"/>
  <c r="AC10" i="10"/>
  <c r="AB10" i="10"/>
  <c r="Z10" i="10"/>
  <c r="AA10" i="10"/>
  <c r="AC9" i="10"/>
  <c r="AB9" i="10"/>
  <c r="AA9" i="10"/>
  <c r="Z9" i="10"/>
  <c r="W10" i="10"/>
  <c r="V10" i="10"/>
  <c r="U10" i="10"/>
  <c r="X10" i="10"/>
  <c r="X9" i="10"/>
  <c r="W9" i="10"/>
  <c r="V9" i="10"/>
  <c r="U9" i="10"/>
  <c r="Y13" i="63"/>
  <c r="S13" i="63"/>
  <c r="T13" i="63"/>
  <c r="U13" i="63"/>
  <c r="V13" i="63"/>
  <c r="W13" i="63"/>
  <c r="Y16" i="62"/>
  <c r="T16" i="62"/>
  <c r="U16" i="62"/>
  <c r="V16" i="62"/>
  <c r="X16" i="62"/>
  <c r="W16" i="62"/>
  <c r="Y13" i="52"/>
  <c r="Y17" i="52" s="1"/>
  <c r="T13" i="52"/>
  <c r="T17" i="52" s="1"/>
  <c r="S13" i="52"/>
  <c r="S17" i="52" s="1"/>
  <c r="R13" i="52"/>
  <c r="R17" i="52" s="1"/>
  <c r="U13" i="52"/>
  <c r="U17" i="52" s="1"/>
  <c r="V13" i="52"/>
  <c r="V17" i="52" s="1"/>
  <c r="W13" i="52"/>
  <c r="W17" i="52" s="1"/>
  <c r="X13" i="52"/>
  <c r="X17" i="52" s="1"/>
  <c r="C29" i="62"/>
  <c r="X13" i="63"/>
  <c r="C26" i="52"/>
  <c r="C26" i="63"/>
  <c r="U11" i="10" l="1"/>
  <c r="U13" i="10" s="1"/>
  <c r="Z11" i="10"/>
  <c r="Z13" i="10" s="1"/>
  <c r="AA11" i="10"/>
  <c r="AA13" i="10" s="1"/>
  <c r="X11" i="10"/>
  <c r="X13" i="10" s="1"/>
  <c r="W11" i="10"/>
  <c r="W13" i="10" s="1"/>
  <c r="Y13" i="10" s="1"/>
  <c r="AB11" i="10"/>
  <c r="AB13" i="10" s="1"/>
  <c r="Q41" i="9"/>
  <c r="AC11" i="10"/>
  <c r="AC13" i="10" s="1"/>
  <c r="L52" i="9"/>
  <c r="L53" i="9" s="1"/>
  <c r="L62" i="9"/>
  <c r="L59" i="9"/>
  <c r="V11" i="10"/>
  <c r="V13" i="10" s="1"/>
  <c r="V41" i="9"/>
  <c r="AA41" i="9"/>
  <c r="R25" i="52"/>
  <c r="S25" i="52"/>
  <c r="T25" i="52"/>
  <c r="Y25" i="52"/>
  <c r="V25" i="52"/>
  <c r="W25" i="52"/>
  <c r="U25" i="52"/>
  <c r="X25" i="52"/>
  <c r="I12" i="76"/>
  <c r="I10" i="76"/>
  <c r="H3" i="76"/>
  <c r="H15" i="76" s="1"/>
  <c r="H16" i="76" s="1"/>
  <c r="G73" i="9"/>
  <c r="G69" i="9"/>
  <c r="G18" i="9"/>
  <c r="G40" i="11"/>
  <c r="F40" i="11"/>
  <c r="G20" i="11"/>
  <c r="G12" i="11"/>
  <c r="G24" i="9"/>
  <c r="AD13" i="10" l="1"/>
  <c r="Z41" i="9"/>
  <c r="W41" i="9"/>
  <c r="Y41" i="9"/>
  <c r="S41" i="9"/>
  <c r="U41" i="9"/>
  <c r="X41" i="9"/>
  <c r="R41" i="9"/>
  <c r="T41" i="9"/>
  <c r="Q16" i="9"/>
  <c r="N16" i="9"/>
  <c r="M16" i="9"/>
  <c r="W26" i="52"/>
  <c r="BH8" i="10" s="1"/>
  <c r="X26" i="52"/>
  <c r="BM8" i="10" s="1"/>
  <c r="Y26" i="52"/>
  <c r="BR8" i="10" s="1"/>
  <c r="S26" i="52"/>
  <c r="AN8" i="10" s="1"/>
  <c r="T26" i="52"/>
  <c r="AS8" i="10" s="1"/>
  <c r="R26" i="52"/>
  <c r="V26" i="52"/>
  <c r="BC8" i="10" s="1"/>
  <c r="U26" i="52"/>
  <c r="AX8" i="10" s="1"/>
  <c r="N66" i="10"/>
  <c r="G12" i="76"/>
  <c r="H10" i="76"/>
  <c r="G10" i="76"/>
  <c r="I3" i="76"/>
  <c r="I15" i="76" s="1"/>
  <c r="I16" i="76" s="1"/>
  <c r="H12" i="76"/>
  <c r="AV8" i="10" l="1"/>
  <c r="AT8" i="10"/>
  <c r="AU8" i="10"/>
  <c r="AW8" i="10"/>
  <c r="AY8" i="10"/>
  <c r="BA8" i="10"/>
  <c r="AZ8" i="10"/>
  <c r="BB8" i="10"/>
  <c r="AO8" i="10"/>
  <c r="AR8" i="10"/>
  <c r="AP8" i="10"/>
  <c r="AQ8" i="10"/>
  <c r="BN8" i="10"/>
  <c r="BP8" i="10"/>
  <c r="BO8" i="10"/>
  <c r="BQ8" i="10"/>
  <c r="BD8" i="10"/>
  <c r="BF8" i="10"/>
  <c r="BE8" i="10"/>
  <c r="BG8" i="10"/>
  <c r="BI8" i="10"/>
  <c r="BK8" i="10"/>
  <c r="BJ8" i="10"/>
  <c r="BL8" i="10"/>
  <c r="AL8" i="10"/>
  <c r="AK8" i="10"/>
  <c r="AJ8" i="10"/>
  <c r="AM8" i="10"/>
  <c r="V16" i="9"/>
  <c r="S16" i="9" s="1"/>
  <c r="P16" i="9"/>
  <c r="T16" i="9"/>
  <c r="O16" i="9"/>
  <c r="AI8" i="10"/>
  <c r="J3" i="76"/>
  <c r="J15" i="76" s="1"/>
  <c r="J16" i="76" s="1"/>
  <c r="R16" i="9" l="1"/>
  <c r="AE8" i="10"/>
  <c r="AG8" i="10"/>
  <c r="AH8" i="10"/>
  <c r="AF8" i="10"/>
  <c r="AA16" i="9"/>
  <c r="Y16" i="9" s="1"/>
  <c r="U16" i="9"/>
  <c r="K3" i="76"/>
  <c r="K15" i="76" s="1"/>
  <c r="W16" i="9" l="1"/>
  <c r="X16" i="9"/>
  <c r="AF16" i="9"/>
  <c r="Z16" i="9"/>
  <c r="AD16" i="9"/>
  <c r="AC16" i="9"/>
  <c r="AB16" i="9"/>
  <c r="L3" i="76"/>
  <c r="L15" i="76" s="1"/>
  <c r="AK16" i="9" l="1"/>
  <c r="AH16" i="9" s="1"/>
  <c r="AE16" i="9"/>
  <c r="AI16" i="9"/>
  <c r="M3" i="76"/>
  <c r="M15" i="76" s="1"/>
  <c r="AG16" i="9" l="1"/>
  <c r="AP16" i="9"/>
  <c r="AN16" i="9" s="1"/>
  <c r="AJ16" i="9"/>
  <c r="N3" i="76"/>
  <c r="N15" i="76" s="1"/>
  <c r="AM16" i="9" l="1"/>
  <c r="AL16" i="9"/>
  <c r="AU16" i="9"/>
  <c r="AR16" i="9"/>
  <c r="AQ16" i="9"/>
  <c r="AS16" i="9"/>
  <c r="AO16" i="9"/>
  <c r="O3" i="76"/>
  <c r="O15" i="76" s="1"/>
  <c r="AZ16" i="9" l="1"/>
  <c r="AX16" i="9" s="1"/>
  <c r="AT16" i="9"/>
  <c r="P3" i="76"/>
  <c r="P15" i="76" s="1"/>
  <c r="AV16" i="9" l="1"/>
  <c r="AW16" i="9"/>
  <c r="BE16" i="9"/>
  <c r="BA16" i="9"/>
  <c r="AY16" i="9"/>
  <c r="BC16" i="9"/>
  <c r="BB16" i="9"/>
  <c r="Q3" i="76"/>
  <c r="Q15" i="76" s="1"/>
  <c r="BJ16" i="9" l="1"/>
  <c r="BH16" i="9" s="1"/>
  <c r="BD16" i="9"/>
  <c r="R3" i="76"/>
  <c r="R15" i="76" s="1"/>
  <c r="BF16" i="9" l="1"/>
  <c r="BG16" i="9"/>
  <c r="BO16" i="9"/>
  <c r="BN16" i="9" s="1"/>
  <c r="BI16" i="9"/>
  <c r="BK16" i="9"/>
  <c r="BM16" i="9"/>
  <c r="BL16" i="9"/>
  <c r="S3" i="76"/>
  <c r="S15" i="76" s="1"/>
  <c r="T3" i="76" l="1"/>
  <c r="T15" i="76" l="1"/>
  <c r="U3" i="76"/>
  <c r="U15" i="76" s="1"/>
  <c r="V15" i="76" s="1"/>
  <c r="J20" i="10"/>
  <c r="G78" i="9" s="1"/>
  <c r="G79" i="9" s="1"/>
  <c r="C11" i="62" l="1"/>
  <c r="C9" i="62"/>
  <c r="G52" i="11"/>
  <c r="L67" i="11" l="1"/>
  <c r="AK51" i="9"/>
  <c r="AP51" i="9" s="1"/>
  <c r="AU51" i="9" s="1"/>
  <c r="AZ51" i="9" s="1"/>
  <c r="BE51" i="9" s="1"/>
  <c r="BJ51" i="9" s="1"/>
  <c r="BO51" i="9" s="1"/>
  <c r="I20" i="10"/>
  <c r="K11" i="62"/>
  <c r="E11" i="62"/>
  <c r="L10" i="62"/>
  <c r="M10" i="62" s="1"/>
  <c r="F10" i="62"/>
  <c r="G10" i="62" s="1"/>
  <c r="H10" i="62" s="1"/>
  <c r="I10" i="62" s="1"/>
  <c r="J10" i="62" s="1"/>
  <c r="J11" i="62" s="1"/>
  <c r="Q67" i="11" l="1"/>
  <c r="BO83" i="11"/>
  <c r="H11" i="62"/>
  <c r="N10" i="62"/>
  <c r="M11" i="62"/>
  <c r="L11" i="62"/>
  <c r="G11" i="62"/>
  <c r="F11" i="62"/>
  <c r="I11" i="62"/>
  <c r="F54" i="9"/>
  <c r="BM83" i="11" l="1"/>
  <c r="BN83" i="11"/>
  <c r="BL83" i="11"/>
  <c r="BK83" i="11"/>
  <c r="V67" i="11"/>
  <c r="N67" i="11"/>
  <c r="O67" i="11"/>
  <c r="M67" i="11"/>
  <c r="P67" i="11"/>
  <c r="O10" i="62"/>
  <c r="N11" i="62"/>
  <c r="AA67" i="11" l="1"/>
  <c r="T67" i="11"/>
  <c r="S67" i="11"/>
  <c r="R67" i="11"/>
  <c r="U67" i="11"/>
  <c r="P10" i="62"/>
  <c r="O11" i="62"/>
  <c r="AF67" i="11" l="1"/>
  <c r="W67" i="11"/>
  <c r="Y67" i="11"/>
  <c r="Z67" i="11"/>
  <c r="X67" i="11"/>
  <c r="Q10" i="62"/>
  <c r="P11" i="62"/>
  <c r="F8" i="63"/>
  <c r="C9" i="63"/>
  <c r="AK67" i="11" l="1"/>
  <c r="AC67" i="11"/>
  <c r="AE67" i="11"/>
  <c r="AB67" i="11"/>
  <c r="AD67" i="11"/>
  <c r="R10" i="62"/>
  <c r="Q11" i="62"/>
  <c r="E9" i="63"/>
  <c r="E10" i="63" s="1"/>
  <c r="J9" i="63"/>
  <c r="J10" i="63" s="1"/>
  <c r="G8" i="63"/>
  <c r="F9" i="63"/>
  <c r="F10" i="63" s="1"/>
  <c r="BJ72" i="9"/>
  <c r="F6" i="11"/>
  <c r="G6" i="11" s="1"/>
  <c r="F6" i="9"/>
  <c r="G6" i="9" s="1"/>
  <c r="E6" i="10"/>
  <c r="E35" i="10" l="1"/>
  <c r="BI72" i="9"/>
  <c r="BH72" i="9"/>
  <c r="BG72" i="9"/>
  <c r="BF72" i="9"/>
  <c r="AP67" i="11"/>
  <c r="AI67" i="11"/>
  <c r="AJ67" i="11"/>
  <c r="AG67" i="11"/>
  <c r="AH67" i="11"/>
  <c r="J6" i="10"/>
  <c r="S10" i="62"/>
  <c r="R11" i="62"/>
  <c r="H8" i="63"/>
  <c r="G9" i="63"/>
  <c r="G10" i="63" s="1"/>
  <c r="H6" i="63"/>
  <c r="I6" i="63" s="1"/>
  <c r="J6" i="63" s="1"/>
  <c r="K6" i="63" s="1"/>
  <c r="L6" i="63" s="1"/>
  <c r="M6" i="63" s="1"/>
  <c r="AU67" i="11" l="1"/>
  <c r="AM67" i="11"/>
  <c r="AO67" i="11"/>
  <c r="AL67" i="11"/>
  <c r="AN67" i="11"/>
  <c r="J35" i="10"/>
  <c r="N6" i="63"/>
  <c r="O6" i="63" s="1"/>
  <c r="O6" i="10"/>
  <c r="T10" i="62"/>
  <c r="S11" i="62"/>
  <c r="I8" i="63"/>
  <c r="I9" i="63" s="1"/>
  <c r="I10" i="63" s="1"/>
  <c r="H9" i="63"/>
  <c r="H10" i="63" s="1"/>
  <c r="O35" i="10" l="1"/>
  <c r="AZ67" i="11"/>
  <c r="AS67" i="11"/>
  <c r="AQ67" i="11"/>
  <c r="AR67" i="11"/>
  <c r="AT67" i="11"/>
  <c r="P6" i="63"/>
  <c r="Q6" i="63" s="1"/>
  <c r="T6" i="10"/>
  <c r="U10" i="62"/>
  <c r="T11" i="62"/>
  <c r="T35" i="10" l="1"/>
  <c r="BE67" i="11"/>
  <c r="AW67" i="11"/>
  <c r="AX67" i="11"/>
  <c r="AY67" i="11"/>
  <c r="AV67" i="11"/>
  <c r="R6" i="63"/>
  <c r="S6" i="63" s="1"/>
  <c r="T6" i="63" s="1"/>
  <c r="U6" i="63" s="1"/>
  <c r="V6" i="63" s="1"/>
  <c r="W6" i="63" s="1"/>
  <c r="X6" i="63" s="1"/>
  <c r="Y6" i="63" s="1"/>
  <c r="V10" i="62"/>
  <c r="U11" i="62"/>
  <c r="BJ67" i="11" l="1"/>
  <c r="BC67" i="11"/>
  <c r="BD67" i="11"/>
  <c r="BA67" i="11"/>
  <c r="BB67" i="11"/>
  <c r="W10" i="62"/>
  <c r="V11" i="62"/>
  <c r="BO67" i="11" l="1"/>
  <c r="BF67" i="11"/>
  <c r="BG67" i="11"/>
  <c r="BH67" i="11"/>
  <c r="BI67" i="11"/>
  <c r="X10" i="62"/>
  <c r="Y10" i="62" s="1"/>
  <c r="Y11" i="62" s="1"/>
  <c r="W11" i="62"/>
  <c r="K8" i="63"/>
  <c r="BK67" i="11" l="1"/>
  <c r="BN67" i="11"/>
  <c r="BL67" i="11"/>
  <c r="BM67" i="11"/>
  <c r="X11" i="62"/>
  <c r="L8" i="63"/>
  <c r="L9" i="63" s="1"/>
  <c r="L10" i="63" s="1"/>
  <c r="L11" i="63" s="1"/>
  <c r="K9" i="63"/>
  <c r="K10" i="63" s="1"/>
  <c r="K11" i="63" s="1"/>
  <c r="M8" i="63" l="1"/>
  <c r="M9" i="63" s="1"/>
  <c r="M10" i="63" s="1"/>
  <c r="M11" i="63" s="1"/>
  <c r="N8" i="63" l="1"/>
  <c r="N9" i="63" s="1"/>
  <c r="N10" i="63" s="1"/>
  <c r="N11" i="63" l="1"/>
  <c r="O8" i="63"/>
  <c r="O9" i="63" s="1"/>
  <c r="O10" i="63" s="1"/>
  <c r="O11" i="63" s="1"/>
  <c r="P8" i="63" l="1"/>
  <c r="P9" i="63" s="1"/>
  <c r="P10" i="63" s="1"/>
  <c r="P11" i="63" s="1"/>
  <c r="Q8" i="63" l="1"/>
  <c r="Q9" i="63" s="1"/>
  <c r="Q10" i="63" s="1"/>
  <c r="Q11" i="63" s="1"/>
  <c r="R8" i="63" l="1"/>
  <c r="R9" i="63" s="1"/>
  <c r="R10" i="63" s="1"/>
  <c r="R11" i="63" s="1"/>
  <c r="BR49" i="10" l="1"/>
  <c r="S8" i="63"/>
  <c r="S9" i="63" s="1"/>
  <c r="S10" i="63" s="1"/>
  <c r="S11" i="63" s="1"/>
  <c r="S17" i="63" l="1"/>
  <c r="T8" i="63"/>
  <c r="T9" i="63" s="1"/>
  <c r="T10" i="63" s="1"/>
  <c r="S25" i="63" l="1"/>
  <c r="T11" i="63"/>
  <c r="T17" i="63" s="1"/>
  <c r="U8" i="63"/>
  <c r="U9" i="63" s="1"/>
  <c r="U10" i="63" s="1"/>
  <c r="S26" i="63" l="1"/>
  <c r="T25" i="63"/>
  <c r="U11" i="63"/>
  <c r="U17" i="63" s="1"/>
  <c r="V8" i="63"/>
  <c r="V9" i="63" s="1"/>
  <c r="V10" i="63" s="1"/>
  <c r="U25" i="63" l="1"/>
  <c r="T26" i="63"/>
  <c r="V11" i="63"/>
  <c r="V17" i="63" s="1"/>
  <c r="W8" i="63"/>
  <c r="W9" i="63" s="1"/>
  <c r="W10" i="63" s="1"/>
  <c r="V25" i="63" l="1"/>
  <c r="U26" i="63"/>
  <c r="W11" i="63"/>
  <c r="X8" i="63"/>
  <c r="W17" i="63" l="1"/>
  <c r="W25" i="63" s="1"/>
  <c r="X9" i="63"/>
  <c r="X10" i="63" s="1"/>
  <c r="X11" i="63" s="1"/>
  <c r="X17" i="63" s="1"/>
  <c r="Y8" i="63"/>
  <c r="Y9" i="63" s="1"/>
  <c r="Y10" i="63" s="1"/>
  <c r="Y11" i="63" s="1"/>
  <c r="Y17" i="63" s="1"/>
  <c r="V26" i="63"/>
  <c r="F58" i="9"/>
  <c r="G58" i="9" s="1"/>
  <c r="Q58" i="9" s="1"/>
  <c r="V58" i="9" s="1"/>
  <c r="AA58" i="9" s="1"/>
  <c r="F60" i="9"/>
  <c r="F62" i="9"/>
  <c r="F69" i="9"/>
  <c r="F71" i="9"/>
  <c r="F73" i="9"/>
  <c r="G68" i="9" s="1"/>
  <c r="F50" i="9"/>
  <c r="F47" i="11"/>
  <c r="F48" i="11"/>
  <c r="W26" i="63" l="1"/>
  <c r="X25" i="63"/>
  <c r="Y25" i="63"/>
  <c r="F72" i="9"/>
  <c r="F52" i="11"/>
  <c r="E52" i="11"/>
  <c r="F97" i="9"/>
  <c r="E97" i="9"/>
  <c r="F20" i="11"/>
  <c r="F12" i="11"/>
  <c r="X26" i="63" l="1"/>
  <c r="Y26" i="63"/>
  <c r="E40" i="11"/>
  <c r="E30" i="11"/>
  <c r="E20" i="11"/>
  <c r="E12" i="11"/>
  <c r="F30" i="9"/>
  <c r="F23" i="9"/>
  <c r="F18" i="9"/>
  <c r="E30" i="9"/>
  <c r="E23" i="9"/>
  <c r="Q17" i="9" l="1"/>
  <c r="Q40" i="11" s="1"/>
  <c r="O17" i="9"/>
  <c r="O40" i="11" s="1"/>
  <c r="N17" i="9"/>
  <c r="N40" i="11" s="1"/>
  <c r="M17" i="9"/>
  <c r="M40" i="11" s="1"/>
  <c r="BR9" i="10"/>
  <c r="BP9" i="10" l="1"/>
  <c r="BO9" i="10"/>
  <c r="BN9" i="10"/>
  <c r="BQ9" i="10"/>
  <c r="V17" i="9"/>
  <c r="S17" i="9" s="1"/>
  <c r="S40" i="11" s="1"/>
  <c r="P17" i="9"/>
  <c r="P40" i="11" s="1"/>
  <c r="N20" i="10"/>
  <c r="L78" i="11"/>
  <c r="E32" i="10"/>
  <c r="E21" i="10"/>
  <c r="D32" i="10"/>
  <c r="F23" i="10"/>
  <c r="G23" i="10"/>
  <c r="H23" i="10"/>
  <c r="D23" i="10"/>
  <c r="R17" i="9" l="1"/>
  <c r="R40" i="11" s="1"/>
  <c r="T17" i="9"/>
  <c r="T40" i="11" s="1"/>
  <c r="V40" i="11"/>
  <c r="AA17" i="9"/>
  <c r="U17" i="9"/>
  <c r="U40" i="11" s="1"/>
  <c r="Y20" i="10"/>
  <c r="S20" i="10"/>
  <c r="F92" i="11"/>
  <c r="F93" i="11" s="1"/>
  <c r="E92" i="11"/>
  <c r="E93" i="11" s="1"/>
  <c r="E23" i="10"/>
  <c r="I21" i="10"/>
  <c r="X17" i="9" l="1"/>
  <c r="X40" i="11" s="1"/>
  <c r="AA40" i="11"/>
  <c r="AD20" i="10"/>
  <c r="V20" i="10"/>
  <c r="U20" i="10"/>
  <c r="W20" i="10"/>
  <c r="Y17" i="9"/>
  <c r="Y40" i="11" s="1"/>
  <c r="W17" i="9"/>
  <c r="W40" i="11" s="1"/>
  <c r="AF17" i="9"/>
  <c r="Z17" i="9"/>
  <c r="Z40" i="11" s="1"/>
  <c r="T21" i="10"/>
  <c r="S21" i="10" s="1"/>
  <c r="N21" i="10"/>
  <c r="N23" i="10" s="1"/>
  <c r="L54" i="11"/>
  <c r="X20" i="10" l="1"/>
  <c r="AC17" i="9"/>
  <c r="AC40" i="11" s="1"/>
  <c r="AF40" i="11"/>
  <c r="AD17" i="9"/>
  <c r="AD40" i="11" s="1"/>
  <c r="AB17" i="9"/>
  <c r="AB40" i="11" s="1"/>
  <c r="AI20" i="10"/>
  <c r="Z20" i="10"/>
  <c r="AB20" i="10"/>
  <c r="AA20" i="10"/>
  <c r="AK17" i="9"/>
  <c r="AE17" i="9"/>
  <c r="AE40" i="11" s="1"/>
  <c r="Y21" i="10"/>
  <c r="S23" i="10"/>
  <c r="AK63" i="9"/>
  <c r="AC20" i="10" l="1"/>
  <c r="AI17" i="9"/>
  <c r="AI40" i="11" s="1"/>
  <c r="AK40" i="11"/>
  <c r="AG17" i="9"/>
  <c r="AG40" i="11" s="1"/>
  <c r="AH17" i="9"/>
  <c r="AH40" i="11" s="1"/>
  <c r="AD21" i="10"/>
  <c r="V21" i="10"/>
  <c r="U21" i="10"/>
  <c r="W21" i="10"/>
  <c r="AN20" i="10"/>
  <c r="AG20" i="10"/>
  <c r="AE20" i="10"/>
  <c r="AF20" i="10"/>
  <c r="AP17" i="9"/>
  <c r="AM17" i="9"/>
  <c r="AM40" i="11" s="1"/>
  <c r="AL17" i="9"/>
  <c r="AL40" i="11" s="1"/>
  <c r="AJ17" i="9"/>
  <c r="AJ40" i="11" s="1"/>
  <c r="AP63" i="9"/>
  <c r="AU63" i="9" s="1"/>
  <c r="AZ63" i="9" s="1"/>
  <c r="BE63" i="9" s="1"/>
  <c r="BJ63" i="9" s="1"/>
  <c r="BO63" i="9" s="1"/>
  <c r="AH20" i="10" l="1"/>
  <c r="AN17" i="9"/>
  <c r="AN40" i="11" s="1"/>
  <c r="AP40" i="11"/>
  <c r="X21" i="10"/>
  <c r="X23" i="10" s="1"/>
  <c r="AS20" i="10"/>
  <c r="AM20" i="10"/>
  <c r="AJ20" i="10"/>
  <c r="AK20" i="10"/>
  <c r="AL20" i="10"/>
  <c r="AI21" i="10"/>
  <c r="AA21" i="10"/>
  <c r="Z21" i="10"/>
  <c r="AB21" i="10"/>
  <c r="AU17" i="9"/>
  <c r="AU40" i="11" s="1"/>
  <c r="AS17" i="9"/>
  <c r="AS40" i="11" s="1"/>
  <c r="AQ17" i="9"/>
  <c r="AQ40" i="11" s="1"/>
  <c r="AO17" i="9"/>
  <c r="AO40" i="11" s="1"/>
  <c r="AR17" i="9" l="1"/>
  <c r="AR40" i="11" s="1"/>
  <c r="AC21" i="10"/>
  <c r="AC23" i="10" s="1"/>
  <c r="AN21" i="10"/>
  <c r="AF21" i="10"/>
  <c r="AE21" i="10"/>
  <c r="AG21" i="10"/>
  <c r="AX20" i="10"/>
  <c r="AR20" i="10"/>
  <c r="AQ20" i="10"/>
  <c r="AP20" i="10"/>
  <c r="AO20" i="10"/>
  <c r="AZ17" i="9"/>
  <c r="AZ40" i="11" s="1"/>
  <c r="AW17" i="9"/>
  <c r="AW40" i="11" s="1"/>
  <c r="AV17" i="9"/>
  <c r="AV40" i="11" s="1"/>
  <c r="AX17" i="9"/>
  <c r="AX40" i="11" s="1"/>
  <c r="AT17" i="9"/>
  <c r="AT40" i="11" s="1"/>
  <c r="AH21" i="10" l="1"/>
  <c r="AH23" i="10" s="1"/>
  <c r="BC20" i="10"/>
  <c r="AV20" i="10"/>
  <c r="AU20" i="10"/>
  <c r="AW20" i="10"/>
  <c r="AT20" i="10"/>
  <c r="AS21" i="10"/>
  <c r="AK21" i="10"/>
  <c r="AL21" i="10"/>
  <c r="AJ21" i="10"/>
  <c r="AM21" i="10"/>
  <c r="BE17" i="9"/>
  <c r="BE40" i="11" s="1"/>
  <c r="BC17" i="9"/>
  <c r="BC40" i="11" s="1"/>
  <c r="BB17" i="9"/>
  <c r="BB40" i="11" s="1"/>
  <c r="BA17" i="9"/>
  <c r="BA40" i="11" s="1"/>
  <c r="AY17" i="9"/>
  <c r="AY40" i="11" s="1"/>
  <c r="AX21" i="10" l="1"/>
  <c r="AP21" i="10"/>
  <c r="AO21" i="10"/>
  <c r="AQ21" i="10"/>
  <c r="AR21" i="10"/>
  <c r="BH20" i="10"/>
  <c r="BA20" i="10"/>
  <c r="AY20" i="10"/>
  <c r="AZ20" i="10"/>
  <c r="BB20" i="10"/>
  <c r="BJ17" i="9"/>
  <c r="BJ40" i="11" s="1"/>
  <c r="BF17" i="9"/>
  <c r="BF40" i="11" s="1"/>
  <c r="BD17" i="9"/>
  <c r="BD40" i="11" s="1"/>
  <c r="BH17" i="9"/>
  <c r="BH40" i="11" s="1"/>
  <c r="BG17" i="9"/>
  <c r="BG40" i="11" s="1"/>
  <c r="BM20" i="10" l="1"/>
  <c r="BF20" i="10"/>
  <c r="BE20" i="10"/>
  <c r="BG20" i="10"/>
  <c r="BD20" i="10"/>
  <c r="BC21" i="10"/>
  <c r="AU21" i="10"/>
  <c r="AT21" i="10"/>
  <c r="AW21" i="10"/>
  <c r="AV21" i="10"/>
  <c r="BO17" i="9"/>
  <c r="BO40" i="11" s="1"/>
  <c r="BM17" i="9"/>
  <c r="BM40" i="11" s="1"/>
  <c r="BL17" i="9"/>
  <c r="BL40" i="11" s="1"/>
  <c r="BK17" i="9"/>
  <c r="BK40" i="11" s="1"/>
  <c r="BI17" i="9"/>
  <c r="BI40" i="11" s="1"/>
  <c r="BH21" i="10" l="1"/>
  <c r="AZ21" i="10"/>
  <c r="BA21" i="10"/>
  <c r="AY21" i="10"/>
  <c r="BB21" i="10"/>
  <c r="BR20" i="10"/>
  <c r="BK20" i="10"/>
  <c r="BJ20" i="10"/>
  <c r="BI20" i="10"/>
  <c r="BL20" i="10"/>
  <c r="BN17" i="9"/>
  <c r="BN40" i="11" s="1"/>
  <c r="BP20" i="10" l="1"/>
  <c r="BO20" i="10"/>
  <c r="BN20" i="10"/>
  <c r="BQ20" i="10"/>
  <c r="BM21" i="10"/>
  <c r="BE21" i="10"/>
  <c r="BF21" i="10"/>
  <c r="BD21" i="10"/>
  <c r="BG21" i="10"/>
  <c r="BR21" i="10" l="1"/>
  <c r="BK21" i="10"/>
  <c r="BJ21" i="10"/>
  <c r="BI21" i="10"/>
  <c r="BL21" i="10"/>
  <c r="F32" i="10"/>
  <c r="E69" i="9"/>
  <c r="E71" i="9"/>
  <c r="E73" i="9"/>
  <c r="E50" i="9"/>
  <c r="E54" i="9"/>
  <c r="E58" i="9"/>
  <c r="E60" i="9"/>
  <c r="E62" i="9"/>
  <c r="E37" i="10"/>
  <c r="E28" i="11"/>
  <c r="E34" i="9"/>
  <c r="E24" i="9"/>
  <c r="E13" i="9"/>
  <c r="BP21" i="10" l="1"/>
  <c r="BO21" i="10"/>
  <c r="BN21" i="10"/>
  <c r="BQ21" i="10"/>
  <c r="E28" i="9"/>
  <c r="E19" i="9"/>
  <c r="G32" i="10"/>
  <c r="E43" i="9"/>
  <c r="H32" i="10" l="1"/>
  <c r="I32" i="10" l="1"/>
  <c r="J32" i="10" l="1"/>
  <c r="G92" i="11" s="1"/>
  <c r="G93" i="11" l="1"/>
  <c r="BJ69" i="11"/>
  <c r="BM49" i="10"/>
  <c r="BI69" i="11" l="1"/>
  <c r="BF69" i="11"/>
  <c r="BG69" i="11"/>
  <c r="BH69" i="11"/>
  <c r="BE72" i="9" l="1"/>
  <c r="BE69" i="11"/>
  <c r="BH49" i="10"/>
  <c r="BA69" i="11" l="1"/>
  <c r="BD69" i="11"/>
  <c r="BB69" i="11"/>
  <c r="BC69" i="11"/>
  <c r="BC72" i="9"/>
  <c r="BA72" i="9"/>
  <c r="BB72" i="9"/>
  <c r="BD72" i="9"/>
  <c r="BJ83" i="11"/>
  <c r="BE83" i="11"/>
  <c r="BA83" i="11" l="1"/>
  <c r="BB83" i="11"/>
  <c r="BC83" i="11"/>
  <c r="BD83" i="11"/>
  <c r="BG83" i="11"/>
  <c r="BH83" i="11"/>
  <c r="BI83" i="11"/>
  <c r="BF83" i="11"/>
  <c r="E9" i="62"/>
  <c r="E12" i="62" s="1"/>
  <c r="E14" i="62" s="1"/>
  <c r="F8" i="62"/>
  <c r="G8" i="62" s="1"/>
  <c r="H8" i="62" s="1"/>
  <c r="I8" i="62" s="1"/>
  <c r="J8" i="62" s="1"/>
  <c r="L8" i="62" s="1"/>
  <c r="M8" i="62" s="1"/>
  <c r="N8" i="62" s="1"/>
  <c r="O8" i="62" s="1"/>
  <c r="P8" i="62" s="1"/>
  <c r="Q8" i="62" s="1"/>
  <c r="R8" i="62" s="1"/>
  <c r="S8" i="62" s="1"/>
  <c r="T8" i="62" s="1"/>
  <c r="U8" i="62" s="1"/>
  <c r="V8" i="62" s="1"/>
  <c r="W8" i="62" s="1"/>
  <c r="X8" i="62" s="1"/>
  <c r="Y8" i="62" s="1"/>
  <c r="Y9" i="62" s="1"/>
  <c r="Y12" i="62" s="1"/>
  <c r="Y14" i="62" s="1"/>
  <c r="Y20" i="62" s="1"/>
  <c r="Y28" i="62" s="1"/>
  <c r="Y29" i="62" s="1"/>
  <c r="BR10" i="10" s="1"/>
  <c r="BO10" i="10" l="1"/>
  <c r="BO11" i="10" s="1"/>
  <c r="BO13" i="10" s="1"/>
  <c r="BP10" i="10"/>
  <c r="BP11" i="10" s="1"/>
  <c r="BP13" i="10" s="1"/>
  <c r="BN10" i="10"/>
  <c r="BN11" i="10" s="1"/>
  <c r="BN13" i="10" s="1"/>
  <c r="BQ10" i="10"/>
  <c r="BQ11" i="10" s="1"/>
  <c r="BQ13" i="10" s="1"/>
  <c r="BR11" i="10"/>
  <c r="BO41" i="9" s="1"/>
  <c r="BR68" i="10"/>
  <c r="E54" i="11"/>
  <c r="E56" i="11" s="1"/>
  <c r="E79" i="11" s="1"/>
  <c r="E86" i="11" s="1"/>
  <c r="E87" i="11" s="1"/>
  <c r="F9" i="62"/>
  <c r="F12" i="62" s="1"/>
  <c r="F14" i="62" s="1"/>
  <c r="BR13" i="10" l="1"/>
  <c r="BK41" i="9"/>
  <c r="BL41" i="9"/>
  <c r="BM41" i="9"/>
  <c r="BN41" i="9"/>
  <c r="BO50" i="9"/>
  <c r="BO11" i="9" s="1"/>
  <c r="BO58" i="9"/>
  <c r="BO10" i="9" s="1"/>
  <c r="BN10" i="9" s="1"/>
  <c r="BN58" i="9" s="1"/>
  <c r="BO62" i="9"/>
  <c r="BO12" i="9" s="1"/>
  <c r="BN12" i="9" s="1"/>
  <c r="BN62" i="9" s="1"/>
  <c r="AS9" i="10"/>
  <c r="AN9" i="10"/>
  <c r="AX9" i="10"/>
  <c r="BH9" i="10"/>
  <c r="BC9" i="10"/>
  <c r="BM9" i="10"/>
  <c r="G9" i="62"/>
  <c r="G12" i="62" s="1"/>
  <c r="G14" i="62" s="1"/>
  <c r="H6" i="62"/>
  <c r="I6" i="62" s="1"/>
  <c r="J6" i="62" s="1"/>
  <c r="K6" i="62" s="1"/>
  <c r="L6" i="62" s="1"/>
  <c r="BN63" i="9" l="1"/>
  <c r="BJ9" i="10"/>
  <c r="BK9" i="10"/>
  <c r="BI9" i="10"/>
  <c r="BL9" i="10"/>
  <c r="AZ9" i="10"/>
  <c r="BA9" i="10"/>
  <c r="AY9" i="10"/>
  <c r="BB9" i="10"/>
  <c r="BF9" i="10"/>
  <c r="BE9" i="10"/>
  <c r="BD9" i="10"/>
  <c r="BG9" i="10"/>
  <c r="AV9" i="10"/>
  <c r="AU9" i="10"/>
  <c r="AT9" i="10"/>
  <c r="AW9" i="10"/>
  <c r="AJ9" i="10"/>
  <c r="AL9" i="10"/>
  <c r="AK9" i="10"/>
  <c r="AM9" i="10"/>
  <c r="AP9" i="10"/>
  <c r="AQ9" i="10"/>
  <c r="AO9" i="10"/>
  <c r="AR9" i="10"/>
  <c r="BN59" i="9"/>
  <c r="BO52" i="9"/>
  <c r="BO53" i="9" s="1"/>
  <c r="BN11" i="9"/>
  <c r="BN50" i="9" s="1"/>
  <c r="BN51" i="9" s="1"/>
  <c r="M6" i="62"/>
  <c r="N6" i="62" s="1"/>
  <c r="O6" i="62" s="1"/>
  <c r="P6" i="62" s="1"/>
  <c r="Q6" i="62" s="1"/>
  <c r="R6" i="62" s="1"/>
  <c r="S6" i="62" s="1"/>
  <c r="T6" i="62" s="1"/>
  <c r="U6" i="62" s="1"/>
  <c r="V6" i="62" s="1"/>
  <c r="W6" i="62" s="1"/>
  <c r="X6" i="62" s="1"/>
  <c r="Y6" i="62" s="1"/>
  <c r="H9" i="62"/>
  <c r="H12" i="62" s="1"/>
  <c r="H14" i="62" s="1"/>
  <c r="I9" i="62"/>
  <c r="I12" i="62" s="1"/>
  <c r="I14" i="62" s="1"/>
  <c r="BN52" i="9" l="1"/>
  <c r="BN53" i="9" s="1"/>
  <c r="J9" i="62"/>
  <c r="J12" i="62" s="1"/>
  <c r="J14" i="62" s="1"/>
  <c r="K9" i="62" l="1"/>
  <c r="K12" i="62" s="1"/>
  <c r="K14" i="62" s="1"/>
  <c r="L9" i="62" l="1"/>
  <c r="L12" i="62" s="1"/>
  <c r="L14" i="62" s="1"/>
  <c r="M9" i="62" l="1"/>
  <c r="M12" i="62" s="1"/>
  <c r="M14" i="62" s="1"/>
  <c r="N9" i="62" l="1"/>
  <c r="N12" i="62" s="1"/>
  <c r="N14" i="62" s="1"/>
  <c r="O9" i="62" l="1"/>
  <c r="O12" i="62" s="1"/>
  <c r="O14" i="62" s="1"/>
  <c r="P9" i="62" l="1"/>
  <c r="P12" i="62" s="1"/>
  <c r="P14" i="62" s="1"/>
  <c r="Q9" i="62" l="1"/>
  <c r="Q12" i="62" s="1"/>
  <c r="Q14" i="62" s="1"/>
  <c r="R9" i="62" l="1"/>
  <c r="R12" i="62" s="1"/>
  <c r="R14" i="62" s="1"/>
  <c r="S9" i="62" l="1"/>
  <c r="S12" i="62" s="1"/>
  <c r="S14" i="62" s="1"/>
  <c r="T9" i="62" l="1"/>
  <c r="T12" i="62" s="1"/>
  <c r="T14" i="62" s="1"/>
  <c r="T20" i="62" l="1"/>
  <c r="T28" i="62" s="1"/>
  <c r="U9" i="62"/>
  <c r="U12" i="62" s="1"/>
  <c r="U14" i="62" s="1"/>
  <c r="U20" i="62" s="1"/>
  <c r="U28" i="62" s="1"/>
  <c r="U29" i="62" s="1"/>
  <c r="T29" i="62" l="1"/>
  <c r="V9" i="62"/>
  <c r="V12" i="62" s="1"/>
  <c r="V14" i="62" s="1"/>
  <c r="V20" i="62" s="1"/>
  <c r="V28" i="62" s="1"/>
  <c r="V29" i="62" s="1"/>
  <c r="W9" i="62" l="1"/>
  <c r="W12" i="62" s="1"/>
  <c r="W14" i="62" s="1"/>
  <c r="W20" i="62" s="1"/>
  <c r="W28" i="62" s="1"/>
  <c r="W29" i="62" s="1"/>
  <c r="X9" i="62"/>
  <c r="X12" i="62" s="1"/>
  <c r="X14" i="62" s="1"/>
  <c r="X20" i="62" l="1"/>
  <c r="X28" i="62" s="1"/>
  <c r="X29" i="62" s="1"/>
  <c r="V25" i="11" l="1"/>
  <c r="M25" i="11"/>
  <c r="N25" i="11"/>
  <c r="P25" i="11"/>
  <c r="O25" i="11"/>
  <c r="L56" i="11"/>
  <c r="AA25" i="11" l="1"/>
  <c r="R25" i="11"/>
  <c r="U25" i="11"/>
  <c r="S25" i="11"/>
  <c r="T25" i="11"/>
  <c r="AF25" i="11" l="1"/>
  <c r="W25" i="11"/>
  <c r="X25" i="11"/>
  <c r="Z25" i="11"/>
  <c r="Y25" i="11"/>
  <c r="AK25" i="11" l="1"/>
  <c r="AB25" i="11"/>
  <c r="AD25" i="11"/>
  <c r="AC25" i="11"/>
  <c r="AE25" i="11"/>
  <c r="BE79" i="11"/>
  <c r="BE31" i="11"/>
  <c r="Q27" i="9"/>
  <c r="M27" i="9" s="1"/>
  <c r="BB79" i="11" l="1"/>
  <c r="BD79" i="11"/>
  <c r="BC79" i="11"/>
  <c r="BA79" i="11"/>
  <c r="O27" i="9"/>
  <c r="P27" i="9"/>
  <c r="R27" i="9"/>
  <c r="N27" i="9"/>
  <c r="BC31" i="11"/>
  <c r="BB31" i="11"/>
  <c r="BA31" i="11"/>
  <c r="BD31" i="11"/>
  <c r="AP25" i="11"/>
  <c r="AG25" i="11"/>
  <c r="AJ25" i="11"/>
  <c r="AH25" i="11"/>
  <c r="AI25" i="11"/>
  <c r="BJ79" i="11"/>
  <c r="BJ31" i="11"/>
  <c r="BO31" i="11"/>
  <c r="BO79" i="11"/>
  <c r="V27" i="9"/>
  <c r="BK79" i="11" l="1"/>
  <c r="BM79" i="11"/>
  <c r="BN79" i="11"/>
  <c r="BL79" i="11"/>
  <c r="BF79" i="11"/>
  <c r="BG79" i="11"/>
  <c r="BH79" i="11"/>
  <c r="BI79" i="11"/>
  <c r="U27" i="9"/>
  <c r="S27" i="9"/>
  <c r="T27" i="9"/>
  <c r="AU25" i="11"/>
  <c r="AL25" i="11"/>
  <c r="AO25" i="11"/>
  <c r="AN25" i="11"/>
  <c r="AM25" i="11"/>
  <c r="BN31" i="11"/>
  <c r="BM31" i="11"/>
  <c r="BL31" i="11"/>
  <c r="BK31" i="11"/>
  <c r="BI31" i="11"/>
  <c r="BH31" i="11"/>
  <c r="BG31" i="11"/>
  <c r="BF31" i="11"/>
  <c r="AA27" i="9"/>
  <c r="Z27" i="9" l="1"/>
  <c r="Y27" i="9"/>
  <c r="W27" i="9"/>
  <c r="X27" i="9"/>
  <c r="AZ25" i="11"/>
  <c r="AQ25" i="11"/>
  <c r="AT25" i="11"/>
  <c r="AS25" i="11"/>
  <c r="AR25" i="11"/>
  <c r="AF27" i="9"/>
  <c r="AE27" i="9" l="1"/>
  <c r="AB27" i="9"/>
  <c r="AC27" i="9"/>
  <c r="AD27" i="9"/>
  <c r="BE25" i="11"/>
  <c r="AV25" i="11"/>
  <c r="AY25" i="11"/>
  <c r="AX25" i="11"/>
  <c r="AW25" i="11"/>
  <c r="AK27" i="9"/>
  <c r="AJ27" i="9" l="1"/>
  <c r="AI27" i="9"/>
  <c r="AG27" i="9"/>
  <c r="AH27" i="9"/>
  <c r="BJ25" i="11"/>
  <c r="BA25" i="11"/>
  <c r="BD25" i="11"/>
  <c r="BB25" i="11"/>
  <c r="BC25" i="11"/>
  <c r="AP27" i="9"/>
  <c r="AO27" i="9" l="1"/>
  <c r="AM27" i="9"/>
  <c r="AL27" i="9"/>
  <c r="AN27" i="9"/>
  <c r="BO25" i="11"/>
  <c r="BF25" i="11"/>
  <c r="BI25" i="11"/>
  <c r="BH25" i="11"/>
  <c r="BG25" i="11"/>
  <c r="AU27" i="9"/>
  <c r="AT27" i="9" l="1"/>
  <c r="AS27" i="9"/>
  <c r="AQ27" i="9"/>
  <c r="AR27" i="9"/>
  <c r="BK25" i="11"/>
  <c r="BN25" i="11"/>
  <c r="BM25" i="11"/>
  <c r="BL25" i="11"/>
  <c r="AZ27" i="9"/>
  <c r="BE27" i="9" l="1"/>
  <c r="BC27" i="9" s="1"/>
  <c r="BB27" i="9"/>
  <c r="AY27" i="9"/>
  <c r="BA27" i="9"/>
  <c r="AW27" i="9"/>
  <c r="AV27" i="9"/>
  <c r="AX27" i="9"/>
  <c r="Q18" i="9" l="1"/>
  <c r="N18" i="9"/>
  <c r="M18" i="9"/>
  <c r="O18" i="9"/>
  <c r="BJ27" i="9"/>
  <c r="BF27" i="9" s="1"/>
  <c r="BH27" i="9"/>
  <c r="BD27" i="9"/>
  <c r="BG27" i="9"/>
  <c r="L40" i="11"/>
  <c r="BO27" i="9" l="1"/>
  <c r="BN27" i="9" s="1"/>
  <c r="BL27" i="9"/>
  <c r="BK27" i="9"/>
  <c r="BI27" i="9"/>
  <c r="V18" i="9"/>
  <c r="P18" i="9"/>
  <c r="T18" i="9"/>
  <c r="BM27" i="9" l="1"/>
  <c r="AA18" i="9"/>
  <c r="X18" i="9" s="1"/>
  <c r="U18" i="9"/>
  <c r="R18" i="9"/>
  <c r="S18" i="9"/>
  <c r="E72" i="9"/>
  <c r="Y18" i="9" l="1"/>
  <c r="W18" i="9"/>
  <c r="AF18" i="9"/>
  <c r="AC18" i="9" s="1"/>
  <c r="AB18" i="9"/>
  <c r="AD18" i="9"/>
  <c r="Z18" i="9"/>
  <c r="AK18" i="9" l="1"/>
  <c r="AH18" i="9"/>
  <c r="AG18" i="9"/>
  <c r="AE18" i="9"/>
  <c r="AI18" i="9"/>
  <c r="AP18" i="9" l="1"/>
  <c r="AN18" i="9"/>
  <c r="AJ18" i="9"/>
  <c r="AM18" i="9"/>
  <c r="AL18" i="9"/>
  <c r="AU18" i="9" l="1"/>
  <c r="AS18" i="9"/>
  <c r="AR18" i="9"/>
  <c r="AQ18" i="9"/>
  <c r="AO18" i="9"/>
  <c r="AZ18" i="9" l="1"/>
  <c r="AX18" i="9" s="1"/>
  <c r="AT18" i="9"/>
  <c r="AV18" i="9" l="1"/>
  <c r="AW18" i="9"/>
  <c r="BE18" i="9"/>
  <c r="BB18" i="9"/>
  <c r="BA18" i="9"/>
  <c r="AY18" i="9"/>
  <c r="BC18" i="9"/>
  <c r="BJ18" i="9" l="1"/>
  <c r="BH18" i="9"/>
  <c r="BG18" i="9"/>
  <c r="BF18" i="9"/>
  <c r="BD18" i="9"/>
  <c r="BO18" i="9" l="1"/>
  <c r="BN18" i="9" s="1"/>
  <c r="BI18" i="9"/>
  <c r="G26" i="9"/>
  <c r="BL18" i="9" l="1"/>
  <c r="BM18" i="9"/>
  <c r="BK18" i="9"/>
  <c r="G33" i="11"/>
  <c r="L33" i="11" l="1"/>
  <c r="Q26" i="9"/>
  <c r="M26" i="9" s="1"/>
  <c r="N26" i="9" l="1"/>
  <c r="O26" i="9"/>
  <c r="P26" i="9"/>
  <c r="V26" i="9"/>
  <c r="R26" i="9" s="1"/>
  <c r="Q33" i="11"/>
  <c r="T26" i="9" l="1"/>
  <c r="P33" i="11"/>
  <c r="O33" i="11"/>
  <c r="N33" i="11"/>
  <c r="M33" i="11"/>
  <c r="Y26" i="9"/>
  <c r="U26" i="9"/>
  <c r="S26" i="9"/>
  <c r="V33" i="11"/>
  <c r="AA26" i="9"/>
  <c r="X26" i="9" s="1"/>
  <c r="W26" i="9" l="1"/>
  <c r="AB26" i="9"/>
  <c r="Z26" i="9"/>
  <c r="AD26" i="9"/>
  <c r="U33" i="11"/>
  <c r="T33" i="11"/>
  <c r="S33" i="11"/>
  <c r="R33" i="11"/>
  <c r="AF26" i="9"/>
  <c r="AA33" i="11"/>
  <c r="X33" i="11" l="1"/>
  <c r="W33" i="11"/>
  <c r="Z33" i="11"/>
  <c r="Y33" i="11"/>
  <c r="AE26" i="9"/>
  <c r="AG26" i="9"/>
  <c r="AI26" i="9"/>
  <c r="AC26" i="9"/>
  <c r="AF33" i="11"/>
  <c r="AK26" i="9"/>
  <c r="AJ26" i="9" l="1"/>
  <c r="AL26" i="9"/>
  <c r="AE33" i="11"/>
  <c r="AD33" i="11"/>
  <c r="AB33" i="11"/>
  <c r="AC33" i="11"/>
  <c r="AH26" i="9"/>
  <c r="AK33" i="11"/>
  <c r="AP26" i="9"/>
  <c r="AO26" i="9" l="1"/>
  <c r="AM26" i="9"/>
  <c r="AJ33" i="11"/>
  <c r="AI33" i="11"/>
  <c r="AH33" i="11"/>
  <c r="AG33" i="11"/>
  <c r="AN26" i="9"/>
  <c r="AP33" i="11"/>
  <c r="AU26" i="9"/>
  <c r="AT26" i="9" l="1"/>
  <c r="AR26" i="9"/>
  <c r="AN33" i="11"/>
  <c r="AM33" i="11"/>
  <c r="AL33" i="11"/>
  <c r="AO33" i="11"/>
  <c r="AQ26" i="9"/>
  <c r="AS26" i="9"/>
  <c r="AU33" i="11"/>
  <c r="AZ26" i="9"/>
  <c r="BE26" i="9" l="1"/>
  <c r="BC26" i="9" s="1"/>
  <c r="AY26" i="9"/>
  <c r="AT33" i="11"/>
  <c r="AS33" i="11"/>
  <c r="AR33" i="11"/>
  <c r="AQ33" i="11"/>
  <c r="AV26" i="9"/>
  <c r="AW26" i="9"/>
  <c r="AX26" i="9"/>
  <c r="AZ33" i="11"/>
  <c r="BJ26" i="9" l="1"/>
  <c r="BA26" i="9"/>
  <c r="BB26" i="9"/>
  <c r="BJ33" i="11"/>
  <c r="BI26" i="9"/>
  <c r="AV33" i="11"/>
  <c r="AY33" i="11"/>
  <c r="AX33" i="11"/>
  <c r="AW33" i="11"/>
  <c r="BE33" i="11"/>
  <c r="BG26" i="9"/>
  <c r="BF26" i="9"/>
  <c r="BD26" i="9"/>
  <c r="BO26" i="9"/>
  <c r="BN26" i="9" s="1"/>
  <c r="AZ69" i="11"/>
  <c r="AZ72" i="9"/>
  <c r="BC49" i="10"/>
  <c r="AW69" i="11" l="1"/>
  <c r="AY69" i="11"/>
  <c r="AV69" i="11"/>
  <c r="AX69" i="11"/>
  <c r="AW72" i="9"/>
  <c r="AX72" i="9"/>
  <c r="AV72" i="9"/>
  <c r="AY72" i="9"/>
  <c r="BH26" i="9"/>
  <c r="BL26" i="9"/>
  <c r="BK26" i="9"/>
  <c r="BD33" i="11"/>
  <c r="BC33" i="11"/>
  <c r="BB33" i="11"/>
  <c r="BA33" i="11"/>
  <c r="BM26" i="9"/>
  <c r="BI33" i="11"/>
  <c r="BH33" i="11"/>
  <c r="BG33" i="11"/>
  <c r="BF33" i="11"/>
  <c r="BO33" i="11"/>
  <c r="L69" i="11"/>
  <c r="Q69" i="11"/>
  <c r="V69" i="11"/>
  <c r="AA69" i="11"/>
  <c r="AF69" i="11"/>
  <c r="AK69" i="11"/>
  <c r="AP69" i="11"/>
  <c r="AU69" i="11"/>
  <c r="N69" i="11" l="1"/>
  <c r="P69" i="11"/>
  <c r="O69" i="11"/>
  <c r="M69" i="11"/>
  <c r="AM69" i="11"/>
  <c r="AL69" i="11"/>
  <c r="AN69" i="11"/>
  <c r="AO69" i="11"/>
  <c r="AS69" i="11"/>
  <c r="AQ69" i="11"/>
  <c r="AR69" i="11"/>
  <c r="AT69" i="11"/>
  <c r="AJ69" i="11"/>
  <c r="AG69" i="11"/>
  <c r="AH69" i="11"/>
  <c r="AI69" i="11"/>
  <c r="AC69" i="11"/>
  <c r="AE69" i="11"/>
  <c r="AB69" i="11"/>
  <c r="AD69" i="11"/>
  <c r="W69" i="11"/>
  <c r="X69" i="11"/>
  <c r="Y69" i="11"/>
  <c r="Z69" i="11"/>
  <c r="T69" i="11"/>
  <c r="U69" i="11"/>
  <c r="S69" i="11"/>
  <c r="R69" i="11"/>
  <c r="BL33" i="11"/>
  <c r="BK33" i="11"/>
  <c r="BN33" i="11"/>
  <c r="BM33" i="11"/>
  <c r="O24" i="11" l="1"/>
  <c r="N24" i="11"/>
  <c r="P24" i="11"/>
  <c r="M24" i="11"/>
  <c r="V24" i="11"/>
  <c r="Q9" i="9"/>
  <c r="AA24" i="11" l="1"/>
  <c r="T24" i="11"/>
  <c r="S24" i="11"/>
  <c r="U24" i="11"/>
  <c r="R24" i="11"/>
  <c r="P9" i="9"/>
  <c r="O9" i="9"/>
  <c r="N9" i="9"/>
  <c r="M9" i="9"/>
  <c r="V9" i="9"/>
  <c r="S9" i="9" s="1"/>
  <c r="AF24" i="11" l="1"/>
  <c r="Y24" i="11"/>
  <c r="X24" i="11"/>
  <c r="W24" i="11"/>
  <c r="Z24" i="11"/>
  <c r="AA9" i="9"/>
  <c r="Y9" i="9" s="1"/>
  <c r="U9" i="9"/>
  <c r="R9" i="9"/>
  <c r="T9" i="9"/>
  <c r="E47" i="11"/>
  <c r="AK24" i="11" l="1"/>
  <c r="AD24" i="11"/>
  <c r="AC24" i="11"/>
  <c r="AB24" i="11"/>
  <c r="AE24" i="11"/>
  <c r="AF9" i="9"/>
  <c r="Z9" i="9"/>
  <c r="W9" i="9"/>
  <c r="X9" i="9"/>
  <c r="G47" i="11"/>
  <c r="AP24" i="11" l="1"/>
  <c r="AI24" i="11"/>
  <c r="AH24" i="11"/>
  <c r="AG24" i="11"/>
  <c r="AJ24" i="11"/>
  <c r="AK9" i="9"/>
  <c r="AE9" i="9"/>
  <c r="AB9" i="9"/>
  <c r="AC9" i="9"/>
  <c r="AD9" i="9"/>
  <c r="L47" i="11" l="1"/>
  <c r="AU24" i="11"/>
  <c r="AN24" i="11"/>
  <c r="AM24" i="11"/>
  <c r="AL24" i="11"/>
  <c r="AO24" i="11"/>
  <c r="AP9" i="9"/>
  <c r="AJ9" i="9"/>
  <c r="AG9" i="9"/>
  <c r="AH9" i="9"/>
  <c r="AI9" i="9"/>
  <c r="Q47" i="11"/>
  <c r="N11" i="11" l="1"/>
  <c r="P11" i="11"/>
  <c r="O11" i="11"/>
  <c r="M11" i="11"/>
  <c r="AZ24" i="11"/>
  <c r="AS24" i="11"/>
  <c r="AR24" i="11"/>
  <c r="AQ24" i="11"/>
  <c r="AT24" i="11"/>
  <c r="AU9" i="9"/>
  <c r="AS9" i="9" s="1"/>
  <c r="AO9" i="9"/>
  <c r="AR9" i="9"/>
  <c r="AQ9" i="9"/>
  <c r="AL9" i="9"/>
  <c r="AM9" i="9"/>
  <c r="AN9" i="9"/>
  <c r="V47" i="11"/>
  <c r="M84" i="11" l="1"/>
  <c r="M47" i="11"/>
  <c r="O84" i="11"/>
  <c r="O47" i="11"/>
  <c r="P84" i="11"/>
  <c r="P47" i="11"/>
  <c r="N84" i="11"/>
  <c r="N47" i="11"/>
  <c r="BE24" i="11"/>
  <c r="AX24" i="11"/>
  <c r="AW24" i="11"/>
  <c r="AV24" i="11"/>
  <c r="AY24" i="11"/>
  <c r="T11" i="11"/>
  <c r="S11" i="11"/>
  <c r="U11" i="11"/>
  <c r="R11" i="11"/>
  <c r="AZ9" i="9"/>
  <c r="AT9" i="9"/>
  <c r="AA11" i="11"/>
  <c r="AA47" i="11" s="1"/>
  <c r="U84" i="11" l="1"/>
  <c r="U47" i="11"/>
  <c r="S84" i="11"/>
  <c r="S47" i="11"/>
  <c r="T84" i="11"/>
  <c r="T47" i="11"/>
  <c r="R84" i="11"/>
  <c r="R47" i="11"/>
  <c r="Y11" i="11"/>
  <c r="X11" i="11"/>
  <c r="W11" i="11"/>
  <c r="Z11" i="11"/>
  <c r="BJ24" i="11"/>
  <c r="BC24" i="11"/>
  <c r="BB24" i="11"/>
  <c r="BA24" i="11"/>
  <c r="BD24" i="11"/>
  <c r="BE9" i="9"/>
  <c r="BC9" i="9" s="1"/>
  <c r="AY9" i="9"/>
  <c r="AV9" i="9"/>
  <c r="AW9" i="9"/>
  <c r="AX9" i="9"/>
  <c r="AF11" i="11"/>
  <c r="AF47" i="11" s="1"/>
  <c r="Z84" i="11" l="1"/>
  <c r="Z47" i="11"/>
  <c r="W84" i="11"/>
  <c r="W47" i="11"/>
  <c r="X84" i="11"/>
  <c r="X47" i="11"/>
  <c r="Y84" i="11"/>
  <c r="Y47" i="11"/>
  <c r="AD11" i="11"/>
  <c r="AC11" i="11"/>
  <c r="AB11" i="11"/>
  <c r="AE11" i="11"/>
  <c r="BO24" i="11"/>
  <c r="BI24" i="11"/>
  <c r="BH24" i="11"/>
  <c r="BG24" i="11"/>
  <c r="BF24" i="11"/>
  <c r="BA9" i="9"/>
  <c r="BB9" i="9"/>
  <c r="BJ9" i="9"/>
  <c r="BH9" i="9" s="1"/>
  <c r="BD9" i="9"/>
  <c r="AK11" i="11"/>
  <c r="AK47" i="11" s="1"/>
  <c r="AE84" i="11" l="1"/>
  <c r="AE47" i="11"/>
  <c r="AB84" i="11"/>
  <c r="AB47" i="11"/>
  <c r="AC84" i="11"/>
  <c r="AC47" i="11"/>
  <c r="AD84" i="11"/>
  <c r="AD47" i="11"/>
  <c r="AI11" i="11"/>
  <c r="AH11" i="11"/>
  <c r="AG11" i="11"/>
  <c r="AJ11" i="11"/>
  <c r="BN24" i="11"/>
  <c r="BM24" i="11"/>
  <c r="BL24" i="11"/>
  <c r="BK24" i="11"/>
  <c r="BF9" i="9"/>
  <c r="BG9" i="9"/>
  <c r="BO9" i="9"/>
  <c r="BN9" i="9" s="1"/>
  <c r="BI9" i="9"/>
  <c r="AP11" i="11"/>
  <c r="AP47" i="11" s="1"/>
  <c r="AJ84" i="11" l="1"/>
  <c r="AJ47" i="11"/>
  <c r="AG84" i="11"/>
  <c r="AG47" i="11"/>
  <c r="AH84" i="11"/>
  <c r="AH47" i="11"/>
  <c r="AI84" i="11"/>
  <c r="AI47" i="11"/>
  <c r="AN11" i="11"/>
  <c r="AM11" i="11"/>
  <c r="AL11" i="11"/>
  <c r="AO11" i="11"/>
  <c r="BK9" i="9"/>
  <c r="BL9" i="9"/>
  <c r="BM9" i="9"/>
  <c r="AU11" i="11"/>
  <c r="AU47" i="11" s="1"/>
  <c r="AO84" i="11" l="1"/>
  <c r="AO47" i="11"/>
  <c r="AL84" i="11"/>
  <c r="AL47" i="11"/>
  <c r="AM84" i="11"/>
  <c r="AM47" i="11"/>
  <c r="AN84" i="11"/>
  <c r="AN47" i="11"/>
  <c r="AS11" i="11"/>
  <c r="AR11" i="11"/>
  <c r="AQ11" i="11"/>
  <c r="AT11" i="11"/>
  <c r="AZ11" i="11"/>
  <c r="AZ47" i="11" s="1"/>
  <c r="AT84" i="11" l="1"/>
  <c r="AT47" i="11"/>
  <c r="AQ84" i="11"/>
  <c r="AQ47" i="11"/>
  <c r="AR84" i="11"/>
  <c r="AR47" i="11"/>
  <c r="AS84" i="11"/>
  <c r="AS47" i="11"/>
  <c r="AX11" i="11"/>
  <c r="AW11" i="11"/>
  <c r="AV11" i="11"/>
  <c r="AY11" i="11"/>
  <c r="BE11" i="11"/>
  <c r="BE47" i="11" s="1"/>
  <c r="AZ84" i="11"/>
  <c r="AY84" i="11" l="1"/>
  <c r="AY47" i="11"/>
  <c r="AV84" i="11"/>
  <c r="AV47" i="11"/>
  <c r="AW84" i="11"/>
  <c r="AW47" i="11"/>
  <c r="AX84" i="11"/>
  <c r="AX47" i="11"/>
  <c r="BE84" i="11"/>
  <c r="BC11" i="11"/>
  <c r="BB11" i="11"/>
  <c r="BA11" i="11"/>
  <c r="BD11" i="11"/>
  <c r="BJ11" i="11"/>
  <c r="BJ47" i="11" s="1"/>
  <c r="BD84" i="11" l="1"/>
  <c r="BD47" i="11"/>
  <c r="BA84" i="11"/>
  <c r="BA47" i="11"/>
  <c r="BB84" i="11"/>
  <c r="BB47" i="11"/>
  <c r="BC84" i="11"/>
  <c r="BC47" i="11"/>
  <c r="BO11" i="11"/>
  <c r="BO47" i="11" s="1"/>
  <c r="BH11" i="11"/>
  <c r="BG11" i="11"/>
  <c r="BF11" i="11"/>
  <c r="BI11" i="11"/>
  <c r="BO84" i="11"/>
  <c r="BJ84" i="11"/>
  <c r="Q72" i="9"/>
  <c r="V72" i="9"/>
  <c r="AA72" i="9"/>
  <c r="AF72" i="9"/>
  <c r="AK72" i="9"/>
  <c r="AP72" i="9"/>
  <c r="AU72" i="9"/>
  <c r="BI84" i="11" l="1"/>
  <c r="BI47" i="11"/>
  <c r="BF84" i="11"/>
  <c r="BF47" i="11"/>
  <c r="BG84" i="11"/>
  <c r="BG47" i="11"/>
  <c r="BH84" i="11"/>
  <c r="BH47" i="11"/>
  <c r="AN72" i="9"/>
  <c r="AL72" i="9"/>
  <c r="AO72" i="9"/>
  <c r="AM72" i="9"/>
  <c r="AI72" i="9"/>
  <c r="AH72" i="9"/>
  <c r="AG72" i="9"/>
  <c r="AJ72" i="9"/>
  <c r="Y72" i="9"/>
  <c r="X72" i="9"/>
  <c r="W72" i="9"/>
  <c r="Z72" i="9"/>
  <c r="O72" i="9"/>
  <c r="N72" i="9"/>
  <c r="M72" i="9"/>
  <c r="P72" i="9"/>
  <c r="AE72" i="9"/>
  <c r="AD72" i="9"/>
  <c r="AC72" i="9"/>
  <c r="AB72" i="9"/>
  <c r="T72" i="9"/>
  <c r="R72" i="9"/>
  <c r="U72" i="9"/>
  <c r="S72" i="9"/>
  <c r="AS72" i="9"/>
  <c r="AR72" i="9"/>
  <c r="AQ72" i="9"/>
  <c r="AT72" i="9"/>
  <c r="BN11" i="11"/>
  <c r="BM11" i="11"/>
  <c r="BL11" i="11"/>
  <c r="BK11" i="11"/>
  <c r="BK84" i="11" l="1"/>
  <c r="BK47" i="11"/>
  <c r="BL84" i="11"/>
  <c r="BL47" i="11"/>
  <c r="BM84" i="11"/>
  <c r="BM47" i="11"/>
  <c r="BN84" i="11"/>
  <c r="BN47" i="11"/>
  <c r="Q31" i="9"/>
  <c r="P31" i="9" l="1"/>
  <c r="N31" i="9"/>
  <c r="M31" i="9"/>
  <c r="O31" i="9"/>
  <c r="V31" i="9"/>
  <c r="R31" i="9" s="1"/>
  <c r="T31" i="9" l="1"/>
  <c r="U31" i="9"/>
  <c r="S31" i="9"/>
  <c r="Q23" i="9"/>
  <c r="AA31" i="9"/>
  <c r="Z31" i="9" l="1"/>
  <c r="Q20" i="11"/>
  <c r="P23" i="9"/>
  <c r="M23" i="9"/>
  <c r="N23" i="9"/>
  <c r="Y31" i="9"/>
  <c r="O23" i="9"/>
  <c r="X31" i="9"/>
  <c r="W31" i="9"/>
  <c r="V23" i="9"/>
  <c r="S23" i="9" s="1"/>
  <c r="AF31" i="9"/>
  <c r="R23" i="9" l="1"/>
  <c r="AE31" i="9"/>
  <c r="O20" i="11"/>
  <c r="P20" i="11"/>
  <c r="N20" i="11"/>
  <c r="M20" i="11"/>
  <c r="V20" i="11"/>
  <c r="U23" i="9"/>
  <c r="AD31" i="9"/>
  <c r="AB31" i="9"/>
  <c r="T23" i="9"/>
  <c r="AC31" i="9"/>
  <c r="AA23" i="9"/>
  <c r="W23" i="9" s="1"/>
  <c r="AK31" i="9"/>
  <c r="AG31" i="9" s="1"/>
  <c r="X23" i="9" l="1"/>
  <c r="Y23" i="9"/>
  <c r="AJ31" i="9"/>
  <c r="AI31" i="9"/>
  <c r="AA20" i="11"/>
  <c r="Z23" i="9"/>
  <c r="AH31" i="9"/>
  <c r="T20" i="11"/>
  <c r="S20" i="11"/>
  <c r="R20" i="11"/>
  <c r="U20" i="11"/>
  <c r="AF23" i="9"/>
  <c r="AP31" i="9"/>
  <c r="AM31" i="9" s="1"/>
  <c r="AL31" i="9" l="1"/>
  <c r="AF20" i="11"/>
  <c r="AE23" i="9"/>
  <c r="AB23" i="9"/>
  <c r="AC23" i="9"/>
  <c r="Y20" i="11"/>
  <c r="Z20" i="11"/>
  <c r="W20" i="11"/>
  <c r="X20" i="11"/>
  <c r="AD23" i="9"/>
  <c r="AS31" i="9"/>
  <c r="AR31" i="9"/>
  <c r="AQ31" i="9"/>
  <c r="AO31" i="9"/>
  <c r="AN31" i="9"/>
  <c r="AK23" i="9"/>
  <c r="AH23" i="9" s="1"/>
  <c r="AU31" i="9"/>
  <c r="AG23" i="9" l="1"/>
  <c r="AI23" i="9"/>
  <c r="AZ31" i="9"/>
  <c r="AX31" i="9" s="1"/>
  <c r="AT31" i="9"/>
  <c r="AK20" i="11"/>
  <c r="AM23" i="9"/>
  <c r="AJ23" i="9"/>
  <c r="AD20" i="11"/>
  <c r="AE20" i="11"/>
  <c r="AC20" i="11"/>
  <c r="AB20" i="11"/>
  <c r="AP23" i="9"/>
  <c r="AV31" i="9" l="1"/>
  <c r="AW31" i="9"/>
  <c r="AP20" i="11"/>
  <c r="AO23" i="9"/>
  <c r="AN23" i="9"/>
  <c r="AI20" i="11"/>
  <c r="AJ20" i="11"/>
  <c r="AH20" i="11"/>
  <c r="AG20" i="11"/>
  <c r="AL23" i="9"/>
  <c r="BE31" i="9"/>
  <c r="BC31" i="9"/>
  <c r="BB31" i="9"/>
  <c r="BA31" i="9"/>
  <c r="AY31" i="9"/>
  <c r="AU23" i="9"/>
  <c r="AQ23" i="9" s="1"/>
  <c r="AR23" i="9" l="1"/>
  <c r="AS23" i="9"/>
  <c r="BJ31" i="9"/>
  <c r="BF31" i="9"/>
  <c r="BD31" i="9"/>
  <c r="BH31" i="9"/>
  <c r="BG31" i="9"/>
  <c r="AU20" i="11"/>
  <c r="AT23" i="9"/>
  <c r="AN20" i="11"/>
  <c r="AO20" i="11"/>
  <c r="AM20" i="11"/>
  <c r="AL20" i="11"/>
  <c r="AZ23" i="9"/>
  <c r="AW23" i="9" s="1"/>
  <c r="BE23" i="9" l="1"/>
  <c r="BC23" i="9" s="1"/>
  <c r="AY23" i="9"/>
  <c r="AX23" i="9"/>
  <c r="AS20" i="11"/>
  <c r="AQ20" i="11"/>
  <c r="AT20" i="11"/>
  <c r="AR20" i="11"/>
  <c r="AV23" i="9"/>
  <c r="BO31" i="9"/>
  <c r="BN31" i="9" s="1"/>
  <c r="BI31" i="9"/>
  <c r="BL31" i="9"/>
  <c r="AZ20" i="11"/>
  <c r="BK31" i="9" l="1"/>
  <c r="BM31" i="9"/>
  <c r="BE20" i="11"/>
  <c r="BC20" i="11" s="1"/>
  <c r="BA23" i="9"/>
  <c r="BB23" i="9"/>
  <c r="AX20" i="11"/>
  <c r="AY20" i="11"/>
  <c r="AW20" i="11"/>
  <c r="AV20" i="11"/>
  <c r="BB20" i="11"/>
  <c r="BA20" i="11"/>
  <c r="BJ23" i="9"/>
  <c r="BH23" i="9" s="1"/>
  <c r="BD23" i="9"/>
  <c r="AX49" i="10"/>
  <c r="AS49" i="10"/>
  <c r="AN49" i="10"/>
  <c r="AI49" i="10"/>
  <c r="AD49" i="10"/>
  <c r="Y49" i="10"/>
  <c r="T49" i="10"/>
  <c r="O49" i="10"/>
  <c r="J49" i="10"/>
  <c r="E49" i="10"/>
  <c r="D49" i="10"/>
  <c r="BD20" i="11" l="1"/>
  <c r="BJ20" i="11"/>
  <c r="BH20" i="11" s="1"/>
  <c r="BF23" i="9"/>
  <c r="BG23" i="9"/>
  <c r="BO23" i="9"/>
  <c r="BL23" i="9" s="1"/>
  <c r="BM23" i="9"/>
  <c r="BI23" i="9"/>
  <c r="E48" i="11"/>
  <c r="E82" i="9"/>
  <c r="BI20" i="11" l="1"/>
  <c r="BF20" i="11"/>
  <c r="BG20" i="11"/>
  <c r="BK23" i="9"/>
  <c r="BO20" i="11"/>
  <c r="BN23" i="9"/>
  <c r="E81" i="9"/>
  <c r="F82" i="9"/>
  <c r="G82" i="9" s="1"/>
  <c r="F54" i="11"/>
  <c r="F56" i="11" s="1"/>
  <c r="F79" i="11" s="1"/>
  <c r="F86" i="11" s="1"/>
  <c r="F87" i="11" s="1"/>
  <c r="L82" i="9" l="1"/>
  <c r="BM20" i="11"/>
  <c r="BN20" i="11"/>
  <c r="BL20" i="11"/>
  <c r="BK20" i="11"/>
  <c r="Q82" i="9" l="1"/>
  <c r="V82" i="9" s="1"/>
  <c r="AA82" i="9" s="1"/>
  <c r="AF82" i="9" s="1"/>
  <c r="G54" i="11"/>
  <c r="G56" i="11" s="1"/>
  <c r="G79" i="11" s="1"/>
  <c r="G86" i="11" s="1"/>
  <c r="G87" i="11" s="1"/>
  <c r="L83" i="11"/>
  <c r="L79" i="11" l="1"/>
  <c r="AK82" i="9"/>
  <c r="L84" i="11"/>
  <c r="Q83" i="11"/>
  <c r="O83" i="11" l="1"/>
  <c r="M83" i="11"/>
  <c r="N83" i="11"/>
  <c r="P83" i="11"/>
  <c r="AP82" i="9"/>
  <c r="Q79" i="11"/>
  <c r="Q31" i="11"/>
  <c r="Q84" i="11"/>
  <c r="V83" i="11"/>
  <c r="R83" i="11" l="1"/>
  <c r="S83" i="11"/>
  <c r="T83" i="11"/>
  <c r="U83" i="11"/>
  <c r="O79" i="11"/>
  <c r="N79" i="11"/>
  <c r="M79" i="11"/>
  <c r="P79" i="11"/>
  <c r="O31" i="11"/>
  <c r="N31" i="11"/>
  <c r="M31" i="11"/>
  <c r="P31" i="11"/>
  <c r="AU82" i="9"/>
  <c r="AZ82" i="9" s="1"/>
  <c r="BE82" i="9" s="1"/>
  <c r="BJ82" i="9" s="1"/>
  <c r="BO82" i="9" s="1"/>
  <c r="V79" i="11"/>
  <c r="V31" i="11"/>
  <c r="AA83" i="11"/>
  <c r="V84" i="11"/>
  <c r="W83" i="11" l="1"/>
  <c r="Y83" i="11"/>
  <c r="Z83" i="11"/>
  <c r="X83" i="11"/>
  <c r="R79" i="11"/>
  <c r="U79" i="11"/>
  <c r="S79" i="11"/>
  <c r="T79" i="11"/>
  <c r="T31" i="11"/>
  <c r="S31" i="11"/>
  <c r="R31" i="11"/>
  <c r="U31" i="11"/>
  <c r="AA79" i="11"/>
  <c r="AA31" i="11"/>
  <c r="AF83" i="11"/>
  <c r="AA84" i="11"/>
  <c r="AE83" i="11" l="1"/>
  <c r="AB83" i="11"/>
  <c r="AC83" i="11"/>
  <c r="AD83" i="11"/>
  <c r="W79" i="11"/>
  <c r="X79" i="11"/>
  <c r="Y79" i="11"/>
  <c r="Z79" i="11"/>
  <c r="Y31" i="11"/>
  <c r="X31" i="11"/>
  <c r="W31" i="11"/>
  <c r="Z31" i="11"/>
  <c r="AF79" i="11"/>
  <c r="AF31" i="11"/>
  <c r="AF84" i="11"/>
  <c r="AK83" i="11"/>
  <c r="AG83" i="11" l="1"/>
  <c r="AH83" i="11"/>
  <c r="AI83" i="11"/>
  <c r="AJ83" i="11"/>
  <c r="AE79" i="11"/>
  <c r="AD79" i="11"/>
  <c r="AB79" i="11"/>
  <c r="AC79" i="11"/>
  <c r="AD31" i="11"/>
  <c r="AC31" i="11"/>
  <c r="AB31" i="11"/>
  <c r="AE31" i="11"/>
  <c r="AK79" i="11"/>
  <c r="AK31" i="11"/>
  <c r="AK84" i="11"/>
  <c r="AP83" i="11"/>
  <c r="AM83" i="11" l="1"/>
  <c r="AO83" i="11"/>
  <c r="AL83" i="11"/>
  <c r="AN83" i="11"/>
  <c r="AG79" i="11"/>
  <c r="AH79" i="11"/>
  <c r="AI79" i="11"/>
  <c r="AJ79" i="11"/>
  <c r="AI31" i="11"/>
  <c r="AH31" i="11"/>
  <c r="AG31" i="11"/>
  <c r="AJ31" i="11"/>
  <c r="AZ83" i="11"/>
  <c r="AP79" i="11"/>
  <c r="AP31" i="11"/>
  <c r="AU83" i="11"/>
  <c r="AP84" i="11"/>
  <c r="AR83" i="11" l="1"/>
  <c r="AS83" i="11"/>
  <c r="AT83" i="11"/>
  <c r="AQ83" i="11"/>
  <c r="AM79" i="11"/>
  <c r="AN79" i="11"/>
  <c r="AO79" i="11"/>
  <c r="AL79" i="11"/>
  <c r="AW83" i="11"/>
  <c r="AX83" i="11"/>
  <c r="AY83" i="11"/>
  <c r="AV83" i="11"/>
  <c r="AN31" i="11"/>
  <c r="AM31" i="11"/>
  <c r="AL31" i="11"/>
  <c r="AO31" i="11"/>
  <c r="AZ79" i="11"/>
  <c r="AZ31" i="11"/>
  <c r="AU79" i="11"/>
  <c r="AU31" i="11"/>
  <c r="AU84" i="11"/>
  <c r="AS79" i="11" l="1"/>
  <c r="AT79" i="11"/>
  <c r="AQ79" i="11"/>
  <c r="AR79" i="11"/>
  <c r="AW79" i="11"/>
  <c r="AX79" i="11"/>
  <c r="AY79" i="11"/>
  <c r="AV79" i="11"/>
  <c r="AS31" i="11"/>
  <c r="AR31" i="11"/>
  <c r="AQ31" i="11"/>
  <c r="AT31" i="11"/>
  <c r="AX31" i="11"/>
  <c r="AW31" i="11"/>
  <c r="AV31" i="11"/>
  <c r="AY31" i="11"/>
  <c r="Q30" i="9" l="1"/>
  <c r="P30" i="9" l="1"/>
  <c r="O30" i="9"/>
  <c r="M30" i="9"/>
  <c r="N30" i="9"/>
  <c r="V30" i="9"/>
  <c r="U30" i="9" l="1"/>
  <c r="S30" i="9"/>
  <c r="T30" i="9"/>
  <c r="R30" i="9"/>
  <c r="AA30" i="9"/>
  <c r="Z30" i="9" l="1"/>
  <c r="Y30" i="9"/>
  <c r="W30" i="9"/>
  <c r="X30" i="9"/>
  <c r="AF30" i="9"/>
  <c r="AE30" i="9" l="1"/>
  <c r="AB30" i="9"/>
  <c r="AD30" i="9"/>
  <c r="AC30" i="9"/>
  <c r="AK30" i="9"/>
  <c r="AJ30" i="9" l="1"/>
  <c r="AI30" i="9"/>
  <c r="AG30" i="9"/>
  <c r="AH30" i="9"/>
  <c r="AP30" i="9"/>
  <c r="AO30" i="9" l="1"/>
  <c r="AL30" i="9"/>
  <c r="AM30" i="9"/>
  <c r="AN30" i="9"/>
  <c r="AU30" i="9"/>
  <c r="AZ30" i="9" l="1"/>
  <c r="AX30" i="9"/>
  <c r="AW30" i="9"/>
  <c r="AV30" i="9"/>
  <c r="AT30" i="9"/>
  <c r="AR30" i="9"/>
  <c r="AQ30" i="9"/>
  <c r="AS30" i="9"/>
  <c r="I14" i="10"/>
  <c r="I39" i="10" s="1"/>
  <c r="I37" i="10" l="1"/>
  <c r="BE30" i="9"/>
  <c r="BC30" i="9" s="1"/>
  <c r="AY30" i="9"/>
  <c r="BB30" i="9"/>
  <c r="BA30" i="9"/>
  <c r="N14" i="10"/>
  <c r="E44" i="9"/>
  <c r="N37" i="10" l="1"/>
  <c r="N39" i="10"/>
  <c r="BJ30" i="9"/>
  <c r="BH30" i="9" s="1"/>
  <c r="BF30" i="9"/>
  <c r="BD30" i="9"/>
  <c r="BG30" i="9"/>
  <c r="BO30" i="9" l="1"/>
  <c r="BN30" i="9" s="1"/>
  <c r="BM30" i="9"/>
  <c r="BI30" i="9"/>
  <c r="U39" i="10" l="1"/>
  <c r="V39" i="10"/>
  <c r="W39" i="10"/>
  <c r="BK30" i="9"/>
  <c r="BL30" i="9"/>
  <c r="E49" i="11" l="1"/>
  <c r="Q62" i="11" l="1"/>
  <c r="V62" i="11" s="1"/>
  <c r="AA62" i="11" s="1"/>
  <c r="AF62" i="11" s="1"/>
  <c r="AK62" i="11" s="1"/>
  <c r="AP62" i="11" s="1"/>
  <c r="AU62" i="11" s="1"/>
  <c r="AZ62" i="11" s="1"/>
  <c r="BE62" i="11" s="1"/>
  <c r="BJ62" i="11" s="1"/>
  <c r="BO62" i="11" s="1"/>
  <c r="AF72" i="11"/>
  <c r="AK72" i="11" s="1"/>
  <c r="AP72" i="11" s="1"/>
  <c r="AU72" i="11" s="1"/>
  <c r="AZ72" i="11" s="1"/>
  <c r="BE72" i="11" s="1"/>
  <c r="BJ72" i="11" s="1"/>
  <c r="BO72" i="11" s="1"/>
  <c r="E35" i="11"/>
  <c r="Q64" i="11" l="1"/>
  <c r="V64" i="11" s="1"/>
  <c r="AA64" i="11" s="1"/>
  <c r="AF64" i="11" s="1"/>
  <c r="AK64" i="11" s="1"/>
  <c r="AP64" i="11" s="1"/>
  <c r="AU64" i="11" s="1"/>
  <c r="AZ64" i="11" s="1"/>
  <c r="BE64" i="11" s="1"/>
  <c r="BJ64" i="11" s="1"/>
  <c r="BO64" i="11" s="1"/>
  <c r="F35" i="11" l="1"/>
  <c r="E41" i="9" l="1"/>
  <c r="E63" i="9" l="1"/>
  <c r="E70" i="9"/>
  <c r="E51" i="9"/>
  <c r="E59" i="9"/>
  <c r="E52" i="9"/>
  <c r="E53" i="9" s="1"/>
  <c r="D68" i="10"/>
  <c r="J68" i="10" l="1"/>
  <c r="G41" i="9"/>
  <c r="G59" i="9" l="1"/>
  <c r="G62" i="9" l="1"/>
  <c r="E61" i="9" l="1"/>
  <c r="E55" i="9"/>
  <c r="E102" i="9" l="1"/>
  <c r="E36" i="9"/>
  <c r="E38" i="9" s="1"/>
  <c r="F41" i="9" l="1"/>
  <c r="F51" i="9" l="1"/>
  <c r="F52" i="9"/>
  <c r="F53" i="9" s="1"/>
  <c r="F63" i="9"/>
  <c r="F59" i="9"/>
  <c r="F70" i="9"/>
  <c r="E68" i="10"/>
  <c r="F83" i="9"/>
  <c r="G19" i="11"/>
  <c r="F81" i="9" l="1"/>
  <c r="G81" i="9" s="1"/>
  <c r="G18" i="11"/>
  <c r="G83" i="9"/>
  <c r="L83" i="9" s="1"/>
  <c r="F28" i="11" l="1"/>
  <c r="Q81" i="9" l="1"/>
  <c r="Q83" i="9"/>
  <c r="V81" i="9" l="1"/>
  <c r="V83" i="9"/>
  <c r="AA81" i="9" l="1"/>
  <c r="AA83" i="9"/>
  <c r="AF81" i="9" l="1"/>
  <c r="AF83" i="9"/>
  <c r="AK81" i="9" l="1"/>
  <c r="AK83" i="9"/>
  <c r="AP81" i="9" l="1"/>
  <c r="AP83" i="9"/>
  <c r="AU81" i="9" l="1"/>
  <c r="AU83" i="9"/>
  <c r="AZ81" i="9" l="1"/>
  <c r="AZ83" i="9"/>
  <c r="BE81" i="9" l="1"/>
  <c r="BE83" i="9"/>
  <c r="BJ83" i="9" s="1"/>
  <c r="BO83" i="9" s="1"/>
  <c r="BJ81" i="9" l="1"/>
  <c r="BO81" i="9" s="1"/>
  <c r="F44" i="9" l="1"/>
  <c r="F43" i="9" l="1"/>
  <c r="E38" i="10"/>
  <c r="F61" i="9" l="1"/>
  <c r="G61" i="9" s="1"/>
  <c r="Q61" i="9" s="1"/>
  <c r="V61" i="9" s="1"/>
  <c r="AA61" i="9" s="1"/>
  <c r="AF61" i="9" s="1"/>
  <c r="AK61" i="9" s="1"/>
  <c r="AP61" i="9" s="1"/>
  <c r="AU61" i="9" s="1"/>
  <c r="AZ61" i="9" s="1"/>
  <c r="BE61" i="9" s="1"/>
  <c r="BJ61" i="9" s="1"/>
  <c r="BO61" i="9" s="1"/>
  <c r="F55" i="9"/>
  <c r="L43" i="9"/>
  <c r="G43" i="9"/>
  <c r="I15" i="10"/>
  <c r="I40" i="10" s="1"/>
  <c r="L60" i="9" l="1"/>
  <c r="L54" i="9"/>
  <c r="I38" i="10"/>
  <c r="N15" i="10"/>
  <c r="G55" i="9"/>
  <c r="Q55" i="9" s="1"/>
  <c r="V55" i="9" s="1"/>
  <c r="AA55" i="9" s="1"/>
  <c r="AF55" i="9" s="1"/>
  <c r="AK55" i="9" s="1"/>
  <c r="AP55" i="9" s="1"/>
  <c r="AU55" i="9" s="1"/>
  <c r="AZ55" i="9" s="1"/>
  <c r="BE55" i="9" s="1"/>
  <c r="BJ55" i="9" s="1"/>
  <c r="BO55" i="9" s="1"/>
  <c r="G84" i="9"/>
  <c r="G60" i="9"/>
  <c r="F24" i="9"/>
  <c r="N38" i="10" l="1"/>
  <c r="N40" i="10"/>
  <c r="F28" i="9"/>
  <c r="G54" i="9"/>
  <c r="G71" i="9"/>
  <c r="G72" i="9" s="1"/>
  <c r="Q84" i="9"/>
  <c r="V84" i="9" s="1"/>
  <c r="G28" i="11"/>
  <c r="G48" i="11"/>
  <c r="G28" i="9"/>
  <c r="AA84" i="9" l="1"/>
  <c r="L24" i="9"/>
  <c r="L28" i="9" l="1"/>
  <c r="AF84" i="9"/>
  <c r="F102" i="9"/>
  <c r="F34" i="9"/>
  <c r="F36" i="9" l="1"/>
  <c r="AK84" i="9"/>
  <c r="AP84" i="9" s="1"/>
  <c r="AU84" i="9" l="1"/>
  <c r="AZ84" i="9" s="1"/>
  <c r="BE84" i="9" s="1"/>
  <c r="BJ84" i="9" s="1"/>
  <c r="BO84" i="9" s="1"/>
  <c r="F13" i="9" l="1"/>
  <c r="F19" i="9" l="1"/>
  <c r="F38" i="9" s="1"/>
  <c r="O68" i="10" l="1"/>
  <c r="L47" i="9" l="1"/>
  <c r="L48" i="11" l="1"/>
  <c r="J9" i="76"/>
  <c r="J11" i="76"/>
  <c r="Q85" i="9"/>
  <c r="L28" i="11"/>
  <c r="J8" i="76" l="1"/>
  <c r="V85" i="9"/>
  <c r="AA85" i="9" l="1"/>
  <c r="AF85" i="9" l="1"/>
  <c r="AK85" i="9" s="1"/>
  <c r="AP85" i="9" l="1"/>
  <c r="AU85" i="9" l="1"/>
  <c r="AZ85" i="9" l="1"/>
  <c r="T68" i="10"/>
  <c r="Q59" i="9"/>
  <c r="AN10" i="10"/>
  <c r="AI10" i="10"/>
  <c r="AE10" i="10" l="1"/>
  <c r="AE11" i="10" s="1"/>
  <c r="AE13" i="10" s="1"/>
  <c r="AG10" i="10"/>
  <c r="AG11" i="10" s="1"/>
  <c r="AG13" i="10" s="1"/>
  <c r="AF10" i="10"/>
  <c r="AF11" i="10" s="1"/>
  <c r="AF13" i="10" s="1"/>
  <c r="AH10" i="10"/>
  <c r="AH11" i="10" s="1"/>
  <c r="AH13" i="10" s="1"/>
  <c r="AI11" i="10"/>
  <c r="AM10" i="10"/>
  <c r="AM11" i="10" s="1"/>
  <c r="AM13" i="10" s="1"/>
  <c r="AK10" i="10"/>
  <c r="AK11" i="10" s="1"/>
  <c r="AK13" i="10" s="1"/>
  <c r="AL10" i="10"/>
  <c r="AL11" i="10" s="1"/>
  <c r="AL13" i="10" s="1"/>
  <c r="AJ10" i="10"/>
  <c r="AJ11" i="10" s="1"/>
  <c r="AJ13" i="10" s="1"/>
  <c r="AN11" i="10"/>
  <c r="BE85" i="9"/>
  <c r="Q62" i="9"/>
  <c r="Q12" i="9" s="1"/>
  <c r="Q10" i="9"/>
  <c r="Q50" i="9"/>
  <c r="Q11" i="9" s="1"/>
  <c r="AK41" i="9" l="1"/>
  <c r="AN13" i="10"/>
  <c r="AI13" i="10"/>
  <c r="AF41" i="9"/>
  <c r="AD41" i="9"/>
  <c r="AC41" i="9"/>
  <c r="AE41" i="9"/>
  <c r="AG41" i="9"/>
  <c r="AJ41" i="9"/>
  <c r="AB41" i="9"/>
  <c r="AI41" i="9"/>
  <c r="AH41" i="9"/>
  <c r="P12" i="9"/>
  <c r="P62" i="9" s="1"/>
  <c r="O12" i="9"/>
  <c r="O62" i="9" s="1"/>
  <c r="M12" i="9"/>
  <c r="M62" i="9" s="1"/>
  <c r="N12" i="9"/>
  <c r="N62" i="9" s="1"/>
  <c r="P11" i="9"/>
  <c r="P50" i="9" s="1"/>
  <c r="N11" i="9"/>
  <c r="N50" i="9" s="1"/>
  <c r="M11" i="9"/>
  <c r="M50" i="9" s="1"/>
  <c r="O11" i="9"/>
  <c r="O50" i="9" s="1"/>
  <c r="P10" i="9"/>
  <c r="P58" i="9" s="1"/>
  <c r="P59" i="9" s="1"/>
  <c r="N10" i="9"/>
  <c r="N58" i="9" s="1"/>
  <c r="N59" i="9" s="1"/>
  <c r="M10" i="9"/>
  <c r="M58" i="9" s="1"/>
  <c r="M59" i="9" s="1"/>
  <c r="O10" i="9"/>
  <c r="O58" i="9" s="1"/>
  <c r="O59" i="9" s="1"/>
  <c r="BJ85" i="9"/>
  <c r="Q52" i="9"/>
  <c r="Q53" i="9" s="1"/>
  <c r="AD68" i="10"/>
  <c r="AA59" i="9"/>
  <c r="AX10" i="10"/>
  <c r="Q18" i="11"/>
  <c r="Q19" i="11"/>
  <c r="Q15" i="11"/>
  <c r="Y68" i="10"/>
  <c r="V59" i="9"/>
  <c r="AS10" i="10"/>
  <c r="AO10" i="10" l="1"/>
  <c r="AO11" i="10" s="1"/>
  <c r="AO13" i="10" s="1"/>
  <c r="AQ10" i="10"/>
  <c r="AQ11" i="10" s="1"/>
  <c r="AQ13" i="10" s="1"/>
  <c r="AP10" i="10"/>
  <c r="AP11" i="10" s="1"/>
  <c r="AP13" i="10" s="1"/>
  <c r="AR10" i="10"/>
  <c r="AR11" i="10" s="1"/>
  <c r="AR13" i="10" s="1"/>
  <c r="AS11" i="10"/>
  <c r="AU10" i="10"/>
  <c r="AU11" i="10" s="1"/>
  <c r="AU13" i="10" s="1"/>
  <c r="AV10" i="10"/>
  <c r="AV11" i="10" s="1"/>
  <c r="AV13" i="10" s="1"/>
  <c r="AT10" i="10"/>
  <c r="AT11" i="10" s="1"/>
  <c r="AT13" i="10" s="1"/>
  <c r="AW10" i="10"/>
  <c r="AW11" i="10" s="1"/>
  <c r="AW13" i="10" s="1"/>
  <c r="AX11" i="10"/>
  <c r="O51" i="9"/>
  <c r="O52" i="9"/>
  <c r="O53" i="9" s="1"/>
  <c r="M52" i="9"/>
  <c r="M53" i="9" s="1"/>
  <c r="M51" i="9"/>
  <c r="N52" i="9"/>
  <c r="N53" i="9" s="1"/>
  <c r="N51" i="9"/>
  <c r="P51" i="9"/>
  <c r="P52" i="9"/>
  <c r="P53" i="9" s="1"/>
  <c r="N63" i="9"/>
  <c r="M63" i="9"/>
  <c r="O63" i="9"/>
  <c r="P63" i="9"/>
  <c r="M15" i="11"/>
  <c r="P15" i="11"/>
  <c r="O15" i="11"/>
  <c r="N15" i="11"/>
  <c r="O19" i="11"/>
  <c r="N19" i="11"/>
  <c r="M19" i="11"/>
  <c r="P19" i="11"/>
  <c r="O18" i="11"/>
  <c r="P18" i="11"/>
  <c r="N18" i="11"/>
  <c r="M18" i="11"/>
  <c r="BO85" i="9"/>
  <c r="AA10" i="9"/>
  <c r="AA62" i="9"/>
  <c r="AA12" i="9" s="1"/>
  <c r="AA50" i="9"/>
  <c r="AA11" i="9" s="1"/>
  <c r="V10" i="9"/>
  <c r="V62" i="9"/>
  <c r="V12" i="9" s="1"/>
  <c r="V50" i="9"/>
  <c r="V11" i="9" s="1"/>
  <c r="AX13" i="10" l="1"/>
  <c r="AS13" i="10"/>
  <c r="AS41" i="9"/>
  <c r="AQ41" i="9"/>
  <c r="AU41" i="9"/>
  <c r="AR41" i="9"/>
  <c r="AT41" i="9"/>
  <c r="AP41" i="9"/>
  <c r="Z11" i="9"/>
  <c r="Z50" i="9" s="1"/>
  <c r="X11" i="9"/>
  <c r="X50" i="9" s="1"/>
  <c r="W11" i="9"/>
  <c r="W50" i="9" s="1"/>
  <c r="U11" i="9"/>
  <c r="U50" i="9" s="1"/>
  <c r="Y11" i="9"/>
  <c r="Y50" i="9" s="1"/>
  <c r="R11" i="9"/>
  <c r="R50" i="9" s="1"/>
  <c r="T11" i="9"/>
  <c r="T50" i="9" s="1"/>
  <c r="S11" i="9"/>
  <c r="S50" i="9" s="1"/>
  <c r="Z12" i="9"/>
  <c r="Z62" i="9" s="1"/>
  <c r="X12" i="9"/>
  <c r="X62" i="9" s="1"/>
  <c r="Y12" i="9"/>
  <c r="Y62" i="9" s="1"/>
  <c r="U12" i="9"/>
  <c r="U62" i="9" s="1"/>
  <c r="W12" i="9"/>
  <c r="W62" i="9" s="1"/>
  <c r="S12" i="9"/>
  <c r="S62" i="9" s="1"/>
  <c r="T12" i="9"/>
  <c r="T62" i="9" s="1"/>
  <c r="R12" i="9"/>
  <c r="R62" i="9" s="1"/>
  <c r="Z10" i="9"/>
  <c r="Z58" i="9" s="1"/>
  <c r="Z59" i="9" s="1"/>
  <c r="Y10" i="9"/>
  <c r="Y58" i="9" s="1"/>
  <c r="Y59" i="9" s="1"/>
  <c r="W10" i="9"/>
  <c r="W58" i="9" s="1"/>
  <c r="W59" i="9" s="1"/>
  <c r="U10" i="9"/>
  <c r="U58" i="9" s="1"/>
  <c r="U59" i="9" s="1"/>
  <c r="X10" i="9"/>
  <c r="X58" i="9" s="1"/>
  <c r="X59" i="9" s="1"/>
  <c r="T10" i="9"/>
  <c r="T58" i="9" s="1"/>
  <c r="T59" i="9" s="1"/>
  <c r="S10" i="9"/>
  <c r="S58" i="9" s="1"/>
  <c r="S59" i="9" s="1"/>
  <c r="R10" i="9"/>
  <c r="R58" i="9" s="1"/>
  <c r="R59" i="9" s="1"/>
  <c r="V52" i="9"/>
  <c r="V53" i="9" s="1"/>
  <c r="AA52" i="9"/>
  <c r="AA53" i="9" s="1"/>
  <c r="AA18" i="11"/>
  <c r="V18" i="11"/>
  <c r="BH10" i="10"/>
  <c r="AI68" i="10"/>
  <c r="AN68" i="10"/>
  <c r="AA19" i="11"/>
  <c r="V19" i="11"/>
  <c r="AA15" i="11"/>
  <c r="V15" i="11"/>
  <c r="BC10" i="10"/>
  <c r="BE10" i="10" l="1"/>
  <c r="BE11" i="10" s="1"/>
  <c r="BE13" i="10" s="1"/>
  <c r="BD10" i="10"/>
  <c r="BD11" i="10" s="1"/>
  <c r="BD13" i="10" s="1"/>
  <c r="BF10" i="10"/>
  <c r="BF11" i="10" s="1"/>
  <c r="BF13" i="10" s="1"/>
  <c r="BG10" i="10"/>
  <c r="BG11" i="10" s="1"/>
  <c r="BG13" i="10" s="1"/>
  <c r="BH11" i="10"/>
  <c r="BA10" i="10"/>
  <c r="BA11" i="10" s="1"/>
  <c r="BA13" i="10" s="1"/>
  <c r="AZ10" i="10"/>
  <c r="AZ11" i="10" s="1"/>
  <c r="AZ13" i="10" s="1"/>
  <c r="AY10" i="10"/>
  <c r="AY11" i="10" s="1"/>
  <c r="AY13" i="10" s="1"/>
  <c r="BC13" i="10" s="1"/>
  <c r="BB10" i="10"/>
  <c r="BB11" i="10" s="1"/>
  <c r="BB13" i="10" s="1"/>
  <c r="BC11" i="10"/>
  <c r="R63" i="9"/>
  <c r="T52" i="9"/>
  <c r="T53" i="9" s="1"/>
  <c r="T51" i="9"/>
  <c r="S63" i="9"/>
  <c r="Z51" i="9"/>
  <c r="Z52" i="9"/>
  <c r="Z53" i="9" s="1"/>
  <c r="S52" i="9"/>
  <c r="S53" i="9" s="1"/>
  <c r="S51" i="9"/>
  <c r="W63" i="9"/>
  <c r="Y52" i="9"/>
  <c r="Y53" i="9" s="1"/>
  <c r="Y51" i="9"/>
  <c r="U63" i="9"/>
  <c r="Y63" i="9"/>
  <c r="W52" i="9"/>
  <c r="W53" i="9" s="1"/>
  <c r="W51" i="9"/>
  <c r="Z63" i="9"/>
  <c r="T63" i="9"/>
  <c r="R51" i="9"/>
  <c r="R52" i="9"/>
  <c r="R53" i="9" s="1"/>
  <c r="U52" i="9"/>
  <c r="U53" i="9" s="1"/>
  <c r="U51" i="9"/>
  <c r="X63" i="9"/>
  <c r="X52" i="9"/>
  <c r="X53" i="9" s="1"/>
  <c r="X51" i="9"/>
  <c r="AN41" i="9"/>
  <c r="AM41" i="9"/>
  <c r="AO41" i="9"/>
  <c r="AL41" i="9"/>
  <c r="W19" i="11"/>
  <c r="Z19" i="11"/>
  <c r="Y19" i="11"/>
  <c r="X19" i="11"/>
  <c r="T18" i="11"/>
  <c r="R18" i="11"/>
  <c r="U18" i="11"/>
  <c r="S18" i="11"/>
  <c r="Y18" i="11"/>
  <c r="Z18" i="11"/>
  <c r="X18" i="11"/>
  <c r="W18" i="11"/>
  <c r="U15" i="11"/>
  <c r="T15" i="11"/>
  <c r="S15" i="11"/>
  <c r="R15" i="11"/>
  <c r="Z15" i="11"/>
  <c r="Y15" i="11"/>
  <c r="X15" i="11"/>
  <c r="W15" i="11"/>
  <c r="U19" i="11"/>
  <c r="T19" i="11"/>
  <c r="S19" i="11"/>
  <c r="R19" i="11"/>
  <c r="AK58" i="9"/>
  <c r="AK10" i="9" s="1"/>
  <c r="AK50" i="9"/>
  <c r="AK11" i="9" s="1"/>
  <c r="AK62" i="9"/>
  <c r="AK12" i="9" s="1"/>
  <c r="AF62" i="9"/>
  <c r="AF12" i="9" s="1"/>
  <c r="AF58" i="9"/>
  <c r="AF10" i="9" s="1"/>
  <c r="AF50" i="9"/>
  <c r="AF11" i="9" s="1"/>
  <c r="BH13" i="10" l="1"/>
  <c r="BE41" i="9"/>
  <c r="BA41" i="9"/>
  <c r="AD42" i="9"/>
  <c r="AC42" i="9"/>
  <c r="BD41" i="9"/>
  <c r="BB41" i="9"/>
  <c r="BC41" i="9"/>
  <c r="AZ41" i="9"/>
  <c r="AK52" i="9"/>
  <c r="AK53" i="9" s="1"/>
  <c r="AJ11" i="9"/>
  <c r="AJ50" i="9" s="1"/>
  <c r="AJ10" i="9"/>
  <c r="AJ58" i="9" s="1"/>
  <c r="AJ59" i="9" s="1"/>
  <c r="AF52" i="9"/>
  <c r="AF53" i="9" s="1"/>
  <c r="AH11" i="9"/>
  <c r="AH50" i="9" s="1"/>
  <c r="AG11" i="9"/>
  <c r="AG50" i="9" s="1"/>
  <c r="AE11" i="9"/>
  <c r="AE50" i="9" s="1"/>
  <c r="AI11" i="9"/>
  <c r="AI50" i="9" s="1"/>
  <c r="AD11" i="9"/>
  <c r="AD50" i="9" s="1"/>
  <c r="AB11" i="9"/>
  <c r="AB50" i="9" s="1"/>
  <c r="AC11" i="9"/>
  <c r="AC50" i="9" s="1"/>
  <c r="AG10" i="9"/>
  <c r="AG58" i="9" s="1"/>
  <c r="AG59" i="9" s="1"/>
  <c r="AE10" i="9"/>
  <c r="AE58" i="9" s="1"/>
  <c r="AE59" i="9" s="1"/>
  <c r="AH10" i="9"/>
  <c r="AH58" i="9" s="1"/>
  <c r="AH59" i="9" s="1"/>
  <c r="AI10" i="9"/>
  <c r="AI58" i="9" s="1"/>
  <c r="AI59" i="9" s="1"/>
  <c r="AC10" i="9"/>
  <c r="AC58" i="9" s="1"/>
  <c r="AC59" i="9" s="1"/>
  <c r="AB10" i="9"/>
  <c r="AB58" i="9" s="1"/>
  <c r="AB59" i="9" s="1"/>
  <c r="AD10" i="9"/>
  <c r="AD58" i="9" s="1"/>
  <c r="AD59" i="9" s="1"/>
  <c r="AG12" i="9"/>
  <c r="AG62" i="9" s="1"/>
  <c r="AG63" i="9" s="1"/>
  <c r="AI12" i="9"/>
  <c r="AI62" i="9" s="1"/>
  <c r="AI63" i="9" s="1"/>
  <c r="AH12" i="9"/>
  <c r="AH62" i="9" s="1"/>
  <c r="AH63" i="9" s="1"/>
  <c r="AE12" i="9"/>
  <c r="AE62" i="9" s="1"/>
  <c r="AE63" i="9" s="1"/>
  <c r="AC12" i="9"/>
  <c r="AC62" i="9" s="1"/>
  <c r="AC63" i="9" s="1"/>
  <c r="AB12" i="9"/>
  <c r="AB62" i="9" s="1"/>
  <c r="AB63" i="9" s="1"/>
  <c r="AD12" i="9"/>
  <c r="AD62" i="9" s="1"/>
  <c r="AD63" i="9" s="1"/>
  <c r="AJ12" i="9"/>
  <c r="AJ62" i="9" s="1"/>
  <c r="AJ63" i="9" s="1"/>
  <c r="AK15" i="11"/>
  <c r="AF15" i="11"/>
  <c r="BM10" i="10"/>
  <c r="AK19" i="11"/>
  <c r="AF19" i="11"/>
  <c r="AX68" i="10"/>
  <c r="AK18" i="11"/>
  <c r="AF18" i="11"/>
  <c r="AS68" i="10"/>
  <c r="BK10" i="10" l="1"/>
  <c r="BK11" i="10" s="1"/>
  <c r="BK13" i="10" s="1"/>
  <c r="BJ10" i="10"/>
  <c r="BJ11" i="10" s="1"/>
  <c r="BJ13" i="10" s="1"/>
  <c r="BI10" i="10"/>
  <c r="BI11" i="10" s="1"/>
  <c r="BI13" i="10" s="1"/>
  <c r="BL10" i="10"/>
  <c r="BL11" i="10" s="1"/>
  <c r="BL13" i="10" s="1"/>
  <c r="BM11" i="10"/>
  <c r="AY41" i="9"/>
  <c r="AD51" i="9"/>
  <c r="AD52" i="9"/>
  <c r="AD53" i="9" s="1"/>
  <c r="AC64" i="9"/>
  <c r="AC65" i="9" s="1"/>
  <c r="AH51" i="9"/>
  <c r="AH52" i="9"/>
  <c r="AH53" i="9" s="1"/>
  <c r="AI51" i="9"/>
  <c r="AI52" i="9"/>
  <c r="AI53" i="9" s="1"/>
  <c r="AE51" i="9"/>
  <c r="AE52" i="9"/>
  <c r="AE53" i="9" s="1"/>
  <c r="AX41" i="9"/>
  <c r="AC51" i="9"/>
  <c r="AC52" i="9"/>
  <c r="AC53" i="9" s="1"/>
  <c r="AW41" i="9"/>
  <c r="AG51" i="9"/>
  <c r="AG52" i="9"/>
  <c r="AG53" i="9" s="1"/>
  <c r="AB51" i="9"/>
  <c r="AB52" i="9"/>
  <c r="AB53" i="9" s="1"/>
  <c r="AJ51" i="9"/>
  <c r="AJ52" i="9"/>
  <c r="AJ53" i="9" s="1"/>
  <c r="AV41" i="9"/>
  <c r="AD64" i="9"/>
  <c r="AD65" i="9" s="1"/>
  <c r="AE19" i="11"/>
  <c r="AD19" i="11"/>
  <c r="AC19" i="11"/>
  <c r="AB19" i="11"/>
  <c r="AI19" i="11"/>
  <c r="AH19" i="11"/>
  <c r="AG19" i="11"/>
  <c r="AJ19" i="11"/>
  <c r="AC15" i="11"/>
  <c r="AB15" i="11"/>
  <c r="AE15" i="11"/>
  <c r="AD15" i="11"/>
  <c r="AD18" i="11"/>
  <c r="AE18" i="11"/>
  <c r="AC18" i="11"/>
  <c r="AB18" i="11"/>
  <c r="AJ15" i="11"/>
  <c r="AI15" i="11"/>
  <c r="AG15" i="11"/>
  <c r="AH15" i="11"/>
  <c r="AI18" i="11"/>
  <c r="AH18" i="11"/>
  <c r="AG18" i="11"/>
  <c r="AJ18" i="11"/>
  <c r="AP58" i="9"/>
  <c r="AP10" i="9" s="1"/>
  <c r="AP62" i="9"/>
  <c r="AP12" i="9" s="1"/>
  <c r="AP50" i="9"/>
  <c r="AP11" i="9" s="1"/>
  <c r="AU58" i="9"/>
  <c r="AU10" i="9" s="1"/>
  <c r="AU50" i="9"/>
  <c r="AU11" i="9" s="1"/>
  <c r="AU62" i="9"/>
  <c r="AU12" i="9" s="1"/>
  <c r="BM13" i="10" l="1"/>
  <c r="BJ41" i="9"/>
  <c r="AU52" i="9"/>
  <c r="AU53" i="9" s="1"/>
  <c r="AT11" i="9"/>
  <c r="AT50" i="9" s="1"/>
  <c r="AT10" i="9"/>
  <c r="AT58" i="9" s="1"/>
  <c r="AT59" i="9" s="1"/>
  <c r="AP52" i="9"/>
  <c r="AP53" i="9" s="1"/>
  <c r="AQ11" i="9"/>
  <c r="AQ50" i="9" s="1"/>
  <c r="AO11" i="9"/>
  <c r="AO50" i="9" s="1"/>
  <c r="AS11" i="9"/>
  <c r="AS50" i="9" s="1"/>
  <c r="AR11" i="9"/>
  <c r="AR50" i="9" s="1"/>
  <c r="AL11" i="9"/>
  <c r="AL50" i="9" s="1"/>
  <c r="AM11" i="9"/>
  <c r="AM50" i="9" s="1"/>
  <c r="AN11" i="9"/>
  <c r="AN50" i="9" s="1"/>
  <c r="AS12" i="9"/>
  <c r="AS62" i="9" s="1"/>
  <c r="AS63" i="9" s="1"/>
  <c r="AR12" i="9"/>
  <c r="AR62" i="9" s="1"/>
  <c r="AR63" i="9" s="1"/>
  <c r="AO12" i="9"/>
  <c r="AO62" i="9" s="1"/>
  <c r="AO63" i="9" s="1"/>
  <c r="AQ12" i="9"/>
  <c r="AQ62" i="9" s="1"/>
  <c r="AQ63" i="9" s="1"/>
  <c r="AL12" i="9"/>
  <c r="AL62" i="9" s="1"/>
  <c r="AL63" i="9" s="1"/>
  <c r="AN12" i="9"/>
  <c r="AN62" i="9" s="1"/>
  <c r="AN63" i="9" s="1"/>
  <c r="AM12" i="9"/>
  <c r="AM62" i="9" s="1"/>
  <c r="AM63" i="9" s="1"/>
  <c r="AS10" i="9"/>
  <c r="AS58" i="9" s="1"/>
  <c r="AS59" i="9" s="1"/>
  <c r="AR10" i="9"/>
  <c r="AR58" i="9" s="1"/>
  <c r="AR59" i="9" s="1"/>
  <c r="AQ10" i="9"/>
  <c r="AQ58" i="9" s="1"/>
  <c r="AQ59" i="9" s="1"/>
  <c r="AO10" i="9"/>
  <c r="AO58" i="9" s="1"/>
  <c r="AO59" i="9" s="1"/>
  <c r="AN10" i="9"/>
  <c r="AN58" i="9" s="1"/>
  <c r="AN59" i="9" s="1"/>
  <c r="AM10" i="9"/>
  <c r="AM58" i="9" s="1"/>
  <c r="AM59" i="9" s="1"/>
  <c r="AL10" i="9"/>
  <c r="AL58" i="9" s="1"/>
  <c r="AL59" i="9" s="1"/>
  <c r="AT12" i="9"/>
  <c r="AT62" i="9" s="1"/>
  <c r="AT63" i="9" s="1"/>
  <c r="BC68" i="10"/>
  <c r="AU19" i="11"/>
  <c r="AP19" i="11"/>
  <c r="AU15" i="11"/>
  <c r="AP15" i="11"/>
  <c r="AU18" i="11"/>
  <c r="AP18" i="11"/>
  <c r="BH68" i="10"/>
  <c r="BG41" i="9" l="1"/>
  <c r="AT51" i="9"/>
  <c r="AT52" i="9"/>
  <c r="AT53" i="9" s="1"/>
  <c r="BH41" i="9"/>
  <c r="AL51" i="9"/>
  <c r="AL52" i="9"/>
  <c r="AL53" i="9" s="1"/>
  <c r="AQ51" i="9"/>
  <c r="AQ52" i="9"/>
  <c r="AQ53" i="9" s="1"/>
  <c r="BF41" i="9"/>
  <c r="AN51" i="9"/>
  <c r="AN52" i="9"/>
  <c r="AN53" i="9" s="1"/>
  <c r="Q67" i="10"/>
  <c r="AR51" i="9"/>
  <c r="AR52" i="9"/>
  <c r="AR53" i="9" s="1"/>
  <c r="AM51" i="9"/>
  <c r="AM52" i="9"/>
  <c r="AM53" i="9" s="1"/>
  <c r="R67" i="10"/>
  <c r="S67" i="10"/>
  <c r="AS51" i="9"/>
  <c r="AS52" i="9"/>
  <c r="AS53" i="9" s="1"/>
  <c r="BR67" i="10"/>
  <c r="AO51" i="9"/>
  <c r="AO52" i="9"/>
  <c r="AO53" i="9" s="1"/>
  <c r="BI41" i="9"/>
  <c r="P67" i="10"/>
  <c r="AM19" i="11"/>
  <c r="AL19" i="11"/>
  <c r="AO19" i="11"/>
  <c r="AN19" i="11"/>
  <c r="AS18" i="11"/>
  <c r="AT18" i="11"/>
  <c r="AR18" i="11"/>
  <c r="AQ18" i="11"/>
  <c r="AT19" i="11"/>
  <c r="AS19" i="11"/>
  <c r="AR19" i="11"/>
  <c r="AQ19" i="11"/>
  <c r="AN18" i="11"/>
  <c r="AO18" i="11"/>
  <c r="AM18" i="11"/>
  <c r="AL18" i="11"/>
  <c r="AO15" i="11"/>
  <c r="AN15" i="11"/>
  <c r="AM15" i="11"/>
  <c r="AL15" i="11"/>
  <c r="AS15" i="11"/>
  <c r="AR15" i="11"/>
  <c r="AQ15" i="11"/>
  <c r="AT15" i="11"/>
  <c r="BE58" i="9"/>
  <c r="BE10" i="9" s="1"/>
  <c r="BE50" i="9"/>
  <c r="BE11" i="9" s="1"/>
  <c r="BE62" i="9"/>
  <c r="BE12" i="9" s="1"/>
  <c r="AZ58" i="9"/>
  <c r="AZ10" i="9" s="1"/>
  <c r="AZ62" i="9"/>
  <c r="AZ12" i="9" s="1"/>
  <c r="AZ50" i="9"/>
  <c r="AZ11" i="9" s="1"/>
  <c r="BD10" i="9" l="1"/>
  <c r="BD58" i="9" s="1"/>
  <c r="BD59" i="9" s="1"/>
  <c r="BC10" i="9"/>
  <c r="BC58" i="9" s="1"/>
  <c r="BC59" i="9" s="1"/>
  <c r="BB10" i="9"/>
  <c r="BB58" i="9" s="1"/>
  <c r="BB59" i="9" s="1"/>
  <c r="BA10" i="9"/>
  <c r="BA58" i="9" s="1"/>
  <c r="BA59" i="9" s="1"/>
  <c r="AY10" i="9"/>
  <c r="AY58" i="9" s="1"/>
  <c r="AY59" i="9" s="1"/>
  <c r="AX10" i="9"/>
  <c r="AX58" i="9" s="1"/>
  <c r="AX59" i="9" s="1"/>
  <c r="AW10" i="9"/>
  <c r="AW58" i="9" s="1"/>
  <c r="AW59" i="9" s="1"/>
  <c r="AV10" i="9"/>
  <c r="AV58" i="9" s="1"/>
  <c r="AV59" i="9" s="1"/>
  <c r="BD12" i="9"/>
  <c r="BD62" i="9" s="1"/>
  <c r="BD63" i="9" s="1"/>
  <c r="BC12" i="9"/>
  <c r="BC62" i="9" s="1"/>
  <c r="BC63" i="9" s="1"/>
  <c r="BB12" i="9"/>
  <c r="BB62" i="9" s="1"/>
  <c r="BB63" i="9" s="1"/>
  <c r="BA12" i="9"/>
  <c r="BA62" i="9" s="1"/>
  <c r="BA63" i="9" s="1"/>
  <c r="AY12" i="9"/>
  <c r="AY62" i="9" s="1"/>
  <c r="AY63" i="9" s="1"/>
  <c r="AX12" i="9"/>
  <c r="AX62" i="9" s="1"/>
  <c r="AX63" i="9" s="1"/>
  <c r="AW12" i="9"/>
  <c r="AW62" i="9" s="1"/>
  <c r="AW63" i="9" s="1"/>
  <c r="AV12" i="9"/>
  <c r="AV62" i="9" s="1"/>
  <c r="AV63" i="9" s="1"/>
  <c r="AZ52" i="9"/>
  <c r="AZ53" i="9" s="1"/>
  <c r="AY11" i="9"/>
  <c r="AY50" i="9" s="1"/>
  <c r="BC11" i="9"/>
  <c r="BC50" i="9" s="1"/>
  <c r="BB11" i="9"/>
  <c r="BB50" i="9" s="1"/>
  <c r="BA11" i="9"/>
  <c r="BA50" i="9" s="1"/>
  <c r="AW11" i="9"/>
  <c r="AW50" i="9" s="1"/>
  <c r="AV11" i="9"/>
  <c r="AV50" i="9" s="1"/>
  <c r="AX11" i="9"/>
  <c r="AX50" i="9" s="1"/>
  <c r="BE52" i="9"/>
  <c r="BE53" i="9" s="1"/>
  <c r="BD11" i="9"/>
  <c r="BD50" i="9" s="1"/>
  <c r="N67" i="10"/>
  <c r="K67" i="10"/>
  <c r="L67" i="10"/>
  <c r="M67" i="10"/>
  <c r="BE19" i="11"/>
  <c r="AZ19" i="11"/>
  <c r="BE18" i="11"/>
  <c r="AZ18" i="11"/>
  <c r="BM68" i="10"/>
  <c r="F67" i="10"/>
  <c r="AD67" i="10"/>
  <c r="BC67" i="10"/>
  <c r="AN67" i="10"/>
  <c r="AI67" i="10"/>
  <c r="I67" i="10"/>
  <c r="BM67" i="10"/>
  <c r="AX67" i="10"/>
  <c r="AS67" i="10"/>
  <c r="E67" i="10"/>
  <c r="G67" i="10"/>
  <c r="H67" i="10"/>
  <c r="O67" i="10"/>
  <c r="J67" i="10"/>
  <c r="Y67" i="10"/>
  <c r="BH67" i="10"/>
  <c r="T67" i="10"/>
  <c r="D67" i="10"/>
  <c r="BE15" i="11"/>
  <c r="AZ15" i="11"/>
  <c r="AW51" i="9" l="1"/>
  <c r="AW52" i="9"/>
  <c r="AW53" i="9" s="1"/>
  <c r="AX51" i="9"/>
  <c r="AX52" i="9"/>
  <c r="AX53" i="9" s="1"/>
  <c r="AY51" i="9"/>
  <c r="AY52" i="9"/>
  <c r="AY53" i="9" s="1"/>
  <c r="AV51" i="9"/>
  <c r="AV52" i="9"/>
  <c r="AV53" i="9" s="1"/>
  <c r="BA52" i="9"/>
  <c r="BA53" i="9" s="1"/>
  <c r="BA51" i="9"/>
  <c r="BB52" i="9"/>
  <c r="BB53" i="9" s="1"/>
  <c r="BB51" i="9"/>
  <c r="BC52" i="9"/>
  <c r="BC53" i="9" s="1"/>
  <c r="BC51" i="9"/>
  <c r="BD51" i="9"/>
  <c r="BD52" i="9"/>
  <c r="BD53" i="9" s="1"/>
  <c r="AX18" i="11"/>
  <c r="AY18" i="11"/>
  <c r="AW18" i="11"/>
  <c r="AV18" i="11"/>
  <c r="BC18" i="11"/>
  <c r="BD18" i="11"/>
  <c r="BB18" i="11"/>
  <c r="BA18" i="11"/>
  <c r="BC19" i="11"/>
  <c r="BB19" i="11"/>
  <c r="BA19" i="11"/>
  <c r="BD19" i="11"/>
  <c r="BA15" i="11"/>
  <c r="BD15" i="11"/>
  <c r="BC15" i="11"/>
  <c r="BB15" i="11"/>
  <c r="AY19" i="11"/>
  <c r="AX19" i="11"/>
  <c r="AW19" i="11"/>
  <c r="AV19" i="11"/>
  <c r="AY15" i="11"/>
  <c r="AX15" i="11"/>
  <c r="AW15" i="11"/>
  <c r="AV15" i="11"/>
  <c r="BJ50" i="9"/>
  <c r="BJ11" i="9" s="1"/>
  <c r="BJ58" i="9"/>
  <c r="BJ10" i="9" s="1"/>
  <c r="BJ62" i="9"/>
  <c r="BJ12" i="9" s="1"/>
  <c r="BO19" i="11" l="1"/>
  <c r="BM12" i="9"/>
  <c r="BM62" i="9" s="1"/>
  <c r="BL12" i="9"/>
  <c r="BL62" i="9" s="1"/>
  <c r="BK12" i="9"/>
  <c r="BK62" i="9" s="1"/>
  <c r="BI12" i="9"/>
  <c r="BI62" i="9" s="1"/>
  <c r="BF12" i="9"/>
  <c r="BF62" i="9" s="1"/>
  <c r="BH12" i="9"/>
  <c r="BH62" i="9" s="1"/>
  <c r="BG12" i="9"/>
  <c r="BG62" i="9" s="1"/>
  <c r="BO15" i="11"/>
  <c r="BM10" i="9"/>
  <c r="BM58" i="9" s="1"/>
  <c r="BM59" i="9" s="1"/>
  <c r="BL10" i="9"/>
  <c r="BL58" i="9" s="1"/>
  <c r="BL59" i="9" s="1"/>
  <c r="BK10" i="9"/>
  <c r="BK58" i="9" s="1"/>
  <c r="BK59" i="9" s="1"/>
  <c r="BI10" i="9"/>
  <c r="BI58" i="9" s="1"/>
  <c r="BI59" i="9" s="1"/>
  <c r="BF10" i="9"/>
  <c r="BF58" i="9" s="1"/>
  <c r="BF59" i="9" s="1"/>
  <c r="BH10" i="9"/>
  <c r="BH58" i="9" s="1"/>
  <c r="BH59" i="9" s="1"/>
  <c r="BG10" i="9"/>
  <c r="BG58" i="9" s="1"/>
  <c r="BG59" i="9" s="1"/>
  <c r="BO18" i="11"/>
  <c r="BI11" i="9"/>
  <c r="BI50" i="9" s="1"/>
  <c r="BM11" i="9"/>
  <c r="BM50" i="9" s="1"/>
  <c r="BL11" i="9"/>
  <c r="BL50" i="9" s="1"/>
  <c r="BK11" i="9"/>
  <c r="BK50" i="9" s="1"/>
  <c r="BG11" i="9"/>
  <c r="BG50" i="9" s="1"/>
  <c r="BH11" i="9"/>
  <c r="BH50" i="9" s="1"/>
  <c r="BF11" i="9"/>
  <c r="BF50" i="9" s="1"/>
  <c r="BJ19" i="11"/>
  <c r="BJ15" i="11"/>
  <c r="BJ52" i="9"/>
  <c r="BJ53" i="9" s="1"/>
  <c r="BJ18" i="11"/>
  <c r="BM51" i="9" l="1"/>
  <c r="BM52" i="9"/>
  <c r="BM53" i="9" s="1"/>
  <c r="BL63" i="9"/>
  <c r="BM63" i="9"/>
  <c r="BK51" i="9"/>
  <c r="BK52" i="9"/>
  <c r="BK53" i="9" s="1"/>
  <c r="BL51" i="9"/>
  <c r="BL52" i="9"/>
  <c r="BL53" i="9" s="1"/>
  <c r="BK63" i="9"/>
  <c r="BI51" i="9"/>
  <c r="BI52" i="9"/>
  <c r="BI53" i="9" s="1"/>
  <c r="BG51" i="9"/>
  <c r="BG52" i="9"/>
  <c r="BG53" i="9" s="1"/>
  <c r="BF51" i="9"/>
  <c r="BF52" i="9"/>
  <c r="BF53" i="9" s="1"/>
  <c r="BH51" i="9"/>
  <c r="BH52" i="9"/>
  <c r="BH53" i="9" s="1"/>
  <c r="BG63" i="9"/>
  <c r="BH63" i="9"/>
  <c r="BF63" i="9"/>
  <c r="BI63" i="9"/>
  <c r="BH18" i="11"/>
  <c r="BF18" i="11"/>
  <c r="BI18" i="11"/>
  <c r="BG18" i="11"/>
  <c r="BI15" i="11"/>
  <c r="BH15" i="11"/>
  <c r="BG15" i="11"/>
  <c r="BF15" i="11"/>
  <c r="BI19" i="11"/>
  <c r="BH19" i="11"/>
  <c r="BG19" i="11"/>
  <c r="BF19" i="11"/>
  <c r="BM18" i="11"/>
  <c r="BN18" i="11"/>
  <c r="BL18" i="11"/>
  <c r="BK18" i="11"/>
  <c r="BN15" i="11"/>
  <c r="BM15" i="11"/>
  <c r="BL15" i="11"/>
  <c r="BK15" i="11"/>
  <c r="BK19" i="11"/>
  <c r="BN19" i="11"/>
  <c r="BM19" i="11"/>
  <c r="BL19" i="11"/>
  <c r="F49" i="11" l="1"/>
  <c r="V66" i="11"/>
  <c r="AA66" i="11" s="1"/>
  <c r="AF66" i="11" s="1"/>
  <c r="AK66" i="11" s="1"/>
  <c r="AP66" i="11" s="1"/>
  <c r="AU66" i="11" s="1"/>
  <c r="AZ66" i="11" s="1"/>
  <c r="BE66" i="11" s="1"/>
  <c r="BJ66" i="11" s="1"/>
  <c r="BO66" i="11" s="1"/>
  <c r="G49" i="11" l="1"/>
  <c r="L68" i="11" l="1"/>
  <c r="L80" i="11" s="1"/>
  <c r="L70" i="11"/>
  <c r="L49" i="11" s="1"/>
  <c r="Q89" i="11"/>
  <c r="G35" i="11"/>
  <c r="L74" i="11" l="1"/>
  <c r="L76" i="11" s="1"/>
  <c r="L86" i="11"/>
  <c r="Q60" i="11" l="1"/>
  <c r="Q61" i="11" s="1"/>
  <c r="M60" i="11"/>
  <c r="L35" i="11"/>
  <c r="Q71" i="11"/>
  <c r="N71" i="11" l="1"/>
  <c r="M71" i="11"/>
  <c r="M72" i="11" s="1"/>
  <c r="O71" i="11"/>
  <c r="P71" i="11"/>
  <c r="O61" i="11"/>
  <c r="M61" i="11"/>
  <c r="M62" i="11" s="1"/>
  <c r="N61" i="11"/>
  <c r="P61" i="11"/>
  <c r="Q63" i="11"/>
  <c r="Q65" i="11"/>
  <c r="L87" i="11"/>
  <c r="Q90" i="11"/>
  <c r="Q70" i="11"/>
  <c r="Q49" i="11" s="1"/>
  <c r="O63" i="11" l="1"/>
  <c r="N63" i="11"/>
  <c r="M63" i="11"/>
  <c r="M64" i="11" s="1"/>
  <c r="P63" i="11"/>
  <c r="Q74" i="11"/>
  <c r="Q68" i="11"/>
  <c r="Q80" i="11" s="1"/>
  <c r="Q86" i="11" s="1"/>
  <c r="Q32" i="9" s="1"/>
  <c r="O65" i="11"/>
  <c r="N65" i="11"/>
  <c r="M65" i="11"/>
  <c r="P65" i="11"/>
  <c r="V89" i="11"/>
  <c r="R89" i="11"/>
  <c r="Q91" i="11"/>
  <c r="T31" i="10" s="1"/>
  <c r="Q32" i="11" l="1"/>
  <c r="P70" i="11"/>
  <c r="P49" i="11" s="1"/>
  <c r="P68" i="11"/>
  <c r="P80" i="11" s="1"/>
  <c r="V60" i="11"/>
  <c r="R60" i="11"/>
  <c r="N70" i="11"/>
  <c r="N49" i="11" s="1"/>
  <c r="N68" i="11"/>
  <c r="N80" i="11" s="1"/>
  <c r="N66" i="11"/>
  <c r="M66" i="11"/>
  <c r="M70" i="11"/>
  <c r="M49" i="11" s="1"/>
  <c r="M68" i="11"/>
  <c r="M80" i="11" s="1"/>
  <c r="M90" i="11"/>
  <c r="M74" i="11"/>
  <c r="N60" i="11" s="1"/>
  <c r="O70" i="11"/>
  <c r="O49" i="11" s="1"/>
  <c r="O68" i="11"/>
  <c r="O80" i="11" s="1"/>
  <c r="T66" i="10"/>
  <c r="Q35" i="11"/>
  <c r="M32" i="11"/>
  <c r="O32" i="11"/>
  <c r="P32" i="11"/>
  <c r="N32" i="11"/>
  <c r="P32" i="9"/>
  <c r="N32" i="9"/>
  <c r="M32" i="9"/>
  <c r="O32" i="9"/>
  <c r="Q87" i="11"/>
  <c r="O86" i="11" l="1"/>
  <c r="N72" i="11"/>
  <c r="N74" i="11"/>
  <c r="O60" i="11" s="1"/>
  <c r="N62" i="11"/>
  <c r="N86" i="11"/>
  <c r="N89" i="11"/>
  <c r="M91" i="11"/>
  <c r="P31" i="10" s="1"/>
  <c r="P66" i="10" s="1"/>
  <c r="V65" i="11"/>
  <c r="V61" i="11"/>
  <c r="V71" i="11"/>
  <c r="V63" i="11"/>
  <c r="N64" i="11"/>
  <c r="M86" i="11"/>
  <c r="P86" i="11"/>
  <c r="O35" i="11"/>
  <c r="N35" i="11"/>
  <c r="P35" i="11"/>
  <c r="M35" i="11"/>
  <c r="S65" i="11" l="1"/>
  <c r="T65" i="11"/>
  <c r="R65" i="11"/>
  <c r="U65" i="11"/>
  <c r="V70" i="11"/>
  <c r="V49" i="11" s="1"/>
  <c r="V68" i="11"/>
  <c r="V80" i="11" s="1"/>
  <c r="V32" i="11" s="1"/>
  <c r="V90" i="11"/>
  <c r="V74" i="11"/>
  <c r="N90" i="11"/>
  <c r="O89" i="11" s="1"/>
  <c r="R63" i="11"/>
  <c r="R64" i="11" s="1"/>
  <c r="T63" i="11"/>
  <c r="U63" i="11"/>
  <c r="S63" i="11"/>
  <c r="T71" i="11"/>
  <c r="R71" i="11"/>
  <c r="S71" i="11"/>
  <c r="U71" i="11"/>
  <c r="O62" i="11"/>
  <c r="O74" i="11"/>
  <c r="P60" i="11" s="1"/>
  <c r="O72" i="11"/>
  <c r="O66" i="11"/>
  <c r="O64" i="11"/>
  <c r="U61" i="11"/>
  <c r="S61" i="11"/>
  <c r="T61" i="11"/>
  <c r="R61" i="11"/>
  <c r="R62" i="11" s="1"/>
  <c r="N91" i="11" l="1"/>
  <c r="Q31" i="10" s="1"/>
  <c r="Q66" i="10" s="1"/>
  <c r="AA89" i="11"/>
  <c r="V91" i="11"/>
  <c r="Y31" i="10" s="1"/>
  <c r="W89" i="11"/>
  <c r="R72" i="11"/>
  <c r="R74" i="11"/>
  <c r="S60" i="11" s="1"/>
  <c r="S74" i="11" s="1"/>
  <c r="T60" i="11" s="1"/>
  <c r="T74" i="11" s="1"/>
  <c r="U60" i="11" s="1"/>
  <c r="U74" i="11" s="1"/>
  <c r="AA60" i="11"/>
  <c r="W60" i="11"/>
  <c r="V86" i="11"/>
  <c r="T68" i="11"/>
  <c r="T80" i="11" s="1"/>
  <c r="T70" i="11"/>
  <c r="V35" i="11"/>
  <c r="R32" i="11"/>
  <c r="T32" i="11"/>
  <c r="S32" i="11"/>
  <c r="U32" i="11"/>
  <c r="P72" i="11"/>
  <c r="P74" i="11"/>
  <c r="P62" i="11"/>
  <c r="P64" i="11"/>
  <c r="P66" i="11"/>
  <c r="U70" i="11"/>
  <c r="U49" i="11" s="1"/>
  <c r="U68" i="11"/>
  <c r="U80" i="11" s="1"/>
  <c r="R70" i="11"/>
  <c r="R49" i="11" s="1"/>
  <c r="R68" i="11"/>
  <c r="R80" i="11" s="1"/>
  <c r="R66" i="11"/>
  <c r="R90" i="11"/>
  <c r="O90" i="11"/>
  <c r="P89" i="11" s="1"/>
  <c r="P90" i="11" s="1"/>
  <c r="P91" i="11" s="1"/>
  <c r="S31" i="10" s="1"/>
  <c r="S66" i="10" s="1"/>
  <c r="S68" i="11"/>
  <c r="S80" i="11" s="1"/>
  <c r="S70" i="11"/>
  <c r="S49" i="11" s="1"/>
  <c r="T86" i="11" l="1"/>
  <c r="T49" i="11"/>
  <c r="Y66" i="10"/>
  <c r="O91" i="11"/>
  <c r="R31" i="10" s="1"/>
  <c r="R66" i="10" s="1"/>
  <c r="U62" i="11"/>
  <c r="T66" i="11"/>
  <c r="S64" i="11"/>
  <c r="S72" i="11"/>
  <c r="U66" i="11"/>
  <c r="U64" i="11"/>
  <c r="S62" i="11"/>
  <c r="U72" i="11"/>
  <c r="R86" i="11"/>
  <c r="T64" i="11"/>
  <c r="U86" i="11"/>
  <c r="S66" i="11"/>
  <c r="T62" i="11"/>
  <c r="T35" i="11"/>
  <c r="S35" i="11"/>
  <c r="U35" i="11"/>
  <c r="R35" i="11"/>
  <c r="AA63" i="11"/>
  <c r="AA61" i="11"/>
  <c r="AA65" i="11"/>
  <c r="AA71" i="11"/>
  <c r="V32" i="9"/>
  <c r="V87" i="11" s="1"/>
  <c r="S86" i="11"/>
  <c r="S89" i="11"/>
  <c r="R91" i="11"/>
  <c r="U31" i="10" s="1"/>
  <c r="T72" i="11"/>
  <c r="AA68" i="11" l="1"/>
  <c r="AA80" i="11" s="1"/>
  <c r="X65" i="11"/>
  <c r="Z65" i="11"/>
  <c r="Y65" i="11"/>
  <c r="W65" i="11"/>
  <c r="AA90" i="11"/>
  <c r="AA70" i="11"/>
  <c r="AA49" i="11" s="1"/>
  <c r="W61" i="11"/>
  <c r="W62" i="11" s="1"/>
  <c r="Z61" i="11"/>
  <c r="X61" i="11"/>
  <c r="Y61" i="11"/>
  <c r="Z63" i="11"/>
  <c r="X63" i="11"/>
  <c r="Y63" i="11"/>
  <c r="W63" i="11"/>
  <c r="W64" i="11" s="1"/>
  <c r="S90" i="11"/>
  <c r="T89" i="11" s="1"/>
  <c r="U32" i="9"/>
  <c r="T32" i="9"/>
  <c r="S32" i="9"/>
  <c r="R32" i="9"/>
  <c r="AA74" i="11"/>
  <c r="W71" i="11"/>
  <c r="Z71" i="11"/>
  <c r="X71" i="11"/>
  <c r="Y71" i="11"/>
  <c r="T90" i="11" l="1"/>
  <c r="U89" i="11" s="1"/>
  <c r="U90" i="11" s="1"/>
  <c r="U91" i="11" s="1"/>
  <c r="X31" i="10" s="1"/>
  <c r="AA86" i="11"/>
  <c r="W66" i="11"/>
  <c r="W70" i="11"/>
  <c r="W49" i="11" s="1"/>
  <c r="W68" i="11"/>
  <c r="W80" i="11" s="1"/>
  <c r="W90" i="11"/>
  <c r="X68" i="11"/>
  <c r="X80" i="11" s="1"/>
  <c r="X70" i="11"/>
  <c r="X49" i="11" s="1"/>
  <c r="AF60" i="11"/>
  <c r="AB60" i="11"/>
  <c r="AA91" i="11"/>
  <c r="AD31" i="10" s="1"/>
  <c r="AF89" i="11"/>
  <c r="AB89" i="11"/>
  <c r="Y70" i="11"/>
  <c r="Y49" i="11" s="1"/>
  <c r="Y68" i="11"/>
  <c r="Y80" i="11" s="1"/>
  <c r="Z70" i="11"/>
  <c r="Z49" i="11" s="1"/>
  <c r="Z68" i="11"/>
  <c r="Z80" i="11" s="1"/>
  <c r="W72" i="11"/>
  <c r="W74" i="11"/>
  <c r="X60" i="11" s="1"/>
  <c r="X62" i="11" s="1"/>
  <c r="S91" i="11"/>
  <c r="V31" i="10" s="1"/>
  <c r="AA32" i="11"/>
  <c r="AD66" i="10" l="1"/>
  <c r="X86" i="11"/>
  <c r="T91" i="11"/>
  <c r="W31" i="10" s="1"/>
  <c r="Y86" i="11"/>
  <c r="AF65" i="11"/>
  <c r="AF90" i="11" s="1"/>
  <c r="AF63" i="11"/>
  <c r="AF61" i="11"/>
  <c r="AF71" i="11"/>
  <c r="AA32" i="9"/>
  <c r="Z86" i="11"/>
  <c r="X72" i="11"/>
  <c r="X74" i="11"/>
  <c r="Y60" i="11" s="1"/>
  <c r="W86" i="11"/>
  <c r="X66" i="11"/>
  <c r="X64" i="11"/>
  <c r="AA35" i="11"/>
  <c r="Z32" i="11"/>
  <c r="Y32" i="11"/>
  <c r="W32" i="11"/>
  <c r="X32" i="11"/>
  <c r="X89" i="11"/>
  <c r="W91" i="11"/>
  <c r="Z31" i="10" s="1"/>
  <c r="AF74" i="11" l="1"/>
  <c r="X90" i="11"/>
  <c r="Y89" i="11" s="1"/>
  <c r="X91" i="11"/>
  <c r="AA31" i="10" s="1"/>
  <c r="Y32" i="9"/>
  <c r="Z32" i="9"/>
  <c r="W32" i="9"/>
  <c r="X32" i="9"/>
  <c r="AF91" i="11"/>
  <c r="AI31" i="10" s="1"/>
  <c r="AG89" i="11"/>
  <c r="AK89" i="11"/>
  <c r="AK60" i="11"/>
  <c r="AG60" i="11"/>
  <c r="AC71" i="11"/>
  <c r="AE71" i="11"/>
  <c r="AB71" i="11"/>
  <c r="AD71" i="11"/>
  <c r="AC63" i="11"/>
  <c r="AB63" i="11"/>
  <c r="AB64" i="11" s="1"/>
  <c r="AD63" i="11"/>
  <c r="AE63" i="11"/>
  <c r="W35" i="11"/>
  <c r="Z35" i="11"/>
  <c r="Y35" i="11"/>
  <c r="X35" i="11"/>
  <c r="Y74" i="11"/>
  <c r="Z60" i="11" s="1"/>
  <c r="Y62" i="11"/>
  <c r="Y72" i="11"/>
  <c r="Y64" i="11"/>
  <c r="Y66" i="11"/>
  <c r="AD61" i="11"/>
  <c r="AC61" i="11"/>
  <c r="AE61" i="11"/>
  <c r="AB61" i="11"/>
  <c r="AB62" i="11" s="1"/>
  <c r="AC65" i="11"/>
  <c r="AD65" i="11"/>
  <c r="AE65" i="11"/>
  <c r="AB65" i="11"/>
  <c r="AF70" i="11"/>
  <c r="AF49" i="11" s="1"/>
  <c r="AF68" i="11"/>
  <c r="AF80" i="11" s="1"/>
  <c r="AF32" i="11" s="1"/>
  <c r="AA87" i="11"/>
  <c r="AI66" i="10" l="1"/>
  <c r="AD70" i="11"/>
  <c r="AD49" i="11" s="1"/>
  <c r="AD68" i="11"/>
  <c r="AD80" i="11" s="1"/>
  <c r="AC70" i="11"/>
  <c r="AC49" i="11" s="1"/>
  <c r="AC68" i="11"/>
  <c r="AC80" i="11" s="1"/>
  <c r="AE68" i="11"/>
  <c r="AE80" i="11" s="1"/>
  <c r="AE70" i="11"/>
  <c r="AK61" i="11"/>
  <c r="AK63" i="11"/>
  <c r="AK71" i="11"/>
  <c r="AK65" i="11"/>
  <c r="AK74" i="11"/>
  <c r="Z74" i="11"/>
  <c r="Z62" i="11"/>
  <c r="Z72" i="11"/>
  <c r="Z66" i="11"/>
  <c r="Z64" i="11"/>
  <c r="AF35" i="11"/>
  <c r="AB32" i="11"/>
  <c r="AC32" i="11"/>
  <c r="AD32" i="11"/>
  <c r="AE32" i="11"/>
  <c r="AF86" i="11"/>
  <c r="AB72" i="11"/>
  <c r="AB74" i="11"/>
  <c r="AC60" i="11" s="1"/>
  <c r="AC74" i="11" s="1"/>
  <c r="AD60" i="11" s="1"/>
  <c r="AD74" i="11" s="1"/>
  <c r="AE60" i="11" s="1"/>
  <c r="AE74" i="11" s="1"/>
  <c r="AB68" i="11"/>
  <c r="AB80" i="11" s="1"/>
  <c r="AB70" i="11"/>
  <c r="AB49" i="11" s="1"/>
  <c r="AB66" i="11"/>
  <c r="AB90" i="11"/>
  <c r="Y90" i="11"/>
  <c r="Z89" i="11" s="1"/>
  <c r="Z90" i="11" s="1"/>
  <c r="Z91" i="11" s="1"/>
  <c r="AC31" i="10" s="1"/>
  <c r="AE86" i="11" l="1"/>
  <c r="AE49" i="11"/>
  <c r="AE66" i="11"/>
  <c r="Y91" i="11"/>
  <c r="AB31" i="10" s="1"/>
  <c r="AC86" i="11"/>
  <c r="AP60" i="11"/>
  <c r="AL60" i="11"/>
  <c r="AB35" i="11"/>
  <c r="AE35" i="11"/>
  <c r="AD35" i="11"/>
  <c r="AC35" i="11"/>
  <c r="AF32" i="9"/>
  <c r="AF87" i="11" s="1"/>
  <c r="AH71" i="11"/>
  <c r="AI71" i="11"/>
  <c r="AJ71" i="11"/>
  <c r="AG71" i="11"/>
  <c r="AC89" i="11"/>
  <c r="AB91" i="11"/>
  <c r="AE31" i="10" s="1"/>
  <c r="AI63" i="11"/>
  <c r="AJ63" i="11"/>
  <c r="AG63" i="11"/>
  <c r="AG64" i="11" s="1"/>
  <c r="AH63" i="11"/>
  <c r="AE62" i="11"/>
  <c r="AI61" i="11"/>
  <c r="AJ61" i="11"/>
  <c r="AG61" i="11"/>
  <c r="AG62" i="11" s="1"/>
  <c r="AH61" i="11"/>
  <c r="AC66" i="11"/>
  <c r="AE64" i="11"/>
  <c r="AD66" i="11"/>
  <c r="AD62" i="11"/>
  <c r="AK68" i="11"/>
  <c r="AK80" i="11" s="1"/>
  <c r="AH65" i="11"/>
  <c r="AI65" i="11"/>
  <c r="AJ65" i="11"/>
  <c r="AG65" i="11"/>
  <c r="AK70" i="11"/>
  <c r="AK49" i="11" s="1"/>
  <c r="AK90" i="11"/>
  <c r="AD86" i="11"/>
  <c r="AE72" i="11"/>
  <c r="AC64" i="11"/>
  <c r="AC72" i="11"/>
  <c r="AC62" i="11"/>
  <c r="AD72" i="11"/>
  <c r="AB86" i="11"/>
  <c r="AD64" i="11"/>
  <c r="AK32" i="11" l="1"/>
  <c r="AI32" i="11" s="1"/>
  <c r="AC90" i="11"/>
  <c r="AD89" i="11" s="1"/>
  <c r="AJ68" i="11"/>
  <c r="AJ80" i="11" s="1"/>
  <c r="AJ70" i="11"/>
  <c r="AK91" i="11"/>
  <c r="AN31" i="10" s="1"/>
  <c r="AL89" i="11"/>
  <c r="AP89" i="11"/>
  <c r="AI70" i="11"/>
  <c r="AI49" i="11" s="1"/>
  <c r="AI68" i="11"/>
  <c r="AI80" i="11" s="1"/>
  <c r="AH68" i="11"/>
  <c r="AH80" i="11" s="1"/>
  <c r="AH70" i="11"/>
  <c r="AK35" i="11"/>
  <c r="AG32" i="11"/>
  <c r="AG72" i="11"/>
  <c r="AG74" i="11"/>
  <c r="AH60" i="11" s="1"/>
  <c r="AH74" i="11" s="1"/>
  <c r="AI60" i="11" s="1"/>
  <c r="AI74" i="11" s="1"/>
  <c r="AJ60" i="11" s="1"/>
  <c r="AJ74" i="11" s="1"/>
  <c r="AK86" i="11"/>
  <c r="AG70" i="11"/>
  <c r="AG49" i="11" s="1"/>
  <c r="AG68" i="11"/>
  <c r="AG80" i="11" s="1"/>
  <c r="AG66" i="11"/>
  <c r="AG90" i="11"/>
  <c r="AE32" i="9"/>
  <c r="AC32" i="9"/>
  <c r="AB32" i="9"/>
  <c r="AD32" i="9"/>
  <c r="AP71" i="11"/>
  <c r="AP61" i="11"/>
  <c r="AP63" i="11"/>
  <c r="AP65" i="11"/>
  <c r="AJ66" i="11" l="1"/>
  <c r="AI72" i="11"/>
  <c r="AJ32" i="11"/>
  <c r="AH32" i="11"/>
  <c r="AH86" i="11"/>
  <c r="AH49" i="11"/>
  <c r="AJ86" i="11"/>
  <c r="AJ49" i="11"/>
  <c r="AN66" i="10"/>
  <c r="AG86" i="11"/>
  <c r="AH64" i="11"/>
  <c r="AH72" i="11"/>
  <c r="AC91" i="11"/>
  <c r="AF31" i="10" s="1"/>
  <c r="AK32" i="9"/>
  <c r="AK87" i="11" s="1"/>
  <c r="AJ35" i="11"/>
  <c r="AI35" i="11"/>
  <c r="AG35" i="11"/>
  <c r="AH35" i="11"/>
  <c r="AH62" i="11"/>
  <c r="AP70" i="11"/>
  <c r="AP49" i="11" s="1"/>
  <c r="AN65" i="11"/>
  <c r="AL65" i="11"/>
  <c r="AM65" i="11"/>
  <c r="AO65" i="11"/>
  <c r="AP90" i="11"/>
  <c r="AP68" i="11"/>
  <c r="AP80" i="11" s="1"/>
  <c r="AL61" i="11"/>
  <c r="AL62" i="11" s="1"/>
  <c r="AN61" i="11"/>
  <c r="AM61" i="11"/>
  <c r="AO61" i="11"/>
  <c r="AJ64" i="11"/>
  <c r="AH66" i="11"/>
  <c r="AO63" i="11"/>
  <c r="AL63" i="11"/>
  <c r="AL64" i="11" s="1"/>
  <c r="AM63" i="11"/>
  <c r="AN63" i="11"/>
  <c r="AI86" i="11"/>
  <c r="AM71" i="11"/>
  <c r="AL71" i="11"/>
  <c r="AN71" i="11"/>
  <c r="AO71" i="11"/>
  <c r="AJ72" i="11"/>
  <c r="AH89" i="11"/>
  <c r="AG91" i="11"/>
  <c r="AJ31" i="10" s="1"/>
  <c r="AI62" i="11"/>
  <c r="AD90" i="11"/>
  <c r="AE89" i="11" s="1"/>
  <c r="AE90" i="11" s="1"/>
  <c r="AE91" i="11" s="1"/>
  <c r="AH31" i="10" s="1"/>
  <c r="AP74" i="11"/>
  <c r="AI66" i="11"/>
  <c r="AI64" i="11"/>
  <c r="AJ62" i="11"/>
  <c r="AD91" i="11" l="1"/>
  <c r="AG31" i="10" s="1"/>
  <c r="AU60" i="11"/>
  <c r="AQ60" i="11"/>
  <c r="AP86" i="11"/>
  <c r="AP32" i="11"/>
  <c r="AP91" i="11"/>
  <c r="AS31" i="10" s="1"/>
  <c r="AQ89" i="11"/>
  <c r="AU89" i="11"/>
  <c r="AM70" i="11"/>
  <c r="AM49" i="11" s="1"/>
  <c r="AM68" i="11"/>
  <c r="AM80" i="11" s="1"/>
  <c r="AL66" i="11"/>
  <c r="AL70" i="11"/>
  <c r="AL49" i="11" s="1"/>
  <c r="AL68" i="11"/>
  <c r="AL80" i="11" s="1"/>
  <c r="AL90" i="11"/>
  <c r="AN68" i="11"/>
  <c r="AN80" i="11" s="1"/>
  <c r="AN70" i="11"/>
  <c r="AN49" i="11" s="1"/>
  <c r="AH90" i="11"/>
  <c r="AI89" i="11" s="1"/>
  <c r="AO70" i="11"/>
  <c r="AO49" i="11" s="1"/>
  <c r="AO68" i="11"/>
  <c r="AO80" i="11" s="1"/>
  <c r="AL72" i="11"/>
  <c r="AL74" i="11"/>
  <c r="AM60" i="11" s="1"/>
  <c r="AM74" i="11" s="1"/>
  <c r="AN60" i="11" s="1"/>
  <c r="AN74" i="11" s="1"/>
  <c r="AO60" i="11" s="1"/>
  <c r="AO74" i="11" s="1"/>
  <c r="AM72" i="11"/>
  <c r="AJ32" i="9"/>
  <c r="AG32" i="9"/>
  <c r="AH32" i="9"/>
  <c r="AI32" i="9"/>
  <c r="AS66" i="10" l="1"/>
  <c r="AL86" i="11"/>
  <c r="AO72" i="11"/>
  <c r="AO62" i="11"/>
  <c r="AN66" i="11"/>
  <c r="AN64" i="11"/>
  <c r="AN86" i="11"/>
  <c r="AI90" i="11"/>
  <c r="AJ89" i="11" s="1"/>
  <c r="AJ90" i="11" s="1"/>
  <c r="AJ91" i="11" s="1"/>
  <c r="AM31" i="10" s="1"/>
  <c r="AN72" i="11"/>
  <c r="AU71" i="11"/>
  <c r="AU63" i="11"/>
  <c r="AU61" i="11"/>
  <c r="AU65" i="11"/>
  <c r="AU74" i="11"/>
  <c r="AP35" i="11"/>
  <c r="AL32" i="11"/>
  <c r="AO32" i="11"/>
  <c r="AN32" i="11"/>
  <c r="AM32" i="11"/>
  <c r="AP32" i="9"/>
  <c r="AP87" i="11" s="1"/>
  <c r="AM86" i="11"/>
  <c r="AM89" i="11"/>
  <c r="AL91" i="11"/>
  <c r="AO31" i="10" s="1"/>
  <c r="AO86" i="11"/>
  <c r="AO64" i="11"/>
  <c r="AM66" i="11"/>
  <c r="AO66" i="11"/>
  <c r="AM62" i="11"/>
  <c r="AN62" i="11"/>
  <c r="AH91" i="11"/>
  <c r="AK31" i="10" s="1"/>
  <c r="AM64" i="11"/>
  <c r="AI91" i="11" l="1"/>
  <c r="AL31" i="10" s="1"/>
  <c r="AZ60" i="11"/>
  <c r="AV60" i="11"/>
  <c r="AU70" i="11"/>
  <c r="AU49" i="11" s="1"/>
  <c r="AS65" i="11"/>
  <c r="AT65" i="11"/>
  <c r="AQ65" i="11"/>
  <c r="AR65" i="11"/>
  <c r="AU68" i="11"/>
  <c r="AU80" i="11" s="1"/>
  <c r="AU90" i="11"/>
  <c r="AL32" i="9"/>
  <c r="AO32" i="9"/>
  <c r="AM32" i="9"/>
  <c r="AN32" i="9"/>
  <c r="AT61" i="11"/>
  <c r="AS61" i="11"/>
  <c r="AQ61" i="11"/>
  <c r="AQ62" i="11" s="1"/>
  <c r="AR61" i="11"/>
  <c r="AQ63" i="11"/>
  <c r="AQ64" i="11" s="1"/>
  <c r="AS63" i="11"/>
  <c r="AR63" i="11"/>
  <c r="AT63" i="11"/>
  <c r="AS71" i="11"/>
  <c r="AR71" i="11"/>
  <c r="AT71" i="11"/>
  <c r="AQ71" i="11"/>
  <c r="AM90" i="11"/>
  <c r="AN89" i="11" s="1"/>
  <c r="AM35" i="11"/>
  <c r="AL35" i="11"/>
  <c r="AO35" i="11"/>
  <c r="AN35" i="11"/>
  <c r="AU32" i="11" l="1"/>
  <c r="AQ32" i="11"/>
  <c r="AT32" i="11"/>
  <c r="AS32" i="11"/>
  <c r="AR32" i="11"/>
  <c r="AU35" i="11"/>
  <c r="AR68" i="11"/>
  <c r="AR80" i="11" s="1"/>
  <c r="AR70" i="11"/>
  <c r="AT70" i="11"/>
  <c r="AT49" i="11" s="1"/>
  <c r="AT68" i="11"/>
  <c r="AT80" i="11" s="1"/>
  <c r="AS70" i="11"/>
  <c r="AS49" i="11" s="1"/>
  <c r="AS68" i="11"/>
  <c r="AS80" i="11" s="1"/>
  <c r="AN90" i="11"/>
  <c r="AO89" i="11" s="1"/>
  <c r="AO90" i="11" s="1"/>
  <c r="AO91" i="11" s="1"/>
  <c r="AR31" i="10" s="1"/>
  <c r="AN91" i="11"/>
  <c r="AQ31" i="10" s="1"/>
  <c r="AQ70" i="11"/>
  <c r="AQ49" i="11" s="1"/>
  <c r="AQ68" i="11"/>
  <c r="AQ80" i="11" s="1"/>
  <c r="AQ66" i="11"/>
  <c r="AQ90" i="11"/>
  <c r="AM91" i="11"/>
  <c r="AP31" i="10" s="1"/>
  <c r="AQ72" i="11"/>
  <c r="AQ74" i="11"/>
  <c r="AR60" i="11" s="1"/>
  <c r="AR74" i="11" s="1"/>
  <c r="AS60" i="11" s="1"/>
  <c r="AS74" i="11" s="1"/>
  <c r="AT60" i="11" s="1"/>
  <c r="AT74" i="11" s="1"/>
  <c r="AU86" i="11"/>
  <c r="AZ89" i="11"/>
  <c r="AU91" i="11"/>
  <c r="AX31" i="10" s="1"/>
  <c r="AV89" i="11"/>
  <c r="AZ65" i="11"/>
  <c r="AZ63" i="11"/>
  <c r="AZ61" i="11"/>
  <c r="AZ71" i="11"/>
  <c r="I23" i="10"/>
  <c r="J22" i="10"/>
  <c r="J23" i="10" s="1"/>
  <c r="AR86" i="11" l="1"/>
  <c r="AR49" i="11"/>
  <c r="AX66" i="10"/>
  <c r="AT72" i="11"/>
  <c r="AR62" i="11"/>
  <c r="AT64" i="11"/>
  <c r="AR72" i="11"/>
  <c r="AT66" i="11"/>
  <c r="AS86" i="11"/>
  <c r="AU32" i="9"/>
  <c r="AQ86" i="11"/>
  <c r="AS72" i="11"/>
  <c r="AX63" i="11"/>
  <c r="AY63" i="11"/>
  <c r="AV63" i="11"/>
  <c r="AV64" i="11" s="1"/>
  <c r="AW63" i="11"/>
  <c r="AZ68" i="11"/>
  <c r="AZ80" i="11" s="1"/>
  <c r="AW65" i="11"/>
  <c r="AX65" i="11"/>
  <c r="AZ90" i="11"/>
  <c r="AV65" i="11"/>
  <c r="AY65" i="11"/>
  <c r="AZ70" i="11"/>
  <c r="AZ49" i="11" s="1"/>
  <c r="AS35" i="11"/>
  <c r="AT35" i="11"/>
  <c r="AR35" i="11"/>
  <c r="AQ35" i="11"/>
  <c r="AZ74" i="11"/>
  <c r="AT62" i="11"/>
  <c r="AR64" i="11"/>
  <c r="AT86" i="11"/>
  <c r="AY71" i="11"/>
  <c r="AV71" i="11"/>
  <c r="AW71" i="11"/>
  <c r="AX71" i="11"/>
  <c r="AS62" i="11"/>
  <c r="AS64" i="11"/>
  <c r="AY61" i="11"/>
  <c r="AW61" i="11"/>
  <c r="AX61" i="11"/>
  <c r="AV61" i="11"/>
  <c r="AV62" i="11" s="1"/>
  <c r="AR89" i="11"/>
  <c r="AQ91" i="11"/>
  <c r="AT31" i="10" s="1"/>
  <c r="AS66" i="11"/>
  <c r="AR66" i="11"/>
  <c r="AZ86" i="11" l="1"/>
  <c r="AR90" i="11"/>
  <c r="AS89" i="11" s="1"/>
  <c r="AV70" i="11"/>
  <c r="AV49" i="11" s="1"/>
  <c r="AV68" i="11"/>
  <c r="AV80" i="11" s="1"/>
  <c r="AV86" i="11" s="1"/>
  <c r="AV66" i="11"/>
  <c r="AT32" i="9"/>
  <c r="AZ32" i="9"/>
  <c r="AW32" i="9" s="1"/>
  <c r="AS32" i="9"/>
  <c r="AQ32" i="9"/>
  <c r="AR32" i="9"/>
  <c r="BE60" i="11"/>
  <c r="BA60" i="11"/>
  <c r="AY70" i="11"/>
  <c r="AY49" i="11" s="1"/>
  <c r="AY68" i="11"/>
  <c r="AY80" i="11" s="1"/>
  <c r="AV72" i="11"/>
  <c r="AV74" i="11"/>
  <c r="AW60" i="11" s="1"/>
  <c r="AW74" i="11" s="1"/>
  <c r="AX60" i="11" s="1"/>
  <c r="AX74" i="11" s="1"/>
  <c r="AY60" i="11" s="1"/>
  <c r="AY74" i="11" s="1"/>
  <c r="AZ91" i="11"/>
  <c r="BC31" i="10" s="1"/>
  <c r="BA89" i="11"/>
  <c r="BE89" i="11"/>
  <c r="AX70" i="11"/>
  <c r="AX49" i="11" s="1"/>
  <c r="AX68" i="11"/>
  <c r="AX80" i="11" s="1"/>
  <c r="AW70" i="11"/>
  <c r="AW49" i="11" s="1"/>
  <c r="AW68" i="11"/>
  <c r="AW80" i="11" s="1"/>
  <c r="AW86" i="11" s="1"/>
  <c r="AU87" i="11"/>
  <c r="AZ32" i="11"/>
  <c r="AV90" i="11"/>
  <c r="O23" i="10"/>
  <c r="BC66" i="10" l="1"/>
  <c r="AV32" i="9"/>
  <c r="AX32" i="9"/>
  <c r="AX66" i="11"/>
  <c r="AX86" i="11"/>
  <c r="AX62" i="11"/>
  <c r="AY62" i="11"/>
  <c r="AW72" i="11"/>
  <c r="AY72" i="11"/>
  <c r="AY66" i="11"/>
  <c r="AX64" i="11"/>
  <c r="AW66" i="11"/>
  <c r="AY64" i="11"/>
  <c r="AX72" i="11"/>
  <c r="AW64" i="11"/>
  <c r="AW62" i="11"/>
  <c r="AR91" i="11"/>
  <c r="AU31" i="10" s="1"/>
  <c r="AS90" i="11"/>
  <c r="AT89" i="11" s="1"/>
  <c r="AT90" i="11" s="1"/>
  <c r="AT91" i="11" s="1"/>
  <c r="AW31" i="10" s="1"/>
  <c r="AY86" i="11"/>
  <c r="AW89" i="11"/>
  <c r="AV91" i="11"/>
  <c r="AY31" i="10" s="1"/>
  <c r="AZ87" i="11"/>
  <c r="AY32" i="9"/>
  <c r="BE61" i="11"/>
  <c r="BE63" i="11"/>
  <c r="BE71" i="11"/>
  <c r="BE65" i="11"/>
  <c r="AV32" i="11"/>
  <c r="AZ35" i="11"/>
  <c r="AY32" i="11"/>
  <c r="AX32" i="11"/>
  <c r="AW32" i="11"/>
  <c r="T23" i="10"/>
  <c r="AS91" i="11" l="1"/>
  <c r="AV31" i="10" s="1"/>
  <c r="BD63" i="11"/>
  <c r="BA63" i="11"/>
  <c r="BA64" i="11" s="1"/>
  <c r="BB63" i="11"/>
  <c r="BC63" i="11"/>
  <c r="BB61" i="11"/>
  <c r="BC61" i="11"/>
  <c r="BD61" i="11"/>
  <c r="BA61" i="11"/>
  <c r="BA62" i="11" s="1"/>
  <c r="AV35" i="11"/>
  <c r="AX35" i="11"/>
  <c r="AW35" i="11"/>
  <c r="AY35" i="11"/>
  <c r="AW90" i="11"/>
  <c r="AX89" i="11" s="1"/>
  <c r="BE74" i="11"/>
  <c r="BB65" i="11"/>
  <c r="BC65" i="11"/>
  <c r="BD65" i="11"/>
  <c r="BE90" i="11"/>
  <c r="BE68" i="11"/>
  <c r="BE80" i="11" s="1"/>
  <c r="BE70" i="11"/>
  <c r="BE49" i="11" s="1"/>
  <c r="BA65" i="11"/>
  <c r="BA71" i="11"/>
  <c r="BB71" i="11"/>
  <c r="BD71" i="11"/>
  <c r="BC71" i="11"/>
  <c r="Y23" i="10"/>
  <c r="AW91" i="11" l="1"/>
  <c r="AZ31" i="10" s="1"/>
  <c r="AX90" i="11"/>
  <c r="AY89" i="11" s="1"/>
  <c r="AY90" i="11" s="1"/>
  <c r="AY91" i="11" s="1"/>
  <c r="BB31" i="10" s="1"/>
  <c r="BD68" i="11"/>
  <c r="BD80" i="11" s="1"/>
  <c r="BD70" i="11"/>
  <c r="BA72" i="11"/>
  <c r="BA74" i="11"/>
  <c r="BB60" i="11" s="1"/>
  <c r="BB74" i="11" s="1"/>
  <c r="BC60" i="11" s="1"/>
  <c r="BC74" i="11" s="1"/>
  <c r="BD60" i="11" s="1"/>
  <c r="BD74" i="11" s="1"/>
  <c r="BA68" i="11"/>
  <c r="BA80" i="11" s="1"/>
  <c r="BA70" i="11"/>
  <c r="BA49" i="11" s="1"/>
  <c r="BA66" i="11"/>
  <c r="BA90" i="11"/>
  <c r="BE32" i="11"/>
  <c r="BJ60" i="11"/>
  <c r="BF60" i="11"/>
  <c r="BE86" i="11"/>
  <c r="BE32" i="9" s="1"/>
  <c r="BF89" i="11"/>
  <c r="BE91" i="11"/>
  <c r="BH31" i="10" s="1"/>
  <c r="BJ89" i="11"/>
  <c r="BC68" i="11"/>
  <c r="BC80" i="11" s="1"/>
  <c r="BC70" i="11"/>
  <c r="BB70" i="11"/>
  <c r="BB49" i="11" s="1"/>
  <c r="BB68" i="11"/>
  <c r="BB80" i="11" s="1"/>
  <c r="V23" i="10"/>
  <c r="U23" i="10"/>
  <c r="W23" i="10"/>
  <c r="AD23" i="10"/>
  <c r="AX91" i="11" l="1"/>
  <c r="BA31" i="10" s="1"/>
  <c r="BD86" i="11"/>
  <c r="BD49" i="11"/>
  <c r="BC86" i="11"/>
  <c r="BC49" i="11"/>
  <c r="BH66" i="10"/>
  <c r="BA86" i="11"/>
  <c r="BB86" i="11"/>
  <c r="BC64" i="11"/>
  <c r="BB62" i="11"/>
  <c r="BA32" i="11"/>
  <c r="BE35" i="11"/>
  <c r="BC32" i="11"/>
  <c r="BB32" i="11"/>
  <c r="BD32" i="11"/>
  <c r="BB72" i="11"/>
  <c r="BC62" i="11"/>
  <c r="BC66" i="11"/>
  <c r="BD66" i="11"/>
  <c r="BB66" i="11"/>
  <c r="BB64" i="11"/>
  <c r="BE87" i="11"/>
  <c r="BD32" i="9"/>
  <c r="BA32" i="9"/>
  <c r="BB32" i="9"/>
  <c r="BC32" i="9"/>
  <c r="BB89" i="11"/>
  <c r="BA91" i="11"/>
  <c r="BD31" i="10" s="1"/>
  <c r="BD72" i="11"/>
  <c r="BD62" i="11"/>
  <c r="BD64" i="11"/>
  <c r="BC72" i="11"/>
  <c r="BJ61" i="11"/>
  <c r="BJ63" i="11"/>
  <c r="BJ65" i="11"/>
  <c r="BJ71" i="11"/>
  <c r="AA23" i="10"/>
  <c r="Z23" i="10"/>
  <c r="AB23" i="10"/>
  <c r="AI23" i="10"/>
  <c r="BG63" i="11" l="1"/>
  <c r="BI63" i="11"/>
  <c r="BF63" i="11"/>
  <c r="BF64" i="11" s="1"/>
  <c r="BH63" i="11"/>
  <c r="BG61" i="11"/>
  <c r="BH61" i="11"/>
  <c r="BI61" i="11"/>
  <c r="BF61" i="11"/>
  <c r="BF62" i="11" s="1"/>
  <c r="BB90" i="11"/>
  <c r="BC89" i="11" s="1"/>
  <c r="BC35" i="11"/>
  <c r="BA35" i="11"/>
  <c r="BD35" i="11"/>
  <c r="BB35" i="11"/>
  <c r="BJ74" i="11"/>
  <c r="BF71" i="11"/>
  <c r="BG71" i="11"/>
  <c r="BH71" i="11"/>
  <c r="BI71" i="11"/>
  <c r="BF65" i="11"/>
  <c r="BG65" i="11"/>
  <c r="BI65" i="11"/>
  <c r="BJ68" i="11"/>
  <c r="BJ80" i="11" s="1"/>
  <c r="BH65" i="11"/>
  <c r="BJ70" i="11"/>
  <c r="BJ49" i="11" s="1"/>
  <c r="BJ90" i="11"/>
  <c r="AF23" i="10"/>
  <c r="AE23" i="10"/>
  <c r="AG23" i="10"/>
  <c r="AN23" i="10"/>
  <c r="BB91" i="11" l="1"/>
  <c r="BE31" i="10" s="1"/>
  <c r="BF70" i="11"/>
  <c r="BF49" i="11" s="1"/>
  <c r="BF68" i="11"/>
  <c r="BF80" i="11" s="1"/>
  <c r="BF66" i="11"/>
  <c r="BF90" i="11"/>
  <c r="BJ86" i="11"/>
  <c r="BH64" i="11"/>
  <c r="BH70" i="11"/>
  <c r="BH49" i="11" s="1"/>
  <c r="BH68" i="11"/>
  <c r="BH80" i="11" s="1"/>
  <c r="BF72" i="11"/>
  <c r="BF74" i="11"/>
  <c r="BG60" i="11" s="1"/>
  <c r="BG74" i="11" s="1"/>
  <c r="BH60" i="11" s="1"/>
  <c r="BH74" i="11" s="1"/>
  <c r="BI60" i="11" s="1"/>
  <c r="BI74" i="11" s="1"/>
  <c r="BC90" i="11"/>
  <c r="BD89" i="11" s="1"/>
  <c r="BI64" i="11"/>
  <c r="BG70" i="11"/>
  <c r="BG49" i="11" s="1"/>
  <c r="BG68" i="11"/>
  <c r="BG80" i="11" s="1"/>
  <c r="BO89" i="11"/>
  <c r="BK89" i="11"/>
  <c r="BJ91" i="11"/>
  <c r="BM31" i="10" s="1"/>
  <c r="BJ32" i="11"/>
  <c r="BI68" i="11"/>
  <c r="BI80" i="11" s="1"/>
  <c r="BI70" i="11"/>
  <c r="BI66" i="11"/>
  <c r="BO60" i="11"/>
  <c r="BK60" i="11"/>
  <c r="AK23" i="10"/>
  <c r="AM23" i="10"/>
  <c r="AL23" i="10"/>
  <c r="AJ23" i="10"/>
  <c r="G34" i="9"/>
  <c r="G102" i="9"/>
  <c r="AS23" i="10"/>
  <c r="BI86" i="11" l="1"/>
  <c r="BI49" i="11"/>
  <c r="BM66" i="10"/>
  <c r="BC91" i="11"/>
  <c r="BF31" i="10" s="1"/>
  <c r="BF86" i="11"/>
  <c r="BG86" i="11"/>
  <c r="BH86" i="11"/>
  <c r="BJ32" i="9"/>
  <c r="BI72" i="11"/>
  <c r="BH62" i="11"/>
  <c r="BO65" i="11"/>
  <c r="BO71" i="11"/>
  <c r="BO63" i="11"/>
  <c r="BO61" i="11"/>
  <c r="BD90" i="11"/>
  <c r="BD91" i="11" s="1"/>
  <c r="BG31" i="10" s="1"/>
  <c r="BI32" i="11"/>
  <c r="BH32" i="11"/>
  <c r="BF32" i="11"/>
  <c r="BG32" i="11"/>
  <c r="BJ35" i="11"/>
  <c r="BI62" i="11"/>
  <c r="BG89" i="11"/>
  <c r="BF91" i="11"/>
  <c r="BI31" i="10" s="1"/>
  <c r="BG72" i="11"/>
  <c r="BG66" i="11"/>
  <c r="BH66" i="11"/>
  <c r="BG64" i="11"/>
  <c r="BG62" i="11"/>
  <c r="BH72" i="11"/>
  <c r="AP23" i="10"/>
  <c r="AO23" i="10"/>
  <c r="AQ23" i="10"/>
  <c r="AR23" i="10"/>
  <c r="G36" i="9"/>
  <c r="AX23" i="10"/>
  <c r="BK61" i="11" l="1"/>
  <c r="BK62" i="11" s="1"/>
  <c r="BM61" i="11"/>
  <c r="BN61" i="11"/>
  <c r="BL61" i="11"/>
  <c r="BN65" i="11"/>
  <c r="BO70" i="11"/>
  <c r="BO49" i="11" s="1"/>
  <c r="BO68" i="11"/>
  <c r="BO80" i="11" s="1"/>
  <c r="BO90" i="11"/>
  <c r="BO91" i="11" s="1"/>
  <c r="BR31" i="10" s="1"/>
  <c r="BK65" i="11"/>
  <c r="BL65" i="11"/>
  <c r="BM65" i="11"/>
  <c r="BG90" i="11"/>
  <c r="BH89" i="11" s="1"/>
  <c r="BH32" i="9"/>
  <c r="BI32" i="9"/>
  <c r="BG32" i="9"/>
  <c r="BF32" i="9"/>
  <c r="BL63" i="11"/>
  <c r="BK63" i="11"/>
  <c r="BK64" i="11" s="1"/>
  <c r="BN63" i="11"/>
  <c r="BM63" i="11"/>
  <c r="BK71" i="11"/>
  <c r="BL71" i="11"/>
  <c r="BN71" i="11"/>
  <c r="BM71" i="11"/>
  <c r="BI35" i="11"/>
  <c r="BF35" i="11"/>
  <c r="BG35" i="11"/>
  <c r="BH35" i="11"/>
  <c r="BO74" i="11"/>
  <c r="BJ87" i="11"/>
  <c r="AU23" i="10"/>
  <c r="AW23" i="10"/>
  <c r="AV23" i="10"/>
  <c r="AT23" i="10"/>
  <c r="BC23" i="10"/>
  <c r="G13" i="9"/>
  <c r="BR66" i="10" l="1"/>
  <c r="BG91" i="11"/>
  <c r="BJ31" i="10" s="1"/>
  <c r="BO32" i="11"/>
  <c r="BO86" i="11"/>
  <c r="BH90" i="11"/>
  <c r="BI89" i="11" s="1"/>
  <c r="BN68" i="11"/>
  <c r="BN80" i="11" s="1"/>
  <c r="BN70" i="11"/>
  <c r="BN49" i="11" s="1"/>
  <c r="BM70" i="11"/>
  <c r="BM49" i="11" s="1"/>
  <c r="BM68" i="11"/>
  <c r="BM80" i="11" s="1"/>
  <c r="BK72" i="11"/>
  <c r="BK74" i="11"/>
  <c r="BL60" i="11" s="1"/>
  <c r="BL74" i="11" s="1"/>
  <c r="BM60" i="11" s="1"/>
  <c r="BM74" i="11" s="1"/>
  <c r="BN60" i="11" s="1"/>
  <c r="BN74" i="11" s="1"/>
  <c r="BL70" i="11"/>
  <c r="BL49" i="11" s="1"/>
  <c r="BL68" i="11"/>
  <c r="BL80" i="11" s="1"/>
  <c r="BK68" i="11"/>
  <c r="BK80" i="11" s="1"/>
  <c r="BK66" i="11"/>
  <c r="BK70" i="11"/>
  <c r="BK49" i="11" s="1"/>
  <c r="BK90" i="11"/>
  <c r="AZ23" i="10"/>
  <c r="AY23" i="10"/>
  <c r="BA23" i="10"/>
  <c r="BB23" i="10"/>
  <c r="G19" i="9"/>
  <c r="G38" i="9" s="1"/>
  <c r="BH23" i="10"/>
  <c r="BN86" i="11" l="1"/>
  <c r="BM62" i="11"/>
  <c r="BN62" i="11"/>
  <c r="BL64" i="11"/>
  <c r="BM64" i="11"/>
  <c r="BN64" i="11"/>
  <c r="BL66" i="11"/>
  <c r="BM66" i="11"/>
  <c r="BN66" i="11"/>
  <c r="BM72" i="11"/>
  <c r="BI90" i="11"/>
  <c r="BI91" i="11" s="1"/>
  <c r="BL31" i="10" s="1"/>
  <c r="BM86" i="11"/>
  <c r="BH91" i="11"/>
  <c r="BK31" i="10" s="1"/>
  <c r="BO32" i="9"/>
  <c r="BO87" i="11" s="1"/>
  <c r="BL62" i="11"/>
  <c r="BL86" i="11"/>
  <c r="BL89" i="11"/>
  <c r="BK91" i="11"/>
  <c r="BN31" i="10" s="1"/>
  <c r="BL72" i="11"/>
  <c r="BK86" i="11"/>
  <c r="BN72" i="11"/>
  <c r="BK32" i="11"/>
  <c r="BN32" i="11"/>
  <c r="BM32" i="11"/>
  <c r="BL32" i="11"/>
  <c r="BO35" i="11"/>
  <c r="BF23" i="10"/>
  <c r="BE23" i="10"/>
  <c r="BG23" i="10"/>
  <c r="BD23" i="10"/>
  <c r="BM23" i="10"/>
  <c r="BN32" i="9" l="1"/>
  <c r="BL32" i="9"/>
  <c r="BK32" i="9"/>
  <c r="BM32" i="9"/>
  <c r="BN35" i="11"/>
  <c r="BM35" i="11"/>
  <c r="BK35" i="11"/>
  <c r="BL35" i="11"/>
  <c r="BL90" i="11"/>
  <c r="BM89" i="11" s="1"/>
  <c r="BK23" i="10"/>
  <c r="BJ23" i="10"/>
  <c r="BL23" i="10"/>
  <c r="BI23" i="10"/>
  <c r="BR23" i="10"/>
  <c r="BL91" i="11" l="1"/>
  <c r="BO31" i="10" s="1"/>
  <c r="BM90" i="11"/>
  <c r="BN89" i="11" s="1"/>
  <c r="BP23" i="10"/>
  <c r="BO23" i="10"/>
  <c r="BQ23" i="10"/>
  <c r="BN23" i="10"/>
  <c r="BM91" i="11" l="1"/>
  <c r="BP31" i="10" s="1"/>
  <c r="BN90" i="11"/>
  <c r="BN91" i="11" s="1"/>
  <c r="BQ31" i="10" s="1"/>
  <c r="M68" i="9" l="1"/>
  <c r="Q68" i="9" l="1"/>
  <c r="J10" i="76" l="1"/>
  <c r="J12" i="76"/>
  <c r="G52" i="9" l="1"/>
  <c r="G53" i="9" s="1"/>
  <c r="G51" i="9"/>
  <c r="O66" i="10"/>
  <c r="O32" i="10"/>
  <c r="L92" i="11" s="1"/>
  <c r="L93" i="11" s="1"/>
  <c r="Q93" i="11" l="1"/>
  <c r="Q92" i="11" l="1"/>
  <c r="T32" i="10" s="1"/>
  <c r="M93" i="11"/>
  <c r="N93" i="11"/>
  <c r="V93" i="11"/>
  <c r="O93" i="11"/>
  <c r="P93" i="11"/>
  <c r="M92" i="11"/>
  <c r="N92" i="11"/>
  <c r="O92" i="11"/>
  <c r="P92" i="11"/>
  <c r="S32" i="10" s="1"/>
  <c r="Q32" i="10" l="1"/>
  <c r="P32" i="10"/>
  <c r="R32" i="10"/>
  <c r="U93" i="11"/>
  <c r="R92" i="11"/>
  <c r="U32" i="10" s="1"/>
  <c r="T93" i="11"/>
  <c r="S92" i="11"/>
  <c r="V32" i="10" s="1"/>
  <c r="T92" i="11"/>
  <c r="W32" i="10" s="1"/>
  <c r="U92" i="11"/>
  <c r="X32" i="10" s="1"/>
  <c r="V92" i="11"/>
  <c r="Y32" i="10" s="1"/>
  <c r="R93" i="11"/>
  <c r="S93" i="11"/>
  <c r="AA93" i="11"/>
  <c r="D25" i="76"/>
  <c r="P70" i="10"/>
  <c r="Y92" i="11" l="1"/>
  <c r="AB32" i="10" s="1"/>
  <c r="Y93" i="11"/>
  <c r="Z92" i="11"/>
  <c r="AC32" i="10" s="1"/>
  <c r="X92" i="11"/>
  <c r="AA32" i="10" s="1"/>
  <c r="AA92" i="11"/>
  <c r="AD32" i="10" s="1"/>
  <c r="W93" i="11"/>
  <c r="X93" i="11"/>
  <c r="AF93" i="11"/>
  <c r="Z93" i="11"/>
  <c r="W92" i="11"/>
  <c r="Z32" i="10" s="1"/>
  <c r="AC93" i="11" l="1"/>
  <c r="AK93" i="11"/>
  <c r="AF92" i="11"/>
  <c r="AI32" i="10" s="1"/>
  <c r="AD93" i="11"/>
  <c r="AB93" i="11"/>
  <c r="AE93" i="11"/>
  <c r="AB92" i="11"/>
  <c r="AE32" i="10" s="1"/>
  <c r="AC92" i="11"/>
  <c r="AF32" i="10" s="1"/>
  <c r="AD92" i="11"/>
  <c r="AG32" i="10" s="1"/>
  <c r="AE92" i="11"/>
  <c r="AH32" i="10" s="1"/>
  <c r="AG92" i="11" l="1"/>
  <c r="AJ32" i="10" s="1"/>
  <c r="AK92" i="11"/>
  <c r="AN32" i="10" s="1"/>
  <c r="AH92" i="11"/>
  <c r="AK32" i="10" s="1"/>
  <c r="AJ93" i="11"/>
  <c r="AI92" i="11"/>
  <c r="AL32" i="10" s="1"/>
  <c r="AJ92" i="11"/>
  <c r="AM32" i="10" s="1"/>
  <c r="AG93" i="11"/>
  <c r="AH93" i="11"/>
  <c r="AP93" i="11"/>
  <c r="AI93" i="11"/>
  <c r="AO92" i="11" l="1"/>
  <c r="AR32" i="10" s="1"/>
  <c r="AP92" i="11"/>
  <c r="AS32" i="10" s="1"/>
  <c r="AL93" i="11"/>
  <c r="AM93" i="11"/>
  <c r="AU93" i="11"/>
  <c r="AN93" i="11"/>
  <c r="AO93" i="11"/>
  <c r="AN92" i="11"/>
  <c r="AQ32" i="10" s="1"/>
  <c r="AL92" i="11"/>
  <c r="AO32" i="10" s="1"/>
  <c r="AM92" i="11"/>
  <c r="AP32" i="10" s="1"/>
  <c r="AS93" i="11" l="1"/>
  <c r="AZ93" i="11"/>
  <c r="AT93" i="11"/>
  <c r="AR93" i="11"/>
  <c r="AQ92" i="11"/>
  <c r="AT32" i="10" s="1"/>
  <c r="AR92" i="11"/>
  <c r="AU32" i="10" s="1"/>
  <c r="AS92" i="11"/>
  <c r="AV32" i="10" s="1"/>
  <c r="AT92" i="11"/>
  <c r="AW32" i="10" s="1"/>
  <c r="AU92" i="11"/>
  <c r="AX32" i="10" s="1"/>
  <c r="AQ93" i="11"/>
  <c r="AW92" i="11" l="1"/>
  <c r="AZ32" i="10" s="1"/>
  <c r="AW93" i="11"/>
  <c r="AX92" i="11"/>
  <c r="BA32" i="10" s="1"/>
  <c r="AY92" i="11"/>
  <c r="BB32" i="10" s="1"/>
  <c r="AZ92" i="11"/>
  <c r="BC32" i="10" s="1"/>
  <c r="AV93" i="11"/>
  <c r="BE93" i="11"/>
  <c r="AX93" i="11"/>
  <c r="AV92" i="11"/>
  <c r="AY32" i="10" s="1"/>
  <c r="AY93" i="11"/>
  <c r="BE92" i="11" l="1"/>
  <c r="BH32" i="10" s="1"/>
  <c r="BA93" i="11"/>
  <c r="BB93" i="11"/>
  <c r="BJ93" i="11"/>
  <c r="BC93" i="11"/>
  <c r="BD93" i="11"/>
  <c r="BA92" i="11"/>
  <c r="BD32" i="10" s="1"/>
  <c r="BD92" i="11"/>
  <c r="BG32" i="10" s="1"/>
  <c r="BB92" i="11"/>
  <c r="BE32" i="10" s="1"/>
  <c r="BC92" i="11"/>
  <c r="BF32" i="10" s="1"/>
  <c r="BI93" i="11" l="1"/>
  <c r="BF92" i="11"/>
  <c r="BI32" i="10" s="1"/>
  <c r="BI92" i="11"/>
  <c r="BL32" i="10" s="1"/>
  <c r="BG92" i="11"/>
  <c r="BJ32" i="10" s="1"/>
  <c r="BH92" i="11"/>
  <c r="BK32" i="10" s="1"/>
  <c r="BJ92" i="11"/>
  <c r="BM32" i="10" s="1"/>
  <c r="BF93" i="11"/>
  <c r="BG93" i="11"/>
  <c r="BO93" i="11"/>
  <c r="BH93" i="11"/>
  <c r="BM92" i="11" l="1"/>
  <c r="BP32" i="10" s="1"/>
  <c r="BN92" i="11"/>
  <c r="BQ32" i="10" s="1"/>
  <c r="BL92" i="11"/>
  <c r="BO32" i="10" s="1"/>
  <c r="BO92" i="11"/>
  <c r="BR32" i="10" s="1"/>
  <c r="BK93" i="11"/>
  <c r="BL93" i="11"/>
  <c r="BM93" i="11"/>
  <c r="BN93" i="11"/>
  <c r="BK92" i="11"/>
  <c r="BN32" i="10" s="1"/>
  <c r="AE42" i="9" l="1"/>
  <c r="AB42" i="9" l="1"/>
  <c r="AE64" i="9"/>
  <c r="AE65" i="9" s="1"/>
  <c r="AB64" i="9"/>
  <c r="AB65" i="9" s="1"/>
  <c r="K16" i="76"/>
  <c r="F42" i="9"/>
  <c r="R42" i="9"/>
  <c r="J16" i="10"/>
  <c r="J18" i="10" s="1"/>
  <c r="L42" i="9"/>
  <c r="N42" i="9"/>
  <c r="N64" i="9" s="1"/>
  <c r="N65" i="9" s="1"/>
  <c r="S42" i="9"/>
  <c r="T42" i="9"/>
  <c r="V42" i="9"/>
  <c r="W42" i="9"/>
  <c r="X42" i="9"/>
  <c r="Y42" i="9"/>
  <c r="Z42" i="9"/>
  <c r="AA42" i="9"/>
  <c r="AA64" i="9" s="1"/>
  <c r="AA65" i="9" s="1"/>
  <c r="E16" i="10"/>
  <c r="E18" i="10" s="1"/>
  <c r="F16" i="10"/>
  <c r="F18" i="10" s="1"/>
  <c r="G16" i="10"/>
  <c r="G18" i="10" s="1"/>
  <c r="G25" i="10" s="1"/>
  <c r="G45" i="10" s="1"/>
  <c r="I16" i="10"/>
  <c r="I18" i="10" s="1"/>
  <c r="I25" i="10" s="1"/>
  <c r="M16" i="10"/>
  <c r="N16" i="10"/>
  <c r="O16" i="10"/>
  <c r="O18" i="10" s="1"/>
  <c r="I44" i="10" l="1"/>
  <c r="L56" i="9"/>
  <c r="L57" i="9" s="1"/>
  <c r="L64" i="9"/>
  <c r="L65" i="9" s="1"/>
  <c r="G44" i="10"/>
  <c r="N18" i="10"/>
  <c r="N25" i="10" s="1"/>
  <c r="S64" i="9"/>
  <c r="S65" i="9" s="1"/>
  <c r="O25" i="10"/>
  <c r="G29" i="10"/>
  <c r="G30" i="10" s="1"/>
  <c r="I4" i="76"/>
  <c r="J25" i="10"/>
  <c r="J44" i="10"/>
  <c r="M18" i="10"/>
  <c r="M44" i="10" s="1"/>
  <c r="T64" i="9"/>
  <c r="T65" i="9" s="1"/>
  <c r="F25" i="10"/>
  <c r="F44" i="10"/>
  <c r="U42" i="9"/>
  <c r="M42" i="9"/>
  <c r="H16" i="10"/>
  <c r="H18" i="10" s="1"/>
  <c r="H4" i="76"/>
  <c r="E25" i="10"/>
  <c r="E44" i="10"/>
  <c r="J4" i="76"/>
  <c r="O44" i="10"/>
  <c r="Z64" i="9"/>
  <c r="Z65" i="9" s="1"/>
  <c r="Y64" i="9"/>
  <c r="Y65" i="9" s="1"/>
  <c r="Q42" i="9"/>
  <c r="X64" i="9"/>
  <c r="X65" i="9" s="1"/>
  <c r="K16" i="10"/>
  <c r="R64" i="9"/>
  <c r="R65" i="9" s="1"/>
  <c r="P42" i="9"/>
  <c r="L16" i="10"/>
  <c r="W64" i="9"/>
  <c r="W65" i="9" s="1"/>
  <c r="O42" i="9"/>
  <c r="G42" i="9"/>
  <c r="E42" i="9"/>
  <c r="D16" i="10"/>
  <c r="D18" i="10" s="1"/>
  <c r="V64" i="9"/>
  <c r="V65" i="9" s="1"/>
  <c r="F64" i="9"/>
  <c r="F65" i="9" s="1"/>
  <c r="F56" i="9"/>
  <c r="F57" i="9" s="1"/>
  <c r="N44" i="10" l="1"/>
  <c r="O50" i="10"/>
  <c r="O52" i="10" s="1"/>
  <c r="M25" i="10"/>
  <c r="M29" i="10" s="1"/>
  <c r="G56" i="9"/>
  <c r="G57" i="9" s="1"/>
  <c r="G64" i="9"/>
  <c r="G65" i="9" s="1"/>
  <c r="Q64" i="9"/>
  <c r="Q65" i="9" s="1"/>
  <c r="O64" i="9"/>
  <c r="O65" i="9" s="1"/>
  <c r="H13" i="76"/>
  <c r="I14" i="76" s="1"/>
  <c r="P64" i="9"/>
  <c r="P65" i="9" s="1"/>
  <c r="I5" i="76"/>
  <c r="U64" i="9"/>
  <c r="U65" i="9" s="1"/>
  <c r="D25" i="10"/>
  <c r="G4" i="76"/>
  <c r="G13" i="76" s="1"/>
  <c r="H14" i="76" s="1"/>
  <c r="D44" i="10"/>
  <c r="K18" i="10"/>
  <c r="H44" i="10"/>
  <c r="H25" i="10"/>
  <c r="F45" i="10"/>
  <c r="F29" i="10"/>
  <c r="F30" i="10" s="1"/>
  <c r="L18" i="10"/>
  <c r="M64" i="9"/>
  <c r="M65" i="9" s="1"/>
  <c r="E45" i="10"/>
  <c r="H7" i="76" s="1"/>
  <c r="E29" i="10"/>
  <c r="J5" i="76"/>
  <c r="E56" i="9"/>
  <c r="E57" i="9" s="1"/>
  <c r="E64" i="9"/>
  <c r="E65" i="9" s="1"/>
  <c r="O54" i="10" l="1"/>
  <c r="O56" i="10" s="1"/>
  <c r="O51" i="10"/>
  <c r="M45" i="10"/>
  <c r="F45" i="9"/>
  <c r="F8" i="11"/>
  <c r="F21" i="11" s="1"/>
  <c r="E30" i="10"/>
  <c r="L25" i="10"/>
  <c r="L44" i="10"/>
  <c r="K25" i="10"/>
  <c r="K44" i="10"/>
  <c r="D29" i="10"/>
  <c r="D45" i="10"/>
  <c r="G7" i="76" s="1"/>
  <c r="H45" i="10"/>
  <c r="H29" i="10"/>
  <c r="H30" i="10" s="1"/>
  <c r="O60" i="10"/>
  <c r="O27" i="10" s="1"/>
  <c r="J27" i="10"/>
  <c r="H5" i="76"/>
  <c r="M30" i="10"/>
  <c r="E45" i="9" l="1"/>
  <c r="E8" i="11"/>
  <c r="E21" i="11" s="1"/>
  <c r="D30" i="10"/>
  <c r="G44" i="9"/>
  <c r="I27" i="10"/>
  <c r="J45" i="10"/>
  <c r="I7" i="76" s="1"/>
  <c r="I6" i="76"/>
  <c r="I13" i="76" s="1"/>
  <c r="J14" i="76" s="1"/>
  <c r="J29" i="10"/>
  <c r="F46" i="9"/>
  <c r="F37" i="11"/>
  <c r="F46" i="11"/>
  <c r="K29" i="10"/>
  <c r="K45" i="10"/>
  <c r="L29" i="10"/>
  <c r="L45" i="10"/>
  <c r="L44" i="9"/>
  <c r="N27" i="10"/>
  <c r="J6" i="76"/>
  <c r="J13" i="76" s="1"/>
  <c r="K14" i="76" s="1"/>
  <c r="O45" i="10"/>
  <c r="J7" i="76" s="1"/>
  <c r="O29" i="10"/>
  <c r="K30" i="10" l="1"/>
  <c r="L30" i="10"/>
  <c r="F50" i="11"/>
  <c r="E69" i="10" s="1"/>
  <c r="L8" i="11"/>
  <c r="L45" i="9"/>
  <c r="O30" i="10"/>
  <c r="G45" i="9"/>
  <c r="G8" i="11"/>
  <c r="G21" i="11" s="1"/>
  <c r="J30" i="10"/>
  <c r="E46" i="11"/>
  <c r="E46" i="9"/>
  <c r="E37" i="11"/>
  <c r="I45" i="10"/>
  <c r="I29" i="10"/>
  <c r="I30" i="10" s="1"/>
  <c r="N45" i="10"/>
  <c r="N29" i="10"/>
  <c r="E50" i="11" l="1"/>
  <c r="D69" i="10" s="1"/>
  <c r="L21" i="11"/>
  <c r="E39" i="11"/>
  <c r="N30" i="10"/>
  <c r="G46" i="9"/>
  <c r="G37" i="11"/>
  <c r="G46" i="11"/>
  <c r="L34" i="9" l="1"/>
  <c r="L102" i="9"/>
  <c r="G50" i="11"/>
  <c r="J69" i="10" s="1"/>
  <c r="E41" i="11"/>
  <c r="E43" i="11" s="1"/>
  <c r="F38" i="11"/>
  <c r="F39" i="11" s="1"/>
  <c r="L46" i="9"/>
  <c r="L37" i="11"/>
  <c r="L46" i="11"/>
  <c r="L50" i="11" l="1"/>
  <c r="O69" i="10" s="1"/>
  <c r="F41" i="11"/>
  <c r="F43" i="11" s="1"/>
  <c r="G38" i="11"/>
  <c r="G39" i="11" s="1"/>
  <c r="L36" i="9"/>
  <c r="G41" i="11" l="1"/>
  <c r="G43" i="11" s="1"/>
  <c r="L38" i="11"/>
  <c r="L39" i="11" s="1"/>
  <c r="Q38" i="11" l="1"/>
  <c r="L41" i="11"/>
  <c r="M38" i="11"/>
  <c r="L13" i="9" l="1"/>
  <c r="L43" i="11"/>
  <c r="L19" i="9" l="1"/>
  <c r="L38" i="9" l="1"/>
  <c r="AG42" i="9" l="1"/>
  <c r="AG64" i="9" s="1"/>
  <c r="AG65" i="9" s="1"/>
  <c r="AH42" i="9"/>
  <c r="AI42" i="9"/>
  <c r="AJ42" i="9"/>
  <c r="AL42" i="9"/>
  <c r="AL64" i="9" s="1"/>
  <c r="AL65" i="9" s="1"/>
  <c r="AM42" i="9"/>
  <c r="AN42" i="9"/>
  <c r="AO42" i="9"/>
  <c r="AQ42" i="9"/>
  <c r="AR42" i="9"/>
  <c r="AS42" i="9"/>
  <c r="AS64" i="9" s="1"/>
  <c r="AS65" i="9" s="1"/>
  <c r="AT42" i="9"/>
  <c r="AT64" i="9" s="1"/>
  <c r="AT65" i="9" s="1"/>
  <c r="AV42" i="9"/>
  <c r="AV64" i="9" s="1"/>
  <c r="AV65" i="9" s="1"/>
  <c r="AW42" i="9"/>
  <c r="AW64" i="9" s="1"/>
  <c r="AW65" i="9" s="1"/>
  <c r="AX42" i="9"/>
  <c r="AX64" i="9" s="1"/>
  <c r="AX65" i="9" s="1"/>
  <c r="AY42" i="9"/>
  <c r="AY64" i="9" s="1"/>
  <c r="AY65" i="9" s="1"/>
  <c r="BA42" i="9"/>
  <c r="BA64" i="9" s="1"/>
  <c r="BA65" i="9" s="1"/>
  <c r="BB42" i="9"/>
  <c r="BC42" i="9"/>
  <c r="BD42" i="9"/>
  <c r="BF42" i="9"/>
  <c r="BF64" i="9" s="1"/>
  <c r="BF65" i="9" s="1"/>
  <c r="BG42" i="9"/>
  <c r="BH42" i="9"/>
  <c r="BI42" i="9"/>
  <c r="BI64" i="9" s="1"/>
  <c r="BI65" i="9" s="1"/>
  <c r="BK42" i="9"/>
  <c r="BL42" i="9"/>
  <c r="BM42" i="9"/>
  <c r="BN42" i="9"/>
  <c r="BN64" i="9" s="1"/>
  <c r="BN65" i="9" s="1"/>
  <c r="AI64" i="9"/>
  <c r="AI65" i="9" s="1"/>
  <c r="AQ64" i="9"/>
  <c r="AQ65" i="9" s="1"/>
  <c r="BD64" i="9" l="1"/>
  <c r="BD65" i="9" s="1"/>
  <c r="BC64" i="9"/>
  <c r="BC65" i="9" s="1"/>
  <c r="AR64" i="9"/>
  <c r="AR65" i="9" s="1"/>
  <c r="BH64" i="9"/>
  <c r="BH65" i="9" s="1"/>
  <c r="BG64" i="9"/>
  <c r="BG65" i="9" s="1"/>
  <c r="AJ64" i="9"/>
  <c r="AJ65" i="9" s="1"/>
  <c r="BM64" i="9"/>
  <c r="BM65" i="9" s="1"/>
  <c r="AO64" i="9"/>
  <c r="AO65" i="9" s="1"/>
  <c r="BL64" i="9"/>
  <c r="BL65" i="9" s="1"/>
  <c r="AN64" i="9"/>
  <c r="AN65" i="9" s="1"/>
  <c r="AM64" i="9"/>
  <c r="AM65" i="9" s="1"/>
  <c r="BK64" i="9"/>
  <c r="BK65" i="9" s="1"/>
  <c r="AH64" i="9"/>
  <c r="AH65" i="9" s="1"/>
  <c r="BB64" i="9"/>
  <c r="BB65" i="9" s="1"/>
  <c r="L51" i="9" l="1"/>
  <c r="Q43" i="9" l="1"/>
  <c r="Q69" i="9" s="1"/>
  <c r="Q54" i="9"/>
  <c r="Q21" i="9" s="1"/>
  <c r="Q16" i="11" s="1"/>
  <c r="Q60" i="9"/>
  <c r="Q22" i="9" s="1"/>
  <c r="K11" i="76" s="1"/>
  <c r="K12" i="76" s="1"/>
  <c r="T16" i="10"/>
  <c r="T39" i="10"/>
  <c r="T40" i="10"/>
  <c r="Q56" i="9" l="1"/>
  <c r="Q57" i="9" s="1"/>
  <c r="T18" i="10"/>
  <c r="O16" i="11"/>
  <c r="N16" i="11"/>
  <c r="P16" i="11"/>
  <c r="M16" i="11"/>
  <c r="O69" i="9"/>
  <c r="P69" i="9"/>
  <c r="Q23" i="11"/>
  <c r="Q48" i="11" s="1"/>
  <c r="Q86" i="9"/>
  <c r="M69" i="9"/>
  <c r="N69" i="9"/>
  <c r="Q17" i="11"/>
  <c r="T44" i="10"/>
  <c r="T25" i="10"/>
  <c r="P21" i="9"/>
  <c r="P54" i="9" s="1"/>
  <c r="O21" i="9"/>
  <c r="O54" i="9" s="1"/>
  <c r="M21" i="9"/>
  <c r="M54" i="9" s="1"/>
  <c r="N21" i="9"/>
  <c r="N54" i="9" s="1"/>
  <c r="Q24" i="9"/>
  <c r="M22" i="9"/>
  <c r="M60" i="9" s="1"/>
  <c r="N22" i="9"/>
  <c r="N60" i="9" s="1"/>
  <c r="O22" i="9"/>
  <c r="O60" i="9" s="1"/>
  <c r="P22" i="9"/>
  <c r="P60" i="9" s="1"/>
  <c r="K4" i="76" l="1"/>
  <c r="K5" i="76" s="1"/>
  <c r="Q97" i="9"/>
  <c r="Q10" i="11" s="1"/>
  <c r="V86" i="9"/>
  <c r="AA86" i="9" s="1"/>
  <c r="AF86" i="9" s="1"/>
  <c r="Q28" i="11"/>
  <c r="N23" i="11"/>
  <c r="M23" i="11"/>
  <c r="O23" i="11"/>
  <c r="P23" i="11"/>
  <c r="K9" i="76"/>
  <c r="P17" i="11"/>
  <c r="M17" i="11"/>
  <c r="N17" i="11"/>
  <c r="O17" i="11"/>
  <c r="Q47" i="9"/>
  <c r="T50" i="10"/>
  <c r="P56" i="9"/>
  <c r="P57" i="9" s="1"/>
  <c r="Q28" i="9"/>
  <c r="M24" i="9"/>
  <c r="N24" i="9"/>
  <c r="O24" i="9"/>
  <c r="P24" i="9"/>
  <c r="N56" i="9"/>
  <c r="N57" i="9" s="1"/>
  <c r="M56" i="9"/>
  <c r="M57" i="9" s="1"/>
  <c r="O56" i="9"/>
  <c r="O57" i="9" s="1"/>
  <c r="P47" i="9" l="1"/>
  <c r="P48" i="11"/>
  <c r="O47" i="9"/>
  <c r="O48" i="11"/>
  <c r="M47" i="9"/>
  <c r="M48" i="11"/>
  <c r="N47" i="9"/>
  <c r="N48" i="11"/>
  <c r="AK86" i="9"/>
  <c r="P28" i="11"/>
  <c r="M28" i="11"/>
  <c r="N28" i="11"/>
  <c r="O28" i="11"/>
  <c r="Q71" i="9"/>
  <c r="Q73" i="9" s="1"/>
  <c r="O10" i="11"/>
  <c r="O71" i="9" s="1"/>
  <c r="M10" i="11"/>
  <c r="M71" i="9" s="1"/>
  <c r="M73" i="9" s="1"/>
  <c r="N10" i="11"/>
  <c r="N71" i="9" s="1"/>
  <c r="K8" i="76"/>
  <c r="K10" i="76" s="1"/>
  <c r="P10" i="11"/>
  <c r="P71" i="9" s="1"/>
  <c r="M28" i="9"/>
  <c r="N28" i="9"/>
  <c r="O28" i="9"/>
  <c r="P28" i="9"/>
  <c r="T51" i="10"/>
  <c r="T54" i="10"/>
  <c r="T56" i="10" s="1"/>
  <c r="T57" i="10" s="1"/>
  <c r="T52" i="10"/>
  <c r="T60" i="10" s="1"/>
  <c r="T27" i="10" s="1"/>
  <c r="N68" i="9" l="1"/>
  <c r="N73" i="9" s="1"/>
  <c r="M15" i="9"/>
  <c r="AP86" i="9"/>
  <c r="Q15" i="9"/>
  <c r="V68" i="9"/>
  <c r="R68" i="9"/>
  <c r="Q44" i="9"/>
  <c r="K6" i="76"/>
  <c r="K13" i="76" s="1"/>
  <c r="L14" i="76" s="1"/>
  <c r="T45" i="10"/>
  <c r="K7" i="76" s="1"/>
  <c r="S27" i="10"/>
  <c r="T29" i="10"/>
  <c r="N15" i="9" l="1"/>
  <c r="O68" i="9"/>
  <c r="O73" i="9" s="1"/>
  <c r="AU86" i="9"/>
  <c r="Q45" i="9"/>
  <c r="T30" i="10"/>
  <c r="Q8" i="11"/>
  <c r="P44" i="9"/>
  <c r="O15" i="9" l="1"/>
  <c r="P68" i="9"/>
  <c r="P73" i="9" s="1"/>
  <c r="P15" i="9" s="1"/>
  <c r="AZ86" i="9"/>
  <c r="BE86" i="9" s="1"/>
  <c r="Q33" i="9"/>
  <c r="Q21" i="11"/>
  <c r="Q46" i="11" s="1"/>
  <c r="Q50" i="11" s="1"/>
  <c r="BJ86" i="9" l="1"/>
  <c r="BO86" i="9"/>
  <c r="Q46" i="9"/>
  <c r="M21" i="11"/>
  <c r="N21" i="11"/>
  <c r="Q37" i="11"/>
  <c r="O21" i="11"/>
  <c r="P21" i="11"/>
  <c r="M33" i="9"/>
  <c r="P33" i="9"/>
  <c r="Q34" i="9"/>
  <c r="N33" i="9"/>
  <c r="O33" i="9"/>
  <c r="Q102" i="9"/>
  <c r="O46" i="9" l="1"/>
  <c r="O46" i="11"/>
  <c r="O50" i="11" s="1"/>
  <c r="N46" i="9"/>
  <c r="N46" i="11"/>
  <c r="N50" i="11" s="1"/>
  <c r="M46" i="9"/>
  <c r="M46" i="11"/>
  <c r="M50" i="11" s="1"/>
  <c r="P46" i="9"/>
  <c r="P46" i="11"/>
  <c r="P50" i="11" s="1"/>
  <c r="M37" i="11"/>
  <c r="M39" i="11" s="1"/>
  <c r="Q39" i="11"/>
  <c r="N37" i="11"/>
  <c r="O37" i="11"/>
  <c r="P37" i="11"/>
  <c r="T69" i="10"/>
  <c r="M34" i="9"/>
  <c r="N34" i="9"/>
  <c r="O34" i="9"/>
  <c r="P34" i="9"/>
  <c r="Q36" i="9"/>
  <c r="N36" i="9" l="1"/>
  <c r="O36" i="9"/>
  <c r="M36" i="9"/>
  <c r="P36" i="9"/>
  <c r="Q41" i="11"/>
  <c r="Q8" i="9" s="1"/>
  <c r="V38" i="11"/>
  <c r="R38" i="11"/>
  <c r="N38" i="11"/>
  <c r="N39" i="11" s="1"/>
  <c r="M41" i="11"/>
  <c r="M8" i="9" s="1"/>
  <c r="M43" i="11" s="1"/>
  <c r="O38" i="11" l="1"/>
  <c r="O39" i="11" s="1"/>
  <c r="N41" i="11"/>
  <c r="N8" i="9" s="1"/>
  <c r="N43" i="11" s="1"/>
  <c r="Q13" i="9"/>
  <c r="D23" i="76"/>
  <c r="Q77" i="9"/>
  <c r="Q78" i="9" s="1"/>
  <c r="Q43" i="11"/>
  <c r="M13" i="9" l="1"/>
  <c r="N13" i="9"/>
  <c r="O13" i="9"/>
  <c r="Q19" i="9"/>
  <c r="P13" i="9"/>
  <c r="P38" i="11"/>
  <c r="P39" i="11" s="1"/>
  <c r="P41" i="11" s="1"/>
  <c r="P8" i="9" s="1"/>
  <c r="P43" i="11" s="1"/>
  <c r="O41" i="11"/>
  <c r="O8" i="9" s="1"/>
  <c r="O43" i="11" s="1"/>
  <c r="O19" i="9" l="1"/>
  <c r="O38" i="9" s="1"/>
  <c r="P19" i="9"/>
  <c r="P38" i="9" s="1"/>
  <c r="M19" i="9"/>
  <c r="M38" i="9" s="1"/>
  <c r="N19" i="9"/>
  <c r="N38" i="9" s="1"/>
  <c r="Q38" i="9"/>
  <c r="Z14" i="10" l="1"/>
  <c r="Z39" i="10" s="1"/>
  <c r="AA14" i="10"/>
  <c r="AB14" i="10"/>
  <c r="AB39" i="10"/>
  <c r="AA39" i="10" l="1"/>
  <c r="AE14" i="10" l="1"/>
  <c r="AE39" i="10" s="1"/>
  <c r="AF14" i="10"/>
  <c r="AG14" i="10"/>
  <c r="AG39" i="10" l="1"/>
  <c r="AF39" i="10"/>
  <c r="AJ14" i="10" l="1"/>
  <c r="AJ39" i="10" s="1"/>
  <c r="AK14" i="10"/>
  <c r="AK39" i="10" s="1"/>
  <c r="AL14" i="10"/>
  <c r="AL39" i="10" s="1"/>
  <c r="AO14" i="10" l="1"/>
  <c r="AP14" i="10"/>
  <c r="AP39" i="10" s="1"/>
  <c r="AQ14" i="10"/>
  <c r="AQ39" i="10" s="1"/>
  <c r="AO39" i="10" l="1"/>
  <c r="AT14" i="10" l="1"/>
  <c r="AT39" i="10" s="1"/>
  <c r="AU14" i="10"/>
  <c r="AU39" i="10" s="1"/>
  <c r="AV14" i="10"/>
  <c r="AV39" i="10" l="1"/>
  <c r="AY14" i="10" l="1"/>
  <c r="AZ14" i="10"/>
  <c r="AZ39" i="10" s="1"/>
  <c r="BA14" i="10"/>
  <c r="AY39" i="10"/>
  <c r="BA39" i="10" l="1"/>
  <c r="BD14" i="10" l="1"/>
  <c r="BE14" i="10"/>
  <c r="BF14" i="10"/>
  <c r="BF39" i="10" s="1"/>
  <c r="BD39" i="10" l="1"/>
  <c r="BE39" i="10"/>
  <c r="BI14" i="10" l="1"/>
  <c r="BI39" i="10" s="1"/>
  <c r="BJ14" i="10"/>
  <c r="BJ39" i="10" s="1"/>
  <c r="BK14" i="10"/>
  <c r="BP14" i="10" s="1"/>
  <c r="BP39" i="10" s="1"/>
  <c r="BN14" i="10"/>
  <c r="BO14" i="10" l="1"/>
  <c r="BO39" i="10" s="1"/>
  <c r="BK39" i="10"/>
  <c r="BN39" i="10"/>
  <c r="X14" i="10" l="1"/>
  <c r="Y14" i="10"/>
  <c r="AC14" i="10"/>
  <c r="S37" i="10"/>
  <c r="S39" i="10"/>
  <c r="X39" i="10"/>
  <c r="AC39" i="10" l="1"/>
  <c r="Y39" i="10"/>
  <c r="AH14" i="10"/>
  <c r="Y37" i="10"/>
  <c r="AD14" i="10"/>
  <c r="AM14" i="10" l="1"/>
  <c r="AH39" i="10"/>
  <c r="AI14" i="10"/>
  <c r="AD39" i="10"/>
  <c r="AD37" i="10"/>
  <c r="AI37" i="10" l="1"/>
  <c r="AI39" i="10"/>
  <c r="AN14" i="10"/>
  <c r="AR14" i="10"/>
  <c r="AM39" i="10"/>
  <c r="AS14" i="10" l="1"/>
  <c r="AW14" i="10"/>
  <c r="AR39" i="10"/>
  <c r="AN37" i="10"/>
  <c r="AN39" i="10"/>
  <c r="AW39" i="10" l="1"/>
  <c r="AX14" i="10"/>
  <c r="BB14" i="10"/>
  <c r="AS39" i="10"/>
  <c r="AS37" i="10"/>
  <c r="BG14" i="10" l="1"/>
  <c r="BC14" i="10"/>
  <c r="BB39" i="10"/>
  <c r="AX39" i="10"/>
  <c r="AX37" i="10"/>
  <c r="BC39" i="10" l="1"/>
  <c r="BC37" i="10"/>
  <c r="BH14" i="10"/>
  <c r="BL14" i="10"/>
  <c r="BG39" i="10"/>
  <c r="BL39" i="10" l="1"/>
  <c r="BM14" i="10"/>
  <c r="BQ14" i="10"/>
  <c r="BH37" i="10"/>
  <c r="BH39" i="10"/>
  <c r="BQ39" i="10" l="1"/>
  <c r="BR14" i="10"/>
  <c r="BM39" i="10"/>
  <c r="BM37" i="10"/>
  <c r="BR39" i="10" l="1"/>
  <c r="BR37" i="10"/>
  <c r="U15" i="10"/>
  <c r="R43" i="9" s="1"/>
  <c r="Z15" i="10"/>
  <c r="W43" i="9" s="1"/>
  <c r="P16" i="10"/>
  <c r="M43" i="9" s="1"/>
  <c r="P38" i="10"/>
  <c r="P40" i="10"/>
  <c r="P18" i="10" l="1"/>
  <c r="U40" i="10"/>
  <c r="M55" i="9"/>
  <c r="M61" i="9"/>
  <c r="AE15" i="10"/>
  <c r="Z40" i="10"/>
  <c r="P44" i="10" l="1"/>
  <c r="P25" i="10"/>
  <c r="AB43" i="9"/>
  <c r="AJ15" i="10"/>
  <c r="AE40" i="10"/>
  <c r="P45" i="10" l="1"/>
  <c r="P29" i="10"/>
  <c r="AG43" i="9"/>
  <c r="AO15" i="10"/>
  <c r="AJ40" i="10"/>
  <c r="P30" i="10" l="1"/>
  <c r="M45" i="9"/>
  <c r="M8" i="11"/>
  <c r="AL43" i="9"/>
  <c r="AO40" i="10"/>
  <c r="AT15" i="10"/>
  <c r="AQ43" i="9" l="1"/>
  <c r="AY15" i="10"/>
  <c r="AT40" i="10"/>
  <c r="AV43" i="9" l="1"/>
  <c r="AY40" i="10"/>
  <c r="BD15" i="10"/>
  <c r="BA43" i="9" l="1"/>
  <c r="BI15" i="10"/>
  <c r="BD40" i="10"/>
  <c r="BF43" i="9" l="1"/>
  <c r="BN15" i="10"/>
  <c r="BI40" i="10"/>
  <c r="BN40" i="10" l="1"/>
  <c r="BK43" i="9"/>
  <c r="V15" i="10"/>
  <c r="Q16" i="10"/>
  <c r="Q38" i="10"/>
  <c r="Q40" i="10"/>
  <c r="N43" i="9" l="1"/>
  <c r="Q18" i="10"/>
  <c r="S43" i="9"/>
  <c r="V40" i="10"/>
  <c r="AA15" i="10"/>
  <c r="Q44" i="10" l="1"/>
  <c r="Q25" i="10"/>
  <c r="X43" i="9"/>
  <c r="AA40" i="10"/>
  <c r="AF15" i="10"/>
  <c r="N55" i="9"/>
  <c r="N61" i="9"/>
  <c r="AC43" i="9" l="1"/>
  <c r="AF40" i="10"/>
  <c r="AK15" i="10"/>
  <c r="Q45" i="10"/>
  <c r="Q29" i="10"/>
  <c r="N45" i="9" l="1"/>
  <c r="Q30" i="10"/>
  <c r="N8" i="11"/>
  <c r="AH43" i="9"/>
  <c r="AP15" i="10"/>
  <c r="AK40" i="10"/>
  <c r="AM43" i="9" l="1"/>
  <c r="AP40" i="10"/>
  <c r="AU15" i="10"/>
  <c r="AR43" i="9" l="1"/>
  <c r="AU40" i="10"/>
  <c r="AZ15" i="10"/>
  <c r="AW43" i="9" l="1"/>
  <c r="AZ40" i="10"/>
  <c r="BE15" i="10"/>
  <c r="BB43" i="9" l="1"/>
  <c r="BJ15" i="10"/>
  <c r="BE40" i="10"/>
  <c r="BG43" i="9" l="1"/>
  <c r="BJ40" i="10"/>
  <c r="BO15" i="10"/>
  <c r="BL43" i="9" l="1"/>
  <c r="BO40" i="10"/>
  <c r="S15" i="10"/>
  <c r="S38" i="10" s="1"/>
  <c r="W15" i="10"/>
  <c r="T43" i="9" s="1"/>
  <c r="X15" i="10"/>
  <c r="X40" i="10" s="1"/>
  <c r="R16" i="10"/>
  <c r="O43" i="9" s="1"/>
  <c r="S16" i="10"/>
  <c r="P43" i="9" s="1"/>
  <c r="R38" i="10"/>
  <c r="R40" i="10"/>
  <c r="AB15" i="10" l="1"/>
  <c r="AB40" i="10" s="1"/>
  <c r="S40" i="10"/>
  <c r="W40" i="10"/>
  <c r="R18" i="10"/>
  <c r="R25" i="10"/>
  <c r="R44" i="10"/>
  <c r="AC15" i="10"/>
  <c r="AD15" i="10" s="1"/>
  <c r="X16" i="10"/>
  <c r="X18" i="10" s="1"/>
  <c r="U43" i="9"/>
  <c r="Y15" i="10"/>
  <c r="Y43" i="9"/>
  <c r="AG15" i="10"/>
  <c r="O55" i="9"/>
  <c r="O61" i="9"/>
  <c r="P61" i="9"/>
  <c r="P55" i="9"/>
  <c r="S18" i="10"/>
  <c r="S25" i="10" l="1"/>
  <c r="S44" i="10"/>
  <c r="AA43" i="9"/>
  <c r="AD38" i="10"/>
  <c r="AD40" i="10"/>
  <c r="AD16" i="10"/>
  <c r="V43" i="9"/>
  <c r="Y16" i="10"/>
  <c r="Y40" i="10"/>
  <c r="Y38" i="10"/>
  <c r="X25" i="10"/>
  <c r="X44" i="10"/>
  <c r="Z43" i="9"/>
  <c r="AH15" i="10"/>
  <c r="AC16" i="10"/>
  <c r="AC18" i="10" s="1"/>
  <c r="AC40" i="10"/>
  <c r="AD43" i="9"/>
  <c r="AG40" i="10"/>
  <c r="AL15" i="10"/>
  <c r="AI15" i="10"/>
  <c r="R29" i="10"/>
  <c r="R45" i="10"/>
  <c r="AI43" i="9" l="1"/>
  <c r="AQ15" i="10"/>
  <c r="AN15" i="10"/>
  <c r="AL40" i="10"/>
  <c r="AC25" i="10"/>
  <c r="AC44" i="10"/>
  <c r="Z16" i="10"/>
  <c r="AD18" i="10"/>
  <c r="AA16" i="10"/>
  <c r="AB16" i="10"/>
  <c r="AA54" i="9"/>
  <c r="AA21" i="9" s="1"/>
  <c r="AA60" i="9"/>
  <c r="AA22" i="9" s="1"/>
  <c r="AA69" i="9"/>
  <c r="AE43" i="9"/>
  <c r="AH16" i="10"/>
  <c r="AH18" i="10" s="1"/>
  <c r="AM15" i="10"/>
  <c r="AH40" i="10"/>
  <c r="W16" i="10"/>
  <c r="U16" i="10"/>
  <c r="Y18" i="10"/>
  <c r="V16" i="10"/>
  <c r="AF43" i="9"/>
  <c r="AI38" i="10"/>
  <c r="AI40" i="10"/>
  <c r="O8" i="11"/>
  <c r="O45" i="9"/>
  <c r="R30" i="10"/>
  <c r="V54" i="9"/>
  <c r="V21" i="9" s="1"/>
  <c r="V60" i="9"/>
  <c r="V22" i="9" s="1"/>
  <c r="V69" i="9"/>
  <c r="S29" i="10"/>
  <c r="S45" i="10"/>
  <c r="AH25" i="10" l="1"/>
  <c r="AH44" i="10"/>
  <c r="W69" i="9"/>
  <c r="X69" i="9"/>
  <c r="Y69" i="9"/>
  <c r="AA88" i="9"/>
  <c r="AA23" i="11"/>
  <c r="AA48" i="11" s="1"/>
  <c r="Z69" i="9"/>
  <c r="Z21" i="9"/>
  <c r="Z54" i="9" s="1"/>
  <c r="AA56" i="9"/>
  <c r="AA57" i="9" s="1"/>
  <c r="AA24" i="9"/>
  <c r="M11" i="76"/>
  <c r="AA16" i="11"/>
  <c r="V23" i="11"/>
  <c r="V48" i="11" s="1"/>
  <c r="S69" i="9"/>
  <c r="T69" i="9"/>
  <c r="R69" i="9"/>
  <c r="U69" i="9"/>
  <c r="V87" i="9"/>
  <c r="AK43" i="9"/>
  <c r="AN40" i="10"/>
  <c r="AN38" i="10"/>
  <c r="AN43" i="9"/>
  <c r="AV15" i="10"/>
  <c r="AQ40" i="10"/>
  <c r="AF54" i="9"/>
  <c r="AF21" i="9" s="1"/>
  <c r="AD21" i="9" s="1"/>
  <c r="AD54" i="9" s="1"/>
  <c r="AF69" i="9"/>
  <c r="AF60" i="9"/>
  <c r="AF22" i="9" s="1"/>
  <c r="AD22" i="9" s="1"/>
  <c r="AD60" i="9" s="1"/>
  <c r="AD61" i="9" s="1"/>
  <c r="AA18" i="10"/>
  <c r="AA44" i="10" s="1"/>
  <c r="AD25" i="10"/>
  <c r="M4" i="76"/>
  <c r="AB18" i="10"/>
  <c r="AB44" i="10" s="1"/>
  <c r="Z18" i="10"/>
  <c r="Z44" i="10" s="1"/>
  <c r="AD44" i="10"/>
  <c r="U18" i="10"/>
  <c r="U44" i="10" s="1"/>
  <c r="Y25" i="10"/>
  <c r="V18" i="10"/>
  <c r="V44" i="10" s="1"/>
  <c r="L4" i="76"/>
  <c r="W18" i="10"/>
  <c r="W44" i="10" s="1"/>
  <c r="Y44" i="10"/>
  <c r="AA17" i="11"/>
  <c r="Z22" i="9"/>
  <c r="Z60" i="9" s="1"/>
  <c r="Z61" i="9" s="1"/>
  <c r="P45" i="9"/>
  <c r="P8" i="11"/>
  <c r="S30" i="10"/>
  <c r="W22" i="9"/>
  <c r="W60" i="9" s="1"/>
  <c r="W61" i="9" s="1"/>
  <c r="X22" i="9"/>
  <c r="X60" i="9" s="1"/>
  <c r="X61" i="9" s="1"/>
  <c r="U22" i="9"/>
  <c r="U60" i="9" s="1"/>
  <c r="U61" i="9" s="1"/>
  <c r="Y22" i="9"/>
  <c r="Y60" i="9" s="1"/>
  <c r="Y61" i="9" s="1"/>
  <c r="R22" i="9"/>
  <c r="R60" i="9" s="1"/>
  <c r="R61" i="9" s="1"/>
  <c r="S22" i="9"/>
  <c r="S60" i="9" s="1"/>
  <c r="S61" i="9" s="1"/>
  <c r="T22" i="9"/>
  <c r="T60" i="9" s="1"/>
  <c r="T61" i="9" s="1"/>
  <c r="V17" i="11"/>
  <c r="X21" i="9"/>
  <c r="X54" i="9" s="1"/>
  <c r="Y21" i="9"/>
  <c r="Y54" i="9" s="1"/>
  <c r="R21" i="9"/>
  <c r="R54" i="9" s="1"/>
  <c r="V24" i="9"/>
  <c r="U21" i="9"/>
  <c r="U54" i="9" s="1"/>
  <c r="S21" i="9"/>
  <c r="S54" i="9" s="1"/>
  <c r="V16" i="11"/>
  <c r="T21" i="9"/>
  <c r="T54" i="9" s="1"/>
  <c r="W21" i="9"/>
  <c r="W54" i="9" s="1"/>
  <c r="V56" i="9"/>
  <c r="V57" i="9" s="1"/>
  <c r="L11" i="76"/>
  <c r="L12" i="76" s="1"/>
  <c r="AR15" i="10"/>
  <c r="AJ43" i="9"/>
  <c r="AM40" i="10"/>
  <c r="AB21" i="9" l="1"/>
  <c r="AB54" i="9" s="1"/>
  <c r="AB22" i="9"/>
  <c r="AB60" i="9" s="1"/>
  <c r="AB61" i="9" s="1"/>
  <c r="T24" i="9"/>
  <c r="U24" i="9"/>
  <c r="X24" i="9"/>
  <c r="Y24" i="9"/>
  <c r="R24" i="9"/>
  <c r="S24" i="9"/>
  <c r="V28" i="9"/>
  <c r="W24" i="9"/>
  <c r="L5" i="76"/>
  <c r="V97" i="9"/>
  <c r="V10" i="11" s="1"/>
  <c r="AA87" i="9"/>
  <c r="AA97" i="9" s="1"/>
  <c r="R55" i="9"/>
  <c r="R56" i="9"/>
  <c r="R57" i="9" s="1"/>
  <c r="AB56" i="9"/>
  <c r="AB57" i="9" s="1"/>
  <c r="AB55" i="9"/>
  <c r="Z17" i="11"/>
  <c r="X17" i="11"/>
  <c r="W17" i="11"/>
  <c r="Y17" i="11"/>
  <c r="R17" i="11"/>
  <c r="S17" i="11"/>
  <c r="T17" i="11"/>
  <c r="U17" i="11"/>
  <c r="AE69" i="9"/>
  <c r="AF89" i="9"/>
  <c r="AF23" i="11"/>
  <c r="AF48" i="11" s="1"/>
  <c r="AD69" i="9"/>
  <c r="AB69" i="9"/>
  <c r="AC69" i="9"/>
  <c r="AD56" i="9"/>
  <c r="AD57" i="9" s="1"/>
  <c r="AD55" i="9"/>
  <c r="AO43" i="9"/>
  <c r="AW15" i="10"/>
  <c r="AR40" i="10"/>
  <c r="X16" i="11"/>
  <c r="Y16" i="11"/>
  <c r="Z16" i="11"/>
  <c r="W16" i="11"/>
  <c r="M12" i="76"/>
  <c r="Y50" i="10"/>
  <c r="V25" i="10"/>
  <c r="U25" i="10"/>
  <c r="W25" i="10"/>
  <c r="Z25" i="10"/>
  <c r="AB25" i="10"/>
  <c r="AA25" i="10"/>
  <c r="AD50" i="10"/>
  <c r="AF88" i="9"/>
  <c r="AK88" i="9" s="1"/>
  <c r="W56" i="9"/>
  <c r="W57" i="9" s="1"/>
  <c r="W55" i="9"/>
  <c r="X55" i="9"/>
  <c r="X56" i="9"/>
  <c r="X57" i="9" s="1"/>
  <c r="AA28" i="9"/>
  <c r="Z24" i="9"/>
  <c r="T56" i="9"/>
  <c r="T57" i="9" s="1"/>
  <c r="T55" i="9"/>
  <c r="AE22" i="9"/>
  <c r="AE60" i="9" s="1"/>
  <c r="AE61" i="9" s="1"/>
  <c r="AF17" i="11"/>
  <c r="AE21" i="9"/>
  <c r="AE54" i="9" s="1"/>
  <c r="AF24" i="9"/>
  <c r="AD24" i="9" s="1"/>
  <c r="AF16" i="11"/>
  <c r="N11" i="76"/>
  <c r="N12" i="76" s="1"/>
  <c r="V47" i="9"/>
  <c r="V28" i="11"/>
  <c r="T23" i="11"/>
  <c r="L9" i="76"/>
  <c r="U23" i="11"/>
  <c r="S23" i="11"/>
  <c r="R23" i="11"/>
  <c r="Z56" i="9"/>
  <c r="Z57" i="9" s="1"/>
  <c r="Z55" i="9"/>
  <c r="AS15" i="10"/>
  <c r="M5" i="76"/>
  <c r="AS43" i="9"/>
  <c r="BA15" i="10"/>
  <c r="AV40" i="10"/>
  <c r="AA47" i="9"/>
  <c r="W23" i="11"/>
  <c r="X23" i="11"/>
  <c r="M9" i="76"/>
  <c r="AA28" i="11"/>
  <c r="Y23" i="11"/>
  <c r="Z23" i="11"/>
  <c r="Y55" i="9"/>
  <c r="Y56" i="9"/>
  <c r="Y57" i="9" s="1"/>
  <c r="T16" i="11"/>
  <c r="U16" i="11"/>
  <c r="R16" i="11"/>
  <c r="S16" i="11"/>
  <c r="S55" i="9"/>
  <c r="S56" i="9"/>
  <c r="S57" i="9" s="1"/>
  <c r="U55" i="9"/>
  <c r="U56" i="9"/>
  <c r="U57" i="9" s="1"/>
  <c r="AC22" i="9"/>
  <c r="AC60" i="9" s="1"/>
  <c r="AC61" i="9" s="1"/>
  <c r="AK60" i="9"/>
  <c r="AK22" i="9" s="1"/>
  <c r="AI22" i="9" s="1"/>
  <c r="AI60" i="9" s="1"/>
  <c r="AI61" i="9" s="1"/>
  <c r="AK69" i="9"/>
  <c r="AK54" i="9"/>
  <c r="AK21" i="9" s="1"/>
  <c r="AI21" i="9" s="1"/>
  <c r="AI54" i="9" s="1"/>
  <c r="AC21" i="9"/>
  <c r="AC54" i="9" s="1"/>
  <c r="AF87" i="9" l="1"/>
  <c r="W47" i="9"/>
  <c r="W48" i="11"/>
  <c r="R47" i="9"/>
  <c r="R48" i="11"/>
  <c r="Z47" i="9"/>
  <c r="Z48" i="11"/>
  <c r="U47" i="9"/>
  <c r="U48" i="11"/>
  <c r="T47" i="9"/>
  <c r="T48" i="11"/>
  <c r="S47" i="9"/>
  <c r="S48" i="11"/>
  <c r="Y47" i="9"/>
  <c r="Y48" i="11"/>
  <c r="X47" i="9"/>
  <c r="X48" i="11"/>
  <c r="AG21" i="9"/>
  <c r="AG54" i="9" s="1"/>
  <c r="AG55" i="9" s="1"/>
  <c r="AG22" i="9"/>
  <c r="AG60" i="9" s="1"/>
  <c r="AG61" i="9" s="1"/>
  <c r="AH22" i="9"/>
  <c r="AH60" i="9" s="1"/>
  <c r="AH61" i="9" s="1"/>
  <c r="AH21" i="9"/>
  <c r="AH54" i="9" s="1"/>
  <c r="AP88" i="9"/>
  <c r="R28" i="9"/>
  <c r="S28" i="9"/>
  <c r="T28" i="9"/>
  <c r="X28" i="9"/>
  <c r="Y28" i="9"/>
  <c r="U28" i="9"/>
  <c r="W28" i="9"/>
  <c r="AE56" i="9"/>
  <c r="AE57" i="9" s="1"/>
  <c r="AE55" i="9"/>
  <c r="W28" i="11"/>
  <c r="X28" i="11"/>
  <c r="Y28" i="11"/>
  <c r="Z28" i="11"/>
  <c r="AE24" i="9"/>
  <c r="AF28" i="9"/>
  <c r="AC55" i="9"/>
  <c r="AC56" i="9"/>
  <c r="AC57" i="9" s="1"/>
  <c r="T28" i="11"/>
  <c r="U28" i="11"/>
  <c r="S28" i="11"/>
  <c r="R28" i="11"/>
  <c r="AA10" i="11"/>
  <c r="Z28" i="9"/>
  <c r="AI55" i="9"/>
  <c r="AI56" i="9"/>
  <c r="AI57" i="9" s="1"/>
  <c r="Y52" i="10"/>
  <c r="Y54" i="10"/>
  <c r="Y56" i="10" s="1"/>
  <c r="Y57" i="10" s="1"/>
  <c r="Y51" i="10"/>
  <c r="AK89" i="9"/>
  <c r="AF97" i="9"/>
  <c r="AF10" i="11" s="1"/>
  <c r="AK87" i="9"/>
  <c r="AK24" i="9"/>
  <c r="AH24" i="9" s="1"/>
  <c r="AJ21" i="9"/>
  <c r="AJ54" i="9" s="1"/>
  <c r="AK16" i="11"/>
  <c r="O11" i="76"/>
  <c r="O12" i="76" s="1"/>
  <c r="V71" i="9"/>
  <c r="V73" i="9" s="1"/>
  <c r="R10" i="11"/>
  <c r="R71" i="9" s="1"/>
  <c r="R73" i="9" s="1"/>
  <c r="U10" i="11"/>
  <c r="U71" i="9" s="1"/>
  <c r="S10" i="11"/>
  <c r="S71" i="9" s="1"/>
  <c r="T10" i="11"/>
  <c r="T71" i="9" s="1"/>
  <c r="L8" i="76"/>
  <c r="L10" i="76" s="1"/>
  <c r="AD54" i="10"/>
  <c r="AD51" i="10"/>
  <c r="AD52" i="10"/>
  <c r="AC24" i="9"/>
  <c r="AP43" i="9"/>
  <c r="AS40" i="10"/>
  <c r="AS38" i="10"/>
  <c r="AH55" i="9"/>
  <c r="AH56" i="9"/>
  <c r="AH57" i="9" s="1"/>
  <c r="AB24" i="9"/>
  <c r="AD23" i="11"/>
  <c r="AE23" i="11"/>
  <c r="AF47" i="9"/>
  <c r="N9" i="76"/>
  <c r="AB23" i="11"/>
  <c r="AC23" i="11"/>
  <c r="AF28" i="11"/>
  <c r="AT43" i="9"/>
  <c r="AW40" i="10"/>
  <c r="BB15" i="10"/>
  <c r="BC15" i="10" s="1"/>
  <c r="AX15" i="10"/>
  <c r="AK90" i="9"/>
  <c r="AG69" i="9"/>
  <c r="AH69" i="9"/>
  <c r="AK23" i="11"/>
  <c r="AK48" i="11" s="1"/>
  <c r="AI69" i="9"/>
  <c r="AJ69" i="9"/>
  <c r="AJ22" i="9"/>
  <c r="AJ60" i="9" s="1"/>
  <c r="AJ61" i="9" s="1"/>
  <c r="AK17" i="11"/>
  <c r="AX43" i="9"/>
  <c r="BF15" i="10"/>
  <c r="BA40" i="10"/>
  <c r="AB16" i="11"/>
  <c r="AC16" i="11"/>
  <c r="AD16" i="11"/>
  <c r="AE16" i="11"/>
  <c r="AB17" i="11"/>
  <c r="AE17" i="11"/>
  <c r="AC17" i="11"/>
  <c r="AD17" i="11"/>
  <c r="AG56" i="9" l="1"/>
  <c r="AG57" i="9" s="1"/>
  <c r="AC47" i="9"/>
  <c r="AC48" i="11"/>
  <c r="AB47" i="9"/>
  <c r="AB48" i="11"/>
  <c r="AE47" i="9"/>
  <c r="AE48" i="11"/>
  <c r="AD47" i="9"/>
  <c r="AD48" i="11"/>
  <c r="AD60" i="10"/>
  <c r="AD27" i="10" s="1"/>
  <c r="AD56" i="10"/>
  <c r="AD57" i="10" s="1"/>
  <c r="AU88" i="9"/>
  <c r="AZ88" i="9" s="1"/>
  <c r="AA44" i="9"/>
  <c r="M6" i="76"/>
  <c r="AB27" i="10"/>
  <c r="AD45" i="10"/>
  <c r="M7" i="76" s="1"/>
  <c r="AA27" i="10"/>
  <c r="Z27" i="10"/>
  <c r="AD29" i="10"/>
  <c r="V15" i="9"/>
  <c r="AA68" i="9"/>
  <c r="W68" i="9"/>
  <c r="AJ24" i="9"/>
  <c r="AK28" i="9"/>
  <c r="AH28" i="9" s="1"/>
  <c r="AE28" i="9"/>
  <c r="AU43" i="9"/>
  <c r="AX38" i="10"/>
  <c r="AX40" i="10"/>
  <c r="AY43" i="9"/>
  <c r="BG15" i="10"/>
  <c r="BB40" i="10"/>
  <c r="AP89" i="9"/>
  <c r="AU89" i="9" s="1"/>
  <c r="AD28" i="9"/>
  <c r="AK97" i="9"/>
  <c r="AK10" i="11" s="1"/>
  <c r="AP87" i="9"/>
  <c r="AC28" i="9"/>
  <c r="BC43" i="9"/>
  <c r="BF40" i="10"/>
  <c r="BK15" i="10"/>
  <c r="AD10" i="11"/>
  <c r="AD71" i="9" s="1"/>
  <c r="AE10" i="11"/>
  <c r="AE71" i="9" s="1"/>
  <c r="AB10" i="11"/>
  <c r="AB71" i="9" s="1"/>
  <c r="N8" i="76"/>
  <c r="N10" i="76" s="1"/>
  <c r="AC10" i="11"/>
  <c r="AC71" i="9" s="1"/>
  <c r="AF71" i="9"/>
  <c r="AB28" i="9"/>
  <c r="AG24" i="9"/>
  <c r="AK47" i="9"/>
  <c r="AK28" i="11"/>
  <c r="AH23" i="11"/>
  <c r="AI23" i="11"/>
  <c r="AG23" i="11"/>
  <c r="O9" i="76"/>
  <c r="AJ23" i="11"/>
  <c r="AH17" i="11"/>
  <c r="AI17" i="11"/>
  <c r="AJ17" i="11"/>
  <c r="AG17" i="11"/>
  <c r="AP54" i="9"/>
  <c r="AP21" i="9" s="1"/>
  <c r="AP69" i="9"/>
  <c r="AP60" i="9"/>
  <c r="AP22" i="9" s="1"/>
  <c r="Y60" i="10"/>
  <c r="Y27" i="10" s="1"/>
  <c r="AI24" i="9"/>
  <c r="AZ43" i="9"/>
  <c r="BC38" i="10"/>
  <c r="BC40" i="10"/>
  <c r="AJ16" i="11"/>
  <c r="AH16" i="11"/>
  <c r="AG16" i="11"/>
  <c r="AI16" i="11"/>
  <c r="W10" i="11"/>
  <c r="W71" i="9" s="1"/>
  <c r="X10" i="11"/>
  <c r="X71" i="9" s="1"/>
  <c r="M8" i="76"/>
  <c r="M10" i="76" s="1"/>
  <c r="Z10" i="11"/>
  <c r="Z71" i="9" s="1"/>
  <c r="Y10" i="11"/>
  <c r="Y71" i="9" s="1"/>
  <c r="AA71" i="9"/>
  <c r="AP90" i="9"/>
  <c r="AU90" i="9"/>
  <c r="AB28" i="11"/>
  <c r="AC28" i="11"/>
  <c r="AD28" i="11"/>
  <c r="AE28" i="11"/>
  <c r="R15" i="9"/>
  <c r="S68" i="9"/>
  <c r="S73" i="9" s="1"/>
  <c r="AJ55" i="9"/>
  <c r="AJ56" i="9"/>
  <c r="AJ57" i="9" s="1"/>
  <c r="AI47" i="9" l="1"/>
  <c r="AI48" i="11"/>
  <c r="AH47" i="9"/>
  <c r="AH48" i="11"/>
  <c r="AJ47" i="9"/>
  <c r="AJ48" i="11"/>
  <c r="AG47" i="9"/>
  <c r="AG48" i="11"/>
  <c r="AZ90" i="9"/>
  <c r="AA73" i="9"/>
  <c r="AG28" i="9"/>
  <c r="AI28" i="9"/>
  <c r="BE90" i="9"/>
  <c r="BE88" i="9"/>
  <c r="BJ88" i="9" s="1"/>
  <c r="BO88" i="9" s="1"/>
  <c r="BD43" i="9"/>
  <c r="BG40" i="10"/>
  <c r="BL15" i="10"/>
  <c r="BH43" i="9"/>
  <c r="BM15" i="10"/>
  <c r="BK40" i="10"/>
  <c r="BP15" i="10"/>
  <c r="Y44" i="9"/>
  <c r="AB45" i="10"/>
  <c r="S15" i="9"/>
  <c r="T68" i="9"/>
  <c r="T73" i="9" s="1"/>
  <c r="W44" i="9"/>
  <c r="Z45" i="10"/>
  <c r="X44" i="9"/>
  <c r="AA45" i="10"/>
  <c r="AC27" i="10"/>
  <c r="AK71" i="9"/>
  <c r="O8" i="76"/>
  <c r="O10" i="76" s="1"/>
  <c r="AH10" i="11"/>
  <c r="AH71" i="9" s="1"/>
  <c r="AJ10" i="11"/>
  <c r="AJ71" i="9" s="1"/>
  <c r="AG10" i="11"/>
  <c r="AG71" i="9" s="1"/>
  <c r="AI10" i="11"/>
  <c r="AI71" i="9" s="1"/>
  <c r="W73" i="9"/>
  <c r="M13" i="76"/>
  <c r="BJ90" i="9"/>
  <c r="BO90" i="9" s="1"/>
  <c r="AM69" i="9"/>
  <c r="AN69" i="9"/>
  <c r="AO69" i="9"/>
  <c r="AP91" i="9"/>
  <c r="AL69" i="9"/>
  <c r="AP23" i="11"/>
  <c r="AP48" i="11" s="1"/>
  <c r="AO21" i="9"/>
  <c r="AO54" i="9" s="1"/>
  <c r="AP24" i="9"/>
  <c r="AP16" i="11"/>
  <c r="P11" i="76"/>
  <c r="P12" i="76" s="1"/>
  <c r="AL21" i="9"/>
  <c r="AL54" i="9" s="1"/>
  <c r="AM21" i="9"/>
  <c r="AM54" i="9" s="1"/>
  <c r="AN21" i="9"/>
  <c r="AN54" i="9" s="1"/>
  <c r="AJ28" i="11"/>
  <c r="AH28" i="11"/>
  <c r="AI28" i="11"/>
  <c r="AG28" i="11"/>
  <c r="AZ89" i="9"/>
  <c r="AU69" i="9"/>
  <c r="AU60" i="9"/>
  <c r="AU22" i="9" s="1"/>
  <c r="AU54" i="9"/>
  <c r="AU21" i="9" s="1"/>
  <c r="AR21" i="9" s="1"/>
  <c r="AR54" i="9" s="1"/>
  <c r="AA45" i="9"/>
  <c r="AA29" i="10"/>
  <c r="AB29" i="10"/>
  <c r="Z29" i="10"/>
  <c r="AD30" i="10"/>
  <c r="AA8" i="11"/>
  <c r="AA21" i="11" s="1"/>
  <c r="AA46" i="11" s="1"/>
  <c r="AA50" i="11" s="1"/>
  <c r="AP17" i="11"/>
  <c r="AO22" i="9"/>
  <c r="AO60" i="9" s="1"/>
  <c r="AO61" i="9" s="1"/>
  <c r="AL22" i="9"/>
  <c r="AL60" i="9" s="1"/>
  <c r="AL61" i="9" s="1"/>
  <c r="AM22" i="9"/>
  <c r="AM60" i="9" s="1"/>
  <c r="AM61" i="9" s="1"/>
  <c r="AN22" i="9"/>
  <c r="AN60" i="9" s="1"/>
  <c r="AN61" i="9" s="1"/>
  <c r="BH15" i="10"/>
  <c r="AA15" i="9"/>
  <c r="AB68" i="9"/>
  <c r="AB73" i="9" s="1"/>
  <c r="AF68" i="9"/>
  <c r="AF73" i="9" s="1"/>
  <c r="AZ54" i="9"/>
  <c r="AZ21" i="9" s="1"/>
  <c r="AZ60" i="9"/>
  <c r="AZ22" i="9" s="1"/>
  <c r="AZ69" i="9"/>
  <c r="V44" i="9"/>
  <c r="W27" i="10"/>
  <c r="U27" i="10"/>
  <c r="V27" i="10"/>
  <c r="Y45" i="10"/>
  <c r="L7" i="76" s="1"/>
  <c r="L6" i="76"/>
  <c r="L13" i="76" s="1"/>
  <c r="Y29" i="10"/>
  <c r="AU87" i="9"/>
  <c r="AJ28" i="9"/>
  <c r="AR55" i="9" l="1"/>
  <c r="AR56" i="9"/>
  <c r="AR57" i="9" s="1"/>
  <c r="AU91" i="9"/>
  <c r="AZ91" i="9" s="1"/>
  <c r="BE91" i="9" s="1"/>
  <c r="BM43" i="9"/>
  <c r="BP40" i="10"/>
  <c r="X21" i="11"/>
  <c r="Y21" i="11"/>
  <c r="AA46" i="9"/>
  <c r="Z21" i="11"/>
  <c r="W21" i="11"/>
  <c r="AA37" i="11"/>
  <c r="AZ24" i="9"/>
  <c r="AY21" i="9"/>
  <c r="AY54" i="9" s="1"/>
  <c r="AZ16" i="11"/>
  <c r="R11" i="76"/>
  <c r="BM40" i="10"/>
  <c r="BJ43" i="9"/>
  <c r="BM38" i="10"/>
  <c r="AF15" i="9"/>
  <c r="AG68" i="9"/>
  <c r="AG73" i="9" s="1"/>
  <c r="AK68" i="9"/>
  <c r="AK73" i="9" s="1"/>
  <c r="W45" i="9"/>
  <c r="W8" i="11"/>
  <c r="AP28" i="9"/>
  <c r="AO24" i="9"/>
  <c r="AN24" i="9"/>
  <c r="AL24" i="9"/>
  <c r="AM24" i="9"/>
  <c r="AB15" i="9"/>
  <c r="AC68" i="9"/>
  <c r="AC73" i="9" s="1"/>
  <c r="Y45" i="9"/>
  <c r="Y8" i="11"/>
  <c r="AL55" i="9"/>
  <c r="AL56" i="9"/>
  <c r="AL57" i="9" s="1"/>
  <c r="M16" i="76"/>
  <c r="N14" i="76"/>
  <c r="Z44" i="9"/>
  <c r="AC45" i="10"/>
  <c r="AC29" i="10"/>
  <c r="AV69" i="9"/>
  <c r="AW69" i="9"/>
  <c r="AZ93" i="9"/>
  <c r="AX69" i="9"/>
  <c r="AY69" i="9"/>
  <c r="AZ23" i="11"/>
  <c r="AZ48" i="11" s="1"/>
  <c r="AV21" i="9"/>
  <c r="AV54" i="9" s="1"/>
  <c r="AW21" i="9"/>
  <c r="AW54" i="9" s="1"/>
  <c r="AX21" i="9"/>
  <c r="AX54" i="9" s="1"/>
  <c r="AT21" i="9"/>
  <c r="AT54" i="9" s="1"/>
  <c r="AU24" i="9"/>
  <c r="AQ24" i="9" s="1"/>
  <c r="Q11" i="76"/>
  <c r="Q12" i="76" s="1"/>
  <c r="AU16" i="11"/>
  <c r="L16" i="76"/>
  <c r="M14" i="76"/>
  <c r="AY22" i="9"/>
  <c r="AY60" i="9" s="1"/>
  <c r="AY61" i="9" s="1"/>
  <c r="AZ17" i="11"/>
  <c r="AT22" i="9"/>
  <c r="AT60" i="9" s="1"/>
  <c r="AT61" i="9" s="1"/>
  <c r="AV22" i="9"/>
  <c r="AV60" i="9" s="1"/>
  <c r="AV61" i="9" s="1"/>
  <c r="AW22" i="9"/>
  <c r="AW60" i="9" s="1"/>
  <c r="AW61" i="9" s="1"/>
  <c r="AX22" i="9"/>
  <c r="AX60" i="9" s="1"/>
  <c r="AX61" i="9" s="1"/>
  <c r="AU17" i="11"/>
  <c r="Z30" i="10"/>
  <c r="AA30" i="10"/>
  <c r="AC30" i="10"/>
  <c r="AB30" i="10"/>
  <c r="S44" i="9"/>
  <c r="V45" i="10"/>
  <c r="AM56" i="9"/>
  <c r="AM57" i="9" s="1"/>
  <c r="AM55" i="9"/>
  <c r="T15" i="9"/>
  <c r="U68" i="9"/>
  <c r="U73" i="9" s="1"/>
  <c r="U15" i="9" s="1"/>
  <c r="BE89" i="9"/>
  <c r="AZ87" i="9"/>
  <c r="T44" i="9"/>
  <c r="W45" i="10"/>
  <c r="BE43" i="9"/>
  <c r="BH40" i="10"/>
  <c r="BH38" i="10"/>
  <c r="AN17" i="11"/>
  <c r="AO17" i="11"/>
  <c r="AL17" i="11"/>
  <c r="AM17" i="11"/>
  <c r="X8" i="11"/>
  <c r="X45" i="9"/>
  <c r="AS21" i="9"/>
  <c r="AS54" i="9" s="1"/>
  <c r="AL23" i="11"/>
  <c r="AM23" i="11"/>
  <c r="AN23" i="11"/>
  <c r="AP47" i="9"/>
  <c r="P9" i="76"/>
  <c r="AO23" i="11"/>
  <c r="AP28" i="11"/>
  <c r="W15" i="9"/>
  <c r="X68" i="9"/>
  <c r="X73" i="9" s="1"/>
  <c r="AL16" i="11"/>
  <c r="AN16" i="11"/>
  <c r="AM16" i="11"/>
  <c r="AO16" i="11"/>
  <c r="AS22" i="9"/>
  <c r="AS60" i="9" s="1"/>
  <c r="AS61" i="9" s="1"/>
  <c r="AU23" i="11"/>
  <c r="AU48" i="11" s="1"/>
  <c r="AR69" i="9"/>
  <c r="AS69" i="9"/>
  <c r="AT69" i="9"/>
  <c r="AU92" i="9"/>
  <c r="AQ69" i="9"/>
  <c r="AQ21" i="9"/>
  <c r="AQ54" i="9" s="1"/>
  <c r="AR22" i="9"/>
  <c r="AR60" i="9" s="1"/>
  <c r="AR61" i="9" s="1"/>
  <c r="AN56" i="9"/>
  <c r="AN57" i="9" s="1"/>
  <c r="AN55" i="9"/>
  <c r="R44" i="9"/>
  <c r="U45" i="10"/>
  <c r="AQ22" i="9"/>
  <c r="AQ60" i="9" s="1"/>
  <c r="AQ61" i="9" s="1"/>
  <c r="AO55" i="9"/>
  <c r="AO56" i="9"/>
  <c r="AO57" i="9" s="1"/>
  <c r="BI43" i="9"/>
  <c r="BQ15" i="10"/>
  <c r="BL40" i="10"/>
  <c r="X27" i="10"/>
  <c r="V45" i="9"/>
  <c r="W29" i="10"/>
  <c r="V8" i="11"/>
  <c r="U29" i="10"/>
  <c r="Y30" i="10"/>
  <c r="V29" i="10"/>
  <c r="AP97" i="9"/>
  <c r="AP10" i="11" s="1"/>
  <c r="AS24" i="9" l="1"/>
  <c r="AO47" i="9"/>
  <c r="AO48" i="11"/>
  <c r="AN47" i="9"/>
  <c r="AN48" i="11"/>
  <c r="AM47" i="9"/>
  <c r="AM48" i="11"/>
  <c r="AL47" i="9"/>
  <c r="AL48" i="11"/>
  <c r="X46" i="9"/>
  <c r="X46" i="11"/>
  <c r="X50" i="11" s="1"/>
  <c r="W46" i="9"/>
  <c r="W46" i="11"/>
  <c r="W50" i="11" s="1"/>
  <c r="Y46" i="9"/>
  <c r="Y46" i="11"/>
  <c r="Y50" i="11" s="1"/>
  <c r="Z46" i="9"/>
  <c r="Z46" i="11"/>
  <c r="Z50" i="11" s="1"/>
  <c r="BJ91" i="9"/>
  <c r="BO91" i="9" s="1"/>
  <c r="AV56" i="9"/>
  <c r="AV57" i="9" s="1"/>
  <c r="AV55" i="9"/>
  <c r="AG15" i="9"/>
  <c r="AH68" i="9"/>
  <c r="AH73" i="9" s="1"/>
  <c r="AD69" i="10"/>
  <c r="V33" i="9"/>
  <c r="V21" i="11"/>
  <c r="V46" i="11" s="1"/>
  <c r="V50" i="11" s="1"/>
  <c r="AC15" i="9"/>
  <c r="AD68" i="9"/>
  <c r="AD73" i="9" s="1"/>
  <c r="AX16" i="11"/>
  <c r="AV16" i="11"/>
  <c r="AW16" i="11"/>
  <c r="AY16" i="11"/>
  <c r="AK15" i="9"/>
  <c r="AP68" i="9"/>
  <c r="AL68" i="9"/>
  <c r="Z45" i="9"/>
  <c r="Z8" i="11"/>
  <c r="S45" i="9"/>
  <c r="S8" i="11"/>
  <c r="AX17" i="11"/>
  <c r="AY17" i="11"/>
  <c r="AW17" i="11"/>
  <c r="AV17" i="11"/>
  <c r="AO28" i="9"/>
  <c r="AL28" i="9"/>
  <c r="AN28" i="9"/>
  <c r="AM28" i="9"/>
  <c r="BJ60" i="9"/>
  <c r="BJ22" i="9" s="1"/>
  <c r="BJ69" i="9"/>
  <c r="BJ54" i="9"/>
  <c r="BJ21" i="9" s="1"/>
  <c r="AY55" i="9"/>
  <c r="AY56" i="9"/>
  <c r="AY57" i="9" s="1"/>
  <c r="AL10" i="11"/>
  <c r="AL71" i="9" s="1"/>
  <c r="AM10" i="11"/>
  <c r="AM71" i="9" s="1"/>
  <c r="AN10" i="11"/>
  <c r="AN71" i="9" s="1"/>
  <c r="P8" i="76"/>
  <c r="P10" i="76" s="1"/>
  <c r="AO10" i="11"/>
  <c r="AO71" i="9" s="1"/>
  <c r="AP71" i="9"/>
  <c r="AZ92" i="9"/>
  <c r="AZ97" i="9" s="1"/>
  <c r="BE92" i="9"/>
  <c r="AZ28" i="11"/>
  <c r="AV23" i="11"/>
  <c r="AW23" i="11"/>
  <c r="R9" i="76"/>
  <c r="AX23" i="11"/>
  <c r="AY23" i="11"/>
  <c r="AZ47" i="9"/>
  <c r="U44" i="9"/>
  <c r="X45" i="10"/>
  <c r="X29" i="10"/>
  <c r="BN43" i="9"/>
  <c r="BQ40" i="10"/>
  <c r="Y68" i="9"/>
  <c r="Y73" i="9" s="1"/>
  <c r="X15" i="9"/>
  <c r="BE87" i="9"/>
  <c r="AT24" i="9"/>
  <c r="AW24" i="9"/>
  <c r="AX24" i="9"/>
  <c r="AU28" i="9"/>
  <c r="AR28" i="9" s="1"/>
  <c r="AV24" i="9"/>
  <c r="BE93" i="9"/>
  <c r="BJ93" i="9" s="1"/>
  <c r="AR24" i="9"/>
  <c r="AZ28" i="9"/>
  <c r="AY24" i="9"/>
  <c r="BE69" i="9"/>
  <c r="BE54" i="9"/>
  <c r="BE21" i="9" s="1"/>
  <c r="BE60" i="9"/>
  <c r="BE22" i="9" s="1"/>
  <c r="AR16" i="11"/>
  <c r="AS16" i="11"/>
  <c r="AT16" i="11"/>
  <c r="AQ16" i="11"/>
  <c r="AT23" i="11"/>
  <c r="AU47" i="9"/>
  <c r="AS23" i="11"/>
  <c r="AQ23" i="11"/>
  <c r="AR23" i="11"/>
  <c r="Q9" i="76"/>
  <c r="AU28" i="11"/>
  <c r="AU97" i="9"/>
  <c r="AU10" i="11" s="1"/>
  <c r="BJ89" i="9"/>
  <c r="BO89" i="9" s="1"/>
  <c r="AT56" i="9"/>
  <c r="AT57" i="9" s="1"/>
  <c r="AT55" i="9"/>
  <c r="Z37" i="11"/>
  <c r="Y37" i="11"/>
  <c r="W37" i="11"/>
  <c r="X37" i="11"/>
  <c r="AW55" i="9"/>
  <c r="AW56" i="9"/>
  <c r="AW57" i="9" s="1"/>
  <c r="T8" i="11"/>
  <c r="T45" i="9"/>
  <c r="W30" i="10"/>
  <c r="X30" i="10"/>
  <c r="V30" i="10"/>
  <c r="U30" i="10"/>
  <c r="R45" i="9"/>
  <c r="R8" i="11"/>
  <c r="AQ56" i="9"/>
  <c r="AQ57" i="9" s="1"/>
  <c r="AQ55" i="9"/>
  <c r="AL28" i="11"/>
  <c r="AN28" i="11"/>
  <c r="AM28" i="11"/>
  <c r="AO28" i="11"/>
  <c r="AS55" i="9"/>
  <c r="AS56" i="9"/>
  <c r="AS57" i="9" s="1"/>
  <c r="AQ17" i="11"/>
  <c r="AR17" i="11"/>
  <c r="AS17" i="11"/>
  <c r="AT17" i="11"/>
  <c r="AX55" i="9"/>
  <c r="AX56" i="9"/>
  <c r="AX57" i="9" s="1"/>
  <c r="R12" i="76"/>
  <c r="BR15" i="10"/>
  <c r="AY47" i="9" l="1"/>
  <c r="AY48" i="11"/>
  <c r="AQ47" i="9"/>
  <c r="AQ48" i="11"/>
  <c r="AR47" i="9"/>
  <c r="AR48" i="11"/>
  <c r="AX47" i="9"/>
  <c r="AX48" i="11"/>
  <c r="AS47" i="9"/>
  <c r="AS48" i="11"/>
  <c r="AW47" i="9"/>
  <c r="AW48" i="11"/>
  <c r="AT47" i="9"/>
  <c r="AT48" i="11"/>
  <c r="AV47" i="9"/>
  <c r="AV48" i="11"/>
  <c r="AL73" i="9"/>
  <c r="AQ28" i="9"/>
  <c r="AS28" i="9"/>
  <c r="BJ92" i="9"/>
  <c r="BI22" i="9"/>
  <c r="BI60" i="9" s="1"/>
  <c r="BI61" i="9" s="1"/>
  <c r="BJ17" i="11"/>
  <c r="AT10" i="11"/>
  <c r="AT71" i="9" s="1"/>
  <c r="AU71" i="9"/>
  <c r="AQ10" i="11"/>
  <c r="AQ71" i="9" s="1"/>
  <c r="AR10" i="11"/>
  <c r="AR71" i="9" s="1"/>
  <c r="AS10" i="11"/>
  <c r="AS71" i="9" s="1"/>
  <c r="Q8" i="76"/>
  <c r="Q10" i="76" s="1"/>
  <c r="BJ87" i="9"/>
  <c r="BO87" i="9" s="1"/>
  <c r="AL15" i="9"/>
  <c r="AM68" i="9"/>
  <c r="AM73" i="9" s="1"/>
  <c r="BJ24" i="9"/>
  <c r="BI21" i="9"/>
  <c r="BI54" i="9" s="1"/>
  <c r="BJ16" i="11"/>
  <c r="T11" i="76"/>
  <c r="AR28" i="11"/>
  <c r="AS28" i="11"/>
  <c r="AT28" i="11"/>
  <c r="AQ28" i="11"/>
  <c r="AY28" i="9"/>
  <c r="AH15" i="9"/>
  <c r="AI68" i="9"/>
  <c r="AI73" i="9" s="1"/>
  <c r="BD22" i="9"/>
  <c r="BD60" i="9" s="1"/>
  <c r="BD61" i="9" s="1"/>
  <c r="BH22" i="9"/>
  <c r="BH60" i="9" s="1"/>
  <c r="BH61" i="9" s="1"/>
  <c r="BF22" i="9"/>
  <c r="BF60" i="9" s="1"/>
  <c r="BF61" i="9" s="1"/>
  <c r="BG22" i="9"/>
  <c r="BG60" i="9" s="1"/>
  <c r="BG61" i="9" s="1"/>
  <c r="BE17" i="11"/>
  <c r="BC22" i="9"/>
  <c r="BC60" i="9" s="1"/>
  <c r="BC61" i="9" s="1"/>
  <c r="BA22" i="9"/>
  <c r="BA60" i="9" s="1"/>
  <c r="BA61" i="9" s="1"/>
  <c r="BB22" i="9"/>
  <c r="BB60" i="9" s="1"/>
  <c r="BB61" i="9" s="1"/>
  <c r="AP73" i="9"/>
  <c r="BO93" i="9"/>
  <c r="BO43" i="9"/>
  <c r="BR38" i="10"/>
  <c r="BR40" i="10"/>
  <c r="AD15" i="9"/>
  <c r="AE68" i="9"/>
  <c r="AE73" i="9" s="1"/>
  <c r="AE15" i="9" s="1"/>
  <c r="AX28" i="9"/>
  <c r="AW28" i="9"/>
  <c r="AT28" i="9"/>
  <c r="AV28" i="9"/>
  <c r="BD21" i="9"/>
  <c r="BD54" i="9" s="1"/>
  <c r="BF21" i="9"/>
  <c r="BF54" i="9" s="1"/>
  <c r="BH21" i="9"/>
  <c r="BH54" i="9" s="1"/>
  <c r="BG21" i="9"/>
  <c r="BG54" i="9" s="1"/>
  <c r="BE16" i="11"/>
  <c r="BE24" i="9"/>
  <c r="S11" i="76"/>
  <c r="S12" i="76" s="1"/>
  <c r="BA21" i="9"/>
  <c r="BA54" i="9" s="1"/>
  <c r="BC21" i="9"/>
  <c r="BC54" i="9" s="1"/>
  <c r="BB21" i="9"/>
  <c r="BB54" i="9" s="1"/>
  <c r="AZ10" i="11"/>
  <c r="BO92" i="9"/>
  <c r="V34" i="9"/>
  <c r="R33" i="9"/>
  <c r="AA33" i="9"/>
  <c r="W33" i="9" s="1"/>
  <c r="T33" i="9"/>
  <c r="U33" i="9"/>
  <c r="S33" i="9"/>
  <c r="V102" i="9"/>
  <c r="AV28" i="11"/>
  <c r="AW28" i="11"/>
  <c r="AY28" i="11"/>
  <c r="AX28" i="11"/>
  <c r="BJ23" i="11"/>
  <c r="BJ48" i="11" s="1"/>
  <c r="BJ95" i="9"/>
  <c r="BF69" i="9"/>
  <c r="BG69" i="9"/>
  <c r="BI69" i="9"/>
  <c r="BH69" i="9"/>
  <c r="Z68" i="9"/>
  <c r="Z73" i="9" s="1"/>
  <c r="Z15" i="9" s="1"/>
  <c r="Y15" i="9"/>
  <c r="BC69" i="9"/>
  <c r="BD69" i="9"/>
  <c r="BE94" i="9"/>
  <c r="BE97" i="9" s="1"/>
  <c r="BB69" i="9"/>
  <c r="BE23" i="11"/>
  <c r="BE48" i="11" s="1"/>
  <c r="BA69" i="9"/>
  <c r="U45" i="9"/>
  <c r="U8" i="11"/>
  <c r="R21" i="11"/>
  <c r="T21" i="11"/>
  <c r="U21" i="11"/>
  <c r="V46" i="9"/>
  <c r="S21" i="11"/>
  <c r="V37" i="11"/>
  <c r="S46" i="9" l="1"/>
  <c r="S46" i="11"/>
  <c r="S50" i="11" s="1"/>
  <c r="U46" i="9"/>
  <c r="U46" i="11"/>
  <c r="U50" i="11" s="1"/>
  <c r="T46" i="9"/>
  <c r="T46" i="11"/>
  <c r="T50" i="11" s="1"/>
  <c r="R46" i="9"/>
  <c r="R46" i="11"/>
  <c r="R50" i="11" s="1"/>
  <c r="X33" i="9"/>
  <c r="Y33" i="9"/>
  <c r="BE10" i="11"/>
  <c r="BA56" i="9"/>
  <c r="BA57" i="9" s="1"/>
  <c r="BA55" i="9"/>
  <c r="T12" i="76"/>
  <c r="BC55" i="9"/>
  <c r="BC56" i="9"/>
  <c r="BC57" i="9" s="1"/>
  <c r="BH24" i="9"/>
  <c r="BD24" i="9"/>
  <c r="BF24" i="9"/>
  <c r="BG24" i="9"/>
  <c r="BE28" i="9"/>
  <c r="BA24" i="9"/>
  <c r="BB24" i="9"/>
  <c r="BC24" i="9"/>
  <c r="BF17" i="11"/>
  <c r="BG17" i="11"/>
  <c r="BH17" i="11"/>
  <c r="BI17" i="11"/>
  <c r="R37" i="11"/>
  <c r="R39" i="11" s="1"/>
  <c r="T37" i="11"/>
  <c r="U37" i="11"/>
  <c r="S37" i="11"/>
  <c r="V39" i="11"/>
  <c r="T34" i="9"/>
  <c r="U34" i="9"/>
  <c r="R34" i="9"/>
  <c r="S34" i="9"/>
  <c r="V36" i="9"/>
  <c r="AI15" i="9"/>
  <c r="AJ68" i="9"/>
  <c r="AJ73" i="9" s="1"/>
  <c r="AJ15" i="9" s="1"/>
  <c r="BA16" i="11"/>
  <c r="BB16" i="11"/>
  <c r="BD16" i="11"/>
  <c r="BC16" i="11"/>
  <c r="BH16" i="11"/>
  <c r="BI16" i="11"/>
  <c r="BF16" i="11"/>
  <c r="BG16" i="11"/>
  <c r="AV10" i="11"/>
  <c r="AV71" i="9" s="1"/>
  <c r="AX10" i="11"/>
  <c r="AX71" i="9" s="1"/>
  <c r="AY10" i="11"/>
  <c r="AY71" i="9" s="1"/>
  <c r="AW10" i="11"/>
  <c r="AW71" i="9" s="1"/>
  <c r="AZ71" i="9"/>
  <c r="R8" i="76"/>
  <c r="R10" i="76" s="1"/>
  <c r="BG56" i="9"/>
  <c r="BG57" i="9" s="1"/>
  <c r="BG55" i="9"/>
  <c r="BO54" i="9"/>
  <c r="BO21" i="9" s="1"/>
  <c r="BO60" i="9"/>
  <c r="BO22" i="9" s="1"/>
  <c r="BO69" i="9"/>
  <c r="BD17" i="11"/>
  <c r="BA17" i="11"/>
  <c r="BB17" i="11"/>
  <c r="BC17" i="11"/>
  <c r="BI55" i="9"/>
  <c r="BI56" i="9"/>
  <c r="BI57" i="9" s="1"/>
  <c r="AM15" i="9"/>
  <c r="AN68" i="9"/>
  <c r="AN73" i="9" s="1"/>
  <c r="BJ47" i="9"/>
  <c r="BJ28" i="11"/>
  <c r="BG23" i="11"/>
  <c r="T9" i="76"/>
  <c r="BH23" i="11"/>
  <c r="BI23" i="11"/>
  <c r="BF23" i="11"/>
  <c r="BH55" i="9"/>
  <c r="BH56" i="9"/>
  <c r="BH57" i="9" s="1"/>
  <c r="BI24" i="9"/>
  <c r="BJ28" i="9"/>
  <c r="BD56" i="9"/>
  <c r="BD57" i="9" s="1"/>
  <c r="BD55" i="9"/>
  <c r="BB23" i="11"/>
  <c r="BC23" i="11"/>
  <c r="BD23" i="11"/>
  <c r="BE47" i="9"/>
  <c r="BA23" i="11"/>
  <c r="BE28" i="11"/>
  <c r="S9" i="76"/>
  <c r="Y69" i="10"/>
  <c r="BJ94" i="9"/>
  <c r="BJ97" i="9" s="1"/>
  <c r="Z33" i="9"/>
  <c r="AA34" i="9"/>
  <c r="X34" i="9" s="1"/>
  <c r="AA102" i="9"/>
  <c r="BB55" i="9"/>
  <c r="BB56" i="9"/>
  <c r="BB57" i="9" s="1"/>
  <c r="BF56" i="9"/>
  <c r="BF57" i="9" s="1"/>
  <c r="BF55" i="9"/>
  <c r="AQ68" i="9"/>
  <c r="AQ73" i="9" s="1"/>
  <c r="AP15" i="9"/>
  <c r="AU68" i="9"/>
  <c r="AU73" i="9" s="1"/>
  <c r="BC47" i="9" l="1"/>
  <c r="BC48" i="11"/>
  <c r="BD47" i="9"/>
  <c r="BD48" i="11"/>
  <c r="BF47" i="9"/>
  <c r="BF48" i="11"/>
  <c r="BH47" i="9"/>
  <c r="BH48" i="11"/>
  <c r="BB47" i="9"/>
  <c r="BB48" i="11"/>
  <c r="BA47" i="9"/>
  <c r="BA48" i="11"/>
  <c r="BI47" i="9"/>
  <c r="BI48" i="11"/>
  <c r="BG47" i="9"/>
  <c r="BG48" i="11"/>
  <c r="Y34" i="9"/>
  <c r="BJ10" i="11"/>
  <c r="BN21" i="9"/>
  <c r="BN54" i="9" s="1"/>
  <c r="BO24" i="9"/>
  <c r="BO16" i="11"/>
  <c r="U11" i="76"/>
  <c r="U12" i="76" s="1"/>
  <c r="BM21" i="9"/>
  <c r="BM54" i="9" s="1"/>
  <c r="BK21" i="9"/>
  <c r="BK54" i="9" s="1"/>
  <c r="BL21" i="9"/>
  <c r="BL54" i="9" s="1"/>
  <c r="BI28" i="9"/>
  <c r="AU15" i="9"/>
  <c r="AV68" i="9"/>
  <c r="AV73" i="9" s="1"/>
  <c r="AZ68" i="9"/>
  <c r="AZ73" i="9" s="1"/>
  <c r="S38" i="11"/>
  <c r="S39" i="11" s="1"/>
  <c r="R41" i="11"/>
  <c r="R8" i="9" s="1"/>
  <c r="R43" i="11" s="1"/>
  <c r="Z34" i="9"/>
  <c r="AA36" i="9"/>
  <c r="T36" i="9"/>
  <c r="U36" i="9"/>
  <c r="R36" i="9"/>
  <c r="S36" i="9"/>
  <c r="BF28" i="9"/>
  <c r="BG28" i="9"/>
  <c r="BH28" i="9"/>
  <c r="BD28" i="9"/>
  <c r="BA28" i="9"/>
  <c r="BB28" i="9"/>
  <c r="BC28" i="9"/>
  <c r="BA28" i="11"/>
  <c r="BB28" i="11"/>
  <c r="BD28" i="11"/>
  <c r="BC28" i="11"/>
  <c r="V41" i="11"/>
  <c r="V8" i="9" s="1"/>
  <c r="AA38" i="11"/>
  <c r="AA39" i="11" s="1"/>
  <c r="W38" i="11"/>
  <c r="W39" i="11" s="1"/>
  <c r="AO68" i="9"/>
  <c r="AO73" i="9" s="1"/>
  <c r="AO15" i="9" s="1"/>
  <c r="AN15" i="9"/>
  <c r="BK69" i="9"/>
  <c r="BL69" i="9"/>
  <c r="BM69" i="9"/>
  <c r="BO95" i="9"/>
  <c r="BN69" i="9"/>
  <c r="BO23" i="11"/>
  <c r="BO48" i="11" s="1"/>
  <c r="BO96" i="9"/>
  <c r="BO94" i="9"/>
  <c r="AQ15" i="9"/>
  <c r="AR68" i="9"/>
  <c r="AR73" i="9" s="1"/>
  <c r="BH28" i="11"/>
  <c r="BG28" i="11"/>
  <c r="BI28" i="11"/>
  <c r="BF28" i="11"/>
  <c r="W34" i="9"/>
  <c r="BO17" i="11"/>
  <c r="BN22" i="9"/>
  <c r="BN60" i="9" s="1"/>
  <c r="BN61" i="9" s="1"/>
  <c r="BK22" i="9"/>
  <c r="BK60" i="9" s="1"/>
  <c r="BK61" i="9" s="1"/>
  <c r="BL22" i="9"/>
  <c r="BL60" i="9" s="1"/>
  <c r="BL61" i="9" s="1"/>
  <c r="BM22" i="9"/>
  <c r="BM60" i="9" s="1"/>
  <c r="BM61" i="9" s="1"/>
  <c r="BB10" i="11"/>
  <c r="BB71" i="9" s="1"/>
  <c r="BC10" i="11"/>
  <c r="BC71" i="9" s="1"/>
  <c r="BD10" i="11"/>
  <c r="BD71" i="9" s="1"/>
  <c r="BA10" i="11"/>
  <c r="BA71" i="9" s="1"/>
  <c r="BE71" i="9"/>
  <c r="S8" i="76"/>
  <c r="S10" i="76" s="1"/>
  <c r="T38" i="11" l="1"/>
  <c r="T39" i="11" s="1"/>
  <c r="S41" i="11"/>
  <c r="S8" i="9" s="1"/>
  <c r="S43" i="11" s="1"/>
  <c r="BK56" i="9"/>
  <c r="BK57" i="9" s="1"/>
  <c r="BK55" i="9"/>
  <c r="W41" i="11"/>
  <c r="W8" i="9" s="1"/>
  <c r="W43" i="11" s="1"/>
  <c r="X38" i="11"/>
  <c r="X39" i="11" s="1"/>
  <c r="BN55" i="9"/>
  <c r="BN56" i="9"/>
  <c r="BN57" i="9" s="1"/>
  <c r="BK23" i="11"/>
  <c r="BL23" i="11"/>
  <c r="U9" i="76"/>
  <c r="BN23" i="11"/>
  <c r="BO47" i="9"/>
  <c r="BM23" i="11"/>
  <c r="BO28" i="11"/>
  <c r="AA41" i="11"/>
  <c r="AA8" i="9" s="1"/>
  <c r="AB38" i="11"/>
  <c r="AF38" i="11"/>
  <c r="Z36" i="9"/>
  <c r="BN16" i="11"/>
  <c r="BL16" i="11"/>
  <c r="BM16" i="11"/>
  <c r="BK16" i="11"/>
  <c r="AR15" i="9"/>
  <c r="AS68" i="9"/>
  <c r="AS73" i="9" s="1"/>
  <c r="BO28" i="9"/>
  <c r="BN24" i="9"/>
  <c r="BM24" i="9"/>
  <c r="BK24" i="9"/>
  <c r="BL24" i="9"/>
  <c r="AV15" i="9"/>
  <c r="AW68" i="9"/>
  <c r="AW73" i="9" s="1"/>
  <c r="BO97" i="9"/>
  <c r="X36" i="9"/>
  <c r="BM55" i="9"/>
  <c r="BM56" i="9"/>
  <c r="BM57" i="9" s="1"/>
  <c r="V13" i="9"/>
  <c r="V77" i="9"/>
  <c r="V78" i="9" s="1"/>
  <c r="V43" i="11"/>
  <c r="BN17" i="11"/>
  <c r="BL17" i="11"/>
  <c r="BK17" i="11"/>
  <c r="BM17" i="11"/>
  <c r="AZ15" i="9"/>
  <c r="BE68" i="9"/>
  <c r="BE73" i="9" s="1"/>
  <c r="BA68" i="9"/>
  <c r="BA73" i="9" s="1"/>
  <c r="Y36" i="9"/>
  <c r="W36" i="9"/>
  <c r="BL55" i="9"/>
  <c r="BL56" i="9"/>
  <c r="BL57" i="9" s="1"/>
  <c r="BJ71" i="9"/>
  <c r="BF10" i="11"/>
  <c r="BF71" i="9" s="1"/>
  <c r="BH10" i="11"/>
  <c r="BH71" i="9" s="1"/>
  <c r="BI10" i="11"/>
  <c r="BI71" i="9" s="1"/>
  <c r="T8" i="76"/>
  <c r="T10" i="76" s="1"/>
  <c r="BG10" i="11"/>
  <c r="BG71" i="9" s="1"/>
  <c r="BM47" i="9" l="1"/>
  <c r="BM48" i="11"/>
  <c r="BN47" i="9"/>
  <c r="BN48" i="11"/>
  <c r="BL47" i="9"/>
  <c r="BL48" i="11"/>
  <c r="BK47" i="9"/>
  <c r="BK48" i="11"/>
  <c r="BE15" i="9"/>
  <c r="BF68" i="9"/>
  <c r="BF73" i="9" s="1"/>
  <c r="BJ68" i="9"/>
  <c r="BJ73" i="9" s="1"/>
  <c r="R13" i="9"/>
  <c r="S13" i="9"/>
  <c r="T13" i="9"/>
  <c r="U13" i="9"/>
  <c r="V19" i="9"/>
  <c r="BO10" i="11"/>
  <c r="BN28" i="9"/>
  <c r="BK28" i="9"/>
  <c r="BL28" i="9"/>
  <c r="BM28" i="9"/>
  <c r="X41" i="11"/>
  <c r="X8" i="9" s="1"/>
  <c r="X43" i="11" s="1"/>
  <c r="Y38" i="11"/>
  <c r="Y39" i="11" s="1"/>
  <c r="AA13" i="9"/>
  <c r="Y13" i="9" s="1"/>
  <c r="AA77" i="9"/>
  <c r="AA78" i="9" s="1"/>
  <c r="AA43" i="11"/>
  <c r="AW15" i="9"/>
  <c r="AX68" i="9"/>
  <c r="AX73" i="9" s="1"/>
  <c r="BK28" i="11"/>
  <c r="BL28" i="11"/>
  <c r="BN28" i="11"/>
  <c r="BM28" i="11"/>
  <c r="BA15" i="9"/>
  <c r="BB68" i="9"/>
  <c r="BB73" i="9" s="1"/>
  <c r="AS15" i="9"/>
  <c r="AT68" i="9"/>
  <c r="AT73" i="9" s="1"/>
  <c r="AT15" i="9" s="1"/>
  <c r="T41" i="11"/>
  <c r="T8" i="9" s="1"/>
  <c r="T43" i="11" s="1"/>
  <c r="U38" i="11"/>
  <c r="U39" i="11" s="1"/>
  <c r="U41" i="11" s="1"/>
  <c r="U8" i="9" s="1"/>
  <c r="U43" i="11" s="1"/>
  <c r="X13" i="9" l="1"/>
  <c r="BK10" i="11"/>
  <c r="BK71" i="9" s="1"/>
  <c r="BL10" i="11"/>
  <c r="BL71" i="9" s="1"/>
  <c r="BN10" i="11"/>
  <c r="BN71" i="9" s="1"/>
  <c r="BO71" i="9"/>
  <c r="BM10" i="11"/>
  <c r="BM71" i="9" s="1"/>
  <c r="U8" i="76"/>
  <c r="U10" i="76" s="1"/>
  <c r="AA19" i="9"/>
  <c r="Z13" i="9"/>
  <c r="W13" i="9"/>
  <c r="R19" i="9"/>
  <c r="R38" i="9" s="1"/>
  <c r="S19" i="9"/>
  <c r="S38" i="9" s="1"/>
  <c r="T19" i="9"/>
  <c r="T38" i="9" s="1"/>
  <c r="U19" i="9"/>
  <c r="U38" i="9" s="1"/>
  <c r="V38" i="9"/>
  <c r="BJ15" i="9"/>
  <c r="BO68" i="9"/>
  <c r="BK68" i="9"/>
  <c r="BK73" i="9" s="1"/>
  <c r="BF15" i="9"/>
  <c r="BG68" i="9"/>
  <c r="BG73" i="9" s="1"/>
  <c r="BB15" i="9"/>
  <c r="BC68" i="9"/>
  <c r="BC73" i="9" s="1"/>
  <c r="AX15" i="9"/>
  <c r="AY68" i="9"/>
  <c r="AY73" i="9" s="1"/>
  <c r="AY15" i="9" s="1"/>
  <c r="Z38" i="11"/>
  <c r="Z39" i="11" s="1"/>
  <c r="Z41" i="11" s="1"/>
  <c r="Z8" i="9" s="1"/>
  <c r="Z43" i="11" s="1"/>
  <c r="Y41" i="11"/>
  <c r="Y8" i="9" s="1"/>
  <c r="Y43" i="11" s="1"/>
  <c r="BO73" i="9" l="1"/>
  <c r="BO15" i="9" s="1"/>
  <c r="Z19" i="9"/>
  <c r="Z38" i="9" s="1"/>
  <c r="AA38" i="9"/>
  <c r="X19" i="9"/>
  <c r="X38" i="9" s="1"/>
  <c r="BC15" i="9"/>
  <c r="BD68" i="9"/>
  <c r="BD73" i="9" s="1"/>
  <c r="BD15" i="9" s="1"/>
  <c r="Y19" i="9"/>
  <c r="Y38" i="9" s="1"/>
  <c r="BG15" i="9"/>
  <c r="BH68" i="9"/>
  <c r="BH73" i="9" s="1"/>
  <c r="W19" i="9"/>
  <c r="W38" i="9" s="1"/>
  <c r="BK15" i="9"/>
  <c r="BL68" i="9"/>
  <c r="BL73" i="9" s="1"/>
  <c r="BL15" i="9" l="1"/>
  <c r="BM68" i="9"/>
  <c r="BM73" i="9" s="1"/>
  <c r="BH15" i="9"/>
  <c r="BI68" i="9"/>
  <c r="BI73" i="9" s="1"/>
  <c r="BI15" i="9" s="1"/>
  <c r="BM15" i="9" l="1"/>
  <c r="BN68" i="9"/>
  <c r="BN73" i="9" s="1"/>
  <c r="BN15" i="9" s="1"/>
  <c r="AF42" i="9"/>
  <c r="AF64" i="9" s="1"/>
  <c r="AF65" i="9" s="1"/>
  <c r="AK42" i="9"/>
  <c r="AK56" i="9" s="1"/>
  <c r="AK57" i="9" s="1"/>
  <c r="AP42" i="9"/>
  <c r="AP64" i="9" s="1"/>
  <c r="AP65" i="9" s="1"/>
  <c r="AU42" i="9"/>
  <c r="AU64" i="9" s="1"/>
  <c r="AU65" i="9" s="1"/>
  <c r="AZ42" i="9"/>
  <c r="AZ56" i="9" s="1"/>
  <c r="AZ57" i="9" s="1"/>
  <c r="BE42" i="9"/>
  <c r="BE64" i="9" s="1"/>
  <c r="BE65" i="9" s="1"/>
  <c r="BJ42" i="9"/>
  <c r="BO42" i="9"/>
  <c r="BO56" i="9" s="1"/>
  <c r="BO57" i="9" s="1"/>
  <c r="AF56" i="9"/>
  <c r="AF57" i="9" s="1"/>
  <c r="BJ56" i="9"/>
  <c r="BJ57" i="9" s="1"/>
  <c r="BJ64" i="9"/>
  <c r="BJ65" i="9" s="1"/>
  <c r="BO64" i="9"/>
  <c r="BO65" i="9" s="1"/>
  <c r="AI16" i="10"/>
  <c r="AN16" i="10"/>
  <c r="AS16" i="10"/>
  <c r="AO16" i="10" s="1"/>
  <c r="AX16" i="10"/>
  <c r="BC16" i="10"/>
  <c r="BA16" i="10" s="1"/>
  <c r="BH16" i="10"/>
  <c r="BG16" i="10" s="1"/>
  <c r="BM16" i="10"/>
  <c r="BL16" i="10" s="1"/>
  <c r="BR16" i="10"/>
  <c r="BQ16" i="10" s="1"/>
  <c r="AI36" i="10"/>
  <c r="AN36" i="10"/>
  <c r="AS36" i="10"/>
  <c r="AX36" i="10"/>
  <c r="BC36" i="10"/>
  <c r="BH36" i="10"/>
  <c r="BM36" i="10"/>
  <c r="BR36" i="10"/>
  <c r="BO16" i="10" l="1"/>
  <c r="BN16" i="10"/>
  <c r="BH18" i="10"/>
  <c r="BH25" i="10" s="1"/>
  <c r="AY16" i="10"/>
  <c r="BP16" i="10"/>
  <c r="AQ16" i="10"/>
  <c r="AZ64" i="9"/>
  <c r="AZ65" i="9" s="1"/>
  <c r="AP56" i="9"/>
  <c r="AP57" i="9" s="1"/>
  <c r="BE56" i="9"/>
  <c r="BE57" i="9" s="1"/>
  <c r="BM18" i="10"/>
  <c r="BL18" i="10" s="1"/>
  <c r="BL44" i="10" s="1"/>
  <c r="AR16" i="10"/>
  <c r="AU56" i="9"/>
  <c r="AU57" i="9" s="1"/>
  <c r="AS18" i="10"/>
  <c r="AS25" i="10" s="1"/>
  <c r="AP16" i="10"/>
  <c r="AI18" i="10"/>
  <c r="AZ16" i="10"/>
  <c r="AT16" i="10"/>
  <c r="AU16" i="10"/>
  <c r="AK16" i="10"/>
  <c r="AL16" i="10"/>
  <c r="AM16" i="10"/>
  <c r="AN18" i="10"/>
  <c r="AJ16" i="10"/>
  <c r="BF16" i="10"/>
  <c r="AV16" i="10"/>
  <c r="AK64" i="9"/>
  <c r="AK65" i="9" s="1"/>
  <c r="BE16" i="10"/>
  <c r="AG16" i="10"/>
  <c r="BD16" i="10"/>
  <c r="AF16" i="10"/>
  <c r="AE16" i="10"/>
  <c r="AW16" i="10"/>
  <c r="AX18" i="10"/>
  <c r="BI16" i="10"/>
  <c r="BJ16" i="10"/>
  <c r="BK16" i="10"/>
  <c r="BC18" i="10"/>
  <c r="BB16" i="10"/>
  <c r="BR18" i="10"/>
  <c r="BE18" i="10" l="1"/>
  <c r="BE44" i="10" s="1"/>
  <c r="BF18" i="10"/>
  <c r="BF44" i="10" s="1"/>
  <c r="BH44" i="10"/>
  <c r="BD18" i="10"/>
  <c r="BD44" i="10" s="1"/>
  <c r="AI44" i="10"/>
  <c r="BG18" i="10"/>
  <c r="BG44" i="10" s="1"/>
  <c r="AP18" i="10"/>
  <c r="AP44" i="10" s="1"/>
  <c r="S4" i="76"/>
  <c r="AE18" i="10"/>
  <c r="AE44" i="10" s="1"/>
  <c r="AI25" i="10"/>
  <c r="AG18" i="10"/>
  <c r="AG44" i="10" s="1"/>
  <c r="AF18" i="10"/>
  <c r="AF44" i="10" s="1"/>
  <c r="BK18" i="10"/>
  <c r="BK44" i="10" s="1"/>
  <c r="P4" i="76"/>
  <c r="AO18" i="10"/>
  <c r="AO44" i="10" s="1"/>
  <c r="T4" i="76"/>
  <c r="BM25" i="10"/>
  <c r="AR18" i="10"/>
  <c r="AR44" i="10" s="1"/>
  <c r="BM44" i="10"/>
  <c r="AQ18" i="10"/>
  <c r="AQ44" i="10" s="1"/>
  <c r="BI18" i="10"/>
  <c r="BI44" i="10" s="1"/>
  <c r="BJ18" i="10"/>
  <c r="BJ44" i="10" s="1"/>
  <c r="N4" i="76"/>
  <c r="N5" i="76" s="1"/>
  <c r="AS44" i="10"/>
  <c r="U4" i="76"/>
  <c r="BP18" i="10"/>
  <c r="BP44" i="10" s="1"/>
  <c r="BR44" i="10"/>
  <c r="BN18" i="10"/>
  <c r="BN44" i="10" s="1"/>
  <c r="BO18" i="10"/>
  <c r="BO44" i="10" s="1"/>
  <c r="BR25" i="10"/>
  <c r="BQ18" i="10"/>
  <c r="BQ44" i="10" s="1"/>
  <c r="AS50" i="10"/>
  <c r="AR25" i="10"/>
  <c r="AO25" i="10"/>
  <c r="AP25" i="10"/>
  <c r="AQ25" i="10"/>
  <c r="BD25" i="10"/>
  <c r="BE25" i="10"/>
  <c r="BH50" i="10"/>
  <c r="BF25" i="10"/>
  <c r="BG25" i="10"/>
  <c r="BB18" i="10"/>
  <c r="BB44" i="10" s="1"/>
  <c r="BC25" i="10"/>
  <c r="R4" i="76"/>
  <c r="BC44" i="10"/>
  <c r="AY18" i="10"/>
  <c r="AY44" i="10" s="1"/>
  <c r="AZ18" i="10"/>
  <c r="AZ44" i="10" s="1"/>
  <c r="BA18" i="10"/>
  <c r="BA44" i="10" s="1"/>
  <c r="AT18" i="10"/>
  <c r="AT44" i="10" s="1"/>
  <c r="Q4" i="76"/>
  <c r="AU18" i="10"/>
  <c r="AU44" i="10" s="1"/>
  <c r="AV18" i="10"/>
  <c r="AV44" i="10" s="1"/>
  <c r="AX44" i="10"/>
  <c r="AX25" i="10"/>
  <c r="AW18" i="10"/>
  <c r="AW44" i="10" s="1"/>
  <c r="AL18" i="10"/>
  <c r="AL44" i="10" s="1"/>
  <c r="AN44" i="10"/>
  <c r="AM18" i="10"/>
  <c r="AM44" i="10" s="1"/>
  <c r="AN25" i="10"/>
  <c r="AJ18" i="10"/>
  <c r="AJ44" i="10" s="1"/>
  <c r="AK18" i="10"/>
  <c r="AK44" i="10" s="1"/>
  <c r="O4" i="76"/>
  <c r="AG25" i="10" l="1"/>
  <c r="AE25" i="10"/>
  <c r="T5" i="76"/>
  <c r="AF25" i="10"/>
  <c r="P5" i="76"/>
  <c r="AI50" i="10"/>
  <c r="AI54" i="10" s="1"/>
  <c r="AI56" i="10" s="1"/>
  <c r="AI57" i="10" s="1"/>
  <c r="BM50" i="10"/>
  <c r="BJ25" i="10"/>
  <c r="BK25" i="10"/>
  <c r="BL25" i="10"/>
  <c r="BI25" i="10"/>
  <c r="R5" i="76"/>
  <c r="Q5" i="76"/>
  <c r="BH51" i="10"/>
  <c r="BH52" i="10" s="1"/>
  <c r="BH54" i="10"/>
  <c r="BN25" i="10"/>
  <c r="BO25" i="10"/>
  <c r="BQ25" i="10"/>
  <c r="BP25" i="10"/>
  <c r="BR50" i="10"/>
  <c r="AU25" i="10"/>
  <c r="AV25" i="10"/>
  <c r="AW25" i="10"/>
  <c r="AX50" i="10"/>
  <c r="AT25" i="10"/>
  <c r="S5" i="76"/>
  <c r="AI51" i="10"/>
  <c r="AM25" i="10"/>
  <c r="AN50" i="10"/>
  <c r="AJ25" i="10"/>
  <c r="AK25" i="10"/>
  <c r="AL25" i="10"/>
  <c r="BB25" i="10"/>
  <c r="AY25" i="10"/>
  <c r="BC50" i="10"/>
  <c r="AZ25" i="10"/>
  <c r="BA25" i="10"/>
  <c r="O5" i="76"/>
  <c r="AS51" i="10"/>
  <c r="AS52" i="10"/>
  <c r="AS54" i="10"/>
  <c r="U5" i="76"/>
  <c r="AI52" i="10" l="1"/>
  <c r="AI60" i="10" s="1"/>
  <c r="AI27" i="10" s="1"/>
  <c r="BM54" i="10"/>
  <c r="BM51" i="10"/>
  <c r="BM52" i="10" s="1"/>
  <c r="BC51" i="10"/>
  <c r="BC52" i="10" s="1"/>
  <c r="BC54" i="10"/>
  <c r="BR54" i="10"/>
  <c r="BR51" i="10"/>
  <c r="BR52" i="10" s="1"/>
  <c r="AN51" i="10"/>
  <c r="AN52" i="10"/>
  <c r="AN54" i="10"/>
  <c r="AN56" i="10" s="1"/>
  <c r="AN57" i="10" s="1"/>
  <c r="AS60" i="10" s="1"/>
  <c r="AS27" i="10" s="1"/>
  <c r="AX51" i="10"/>
  <c r="AX54" i="10"/>
  <c r="AX52" i="10"/>
  <c r="AS56" i="10"/>
  <c r="AS57" i="10" s="1"/>
  <c r="AE27" i="10"/>
  <c r="AF44" i="9"/>
  <c r="AF27" i="10"/>
  <c r="AG27" i="10"/>
  <c r="N6" i="76"/>
  <c r="N13" i="76" s="1"/>
  <c r="AI45" i="10"/>
  <c r="N7" i="76" s="1"/>
  <c r="AI29" i="10"/>
  <c r="AN60" i="10" l="1"/>
  <c r="AN27" i="10" s="1"/>
  <c r="AH27" i="10"/>
  <c r="AP44" i="9"/>
  <c r="P6" i="76"/>
  <c r="P13" i="76" s="1"/>
  <c r="AO27" i="10"/>
  <c r="AQ27" i="10"/>
  <c r="AP27" i="10"/>
  <c r="AR27" i="10"/>
  <c r="AS45" i="10"/>
  <c r="P7" i="76" s="1"/>
  <c r="AS29" i="10"/>
  <c r="AE44" i="9"/>
  <c r="AH45" i="10"/>
  <c r="AH29" i="10"/>
  <c r="AE29" i="10"/>
  <c r="AF29" i="10"/>
  <c r="AF45" i="9"/>
  <c r="AI30" i="10"/>
  <c r="AG29" i="10"/>
  <c r="AF8" i="11"/>
  <c r="AB44" i="9"/>
  <c r="AE45" i="10"/>
  <c r="AX60" i="10"/>
  <c r="AX27" i="10" s="1"/>
  <c r="N16" i="76"/>
  <c r="O14" i="76"/>
  <c r="AX56" i="10"/>
  <c r="AX57" i="10" s="1"/>
  <c r="BC60" i="10" s="1"/>
  <c r="BC27" i="10" s="1"/>
  <c r="AG45" i="10"/>
  <c r="AD44" i="9"/>
  <c r="AF45" i="10"/>
  <c r="AC44" i="9"/>
  <c r="AM27" i="10"/>
  <c r="AN45" i="10"/>
  <c r="O7" i="76" s="1"/>
  <c r="AK44" i="9"/>
  <c r="AJ27" i="10"/>
  <c r="AK27" i="10"/>
  <c r="AL27" i="10"/>
  <c r="O6" i="76"/>
  <c r="O13" i="76" s="1"/>
  <c r="AN29" i="10"/>
  <c r="AZ44" i="9" l="1"/>
  <c r="R6" i="76"/>
  <c r="R13" i="76" s="1"/>
  <c r="AY27" i="10"/>
  <c r="BA27" i="10"/>
  <c r="AZ27" i="10"/>
  <c r="BB27" i="10"/>
  <c r="BC45" i="10"/>
  <c r="R7" i="76" s="1"/>
  <c r="BC29" i="10"/>
  <c r="AH44" i="9"/>
  <c r="AK45" i="10"/>
  <c r="AC8" i="11"/>
  <c r="AC45" i="9"/>
  <c r="AG44" i="9"/>
  <c r="AJ45" i="10"/>
  <c r="BC56" i="10"/>
  <c r="BC57" i="10" s="1"/>
  <c r="AB45" i="9"/>
  <c r="AB8" i="11"/>
  <c r="AP45" i="10"/>
  <c r="AM44" i="9"/>
  <c r="AM29" i="10"/>
  <c r="AN30" i="10"/>
  <c r="AK45" i="9"/>
  <c r="AL29" i="10"/>
  <c r="AK8" i="11"/>
  <c r="AK21" i="11" s="1"/>
  <c r="AK29" i="10"/>
  <c r="AJ29" i="10"/>
  <c r="AJ44" i="9"/>
  <c r="AM45" i="10"/>
  <c r="AE45" i="9"/>
  <c r="AE8" i="11"/>
  <c r="AQ45" i="10"/>
  <c r="AN44" i="9"/>
  <c r="P16" i="76"/>
  <c r="Q14" i="76"/>
  <c r="AF21" i="11"/>
  <c r="AF33" i="9"/>
  <c r="AD45" i="9"/>
  <c r="AD8" i="11"/>
  <c r="AO44" i="9"/>
  <c r="AR45" i="10"/>
  <c r="AE30" i="10"/>
  <c r="AF30" i="10"/>
  <c r="AG30" i="10"/>
  <c r="AH30" i="10"/>
  <c r="P14" i="76"/>
  <c r="O16" i="76"/>
  <c r="AU27" i="10"/>
  <c r="Q6" i="76"/>
  <c r="Q13" i="76" s="1"/>
  <c r="AV27" i="10"/>
  <c r="AU44" i="9"/>
  <c r="AT27" i="10"/>
  <c r="AW27" i="10"/>
  <c r="AX45" i="10"/>
  <c r="Q7" i="76" s="1"/>
  <c r="AX29" i="10"/>
  <c r="AO45" i="10"/>
  <c r="AL44" i="9"/>
  <c r="AI44" i="9"/>
  <c r="AL45" i="10"/>
  <c r="AP45" i="9"/>
  <c r="AP8" i="11"/>
  <c r="AP21" i="11" s="1"/>
  <c r="AS30" i="10"/>
  <c r="AR29" i="10"/>
  <c r="AO29" i="10"/>
  <c r="AQ29" i="10"/>
  <c r="AP29" i="10"/>
  <c r="Q16" i="76" l="1"/>
  <c r="R14" i="76"/>
  <c r="AM30" i="10"/>
  <c r="AK30" i="10"/>
  <c r="AJ30" i="10"/>
  <c r="AL30" i="10"/>
  <c r="AM8" i="11"/>
  <c r="AM45" i="9"/>
  <c r="AG45" i="9"/>
  <c r="AG8" i="11"/>
  <c r="AR44" i="9"/>
  <c r="AU45" i="10"/>
  <c r="AY44" i="9"/>
  <c r="BB45" i="10"/>
  <c r="AN8" i="11"/>
  <c r="AN45" i="9"/>
  <c r="AV44" i="9"/>
  <c r="AY45" i="10"/>
  <c r="AO45" i="9"/>
  <c r="AO8" i="11"/>
  <c r="AP30" i="10"/>
  <c r="AQ30" i="10"/>
  <c r="AR30" i="10"/>
  <c r="AO30" i="10"/>
  <c r="BH60" i="10"/>
  <c r="BH27" i="10" s="1"/>
  <c r="BH56" i="10"/>
  <c r="BH57" i="10" s="1"/>
  <c r="R16" i="76"/>
  <c r="AU29" i="10"/>
  <c r="AV29" i="10"/>
  <c r="AU45" i="9"/>
  <c r="AU8" i="11"/>
  <c r="AU21" i="11" s="1"/>
  <c r="AW29" i="10"/>
  <c r="AT29" i="10"/>
  <c r="AX30" i="10"/>
  <c r="AJ45" i="9"/>
  <c r="AJ8" i="11"/>
  <c r="AH45" i="9"/>
  <c r="AH8" i="11"/>
  <c r="AW44" i="9"/>
  <c r="AZ45" i="10"/>
  <c r="AX44" i="9"/>
  <c r="BA45" i="10"/>
  <c r="AL8" i="11"/>
  <c r="AL45" i="9"/>
  <c r="AT44" i="9"/>
  <c r="AW45" i="10"/>
  <c r="AQ44" i="9"/>
  <c r="AT45" i="10"/>
  <c r="AH21" i="11"/>
  <c r="AI21" i="11"/>
  <c r="AK46" i="11"/>
  <c r="AG21" i="11"/>
  <c r="AK46" i="9"/>
  <c r="AJ21" i="11"/>
  <c r="AK37" i="11"/>
  <c r="AB33" i="9"/>
  <c r="AC33" i="9"/>
  <c r="AF102" i="9"/>
  <c r="AD33" i="9"/>
  <c r="AE33" i="9"/>
  <c r="AK33" i="9"/>
  <c r="AI33" i="9" s="1"/>
  <c r="AF34" i="9"/>
  <c r="AI45" i="9"/>
  <c r="AI8" i="11"/>
  <c r="AP46" i="9"/>
  <c r="AP37" i="11"/>
  <c r="AN21" i="11"/>
  <c r="AO21" i="11"/>
  <c r="AP46" i="11"/>
  <c r="AL21" i="11"/>
  <c r="AM21" i="11"/>
  <c r="AS44" i="9"/>
  <c r="AV45" i="10"/>
  <c r="AD21" i="11"/>
  <c r="AF37" i="11"/>
  <c r="AE21" i="11"/>
  <c r="AF46" i="11"/>
  <c r="AF46" i="9"/>
  <c r="AC21" i="11"/>
  <c r="AB21" i="11"/>
  <c r="AZ45" i="9"/>
  <c r="BC30" i="10"/>
  <c r="AZ8" i="11"/>
  <c r="AZ21" i="11" s="1"/>
  <c r="BA29" i="10"/>
  <c r="AY29" i="10"/>
  <c r="AZ29" i="10"/>
  <c r="BB29" i="10"/>
  <c r="AG33" i="9" l="1"/>
  <c r="AC46" i="9"/>
  <c r="AC46" i="11"/>
  <c r="AC50" i="11" s="1"/>
  <c r="AJ46" i="9"/>
  <c r="AJ46" i="11"/>
  <c r="AJ50" i="11" s="1"/>
  <c r="AL46" i="9"/>
  <c r="AL46" i="11"/>
  <c r="AL50" i="11" s="1"/>
  <c r="AG46" i="9"/>
  <c r="AG46" i="11"/>
  <c r="AG50" i="11" s="1"/>
  <c r="AX21" i="11"/>
  <c r="AY21" i="11"/>
  <c r="AZ46" i="9"/>
  <c r="AV21" i="11"/>
  <c r="AZ46" i="11"/>
  <c r="AW21" i="11"/>
  <c r="AZ37" i="11"/>
  <c r="AP50" i="11"/>
  <c r="AS69" i="10" s="1"/>
  <c r="AK50" i="11"/>
  <c r="AN69" i="10" s="1"/>
  <c r="AT45" i="9"/>
  <c r="AT8" i="11"/>
  <c r="AZ30" i="10"/>
  <c r="BA30" i="10"/>
  <c r="BB30" i="10"/>
  <c r="AY30" i="10"/>
  <c r="AB34" i="9"/>
  <c r="AC34" i="9"/>
  <c r="AD34" i="9"/>
  <c r="AE34" i="9"/>
  <c r="AF36" i="9"/>
  <c r="AI46" i="9"/>
  <c r="AI46" i="11"/>
  <c r="AI50" i="11" s="1"/>
  <c r="AR45" i="9"/>
  <c r="AR8" i="11"/>
  <c r="AM46" i="9"/>
  <c r="AM46" i="11"/>
  <c r="AM50" i="11" s="1"/>
  <c r="AF50" i="11"/>
  <c r="AI69" i="10" s="1"/>
  <c r="BM60" i="10"/>
  <c r="BM27" i="10" s="1"/>
  <c r="BM56" i="10"/>
  <c r="BM57" i="10" s="1"/>
  <c r="AE46" i="11"/>
  <c r="AE50" i="11" s="1"/>
  <c r="AE46" i="9"/>
  <c r="BE44" i="9"/>
  <c r="BD27" i="10"/>
  <c r="S6" i="76"/>
  <c r="S13" i="76" s="1"/>
  <c r="BF27" i="10"/>
  <c r="BG27" i="10"/>
  <c r="BH45" i="10"/>
  <c r="S7" i="76" s="1"/>
  <c r="BE27" i="10"/>
  <c r="BH29" i="10"/>
  <c r="AY45" i="9"/>
  <c r="AY8" i="11"/>
  <c r="AF39" i="11"/>
  <c r="AB37" i="11"/>
  <c r="AB39" i="11" s="1"/>
  <c r="AC37" i="11"/>
  <c r="AD37" i="11"/>
  <c r="AE37" i="11"/>
  <c r="AO46" i="9"/>
  <c r="AO46" i="11"/>
  <c r="AO50" i="11" s="1"/>
  <c r="AQ21" i="11"/>
  <c r="AU46" i="11"/>
  <c r="AR21" i="11"/>
  <c r="AU37" i="11"/>
  <c r="AU46" i="9"/>
  <c r="AS21" i="11"/>
  <c r="AT21" i="11"/>
  <c r="AW8" i="11"/>
  <c r="AW45" i="9"/>
  <c r="AD46" i="11"/>
  <c r="AD50" i="11" s="1"/>
  <c r="AD46" i="9"/>
  <c r="AN46" i="9"/>
  <c r="AN46" i="11"/>
  <c r="AN50" i="11" s="1"/>
  <c r="AP33" i="9"/>
  <c r="AN33" i="9" s="1"/>
  <c r="AJ33" i="9"/>
  <c r="AK34" i="9"/>
  <c r="AG34" i="9" s="1"/>
  <c r="AK102" i="9"/>
  <c r="AH33" i="9"/>
  <c r="AH46" i="9"/>
  <c r="AH46" i="11"/>
  <c r="AH50" i="11" s="1"/>
  <c r="AX45" i="9"/>
  <c r="AX8" i="11"/>
  <c r="AQ45" i="9"/>
  <c r="AQ8" i="11"/>
  <c r="AV8" i="11"/>
  <c r="AV45" i="9"/>
  <c r="AB46" i="9"/>
  <c r="AB46" i="11"/>
  <c r="AB50" i="11" s="1"/>
  <c r="AN37" i="11"/>
  <c r="AO37" i="11"/>
  <c r="AL37" i="11"/>
  <c r="AM37" i="11"/>
  <c r="AH37" i="11"/>
  <c r="AI37" i="11"/>
  <c r="AG37" i="11"/>
  <c r="AJ37" i="11"/>
  <c r="AU30" i="10"/>
  <c r="AV30" i="10"/>
  <c r="AW30" i="10"/>
  <c r="AT30" i="10"/>
  <c r="AS45" i="9"/>
  <c r="AS8" i="11"/>
  <c r="S16" i="76" l="1"/>
  <c r="S14" i="76"/>
  <c r="AB36" i="9"/>
  <c r="AC36" i="9"/>
  <c r="AD36" i="9"/>
  <c r="AE36" i="9"/>
  <c r="AT46" i="11"/>
  <c r="AT50" i="11" s="1"/>
  <c r="AT46" i="9"/>
  <c r="BD45" i="10"/>
  <c r="BA44" i="9"/>
  <c r="AS46" i="9"/>
  <c r="AS46" i="11"/>
  <c r="AS50" i="11" s="1"/>
  <c r="AP34" i="9"/>
  <c r="AN34" i="9" s="1"/>
  <c r="AQ33" i="9"/>
  <c r="AR33" i="9"/>
  <c r="AO33" i="9"/>
  <c r="AP102" i="9"/>
  <c r="AU33" i="9"/>
  <c r="BD29" i="10"/>
  <c r="BE45" i="9"/>
  <c r="BE8" i="11"/>
  <c r="BE21" i="11" s="1"/>
  <c r="BE29" i="10"/>
  <c r="BF29" i="10"/>
  <c r="BH30" i="10"/>
  <c r="BG29" i="10"/>
  <c r="AX46" i="9"/>
  <c r="AX46" i="11"/>
  <c r="AX50" i="11" s="1"/>
  <c r="AX37" i="11"/>
  <c r="AY37" i="11"/>
  <c r="AV37" i="11"/>
  <c r="AW37" i="11"/>
  <c r="AQ37" i="11"/>
  <c r="AR37" i="11"/>
  <c r="AS37" i="11"/>
  <c r="AT37" i="11"/>
  <c r="AM33" i="9"/>
  <c r="AR46" i="9"/>
  <c r="AR46" i="11"/>
  <c r="AR50" i="11" s="1"/>
  <c r="AZ50" i="11"/>
  <c r="BC69" i="10" s="1"/>
  <c r="AJ34" i="9"/>
  <c r="AK36" i="9"/>
  <c r="AH36" i="9" s="1"/>
  <c r="AM34" i="9"/>
  <c r="BK27" i="10"/>
  <c r="BL27" i="10"/>
  <c r="BM45" i="10"/>
  <c r="T7" i="76" s="1"/>
  <c r="BJ44" i="9"/>
  <c r="BI27" i="10"/>
  <c r="T6" i="76"/>
  <c r="T13" i="76" s="1"/>
  <c r="BJ27" i="10"/>
  <c r="BM29" i="10"/>
  <c r="AI34" i="9"/>
  <c r="AV46" i="9"/>
  <c r="AV46" i="11"/>
  <c r="AV50" i="11" s="1"/>
  <c r="AY46" i="9"/>
  <c r="AY46" i="11"/>
  <c r="AY50" i="11" s="1"/>
  <c r="BE45" i="10"/>
  <c r="BB44" i="9"/>
  <c r="AW46" i="9"/>
  <c r="AW46" i="11"/>
  <c r="AW50" i="11" s="1"/>
  <c r="BR56" i="10"/>
  <c r="BR57" i="10" s="1"/>
  <c r="BR60" i="10"/>
  <c r="BR27" i="10" s="1"/>
  <c r="AG39" i="11"/>
  <c r="AU50" i="11"/>
  <c r="AX69" i="10" s="1"/>
  <c r="AB41" i="11"/>
  <c r="AB8" i="9" s="1"/>
  <c r="AB43" i="11" s="1"/>
  <c r="AC38" i="11"/>
  <c r="AC39" i="11" s="1"/>
  <c r="BD44" i="9"/>
  <c r="BG45" i="10"/>
  <c r="AL33" i="9"/>
  <c r="AQ46" i="9"/>
  <c r="AQ46" i="11"/>
  <c r="AQ50" i="11" s="1"/>
  <c r="AK38" i="11"/>
  <c r="AK39" i="11" s="1"/>
  <c r="AF41" i="11"/>
  <c r="AF8" i="9" s="1"/>
  <c r="AG38" i="11"/>
  <c r="BC44" i="9"/>
  <c r="BF45" i="10"/>
  <c r="AH34" i="9"/>
  <c r="AG36" i="9" l="1"/>
  <c r="AC41" i="11"/>
  <c r="AC8" i="9" s="1"/>
  <c r="AC43" i="11" s="1"/>
  <c r="AD38" i="11"/>
  <c r="AD39" i="11" s="1"/>
  <c r="AP36" i="9"/>
  <c r="AL36" i="9" s="1"/>
  <c r="AQ34" i="9"/>
  <c r="AR34" i="9"/>
  <c r="AO34" i="9"/>
  <c r="BD30" i="10"/>
  <c r="BG30" i="10"/>
  <c r="BE30" i="10"/>
  <c r="BF30" i="10"/>
  <c r="T16" i="76"/>
  <c r="BF44" i="9"/>
  <c r="BI45" i="10"/>
  <c r="AJ36" i="9"/>
  <c r="BD45" i="9"/>
  <c r="BD8" i="11"/>
  <c r="BA45" i="9"/>
  <c r="BA8" i="11"/>
  <c r="AF13" i="9"/>
  <c r="AF77" i="9"/>
  <c r="AF78" i="9" s="1"/>
  <c r="AF43" i="11"/>
  <c r="BC45" i="9"/>
  <c r="BC8" i="11"/>
  <c r="AZ33" i="9"/>
  <c r="AW33" i="9"/>
  <c r="AT33" i="9"/>
  <c r="AU102" i="9"/>
  <c r="AU34" i="9"/>
  <c r="BH44" i="9"/>
  <c r="BK45" i="10"/>
  <c r="BA21" i="11"/>
  <c r="BB21" i="11"/>
  <c r="BE46" i="9"/>
  <c r="BE46" i="11"/>
  <c r="BC21" i="11"/>
  <c r="BD21" i="11"/>
  <c r="BE37" i="11"/>
  <c r="AS33" i="9"/>
  <c r="T14" i="76"/>
  <c r="AG41" i="11"/>
  <c r="AG8" i="9" s="1"/>
  <c r="AG43" i="11" s="1"/>
  <c r="AH38" i="11"/>
  <c r="AH39" i="11" s="1"/>
  <c r="BO44" i="9"/>
  <c r="BP27" i="10"/>
  <c r="BQ27" i="10"/>
  <c r="BR45" i="10"/>
  <c r="U7" i="76" s="1"/>
  <c r="U6" i="76"/>
  <c r="U13" i="76" s="1"/>
  <c r="BN27" i="10"/>
  <c r="BO27" i="10"/>
  <c r="BR29" i="10"/>
  <c r="AI36" i="9"/>
  <c r="AL34" i="9"/>
  <c r="AK41" i="11"/>
  <c r="AK8" i="9" s="1"/>
  <c r="AL38" i="11"/>
  <c r="AL39" i="11" s="1"/>
  <c r="AP38" i="11"/>
  <c r="AP39" i="11" s="1"/>
  <c r="BL45" i="10"/>
  <c r="BI44" i="9"/>
  <c r="BB8" i="11"/>
  <c r="BB45" i="9"/>
  <c r="BK29" i="10"/>
  <c r="BL29" i="10"/>
  <c r="BJ8" i="11"/>
  <c r="BJ21" i="11" s="1"/>
  <c r="BJ45" i="9"/>
  <c r="BI29" i="10"/>
  <c r="BM30" i="10"/>
  <c r="BJ29" i="10"/>
  <c r="BG44" i="9"/>
  <c r="BJ45" i="10"/>
  <c r="AM36" i="9" l="1"/>
  <c r="V13" i="76"/>
  <c r="V16" i="76" s="1"/>
  <c r="U16" i="76"/>
  <c r="U14" i="76"/>
  <c r="BA46" i="9"/>
  <c r="BA46" i="11"/>
  <c r="BA50" i="11" s="1"/>
  <c r="AY33" i="9"/>
  <c r="AZ34" i="9"/>
  <c r="AX34" i="9" s="1"/>
  <c r="AZ102" i="9"/>
  <c r="BE33" i="9"/>
  <c r="BA33" i="9" s="1"/>
  <c r="AB13" i="9"/>
  <c r="AC13" i="9"/>
  <c r="AD13" i="9"/>
  <c r="AE13" i="9"/>
  <c r="AF19" i="9"/>
  <c r="AO36" i="9"/>
  <c r="BB46" i="11"/>
  <c r="BB50" i="11" s="1"/>
  <c r="BB46" i="9"/>
  <c r="BF45" i="9"/>
  <c r="BF8" i="11"/>
  <c r="BO45" i="9"/>
  <c r="BO8" i="11"/>
  <c r="BO21" i="11" s="1"/>
  <c r="BN29" i="10"/>
  <c r="BO29" i="10"/>
  <c r="BP29" i="10"/>
  <c r="BQ29" i="10"/>
  <c r="BR30" i="10"/>
  <c r="BL44" i="9"/>
  <c r="BO45" i="10"/>
  <c r="BF21" i="11"/>
  <c r="BG21" i="11"/>
  <c r="BJ46" i="11"/>
  <c r="BJ46" i="9"/>
  <c r="BJ37" i="11"/>
  <c r="BH21" i="11"/>
  <c r="BI21" i="11"/>
  <c r="BM44" i="9"/>
  <c r="BP45" i="10"/>
  <c r="BI8" i="11"/>
  <c r="BI45" i="9"/>
  <c r="AM38" i="11"/>
  <c r="AM39" i="11" s="1"/>
  <c r="AL41" i="11"/>
  <c r="AL8" i="9" s="1"/>
  <c r="AL43" i="11" s="1"/>
  <c r="AU36" i="9"/>
  <c r="AQ36" i="9" s="1"/>
  <c r="AT34" i="9"/>
  <c r="AH41" i="11"/>
  <c r="AH8" i="9" s="1"/>
  <c r="AH43" i="11" s="1"/>
  <c r="AI38" i="11"/>
  <c r="AI39" i="11" s="1"/>
  <c r="AV33" i="9"/>
  <c r="AD41" i="11"/>
  <c r="AD8" i="9" s="1"/>
  <c r="AD43" i="11" s="1"/>
  <c r="AE38" i="11"/>
  <c r="AE39" i="11" s="1"/>
  <c r="AE41" i="11" s="1"/>
  <c r="AE8" i="9" s="1"/>
  <c r="AE43" i="11" s="1"/>
  <c r="BK30" i="10"/>
  <c r="BL30" i="10"/>
  <c r="BJ30" i="10"/>
  <c r="BI30" i="10"/>
  <c r="BN44" i="9"/>
  <c r="BQ45" i="10"/>
  <c r="BB37" i="11"/>
  <c r="BC37" i="11"/>
  <c r="BD37" i="11"/>
  <c r="BA37" i="11"/>
  <c r="AX33" i="9"/>
  <c r="AP41" i="11"/>
  <c r="AP8" i="9" s="1"/>
  <c r="AQ38" i="11"/>
  <c r="AQ39" i="11" s="1"/>
  <c r="AU38" i="11"/>
  <c r="AU39" i="11" s="1"/>
  <c r="BD46" i="11"/>
  <c r="BD50" i="11" s="1"/>
  <c r="BD46" i="9"/>
  <c r="BH45" i="9"/>
  <c r="BH8" i="11"/>
  <c r="BC46" i="11"/>
  <c r="BC50" i="11" s="1"/>
  <c r="BC46" i="9"/>
  <c r="AS34" i="9"/>
  <c r="AK43" i="11"/>
  <c r="AK13" i="9"/>
  <c r="AI13" i="9" s="1"/>
  <c r="AK77" i="9"/>
  <c r="AK78" i="9" s="1"/>
  <c r="BK44" i="9"/>
  <c r="BN45" i="10"/>
  <c r="BE50" i="11"/>
  <c r="BH69" i="10" s="1"/>
  <c r="BG45" i="9"/>
  <c r="BG8" i="11"/>
  <c r="AN36" i="9"/>
  <c r="AH13" i="9" l="1"/>
  <c r="AG13" i="9"/>
  <c r="AZ38" i="11"/>
  <c r="AZ39" i="11" s="1"/>
  <c r="AV38" i="11"/>
  <c r="AV39" i="11" s="1"/>
  <c r="AU41" i="11"/>
  <c r="AU8" i="9" s="1"/>
  <c r="BN45" i="9"/>
  <c r="BN8" i="11"/>
  <c r="AT36" i="9"/>
  <c r="AW34" i="9"/>
  <c r="BL8" i="11"/>
  <c r="BL45" i="9"/>
  <c r="BF46" i="9"/>
  <c r="BF46" i="11"/>
  <c r="BF50" i="11" s="1"/>
  <c r="AJ38" i="11"/>
  <c r="AJ39" i="11" s="1"/>
  <c r="AJ41" i="11" s="1"/>
  <c r="AJ8" i="9" s="1"/>
  <c r="AJ43" i="11" s="1"/>
  <c r="AI41" i="11"/>
  <c r="AI8" i="9" s="1"/>
  <c r="AI43" i="11" s="1"/>
  <c r="BI46" i="9"/>
  <c r="BI46" i="11"/>
  <c r="BI50" i="11" s="1"/>
  <c r="BD33" i="9"/>
  <c r="BE102" i="9"/>
  <c r="BJ33" i="9"/>
  <c r="BF33" i="9" s="1"/>
  <c r="BE34" i="9"/>
  <c r="BB34" i="9" s="1"/>
  <c r="BJ50" i="11"/>
  <c r="BM69" i="10" s="1"/>
  <c r="BM8" i="11"/>
  <c r="BM45" i="9"/>
  <c r="AP13" i="9"/>
  <c r="AN13" i="9" s="1"/>
  <c r="AP77" i="9"/>
  <c r="AP78" i="9" s="1"/>
  <c r="AP43" i="11"/>
  <c r="BG46" i="9"/>
  <c r="BG46" i="11"/>
  <c r="BG50" i="11" s="1"/>
  <c r="BK8" i="11"/>
  <c r="BK45" i="9"/>
  <c r="BH46" i="9"/>
  <c r="BH46" i="11"/>
  <c r="BH50" i="11" s="1"/>
  <c r="AS36" i="9"/>
  <c r="AB19" i="9"/>
  <c r="AB38" i="9" s="1"/>
  <c r="AC19" i="9"/>
  <c r="AC38" i="9" s="1"/>
  <c r="AD19" i="9"/>
  <c r="AD38" i="9" s="1"/>
  <c r="AE19" i="9"/>
  <c r="AE38" i="9" s="1"/>
  <c r="AF38" i="9"/>
  <c r="AY34" i="9"/>
  <c r="AZ36" i="9"/>
  <c r="AV36" i="9" s="1"/>
  <c r="BC34" i="9"/>
  <c r="BF37" i="11"/>
  <c r="BG37" i="11"/>
  <c r="BH37" i="11"/>
  <c r="BI37" i="11"/>
  <c r="BN21" i="11"/>
  <c r="BO46" i="9"/>
  <c r="BO37" i="11"/>
  <c r="BK21" i="11"/>
  <c r="BL21" i="11"/>
  <c r="BM21" i="11"/>
  <c r="BO46" i="11"/>
  <c r="BC33" i="9"/>
  <c r="AR38" i="11"/>
  <c r="AR39" i="11" s="1"/>
  <c r="AQ41" i="11"/>
  <c r="AQ8" i="9" s="1"/>
  <c r="AQ43" i="11" s="1"/>
  <c r="AV34" i="9"/>
  <c r="AJ13" i="9"/>
  <c r="AK19" i="9"/>
  <c r="AI19" i="9" s="1"/>
  <c r="AI38" i="9" s="1"/>
  <c r="AN38" i="11"/>
  <c r="AN39" i="11" s="1"/>
  <c r="AM41" i="11"/>
  <c r="AM8" i="9" s="1"/>
  <c r="AM43" i="11" s="1"/>
  <c r="BO30" i="10"/>
  <c r="BN30" i="10"/>
  <c r="BQ30" i="10"/>
  <c r="BP30" i="10"/>
  <c r="AR36" i="9"/>
  <c r="BB33" i="9"/>
  <c r="D22" i="76"/>
  <c r="D24" i="76" s="1"/>
  <c r="D26" i="76" s="1"/>
  <c r="D28" i="76" s="1"/>
  <c r="AX36" i="9" l="1"/>
  <c r="BG33" i="9"/>
  <c r="BH33" i="9"/>
  <c r="AL13" i="9"/>
  <c r="AW36" i="9"/>
  <c r="AM13" i="9"/>
  <c r="BN37" i="11"/>
  <c r="BL37" i="11"/>
  <c r="BM37" i="11"/>
  <c r="BK37" i="11"/>
  <c r="AR41" i="11"/>
  <c r="AR8" i="9" s="1"/>
  <c r="AR43" i="11" s="1"/>
  <c r="AS38" i="11"/>
  <c r="AS39" i="11" s="1"/>
  <c r="AJ19" i="9"/>
  <c r="AJ38" i="9" s="1"/>
  <c r="AK38" i="9"/>
  <c r="AH19" i="9"/>
  <c r="AH38" i="9" s="1"/>
  <c r="BJ102" i="9"/>
  <c r="BO33" i="9"/>
  <c r="BK33" i="9" s="1"/>
  <c r="BJ34" i="9"/>
  <c r="BF34" i="9" s="1"/>
  <c r="BI33" i="9"/>
  <c r="AU77" i="9"/>
  <c r="AU78" i="9" s="1"/>
  <c r="AU43" i="11"/>
  <c r="AU13" i="9"/>
  <c r="BN46" i="9"/>
  <c r="BN46" i="11"/>
  <c r="BN50" i="11" s="1"/>
  <c r="BO50" i="11"/>
  <c r="BR69" i="10" s="1"/>
  <c r="AO38" i="11"/>
  <c r="AO39" i="11" s="1"/>
  <c r="AO41" i="11" s="1"/>
  <c r="AO8" i="9" s="1"/>
  <c r="AO43" i="11" s="1"/>
  <c r="AN41" i="11"/>
  <c r="AN8" i="9" s="1"/>
  <c r="AN43" i="11" s="1"/>
  <c r="AW38" i="11"/>
  <c r="AW39" i="11" s="1"/>
  <c r="AV41" i="11"/>
  <c r="AV8" i="9" s="1"/>
  <c r="AV43" i="11" s="1"/>
  <c r="AG19" i="9"/>
  <c r="AG38" i="9" s="1"/>
  <c r="BE36" i="9"/>
  <c r="BC36" i="9" s="1"/>
  <c r="BD34" i="9"/>
  <c r="BM46" i="11"/>
  <c r="BM50" i="11" s="1"/>
  <c r="BM46" i="9"/>
  <c r="BL46" i="11"/>
  <c r="BL50" i="11" s="1"/>
  <c r="BL46" i="9"/>
  <c r="BA34" i="9"/>
  <c r="BK46" i="11"/>
  <c r="BK50" i="11" s="1"/>
  <c r="BK46" i="9"/>
  <c r="AY36" i="9"/>
  <c r="BA36" i="9"/>
  <c r="BB36" i="9"/>
  <c r="AP19" i="9"/>
  <c r="AO13" i="9"/>
  <c r="AZ41" i="11"/>
  <c r="AZ8" i="9" s="1"/>
  <c r="BA38" i="11"/>
  <c r="BA39" i="11" s="1"/>
  <c r="BE38" i="11"/>
  <c r="BE39" i="11" s="1"/>
  <c r="BH34" i="9" l="1"/>
  <c r="BG34" i="9"/>
  <c r="BF38" i="11"/>
  <c r="BF39" i="11" s="1"/>
  <c r="BJ38" i="11"/>
  <c r="BJ39" i="11" s="1"/>
  <c r="BE41" i="11"/>
  <c r="BE8" i="9" s="1"/>
  <c r="AT13" i="9"/>
  <c r="AU19" i="9"/>
  <c r="AQ19" i="9" s="1"/>
  <c r="AQ38" i="9" s="1"/>
  <c r="AO19" i="9"/>
  <c r="AO38" i="9" s="1"/>
  <c r="AP38" i="9"/>
  <c r="BN33" i="9"/>
  <c r="BO34" i="9"/>
  <c r="BL34" i="9" s="1"/>
  <c r="BO102" i="9"/>
  <c r="AZ13" i="9"/>
  <c r="AV13" i="9" s="1"/>
  <c r="AZ77" i="9"/>
  <c r="AZ78" i="9" s="1"/>
  <c r="AZ43" i="11"/>
  <c r="BA41" i="11"/>
  <c r="BA8" i="9" s="1"/>
  <c r="BA43" i="11" s="1"/>
  <c r="BB38" i="11"/>
  <c r="BB39" i="11" s="1"/>
  <c r="AL19" i="9"/>
  <c r="AL38" i="9" s="1"/>
  <c r="AN19" i="9"/>
  <c r="AN38" i="9" s="1"/>
  <c r="AS13" i="9"/>
  <c r="AM19" i="9"/>
  <c r="AM38" i="9" s="1"/>
  <c r="BM33" i="9"/>
  <c r="AR13" i="9"/>
  <c r="AX38" i="11"/>
  <c r="AX39" i="11" s="1"/>
  <c r="AW41" i="11"/>
  <c r="AW8" i="9" s="1"/>
  <c r="AW43" i="11" s="1"/>
  <c r="BL33" i="9"/>
  <c r="AS41" i="11"/>
  <c r="AS8" i="9" s="1"/>
  <c r="AS43" i="11" s="1"/>
  <c r="AT38" i="11"/>
  <c r="AT39" i="11" s="1"/>
  <c r="AT41" i="11" s="1"/>
  <c r="AT8" i="9" s="1"/>
  <c r="AT43" i="11" s="1"/>
  <c r="AQ13" i="9"/>
  <c r="BD36" i="9"/>
  <c r="BJ36" i="9"/>
  <c r="BF36" i="9" s="1"/>
  <c r="BI34" i="9"/>
  <c r="AW13" i="9" l="1"/>
  <c r="BK34" i="9"/>
  <c r="BH36" i="9"/>
  <c r="BG36" i="9"/>
  <c r="AS19" i="9"/>
  <c r="AS38" i="9" s="1"/>
  <c r="AR19" i="9"/>
  <c r="AR38" i="9" s="1"/>
  <c r="BM34" i="9"/>
  <c r="AX41" i="11"/>
  <c r="AX8" i="9" s="1"/>
  <c r="AX43" i="11" s="1"/>
  <c r="AY38" i="11"/>
  <c r="AY39" i="11" s="1"/>
  <c r="AY41" i="11" s="1"/>
  <c r="AY8" i="9" s="1"/>
  <c r="AY43" i="11" s="1"/>
  <c r="AY13" i="9"/>
  <c r="AZ19" i="9"/>
  <c r="AX19" i="9" s="1"/>
  <c r="AX38" i="9" s="1"/>
  <c r="AX13" i="9"/>
  <c r="BI36" i="9"/>
  <c r="BL36" i="9"/>
  <c r="BE13" i="9"/>
  <c r="BA13" i="9" s="1"/>
  <c r="BE43" i="11"/>
  <c r="BE77" i="9"/>
  <c r="BE78" i="9" s="1"/>
  <c r="BN34" i="9"/>
  <c r="BO36" i="9"/>
  <c r="BJ41" i="11"/>
  <c r="BJ8" i="9" s="1"/>
  <c r="BK38" i="11"/>
  <c r="BK39" i="11" s="1"/>
  <c r="BO38" i="11"/>
  <c r="BO39" i="11" s="1"/>
  <c r="BO41" i="11" s="1"/>
  <c r="BO8" i="9" s="1"/>
  <c r="BB41" i="11"/>
  <c r="BB8" i="9" s="1"/>
  <c r="BB43" i="11" s="1"/>
  <c r="BC38" i="11"/>
  <c r="BC39" i="11" s="1"/>
  <c r="AT19" i="9"/>
  <c r="AT38" i="9" s="1"/>
  <c r="AU38" i="9"/>
  <c r="BG38" i="11"/>
  <c r="BG39" i="11" s="1"/>
  <c r="BF41" i="11"/>
  <c r="BF8" i="9" s="1"/>
  <c r="BF43" i="11" s="1"/>
  <c r="BB13" i="9" l="1"/>
  <c r="BN36" i="9"/>
  <c r="AY19" i="9"/>
  <c r="AY38" i="9" s="1"/>
  <c r="AZ38" i="9"/>
  <c r="BC41" i="11"/>
  <c r="BC8" i="9" s="1"/>
  <c r="BC43" i="11" s="1"/>
  <c r="BD38" i="11"/>
  <c r="BD39" i="11" s="1"/>
  <c r="BD41" i="11" s="1"/>
  <c r="BD8" i="9" s="1"/>
  <c r="BD43" i="11" s="1"/>
  <c r="BK36" i="9"/>
  <c r="BH38" i="11"/>
  <c r="BH39" i="11" s="1"/>
  <c r="BG41" i="11"/>
  <c r="BG8" i="9" s="1"/>
  <c r="BG43" i="11" s="1"/>
  <c r="AW19" i="9"/>
  <c r="AW38" i="9" s="1"/>
  <c r="BO13" i="9"/>
  <c r="BO77" i="9"/>
  <c r="BO78" i="9" s="1"/>
  <c r="BO43" i="11"/>
  <c r="AV19" i="9"/>
  <c r="AV38" i="9" s="1"/>
  <c r="BK41" i="11"/>
  <c r="BK8" i="9" s="1"/>
  <c r="BK43" i="11" s="1"/>
  <c r="BL38" i="11"/>
  <c r="BL39" i="11" s="1"/>
  <c r="BD13" i="9"/>
  <c r="BE19" i="9"/>
  <c r="BB19" i="9" s="1"/>
  <c r="BB38" i="9" s="1"/>
  <c r="BJ77" i="9"/>
  <c r="BJ78" i="9" s="1"/>
  <c r="BJ43" i="11"/>
  <c r="BJ13" i="9"/>
  <c r="BF13" i="9" s="1"/>
  <c r="BM36" i="9"/>
  <c r="BC13" i="9"/>
  <c r="BH13" i="9" l="1"/>
  <c r="BC19" i="9"/>
  <c r="BC38" i="9" s="1"/>
  <c r="BL41" i="11"/>
  <c r="BL8" i="9" s="1"/>
  <c r="BL43" i="11" s="1"/>
  <c r="BM38" i="11"/>
  <c r="BM39" i="11" s="1"/>
  <c r="BD19" i="9"/>
  <c r="BD38" i="9" s="1"/>
  <c r="BE38" i="9"/>
  <c r="BH41" i="11"/>
  <c r="BH8" i="9" s="1"/>
  <c r="BH43" i="11" s="1"/>
  <c r="BI38" i="11"/>
  <c r="BI39" i="11" s="1"/>
  <c r="BI41" i="11" s="1"/>
  <c r="BI8" i="9" s="1"/>
  <c r="BI43" i="11" s="1"/>
  <c r="BA19" i="9"/>
  <c r="BA38" i="9" s="1"/>
  <c r="BM13" i="9"/>
  <c r="BI13" i="9"/>
  <c r="BK13" i="9"/>
  <c r="BL13" i="9"/>
  <c r="BJ19" i="9"/>
  <c r="BG19" i="9" s="1"/>
  <c r="BG38" i="9" s="1"/>
  <c r="BG13" i="9"/>
  <c r="BN13" i="9"/>
  <c r="BO19" i="9"/>
  <c r="BH19" i="9" l="1"/>
  <c r="BH38" i="9" s="1"/>
  <c r="BN19" i="9"/>
  <c r="BN38" i="9" s="1"/>
  <c r="BO38" i="9"/>
  <c r="BL19" i="9"/>
  <c r="BL38" i="9" s="1"/>
  <c r="BM19" i="9"/>
  <c r="BM38" i="9" s="1"/>
  <c r="BI19" i="9"/>
  <c r="BI38" i="9" s="1"/>
  <c r="BK19" i="9"/>
  <c r="BK38" i="9" s="1"/>
  <c r="BJ38" i="9"/>
  <c r="BF19" i="9"/>
  <c r="BF38" i="9" s="1"/>
  <c r="BM41" i="11"/>
  <c r="BM8" i="9" s="1"/>
  <c r="BM43" i="11" s="1"/>
  <c r="BN38" i="11"/>
  <c r="BN39" i="11" s="1"/>
  <c r="BN41" i="11" s="1"/>
  <c r="BN8" i="9" s="1"/>
  <c r="BN4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Riad, Michael H (Research)</author>
    <author>Sun, Katherine H (Research)</author>
  </authors>
  <commentList>
    <comment ref="O16" authorId="0" shapeId="0" xr:uid="{F8F9C7CA-EE5F-4024-8E71-00FEA9AF591D}">
      <text>
        <r>
          <rPr>
            <b/>
            <sz val="9"/>
            <color indexed="81"/>
            <rFont val="Tahoma"/>
            <family val="2"/>
          </rPr>
          <t>Riad, Michael H (Research):</t>
        </r>
        <r>
          <rPr>
            <sz val="9"/>
            <color indexed="81"/>
            <rFont val="Tahoma"/>
            <family val="2"/>
          </rPr>
          <t xml:space="preserve">
165</t>
        </r>
      </text>
    </comment>
    <comment ref="T16" authorId="0" shapeId="0" xr:uid="{185F9A05-3077-4836-AEDD-7755EA236BA8}">
      <text>
        <r>
          <rPr>
            <b/>
            <sz val="9"/>
            <color indexed="81"/>
            <rFont val="Tahoma"/>
            <family val="2"/>
          </rPr>
          <t>Riad, Michael H (Research):</t>
        </r>
        <r>
          <rPr>
            <sz val="9"/>
            <color indexed="81"/>
            <rFont val="Tahoma"/>
            <family val="2"/>
          </rPr>
          <t xml:space="preserve">
200</t>
        </r>
      </text>
    </comment>
    <comment ref="Y16" authorId="0" shapeId="0" xr:uid="{3C8392FD-2929-4892-9921-BF989EBCD3D1}">
      <text>
        <r>
          <rPr>
            <b/>
            <sz val="9"/>
            <color indexed="81"/>
            <rFont val="Tahoma"/>
            <family val="2"/>
          </rPr>
          <t>Riad, Michael H (Research):</t>
        </r>
        <r>
          <rPr>
            <sz val="9"/>
            <color indexed="81"/>
            <rFont val="Tahoma"/>
            <family val="2"/>
          </rPr>
          <t xml:space="preserve">
220</t>
        </r>
      </text>
    </comment>
    <comment ref="M31" authorId="0" shapeId="0" xr:uid="{874FF6CE-B293-49C0-A7B7-A34D94958F59}">
      <text>
        <r>
          <rPr>
            <b/>
            <sz val="9"/>
            <color indexed="81"/>
            <rFont val="Tahoma"/>
            <family val="2"/>
          </rPr>
          <t>Riad, Michael H (Research):</t>
        </r>
        <r>
          <rPr>
            <sz val="9"/>
            <color indexed="81"/>
            <rFont val="Tahoma"/>
            <family val="2"/>
          </rPr>
          <t xml:space="preserve">
Redeemable convertible preferred stock 25,412,974
Unvested restricted stock units 6,212,236
Options to purchase common stock 933,010</t>
        </r>
      </text>
    </comment>
    <comment ref="N31" authorId="0" shapeId="0" xr:uid="{C75110BE-F0BA-4E13-97AF-61F63D7A25A8}">
      <text>
        <r>
          <rPr>
            <b/>
            <sz val="9"/>
            <color indexed="81"/>
            <rFont val="Tahoma"/>
            <family val="2"/>
          </rPr>
          <t>Riad, Michael H (Research):</t>
        </r>
        <r>
          <rPr>
            <sz val="9"/>
            <color indexed="81"/>
            <rFont val="Tahoma"/>
            <family val="2"/>
          </rPr>
          <t xml:space="preserve">
Conversion of redeemable convertible preferred stock into common stock upon closing of initial public offering 25,412,974
+ issuance of common stock 17,439,207</t>
        </r>
      </text>
    </comment>
    <comment ref="E57" authorId="1" shapeId="0" xr:uid="{D900C056-3132-4136-BDA2-242FECE8C35C}">
      <text>
        <r>
          <rPr>
            <b/>
            <sz val="9"/>
            <color indexed="81"/>
            <rFont val="Tahoma"/>
            <family val="2"/>
          </rPr>
          <t>Sun, Katherine H (Research):</t>
        </r>
        <r>
          <rPr>
            <sz val="9"/>
            <color indexed="81"/>
            <rFont val="Tahoma"/>
            <family val="2"/>
          </rPr>
          <t xml:space="preserve">
As of the years ended December 31, 2023, the Company had federal net operating loss
carryforwards of $27.9 million
</t>
        </r>
      </text>
    </comment>
    <comment ref="J57" authorId="0" shapeId="0" xr:uid="{C6F057CA-7208-49B3-B127-0BD9AA120B06}">
      <text>
        <r>
          <rPr>
            <b/>
            <sz val="9"/>
            <color indexed="81"/>
            <rFont val="Tahoma"/>
            <family val="2"/>
          </rPr>
          <t>Riad, Michael H (Research):</t>
        </r>
        <r>
          <rPr>
            <sz val="9"/>
            <color indexed="81"/>
            <rFont val="Tahoma"/>
            <family val="2"/>
          </rPr>
          <t xml:space="preserve">
As of December 31, 2024, we had federal and state net operating loss, or NOL, carryforwards of
$58.6 million and $10.5 million,</t>
        </r>
      </text>
    </comment>
    <comment ref="O57" authorId="0" shapeId="0" xr:uid="{925E3F20-408F-448F-A6C3-9C1089966DBE}">
      <text>
        <r>
          <rPr>
            <b/>
            <sz val="9"/>
            <color indexed="81"/>
            <rFont val="Tahoma"/>
            <family val="2"/>
          </rPr>
          <t>Riad, Michael H (Research):</t>
        </r>
        <r>
          <rPr>
            <sz val="9"/>
            <color indexed="81"/>
            <rFont val="Tahoma"/>
            <family val="2"/>
          </rPr>
          <t xml:space="preserve">
As of December 31, 2025, we had federal and state net operating loss, or NOL, carryforwards of $96.6 million and $13.1 million, respectively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Riad, Michael H (Research)</author>
  </authors>
  <commentList>
    <comment ref="L56" authorId="0" shapeId="0" xr:uid="{3220005E-1EA1-48AE-8828-F20118FD408C}">
      <text>
        <r>
          <rPr>
            <b/>
            <sz val="9"/>
            <color indexed="81"/>
            <rFont val="Tahoma"/>
            <family val="2"/>
          </rPr>
          <t>Riad, Michael H (Research):</t>
        </r>
        <r>
          <rPr>
            <sz val="9"/>
            <color indexed="81"/>
            <rFont val="Tahoma"/>
            <family val="2"/>
          </rPr>
          <t xml:space="preserve">
210,033,285 shares of Series D Preferred Stock in July 2025 and September 2025
at a purchase price of $0.95223 per share for aggregate gross proceeds of $200.0 million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Riad, Michael H (Research)</author>
    <author>Santoro, Melina J (Research)</author>
    <author>Hung, Jeff (Research)</author>
  </authors>
  <commentList>
    <comment ref="O6" authorId="0" shapeId="0" xr:uid="{271DE9C9-DC54-4727-A6DC-99552C0FB6A0}">
      <text>
        <r>
          <rPr>
            <b/>
            <sz val="9"/>
            <color indexed="81"/>
            <rFont val="Tahoma"/>
            <family val="2"/>
          </rPr>
          <t>Riad, Michael H (Research):</t>
        </r>
        <r>
          <rPr>
            <sz val="9"/>
            <color indexed="81"/>
            <rFont val="Tahoma"/>
            <family val="2"/>
          </rPr>
          <t xml:space="preserve">
ph2 readout</t>
        </r>
      </text>
    </comment>
    <comment ref="P6" authorId="0" shapeId="0" xr:uid="{159DDBF6-849E-44D1-A135-0F2FBDE70BA0}">
      <text>
        <r>
          <rPr>
            <b/>
            <sz val="9"/>
            <color indexed="81"/>
            <rFont val="Tahoma"/>
            <family val="2"/>
          </rPr>
          <t>Riad, Michael H (Research):</t>
        </r>
        <r>
          <rPr>
            <sz val="9"/>
            <color indexed="81"/>
            <rFont val="Tahoma"/>
            <family val="2"/>
          </rPr>
          <t xml:space="preserve">
ph3 starts</t>
        </r>
      </text>
    </comment>
    <comment ref="Q6" authorId="0" shapeId="0" xr:uid="{55C7F07A-FD4B-449E-BA63-BA99E67F8AE3}">
      <text>
        <r>
          <rPr>
            <b/>
            <sz val="9"/>
            <color indexed="81"/>
            <rFont val="Tahoma"/>
            <family val="2"/>
          </rPr>
          <t>Riad, Michael H (Research):</t>
        </r>
        <r>
          <rPr>
            <sz val="9"/>
            <color indexed="81"/>
            <rFont val="Tahoma"/>
            <family val="2"/>
          </rPr>
          <t xml:space="preserve">
readout and filing</t>
        </r>
      </text>
    </comment>
    <comment ref="R6" authorId="0" shapeId="0" xr:uid="{0DE14EE8-2B4F-4144-B32E-8560FA2C28D7}">
      <text>
        <r>
          <rPr>
            <b/>
            <sz val="9"/>
            <color indexed="81"/>
            <rFont val="Tahoma"/>
            <family val="2"/>
          </rPr>
          <t>Riad, Michael H (Research):</t>
        </r>
        <r>
          <rPr>
            <sz val="9"/>
            <color indexed="81"/>
            <rFont val="Tahoma"/>
            <family val="2"/>
          </rPr>
          <t xml:space="preserve">
Launch</t>
        </r>
      </text>
    </comment>
    <comment ref="V6" authorId="1" shapeId="0" xr:uid="{48D8B598-F4B4-4555-A5CA-829DEACE9508}">
      <text>
        <r>
          <rPr>
            <b/>
            <sz val="9"/>
            <color indexed="81"/>
            <rFont val="Tahoma"/>
            <family val="2"/>
          </rPr>
          <t>Riad, Michael H (Research):</t>
        </r>
        <r>
          <rPr>
            <sz val="9"/>
            <color indexed="81"/>
            <rFont val="Tahoma"/>
            <family val="2"/>
          </rPr>
          <t xml:space="preserve">
US patents for formulation expire dec 2029 with additional PTE to 2033 (filed, update expected in 2023/2024 per mgmt)</t>
        </r>
      </text>
    </comment>
    <comment ref="X6" authorId="0" shapeId="0" xr:uid="{88D5E716-E01C-4D83-9B0C-1A181A02669A}">
      <text>
        <r>
          <rPr>
            <b/>
            <sz val="9"/>
            <color indexed="81"/>
            <rFont val="Tahoma"/>
            <family val="2"/>
          </rPr>
          <t>Riad, Michael H (Research):</t>
        </r>
        <r>
          <rPr>
            <sz val="9"/>
            <color indexed="81"/>
            <rFont val="Tahoma"/>
            <family val="2"/>
          </rPr>
          <t xml:space="preserve">
Assume LOE in 2040 based on precedent from settlement with ANDA filer for 2040</t>
        </r>
      </text>
    </comment>
    <comment ref="C8" authorId="2" shapeId="0" xr:uid="{CE450556-70ED-4EAB-8AD0-8DACC0770D70}">
      <text>
        <r>
          <rPr>
            <b/>
            <sz val="9"/>
            <color indexed="81"/>
            <rFont val="Tahoma"/>
            <family val="2"/>
          </rPr>
          <t xml:space="preserve">Riad, Michael H (Research):
</t>
        </r>
        <r>
          <rPr>
            <sz val="9"/>
            <color indexed="81"/>
            <rFont val="Tahoma"/>
            <family val="2"/>
          </rPr>
          <t>forecast this year, kept constant going forward. Otherwise would decline to ~0.2% growth by 2032</t>
        </r>
      </text>
    </comment>
    <comment ref="E8" authorId="2" shapeId="0" xr:uid="{18065DB9-46E8-4E2E-B7F9-33E60339D300}">
      <text>
        <r>
          <rPr>
            <b/>
            <sz val="9"/>
            <color indexed="81"/>
            <rFont val="Tahoma"/>
            <family val="2"/>
          </rPr>
          <t>Hung, Jeff (Research):</t>
        </r>
        <r>
          <rPr>
            <sz val="9"/>
            <color indexed="81"/>
            <rFont val="Tahoma"/>
            <family val="2"/>
          </rPr>
          <t xml:space="preserve">
2007-2016 from National Kids Count (18 and over)
https://datacenter.kidscount.org/data/tables/99-total-population-by-child-and-adult#detailed/1/any/false/870,573,869,36,868,867,133,38,35,18/39,40,41/416,417</t>
        </r>
      </text>
    </comment>
    <comment ref="C9" authorId="1" shapeId="0" xr:uid="{DFFD12E0-2D31-4C1E-B86A-5190687D17C8}">
      <text>
        <r>
          <rPr>
            <b/>
            <sz val="9"/>
            <color indexed="81"/>
            <rFont val="Tahoma"/>
            <family val="2"/>
          </rPr>
          <t>Riad, Michael H (Research):</t>
        </r>
        <r>
          <rPr>
            <sz val="9"/>
            <color indexed="81"/>
            <rFont val="Tahoma"/>
            <family val="2"/>
          </rPr>
          <t xml:space="preserve">
Across studies that use household-based survey samples, clinical diagnostic interviews, and medical records, estimates of the prevalence of schizophrenia and related psychotic disorders in the U.S. range between 0.25% and 0.64%.
https://www.nimh.nih.gov/health/statistics/schizophrenia
Schizophrenia is a chronic and severe neurological brain disorder estimated in 2020 to affect 1.1 percent of the population or approximately 2.8 million adults in the United States aged 18 or older.
https://www.treatmentadvocacycenter.org/evidence-and-research/learn-more-about/25-schizophrenia-fact-sheet</t>
        </r>
      </text>
    </comment>
    <comment ref="L9" authorId="0" shapeId="0" xr:uid="{CF88081F-BA25-437B-B79E-9E5C990DB17E}">
      <text>
        <r>
          <rPr>
            <b/>
            <sz val="9"/>
            <color indexed="81"/>
            <rFont val="Tahoma"/>
            <family val="2"/>
          </rPr>
          <t>Riad, Michael H (Research):</t>
        </r>
        <r>
          <rPr>
            <sz val="9"/>
            <color indexed="81"/>
            <rFont val="Tahoma"/>
            <family val="2"/>
          </rPr>
          <t xml:space="preserve">
company cites 2.4M</t>
        </r>
      </text>
    </comment>
    <comment ref="C10" authorId="2" shapeId="0" xr:uid="{EC35EC80-2BAA-4BBF-B292-9BBC49539F29}">
      <text>
        <r>
          <rPr>
            <b/>
            <sz val="9"/>
            <color indexed="81"/>
            <rFont val="Tahoma"/>
            <family val="2"/>
          </rPr>
          <t>Riad, Michael H (Research):</t>
        </r>
        <r>
          <rPr>
            <sz val="9"/>
            <color indexed="81"/>
            <rFont val="Tahoma"/>
            <family val="2"/>
          </rPr>
          <t xml:space="preserve">
According to the NIMH, 40% of adults with schizophrenia receive no treatment in any one-year period
https://www.treatmentadvocacycenter.org/key-issues/anosognosia/3638-serious-mental-illness-and-treatment-prevalence</t>
        </r>
      </text>
    </comment>
    <comment ref="C11" authorId="1" shapeId="0" xr:uid="{3D017736-44B1-47C6-95F7-14525F45EE29}">
      <text>
        <r>
          <rPr>
            <b/>
            <sz val="9"/>
            <color indexed="81"/>
            <rFont val="Tahoma"/>
            <family val="2"/>
          </rPr>
          <t>Riad, Michael H (Research):</t>
        </r>
        <r>
          <rPr>
            <sz val="9"/>
            <color indexed="81"/>
            <rFont val="Tahoma"/>
            <family val="2"/>
          </rPr>
          <t xml:space="preserve">
The authors found a mean cumulative relapse rate of 52% (ranging from 0% to 100%) over a mean follow-up period of 6.3 months (ranging from 0.5 to 24 months) for patients withdrawn from antipsychotics, versus 16% for those patients who continued to receive maintenance antipsychotic treatment
https://www.ncbi.nlm.nih.gov/pmc/articles/PMC3599855/</t>
        </r>
      </text>
    </comment>
    <comment ref="R19" authorId="0" shapeId="0" xr:uid="{C0017A70-FE92-426C-8CD3-65980552BD68}">
      <text>
        <r>
          <rPr>
            <b/>
            <sz val="9"/>
            <color indexed="81"/>
            <rFont val="Tahoma"/>
            <family val="2"/>
          </rPr>
          <t>Riad, Michael H (Research):</t>
        </r>
        <r>
          <rPr>
            <sz val="9"/>
            <color indexed="81"/>
            <rFont val="Tahoma"/>
            <family val="2"/>
          </rPr>
          <t xml:space="preserve">
Assume in line with estketamine, ~$5,500 mo1 + $3,000 mo/after </t>
        </r>
      </text>
    </comment>
    <comment ref="C24" authorId="0" shapeId="0" xr:uid="{C129E5F7-6A15-4F6B-BD4B-6D8ABF8F87B5}">
      <text>
        <r>
          <rPr>
            <b/>
            <sz val="9"/>
            <color indexed="81"/>
            <rFont val="Tahoma"/>
            <family val="2"/>
          </rPr>
          <t>Riad, Michael H (Research):</t>
        </r>
        <r>
          <rPr>
            <sz val="9"/>
            <color indexed="81"/>
            <rFont val="Tahoma"/>
            <family val="2"/>
          </rPr>
          <t xml:space="preserve">
Estimated non-adherence rates in schizophrenia are about 50%, widely ranging from 4% (observed in a study with depot neuroleptic drugs) to 72%
https://www.ncbi.nlm.nih.gov/pmc/articles/PMC3782179/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Riad, Michael H (Research)</author>
    <author>Sun, Katherine H (Research)</author>
  </authors>
  <commentList>
    <comment ref="P6" authorId="0" shapeId="0" xr:uid="{59DCBE62-2E76-4D12-9C15-B11363A63ACB}">
      <text>
        <r>
          <rPr>
            <b/>
            <sz val="9"/>
            <color indexed="81"/>
            <rFont val="Tahoma"/>
            <family val="2"/>
          </rPr>
          <t>Riad, Michael H (Research):</t>
        </r>
        <r>
          <rPr>
            <sz val="9"/>
            <color indexed="81"/>
            <rFont val="Tahoma"/>
            <family val="2"/>
          </rPr>
          <t xml:space="preserve">
ph2 readout</t>
        </r>
      </text>
    </comment>
    <comment ref="Q6" authorId="0" shapeId="0" xr:uid="{0EC7AF45-B175-4CCF-95F2-6BFED399DD93}">
      <text>
        <r>
          <rPr>
            <b/>
            <sz val="9"/>
            <color indexed="81"/>
            <rFont val="Tahoma"/>
            <family val="2"/>
          </rPr>
          <t>Riad, Michael H (Research):</t>
        </r>
        <r>
          <rPr>
            <sz val="9"/>
            <color indexed="81"/>
            <rFont val="Tahoma"/>
            <family val="2"/>
          </rPr>
          <t xml:space="preserve">
ph3 starts</t>
        </r>
      </text>
    </comment>
    <comment ref="R6" authorId="0" shapeId="0" xr:uid="{AB79133D-1558-4144-A9D9-77B58514A2F9}">
      <text>
        <r>
          <rPr>
            <b/>
            <sz val="9"/>
            <color indexed="81"/>
            <rFont val="Tahoma"/>
            <family val="2"/>
          </rPr>
          <t>Riad, Michael H (Research):</t>
        </r>
        <r>
          <rPr>
            <sz val="9"/>
            <color indexed="81"/>
            <rFont val="Tahoma"/>
            <family val="2"/>
          </rPr>
          <t xml:space="preserve">
readout and filing</t>
        </r>
      </text>
    </comment>
    <comment ref="S6" authorId="0" shapeId="0" xr:uid="{AC4528B0-C2F6-4AA7-94F1-448A0F4610D8}">
      <text>
        <r>
          <rPr>
            <b/>
            <sz val="9"/>
            <color indexed="81"/>
            <rFont val="Tahoma"/>
            <family val="2"/>
          </rPr>
          <t>Riad, Michael H (Research):</t>
        </r>
        <r>
          <rPr>
            <sz val="9"/>
            <color indexed="81"/>
            <rFont val="Tahoma"/>
            <family val="2"/>
          </rPr>
          <t xml:space="preserve">
Launch</t>
        </r>
      </text>
    </comment>
    <comment ref="E8" authorId="1" shapeId="0" xr:uid="{7BE3B625-FE94-4DB5-A83D-44D4C643BAF2}">
      <text>
        <r>
          <rPr>
            <b/>
            <sz val="9"/>
            <color indexed="81"/>
            <rFont val="Tahoma"/>
            <family val="2"/>
          </rPr>
          <t>Sun, Katherine H (Research):</t>
        </r>
        <r>
          <rPr>
            <sz val="9"/>
            <color indexed="81"/>
            <rFont val="Tahoma"/>
            <family val="2"/>
          </rPr>
          <t xml:space="preserve">
per 2016 Ameican Community Survey
https://www.census.gov/library/publications/2018/acs/acs-38.html</t>
        </r>
      </text>
    </comment>
    <comment ref="J8" authorId="1" shapeId="0" xr:uid="{201F6661-C29A-4BA7-98EE-B0B01AAAA42F}">
      <text>
        <r>
          <rPr>
            <b/>
            <sz val="9"/>
            <color indexed="81"/>
            <rFont val="Tahoma"/>
            <family val="2"/>
          </rPr>
          <t>Sun, Katherine H (Research):</t>
        </r>
        <r>
          <rPr>
            <sz val="9"/>
            <color indexed="81"/>
            <rFont val="Tahoma"/>
            <family val="2"/>
          </rPr>
          <t xml:space="preserve">
The 2021 American Community Survey estimated there were 55,892,014 people aged 65 and over in the U.S. out of a total population of 331,893,745
https://www.census.gov/newsroom/stories/older-americans-month.html</t>
        </r>
      </text>
    </comment>
    <comment ref="C9" authorId="0" shapeId="0" xr:uid="{67E11655-5F24-4274-A7D1-35DB9AF71956}">
      <text>
        <r>
          <rPr>
            <b/>
            <sz val="9"/>
            <color indexed="81"/>
            <rFont val="Tahoma"/>
            <family val="2"/>
          </rPr>
          <t>Riad, Michael H (Research):</t>
        </r>
        <r>
          <rPr>
            <sz val="9"/>
            <color indexed="81"/>
            <rFont val="Tahoma"/>
            <family val="2"/>
          </rPr>
          <t xml:space="preserve">
https://pmc.ncbi.nlm.nih.gov/articles/PMC3898682/</t>
        </r>
      </text>
    </comment>
    <comment ref="C10" authorId="0" shapeId="0" xr:uid="{9711CAF0-C5E9-4D7D-9A35-F4A6862D7F7C}">
      <text>
        <r>
          <rPr>
            <b/>
            <sz val="9"/>
            <color indexed="81"/>
            <rFont val="Tahoma"/>
            <family val="2"/>
          </rPr>
          <t>Riad, Michael H (Research):</t>
        </r>
        <r>
          <rPr>
            <sz val="9"/>
            <color indexed="81"/>
            <rFont val="Tahoma"/>
            <family val="2"/>
          </rPr>
          <t xml:space="preserve">
Based on a review of 55 clinical studies in AD, 41% of patients reported psychosis (23% with delusions, 5% with hallucinations, 13% with both delusions and hallucinations).
https://psychiatryonline.org/doi/full/10.1176/appi.ajp.162.11.2022</t>
        </r>
      </text>
    </comment>
    <comment ref="C11" authorId="0" shapeId="0" xr:uid="{C1633C8B-1E70-4A28-956C-D06FFBC0846D}">
      <text>
        <r>
          <rPr>
            <b/>
            <sz val="9"/>
            <color indexed="81"/>
            <rFont val="Tahoma"/>
            <family val="2"/>
          </rPr>
          <t>Riad, Michael H (Research):</t>
        </r>
        <r>
          <rPr>
            <sz val="9"/>
            <color indexed="81"/>
            <rFont val="Tahoma"/>
            <family val="2"/>
          </rPr>
          <t xml:space="preserve">
Assume in line with past studies, where 
112 patients (62%) met the criteria for response to treatment
https://journals.lww.com/alzheimerjournal/fulltext/2022/04000/relapse_in_dementia_related_psychosis_and_clinical.14.aspx</t>
        </r>
      </text>
    </comment>
    <comment ref="C24" authorId="0" shapeId="0" xr:uid="{76933CC0-13CC-4701-8ECB-306AA1E8C306}">
      <text>
        <r>
          <rPr>
            <b/>
            <sz val="9"/>
            <color indexed="81"/>
            <rFont val="Tahoma"/>
            <family val="2"/>
          </rPr>
          <t>Riad, Michael H (Research):</t>
        </r>
        <r>
          <rPr>
            <sz val="9"/>
            <color indexed="81"/>
            <rFont val="Tahoma"/>
            <family val="2"/>
          </rPr>
          <t xml:space="preserve">
Estimated non-adherence rates in schizophrenia are about 50%, widely ranging from 4% (observed in a study with depot neuroleptic drugs) to 72%
https://www.ncbi.nlm.nih.gov/pmc/articles/PMC3782179/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Hung, Jeff (Research)</author>
    <author>Sun, Katherine H (Research)</author>
    <author>Riad, Michael H (Research)</author>
  </authors>
  <commentList>
    <comment ref="E8" authorId="0" shapeId="0" xr:uid="{B2631886-985A-4B81-948E-D4FFE8C1A8F3}">
      <text>
        <r>
          <rPr>
            <b/>
            <sz val="9"/>
            <color indexed="81"/>
            <rFont val="Tahoma"/>
            <family val="2"/>
          </rPr>
          <t>Hung, Jeff (Research):</t>
        </r>
        <r>
          <rPr>
            <sz val="9"/>
            <color indexed="81"/>
            <rFont val="Tahoma"/>
            <family val="2"/>
          </rPr>
          <t xml:space="preserve">
2007-2016 from National Kids Count (18 and over)
https://datacenter.kidscount.org/data/tables/99-total-population-by-child-and-adult#detailed/1/any/false/870,573,869,36,868,867,133,38,35,18/39,40,41/416,417</t>
        </r>
      </text>
    </comment>
    <comment ref="K8" authorId="1" shapeId="0" xr:uid="{DA872F17-1436-4F15-A2E8-519E94541641}">
      <text>
        <r>
          <rPr>
            <b/>
            <sz val="9"/>
            <color indexed="81"/>
            <rFont val="Tahoma"/>
            <family val="2"/>
          </rPr>
          <t>Sun, Katherine H (Research):</t>
        </r>
        <r>
          <rPr>
            <sz val="9"/>
            <color indexed="81"/>
            <rFont val="Tahoma"/>
            <family val="2"/>
          </rPr>
          <t xml:space="preserve">
US population age 18 and older in 2022
https://datacenter.aecf.org/data/tables/99-total-population-by-child-and-adult-populations#detailed/1/any/false/1095,2048,574,1729,37,871,870,573,869,36/39,40,41/416,417</t>
        </r>
      </text>
    </comment>
    <comment ref="C9" authorId="1" shapeId="0" xr:uid="{1A64C01B-546C-4318-9347-2A6F8025959A}">
      <text>
        <r>
          <rPr>
            <b/>
            <sz val="9"/>
            <color indexed="81"/>
            <rFont val="Tahoma"/>
            <family val="2"/>
          </rPr>
          <t>Sun, Katherine H (Research):</t>
        </r>
        <r>
          <rPr>
            <sz val="9"/>
            <color indexed="81"/>
            <rFont val="Tahoma"/>
            <family val="2"/>
          </rPr>
          <t xml:space="preserve">
Overall, we estimated that 1 in 45 adults (95% SI, 41, 51), ages 18–84 years, are living with ASD.
https://www.ncbi.nlm.nih.gov/pmc/articles/PMC9128411/
An estimated 5,437,988 (2.21%) adults in the United States have ASD.
https://www.cdc.gov/ncbddd/autism/features/adults-living-with-autism-spectrum-disorder.html
Company estimates over five million adults in the US are living with ASD</t>
        </r>
      </text>
    </comment>
    <comment ref="C10" authorId="1" shapeId="0" xr:uid="{F45535CF-AB6E-4174-A6D2-8651DCB6993F}">
      <text>
        <r>
          <rPr>
            <b/>
            <sz val="9"/>
            <color indexed="81"/>
            <rFont val="Tahoma"/>
            <family val="2"/>
          </rPr>
          <t>Sun, Katherine H (Research):</t>
        </r>
        <r>
          <rPr>
            <sz val="9"/>
            <color indexed="81"/>
            <rFont val="Tahoma"/>
            <family val="2"/>
          </rPr>
          <t xml:space="preserve">
Based on trends from 2016-2022
https://datacenter.aecf.org/data/tables/99-total-population-by-child-and-adult-populations#detailed/1/any/false/1095,2048,574,1729,37,871,870,573,869,36/39,40,41/416,417</t>
        </r>
      </text>
    </comment>
    <comment ref="E10" authorId="1" shapeId="0" xr:uid="{54E0B1BA-8619-4FF7-A927-FA8129ABB6CB}">
      <text>
        <r>
          <rPr>
            <b/>
            <sz val="9"/>
            <color indexed="81"/>
            <rFont val="Tahoma"/>
            <family val="2"/>
          </rPr>
          <t>Sun, Katherine H (Research):</t>
        </r>
        <r>
          <rPr>
            <sz val="9"/>
            <color indexed="81"/>
            <rFont val="Tahoma"/>
            <family val="2"/>
          </rPr>
          <t xml:space="preserve">
73,699,293 in 2016 for population less than age 18
https://datacenter.aecf.org/data/tables/99-total-population-by-child-and-adult-populations#detailed/1/any/false/1095,2048,574,1729,37,871,870,573,869,36/39,40,41/416,417</t>
        </r>
      </text>
    </comment>
    <comment ref="C11" authorId="1" shapeId="0" xr:uid="{AADA6358-159C-42AF-AF3D-7AD7F2500E47}">
      <text>
        <r>
          <rPr>
            <b/>
            <sz val="9"/>
            <color indexed="81"/>
            <rFont val="Tahoma"/>
            <family val="2"/>
          </rPr>
          <t>Sun, Katherine H (Research):</t>
        </r>
        <r>
          <rPr>
            <sz val="9"/>
            <color indexed="81"/>
            <rFont val="Tahoma"/>
            <family val="2"/>
          </rPr>
          <t xml:space="preserve">
About 1 in 36 children has been identified with autism spectrum disorder (ASD) according to estimates from CDC’s Autism and Developmental Disabilities Monitoring (ADDM) Network
https://www.cdc.gov/ncbddd/autism/data.html
https://www.cdc.gov/mmwr/volumes/72/ss/ss7202a1.htm?s_cid=ss7202a1_w
Parents of an estimated 1.5 million US children aged 3 to 17 years (2.50%) reported that their child had ever received an ASD diagnosis and currently had the condition [...] The estimated prevalence of US children with a parent-reported ASD diagnosis is now 1 in 40.
https://www.ncbi.nlm.nih.gov/pmc/articles/PMC6317762/
Company estimates approximately 1.8 million US children and adolescents ages three through 17 are living with ASD</t>
        </r>
      </text>
    </comment>
    <comment ref="C14" authorId="1" shapeId="0" xr:uid="{23C2136B-4B77-4DE5-B48E-C5D467832EDE}">
      <text>
        <r>
          <rPr>
            <b/>
            <sz val="9"/>
            <color indexed="81"/>
            <rFont val="Tahoma"/>
            <family val="2"/>
          </rPr>
          <t>Sun, Katherine H (Research):</t>
        </r>
        <r>
          <rPr>
            <sz val="9"/>
            <color indexed="81"/>
            <rFont val="Tahoma"/>
            <family val="2"/>
          </rPr>
          <t xml:space="preserve">
Nationally, about 70% of children with current ASD (70.5%; 95% CI, 65.1-75.8) were treated; 43.3% (95% CI, 37.4-49.2) received behavioral treatment only, 6.9% (95% CI, 3.7-10.1) received medication treatment only, and 20.3% (95% CI, 16.5-24.1) received both behavioral and medication treatments.
https://pubmed.ncbi.nlm.nih.gov/30508021/
MSe: 6.9%+20.3% = 27.2%, assume as proxy for both adolescents and adults to estimate 30% overall</t>
        </r>
      </text>
    </comment>
    <comment ref="T22" authorId="2" shapeId="0" xr:uid="{F0E3300C-C6F6-47EF-85D4-7F44D67FA822}">
      <text>
        <r>
          <rPr>
            <b/>
            <sz val="9"/>
            <color indexed="81"/>
            <rFont val="Tahoma"/>
            <family val="2"/>
          </rPr>
          <t>Riad, Michael H (Research):</t>
        </r>
        <r>
          <rPr>
            <sz val="9"/>
            <color indexed="81"/>
            <rFont val="Tahoma"/>
            <family val="2"/>
          </rPr>
          <t xml:space="preserve">
assume in line with major therapies for neuropsych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<sst xmlns="http://schemas.openxmlformats.org/spreadsheetml/2006/main" count="945" uniqueCount="723">
  <si>
    <t>Gross to net</t>
  </si>
  <si>
    <t>Compliance</t>
  </si>
  <si>
    <t>Revenues</t>
  </si>
  <si>
    <t>Balance Sheet</t>
  </si>
  <si>
    <t>($M)</t>
  </si>
  <si>
    <t>Cash and cash equivalents</t>
  </si>
  <si>
    <t>Prepaid expenses and other current assets</t>
  </si>
  <si>
    <t>Inventory</t>
  </si>
  <si>
    <t>Total current assets</t>
  </si>
  <si>
    <t>Property and equipment, net</t>
  </si>
  <si>
    <t>Other assets</t>
  </si>
  <si>
    <t>Total assets</t>
  </si>
  <si>
    <t>Accounts payable</t>
  </si>
  <si>
    <t>Total current liabilities</t>
  </si>
  <si>
    <t>Total liabilities</t>
  </si>
  <si>
    <t>Preferred stock</t>
  </si>
  <si>
    <t>Common stock</t>
  </si>
  <si>
    <t>Additional paid-in capital</t>
  </si>
  <si>
    <t>Accumulated deficit</t>
  </si>
  <si>
    <t>Total stockholders' equity</t>
  </si>
  <si>
    <t>Total liabilities and stockholders' equity</t>
  </si>
  <si>
    <t>Check</t>
  </si>
  <si>
    <t>Balance Sheet Ratios</t>
  </si>
  <si>
    <t>COGS</t>
  </si>
  <si>
    <t>Opex</t>
  </si>
  <si>
    <t>Taxes</t>
  </si>
  <si>
    <t>Net income</t>
  </si>
  <si>
    <t>Operating CF</t>
  </si>
  <si>
    <t>Capex</t>
  </si>
  <si>
    <t>Operating Activity</t>
  </si>
  <si>
    <t>Accounts Payable Turnover (COGS / AP)</t>
  </si>
  <si>
    <t>Days payable outstanding</t>
  </si>
  <si>
    <t>Accrued expenses</t>
  </si>
  <si>
    <t>Inventory Turnover (Inv / AP)</t>
  </si>
  <si>
    <t>Days Inventory Outstanding</t>
  </si>
  <si>
    <t>Ending Balance</t>
  </si>
  <si>
    <t>Existing PP&amp;E</t>
  </si>
  <si>
    <t>Unrecorded Goodwill from Poolings</t>
  </si>
  <si>
    <t>ND</t>
  </si>
  <si>
    <t>Net Issuance of Common Stock</t>
  </si>
  <si>
    <t>Income Statement</t>
  </si>
  <si>
    <t>($M except per share)</t>
  </si>
  <si>
    <t>R&amp;D</t>
  </si>
  <si>
    <t>SG&amp;A</t>
  </si>
  <si>
    <t>Operating income (loss)</t>
  </si>
  <si>
    <t>Income tax</t>
  </si>
  <si>
    <t>Net income (loss)</t>
  </si>
  <si>
    <t>GAAP EPS</t>
  </si>
  <si>
    <t>Basic shares</t>
  </si>
  <si>
    <t>Diluted shares</t>
  </si>
  <si>
    <t>COGS (% of product sales)</t>
  </si>
  <si>
    <t>R&amp;D %Y/Y</t>
  </si>
  <si>
    <t>SG&amp;A %Y/Y</t>
  </si>
  <si>
    <t>Operating margin</t>
  </si>
  <si>
    <t>Statutory Tax Rate</t>
  </si>
  <si>
    <t>Cash Flow Statement</t>
  </si>
  <si>
    <t>Stock-based compensation</t>
  </si>
  <si>
    <t>Other non-cash items</t>
  </si>
  <si>
    <t>Change in operating assets and liabilities:</t>
  </si>
  <si>
    <t>Net cash used in operating activities</t>
  </si>
  <si>
    <t>Purchases of investments</t>
  </si>
  <si>
    <t>Proceeds from maturities of investments</t>
  </si>
  <si>
    <t>Proceeds from sales of investments</t>
  </si>
  <si>
    <t>Purchases of property and equipment</t>
  </si>
  <si>
    <t>Proceeds from sale of property and equipment</t>
  </si>
  <si>
    <t>Net cash (used in) provided by investing activities</t>
  </si>
  <si>
    <t>Proceeds from issuance of convertible preferred stock, net of offering costs</t>
  </si>
  <si>
    <t>Proceeds from issuance of common stock, net of offering costs</t>
  </si>
  <si>
    <t>Proceeds from exercise of stock options and warrants to purchase common stock</t>
  </si>
  <si>
    <t>Net cash provided by financing activities</t>
  </si>
  <si>
    <t>Net increase (decrease) in cash and cash equivalents</t>
  </si>
  <si>
    <t>Cash and cash equivalents at beginning of the year</t>
  </si>
  <si>
    <t>Cash and cash equivalents at end of the year</t>
  </si>
  <si>
    <t xml:space="preserve">Free Cash Flow </t>
  </si>
  <si>
    <t>CFO</t>
  </si>
  <si>
    <t>Cap Ex</t>
  </si>
  <si>
    <t>Tax Benefits of ESO's</t>
  </si>
  <si>
    <t>Free Cash Flow</t>
  </si>
  <si>
    <t>Share price</t>
  </si>
  <si>
    <t>Shares issued</t>
  </si>
  <si>
    <t>Amount raised</t>
  </si>
  <si>
    <t>Discount</t>
  </si>
  <si>
    <t>Proceeds from raise</t>
  </si>
  <si>
    <t>Stock Options and Share Count</t>
  </si>
  <si>
    <t xml:space="preserve">Stock Price (average) </t>
  </si>
  <si>
    <t>Option Balance (Beginning Year)</t>
  </si>
  <si>
    <t>Options Exercisable</t>
  </si>
  <si>
    <t xml:space="preserve">   % Exercisable</t>
  </si>
  <si>
    <t>Options Cancelled</t>
  </si>
  <si>
    <t xml:space="preserve">   % Cancelled </t>
  </si>
  <si>
    <t>Options Exercised</t>
  </si>
  <si>
    <t xml:space="preserve">     % of Outstanding Options</t>
  </si>
  <si>
    <t>Weighted average strike price</t>
  </si>
  <si>
    <t>Proceeds from options</t>
  </si>
  <si>
    <t>Statutory tax rate</t>
  </si>
  <si>
    <t>Tax benefit from options</t>
  </si>
  <si>
    <t>Options Granted</t>
  </si>
  <si>
    <t>Closing Balance</t>
  </si>
  <si>
    <t>Reported</t>
  </si>
  <si>
    <t>Shares Issued</t>
  </si>
  <si>
    <t>Proceeds from share issuance</t>
  </si>
  <si>
    <t>Stock option exercises</t>
  </si>
  <si>
    <t>Issue of share warrants</t>
  </si>
  <si>
    <t>Shares Repurchased (mm)</t>
  </si>
  <si>
    <t>Share Repurchase Cost</t>
  </si>
  <si>
    <t>Stock options expense</t>
  </si>
  <si>
    <t>Others</t>
  </si>
  <si>
    <t>Total Change in APIC</t>
  </si>
  <si>
    <t>Discounted Cash Flow analysis</t>
  </si>
  <si>
    <t>Free Cash Flow (FCF)</t>
  </si>
  <si>
    <t>Growth</t>
  </si>
  <si>
    <t>Present Value of FCF</t>
  </si>
  <si>
    <t>Discount rate</t>
  </si>
  <si>
    <t>Discount year</t>
  </si>
  <si>
    <t>Terminal growth rate</t>
  </si>
  <si>
    <t>Net enterprise value</t>
  </si>
  <si>
    <t>Net Cash</t>
  </si>
  <si>
    <t>Market Value</t>
  </si>
  <si>
    <t>Shares Outstanding</t>
  </si>
  <si>
    <t>NPV (per share)</t>
  </si>
  <si>
    <t>Scenarios</t>
  </si>
  <si>
    <t>Selector ---&gt;</t>
  </si>
  <si>
    <t>Base</t>
  </si>
  <si>
    <t>Bull</t>
  </si>
  <si>
    <t>Bear</t>
  </si>
  <si>
    <t>Other</t>
  </si>
  <si>
    <t>USD</t>
  </si>
  <si>
    <t>Tax Rate</t>
  </si>
  <si>
    <t>Income (loss) before income taxes</t>
  </si>
  <si>
    <t xml:space="preserve">Period-End Basic Shares </t>
  </si>
  <si>
    <t>Terminal</t>
  </si>
  <si>
    <t xml:space="preserve">    Less Stock-based compensation</t>
  </si>
  <si>
    <t>Taxes Due</t>
  </si>
  <si>
    <t>NOL Calculation</t>
  </si>
  <si>
    <t xml:space="preserve"> </t>
  </si>
  <si>
    <t>Peak Revenues</t>
  </si>
  <si>
    <t>Total Revenue</t>
  </si>
  <si>
    <t>FCF</t>
  </si>
  <si>
    <t>Other current liabilities</t>
  </si>
  <si>
    <t>Other liabilities</t>
  </si>
  <si>
    <t>Market share</t>
  </si>
  <si>
    <t>Case Selector</t>
  </si>
  <si>
    <t>Accounts receivable</t>
  </si>
  <si>
    <t>Long term debt</t>
  </si>
  <si>
    <t>Net change in long-term debt</t>
  </si>
  <si>
    <t>Restricted cash</t>
  </si>
  <si>
    <t>Cash, cash equivalents, and restricted at end of the year</t>
  </si>
  <si>
    <t>Less restricted cash</t>
  </si>
  <si>
    <t>Accounts Receivable Turnover (Revenue / AR)</t>
  </si>
  <si>
    <t>Days receivable outstanding</t>
  </si>
  <si>
    <t>US adult population (M)</t>
  </si>
  <si>
    <t>Annual gross price ($)</t>
  </si>
  <si>
    <t>%Y/Y</t>
  </si>
  <si>
    <t>Annual net price ($)</t>
  </si>
  <si>
    <t>Schizophrenia - US</t>
  </si>
  <si>
    <t>Schizophrenia prevalence (M)</t>
  </si>
  <si>
    <t>Patients treated</t>
  </si>
  <si>
    <t>Treated schizophrenia patients (M)</t>
  </si>
  <si>
    <t>Beginning Period Shares</t>
  </si>
  <si>
    <t>End of Period Shares</t>
  </si>
  <si>
    <t xml:space="preserve">Average Shares Outstanding-basic </t>
  </si>
  <si>
    <t>Average Shares Outstanding-diluted</t>
  </si>
  <si>
    <t>Dilution Ratio</t>
  </si>
  <si>
    <t>Total Revenues</t>
  </si>
  <si>
    <t>For Modelware: Do not delete</t>
  </si>
  <si>
    <t>Pre-tax Income</t>
  </si>
  <si>
    <t>Taxable income post NOL</t>
  </si>
  <si>
    <t>Eligible for applying NOL carryforwards</t>
  </si>
  <si>
    <t>Carryover NOL</t>
  </si>
  <si>
    <t>NOL balance calculation</t>
  </si>
  <si>
    <t>Ending NOL balance</t>
  </si>
  <si>
    <t>Interest income</t>
  </si>
  <si>
    <t>Other income / (expenses)</t>
  </si>
  <si>
    <t>Foreign exchange gain</t>
  </si>
  <si>
    <t>ML-007C-MA</t>
  </si>
  <si>
    <t>ML-004</t>
  </si>
  <si>
    <t>Depreciation</t>
  </si>
  <si>
    <t xml:space="preserve">    % Y/Y</t>
  </si>
  <si>
    <t>Psychotic symptoms (M)</t>
  </si>
  <si>
    <t>Alzheimer's disease prevalence (M)</t>
  </si>
  <si>
    <t>US population age 65 or older (M)</t>
  </si>
  <si>
    <t>US adolescent population (M)</t>
  </si>
  <si>
    <t>Autism Spectrum Disorder (ASD) - US</t>
  </si>
  <si>
    <t>ASD patients seeking medication treatment (M)</t>
  </si>
  <si>
    <t>Alzheimer's Disease Psychosis (ADP) - US</t>
  </si>
  <si>
    <t>Operating income</t>
  </si>
  <si>
    <t>$mn</t>
  </si>
  <si>
    <t>growth</t>
  </si>
  <si>
    <t>%</t>
  </si>
  <si>
    <t>Tax</t>
  </si>
  <si>
    <t>rate</t>
  </si>
  <si>
    <t>Depreciation and amortization</t>
  </si>
  <si>
    <t>capex/depreciation</t>
  </si>
  <si>
    <t>x</t>
  </si>
  <si>
    <t>Working capital</t>
  </si>
  <si>
    <t>Change in working capital</t>
  </si>
  <si>
    <t>4Q25E</t>
  </si>
  <si>
    <t>Key Earnings Inputs</t>
  </si>
  <si>
    <t>ASD prevalence (adults, M)</t>
  </si>
  <si>
    <t>ASD prevalence (adolescents, M)</t>
  </si>
  <si>
    <t>ASD prevalence</t>
  </si>
  <si>
    <t>ML-004 risk-adj. US sales ($M)</t>
  </si>
  <si>
    <t>ML-004 unadjusted US sales ($M)</t>
  </si>
  <si>
    <t>ML-007c unadjusted US sales ($M)</t>
  </si>
  <si>
    <t>ML-007c risk-adj. US sales ($M)</t>
  </si>
  <si>
    <t>Patients refractory to atypicals</t>
  </si>
  <si>
    <t>Patients seeking treatment</t>
  </si>
  <si>
    <t>ML007 Schizophrenia</t>
  </si>
  <si>
    <t>ML007 ADP</t>
  </si>
  <si>
    <t>LT investments</t>
  </si>
  <si>
    <t>riadmic</t>
  </si>
  <si>
    <t>1Q24A</t>
  </si>
  <si>
    <t>2Q24A</t>
  </si>
  <si>
    <t>3Q24A</t>
  </si>
  <si>
    <t>4Q24A</t>
  </si>
  <si>
    <t>1Q25A</t>
  </si>
  <si>
    <t>Effective tax rate</t>
  </si>
  <si>
    <t>ML004 ASD</t>
  </si>
  <si>
    <t>2Q25A</t>
  </si>
  <si>
    <t>Current NPV Analysis</t>
  </si>
  <si>
    <t>Interest Income</t>
  </si>
  <si>
    <t>Cash Balance (BoP)</t>
  </si>
  <si>
    <t>Finance Income</t>
  </si>
  <si>
    <t>Implied interest rate</t>
  </si>
  <si>
    <t>MapLight Therapeutics</t>
  </si>
  <si>
    <t>MPLT.O</t>
  </si>
  <si>
    <t>Current diluted shares for market cap.</t>
  </si>
  <si>
    <t>3Q25A</t>
  </si>
  <si>
    <t>1Q26A</t>
  </si>
  <si>
    <t>2Q26A</t>
  </si>
  <si>
    <t>3Q26A</t>
  </si>
  <si>
    <t>4Q26E</t>
  </si>
  <si>
    <t>Marketable securities</t>
  </si>
  <si>
    <t>% of revenue</t>
  </si>
  <si>
    <t>% operating expenses</t>
  </si>
  <si>
    <t>Beginning balance</t>
  </si>
  <si>
    <t>Capital expenditures, net</t>
  </si>
  <si>
    <t>% of opex</t>
  </si>
  <si>
    <t>2022 capital expenditures</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</si>
  <si>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</si>
  <si>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</si>
  <si>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</si>
  <si>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</si>
  <si>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</si>
  <si>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</si>
  <si>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</si>
  <si>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</si>
  <si>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2031 capital expenditures</t>
  </si>
  <si>
    <t>2032 capital expenditures</t>
  </si>
  <si>
    <t>2033 capital expenditures</t>
  </si>
  <si>
    <t>2034 capital expenditures</t>
  </si>
  <si>
    <t>2035 capital expenditures</t>
  </si>
  <si>
    <t>2036 capital expenditures</t>
  </si>
  <si>
    <t>Total depreciation</t>
  </si>
  <si>
    <t>1Q27E</t>
  </si>
  <si>
    <t>2Q27E</t>
  </si>
  <si>
    <t>3Q27E</t>
  </si>
  <si>
    <t>4Q27E</t>
  </si>
  <si>
    <t>2027E</t>
  </si>
  <si>
    <t>1Q28E</t>
  </si>
  <si>
    <t>2Q28E</t>
  </si>
  <si>
    <t>3Q28E</t>
  </si>
  <si>
    <t>4Q28E</t>
  </si>
  <si>
    <t>2028E</t>
  </si>
  <si>
    <t>1Q29E</t>
  </si>
  <si>
    <t>2Q29E</t>
  </si>
  <si>
    <t>3Q29E</t>
  </si>
  <si>
    <t>4Q29E</t>
  </si>
  <si>
    <t>2029E</t>
  </si>
  <si>
    <t>1Q30E</t>
  </si>
  <si>
    <t>2Q30E</t>
  </si>
  <si>
    <t>3Q30E</t>
  </si>
  <si>
    <t>4Q30E</t>
  </si>
  <si>
    <t>2030E</t>
  </si>
  <si>
    <t>1Q31E</t>
  </si>
  <si>
    <t>2Q31E</t>
  </si>
  <si>
    <t>3Q31E</t>
  </si>
  <si>
    <t>4Q31E</t>
  </si>
  <si>
    <t>2031E</t>
  </si>
  <si>
    <t>1Q32E</t>
  </si>
  <si>
    <t>2Q32E</t>
  </si>
  <si>
    <t>3Q32E</t>
  </si>
  <si>
    <t>4Q32E</t>
  </si>
  <si>
    <t>2032E</t>
  </si>
  <si>
    <t>1Q33E</t>
  </si>
  <si>
    <t>2Q33E</t>
  </si>
  <si>
    <t>3Q33E</t>
  </si>
  <si>
    <t>4Q33E</t>
  </si>
  <si>
    <t>2033E</t>
  </si>
  <si>
    <t>1Q34E</t>
  </si>
  <si>
    <t>2Q34E</t>
  </si>
  <si>
    <t>3Q34E</t>
  </si>
  <si>
    <t>4Q34E</t>
  </si>
  <si>
    <t>2034E</t>
  </si>
  <si>
    <t>1Q35E</t>
  </si>
  <si>
    <t>2Q35E</t>
  </si>
  <si>
    <t>3Q35E</t>
  </si>
  <si>
    <t>4Q35E</t>
  </si>
  <si>
    <t>2035E</t>
  </si>
  <si>
    <t>1Q36E</t>
  </si>
  <si>
    <t>2Q36E</t>
  </si>
  <si>
    <t>3Q36E</t>
  </si>
  <si>
    <t>4Q36E</t>
  </si>
  <si>
    <t>2036E</t>
  </si>
  <si>
    <t>1Q26E</t>
  </si>
  <si>
    <t>2Q26E</t>
  </si>
  <si>
    <t>3Q26E</t>
  </si>
  <si>
    <t>2026E</t>
  </si>
  <si>
    <t>R&amp;D (% of sales</t>
  </si>
  <si>
    <t>SG&amp;A (% of sales)</t>
  </si>
  <si>
    <t>Total operating expenses</t>
  </si>
  <si>
    <t>Company</t>
  </si>
  <si>
    <t>ML007 Schizophrenia (Quarterly sales dist.)</t>
  </si>
  <si>
    <t>ML007 ADP (Quarterly sales dist.)</t>
  </si>
  <si>
    <t>ML004 ASD (Quarterly sales dist.)</t>
  </si>
  <si>
    <t>Total other Income / (Expense)</t>
  </si>
  <si>
    <t>2025A</t>
  </si>
  <si>
    <t>Upside (Downside)</t>
  </si>
  <si>
    <t xml:space="preserve">1585 Broadway </t>
  </si>
  <si>
    <t xml:space="preserve">New York, NY  10036-8293 </t>
  </si>
  <si>
    <t xml:space="preserve">United States </t>
  </si>
  <si>
    <t>Tel: +1 (1)212 761 4000</t>
  </si>
  <si>
    <t>Authors: Sean Laaman</t>
  </si>
  <si>
    <t>Date: 31 Mar 2026</t>
  </si>
  <si>
    <t>Ticker: MPLT.O</t>
  </si>
  <si>
    <t>Stock Rating: Overweight</t>
  </si>
  <si>
    <t>Industry: Biotechnology</t>
  </si>
  <si>
    <t>Industry View: Attractive</t>
  </si>
  <si>
    <t>Price as of 31 Mar 2026: 20.33</t>
  </si>
  <si>
    <t>Target Price: 34.00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</si>
  <si>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</si>
  <si>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</si>
  <si>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</si>
  <si>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</si>
  <si>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</si>
  <si>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</si>
  <si>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</si>
  <si>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</si>
  <si>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</si>
  <si>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</si>
  <si>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</si>
  <si>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</si>
  <si>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</si>
  <si>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</si>
  <si>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</si>
  <si>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</si>
  <si>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</si>
  <si>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</si>
  <si>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</si>
  <si>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</si>
  <si>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</si>
  <si>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</si>
  <si>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</si>
  <si>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</si>
  <si>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</si>
  <si>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</si>
  <si>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Sean Laaman, Ph.D..</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</si>
  <si>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</si>
  <si>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</si>
  <si>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</si>
  <si>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</si>
  <si>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</si>
  <si>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</si>
  <si>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Within the last 12 months, Morgan Stanley managed or co-managed a public offering (or 144A offering) of</t>
  </si>
  <si>
    <t>securities of MapLight Therapeutics.</t>
  </si>
  <si>
    <t>Within the last 12 months, Morgan Stanley has received compensation for investment banking services from</t>
  </si>
  <si>
    <t>MapLight Therapeutics.</t>
  </si>
  <si>
    <t>In the next 3 months, Morgan Stanley expects to receive or intends to seek compensation for investment</t>
  </si>
  <si>
    <t>banking services from MapLight Therapeutics.</t>
  </si>
  <si>
    <t>Within the last 12 months, Morgan Stanley has provided or is providing investment banking services to,</t>
  </si>
  <si>
    <t>or has an investment banking client relationship with, the following company: MapLight Therapeutics.</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</si>
  <si>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</si>
  <si>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</si>
  <si>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</si>
  <si>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</si>
  <si>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</si>
  <si>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</si>
  <si>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</si>
  <si>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</si>
  <si>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</si>
  <si>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</si>
  <si>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</si>
  <si>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</si>
  <si>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</si>
  <si>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</si>
  <si>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</si>
  <si>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</si>
  <si>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</si>
  <si>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</si>
  <si>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</si>
  <si>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</si>
  <si>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</si>
  <si>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</si>
  <si>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</si>
  <si>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</si>
  <si>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</si>
  <si>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</si>
  <si>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March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</si>
  <si>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</si>
  <si>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</si>
  <si>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</si>
  <si>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</si>
  <si>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</si>
  <si>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</si>
  <si>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</si>
  <si>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</si>
  <si>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</si>
  <si>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</si>
  <si>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</si>
  <si>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</si>
  <si>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</si>
  <si>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</si>
  <si>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</si>
  <si>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</si>
  <si>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</si>
  <si>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</si>
  <si>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</si>
  <si>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</si>
  <si>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</si>
  <si>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</si>
  <si>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Total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</si>
  <si>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</si>
  <si>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</si>
  <si>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</si>
  <si>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</si>
  <si>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</si>
  <si>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</si>
  <si>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</si>
  <si>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</si>
  <si>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</si>
  <si>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</si>
  <si>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</si>
  <si>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</si>
  <si>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</si>
  <si>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</si>
  <si>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</si>
  <si>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</si>
  <si>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</si>
  <si>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</si>
  <si>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</si>
  <si>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</si>
  <si>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</si>
  <si>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</si>
  <si>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</si>
  <si>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</si>
  <si>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</si>
  <si>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</si>
  <si>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</si>
  <si>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</si>
  <si>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</si>
  <si>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</si>
  <si>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</si>
  <si>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</si>
  <si>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</si>
  <si>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</si>
  <si>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</si>
  <si>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</si>
  <si>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</si>
  <si>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</si>
  <si>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</si>
  <si>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</si>
  <si>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</si>
  <si>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</si>
  <si>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</si>
  <si>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</si>
  <si>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</si>
  <si>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</si>
  <si>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</si>
  <si>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</si>
  <si>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</si>
  <si>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</si>
  <si>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</si>
  <si>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</si>
  <si>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</si>
  <si>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</si>
  <si>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</si>
  <si>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</si>
  <si>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</si>
  <si>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</si>
  <si>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</si>
  <si>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</si>
  <si>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</si>
  <si>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</si>
  <si>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</si>
  <si>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</si>
  <si>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</si>
  <si>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</si>
  <si>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</si>
  <si>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</si>
  <si>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</si>
  <si>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</si>
  <si>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</si>
  <si>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</si>
  <si>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</si>
  <si>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(https://ny.matrix.ms.com/eqr/research/webapp/researchdocs/MSICPL_Morgan_Stanley_Research_Audit_Report.pdf).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</si>
  <si>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</si>
  <si>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</si>
  <si>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</si>
  <si>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</si>
  <si>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</si>
  <si>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</si>
  <si>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</si>
  <si>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</si>
  <si>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</si>
  <si>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</si>
  <si>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</si>
  <si>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</si>
  <si>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</si>
  <si>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</si>
  <si>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</si>
  <si>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</si>
  <si>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</si>
  <si>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</si>
  <si>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</si>
  <si>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</si>
  <si>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</si>
  <si>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</si>
  <si>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</si>
  <si>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</si>
  <si>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</si>
  <si>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</si>
  <si>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</si>
  <si>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</si>
  <si>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</si>
  <si>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</si>
  <si>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</si>
  <si>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</si>
  <si>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</si>
  <si>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</si>
  <si>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</si>
  <si>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</si>
  <si>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</si>
  <si>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</si>
  <si>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</si>
  <si>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</si>
  <si>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</si>
  <si>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</si>
  <si>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</si>
  <si>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</si>
  <si>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</si>
  <si>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</si>
  <si>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</si>
  <si>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</si>
  <si>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</si>
  <si>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</si>
  <si>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</si>
  <si>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</si>
  <si>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</si>
  <si>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</si>
  <si>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</si>
  <si>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</si>
  <si>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</si>
  <si>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</si>
  <si>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</si>
  <si>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</si>
  <si>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</si>
  <si>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</si>
  <si>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</si>
  <si>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</si>
  <si>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</si>
  <si>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</si>
  <si>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</si>
  <si>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</si>
  <si>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</si>
  <si>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</si>
  <si>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</si>
  <si>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</si>
  <si>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</si>
  <si>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</si>
  <si>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</si>
  <si>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</si>
  <si>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</si>
  <si>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</si>
  <si>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</si>
  <si>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</si>
  <si>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</si>
  <si>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</si>
  <si>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</si>
  <si>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</si>
  <si>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</si>
  <si>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</si>
  <si>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</si>
  <si>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</si>
  <si>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</si>
  <si>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</si>
  <si>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</si>
  <si>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</si>
  <si>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</si>
  <si>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</si>
  <si>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</si>
  <si>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</si>
  <si>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</si>
  <si>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</si>
  <si>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</si>
  <si>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</si>
  <si>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</si>
  <si>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</si>
  <si>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</si>
  <si>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</si>
  <si>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</si>
  <si>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</si>
  <si>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</si>
  <si>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</si>
  <si>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</si>
  <si>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</si>
  <si>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</si>
  <si>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</si>
  <si>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</si>
  <si>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</si>
  <si>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</si>
  <si>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</si>
  <si>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</si>
  <si>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</si>
  <si>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</si>
  <si>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</si>
  <si>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</si>
  <si>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</si>
  <si>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</si>
  <si>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</si>
  <si>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</si>
  <si>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</si>
  <si>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</si>
  <si>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</si>
  <si>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</si>
  <si>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</si>
  <si>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</si>
  <si>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</si>
  <si>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</si>
  <si>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</si>
  <si>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</si>
  <si>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</si>
  <si>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</si>
  <si>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</si>
  <si>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</si>
  <si>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</si>
  <si>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</si>
  <si>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</si>
  <si>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</si>
  <si>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</si>
  <si>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</si>
  <si>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</si>
  <si>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</si>
  <si>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</si>
  <si>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</si>
  <si>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</si>
  <si>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</si>
  <si>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</si>
  <si>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03/31/26 06:08</t>
  </si>
  <si>
    <t>Discipline</t>
  </si>
  <si>
    <t>Research</t>
  </si>
  <si>
    <t>ResearchTopic</t>
  </si>
  <si>
    <t>DocType</t>
  </si>
  <si>
    <t>Model</t>
  </si>
  <si>
    <t>SubjectCode</t>
  </si>
  <si>
    <t>Description</t>
  </si>
  <si>
    <t>KeepVersions</t>
  </si>
  <si>
    <t>All</t>
  </si>
  <si>
    <t>Rating</t>
  </si>
  <si>
    <t>Overweight / Attractive</t>
  </si>
  <si>
    <t>CurrYearTotalRevenue*</t>
  </si>
  <si>
    <t>CurrYearEPS*</t>
  </si>
  <si>
    <t>NextYearTotalRevenue*</t>
  </si>
  <si>
    <t>NextYearEPS*</t>
  </si>
  <si>
    <t>FollowingYearTotalRevenue*</t>
  </si>
  <si>
    <t>FollowingYearEPS*</t>
  </si>
  <si>
    <t>5YearGrowthRate</t>
  </si>
  <si>
    <t>UpdateReason</t>
  </si>
  <si>
    <t>Quarterly Update</t>
  </si>
  <si>
    <t>Authors</t>
  </si>
  <si>
    <t>MSA11834</t>
  </si>
  <si>
    <t>Tickers</t>
  </si>
  <si>
    <t>CUSIP</t>
  </si>
  <si>
    <t>56565P103</t>
  </si>
  <si>
    <t>RIC</t>
  </si>
  <si>
    <t>SEDOL</t>
  </si>
  <si>
    <t>BTMJLW6</t>
  </si>
  <si>
    <t>Current Stock Price</t>
  </si>
  <si>
    <t>20.33</t>
  </si>
  <si>
    <t>Currency</t>
  </si>
  <si>
    <t>PathName</t>
  </si>
  <si>
    <t>L:\HEALTH\Sean's Coverage\Model Templates\MPLT.xlsm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</si>
  <si>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</si>
  <si>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</si>
  <si>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</si>
  <si>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</si>
  <si>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</si>
  <si>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</si>
  <si>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</si>
  <si>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</si>
  <si>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</si>
  <si>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</si>
  <si>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</si>
  <si>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</si>
  <si>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</si>
  <si>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</si>
  <si>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</si>
  <si>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NorthAmerica</t>
  </si>
  <si>
    <t>ObjectType</t>
  </si>
  <si>
    <t>excel</t>
  </si>
  <si>
    <t>LanguageCode</t>
  </si>
  <si>
    <t>en-US</t>
  </si>
  <si>
    <t>SubmitterUserId</t>
  </si>
  <si>
    <t>IndustryId</t>
  </si>
  <si>
    <t>1500004768</t>
  </si>
  <si>
    <t>TickerRegion</t>
  </si>
  <si>
    <t>1</t>
  </si>
  <si>
    <t>AdditionalInstructions</t>
  </si>
  <si>
    <t>*Estimated</t>
  </si>
  <si>
    <t>OwnerTeam</t>
  </si>
  <si>
    <t>I1500004768</t>
  </si>
  <si>
    <t>[BRO MSA]</t>
  </si>
  <si>
    <t>[DOCDAT 2026-03-31]</t>
  </si>
  <si>
    <t>[DOCTIME 18:08]</t>
  </si>
  <si>
    <t>[PSYM MPLT.O(S&amp;P) (None)]</t>
  </si>
  <si>
    <t>[COU United States of America]</t>
  </si>
  <si>
    <t>[PRODUCT MODEL]</t>
  </si>
  <si>
    <t>[ANA ]</t>
  </si>
  <si>
    <t>[HL MPLT.O Model]</t>
  </si>
  <si>
    <t>[IND Biotechnology]</t>
  </si>
  <si>
    <t>[EMAIL_ALERT YES]</t>
  </si>
  <si>
    <t>[PANA  MSA11834]</t>
  </si>
  <si>
    <t>[DISCIPLINE Company]</t>
  </si>
  <si>
    <t>[SUPPRESSED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</si>
</sst>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0.0%"/>
    <numFmt numFmtId="166" formatCode="0.0"/>
    <numFmt numFmtId="167" formatCode="_(* #,##0.0_);_(* \(#,##0.0\);_(* &quot;-&quot;??_);_(@_)"/>
    <numFmt numFmtId="168" formatCode="_(* #,##0.000_);_(* \(#,##0.000\);_(* &quot;-&quot;??_);_(@_)"/>
    <numFmt numFmtId="169" formatCode="#,##0.0"/>
    <numFmt numFmtId="170" formatCode="#,##0.0_);\(#,##0.0\)"/>
    <numFmt numFmtId="171" formatCode="&quot;$&quot;#,##0.0_);\(&quot;$&quot;#,##0.0\)"/>
    <numFmt numFmtId="172" formatCode="_ * #,##0.00_ ;_ * \-#,##0.00_ ;_ * &quot;-&quot;??_ ;_ @_ "/>
    <numFmt numFmtId="173" formatCode="General_)"/>
    <numFmt numFmtId="174" formatCode="&quot;$&quot;#,##0.00"/>
    <numFmt numFmtId="175" formatCode="####&quot;E&quot;"/>
    <numFmt numFmtId="176" formatCode="0_)"/>
    <numFmt numFmtId="177" formatCode="yyyy"/>
    <numFmt numFmtId="178" formatCode="_(* #,##0.0_);_(* \(#,##0.0\);_(* &quot;-&quot;?_);_(@_)"/>
    <numFmt numFmtId="179" formatCode="0.0%_);\(0.0%\);0.0%_);@_)"/>
    <numFmt numFmtId="180" formatCode="0%_);\(0%\);0%_);@_)"/>
    <numFmt numFmtId="181" formatCode="#,##0_);\(#,##0\);#,##0_);@_)"/>
    <numFmt numFmtId="182" formatCode="0_);\(0\)"/>
    <numFmt numFmtId="183" formatCode="m/d/yyyy;"/>
    <numFmt numFmtId="184" formatCode="####&quot;A&quot;"/>
    <numFmt numFmtId="185" formatCode="#,##0.00_);\(#,##0.00\);#,##0.00_);@_)"/>
    <numFmt numFmtId="186" formatCode="_-* #,##0.00_-;\-* #,##0.00_-;_-* &quot;-&quot;??_-;_-@_-"/>
  </numFmts>
  <fonts count="70">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9"/>
      <color indexed="81"/>
      <name val="Tahoma"/>
      <family val="2"/>
    </font>
    <font>
      <b/>
      <sz val="9"/>
      <color indexed="81"/>
      <name val="Tahoma"/>
      <family val="2"/>
    </font>
    <font>
      <sz val="11"/>
      <name val="Calibri"/>
      <family val="2"/>
      <scheme val="minor"/>
    </font>
    <font>
      <sz val="11"/>
      <color rgb="FFFF0000"/>
      <name val="Calibri"/>
      <family val="2"/>
      <scheme val="minor"/>
    </font>
    <font>
      <sz val="11"/>
      <color theme="1"/>
      <name val="Arial"/>
      <family val="2"/>
    </font>
    <font>
      <b/>
      <sz val="18"/>
      <color indexed="8"/>
      <name val="Arial"/>
      <family val="2"/>
    </font>
    <font>
      <sz val="10"/>
      <name val="Arial"/>
      <family val="2"/>
    </font>
    <font>
      <sz val="10"/>
      <name val="Helv"/>
    </font>
    <font>
      <sz val="10"/>
      <name val="Helv"/>
      <charset val="204"/>
    </font>
    <font>
      <sz val="10"/>
      <name val="MS Sans Serif"/>
      <family val="2"/>
    </font>
    <font>
      <b/>
      <sz val="10"/>
      <color indexed="8"/>
      <name val="Times New Roman"/>
      <family val="1"/>
    </font>
    <font>
      <u/>
      <sz val="10"/>
      <color theme="10"/>
      <name val="Arial"/>
      <family val="2"/>
    </font>
    <font>
      <sz val="8"/>
      <name val="Verdana"/>
      <family val="2"/>
    </font>
    <font>
      <sz val="9"/>
      <name val="Times New Roman"/>
      <family val="1"/>
    </font>
    <font>
      <sz val="11"/>
      <color indexed="8"/>
      <name val="Calibri"/>
      <family val="2"/>
    </font>
    <font>
      <sz val="10"/>
      <color indexed="8"/>
      <name val="Times New Roman"/>
      <family val="1"/>
    </font>
    <font>
      <b/>
      <sz val="8"/>
      <name val="Verdana"/>
      <family val="2"/>
    </font>
    <font>
      <i/>
      <sz val="8"/>
      <name val="Times New Roman"/>
      <family val="1"/>
    </font>
    <font>
      <sz val="12"/>
      <name val="바탕체"/>
      <family val="3"/>
    </font>
    <font>
      <b/>
      <sz val="11"/>
      <name val="Arial"/>
      <family val="2"/>
    </font>
    <font>
      <b/>
      <sz val="10"/>
      <name val="Arial"/>
      <family val="2"/>
    </font>
    <font>
      <i/>
      <sz val="10"/>
      <name val="Arial"/>
      <family val="2"/>
    </font>
    <font>
      <i/>
      <sz val="10"/>
      <color indexed="53"/>
      <name val="Arial"/>
      <family val="2"/>
    </font>
    <font>
      <i/>
      <sz val="10"/>
      <color indexed="10"/>
      <name val="Arial"/>
      <family val="2"/>
    </font>
    <font>
      <sz val="10"/>
      <color theme="1"/>
      <name val="Arial"/>
      <family val="2"/>
    </font>
    <font>
      <sz val="10"/>
      <color rgb="FF0000FF"/>
      <name val="Arial"/>
      <family val="2"/>
    </font>
    <font>
      <b/>
      <sz val="10"/>
      <color theme="1"/>
      <name val="Arial"/>
      <family val="2"/>
    </font>
    <font>
      <b/>
      <sz val="10"/>
      <color theme="0"/>
      <name val="Arial"/>
      <family val="2"/>
    </font>
    <font>
      <sz val="11"/>
      <color theme="0"/>
      <name val="Calibri"/>
      <family val="2"/>
      <scheme val="minor"/>
    </font>
    <font>
      <sz val="12"/>
      <name val="바탕체"/>
      <family val="3"/>
      <charset val="129"/>
    </font>
    <font>
      <sz val="10"/>
      <name val="Arial"/>
      <family val="2"/>
    </font>
    <font>
      <sz val="10"/>
      <name val="GillSans Light"/>
      <family val="2"/>
    </font>
    <font>
      <sz val="10"/>
      <name val="Arial"/>
      <family val="2"/>
    </font>
    <font>
      <sz val="10"/>
      <color theme="1"/>
      <name val="Calibri"/>
      <family val="2"/>
      <scheme val="minor"/>
    </font>
    <font>
      <b/>
      <sz val="10"/>
      <color theme="0"/>
      <name val="Calibri"/>
      <family val="2"/>
      <scheme val="minor"/>
    </font>
    <font>
      <b/>
      <sz val="10"/>
      <color theme="1"/>
      <name val="Calibri"/>
      <family val="2"/>
      <scheme val="minor"/>
    </font>
    <font>
      <i/>
      <sz val="10"/>
      <color theme="1"/>
      <name val="Arial"/>
      <family val="2"/>
    </font>
    <font>
      <b/>
      <u/>
      <sz val="10"/>
      <name val="Arial"/>
      <family val="2"/>
    </font>
    <font>
      <sz val="11"/>
      <color rgb="FF0000FF"/>
      <name val="Arial"/>
      <family val="2"/>
    </font>
    <font>
      <b/>
      <sz val="11"/>
      <color theme="1"/>
      <name val="Arial"/>
      <family val="2"/>
    </font>
    <font>
      <sz val="10"/>
      <color rgb="FF008000"/>
      <name val="Arial"/>
      <family val="2"/>
    </font>
    <font>
      <sz val="10"/>
      <color rgb="FF0070C0"/>
      <name val="Arial"/>
      <family val="2"/>
    </font>
    <font>
      <b/>
      <sz val="12"/>
      <color theme="1"/>
      <name val="Arial"/>
      <family val="2"/>
    </font>
    <font>
      <sz val="10"/>
      <color rgb="FFFF0000"/>
      <name val="Arial"/>
      <family val="2"/>
    </font>
    <font>
      <b/>
      <sz val="10"/>
      <color rgb="FF008000"/>
      <name val="Arial"/>
      <family val="2"/>
    </font>
    <font>
      <sz val="10"/>
      <color rgb="FF00B050"/>
      <name val="Arial"/>
      <family val="2"/>
    </font>
    <font>
      <b/>
      <sz val="10"/>
      <color rgb="FF0000FF"/>
      <name val="Arial"/>
      <family val="2"/>
    </font>
    <font>
      <b/>
      <sz val="18"/>
      <color theme="1"/>
      <name val="Arial"/>
      <family val="2"/>
    </font>
    <font>
      <b/>
      <sz val="14"/>
      <color theme="1"/>
      <name val="Arial"/>
      <family val="2"/>
    </font>
    <font>
      <sz val="10"/>
      <color theme="3"/>
      <name val="Arial"/>
      <family val="2"/>
    </font>
    <font>
      <b/>
      <i/>
      <sz val="11"/>
      <color theme="1"/>
      <name val="Calibri"/>
      <family val="2"/>
      <scheme val="minor"/>
    </font>
    <font>
      <sz val="10"/>
      <color rgb="FF000000"/>
      <name val="Arial"/>
      <family val="2"/>
    </font>
    <font>
      <sz val="10"/>
      <name val="Arial"/>
      <family val="2"/>
    </font>
    <font>
      <sz val="10"/>
      <name val="Arial"/>
      <family val="2"/>
    </font>
    <font>
      <b/>
      <sz val="10"/>
      <name val="Calibri"/>
      <family val="2"/>
      <scheme val="minor"/>
    </font>
    <font>
      <sz val="10"/>
      <name val="Calibri"/>
      <family val="2"/>
      <scheme val="minor"/>
    </font>
    <font>
      <b/>
      <sz val="18"/>
      <color indexed="8"/>
      <name val="Calibri"/>
      <family val="2"/>
      <scheme val="minor"/>
    </font>
    <font>
      <b/>
      <sz val="11"/>
      <name val="Calibri"/>
      <family val="2"/>
      <scheme val="minor"/>
    </font>
    <font>
      <i/>
      <sz val="11"/>
      <name val="Calibri"/>
      <family val="2"/>
      <scheme val="minor"/>
    </font>
    <font>
      <i/>
      <sz val="11"/>
      <color indexed="8"/>
      <name val="Calibri"/>
      <family val="2"/>
      <scheme val="minor"/>
    </font>
    <font>
      <b/>
      <sz val="10"/>
      <color indexed="8"/>
      <name val="Calibri"/>
      <family val="2"/>
      <scheme val="minor"/>
    </font>
    <font>
      <sz val="10"/>
      <color indexed="8"/>
      <name val="Calibri"/>
      <family val="2"/>
      <scheme val="minor"/>
    </font>
    <font>
      <sz val="10"/>
      <color rgb="FF0000FF"/>
      <name val="Calibri"/>
      <family val="2"/>
      <scheme val="minor"/>
    </font>
    <font>
      <sz val="10"/>
      <color rgb="FFFF0000"/>
      <name val="Calibri"/>
      <family val="2"/>
      <scheme val="minor"/>
    </font>
    <font>
      <i/>
      <sz val="10"/>
      <color rgb="FF000000"/>
      <name val="Arial"/>
      <family val="2"/>
    </font>
    <font>
      <b/>
      <sz val="12"/>
      <color rgb="FF000080"/>
      <name val="Arial"/>
      <family val="2"/>
    </font>
  </fonts>
  <fills count="15">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0"/>
        <bgColor indexed="64"/>
      </patternFill>
    </fill>
    <fill>
      <patternFill patternType="solid">
        <fgColor rgb="FFFFFF99"/>
        <bgColor indexed="64"/>
      </patternFill>
    </fill>
    <fill>
      <patternFill patternType="solid">
        <fgColor indexed="1"/>
      </patternFill>
    </fill>
    <fill>
      <patternFill patternType="solid">
        <fgColor indexed="43"/>
        <bgColor indexed="64"/>
      </patternFill>
    </fill>
    <fill>
      <patternFill patternType="solid">
        <fgColor indexed="27"/>
      </patternFill>
    </fill>
    <fill>
      <patternFill patternType="solid">
        <fgColor theme="0" tint="-0.14999847407452621"/>
        <bgColor indexed="64"/>
      </patternFill>
    </fill>
    <fill>
      <patternFill patternType="solid">
        <fgColor indexed="9"/>
        <bgColor indexed="64"/>
      </patternFill>
    </fill>
    <fill>
      <patternFill patternType="solid">
        <fgColor rgb="FFFFC000"/>
        <bgColor indexed="64"/>
      </patternFill>
    </fill>
    <fill>
      <patternFill patternType="solid">
        <fgColor rgb="FFC5D9F1"/>
        <bgColor indexed="64"/>
      </patternFill>
    </fill>
    <fill>
      <patternFill patternType="solid">
        <fgColor rgb="FFACD6FF"/>
        <bgColor indexed="64"/>
      </patternFill>
    </fill>
    <fill>
      <patternFill patternType="solid">
        <fgColor theme="0" tint="-0.14996795556505021"/>
        <bgColor indexed="64"/>
      </patternFill>
    </fill>
  </fills>
  <borders count="20">
    <border>
      <left/>
      <right/>
      <top/>
      <bottom/>
      <diagonal/>
    </border>
    <border>
      <left/>
      <right/>
      <top style="thin">
        <color theme="4"/>
      </top>
      <bottom style="thin">
        <color theme="4"/>
      </bottom>
      <diagonal/>
    </border>
    <border>
      <left/>
      <right/>
      <top/>
      <bottom style="thin">
        <color indexed="8"/>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top/>
      <bottom style="thin">
        <color indexed="64"/>
      </bottom>
      <diagonal/>
    </border>
    <border>
      <left/>
      <right/>
      <top style="thin">
        <color indexed="64"/>
      </top>
      <bottom style="double">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1"/>
      </top>
      <bottom/>
      <diagonal/>
    </border>
    <border>
      <left/>
      <right/>
      <top/>
      <bottom style="thin">
        <color theme="1"/>
      </bottom>
      <diagonal/>
    </border>
  </borders>
  <cellStyleXfs count="83">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 fillId="0" borderId="0"/>
    <xf numFmtId="0" fontId="10" fillId="0" borderId="0"/>
    <xf numFmtId="0" fontId="10" fillId="0" borderId="0"/>
    <xf numFmtId="0" fontId="10" fillId="0" borderId="0" applyNumberFormat="0" applyFill="0" applyBorder="0" applyAlignment="0" applyProtection="0"/>
    <xf numFmtId="0" fontId="11" fillId="0" borderId="0"/>
    <xf numFmtId="0" fontId="12" fillId="0" borderId="0"/>
    <xf numFmtId="0" fontId="10" fillId="0" borderId="0"/>
    <xf numFmtId="0" fontId="10" fillId="0" borderId="0"/>
    <xf numFmtId="0" fontId="10" fillId="0" borderId="0"/>
    <xf numFmtId="0" fontId="10" fillId="0" borderId="0"/>
    <xf numFmtId="0" fontId="13" fillId="0" borderId="0"/>
    <xf numFmtId="0" fontId="13" fillId="0" borderId="0"/>
    <xf numFmtId="0" fontId="13" fillId="0" borderId="0"/>
    <xf numFmtId="0" fontId="13" fillId="0" borderId="0"/>
    <xf numFmtId="0" fontId="13" fillId="0" borderId="0"/>
    <xf numFmtId="0" fontId="14" fillId="0" borderId="0"/>
    <xf numFmtId="43" fontId="10" fillId="0" borderId="0" applyFont="0" applyFill="0" applyBorder="0" applyAlignment="0" applyProtection="0"/>
    <xf numFmtId="172" fontId="10" fillId="0" borderId="0" applyFont="0" applyFill="0" applyBorder="0" applyAlignment="0" applyProtection="0"/>
    <xf numFmtId="0" fontId="10" fillId="0" borderId="0" applyFont="0" applyFill="0" applyBorder="0" applyAlignment="0" applyProtection="0"/>
    <xf numFmtId="0" fontId="16" fillId="6" borderId="0">
      <alignment horizontal="center"/>
    </xf>
    <xf numFmtId="0" fontId="10" fillId="0" borderId="0">
      <alignment vertical="center"/>
    </xf>
    <xf numFmtId="0" fontId="10" fillId="0" borderId="0"/>
    <xf numFmtId="0" fontId="10" fillId="0" borderId="0"/>
    <xf numFmtId="0" fontId="10" fillId="0" borderId="0"/>
    <xf numFmtId="0" fontId="17" fillId="0" borderId="0">
      <alignment vertical="center"/>
    </xf>
    <xf numFmtId="9" fontId="18" fillId="0" borderId="0" applyFont="0" applyFill="0" applyBorder="0" applyAlignment="0" applyProtection="0"/>
    <xf numFmtId="0" fontId="10" fillId="7" borderId="0" applyNumberFormat="0" applyFont="0" applyBorder="0" applyAlignment="0" applyProtection="0"/>
    <xf numFmtId="0" fontId="19" fillId="0" borderId="0"/>
    <xf numFmtId="0" fontId="19" fillId="0" borderId="2">
      <alignment horizontal="centerContinuous"/>
    </xf>
    <xf numFmtId="0" fontId="20" fillId="8" borderId="0">
      <alignment horizontal="center"/>
    </xf>
    <xf numFmtId="0" fontId="21" fillId="0" borderId="2"/>
    <xf numFmtId="0" fontId="16" fillId="6" borderId="0">
      <alignment horizontal="center"/>
    </xf>
    <xf numFmtId="0" fontId="22" fillId="0" borderId="0"/>
    <xf numFmtId="0" fontId="1" fillId="0" borderId="0"/>
    <xf numFmtId="0" fontId="10" fillId="0" borderId="0"/>
    <xf numFmtId="0" fontId="10" fillId="0" borderId="0" applyNumberFormat="0" applyFill="0" applyBorder="0" applyAlignment="0" applyProtection="0"/>
    <xf numFmtId="0" fontId="10" fillId="0" borderId="0">
      <alignment vertical="top"/>
    </xf>
    <xf numFmtId="0" fontId="10" fillId="0" borderId="0"/>
    <xf numFmtId="0" fontId="10" fillId="0" borderId="0"/>
    <xf numFmtId="176" fontId="13" fillId="0" borderId="0"/>
    <xf numFmtId="0" fontId="13" fillId="0" borderId="0"/>
    <xf numFmtId="176" fontId="13" fillId="0" borderId="0"/>
    <xf numFmtId="0" fontId="10" fillId="0" borderId="0">
      <alignment vertical="top"/>
    </xf>
    <xf numFmtId="0" fontId="13" fillId="0" borderId="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xf numFmtId="0" fontId="10" fillId="0" borderId="0"/>
    <xf numFmtId="0" fontId="10" fillId="0" borderId="0" applyFont="0" applyFill="0" applyBorder="0" applyAlignment="0" applyProtection="0"/>
    <xf numFmtId="0" fontId="33" fillId="0" borderId="0" applyFont="0" applyFill="0" applyBorder="0" applyAlignment="0" applyProtection="0"/>
    <xf numFmtId="44" fontId="10" fillId="0" borderId="0" applyFont="0" applyFill="0" applyBorder="0" applyAlignment="0" applyProtection="0"/>
    <xf numFmtId="0" fontId="10" fillId="7" borderId="0" applyNumberFormat="0" applyFont="0" applyBorder="0" applyAlignment="0" applyProtection="0"/>
    <xf numFmtId="0" fontId="34"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5" fillId="0" borderId="0" applyNumberFormat="0" applyFill="0" applyBorder="0" applyAlignment="0" applyProtection="0"/>
    <xf numFmtId="0" fontId="10" fillId="0" borderId="0"/>
    <xf numFmtId="9" fontId="10" fillId="0" borderId="0" applyFont="0" applyFill="0" applyBorder="0" applyAlignment="0" applyProtection="0"/>
    <xf numFmtId="0" fontId="35" fillId="0" borderId="0" applyNumberFormat="0" applyFill="0" applyBorder="0" applyProtection="0">
      <alignment horizontal="left" vertical="center"/>
    </xf>
    <xf numFmtId="0" fontId="35" fillId="0" borderId="0" applyNumberFormat="0" applyFill="0" applyBorder="0" applyProtection="0">
      <alignment horizontal="right" vertical="center"/>
    </xf>
    <xf numFmtId="0" fontId="36" fillId="0" borderId="0"/>
    <xf numFmtId="0" fontId="10" fillId="0" borderId="0"/>
    <xf numFmtId="0" fontId="10" fillId="0" borderId="0"/>
    <xf numFmtId="44" fontId="1" fillId="0" borderId="0" applyFont="0" applyFill="0" applyBorder="0" applyAlignment="0" applyProtection="0"/>
    <xf numFmtId="0" fontId="1" fillId="0" borderId="0"/>
    <xf numFmtId="0" fontId="10" fillId="0" borderId="0"/>
    <xf numFmtId="9" fontId="1" fillId="0" borderId="0" applyFont="0" applyFill="0" applyBorder="0" applyAlignment="0" applyProtection="0"/>
    <xf numFmtId="0" fontId="10" fillId="0" borderId="0"/>
    <xf numFmtId="43" fontId="10" fillId="0" borderId="0" applyFont="0" applyFill="0" applyBorder="0" applyAlignment="0" applyProtection="0"/>
    <xf numFmtId="0" fontId="56" fillId="0" borderId="0"/>
    <xf numFmtId="0" fontId="10" fillId="0" borderId="0"/>
    <xf numFmtId="0" fontId="57" fillId="0" borderId="0"/>
    <xf numFmtId="9" fontId="10" fillId="0" borderId="0"/>
    <xf numFmtId="186" fontId="10" fillId="0" borderId="0"/>
  </cellStyleXfs>
  <cellXfs count="446">
    <xf numFmtId="0" fontId="0" fillId="0" borderId="0" xfId="0"/>
    <xf numFmtId="0" fontId="6" fillId="0" borderId="0" xfId="0" applyFont="1"/>
    <xf numFmtId="0" fontId="9" fillId="0" borderId="0" xfId="4" applyFont="1"/>
    <xf numFmtId="173" fontId="23" fillId="0" borderId="0" xfId="24" applyNumberFormat="1" applyFont="1" applyAlignment="1"/>
    <xf numFmtId="173" fontId="24" fillId="0" borderId="0" xfId="0" applyNumberFormat="1" applyFont="1" applyAlignment="1">
      <alignment vertical="center"/>
    </xf>
    <xf numFmtId="0" fontId="24" fillId="0" borderId="0" xfId="26" applyFont="1" applyAlignment="1">
      <alignment horizontal="left"/>
    </xf>
    <xf numFmtId="7" fontId="24" fillId="0" borderId="0" xfId="26" applyNumberFormat="1" applyFont="1"/>
    <xf numFmtId="170" fontId="10" fillId="0" borderId="0" xfId="20" applyNumberFormat="1" applyFont="1" applyFill="1" applyBorder="1"/>
    <xf numFmtId="165" fontId="10" fillId="0" borderId="0" xfId="26" applyNumberFormat="1"/>
    <xf numFmtId="170" fontId="10" fillId="0" borderId="0" xfId="26" applyNumberFormat="1"/>
    <xf numFmtId="170" fontId="25" fillId="7" borderId="0" xfId="26" applyNumberFormat="1" applyFont="1" applyFill="1"/>
    <xf numFmtId="0" fontId="26" fillId="7" borderId="0" xfId="5" applyFont="1" applyFill="1"/>
    <xf numFmtId="164" fontId="26" fillId="7" borderId="0" xfId="1" applyNumberFormat="1" applyFont="1" applyFill="1"/>
    <xf numFmtId="171" fontId="24" fillId="0" borderId="0" xfId="26" applyNumberFormat="1" applyFont="1"/>
    <xf numFmtId="167" fontId="27" fillId="7" borderId="0" xfId="5" applyNumberFormat="1" applyFont="1" applyFill="1"/>
    <xf numFmtId="170" fontId="28" fillId="0" borderId="0" xfId="0" applyNumberFormat="1" applyFont="1"/>
    <xf numFmtId="0" fontId="28" fillId="0" borderId="0" xfId="0" applyFont="1"/>
    <xf numFmtId="0" fontId="30" fillId="0" borderId="0" xfId="0" applyFont="1"/>
    <xf numFmtId="43" fontId="28" fillId="0" borderId="0" xfId="1" applyFont="1"/>
    <xf numFmtId="165" fontId="10" fillId="0" borderId="0" xfId="0" applyNumberFormat="1" applyFont="1"/>
    <xf numFmtId="9" fontId="28" fillId="0" borderId="0" xfId="3" applyFont="1" applyFill="1"/>
    <xf numFmtId="43" fontId="10" fillId="0" borderId="0" xfId="20" applyFont="1" applyFill="1" applyBorder="1"/>
    <xf numFmtId="170" fontId="10" fillId="0" borderId="0" xfId="0" applyNumberFormat="1" applyFont="1"/>
    <xf numFmtId="0" fontId="28" fillId="9" borderId="0" xfId="0" applyFont="1" applyFill="1"/>
    <xf numFmtId="0" fontId="40" fillId="9" borderId="0" xfId="0" applyFont="1" applyFill="1" applyAlignment="1">
      <alignment horizontal="right"/>
    </xf>
    <xf numFmtId="167" fontId="10" fillId="0" borderId="0" xfId="1" applyNumberFormat="1" applyFont="1" applyFill="1"/>
    <xf numFmtId="170" fontId="24" fillId="10" borderId="0" xfId="0" applyNumberFormat="1" applyFont="1" applyFill="1" applyAlignment="1">
      <alignment horizontal="left"/>
    </xf>
    <xf numFmtId="9" fontId="29" fillId="0" borderId="0" xfId="3" applyFont="1" applyBorder="1"/>
    <xf numFmtId="9" fontId="28" fillId="0" borderId="0" xfId="0" applyNumberFormat="1" applyFont="1"/>
    <xf numFmtId="0" fontId="24" fillId="0" borderId="0" xfId="0" applyFont="1"/>
    <xf numFmtId="0" fontId="41" fillId="0" borderId="0" xfId="0" applyFont="1" applyAlignment="1">
      <alignment horizontal="right"/>
    </xf>
    <xf numFmtId="175" fontId="41" fillId="0" borderId="0" xfId="0" applyNumberFormat="1" applyFont="1" applyAlignment="1">
      <alignment horizontal="right" vertical="center"/>
    </xf>
    <xf numFmtId="0" fontId="40" fillId="0" borderId="0" xfId="0" applyFont="1" applyAlignment="1">
      <alignment horizontal="right"/>
    </xf>
    <xf numFmtId="9" fontId="29" fillId="9" borderId="0" xfId="3" applyFont="1" applyFill="1" applyAlignment="1">
      <alignment horizontal="right"/>
    </xf>
    <xf numFmtId="0" fontId="8" fillId="0" borderId="0" xfId="0" applyFont="1"/>
    <xf numFmtId="0" fontId="8" fillId="0" borderId="0" xfId="0" applyFont="1" applyAlignment="1">
      <alignment horizontal="left"/>
    </xf>
    <xf numFmtId="167" fontId="42" fillId="0" borderId="0" xfId="1" applyNumberFormat="1" applyFont="1"/>
    <xf numFmtId="43" fontId="8" fillId="0" borderId="0" xfId="0" applyNumberFormat="1" applyFont="1"/>
    <xf numFmtId="167" fontId="8" fillId="0" borderId="0" xfId="0" applyNumberFormat="1" applyFont="1"/>
    <xf numFmtId="9" fontId="8" fillId="0" borderId="0" xfId="3" applyFont="1"/>
    <xf numFmtId="0" fontId="28" fillId="0" borderId="0" xfId="0" applyFont="1" applyAlignment="1">
      <alignment horizontal="left"/>
    </xf>
    <xf numFmtId="167" fontId="29" fillId="0" borderId="0" xfId="1" applyNumberFormat="1" applyFont="1"/>
    <xf numFmtId="167" fontId="44" fillId="0" borderId="0" xfId="1" applyNumberFormat="1" applyFont="1" applyFill="1"/>
    <xf numFmtId="0" fontId="28" fillId="0" borderId="0" xfId="0" applyFont="1" applyAlignment="1">
      <alignment horizontal="left" indent="1"/>
    </xf>
    <xf numFmtId="167" fontId="10" fillId="0" borderId="0" xfId="1" applyNumberFormat="1" applyFont="1"/>
    <xf numFmtId="43" fontId="28" fillId="0" borderId="0" xfId="0" applyNumberFormat="1" applyFont="1"/>
    <xf numFmtId="167" fontId="29" fillId="0" borderId="0" xfId="1" applyNumberFormat="1" applyFont="1" applyFill="1"/>
    <xf numFmtId="167" fontId="10" fillId="0" borderId="0" xfId="0" applyNumberFormat="1" applyFont="1"/>
    <xf numFmtId="167" fontId="28" fillId="0" borderId="0" xfId="0" applyNumberFormat="1" applyFont="1"/>
    <xf numFmtId="167" fontId="28" fillId="0" borderId="0" xfId="1" applyNumberFormat="1" applyFont="1"/>
    <xf numFmtId="0" fontId="30" fillId="2" borderId="1" xfId="0" applyFont="1" applyFill="1" applyBorder="1"/>
    <xf numFmtId="167" fontId="30" fillId="2" borderId="1" xfId="1" applyNumberFormat="1" applyFont="1" applyFill="1" applyBorder="1"/>
    <xf numFmtId="44" fontId="30" fillId="2" borderId="1" xfId="2" applyFont="1" applyFill="1" applyBorder="1"/>
    <xf numFmtId="0" fontId="28" fillId="4" borderId="0" xfId="0" applyFont="1" applyFill="1"/>
    <xf numFmtId="9" fontId="28" fillId="0" borderId="0" xfId="3" applyFont="1"/>
    <xf numFmtId="9" fontId="29" fillId="0" borderId="0" xfId="3" applyFont="1" applyFill="1"/>
    <xf numFmtId="9" fontId="10" fillId="0" borderId="0" xfId="3" applyFont="1" applyFill="1"/>
    <xf numFmtId="1" fontId="10" fillId="4" borderId="0" xfId="67" applyNumberFormat="1" applyFont="1" applyFill="1">
      <alignment horizontal="left" vertical="center"/>
    </xf>
    <xf numFmtId="9" fontId="29" fillId="0" borderId="0" xfId="0" applyNumberFormat="1" applyFont="1"/>
    <xf numFmtId="9" fontId="28" fillId="0" borderId="0" xfId="3" applyFont="1" applyBorder="1"/>
    <xf numFmtId="167" fontId="10" fillId="4" borderId="0" xfId="1" applyNumberFormat="1" applyFont="1" applyFill="1" applyAlignment="1">
      <alignment horizontal="right" vertical="center"/>
    </xf>
    <xf numFmtId="177" fontId="24" fillId="0" borderId="0" xfId="68" quotePrefix="1" applyNumberFormat="1" applyFont="1" applyFill="1">
      <alignment horizontal="right" vertical="center"/>
    </xf>
    <xf numFmtId="167" fontId="28" fillId="4" borderId="0" xfId="1" applyNumberFormat="1" applyFont="1" applyFill="1"/>
    <xf numFmtId="167" fontId="29" fillId="4" borderId="0" xfId="1" applyNumberFormat="1" applyFont="1" applyFill="1" applyAlignment="1">
      <alignment horizontal="right" vertical="center"/>
    </xf>
    <xf numFmtId="1" fontId="10" fillId="4" borderId="0" xfId="67" applyNumberFormat="1" applyFont="1" applyFill="1" applyAlignment="1">
      <alignment horizontal="left" vertical="center" indent="1"/>
    </xf>
    <xf numFmtId="166" fontId="10" fillId="4" borderId="0" xfId="67" applyNumberFormat="1" applyFont="1" applyFill="1">
      <alignment horizontal="left" vertical="center"/>
    </xf>
    <xf numFmtId="9" fontId="29" fillId="4" borderId="0" xfId="3" applyFont="1" applyFill="1"/>
    <xf numFmtId="1" fontId="10" fillId="4" borderId="0" xfId="67" applyNumberFormat="1" applyFont="1" applyFill="1" applyAlignment="1">
      <alignment vertical="center"/>
    </xf>
    <xf numFmtId="167" fontId="10" fillId="4" borderId="0" xfId="1" applyNumberFormat="1" applyFont="1" applyFill="1"/>
    <xf numFmtId="9" fontId="45" fillId="4" borderId="0" xfId="3" applyFont="1" applyFill="1"/>
    <xf numFmtId="167" fontId="29" fillId="0" borderId="0" xfId="0" applyNumberFormat="1" applyFont="1"/>
    <xf numFmtId="168" fontId="30" fillId="2" borderId="1" xfId="1" applyNumberFormat="1" applyFont="1" applyFill="1" applyBorder="1"/>
    <xf numFmtId="0" fontId="46" fillId="0" borderId="0" xfId="0" applyFont="1"/>
    <xf numFmtId="0" fontId="43" fillId="0" borderId="0" xfId="0" applyFont="1"/>
    <xf numFmtId="0" fontId="28" fillId="4" borderId="0" xfId="0" applyFont="1" applyFill="1" applyAlignment="1">
      <alignment horizontal="left" indent="1"/>
    </xf>
    <xf numFmtId="168" fontId="28" fillId="0" borderId="0" xfId="0" applyNumberFormat="1" applyFont="1"/>
    <xf numFmtId="167" fontId="29" fillId="4" borderId="0" xfId="1" applyNumberFormat="1" applyFont="1" applyFill="1"/>
    <xf numFmtId="167" fontId="28" fillId="0" borderId="0" xfId="1" applyNumberFormat="1" applyFont="1" applyFill="1"/>
    <xf numFmtId="167" fontId="30" fillId="0" borderId="0" xfId="1" applyNumberFormat="1" applyFont="1" applyFill="1" applyBorder="1"/>
    <xf numFmtId="167" fontId="30" fillId="0" borderId="0" xfId="0" applyNumberFormat="1" applyFont="1"/>
    <xf numFmtId="167" fontId="29" fillId="0" borderId="0" xfId="1" applyNumberFormat="1" applyFont="1" applyFill="1" applyBorder="1"/>
    <xf numFmtId="0" fontId="47" fillId="5" borderId="0" xfId="0" applyFont="1" applyFill="1"/>
    <xf numFmtId="167" fontId="47" fillId="5" borderId="0" xfId="1" applyNumberFormat="1" applyFont="1" applyFill="1"/>
    <xf numFmtId="168" fontId="47" fillId="5" borderId="0" xfId="1" applyNumberFormat="1" applyFont="1" applyFill="1"/>
    <xf numFmtId="164" fontId="44" fillId="0" borderId="0" xfId="1" applyNumberFormat="1" applyFont="1" applyFill="1"/>
    <xf numFmtId="164" fontId="44" fillId="0" borderId="0" xfId="1" applyNumberFormat="1" applyFont="1"/>
    <xf numFmtId="165" fontId="10" fillId="0" borderId="0" xfId="0" applyNumberFormat="1" applyFont="1" applyAlignment="1">
      <alignment horizontal="left"/>
    </xf>
    <xf numFmtId="165" fontId="28" fillId="0" borderId="0" xfId="3" applyNumberFormat="1" applyFont="1" applyFill="1"/>
    <xf numFmtId="167" fontId="10" fillId="0" borderId="0" xfId="0" applyNumberFormat="1" applyFont="1" applyAlignment="1">
      <alignment horizontal="left" indent="1"/>
    </xf>
    <xf numFmtId="167" fontId="28" fillId="0" borderId="0" xfId="1" applyNumberFormat="1" applyFont="1" applyFill="1" applyAlignment="1">
      <alignment horizontal="right"/>
    </xf>
    <xf numFmtId="37" fontId="10" fillId="0" borderId="0" xfId="5" applyNumberFormat="1"/>
    <xf numFmtId="165" fontId="10" fillId="0" borderId="0" xfId="5" applyNumberFormat="1"/>
    <xf numFmtId="169" fontId="10" fillId="0" borderId="0" xfId="5" applyNumberFormat="1"/>
    <xf numFmtId="165" fontId="28" fillId="0" borderId="0" xfId="3" applyNumberFormat="1" applyFont="1" applyFill="1" applyAlignment="1">
      <alignment horizontal="right"/>
    </xf>
    <xf numFmtId="165" fontId="10" fillId="0" borderId="0" xfId="3" applyNumberFormat="1" applyFont="1" applyFill="1" applyAlignment="1">
      <alignment horizontal="right"/>
    </xf>
    <xf numFmtId="3" fontId="10" fillId="0" borderId="0" xfId="3" applyNumberFormat="1" applyFont="1" applyFill="1" applyAlignment="1">
      <alignment horizontal="right"/>
    </xf>
    <xf numFmtId="0" fontId="24" fillId="0" borderId="0" xfId="5" applyFont="1"/>
    <xf numFmtId="170" fontId="10" fillId="0" borderId="0" xfId="5" applyNumberFormat="1"/>
    <xf numFmtId="166" fontId="44" fillId="0" borderId="0" xfId="1" applyNumberFormat="1" applyFont="1" applyFill="1"/>
    <xf numFmtId="166" fontId="10" fillId="0" borderId="0" xfId="1" applyNumberFormat="1" applyFont="1" applyFill="1"/>
    <xf numFmtId="165" fontId="29" fillId="0" borderId="0" xfId="3" applyNumberFormat="1" applyFont="1" applyFill="1" applyAlignment="1">
      <alignment horizontal="right"/>
    </xf>
    <xf numFmtId="165" fontId="29" fillId="0" borderId="0" xfId="3" applyNumberFormat="1" applyFont="1" applyFill="1"/>
    <xf numFmtId="171" fontId="24" fillId="0" borderId="0" xfId="5" applyNumberFormat="1" applyFont="1"/>
    <xf numFmtId="167" fontId="10" fillId="0" borderId="0" xfId="5" applyNumberFormat="1"/>
    <xf numFmtId="167" fontId="24" fillId="0" borderId="0" xfId="5" applyNumberFormat="1" applyFont="1"/>
    <xf numFmtId="167" fontId="48" fillId="0" borderId="0" xfId="1" applyNumberFormat="1" applyFont="1" applyFill="1"/>
    <xf numFmtId="167" fontId="30" fillId="0" borderId="0" xfId="1" applyNumberFormat="1" applyFont="1"/>
    <xf numFmtId="166" fontId="49" fillId="0" borderId="0" xfId="0" applyNumberFormat="1" applyFont="1"/>
    <xf numFmtId="43" fontId="29" fillId="0" borderId="0" xfId="1" applyFont="1" applyFill="1" applyAlignment="1">
      <alignment horizontal="right"/>
    </xf>
    <xf numFmtId="9" fontId="8" fillId="0" borderId="0" xfId="0" applyNumberFormat="1" applyFont="1"/>
    <xf numFmtId="178" fontId="8" fillId="0" borderId="0" xfId="0" applyNumberFormat="1" applyFont="1"/>
    <xf numFmtId="179" fontId="8" fillId="0" borderId="0" xfId="3" applyNumberFormat="1" applyFont="1"/>
    <xf numFmtId="165" fontId="8" fillId="0" borderId="0" xfId="3" applyNumberFormat="1" applyFont="1"/>
    <xf numFmtId="167" fontId="50" fillId="0" borderId="0" xfId="1" applyNumberFormat="1" applyFont="1"/>
    <xf numFmtId="167" fontId="48" fillId="0" borderId="0" xfId="1" applyNumberFormat="1" applyFont="1"/>
    <xf numFmtId="0" fontId="30" fillId="2" borderId="1" xfId="0" applyFont="1" applyFill="1" applyBorder="1" applyAlignment="1">
      <alignment horizontal="left"/>
    </xf>
    <xf numFmtId="0" fontId="10" fillId="0" borderId="0" xfId="0" applyFont="1"/>
    <xf numFmtId="37" fontId="24" fillId="0" borderId="0" xfId="5" applyNumberFormat="1" applyFont="1"/>
    <xf numFmtId="170" fontId="10" fillId="0" borderId="0" xfId="27" applyNumberFormat="1"/>
    <xf numFmtId="170" fontId="10" fillId="0" borderId="0" xfId="27" applyNumberFormat="1" applyAlignment="1">
      <alignment horizontal="left" indent="1"/>
    </xf>
    <xf numFmtId="170" fontId="10" fillId="0" borderId="0" xfId="27" quotePrefix="1" applyNumberFormat="1" applyAlignment="1">
      <alignment horizontal="left" indent="1"/>
    </xf>
    <xf numFmtId="174" fontId="10" fillId="0" borderId="0" xfId="1" applyNumberFormat="1" applyFont="1" applyAlignment="1">
      <alignment horizontal="right"/>
    </xf>
    <xf numFmtId="174" fontId="10" fillId="0" borderId="0" xfId="1" applyNumberFormat="1" applyFont="1"/>
    <xf numFmtId="174" fontId="29" fillId="0" borderId="0" xfId="1" applyNumberFormat="1" applyFont="1"/>
    <xf numFmtId="174" fontId="29" fillId="0" borderId="0" xfId="1" applyNumberFormat="1" applyFont="1" applyAlignment="1">
      <alignment horizontal="right"/>
    </xf>
    <xf numFmtId="174" fontId="29" fillId="0" borderId="0" xfId="0" applyNumberFormat="1" applyFont="1"/>
    <xf numFmtId="174" fontId="28" fillId="0" borderId="0" xfId="0" applyNumberFormat="1" applyFont="1"/>
    <xf numFmtId="9" fontId="28" fillId="0" borderId="0" xfId="3" applyFont="1" applyFill="1" applyBorder="1"/>
    <xf numFmtId="165" fontId="28" fillId="0" borderId="0" xfId="3" applyNumberFormat="1" applyFont="1"/>
    <xf numFmtId="165" fontId="28" fillId="0" borderId="0" xfId="3" applyNumberFormat="1" applyFont="1" applyFill="1" applyBorder="1"/>
    <xf numFmtId="165" fontId="28" fillId="0" borderId="0" xfId="0" applyNumberFormat="1" applyFont="1"/>
    <xf numFmtId="174" fontId="29" fillId="0" borderId="0" xfId="1" applyNumberFormat="1" applyFont="1" applyFill="1" applyBorder="1"/>
    <xf numFmtId="9" fontId="10" fillId="0" borderId="0" xfId="0" applyNumberFormat="1" applyFont="1"/>
    <xf numFmtId="167" fontId="28" fillId="5" borderId="0" xfId="1" applyNumberFormat="1" applyFont="1" applyFill="1"/>
    <xf numFmtId="167" fontId="29" fillId="5" borderId="0" xfId="1" applyNumberFormat="1" applyFont="1" applyFill="1"/>
    <xf numFmtId="167" fontId="30" fillId="0" borderId="0" xfId="1" applyNumberFormat="1" applyFont="1" applyFill="1"/>
    <xf numFmtId="170" fontId="10" fillId="0" borderId="0" xfId="1" applyNumberFormat="1" applyFont="1" applyFill="1" applyBorder="1"/>
    <xf numFmtId="167" fontId="44" fillId="0" borderId="0" xfId="0" applyNumberFormat="1" applyFont="1"/>
    <xf numFmtId="170" fontId="44" fillId="0" borderId="0" xfId="0" applyNumberFormat="1" applyFont="1"/>
    <xf numFmtId="2" fontId="28" fillId="0" borderId="0" xfId="0" applyNumberFormat="1" applyFont="1"/>
    <xf numFmtId="43" fontId="29" fillId="0" borderId="0" xfId="0" applyNumberFormat="1" applyFont="1"/>
    <xf numFmtId="0" fontId="51" fillId="0" borderId="0" xfId="0" applyFont="1"/>
    <xf numFmtId="9" fontId="29" fillId="0" borderId="0" xfId="3" applyFont="1"/>
    <xf numFmtId="0" fontId="52" fillId="0" borderId="0" xfId="0" applyFont="1"/>
    <xf numFmtId="165" fontId="29" fillId="0" borderId="0" xfId="3" applyNumberFormat="1" applyFont="1"/>
    <xf numFmtId="166" fontId="28" fillId="0" borderId="0" xfId="0" applyNumberFormat="1" applyFont="1"/>
    <xf numFmtId="164" fontId="28" fillId="0" borderId="0" xfId="0" applyNumberFormat="1" applyFont="1"/>
    <xf numFmtId="165" fontId="10" fillId="0" borderId="0" xfId="3" applyNumberFormat="1" applyFont="1" applyFill="1"/>
    <xf numFmtId="165" fontId="29" fillId="9" borderId="0" xfId="3" applyNumberFormat="1" applyFont="1" applyFill="1"/>
    <xf numFmtId="0" fontId="30" fillId="0" borderId="0" xfId="0" applyFont="1" applyAlignment="1">
      <alignment horizontal="left"/>
    </xf>
    <xf numFmtId="164" fontId="30" fillId="0" borderId="0" xfId="0" applyNumberFormat="1" applyFont="1"/>
    <xf numFmtId="164" fontId="29" fillId="0" borderId="0" xfId="1" applyNumberFormat="1" applyFont="1"/>
    <xf numFmtId="164" fontId="28" fillId="0" borderId="0" xfId="1" applyNumberFormat="1" applyFont="1"/>
    <xf numFmtId="0" fontId="40" fillId="0" borderId="0" xfId="0" applyFont="1" applyAlignment="1">
      <alignment horizontal="left"/>
    </xf>
    <xf numFmtId="0" fontId="25" fillId="0" borderId="0" xfId="3" applyNumberFormat="1" applyFont="1"/>
    <xf numFmtId="43" fontId="29" fillId="0" borderId="0" xfId="1" applyFont="1"/>
    <xf numFmtId="0" fontId="31" fillId="3" borderId="1" xfId="0" applyFont="1" applyFill="1" applyBorder="1" applyAlignment="1">
      <alignment horizontal="center"/>
    </xf>
    <xf numFmtId="166" fontId="29" fillId="0" borderId="0" xfId="0" applyNumberFormat="1" applyFont="1"/>
    <xf numFmtId="9" fontId="44" fillId="0" borderId="0" xfId="1" applyNumberFormat="1" applyFont="1"/>
    <xf numFmtId="3" fontId="44" fillId="0" borderId="0" xfId="1" applyNumberFormat="1" applyFont="1"/>
    <xf numFmtId="164" fontId="28" fillId="9" borderId="0" xfId="1" applyNumberFormat="1" applyFont="1" applyFill="1"/>
    <xf numFmtId="165" fontId="10" fillId="0" borderId="0" xfId="0" applyNumberFormat="1" applyFont="1" applyAlignment="1">
      <alignment horizontal="right"/>
    </xf>
    <xf numFmtId="167" fontId="10" fillId="0" borderId="0" xfId="1" applyNumberFormat="1" applyFont="1" applyFill="1" applyAlignment="1"/>
    <xf numFmtId="174" fontId="53" fillId="0" borderId="0" xfId="1" applyNumberFormat="1" applyFont="1"/>
    <xf numFmtId="9" fontId="44" fillId="0" borderId="0" xfId="0" applyNumberFormat="1" applyFont="1"/>
    <xf numFmtId="8" fontId="28" fillId="0" borderId="0" xfId="0" applyNumberFormat="1" applyFont="1"/>
    <xf numFmtId="2" fontId="30" fillId="0" borderId="0" xfId="0" applyNumberFormat="1" applyFont="1"/>
    <xf numFmtId="9" fontId="30" fillId="0" borderId="0" xfId="0" applyNumberFormat="1" applyFont="1"/>
    <xf numFmtId="165" fontId="29" fillId="9" borderId="0" xfId="0" applyNumberFormat="1" applyFont="1" applyFill="1"/>
    <xf numFmtId="9" fontId="29" fillId="9" borderId="0" xfId="0" applyNumberFormat="1" applyFont="1" applyFill="1"/>
    <xf numFmtId="2" fontId="28" fillId="9" borderId="0" xfId="0" applyNumberFormat="1" applyFont="1" applyFill="1"/>
    <xf numFmtId="9" fontId="28" fillId="9" borderId="0" xfId="0" applyNumberFormat="1" applyFont="1" applyFill="1"/>
    <xf numFmtId="0" fontId="10" fillId="9" borderId="0" xfId="0" applyFont="1" applyFill="1" applyAlignment="1">
      <alignment horizontal="right"/>
    </xf>
    <xf numFmtId="165" fontId="10" fillId="9" borderId="0" xfId="3" applyNumberFormat="1" applyFont="1" applyFill="1" applyAlignment="1">
      <alignment horizontal="right"/>
    </xf>
    <xf numFmtId="165" fontId="29" fillId="0" borderId="0" xfId="0" applyNumberFormat="1" applyFont="1"/>
    <xf numFmtId="9" fontId="10" fillId="9" borderId="0" xfId="0" applyNumberFormat="1" applyFont="1" applyFill="1"/>
    <xf numFmtId="8" fontId="28" fillId="9" borderId="0" xfId="0" applyNumberFormat="1" applyFont="1" applyFill="1"/>
    <xf numFmtId="164" fontId="28" fillId="9" borderId="0" xfId="1" applyNumberFormat="1" applyFont="1" applyFill="1" applyBorder="1"/>
    <xf numFmtId="0" fontId="28" fillId="9" borderId="0" xfId="0" applyFont="1" applyFill="1" applyAlignment="1">
      <alignment horizontal="right"/>
    </xf>
    <xf numFmtId="179" fontId="8" fillId="0" borderId="0" xfId="0" applyNumberFormat="1" applyFont="1"/>
    <xf numFmtId="9" fontId="29" fillId="0" borderId="0" xfId="1" applyNumberFormat="1" applyFont="1"/>
    <xf numFmtId="164" fontId="10" fillId="0" borderId="0" xfId="1" applyNumberFormat="1" applyFont="1"/>
    <xf numFmtId="3" fontId="10" fillId="0" borderId="0" xfId="1" applyNumberFormat="1" applyFont="1"/>
    <xf numFmtId="7" fontId="28" fillId="0" borderId="0" xfId="0" applyNumberFormat="1" applyFont="1"/>
    <xf numFmtId="43" fontId="30" fillId="2" borderId="1" xfId="2" applyNumberFormat="1" applyFont="1" applyFill="1" applyBorder="1"/>
    <xf numFmtId="170" fontId="10" fillId="0" borderId="0" xfId="0" applyNumberFormat="1" applyFont="1" applyAlignment="1">
      <alignment horizontal="left" indent="1"/>
    </xf>
    <xf numFmtId="0" fontId="54" fillId="10" borderId="0" xfId="73" applyFont="1" applyFill="1" applyAlignment="1">
      <alignment horizontal="center"/>
    </xf>
    <xf numFmtId="0" fontId="3" fillId="10" borderId="0" xfId="73" applyFont="1" applyFill="1" applyAlignment="1">
      <alignment horizontal="center"/>
    </xf>
    <xf numFmtId="9" fontId="54" fillId="10" borderId="0" xfId="75" applyFont="1" applyFill="1" applyAlignment="1">
      <alignment horizontal="center"/>
    </xf>
    <xf numFmtId="0" fontId="3" fillId="0" borderId="0" xfId="73" applyFont="1"/>
    <xf numFmtId="0" fontId="24" fillId="12" borderId="0" xfId="0" applyFont="1" applyFill="1" applyAlignment="1">
      <alignment horizontal="right"/>
    </xf>
    <xf numFmtId="167" fontId="30" fillId="12" borderId="1" xfId="1" applyNumberFormat="1" applyFont="1" applyFill="1" applyBorder="1"/>
    <xf numFmtId="0" fontId="28" fillId="12" borderId="0" xfId="0" applyFont="1" applyFill="1"/>
    <xf numFmtId="167" fontId="29" fillId="12" borderId="0" xfId="1" applyNumberFormat="1" applyFont="1" applyFill="1"/>
    <xf numFmtId="167" fontId="10" fillId="12" borderId="0" xfId="1" applyNumberFormat="1" applyFont="1" applyFill="1"/>
    <xf numFmtId="167" fontId="28" fillId="12" borderId="0" xfId="1" applyNumberFormat="1" applyFont="1" applyFill="1"/>
    <xf numFmtId="44" fontId="30" fillId="12" borderId="1" xfId="2" applyFont="1" applyFill="1" applyBorder="1"/>
    <xf numFmtId="167" fontId="28" fillId="12" borderId="0" xfId="0" applyNumberFormat="1" applyFont="1" applyFill="1"/>
    <xf numFmtId="9" fontId="10" fillId="12" borderId="0" xfId="3" applyFont="1" applyFill="1"/>
    <xf numFmtId="9" fontId="29" fillId="12" borderId="0" xfId="3" applyFont="1" applyFill="1" applyBorder="1"/>
    <xf numFmtId="175" fontId="41" fillId="12" borderId="0" xfId="0" applyNumberFormat="1" applyFont="1" applyFill="1" applyAlignment="1">
      <alignment horizontal="right" vertical="center"/>
    </xf>
    <xf numFmtId="9" fontId="28" fillId="12" borderId="0" xfId="3" applyFont="1" applyFill="1" applyBorder="1"/>
    <xf numFmtId="177" fontId="24" fillId="12" borderId="0" xfId="68" quotePrefix="1" applyNumberFormat="1" applyFont="1" applyFill="1">
      <alignment horizontal="right" vertical="center"/>
    </xf>
    <xf numFmtId="167" fontId="10" fillId="12" borderId="0" xfId="1" applyNumberFormat="1" applyFont="1" applyFill="1" applyAlignment="1">
      <alignment horizontal="right" vertical="center"/>
    </xf>
    <xf numFmtId="179" fontId="10" fillId="12" borderId="0" xfId="1" applyNumberFormat="1" applyFont="1" applyFill="1" applyAlignment="1">
      <alignment horizontal="right" vertical="center"/>
    </xf>
    <xf numFmtId="9" fontId="45" fillId="12" borderId="0" xfId="3" applyFont="1" applyFill="1"/>
    <xf numFmtId="0" fontId="31" fillId="0" borderId="0" xfId="0" applyFont="1" applyAlignment="1">
      <alignment horizontal="right"/>
    </xf>
    <xf numFmtId="0" fontId="31" fillId="0" borderId="0" xfId="0" applyFont="1"/>
    <xf numFmtId="0" fontId="24" fillId="4" borderId="15" xfId="0" applyFont="1" applyFill="1" applyBorder="1"/>
    <xf numFmtId="175" fontId="24" fillId="4" borderId="15" xfId="0" applyNumberFormat="1" applyFont="1" applyFill="1" applyBorder="1" applyAlignment="1">
      <alignment horizontal="right"/>
    </xf>
    <xf numFmtId="0" fontId="24" fillId="12" borderId="15" xfId="0" applyFont="1" applyFill="1" applyBorder="1" applyAlignment="1">
      <alignment horizontal="right"/>
    </xf>
    <xf numFmtId="0" fontId="30" fillId="11" borderId="12" xfId="0" applyFont="1" applyFill="1" applyBorder="1" applyAlignment="1">
      <alignment horizontal="center" vertical="center"/>
    </xf>
    <xf numFmtId="167" fontId="24" fillId="0" borderId="0" xfId="1" applyNumberFormat="1" applyFont="1"/>
    <xf numFmtId="184" fontId="24" fillId="0" borderId="16" xfId="0" applyNumberFormat="1" applyFont="1" applyBorder="1" applyAlignment="1">
      <alignment horizontal="left"/>
    </xf>
    <xf numFmtId="184" fontId="24" fillId="0" borderId="16" xfId="0" applyNumberFormat="1" applyFont="1" applyBorder="1" applyAlignment="1">
      <alignment horizontal="right"/>
    </xf>
    <xf numFmtId="184" fontId="24" fillId="0" borderId="17" xfId="0" applyNumberFormat="1" applyFont="1" applyBorder="1" applyAlignment="1">
      <alignment horizontal="right"/>
    </xf>
    <xf numFmtId="0" fontId="40" fillId="9" borderId="0" xfId="0" applyFont="1" applyFill="1" applyAlignment="1">
      <alignment horizontal="left"/>
    </xf>
    <xf numFmtId="165" fontId="10" fillId="9" borderId="0" xfId="3" applyNumberFormat="1" applyFont="1" applyFill="1"/>
    <xf numFmtId="181" fontId="29" fillId="0" borderId="0" xfId="3" applyNumberFormat="1" applyFont="1"/>
    <xf numFmtId="0" fontId="30" fillId="13" borderId="18" xfId="0" applyFont="1" applyFill="1" applyBorder="1" applyAlignment="1">
      <alignment horizontal="left"/>
    </xf>
    <xf numFmtId="0" fontId="30" fillId="13" borderId="18" xfId="0" applyFont="1" applyFill="1" applyBorder="1"/>
    <xf numFmtId="164" fontId="30" fillId="13" borderId="18" xfId="1" applyNumberFormat="1" applyFont="1" applyFill="1" applyBorder="1"/>
    <xf numFmtId="6" fontId="30" fillId="13" borderId="18" xfId="1" applyNumberFormat="1" applyFont="1" applyFill="1" applyBorder="1" applyAlignment="1">
      <alignment horizontal="center"/>
    </xf>
    <xf numFmtId="0" fontId="28" fillId="13" borderId="19" xfId="0" applyFont="1" applyFill="1" applyBorder="1" applyAlignment="1">
      <alignment horizontal="left"/>
    </xf>
    <xf numFmtId="9" fontId="10" fillId="13" borderId="19" xfId="0" applyNumberFormat="1" applyFont="1" applyFill="1" applyBorder="1" applyAlignment="1">
      <alignment horizontal="right"/>
    </xf>
    <xf numFmtId="9" fontId="24" fillId="13" borderId="19" xfId="0" applyNumberFormat="1" applyFont="1" applyFill="1" applyBorder="1"/>
    <xf numFmtId="164" fontId="30" fillId="13" borderId="19" xfId="1" applyNumberFormat="1" applyFont="1" applyFill="1" applyBorder="1"/>
    <xf numFmtId="164" fontId="28" fillId="13" borderId="19" xfId="1" applyNumberFormat="1" applyFont="1" applyFill="1" applyBorder="1"/>
    <xf numFmtId="1" fontId="55" fillId="13" borderId="19" xfId="1" applyNumberFormat="1" applyFont="1" applyFill="1" applyBorder="1" applyAlignment="1">
      <alignment horizontal="center"/>
    </xf>
    <xf numFmtId="180" fontId="44" fillId="0" borderId="0" xfId="1" applyNumberFormat="1" applyFont="1"/>
    <xf numFmtId="0" fontId="10" fillId="12" borderId="0" xfId="0" applyFont="1" applyFill="1"/>
    <xf numFmtId="167" fontId="24" fillId="12" borderId="1" xfId="1" applyNumberFormat="1" applyFont="1" applyFill="1" applyBorder="1"/>
    <xf numFmtId="44" fontId="24" fillId="12" borderId="1" xfId="2" applyFont="1" applyFill="1" applyBorder="1"/>
    <xf numFmtId="9" fontId="29" fillId="14" borderId="0" xfId="0" applyNumberFormat="1" applyFont="1" applyFill="1" applyAlignment="1">
      <alignment horizontal="right"/>
    </xf>
    <xf numFmtId="185" fontId="29" fillId="0" borderId="0" xfId="1" applyNumberFormat="1" applyFont="1"/>
    <xf numFmtId="0" fontId="8" fillId="4" borderId="0" xfId="0" applyFont="1" applyFill="1"/>
    <xf numFmtId="175" fontId="31" fillId="4" borderId="0" xfId="0" applyNumberFormat="1" applyFont="1" applyFill="1" applyAlignment="1">
      <alignment horizontal="right"/>
    </xf>
    <xf numFmtId="167" fontId="44" fillId="4" borderId="0" xfId="1" applyNumberFormat="1" applyFont="1" applyFill="1"/>
    <xf numFmtId="167" fontId="10" fillId="4" borderId="0" xfId="0" applyNumberFormat="1" applyFont="1" applyFill="1"/>
    <xf numFmtId="167" fontId="30" fillId="4" borderId="0" xfId="1" applyNumberFormat="1" applyFont="1" applyFill="1" applyBorder="1"/>
    <xf numFmtId="167" fontId="28" fillId="4" borderId="0" xfId="0" applyNumberFormat="1" applyFont="1" applyFill="1"/>
    <xf numFmtId="0" fontId="30" fillId="4" borderId="0" xfId="0" applyFont="1" applyFill="1"/>
    <xf numFmtId="168" fontId="47" fillId="4" borderId="0" xfId="1" applyNumberFormat="1" applyFont="1" applyFill="1"/>
    <xf numFmtId="43" fontId="28" fillId="4" borderId="0" xfId="0" applyNumberFormat="1" applyFont="1" applyFill="1"/>
    <xf numFmtId="164" fontId="44" fillId="4" borderId="0" xfId="1" applyNumberFormat="1" applyFont="1" applyFill="1"/>
    <xf numFmtId="167" fontId="28" fillId="4" borderId="0" xfId="1" applyNumberFormat="1" applyFont="1" applyFill="1" applyAlignment="1">
      <alignment horizontal="right"/>
    </xf>
    <xf numFmtId="3" fontId="10" fillId="4" borderId="0" xfId="3" applyNumberFormat="1" applyFont="1" applyFill="1" applyAlignment="1">
      <alignment horizontal="right"/>
    </xf>
    <xf numFmtId="165" fontId="28" fillId="4" borderId="0" xfId="3" applyNumberFormat="1" applyFont="1" applyFill="1"/>
    <xf numFmtId="166" fontId="10" fillId="4" borderId="0" xfId="1" applyNumberFormat="1" applyFont="1" applyFill="1"/>
    <xf numFmtId="165" fontId="29" fillId="4" borderId="0" xfId="3" applyNumberFormat="1" applyFont="1" applyFill="1"/>
    <xf numFmtId="167" fontId="30" fillId="4" borderId="0" xfId="0" applyNumberFormat="1" applyFont="1" applyFill="1"/>
    <xf numFmtId="167" fontId="30" fillId="4" borderId="0" xfId="1" applyNumberFormat="1" applyFont="1" applyFill="1"/>
    <xf numFmtId="165" fontId="29" fillId="4" borderId="0" xfId="3" applyNumberFormat="1" applyFont="1" applyFill="1" applyAlignment="1">
      <alignment horizontal="right"/>
    </xf>
    <xf numFmtId="166" fontId="49" fillId="4" borderId="0" xfId="0" applyNumberFormat="1" applyFont="1" applyFill="1"/>
    <xf numFmtId="43" fontId="29" fillId="4" borderId="0" xfId="1" applyFont="1" applyFill="1" applyAlignment="1">
      <alignment horizontal="right"/>
    </xf>
    <xf numFmtId="175" fontId="24" fillId="4" borderId="15" xfId="0" applyNumberFormat="1" applyFont="1" applyFill="1" applyBorder="1" applyAlignment="1">
      <alignment horizontal="left"/>
    </xf>
    <xf numFmtId="175" fontId="24" fillId="4" borderId="0" xfId="0" applyNumberFormat="1" applyFont="1" applyFill="1" applyAlignment="1">
      <alignment horizontal="right"/>
    </xf>
    <xf numFmtId="167" fontId="48" fillId="4" borderId="0" xfId="1" applyNumberFormat="1" applyFont="1" applyFill="1"/>
    <xf numFmtId="178" fontId="10" fillId="4" borderId="0" xfId="0" applyNumberFormat="1" applyFont="1" applyFill="1"/>
    <xf numFmtId="167" fontId="10" fillId="4" borderId="0" xfId="1" applyNumberFormat="1" applyFont="1" applyFill="1" applyAlignment="1"/>
    <xf numFmtId="0" fontId="10" fillId="4" borderId="0" xfId="0" applyFont="1" applyFill="1"/>
    <xf numFmtId="174" fontId="53" fillId="4" borderId="0" xfId="1" applyNumberFormat="1" applyFont="1" applyFill="1"/>
    <xf numFmtId="9" fontId="29" fillId="4" borderId="0" xfId="0" applyNumberFormat="1" applyFont="1" applyFill="1"/>
    <xf numFmtId="174" fontId="28" fillId="4" borderId="0" xfId="0" applyNumberFormat="1" applyFont="1" applyFill="1"/>
    <xf numFmtId="164" fontId="26" fillId="4" borderId="0" xfId="1" applyNumberFormat="1" applyFont="1" applyFill="1"/>
    <xf numFmtId="167" fontId="29" fillId="4" borderId="0" xfId="0" applyNumberFormat="1" applyFont="1" applyFill="1"/>
    <xf numFmtId="167" fontId="27" fillId="4" borderId="0" xfId="5" applyNumberFormat="1" applyFont="1" applyFill="1"/>
    <xf numFmtId="170" fontId="10" fillId="4" borderId="0" xfId="0" applyNumberFormat="1" applyFont="1" applyFill="1"/>
    <xf numFmtId="170" fontId="28" fillId="4" borderId="0" xfId="0" applyNumberFormat="1" applyFont="1" applyFill="1"/>
    <xf numFmtId="43" fontId="29" fillId="4" borderId="0" xfId="0" applyNumberFormat="1" applyFont="1" applyFill="1"/>
    <xf numFmtId="171" fontId="24" fillId="0" borderId="1" xfId="27" applyNumberFormat="1" applyFont="1" applyBorder="1"/>
    <xf numFmtId="167" fontId="30" fillId="0" borderId="1" xfId="0" applyNumberFormat="1" applyFont="1" applyBorder="1"/>
    <xf numFmtId="184" fontId="24" fillId="4" borderId="15" xfId="0" applyNumberFormat="1" applyFont="1" applyFill="1" applyBorder="1" applyAlignment="1">
      <alignment horizontal="right"/>
    </xf>
    <xf numFmtId="6" fontId="8" fillId="0" borderId="0" xfId="0" applyNumberFormat="1" applyFont="1"/>
    <xf numFmtId="9" fontId="10" fillId="0" borderId="0" xfId="3" applyFont="1" applyAlignment="1">
      <alignment horizontal="right"/>
    </xf>
    <xf numFmtId="9" fontId="10" fillId="12" borderId="0" xfId="3" applyFont="1" applyFill="1" applyAlignment="1">
      <alignment horizontal="right"/>
    </xf>
    <xf numFmtId="180" fontId="8" fillId="0" borderId="0" xfId="0" applyNumberFormat="1" applyFont="1"/>
    <xf numFmtId="0" fontId="24" fillId="4" borderId="0" xfId="0" applyFont="1" applyFill="1"/>
    <xf numFmtId="184" fontId="24" fillId="4" borderId="0" xfId="0" applyNumberFormat="1" applyFont="1" applyFill="1" applyAlignment="1">
      <alignment horizontal="right"/>
    </xf>
    <xf numFmtId="167" fontId="44" fillId="0" borderId="0" xfId="1" applyNumberFormat="1" applyFont="1"/>
    <xf numFmtId="43" fontId="28" fillId="12" borderId="0" xfId="0" applyNumberFormat="1" applyFont="1" applyFill="1"/>
    <xf numFmtId="7" fontId="8" fillId="0" borderId="0" xfId="0" applyNumberFormat="1" applyFont="1"/>
    <xf numFmtId="0" fontId="6" fillId="0" borderId="0" xfId="73" applyFont="1"/>
    <xf numFmtId="174" fontId="6" fillId="0" borderId="0" xfId="0" applyNumberFormat="1" applyFont="1"/>
    <xf numFmtId="9" fontId="10" fillId="4" borderId="0" xfId="3" applyFont="1" applyFill="1" applyAlignment="1">
      <alignment horizontal="right"/>
    </xf>
    <xf numFmtId="184" fontId="24" fillId="12" borderId="15" xfId="0" applyNumberFormat="1" applyFont="1" applyFill="1" applyBorder="1" applyAlignment="1">
      <alignment horizontal="right"/>
    </xf>
    <xf numFmtId="167" fontId="29" fillId="12" borderId="0" xfId="0" applyNumberFormat="1" applyFont="1" applyFill="1"/>
    <xf numFmtId="0" fontId="30" fillId="12" borderId="0" xfId="0" applyFont="1" applyFill="1"/>
    <xf numFmtId="164" fontId="44" fillId="12" borderId="0" xfId="1" applyNumberFormat="1" applyFont="1" applyFill="1"/>
    <xf numFmtId="165" fontId="28" fillId="12" borderId="0" xfId="3" applyNumberFormat="1" applyFont="1" applyFill="1" applyAlignment="1">
      <alignment horizontal="right"/>
    </xf>
    <xf numFmtId="167" fontId="28" fillId="12" borderId="0" xfId="1" applyNumberFormat="1" applyFont="1" applyFill="1" applyAlignment="1">
      <alignment horizontal="right"/>
    </xf>
    <xf numFmtId="165" fontId="28" fillId="12" borderId="0" xfId="3" applyNumberFormat="1" applyFont="1" applyFill="1"/>
    <xf numFmtId="166" fontId="44" fillId="12" borderId="0" xfId="1" applyNumberFormat="1" applyFont="1" applyFill="1"/>
    <xf numFmtId="165" fontId="10" fillId="12" borderId="0" xfId="0" applyNumberFormat="1" applyFont="1" applyFill="1" applyAlignment="1">
      <alignment horizontal="right"/>
    </xf>
    <xf numFmtId="167" fontId="44" fillId="12" borderId="0" xfId="1" applyNumberFormat="1" applyFont="1" applyFill="1"/>
    <xf numFmtId="167" fontId="30" fillId="12" borderId="0" xfId="0" applyNumberFormat="1" applyFont="1" applyFill="1"/>
    <xf numFmtId="0" fontId="8" fillId="12" borderId="0" xfId="0" applyFont="1" applyFill="1"/>
    <xf numFmtId="167" fontId="48" fillId="12" borderId="0" xfId="1" applyNumberFormat="1" applyFont="1" applyFill="1"/>
    <xf numFmtId="167" fontId="10" fillId="12" borderId="0" xfId="0" applyNumberFormat="1" applyFont="1" applyFill="1"/>
    <xf numFmtId="167" fontId="44" fillId="12" borderId="0" xfId="0" applyNumberFormat="1" applyFont="1" applyFill="1"/>
    <xf numFmtId="167" fontId="30" fillId="12" borderId="1" xfId="0" applyNumberFormat="1" applyFont="1" applyFill="1" applyBorder="1"/>
    <xf numFmtId="174" fontId="53" fillId="12" borderId="0" xfId="1" applyNumberFormat="1" applyFont="1" applyFill="1"/>
    <xf numFmtId="9" fontId="29" fillId="12" borderId="0" xfId="0" applyNumberFormat="1" applyFont="1" applyFill="1"/>
    <xf numFmtId="174" fontId="29" fillId="12" borderId="0" xfId="1" applyNumberFormat="1" applyFont="1" applyFill="1"/>
    <xf numFmtId="174" fontId="29" fillId="12" borderId="0" xfId="0" applyNumberFormat="1" applyFont="1" applyFill="1"/>
    <xf numFmtId="9" fontId="10" fillId="12" borderId="0" xfId="0" applyNumberFormat="1" applyFont="1" applyFill="1"/>
    <xf numFmtId="164" fontId="26" fillId="12" borderId="0" xfId="1" applyNumberFormat="1" applyFont="1" applyFill="1"/>
    <xf numFmtId="167" fontId="30" fillId="12" borderId="0" xfId="1" applyNumberFormat="1" applyFont="1" applyFill="1"/>
    <xf numFmtId="167" fontId="27" fillId="12" borderId="0" xfId="5" applyNumberFormat="1" applyFont="1" applyFill="1"/>
    <xf numFmtId="170" fontId="10" fillId="12" borderId="0" xfId="0" applyNumberFormat="1" applyFont="1" applyFill="1"/>
    <xf numFmtId="170" fontId="44" fillId="12" borderId="0" xfId="0" applyNumberFormat="1" applyFont="1" applyFill="1"/>
    <xf numFmtId="43" fontId="10" fillId="12" borderId="0" xfId="20" applyFont="1" applyFill="1" applyBorder="1"/>
    <xf numFmtId="0" fontId="24" fillId="12" borderId="0" xfId="0" applyFont="1" applyFill="1"/>
    <xf numFmtId="174" fontId="53" fillId="12" borderId="0" xfId="1" applyNumberFormat="1" applyFont="1" applyFill="1" applyAlignment="1">
      <alignment horizontal="center"/>
    </xf>
    <xf numFmtId="9" fontId="10" fillId="0" borderId="0" xfId="3" applyFont="1" applyFill="1" applyAlignment="1">
      <alignment horizontal="right"/>
    </xf>
    <xf numFmtId="9" fontId="10" fillId="0" borderId="0" xfId="3" applyFont="1" applyBorder="1" applyAlignment="1">
      <alignment horizontal="right"/>
    </xf>
    <xf numFmtId="9" fontId="10" fillId="12" borderId="0" xfId="3" applyFont="1" applyFill="1" applyBorder="1" applyAlignment="1">
      <alignment horizontal="right"/>
    </xf>
    <xf numFmtId="9" fontId="29" fillId="12" borderId="0" xfId="3" applyFont="1" applyFill="1" applyAlignment="1">
      <alignment horizontal="right"/>
    </xf>
    <xf numFmtId="9" fontId="50" fillId="12" borderId="0" xfId="3" applyFont="1" applyFill="1" applyAlignment="1">
      <alignment horizontal="right"/>
    </xf>
    <xf numFmtId="165" fontId="10" fillId="4" borderId="0" xfId="3" applyNumberFormat="1" applyFont="1" applyFill="1" applyAlignment="1">
      <alignment horizontal="right"/>
    </xf>
    <xf numFmtId="0" fontId="28" fillId="0" borderId="13" xfId="0" applyFont="1" applyBorder="1"/>
    <xf numFmtId="9" fontId="10" fillId="0" borderId="13" xfId="3" applyFont="1" applyBorder="1" applyAlignment="1">
      <alignment horizontal="right"/>
    </xf>
    <xf numFmtId="9" fontId="10" fillId="12" borderId="13" xfId="3" applyFont="1" applyFill="1" applyBorder="1" applyAlignment="1">
      <alignment horizontal="right"/>
    </xf>
    <xf numFmtId="167" fontId="24" fillId="2" borderId="1" xfId="1" applyNumberFormat="1" applyFont="1" applyFill="1" applyBorder="1"/>
    <xf numFmtId="9" fontId="29" fillId="4" borderId="0" xfId="3" applyFont="1" applyFill="1" applyAlignment="1">
      <alignment horizontal="right"/>
    </xf>
    <xf numFmtId="164" fontId="48" fillId="12" borderId="0" xfId="1" applyNumberFormat="1" applyFont="1" applyFill="1"/>
    <xf numFmtId="164" fontId="29" fillId="12" borderId="0" xfId="1" applyNumberFormat="1" applyFont="1" applyFill="1"/>
    <xf numFmtId="164" fontId="10" fillId="12" borderId="0" xfId="1" applyNumberFormat="1" applyFont="1" applyFill="1"/>
    <xf numFmtId="164" fontId="10" fillId="12" borderId="0" xfId="0" applyNumberFormat="1" applyFont="1" applyFill="1"/>
    <xf numFmtId="164" fontId="24" fillId="12" borderId="1" xfId="1" applyNumberFormat="1" applyFont="1" applyFill="1" applyBorder="1"/>
    <xf numFmtId="164" fontId="30" fillId="12" borderId="1" xfId="1" applyNumberFormat="1" applyFont="1" applyFill="1" applyBorder="1"/>
    <xf numFmtId="164" fontId="30" fillId="2" borderId="1" xfId="1" applyNumberFormat="1" applyFont="1" applyFill="1" applyBorder="1"/>
    <xf numFmtId="164" fontId="28" fillId="12" borderId="0" xfId="0" applyNumberFormat="1" applyFont="1" applyFill="1"/>
    <xf numFmtId="164" fontId="44" fillId="12" borderId="0" xfId="0" applyNumberFormat="1" applyFont="1" applyFill="1"/>
    <xf numFmtId="0" fontId="60" fillId="0" borderId="0" xfId="4" applyFont="1"/>
    <xf numFmtId="0" fontId="39" fillId="0" borderId="0" xfId="73" applyFont="1"/>
    <xf numFmtId="0" fontId="37" fillId="0" borderId="0" xfId="73" applyFont="1"/>
    <xf numFmtId="0" fontId="0" fillId="0" borderId="0" xfId="73" applyFont="1"/>
    <xf numFmtId="0" fontId="2" fillId="3" borderId="0" xfId="4" applyFont="1" applyFill="1"/>
    <xf numFmtId="0" fontId="32" fillId="3" borderId="0" xfId="4" applyFont="1" applyFill="1"/>
    <xf numFmtId="175" fontId="2" fillId="3" borderId="0" xfId="4" applyNumberFormat="1" applyFont="1" applyFill="1" applyAlignment="1">
      <alignment horizontal="center"/>
    </xf>
    <xf numFmtId="0" fontId="2" fillId="3" borderId="0" xfId="4" applyFont="1" applyFill="1" applyAlignment="1">
      <alignment horizontal="center"/>
    </xf>
    <xf numFmtId="0" fontId="61" fillId="4" borderId="0" xfId="4" applyFont="1" applyFill="1"/>
    <xf numFmtId="0" fontId="6" fillId="4" borderId="0" xfId="4" applyFont="1" applyFill="1"/>
    <xf numFmtId="175" fontId="61" fillId="4" borderId="0" xfId="4" applyNumberFormat="1" applyFont="1" applyFill="1" applyAlignment="1">
      <alignment horizontal="center"/>
    </xf>
    <xf numFmtId="1" fontId="61" fillId="4" borderId="0" xfId="4" applyNumberFormat="1" applyFont="1" applyFill="1" applyAlignment="1">
      <alignment horizontal="center"/>
    </xf>
    <xf numFmtId="181" fontId="61" fillId="4" borderId="0" xfId="4" applyNumberFormat="1" applyFont="1" applyFill="1" applyAlignment="1">
      <alignment horizontal="center"/>
    </xf>
    <xf numFmtId="0" fontId="62" fillId="10" borderId="0" xfId="74" applyFont="1" applyFill="1" applyAlignment="1">
      <alignment horizontal="left" indent="1"/>
    </xf>
    <xf numFmtId="0" fontId="62" fillId="10" borderId="0" xfId="74" applyFont="1" applyFill="1"/>
    <xf numFmtId="180" fontId="62" fillId="4" borderId="0" xfId="4" applyNumberFormat="1" applyFont="1" applyFill="1" applyAlignment="1">
      <alignment horizontal="center"/>
    </xf>
    <xf numFmtId="0" fontId="6" fillId="10" borderId="0" xfId="74" applyFont="1" applyFill="1"/>
    <xf numFmtId="181" fontId="6" fillId="4" borderId="0" xfId="4" applyNumberFormat="1" applyFont="1" applyFill="1" applyAlignment="1">
      <alignment horizontal="center"/>
    </xf>
    <xf numFmtId="9" fontId="62" fillId="10" borderId="0" xfId="75" applyFont="1" applyFill="1"/>
    <xf numFmtId="180" fontId="6" fillId="4" borderId="0" xfId="4" applyNumberFormat="1" applyFont="1" applyFill="1" applyAlignment="1">
      <alignment horizontal="center"/>
    </xf>
    <xf numFmtId="179" fontId="6" fillId="4" borderId="0" xfId="4" applyNumberFormat="1" applyFont="1" applyFill="1" applyAlignment="1">
      <alignment horizontal="center"/>
    </xf>
    <xf numFmtId="1" fontId="6" fillId="4" borderId="0" xfId="4" applyNumberFormat="1" applyFont="1" applyFill="1" applyAlignment="1">
      <alignment horizontal="center"/>
    </xf>
    <xf numFmtId="0" fontId="6" fillId="0" borderId="0" xfId="74" applyFont="1"/>
    <xf numFmtId="0" fontId="0" fillId="0" borderId="0" xfId="73" applyFont="1" applyAlignment="1">
      <alignment horizontal="center"/>
    </xf>
    <xf numFmtId="1" fontId="6" fillId="0" borderId="0" xfId="4" applyNumberFormat="1" applyFont="1" applyAlignment="1">
      <alignment horizontal="center"/>
    </xf>
    <xf numFmtId="0" fontId="61" fillId="10" borderId="0" xfId="74" applyFont="1" applyFill="1"/>
    <xf numFmtId="0" fontId="63" fillId="0" borderId="0" xfId="4" applyFont="1" applyAlignment="1">
      <alignment horizontal="left" indent="1"/>
    </xf>
    <xf numFmtId="9" fontId="62" fillId="0" borderId="0" xfId="29" applyFont="1" applyFill="1" applyBorder="1" applyAlignment="1">
      <alignment horizontal="right"/>
    </xf>
    <xf numFmtId="9" fontId="62" fillId="0" borderId="0" xfId="29" applyFont="1" applyFill="1" applyBorder="1" applyAlignment="1">
      <alignment horizontal="center"/>
    </xf>
    <xf numFmtId="9" fontId="63" fillId="0" borderId="0" xfId="4" applyNumberFormat="1" applyFont="1" applyAlignment="1">
      <alignment horizontal="center"/>
    </xf>
    <xf numFmtId="181" fontId="62" fillId="0" borderId="0" xfId="29" applyNumberFormat="1" applyFont="1" applyFill="1" applyBorder="1" applyAlignment="1">
      <alignment horizontal="center"/>
    </xf>
    <xf numFmtId="182" fontId="62" fillId="0" borderId="0" xfId="29" applyNumberFormat="1" applyFont="1" applyFill="1" applyBorder="1" applyAlignment="1">
      <alignment horizontal="center"/>
    </xf>
    <xf numFmtId="5" fontId="61" fillId="0" borderId="14" xfId="59" applyNumberFormat="1" applyFont="1" applyFill="1" applyBorder="1" applyAlignment="1">
      <alignment horizontal="left"/>
    </xf>
    <xf numFmtId="5" fontId="61" fillId="0" borderId="14" xfId="59" applyNumberFormat="1" applyFont="1" applyFill="1" applyBorder="1" applyAlignment="1">
      <alignment horizontal="center"/>
    </xf>
    <xf numFmtId="0" fontId="64" fillId="0" borderId="0" xfId="4" applyFont="1" applyAlignment="1">
      <alignment horizontal="left"/>
    </xf>
    <xf numFmtId="171" fontId="58" fillId="0" borderId="0" xfId="59" applyNumberFormat="1" applyFont="1" applyFill="1" applyBorder="1"/>
    <xf numFmtId="5" fontId="58" fillId="0" borderId="0" xfId="59" applyNumberFormat="1" applyFont="1" applyFill="1" applyBorder="1" applyAlignment="1">
      <alignment horizontal="center"/>
    </xf>
    <xf numFmtId="179" fontId="37" fillId="0" borderId="0" xfId="73" applyNumberFormat="1" applyFont="1"/>
    <xf numFmtId="0" fontId="38" fillId="3" borderId="0" xfId="73" applyFont="1" applyFill="1" applyAlignment="1">
      <alignment horizontal="left"/>
    </xf>
    <xf numFmtId="0" fontId="38" fillId="4" borderId="0" xfId="73" applyFont="1" applyFill="1" applyAlignment="1">
      <alignment horizontal="left"/>
    </xf>
    <xf numFmtId="170" fontId="37" fillId="4" borderId="0" xfId="73" applyNumberFormat="1" applyFont="1" applyFill="1"/>
    <xf numFmtId="170" fontId="37" fillId="0" borderId="0" xfId="73" applyNumberFormat="1" applyFont="1"/>
    <xf numFmtId="170" fontId="59" fillId="0" borderId="0" xfId="73" applyNumberFormat="1" applyFont="1"/>
    <xf numFmtId="0" fontId="61" fillId="0" borderId="0" xfId="73" applyFont="1"/>
    <xf numFmtId="0" fontId="65" fillId="0" borderId="0" xfId="4" applyFont="1"/>
    <xf numFmtId="9" fontId="66" fillId="0" borderId="0" xfId="73" applyNumberFormat="1" applyFont="1"/>
    <xf numFmtId="170" fontId="67" fillId="4" borderId="0" xfId="73" applyNumberFormat="1" applyFont="1" applyFill="1"/>
    <xf numFmtId="0" fontId="0" fillId="4" borderId="0" xfId="73" applyFont="1" applyFill="1"/>
    <xf numFmtId="182" fontId="66" fillId="4" borderId="0" xfId="73" applyNumberFormat="1" applyFont="1" applyFill="1"/>
    <xf numFmtId="182" fontId="59" fillId="4" borderId="0" xfId="73" applyNumberFormat="1" applyFont="1" applyFill="1"/>
    <xf numFmtId="165" fontId="66" fillId="0" borderId="0" xfId="73" applyNumberFormat="1" applyFont="1"/>
    <xf numFmtId="165" fontId="59" fillId="4" borderId="0" xfId="73" applyNumberFormat="1" applyFont="1" applyFill="1"/>
    <xf numFmtId="0" fontId="64" fillId="0" borderId="0" xfId="4" applyFont="1"/>
    <xf numFmtId="6" fontId="58" fillId="10" borderId="0" xfId="74" applyNumberFormat="1" applyFont="1" applyFill="1"/>
    <xf numFmtId="6" fontId="58" fillId="4" borderId="0" xfId="74" applyNumberFormat="1" applyFont="1" applyFill="1"/>
    <xf numFmtId="5" fontId="37" fillId="4" borderId="0" xfId="73" applyNumberFormat="1" applyFont="1" applyFill="1"/>
    <xf numFmtId="5" fontId="6" fillId="4" borderId="0" xfId="73" applyNumberFormat="1" applyFont="1" applyFill="1"/>
    <xf numFmtId="167" fontId="0" fillId="0" borderId="0" xfId="59" applyNumberFormat="1" applyFont="1" applyFill="1" applyBorder="1" applyAlignment="1">
      <alignment horizontal="right"/>
    </xf>
    <xf numFmtId="0" fontId="58" fillId="2" borderId="0" xfId="4" applyFont="1" applyFill="1"/>
    <xf numFmtId="5" fontId="58" fillId="2" borderId="0" xfId="4" applyNumberFormat="1" applyFont="1" applyFill="1"/>
    <xf numFmtId="5" fontId="58" fillId="4" borderId="0" xfId="4" applyNumberFormat="1" applyFont="1" applyFill="1"/>
    <xf numFmtId="0" fontId="6" fillId="4" borderId="0" xfId="73" applyFont="1" applyFill="1"/>
    <xf numFmtId="37" fontId="59" fillId="4" borderId="0" xfId="73" applyNumberFormat="1" applyFont="1" applyFill="1"/>
    <xf numFmtId="0" fontId="0" fillId="4" borderId="0" xfId="73" applyFont="1" applyFill="1" applyAlignment="1">
      <alignment vertical="top"/>
    </xf>
    <xf numFmtId="0" fontId="0" fillId="0" borderId="0" xfId="73" applyFont="1" applyAlignment="1">
      <alignment vertical="top"/>
    </xf>
    <xf numFmtId="170" fontId="59" fillId="0" borderId="0" xfId="0" applyNumberFormat="1" applyFont="1"/>
    <xf numFmtId="44" fontId="59" fillId="0" borderId="0" xfId="2" applyFont="1" applyBorder="1"/>
    <xf numFmtId="183" fontId="0" fillId="4" borderId="0" xfId="73" applyNumberFormat="1" applyFont="1" applyFill="1"/>
    <xf numFmtId="0" fontId="54" fillId="0" borderId="0" xfId="73" applyFont="1"/>
    <xf numFmtId="9" fontId="59" fillId="4" borderId="0" xfId="59" applyNumberFormat="1" applyFont="1" applyFill="1" applyBorder="1" applyAlignment="1"/>
    <xf numFmtId="5" fontId="0" fillId="4" borderId="0" xfId="73" applyNumberFormat="1" applyFont="1" applyFill="1" applyAlignment="1">
      <alignment vertical="top"/>
    </xf>
    <xf numFmtId="0" fontId="64" fillId="0" borderId="3" xfId="4" applyFont="1" applyBorder="1"/>
    <xf numFmtId="0" fontId="58" fillId="11" borderId="11" xfId="76" applyFont="1" applyFill="1" applyBorder="1" applyAlignment="1">
      <alignment horizontal="center"/>
    </xf>
    <xf numFmtId="0" fontId="59" fillId="0" borderId="4" xfId="76" applyFont="1" applyBorder="1" applyAlignment="1">
      <alignment horizontal="right"/>
    </xf>
    <xf numFmtId="0" fontId="59" fillId="0" borderId="5" xfId="76" applyFont="1" applyBorder="1" applyAlignment="1">
      <alignment horizontal="center"/>
    </xf>
    <xf numFmtId="0" fontId="65" fillId="0" borderId="6" xfId="4" applyFont="1" applyBorder="1"/>
    <xf numFmtId="0" fontId="65" fillId="0" borderId="0" xfId="4" applyFont="1" applyAlignment="1">
      <alignment horizontal="right"/>
    </xf>
    <xf numFmtId="0" fontId="65" fillId="0" borderId="7" xfId="4" applyFont="1" applyBorder="1" applyAlignment="1">
      <alignment horizontal="center"/>
    </xf>
    <xf numFmtId="0" fontId="7" fillId="0" borderId="0" xfId="73" applyFont="1"/>
    <xf numFmtId="0" fontId="65" fillId="0" borderId="8" xfId="4" applyFont="1" applyBorder="1"/>
    <xf numFmtId="0" fontId="65" fillId="0" borderId="9" xfId="4" applyFont="1" applyBorder="1"/>
    <xf numFmtId="0" fontId="65" fillId="0" borderId="9" xfId="4" applyFont="1" applyBorder="1" applyAlignment="1">
      <alignment horizontal="right"/>
    </xf>
    <xf numFmtId="0" fontId="65" fillId="0" borderId="10" xfId="4" applyFont="1" applyBorder="1" applyAlignment="1">
      <alignment horizontal="center"/>
    </xf>
    <xf numFmtId="170" fontId="67" fillId="0" borderId="0" xfId="73" applyNumberFormat="1" applyFont="1"/>
    <xf numFmtId="6" fontId="0" fillId="0" borderId="0" xfId="73" applyNumberFormat="1" applyFont="1"/>
    <xf numFmtId="0" fontId="59" fillId="10" borderId="0" xfId="74" applyFont="1" applyFill="1"/>
    <xf numFmtId="165" fontId="59" fillId="10" borderId="0" xfId="74" applyNumberFormat="1" applyFont="1" applyFill="1"/>
    <xf numFmtId="167" fontId="59" fillId="10" borderId="0" xfId="77" applyNumberFormat="1" applyFont="1" applyFill="1" applyBorder="1"/>
    <xf numFmtId="167" fontId="59" fillId="10" borderId="0" xfId="77" applyNumberFormat="1" applyFont="1" applyFill="1" applyBorder="1" applyAlignment="1"/>
    <xf numFmtId="0" fontId="58" fillId="10" borderId="0" xfId="74" applyFont="1" applyFill="1"/>
    <xf numFmtId="166" fontId="58" fillId="10" borderId="0" xfId="74" applyNumberFormat="1" applyFont="1" applyFill="1"/>
    <xf numFmtId="0" fontId="10" fillId="12" borderId="15" xfId="0" applyFont="1" applyFill="1" applyBorder="1" applyAlignment="1">
      <alignment horizontal="right"/>
    </xf>
    <xf numFmtId="167" fontId="30" fillId="12" borderId="0" xfId="1" applyNumberFormat="1" applyFont="1" applyFill="1" applyBorder="1"/>
    <xf numFmtId="0" fontId="10" fillId="0" borderId="13" xfId="0" applyFont="1" applyBorder="1"/>
    <xf numFmtId="0" fontId="31" fillId="0" borderId="13" xfId="0" applyFont="1" applyBorder="1"/>
    <xf numFmtId="0" fontId="31" fillId="0" borderId="13" xfId="0" applyFont="1" applyBorder="1" applyAlignment="1">
      <alignment horizontal="right"/>
    </xf>
    <xf numFmtId="0" fontId="24" fillId="12" borderId="13" xfId="0" applyFont="1" applyFill="1" applyBorder="1" applyAlignment="1">
      <alignment horizontal="right"/>
    </xf>
    <xf numFmtId="167" fontId="44" fillId="0" borderId="13" xfId="1" applyNumberFormat="1" applyFont="1" applyBorder="1"/>
    <xf numFmtId="167" fontId="10" fillId="12" borderId="13" xfId="1" applyNumberFormat="1" applyFont="1" applyFill="1" applyBorder="1"/>
    <xf numFmtId="167" fontId="24" fillId="0" borderId="0" xfId="1" applyNumberFormat="1" applyFont="1" applyBorder="1"/>
    <xf numFmtId="167" fontId="24" fillId="12" borderId="0" xfId="1" applyNumberFormat="1" applyFont="1" applyFill="1" applyBorder="1"/>
    <xf numFmtId="49" fontId="55" fillId="0" borderId="0" xfId="0" applyNumberFormat="1" applyFont="1"/>
    <xf numFmtId="49" fontId="68" fillId="0" borderId="0" xfId="0" applyNumberFormat="1" applyFont="1"/>
    <xf numFmtId="49" fontId="8" fillId="0" borderId="0" xfId="0" applyNumberFormat="1" applyFont="1" applyAlignment="1">
      <alignment horizontal="left" vertical="center"/>
    </xf>
    <xf numFmtId="49" fontId="8" fillId="0" borderId="0" xfId="0" applyNumberFormat="1" applyFont="1"/>
    <xf numFmtId="49" fontId="28" fillId="0" borderId="0" xfId="0" applyNumberFormat="1" applyFont="1"/>
    <xf numFmtId="49" fontId="69" fillId="0" borderId="0" xfId="0" applyNumberFormat="1" applyFont="1"/>
    <xf numFmtId="49" fontId="28" fillId="0" borderId="11" xfId="0" applyNumberFormat="1" applyFont="1" applyBorder="1"/>
    <xf numFmtId="2" fontId="55" fillId="0" borderId="0" xfId="0" applyNumberFormat="1" applyFont="1"/>
    <xf numFmtId="49" fontId="28" fillId="0" borderId="11" xfId="0" applyNumberFormat="1" applyFont="1" applyBorder="1"/>
    <xf numFmtId="0" fontId="38" fillId="3" borderId="0" xfId="73" applyFont="1" applyFill="1" applyAlignment="1">
      <alignment horizontal="left"/>
    </xf>
    <xf numFmtId="0" fontId="38" fillId="3" borderId="6" xfId="73" applyFont="1" applyFill="1" applyBorder="1" applyAlignment="1">
      <alignment horizontal="left"/>
    </xf>
  </cellXfs>
  <cellStyles count="83">
    <cellStyle name=" 1" xfId="6" xr:uid="{00000000-0005-0000-0000-000000000000}"/>
    <cellStyle name=" 1 2" xfId="38" xr:uid="{00000000-0005-0000-0000-000001000000}"/>
    <cellStyle name=" 1 3" xfId="39" xr:uid="{00000000-0005-0000-0000-000002000000}"/>
    <cellStyle name=" 2" xfId="40" xr:uid="{00000000-0005-0000-0000-000003000000}"/>
    <cellStyle name=" 2 2" xfId="46" xr:uid="{00000000-0005-0000-0000-000004000000}"/>
    <cellStyle name=" Writer Import]_x000d__x000a_Display Dialog=No_x000d__x000a__x000d__x000a_[Horizontal Arrange]_x000d__x000a_Dimensions Interlocking=Yes_x000d__x000a_Sum Hierarchy=Yes_x000d__x000a_Generate" xfId="41" xr:uid="{00000000-0005-0000-0000-000005000000}"/>
    <cellStyle name="_3 stage GG model" xfId="61" xr:uid="{00000000-0005-0000-0000-000006000000}"/>
    <cellStyle name="_3 stage GG model 2" xfId="62" xr:uid="{00000000-0005-0000-0000-000007000000}"/>
    <cellStyle name="_Balance Sheet " xfId="42" xr:uid="{00000000-0005-0000-0000-000008000000}"/>
    <cellStyle name="_BS " xfId="7" xr:uid="{00000000-0005-0000-0000-000009000000}"/>
    <cellStyle name="_DCF " xfId="8" xr:uid="{00000000-0005-0000-0000-00000A000000}"/>
    <cellStyle name="_MWA RR_1-pager " xfId="9" xr:uid="{00000000-0005-0000-0000-00000B000000}"/>
    <cellStyle name="_RRS1_1_1-pager " xfId="10" xr:uid="{00000000-0005-0000-0000-00000C000000}"/>
    <cellStyle name="_RRS10_1_1-pager " xfId="11" xr:uid="{00000000-0005-0000-0000-00000D000000}"/>
    <cellStyle name="_SUMMARY " xfId="12" xr:uid="{00000000-0005-0000-0000-00000E000000}"/>
    <cellStyle name="_SUMMARY  2" xfId="63" xr:uid="{00000000-0005-0000-0000-00000F000000}"/>
    <cellStyle name="_SUMMARY _1-pager " xfId="13" xr:uid="{00000000-0005-0000-0000-000010000000}"/>
    <cellStyle name="0_Annual-VRTX " xfId="47" xr:uid="{00000000-0005-0000-0000-000011000000}"/>
    <cellStyle name="0_Capex &amp; Depreciation " xfId="14" xr:uid="{00000000-0005-0000-0000-000012000000}"/>
    <cellStyle name="0_OMV EP 2000-2015 Consolidated " xfId="15" xr:uid="{00000000-0005-0000-0000-000013000000}"/>
    <cellStyle name="0_P&amp;L-adj " xfId="16" xr:uid="{00000000-0005-0000-0000-000014000000}"/>
    <cellStyle name="0_Pension_UTX Example_Acute Care " xfId="43" xr:uid="{00000000-0005-0000-0000-000015000000}"/>
    <cellStyle name="0_Quarterly " xfId="17" xr:uid="{00000000-0005-0000-0000-000016000000}"/>
    <cellStyle name="0_Quarterly-ITMN " xfId="44" xr:uid="{00000000-0005-0000-0000-000017000000}"/>
    <cellStyle name="0_TPP.N Ver 15_Acute Care " xfId="45" xr:uid="{00000000-0005-0000-0000-000018000000}"/>
    <cellStyle name="0_Valuing BP " xfId="18" xr:uid="{00000000-0005-0000-0000-000019000000}"/>
    <cellStyle name="ÅëÈ­ [0]_cover " xfId="48" xr:uid="{00000000-0005-0000-0000-00001A000000}"/>
    <cellStyle name="ÅëÈ­_cover " xfId="49" xr:uid="{00000000-0005-0000-0000-00001B000000}"/>
    <cellStyle name="ÄÞ¸¶ [0]_cover " xfId="50" xr:uid="{00000000-0005-0000-0000-00001C000000}"/>
    <cellStyle name="ÄÞ¸¶_cover " xfId="51" xr:uid="{00000000-0005-0000-0000-00001D000000}"/>
    <cellStyle name="c_HardInc " xfId="19" xr:uid="{00000000-0005-0000-0000-00001E000000}"/>
    <cellStyle name="C￥AØ_¿μ¾÷CoE² " xfId="52" xr:uid="{00000000-0005-0000-0000-00001F000000}"/>
    <cellStyle name="Ç¥ÁØ_cover " xfId="53" xr:uid="{00000000-0005-0000-0000-000020000000}"/>
    <cellStyle name="Comma" xfId="1" builtinId="3"/>
    <cellStyle name="Comma 2" xfId="20" xr:uid="{00000000-0005-0000-0000-000022000000}"/>
    <cellStyle name="Comma 3" xfId="82" xr:uid="{6D3D259F-F51E-4950-AC4A-4F5F79711EC8}"/>
    <cellStyle name="Comma 3 2" xfId="59" xr:uid="{00000000-0005-0000-0000-000023000000}"/>
    <cellStyle name="Comma_Stock Valuation Model" xfId="77" xr:uid="{D523C437-FC7F-456E-87EE-9EF21473A4F2}"/>
    <cellStyle name="Currency" xfId="2" builtinId="4"/>
    <cellStyle name="Currency 11" xfId="72" xr:uid="{B6C3FBEC-50D3-43AF-86B5-F0EA568766CD}"/>
    <cellStyle name="Currency 2" xfId="56" xr:uid="{00000000-0005-0000-0000-000025000000}"/>
    <cellStyle name="Hyperlink 2" xfId="64" xr:uid="{00000000-0005-0000-0000-000027000000}"/>
    <cellStyle name="KP_Normal" xfId="67" xr:uid="{00000000-0005-0000-0000-000028000000}"/>
    <cellStyle name="Millares_2AV_M_M " xfId="21" xr:uid="{00000000-0005-0000-0000-000029000000}"/>
    <cellStyle name="Moneda [0]_2AV_M_M " xfId="22" xr:uid="{00000000-0005-0000-0000-00002A000000}"/>
    <cellStyle name="nonsignificant " xfId="23" xr:uid="{00000000-0005-0000-0000-00002B000000}"/>
    <cellStyle name="Normal" xfId="0" builtinId="0"/>
    <cellStyle name="Normal 18" xfId="73" xr:uid="{D7806EC3-3CB0-4BD1-88D0-94B88826D057}"/>
    <cellStyle name="Normal 19" xfId="37" xr:uid="{00000000-0005-0000-0000-00002D000000}"/>
    <cellStyle name="Normal 2" xfId="24" xr:uid="{00000000-0005-0000-0000-00002E000000}"/>
    <cellStyle name="Normal 2 2" xfId="5" xr:uid="{00000000-0005-0000-0000-00002F000000}"/>
    <cellStyle name="Normal 20" xfId="58" xr:uid="{00000000-0005-0000-0000-000030000000}"/>
    <cellStyle name="Normal 20 2" xfId="70" xr:uid="{00000000-0005-0000-0000-000031000000}"/>
    <cellStyle name="Normal 21" xfId="69" xr:uid="{00000000-0005-0000-0000-000032000000}"/>
    <cellStyle name="Normal 21 2" xfId="71" xr:uid="{00000000-0005-0000-0000-000033000000}"/>
    <cellStyle name="Normal 3" xfId="65" xr:uid="{00000000-0005-0000-0000-000034000000}"/>
    <cellStyle name="Normal 3 2 2" xfId="25" xr:uid="{00000000-0005-0000-0000-000035000000}"/>
    <cellStyle name="Normal 3 2 2 2" xfId="76" xr:uid="{EDDAD317-60B8-43B9-B590-6315CADEEEB3}"/>
    <cellStyle name="Normal 3 3 2" xfId="4" xr:uid="{00000000-0005-0000-0000-000036000000}"/>
    <cellStyle name="Normal 4" xfId="78" xr:uid="{14185760-C290-47FD-87B1-ED6DD402B72B}"/>
    <cellStyle name="Normal 4 2" xfId="79" xr:uid="{647D0792-AE34-487A-9218-DE92C5E7185E}"/>
    <cellStyle name="Normal 5" xfId="80" xr:uid="{6EEF399A-694A-4ACA-8934-72A5A13702FD}"/>
    <cellStyle name="Normal_AMGN" xfId="26" xr:uid="{00000000-0005-0000-0000-000037000000}"/>
    <cellStyle name="Normal_NBIX" xfId="27" xr:uid="{00000000-0005-0000-0000-000039000000}"/>
    <cellStyle name="Normal_srpmod" xfId="74" xr:uid="{58A254AF-01C4-447A-BDC3-42EE66275DF8}"/>
    <cellStyle name="p " xfId="28" xr:uid="{00000000-0005-0000-0000-00003A000000}"/>
    <cellStyle name="Percent" xfId="3" builtinId="5"/>
    <cellStyle name="Percent 2" xfId="66" xr:uid="{00000000-0005-0000-0000-00003C000000}"/>
    <cellStyle name="Percent 2 2 3" xfId="29" xr:uid="{00000000-0005-0000-0000-00003D000000}"/>
    <cellStyle name="Percent 3" xfId="81" xr:uid="{B7FB4F99-6FEB-42FF-A15F-D2DF9A65F314}"/>
    <cellStyle name="Percent 4 2" xfId="60" xr:uid="{00000000-0005-0000-0000-00003E000000}"/>
    <cellStyle name="Percent 6" xfId="75" xr:uid="{ADB5DFFD-0211-48BB-8002-ECF1A1B59235}"/>
    <cellStyle name="Right" xfId="68" xr:uid="{00000000-0005-0000-0000-00003F000000}"/>
    <cellStyle name="RRSInstruction" xfId="30" xr:uid="{00000000-0005-0000-0000-000040000000}"/>
    <cellStyle name="RRSInstruction 2" xfId="57" xr:uid="{00000000-0005-0000-0000-000041000000}"/>
    <cellStyle name="s_HardInc " xfId="31" xr:uid="{00000000-0005-0000-0000-000042000000}"/>
    <cellStyle name="s_Valuation " xfId="32" xr:uid="{00000000-0005-0000-0000-000043000000}"/>
    <cellStyle name="significantPairwiseTtest " xfId="33" xr:uid="{00000000-0005-0000-0000-000044000000}"/>
    <cellStyle name="ssp " xfId="34" xr:uid="{00000000-0005-0000-0000-000045000000}"/>
    <cellStyle name="totalCell " xfId="35" xr:uid="{00000000-0005-0000-0000-000046000000}"/>
    <cellStyle name="콤마 [0]_ 2팀층별 " xfId="54" xr:uid="{00000000-0005-0000-0000-000047000000}"/>
    <cellStyle name="콤마_ 2팀층별 " xfId="55" xr:uid="{00000000-0005-0000-0000-000048000000}"/>
    <cellStyle name="표준_0N-HANDLING " xfId="36" xr:uid="{00000000-0005-0000-0000-000049000000}"/>
  </cellStyles>
  <dxfs count="1">
    <dxf>
      <font>
        <color rgb="FFC00000"/>
      </font>
      <numFmt numFmtId="13" formatCode="0%"/>
    </dxf>
  </dxfs>
  <tableStyles count="0" defaultTableStyle="TableStyleMedium2" defaultPivotStyle="PivotStyleLight16"/>
  <colors>
    <mruColors>
      <color rgb="FF0000FF"/>
      <color rgb="FF008000"/>
      <color rgb="FF156082"/>
      <color rgb="FFFFFFCC"/>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6.xml"/><Relationship Id="rId117" Type="http://schemas.openxmlformats.org/officeDocument/2006/relationships/externalLink" Target="externalLinks/externalLink107.xml"/><Relationship Id="rId21" Type="http://schemas.openxmlformats.org/officeDocument/2006/relationships/externalLink" Target="externalLinks/externalLink11.xml"/><Relationship Id="rId42" Type="http://schemas.openxmlformats.org/officeDocument/2006/relationships/externalLink" Target="externalLinks/externalLink32.xml"/><Relationship Id="rId47" Type="http://schemas.openxmlformats.org/officeDocument/2006/relationships/externalLink" Target="externalLinks/externalLink37.xml"/><Relationship Id="rId63" Type="http://schemas.openxmlformats.org/officeDocument/2006/relationships/externalLink" Target="externalLinks/externalLink53.xml"/><Relationship Id="rId68" Type="http://schemas.openxmlformats.org/officeDocument/2006/relationships/externalLink" Target="externalLinks/externalLink58.xml"/><Relationship Id="rId84" Type="http://schemas.openxmlformats.org/officeDocument/2006/relationships/externalLink" Target="externalLinks/externalLink74.xml"/><Relationship Id="rId89" Type="http://schemas.openxmlformats.org/officeDocument/2006/relationships/externalLink" Target="externalLinks/externalLink79.xml"/><Relationship Id="rId112" Type="http://schemas.openxmlformats.org/officeDocument/2006/relationships/externalLink" Target="externalLinks/externalLink102.xml"/><Relationship Id="rId16" Type="http://schemas.openxmlformats.org/officeDocument/2006/relationships/externalLink" Target="externalLinks/externalLink6.xml"/><Relationship Id="rId107" Type="http://schemas.openxmlformats.org/officeDocument/2006/relationships/externalLink" Target="externalLinks/externalLink97.xml"/><Relationship Id="rId11" Type="http://schemas.openxmlformats.org/officeDocument/2006/relationships/externalLink" Target="externalLinks/externalLink1.xml"/><Relationship Id="rId32" Type="http://schemas.openxmlformats.org/officeDocument/2006/relationships/externalLink" Target="externalLinks/externalLink22.xml"/><Relationship Id="rId37" Type="http://schemas.openxmlformats.org/officeDocument/2006/relationships/externalLink" Target="externalLinks/externalLink27.xml"/><Relationship Id="rId53" Type="http://schemas.openxmlformats.org/officeDocument/2006/relationships/externalLink" Target="externalLinks/externalLink43.xml"/><Relationship Id="rId58" Type="http://schemas.openxmlformats.org/officeDocument/2006/relationships/externalLink" Target="externalLinks/externalLink48.xml"/><Relationship Id="rId74" Type="http://schemas.openxmlformats.org/officeDocument/2006/relationships/externalLink" Target="externalLinks/externalLink64.xml"/><Relationship Id="rId79" Type="http://schemas.openxmlformats.org/officeDocument/2006/relationships/externalLink" Target="externalLinks/externalLink69.xml"/><Relationship Id="rId102" Type="http://schemas.openxmlformats.org/officeDocument/2006/relationships/externalLink" Target="externalLinks/externalLink92.xml"/><Relationship Id="rId123" Type="http://schemas.openxmlformats.org/officeDocument/2006/relationships/sheetMetadata" Target="metadata.xml"/><Relationship Id="rId128" Type="http://schemas.openxmlformats.org/officeDocument/2006/relationships/customXml" Target="../customXml/item4.xml"/><Relationship Id="rId5" Type="http://schemas.openxmlformats.org/officeDocument/2006/relationships/worksheet" Target="worksheets/sheet5.xml"/><Relationship Id="rId90" Type="http://schemas.openxmlformats.org/officeDocument/2006/relationships/externalLink" Target="externalLinks/externalLink80.xml"/><Relationship Id="rId95" Type="http://schemas.openxmlformats.org/officeDocument/2006/relationships/externalLink" Target="externalLinks/externalLink85.xml"/><Relationship Id="rId22" Type="http://schemas.openxmlformats.org/officeDocument/2006/relationships/externalLink" Target="externalLinks/externalLink12.xml"/><Relationship Id="rId27" Type="http://schemas.openxmlformats.org/officeDocument/2006/relationships/externalLink" Target="externalLinks/externalLink17.xml"/><Relationship Id="rId43" Type="http://schemas.openxmlformats.org/officeDocument/2006/relationships/externalLink" Target="externalLinks/externalLink33.xml"/><Relationship Id="rId48" Type="http://schemas.openxmlformats.org/officeDocument/2006/relationships/externalLink" Target="externalLinks/externalLink38.xml"/><Relationship Id="rId64" Type="http://schemas.openxmlformats.org/officeDocument/2006/relationships/externalLink" Target="externalLinks/externalLink54.xml"/><Relationship Id="rId69" Type="http://schemas.openxmlformats.org/officeDocument/2006/relationships/externalLink" Target="externalLinks/externalLink59.xml"/><Relationship Id="rId113" Type="http://schemas.openxmlformats.org/officeDocument/2006/relationships/externalLink" Target="externalLinks/externalLink103.xml"/><Relationship Id="rId118" Type="http://schemas.openxmlformats.org/officeDocument/2006/relationships/externalLink" Target="externalLinks/externalLink108.xml"/><Relationship Id="rId80" Type="http://schemas.openxmlformats.org/officeDocument/2006/relationships/externalLink" Target="externalLinks/externalLink70.xml"/><Relationship Id="rId85" Type="http://schemas.openxmlformats.org/officeDocument/2006/relationships/externalLink" Target="externalLinks/externalLink75.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33" Type="http://schemas.openxmlformats.org/officeDocument/2006/relationships/externalLink" Target="externalLinks/externalLink23.xml"/><Relationship Id="rId38" Type="http://schemas.openxmlformats.org/officeDocument/2006/relationships/externalLink" Target="externalLinks/externalLink28.xml"/><Relationship Id="rId59" Type="http://schemas.openxmlformats.org/officeDocument/2006/relationships/externalLink" Target="externalLinks/externalLink49.xml"/><Relationship Id="rId103" Type="http://schemas.openxmlformats.org/officeDocument/2006/relationships/externalLink" Target="externalLinks/externalLink93.xml"/><Relationship Id="rId108" Type="http://schemas.openxmlformats.org/officeDocument/2006/relationships/externalLink" Target="externalLinks/externalLink98.xml"/><Relationship Id="rId124" Type="http://schemas.openxmlformats.org/officeDocument/2006/relationships/calcChain" Target="calcChain.xml"/><Relationship Id="rId54" Type="http://schemas.openxmlformats.org/officeDocument/2006/relationships/externalLink" Target="externalLinks/externalLink44.xml"/><Relationship Id="rId70" Type="http://schemas.openxmlformats.org/officeDocument/2006/relationships/externalLink" Target="externalLinks/externalLink60.xml"/><Relationship Id="rId75" Type="http://schemas.openxmlformats.org/officeDocument/2006/relationships/externalLink" Target="externalLinks/externalLink65.xml"/><Relationship Id="rId91" Type="http://schemas.openxmlformats.org/officeDocument/2006/relationships/externalLink" Target="externalLinks/externalLink81.xml"/><Relationship Id="rId96" Type="http://schemas.openxmlformats.org/officeDocument/2006/relationships/externalLink" Target="externalLinks/externalLink8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externalLink" Target="externalLinks/externalLink13.xml"/><Relationship Id="rId28" Type="http://schemas.openxmlformats.org/officeDocument/2006/relationships/externalLink" Target="externalLinks/externalLink18.xml"/><Relationship Id="rId49" Type="http://schemas.openxmlformats.org/officeDocument/2006/relationships/externalLink" Target="externalLinks/externalLink39.xml"/><Relationship Id="rId114" Type="http://schemas.openxmlformats.org/officeDocument/2006/relationships/externalLink" Target="externalLinks/externalLink104.xml"/><Relationship Id="rId119" Type="http://schemas.openxmlformats.org/officeDocument/2006/relationships/externalLink" Target="externalLinks/externalLink109.xml"/><Relationship Id="rId44" Type="http://schemas.openxmlformats.org/officeDocument/2006/relationships/externalLink" Target="externalLinks/externalLink34.xml"/><Relationship Id="rId60" Type="http://schemas.openxmlformats.org/officeDocument/2006/relationships/externalLink" Target="externalLinks/externalLink50.xml"/><Relationship Id="rId65" Type="http://schemas.openxmlformats.org/officeDocument/2006/relationships/externalLink" Target="externalLinks/externalLink55.xml"/><Relationship Id="rId81" Type="http://schemas.openxmlformats.org/officeDocument/2006/relationships/externalLink" Target="externalLinks/externalLink71.xml"/><Relationship Id="rId86" Type="http://schemas.openxmlformats.org/officeDocument/2006/relationships/externalLink" Target="externalLinks/externalLink76.xml"/><Relationship Id="rId13" Type="http://schemas.openxmlformats.org/officeDocument/2006/relationships/externalLink" Target="externalLinks/externalLink3.xml"/><Relationship Id="rId18" Type="http://schemas.openxmlformats.org/officeDocument/2006/relationships/externalLink" Target="externalLinks/externalLink8.xml"/><Relationship Id="rId39" Type="http://schemas.openxmlformats.org/officeDocument/2006/relationships/externalLink" Target="externalLinks/externalLink29.xml"/><Relationship Id="rId109" Type="http://schemas.openxmlformats.org/officeDocument/2006/relationships/externalLink" Target="externalLinks/externalLink99.xml"/><Relationship Id="rId34" Type="http://schemas.openxmlformats.org/officeDocument/2006/relationships/externalLink" Target="externalLinks/externalLink24.xml"/><Relationship Id="rId50" Type="http://schemas.openxmlformats.org/officeDocument/2006/relationships/externalLink" Target="externalLinks/externalLink40.xml"/><Relationship Id="rId55" Type="http://schemas.openxmlformats.org/officeDocument/2006/relationships/externalLink" Target="externalLinks/externalLink45.xml"/><Relationship Id="rId76" Type="http://schemas.openxmlformats.org/officeDocument/2006/relationships/externalLink" Target="externalLinks/externalLink66.xml"/><Relationship Id="rId97" Type="http://schemas.openxmlformats.org/officeDocument/2006/relationships/externalLink" Target="externalLinks/externalLink87.xml"/><Relationship Id="rId104" Type="http://schemas.openxmlformats.org/officeDocument/2006/relationships/externalLink" Target="externalLinks/externalLink94.xml"/><Relationship Id="rId120" Type="http://schemas.openxmlformats.org/officeDocument/2006/relationships/theme" Target="theme/theme1.xml"/><Relationship Id="rId125"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externalLink" Target="externalLinks/externalLink61.xml"/><Relationship Id="rId92" Type="http://schemas.openxmlformats.org/officeDocument/2006/relationships/externalLink" Target="externalLinks/externalLink82.xml"/><Relationship Id="rId2" Type="http://schemas.openxmlformats.org/officeDocument/2006/relationships/worksheet" Target="worksheets/sheet2.xml"/><Relationship Id="rId29" Type="http://schemas.openxmlformats.org/officeDocument/2006/relationships/externalLink" Target="externalLinks/externalLink19.xml"/><Relationship Id="rId24" Type="http://schemas.openxmlformats.org/officeDocument/2006/relationships/externalLink" Target="externalLinks/externalLink14.xml"/><Relationship Id="rId40" Type="http://schemas.openxmlformats.org/officeDocument/2006/relationships/externalLink" Target="externalLinks/externalLink30.xml"/><Relationship Id="rId45" Type="http://schemas.openxmlformats.org/officeDocument/2006/relationships/externalLink" Target="externalLinks/externalLink35.xml"/><Relationship Id="rId66" Type="http://schemas.openxmlformats.org/officeDocument/2006/relationships/externalLink" Target="externalLinks/externalLink56.xml"/><Relationship Id="rId87" Type="http://schemas.openxmlformats.org/officeDocument/2006/relationships/externalLink" Target="externalLinks/externalLink77.xml"/><Relationship Id="rId110" Type="http://schemas.openxmlformats.org/officeDocument/2006/relationships/externalLink" Target="externalLinks/externalLink100.xml"/><Relationship Id="rId115" Type="http://schemas.openxmlformats.org/officeDocument/2006/relationships/externalLink" Target="externalLinks/externalLink105.xml"/><Relationship Id="rId61" Type="http://schemas.openxmlformats.org/officeDocument/2006/relationships/externalLink" Target="externalLinks/externalLink51.xml"/><Relationship Id="rId82" Type="http://schemas.openxmlformats.org/officeDocument/2006/relationships/externalLink" Target="externalLinks/externalLink72.xml"/><Relationship Id="rId19" Type="http://schemas.openxmlformats.org/officeDocument/2006/relationships/externalLink" Target="externalLinks/externalLink9.xml"/><Relationship Id="rId14" Type="http://schemas.openxmlformats.org/officeDocument/2006/relationships/externalLink" Target="externalLinks/externalLink4.xml"/><Relationship Id="rId30" Type="http://schemas.openxmlformats.org/officeDocument/2006/relationships/externalLink" Target="externalLinks/externalLink20.xml"/><Relationship Id="rId35" Type="http://schemas.openxmlformats.org/officeDocument/2006/relationships/externalLink" Target="externalLinks/externalLink25.xml"/><Relationship Id="rId56" Type="http://schemas.openxmlformats.org/officeDocument/2006/relationships/externalLink" Target="externalLinks/externalLink46.xml"/><Relationship Id="rId77" Type="http://schemas.openxmlformats.org/officeDocument/2006/relationships/externalLink" Target="externalLinks/externalLink67.xml"/><Relationship Id="rId100" Type="http://schemas.openxmlformats.org/officeDocument/2006/relationships/externalLink" Target="externalLinks/externalLink90.xml"/><Relationship Id="rId105" Type="http://schemas.openxmlformats.org/officeDocument/2006/relationships/externalLink" Target="externalLinks/externalLink95.xml"/><Relationship Id="rId12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41.xml"/><Relationship Id="rId72" Type="http://schemas.openxmlformats.org/officeDocument/2006/relationships/externalLink" Target="externalLinks/externalLink62.xml"/><Relationship Id="rId93" Type="http://schemas.openxmlformats.org/officeDocument/2006/relationships/externalLink" Target="externalLinks/externalLink83.xml"/><Relationship Id="rId98" Type="http://schemas.openxmlformats.org/officeDocument/2006/relationships/externalLink" Target="externalLinks/externalLink88.xml"/><Relationship Id="rId121" Type="http://schemas.openxmlformats.org/officeDocument/2006/relationships/styles" Target="styles.xml"/><Relationship Id="rId3" Type="http://schemas.openxmlformats.org/officeDocument/2006/relationships/worksheet" Target="worksheets/sheet3.xml"/><Relationship Id="rId25" Type="http://schemas.openxmlformats.org/officeDocument/2006/relationships/externalLink" Target="externalLinks/externalLink15.xml"/><Relationship Id="rId46" Type="http://schemas.openxmlformats.org/officeDocument/2006/relationships/externalLink" Target="externalLinks/externalLink36.xml"/><Relationship Id="rId67" Type="http://schemas.openxmlformats.org/officeDocument/2006/relationships/externalLink" Target="externalLinks/externalLink57.xml"/><Relationship Id="rId116" Type="http://schemas.openxmlformats.org/officeDocument/2006/relationships/externalLink" Target="externalLinks/externalLink106.xml"/><Relationship Id="rId20" Type="http://schemas.openxmlformats.org/officeDocument/2006/relationships/externalLink" Target="externalLinks/externalLink10.xml"/><Relationship Id="rId41" Type="http://schemas.openxmlformats.org/officeDocument/2006/relationships/externalLink" Target="externalLinks/externalLink31.xml"/><Relationship Id="rId62" Type="http://schemas.openxmlformats.org/officeDocument/2006/relationships/externalLink" Target="externalLinks/externalLink52.xml"/><Relationship Id="rId83" Type="http://schemas.openxmlformats.org/officeDocument/2006/relationships/externalLink" Target="externalLinks/externalLink73.xml"/><Relationship Id="rId88" Type="http://schemas.openxmlformats.org/officeDocument/2006/relationships/externalLink" Target="externalLinks/externalLink78.xml"/><Relationship Id="rId111" Type="http://schemas.openxmlformats.org/officeDocument/2006/relationships/externalLink" Target="externalLinks/externalLink101.xml"/><Relationship Id="rId15" Type="http://schemas.openxmlformats.org/officeDocument/2006/relationships/externalLink" Target="externalLinks/externalLink5.xml"/><Relationship Id="rId36" Type="http://schemas.openxmlformats.org/officeDocument/2006/relationships/externalLink" Target="externalLinks/externalLink26.xml"/><Relationship Id="rId57" Type="http://schemas.openxmlformats.org/officeDocument/2006/relationships/externalLink" Target="externalLinks/externalLink47.xml"/><Relationship Id="rId106" Type="http://schemas.openxmlformats.org/officeDocument/2006/relationships/externalLink" Target="externalLinks/externalLink96.xml"/><Relationship Id="rId12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externalLink" Target="externalLinks/externalLink21.xml"/><Relationship Id="rId52" Type="http://schemas.openxmlformats.org/officeDocument/2006/relationships/externalLink" Target="externalLinks/externalLink42.xml"/><Relationship Id="rId73" Type="http://schemas.openxmlformats.org/officeDocument/2006/relationships/externalLink" Target="externalLinks/externalLink63.xml"/><Relationship Id="rId78" Type="http://schemas.openxmlformats.org/officeDocument/2006/relationships/externalLink" Target="externalLinks/externalLink68.xml"/><Relationship Id="rId94" Type="http://schemas.openxmlformats.org/officeDocument/2006/relationships/externalLink" Target="externalLinks/externalLink84.xml"/><Relationship Id="rId99" Type="http://schemas.openxmlformats.org/officeDocument/2006/relationships/externalLink" Target="externalLinks/externalLink89.xml"/><Relationship Id="rId101" Type="http://schemas.openxmlformats.org/officeDocument/2006/relationships/externalLink" Target="externalLinks/externalLink91.xml"/><Relationship Id="rId12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3216</xdr:rowOff>
    </xdr:to>
    <xdr:pic>
      <xdr:nvPicPr>
        <xdr:cNvPr id="3" name="Picture 2">
          <a:extLst>
            <a:ext uri="{FF2B5EF4-FFF2-40B4-BE49-F238E27FC236}">
              <a16:creationId xmlns:a16="http://schemas.microsoft.com/office/drawing/2014/main" id="{283D0FC3-2DE2-29E2-A318-B5D02191789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171</xdr:row>
      <xdr:rowOff>0</xdr:rowOff>
    </xdr:from>
    <xdr:to>
      <xdr:col>10</xdr:col>
      <xdr:colOff>527050</xdr:colOff>
      <xdr:row>191</xdr:row>
      <xdr:rowOff>31750</xdr:rowOff>
    </xdr:to>
    <xdr:pic>
      <xdr:nvPicPr>
        <xdr:cNvPr id="5" name="Picture 4">
          <a:extLst>
            <a:ext uri="{FF2B5EF4-FFF2-40B4-BE49-F238E27FC236}">
              <a16:creationId xmlns:a16="http://schemas.microsoft.com/office/drawing/2014/main" id="{FFF1EE55-C075-DD32-47C3-63E632ADAB3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1699200"/>
          <a:ext cx="6496050" cy="3714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GVAT/Modelware/Tier%201%20-%20Energy/XOMModelware.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doug/P.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EMP/a%20b&#226;tons%20rompu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NA\NY\LIB\ER\HEALTH\RubinJ\Company\Pfe\PFEwork.xls"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Startup" Target="health/HarrS/Companies/SCIO/Models/SCIO_02130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sad\root\na\ny\users\johndasc\Docs\ID\Charts\Chart_Gallery\From%20Vlad\B11_BarSingle_AverageLine.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Startup" Target="HEALTH/Pharma/Risinger/models/WPI/Charts%20&amp;%20Tables/metoprolol2.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HEALTH/Pharma/Risinger/models/LLY/LLYwk.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Startup" Target="chwang/EM/OLD/OLD_2008/BF%202Q08/Copy%20of%20KS055550.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Startup" Target="HEALTH/Pharma/Risinger/models/VRX/VRX_InitiationExhibits.xls"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Startup" Target="HEALTH/HarrS/Companies/GENZ/Models/DNA_041206.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Startup" Target="chwang/EM/KS086790.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Startup" Target="HEALTH/HarrS/Companies/AMGN/Models/AMGN_051506.xls"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Startup" Target="HEALTH/Pharma/Risinger/models/WYE/WYE_Charts.xls"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Startup" Target="Small%20Caps/Healthcare/DROG/Reports/1Q11/DROG%20Support_1Q11.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Startup" Target="HEALTH/Pharma/Risinger/models/PFE/PFE_Charts.xls"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Startup" Target="HEALTH/Pharma/Risinger/Rx/GenericsTracker_Monthly.xls"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Startup" Target="HEALTH/Pharma/Risinger/Rx/Archive/GenericsTracker_unused.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Msad\root\na\ny\users\johndasc\Docs\ID\Charts\Sandbox\BtoB.xls" TargetMode="External"/></Relationships>
</file>

<file path=xl/externalLinks/_rels/externalLink20.xml.rels><?xml version="1.0" encoding="UTF-8" standalone="yes"?>
<Relationships xmlns="http://schemas.openxmlformats.org/package/2006/relationships"><Relationship Id="rId1" Type="http://schemas.microsoft.com/office/2006/relationships/xlExternalLinkPath/xlStartup" Target="Small%20Caps/Healthcare/Reports%20&amp;%20Presentations/Labs%20Support%20Oct%2010.xls" TargetMode="External"/></Relationships>
</file>

<file path=xl/externalLinks/_rels/externalLink21.xml.rels><?xml version="1.0" encoding="UTF-8" standalone="yes"?>
<Relationships xmlns="http://schemas.openxmlformats.org/package/2006/relationships"><Relationship Id="rId1" Type="http://schemas.microsoft.com/office/2006/relationships/xlExternalLinkPath/xlStartup" Target="NA/NY/LIB/ER/HEALTH/Pharma/Risinger/GenericsTracker.xls" TargetMode="External"/></Relationships>
</file>

<file path=xl/externalLinks/_rels/externalLink22.xml.rels><?xml version="1.0" encoding="UTF-8" standalone="yes"?>
<Relationships xmlns="http://schemas.openxmlformats.org/package/2006/relationships"><Relationship Id="rId1" Type="http://schemas.microsoft.com/office/2006/relationships/xlExternalLinkPath/xlStartup" Target="Small%20Caps/Agri/Reports/Farmers-update-oct10/SLC%20Performance.xls" TargetMode="External"/></Relationships>
</file>

<file path=xl/externalLinks/_rels/externalLink23.xml.rels><?xml version="1.0" encoding="UTF-8" standalone="yes"?>
<Relationships xmlns="http://schemas.openxmlformats.org/package/2006/relationships"><Relationship Id="rId1" Type="http://schemas.microsoft.com/office/2006/relationships/xlExternalLinkPath/xlStartup" Target="HEALTH/Sapna/Companies/CELG/Miscellaneous/Revlimid%20Pricing.xls" TargetMode="External"/></Relationships>
</file>

<file path=xl/externalLinks/_rels/externalLink24.xml.rels><?xml version="1.0" encoding="UTF-8" standalone="yes"?>
<Relationships xmlns="http://schemas.openxmlformats.org/package/2006/relationships"><Relationship Id="rId1" Type="http://schemas.microsoft.com/office/2006/relationships/xlExternalLinkPath/xlStartup" Target="HEALTH/Pharma/Risinger/models/VRX/Profitability.xls" TargetMode="External"/></Relationships>
</file>

<file path=xl/externalLinks/_rels/externalLink25.xml.rels><?xml version="1.0" encoding="UTF-8" standalone="yes"?>
<Relationships xmlns="http://schemas.openxmlformats.org/package/2006/relationships"><Relationship Id="rId1" Type="http://schemas.microsoft.com/office/2006/relationships/xlExternalLinkPath/xlStartup" Target="HEALTH/Pharma/Risinger/models/LLY/LLY_Charts.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Startup" Target="chwang/EM/OLD/OLD_2007/Copy%20of%20KS005270.xl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chwang/EM/OLD/OLD_2008/BF%202Q08/Copy%20of%20KS004940.xls" TargetMode="External"/></Relationships>
</file>

<file path=xl/externalLinks/_rels/externalLink28.xml.rels><?xml version="1.0" encoding="UTF-8" standalone="yes"?>
<Relationships xmlns="http://schemas.openxmlformats.org/package/2006/relationships"><Relationship Id="rId1" Type="http://schemas.microsoft.com/office/2006/relationships/xlExternalLinkPath/xlStartup" Target="chwang/EM/Open%20Platform/OPCh%20WFH.xls" TargetMode="External"/></Relationships>
</file>

<file path=xl/externalLinks/_rels/externalLink29.xml.rels><?xml version="1.0" encoding="UTF-8" standalone="yes"?>
<Relationships xmlns="http://schemas.openxmlformats.org/package/2006/relationships"><Relationship Id="rId1" Type="http://schemas.microsoft.com/office/2006/relationships/xlExternalLinkPath/xlStartup" Target="HEALTH/Pharma/Risinger/models/BMY/BMY_Charts.xls" TargetMode="External"/></Relationships>
</file>

<file path=xl/externalLinks/_rels/externalLink30.xml.rels><?xml version="1.0" encoding="UTF-8" standalone="yes"?>
<Relationships xmlns="http://schemas.openxmlformats.org/package/2006/relationships"><Relationship Id="rId1" Type="http://schemas.microsoft.com/office/2006/relationships/xlExternalLinkPath/xlStartup" Target="HEALTH/HarrS/Companies/AMGN/Models/AMGN.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copithorne/Company/Idph/IDPH.XLS" TargetMode="External"/></Relationships>
</file>

<file path=xl/externalLinks/_rels/externalLink32.xml.rels><?xml version="1.0" encoding="UTF-8" standalone="yes"?>
<Relationships xmlns="http://schemas.openxmlformats.org/package/2006/relationships"><Relationship Id="rId1" Type="http://schemas.microsoft.com/office/2006/relationships/xlExternalLinkPath/xlStartup" Target="HEALTH/HarrS/Copy%20of%20Gild.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h:\My%20Documents\&#49464;&#47924;\&#51064;&#51221;&#51060;&#51088;\&#51452;&#53469;&#49548;&#50976;3.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health/Witzke/Models/Models_Robin/HGSI_Robin.xls" TargetMode="External"/></Relationships>
</file>

<file path=xl/externalLinks/_rels/externalLink35.xml.rels><?xml version="1.0" encoding="UTF-8" standalone="yes"?>
<Relationships xmlns="http://schemas.openxmlformats.org/package/2006/relationships"><Relationship Id="rId1" Type="http://schemas.microsoft.com/office/2006/relationships/xlExternalLinkPath/xlStartup" Target="fig/Joon%20Download/Documents%20and%20Settings/djookim/My%20Documents/&#44048;&#49324;/&#48516;&#48152;&#44592;&#44160;&#53664;/LG&#52852;&#46300;/2002&#45380;&#48152;&#44592;/Book1.xls" TargetMode="External"/></Relationships>
</file>

<file path=xl/externalLinks/_rels/externalLink36.xml.rels><?xml version="1.0" encoding="UTF-8" standalone="yes"?>
<Relationships xmlns="http://schemas.openxmlformats.org/package/2006/relationships"><Relationship Id="rId1" Type="http://schemas.microsoft.com/office/2006/relationships/xlExternalLinkPath/xlStartup" Target="HEALTH/HarrS/Companies/Private%20Cos/Biodel/meh.xls" TargetMode="External"/></Relationships>
</file>

<file path=xl/externalLinks/_rels/externalLink37.xml.rels><?xml version="1.0" encoding="UTF-8" standalone="yes"?>
<Relationships xmlns="http://schemas.openxmlformats.org/package/2006/relationships"><Relationship Id="rId1" Type="http://schemas.microsoft.com/office/2006/relationships/xlExternalLinkPath/xlStartup" Target="HEALTH/HarrS/Companies/VRTX/Models/VRTX_050708V4_WIP.xls" TargetMode="External"/></Relationships>
</file>

<file path=xl/externalLinks/_rels/externalLink38.xml.rels><?xml version="1.0" encoding="UTF-8" standalone="yes"?>
<Relationships xmlns="http://schemas.openxmlformats.org/package/2006/relationships"><Relationship Id="rId1" Type="http://schemas.microsoft.com/office/2006/relationships/xlExternalLinkPath/xlStartup" Target="HEALTH/HarrS/Companies/OSIP/Models/OSIP022404.xls" TargetMode="External"/></Relationships>
</file>

<file path=xl/externalLinks/_rels/externalLink39.xml.rels><?xml version="1.0" encoding="UTF-8" standalone="yes"?>
<Relationships xmlns="http://schemas.openxmlformats.org/package/2006/relationships"><Relationship Id="rId1" Type="http://schemas.microsoft.com/office/2006/relationships/xlExternalLinkPath/xlStartup" Target="HEALTH/HarrS/Companies/MDCO/Models/MDCO_042004.xls" TargetMode="External"/></Relationships>
</file>

<file path=xl/externalLinks/_rels/externalLink40.xml.rels><?xml version="1.0" encoding="UTF-8" standalone="yes"?>
<Relationships xmlns="http://schemas.openxmlformats.org/package/2006/relationships"><Relationship Id="rId1" Type="http://schemas.microsoft.com/office/2006/relationships/xlExternalLinkPath/xlStartup" Target="HEALTH/HarrS/Companies/MDCO/Models/MDCO_client.xls" TargetMode="External"/></Relationships>
</file>

<file path=xl/externalLinks/_rels/externalLink41.xml.rels><?xml version="1.0" encoding="UTF-8" standalone="yes"?>
<Relationships xmlns="http://schemas.openxmlformats.org/package/2006/relationships"><Relationship Id="rId1" Type="http://schemas.microsoft.com/office/2006/relationships/xlExternalLinkPath/xlStartup" Target="health/RubinJ/Company/PFE/PFEwork1.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server\DB\US%20infra%20SW\akshay\WEBM\Documents%20and%20Settings\akshayn\Local%20Settings\Temporary%20Internet%20Files\OLKC5\traker1\Industry%20Comps\GeninfraUniverse_DataSheet.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192.168.1.2\I%20Drive\DOCUME~1\bmussman\LOCALS~1\Temp\notesF1CAB1\Models%20(Previous)\GOL\GOL_Model_Oficial.xls" TargetMode="External"/></Relationships>
</file>

<file path=xl/externalLinks/_rels/externalLink44.xml.rels><?xml version="1.0" encoding="UTF-8" standalone="yes"?>
<Relationships xmlns="http://schemas.openxmlformats.org/package/2006/relationships"><Relationship Id="rId1" Type="http://schemas.microsoft.com/office/2006/relationships/xlExternalLinkPath/xlStartup" Target="health/RubinJ/Company/WLA/WLAwork1.XLS" TargetMode="External"/></Relationships>
</file>

<file path=xl/externalLinks/_rels/externalLink45.xml.rels><?xml version="1.0" encoding="UTF-8" standalone="yes"?>
<Relationships xmlns="http://schemas.openxmlformats.org/package/2006/relationships"><Relationship Id="rId1" Type="http://schemas.microsoft.com/office/2006/relationships/xlExternalLinkPath/xlStartup" Target="HEALTH/Biotech/Hung/Models/PRLD%20210511.xlsx" TargetMode="External"/></Relationships>
</file>

<file path=xl/externalLinks/_rels/externalLink46.xml.rels><?xml version="1.0" encoding="UTF-8" standalone="yes"?>
<Relationships xmlns="http://schemas.openxmlformats.org/package/2006/relationships"><Relationship Id="rId1" Type="http://schemas.microsoft.com/office/2006/relationships/xlExternalLinkPath/xlStartup" Target="health/GOODMAN/MarketModels/Androgen.xls" TargetMode="External"/></Relationships>
</file>

<file path=xl/externalLinks/_rels/externalLink47.xml.rels><?xml version="1.0" encoding="UTF-8" standalone="yes"?>
<Relationships xmlns="http://schemas.openxmlformats.org/package/2006/relationships"><Relationship Id="rId1" Type="http://schemas.microsoft.com/office/2006/relationships/xlExternalLinkPath/xlStartup" Target="health/GOODMAN/MODELS/AZA.XLS" TargetMode="External"/></Relationships>
</file>

<file path=xl/externalLinks/_rels/externalLink48.xml.rels><?xml version="1.0" encoding="UTF-8" standalone="yes"?>
<Relationships xmlns="http://schemas.openxmlformats.org/package/2006/relationships"><Relationship Id="rId1" Type="http://schemas.microsoft.com/office/2006/relationships/xlExternalLinkPath/xlStartup" Target="health/HarrS/Companies/MDCO/MDCO_061202.xls" TargetMode="External"/></Relationships>
</file>

<file path=xl/externalLinks/_rels/externalLink49.xml.rels><?xml version="1.0" encoding="UTF-8" standalone="yes"?>
<Relationships xmlns="http://schemas.openxmlformats.org/package/2006/relationships"><Relationship Id="rId1" Type="http://schemas.microsoft.com/office/2006/relationships/xlExternalLinkPath/xlStartup" Target="health/HarrS/Companies/MLNM/Models/MLNM_0423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P:\GLBEARN\ADDINS\GE_VBALN.XLA"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192.168.1.2\i%20drive\Documents%20and%20Settings\arunn\Local%20Settings\Temporary%20Internet%20Files\OLK1850\SPRM.SI.A.xls" TargetMode="External"/></Relationships>
</file>

<file path=xl/externalLinks/_rels/externalLink52.xml.rels><?xml version="1.0" encoding="UTF-8" standalone="yes"?>
<Relationships xmlns="http://schemas.openxmlformats.org/package/2006/relationships"><Relationship Id="rId1" Type="http://schemas.microsoft.com/office/2006/relationships/xlExternalLinkPath/xlStartup" Target="HEALTH/HarrS/Companies/MEDI/Models/MEDI102204.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A:\ACE\Editing\Excel%20-%20NonFinance%20Verifier\Av2.xls" TargetMode="External"/></Relationships>
</file>

<file path=xl/externalLinks/_rels/externalLink54.xml.rels><?xml version="1.0" encoding="UTF-8" standalone="yes"?>
<Relationships xmlns="http://schemas.openxmlformats.org/package/2006/relationships"><Relationship Id="rId1" Type="http://schemas.microsoft.com/office/2006/relationships/xlExternalLinkPath/xlStartup" Target="HEALTH/Pharma/Risinger/models/CEPH/CEPHwk.xls" TargetMode="External"/></Relationships>
</file>

<file path=xl/externalLinks/_rels/externalLink55.xml.rels><?xml version="1.0" encoding="UTF-8" standalone="yes"?>
<Relationships xmlns="http://schemas.openxmlformats.org/package/2006/relationships"><Relationship Id="rId1" Type="http://schemas.microsoft.com/office/2006/relationships/xlExternalLinkPath/xlStartup" Target="health/LIND/COMPANY/BGEN/BGEN.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N0002RSCH\F\Semis\COMPANY\SMTC\SMTCWKSH.XLS" TargetMode="External"/></Relationships>
</file>

<file path=xl/externalLinks/_rels/externalLink57.xml.rels><?xml version="1.0" encoding="UTF-8" standalone="yes"?>
<Relationships xmlns="http://schemas.openxmlformats.org/package/2006/relationships"><Relationship Id="rId1" Type="http://schemas.microsoft.com/office/2006/relationships/xlExternalLinkPath/xlStartup" Target="Emerging%20Markets%20Research/RtN/Practice/DIResearch/commonSys3/Pharma%20Services/Excel%20Stuff/COMPS/Master%20Comps_9-6-02.xls" TargetMode="External"/></Relationships>
</file>

<file path=xl/externalLinks/_rels/externalLink58.xml.rels><?xml version="1.0" encoding="UTF-8" standalone="yes"?>
<Relationships xmlns="http://schemas.openxmlformats.org/package/2006/relationships"><Relationship Id="rId1" Type="http://schemas.microsoft.com/office/2006/relationships/xlExternalLinkPath/xlPathMissing" Target="c1"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www.mcm-mcm.com.br/BDADOS/BANCO/Fcesp90-99.xls" TargetMode="External"/></Relationships>
</file>

<file path=xl/externalLinks/_rels/externalLink60.xml.rels><?xml version="1.0" encoding="UTF-8" standalone="yes"?>
<Relationships xmlns="http://schemas.openxmlformats.org/package/2006/relationships"><Relationship Id="rId1" Type="http://schemas.microsoft.com/office/2006/relationships/xlExternalLinkPath/xlStartup" Target="HEALTH/HarrS/Companies/REGN/Models/REGN102903.XLS" TargetMode="External"/></Relationships>
</file>

<file path=xl/externalLinks/_rels/externalLink61.xml.rels><?xml version="1.0" encoding="UTF-8" standalone="yes"?>
<Relationships xmlns="http://schemas.openxmlformats.org/package/2006/relationships"><Relationship Id="rId1" Type="http://schemas.microsoft.com/office/2006/relationships/xlExternalLinkPath/xlStartup" Target="HEALTH/HarrS/Companies/VRTX/Models/VRTX_020410.xls" TargetMode="External"/></Relationships>
</file>

<file path=xl/externalLinks/_rels/externalLink62.xml.rels><?xml version="1.0" encoding="UTF-8" standalone="yes"?>
<Relationships xmlns="http://schemas.openxmlformats.org/package/2006/relationships"><Relationship Id="rId1" Type="http://schemas.microsoft.com/office/2006/relationships/xlExternalLinkPath/xlStartup" Target="HEALTH/HarrS/Companies/MEDI/Models/MEDI072204.xls" TargetMode="External"/></Relationships>
</file>

<file path=xl/externalLinks/_rels/externalLink63.xml.rels><?xml version="1.0" encoding="UTF-8" standalone="yes"?>
<Relationships xmlns="http://schemas.openxmlformats.org/package/2006/relationships"><Relationship Id="rId1" Type="http://schemas.microsoft.com/office/2006/relationships/xlExternalLinkPath/xlStartup" Target="HEALTH/HarrS/Companies/DNA/Models/DNA_070804.XLS" TargetMode="External"/></Relationships>
</file>

<file path=xl/externalLinks/_rels/externalLink64.xml.rels><?xml version="1.0" encoding="UTF-8" standalone="yes"?>
<Relationships xmlns="http://schemas.openxmlformats.org/package/2006/relationships"><Relationship Id="rId1" Type="http://schemas.microsoft.com/office/2006/relationships/xlExternalLinkPath/xlStartup" Target="Pulp&amp;p~1/ADMIN/Rtn/commonSys3/Pharma%20Services/Excel%20Stuff/COMPS/Master%20Comps_9-6-02.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PROJECTS\Newton\Schoenebaum\SCHOENEBAUM%20TEAM%20-%20BEAR\%23%23%23%23COMPANY%20FOLDERS%23%23%23%23\%23%23%23%23%20DNA%20%23%23%23%23\%23%23%23%23%20BEAR%20MODELS%20%23%23%23\DNA%20MODEL_NOT%20APPROVED.xls" TargetMode="External"/></Relationships>
</file>

<file path=xl/externalLinks/_rels/externalLink66.xml.rels><?xml version="1.0" encoding="UTF-8" standalone="yes"?>
<Relationships xmlns="http://schemas.openxmlformats.org/package/2006/relationships"><Relationship Id="rId1" Type="http://schemas.microsoft.com/office/2006/relationships/xlExternalLinkPath/xlStartup" Target="health/HarrS/Companies/AMLN/Models/AMLN022003.xls" TargetMode="External"/></Relationships>
</file>

<file path=xl/externalLinks/_rels/externalLink67.xml.rels><?xml version="1.0" encoding="UTF-8" standalone="yes"?>
<Relationships xmlns="http://schemas.openxmlformats.org/package/2006/relationships"><Relationship Id="rId1" Type="http://schemas.microsoft.com/office/2006/relationships/xlExternalLinkPath/xlStartup" Target="HEALTH/AbermanM/Companies/NPSP/Model/NPSP012805_rl.xls" TargetMode="External"/></Relationships>
</file>

<file path=xl/externalLinks/_rels/externalLink68.xml.rels><?xml version="1.0" encoding="UTF-8" standalone="yes"?>
<Relationships xmlns="http://schemas.openxmlformats.org/package/2006/relationships"><Relationship Id="rId1" Type="http://schemas.microsoft.com/office/2006/relationships/xlExternalLinkPath/xlStartup" Target="HEALTH/HarrS/Copy%20of%20MEDI.XLS" TargetMode="External"/></Relationships>
</file>

<file path=xl/externalLinks/_rels/externalLink69.xml.rels><?xml version="1.0" encoding="UTF-8" standalone="yes"?>
<Relationships xmlns="http://schemas.openxmlformats.org/package/2006/relationships"><Relationship Id="rId1" Type="http://schemas.microsoft.com/office/2006/relationships/xlExternalLinkPath/xlStartup" Target="copithorne/Company/GENZ/GENZ.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192.168.1.2\i%20drive\Models%20of%20report%20published\Retail%20-%20May%20010504-ML.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server\DB\US%20infra%20SW\akshay\WEBM\Documents%20and%20Settings\akshayn\Local%20Settings\Temporary%20Internet%20Files\OLKC5\traker1\Industry%20Comps\Security_Comparable_Large.xls" TargetMode="External"/></Relationships>
</file>

<file path=xl/externalLinks/_rels/externalLink72.xml.rels><?xml version="1.0" encoding="UTF-8" standalone="yes"?>
<Relationships xmlns="http://schemas.openxmlformats.org/package/2006/relationships"><Relationship Id="rId1" Type="http://schemas.microsoft.com/office/2006/relationships/xlExternalLinkPath/xlStartup" Target="DOCUME~1/boscoes/LOCALS~1/Temp/LLYwork.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RSCO1\SYS2\HOME\KDUNNE\COMPNEW\SANM\quarsanm.xls" TargetMode="External"/></Relationships>
</file>

<file path=xl/externalLinks/_rels/externalLink74.xml.rels><?xml version="1.0" encoding="UTF-8" standalone="yes"?>
<Relationships xmlns="http://schemas.openxmlformats.org/package/2006/relationships"><Relationship Id="rId1" Type="http://schemas.microsoft.com/office/2006/relationships/xlExternalLinkPath/xlStartup" Target="health/Witzke/Models/Models_Robin/TLRK_Robin.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192.168.1.2\i%20drive\TEMP\H.$config.notes.data\~0855061.xls" TargetMode="External"/></Relationships>
</file>

<file path=xl/externalLinks/_rels/externalLink76.xml.rels><?xml version="1.0" encoding="UTF-8" standalone="yes"?>
<Relationships xmlns="http://schemas.openxmlformats.org/package/2006/relationships"><Relationship Id="rId1" Type="http://schemas.microsoft.com/office/2006/relationships/xlExternalLinkPath/xlStartup" Target="HEALTH/Biotech/Harrison/Models/Radius/Oct10BloombergBiotCatalyst.xlsx"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http://research.ms.com/eqr/rlink/webapp/Research?action=streamFile&amp;docId=226639&amp;docFileType=8&amp;linksrc=rl-res-site&amp;lastParam=/PFE.N.XLS" TargetMode="External"/></Relationships>
</file>

<file path=xl/externalLinks/_rels/externalLink78.xml.rels><?xml version="1.0" encoding="UTF-8" standalone="yes"?>
<Relationships xmlns="http://schemas.openxmlformats.org/package/2006/relationships"><Relationship Id="rId1" Type="http://schemas.microsoft.com/office/2006/relationships/xlExternalLinkPath/xlStartup" Target="PHARM/David/david%20Instrumentarium.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Documents%20and%20Settings\nirekac\Local%20Settings\Temporary%20Internet%20Files\Content.Outlook\9EAJWIMA\STRA%20WITP%20(7).xls" TargetMode="External"/></Relationships>
</file>

<file path=xl/externalLinks/_rels/externalLink80.xml.rels><?xml version="1.0" encoding="UTF-8" standalone="yes"?>
<Relationships xmlns="http://schemas.openxmlformats.org/package/2006/relationships"><Relationship Id="rId1" Type="http://schemas.microsoft.com/office/2006/relationships/xlExternalLinkPath/xlStartup" Target="HEALTH/RubinJ/Company/MRK/MRKwork-MW%20validation.xls" TargetMode="External"/></Relationships>
</file>

<file path=xl/externalLinks/_rels/externalLink81.xml.rels><?xml version="1.0" encoding="UTF-8" standalone="yes"?>
<Relationships xmlns="http://schemas.openxmlformats.org/package/2006/relationships"><Relationship Id="rId1" Type="http://schemas.microsoft.com/office/2006/relationships/xlExternalLinkPath/xlPathMissing" Target="FRXwk.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Users\sunilt\AppData\Local\Microsoft\Windows\Temporary%20Internet%20Files\Content.Outlook\OY7ODUVI\RDUS_VP%20(2).XLSM" TargetMode="External"/></Relationships>
</file>

<file path=xl/externalLinks/_rels/externalLink83.xml.rels><?xml version="1.0" encoding="UTF-8" standalone="yes"?>
<Relationships xmlns="http://schemas.openxmlformats.org/package/2006/relationships"><Relationship Id="rId2" Type="http://schemas.openxmlformats.org/officeDocument/2006/relationships/externalLinkPath" Target="file:///\\msad\root\NA\NY\LIB\er\HEALTH\Sean's%20Coverage\Model%20Templates\AXSM.xlsm" TargetMode="External"/><Relationship Id="rId1" Type="http://schemas.openxmlformats.org/officeDocument/2006/relationships/externalLinkPath" Target="file:///\\msad\root\NA\NY\LIB\er\HEALTH\Sean's%20Coverage\Model%20Templates\AXSM.xlsm" TargetMode="External"/></Relationships>
</file>

<file path=xl/externalLinks/_rels/externalLink84.xml.rels><?xml version="1.0" encoding="UTF-8" standalone="yes"?>
<Relationships xmlns="http://schemas.openxmlformats.org/package/2006/relationships"><Relationship Id="rId1" Type="http://schemas.microsoft.com/office/2006/relationships/xlExternalLinkPath/xlStartup" Target="HEALTH/Biotech/Harrison/Coverage/RDUS/InitiationCharts/Tables.Charts.xlsx"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NA\NY\LIB\ER\HEALTH\Biotech\Hung\Models\RARE%20190326.xls" TargetMode="External"/></Relationships>
</file>

<file path=xl/externalLinks/_rels/externalLink86.xml.rels><?xml version="1.0" encoding="UTF-8" standalone="yes"?>
<Relationships xmlns="http://schemas.openxmlformats.org/package/2006/relationships"><Relationship Id="rId1" Type="http://schemas.microsoft.com/office/2006/relationships/xlExternalLinkPath/xlStartup" Target="HEALTH/Biotech/Harrison/Models/Milestones%20Calendar_%20Biotech.xls" TargetMode="External"/></Relationships>
</file>

<file path=xl/externalLinks/_rels/externalLink87.xml.rels><?xml version="1.0" encoding="UTF-8" standalone="yes"?>
<Relationships xmlns="http://schemas.openxmlformats.org/package/2006/relationships"><Relationship Id="rId1" Type="http://schemas.microsoft.com/office/2006/relationships/xlExternalLinkPath/xlPathMissing" Target="MultipleSecuritie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http://www.expectationsinvesting.com/spreadsheets/msft_VDF98.xls" TargetMode="External"/></Relationships>
</file>

<file path=xl/externalLinks/_rels/externalLink89.xml.rels><?xml version="1.0" encoding="UTF-8" standalone="yes"?>
<Relationships xmlns="http://schemas.openxmlformats.org/package/2006/relationships"><Relationship Id="rId1" Type="http://schemas.microsoft.com/office/2006/relationships/xlExternalLinkPath/xlStartup" Target="HEALTH/HarrS/Companies/DNA/Models/DNA_021804_MW.XLS" TargetMode="External"/></Relationships>
</file>

<file path=xl/externalLinks/_rels/externalLink90.xml.rels><?xml version="1.0" encoding="UTF-8" standalone="yes"?>
<Relationships xmlns="http://schemas.openxmlformats.org/package/2006/relationships"><Relationship Id="rId2" Type="http://schemas.openxmlformats.org/officeDocument/2006/relationships/externalLinkPath" Target="file:///\\Msad\root\NA\NY\LIB\ER\HEALTH\Sean's%20Coverage\Model%20Templates\ACAD.xlsx" TargetMode="External"/><Relationship Id="rId1" Type="http://schemas.openxmlformats.org/officeDocument/2006/relationships/externalLinkPath" Target="file:///\\msad\root\NA\NY\LIB\er\HEALTH\Sean's%20Coverage\Model%20Templates\ACAD.xlsx" TargetMode="External"/></Relationships>
</file>

<file path=xl/externalLinks/_rels/externalLink91.xml.rels><?xml version="1.0" encoding="UTF-8" standalone="yes"?>
<Relationships xmlns="http://schemas.openxmlformats.org/package/2006/relationships"><Relationship Id="rId1" Type="http://schemas.microsoft.com/office/2006/relationships/xlExternalLinkPath/xlStartup" Target="PHARM/XLDATA/NOVARTIS/NOVARTIS.XLS" TargetMode="External"/></Relationships>
</file>

<file path=xl/externalLinks/_rels/externalLink92.xml.rels><?xml version="1.0" encoding="UTF-8" standalone="yes"?>
<Relationships xmlns="http://schemas.openxmlformats.org/package/2006/relationships"><Relationship Id="rId1" Type="http://schemas.microsoft.com/office/2006/relationships/xlExternalLinkPath/xlStartup" Target="HEALTH/RubinJ/Company/MRK/MRKwork.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F:\Home\Kdunne\COMPNEW\SLR\Home\Kdunne\COMPNEW\SANM\QUARSANM.XLS" TargetMode="External"/></Relationships>
</file>

<file path=xl/externalLinks/_rels/externalLink94.xml.rels><?xml version="1.0" encoding="UTF-8" standalone="yes"?>
<Relationships xmlns="http://schemas.openxmlformats.org/package/2006/relationships"><Relationship Id="rId1" Type="http://schemas.microsoft.com/office/2006/relationships/xlExternalLinkPath/xlPathMissing" Target="old_cvs_dcf.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S:\Dna\Models\DNA071001.xls" TargetMode="External"/></Relationships>
</file>

<file path=xl/externalLinks/_rels/externalLink96.xml.rels><?xml version="1.0" encoding="UTF-8" standalone="yes"?>
<Relationships xmlns="http://schemas.openxmlformats.org/package/2006/relationships"><Relationship Id="rId1" Type="http://schemas.microsoft.com/office/2006/relationships/xlExternalLinkPath/xlStartup" Target="HEALTH/RubinJ/Company/Pfe/PFEworktem3.xls" TargetMode="External"/></Relationships>
</file>

<file path=xl/externalLinks/_rels/externalLink97.xml.rels><?xml version="1.0" encoding="UTF-8" standalone="yes"?>
<Relationships xmlns="http://schemas.openxmlformats.org/package/2006/relationships"><Relationship Id="rId1" Type="http://schemas.microsoft.com/office/2006/relationships/xlExternalLinkPath/xlStartup" Target="health/RubinJ/Company/BMY/BMYwork.xls" TargetMode="External"/></Relationships>
</file>

<file path=xl/externalLinks/_rels/externalLink98.xml.rels><?xml version="1.0" encoding="UTF-8" standalone="yes"?>
<Relationships xmlns="http://schemas.openxmlformats.org/package/2006/relationships"><Relationship Id="rId1" Type="http://schemas.microsoft.com/office/2006/relationships/xlExternalLinkPath/xlStartup" Target="HEALTH/RubinJ/Company/Pfe/PFEworktemp3Q03.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H:\Test%20Models\jdsu0127x1.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192.168.1.2\I%20Drive\DOCUME~1\bmussman\LOCALS~1\Temp\notesF1CAB1\Models%20(Current)\Utilities\Cemig\Cemig.xls" TargetMode="External"/></Relationships>
</file>

<file path=xl/externalLinks/_rels/externalLink101.xml.rels><?xml version="1.0" encoding="UTF-8" standalone="yes"?>
<Relationships xmlns="http://schemas.openxmlformats.org/package/2006/relationships"><Relationship Id="rId1" Type="http://schemas.microsoft.com/office/2006/relationships/xlExternalLinkPath/xlStartup" Target="HEALTH/HarrS/Companies/MDCO/Models/MDCO_042203.xls" TargetMode="External"/></Relationships>
</file>

<file path=xl/externalLinks/_rels/externalLink102.xml.rels><?xml version="1.0" encoding="UTF-8" standalone="yes"?>
<Relationships xmlns="http://schemas.openxmlformats.org/package/2006/relationships"><Relationship Id="rId1" Type="http://schemas.microsoft.com/office/2006/relationships/xlExternalLinkPath/xlStartup" Target="health/LIND/INDUSTRY/FACTSET.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192.168.1.2\i%20drive\Documents%20and%20Settings\arunn\Local%20Settings\Temporary%20Internet%20Files\OLK1850\TREN%20BO%20D.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S:\Companies%20Under%20Coverage\BGEN\MODELS\BGEN062501.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M:\Chemical\EXCEL\LESDAT\MTC.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S:\Companies%20Under%20Coverage\BGEN\MODELS\BGEN071701.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Users\bhaskrah\AppData\Local\Microsoft\Windows\Temporary%20Internet%20Files\Content.Outlook\NSTI7FQF\RDUS_Draft_021820_v1.xlsm"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Sony\c\business\&#38750;&#37444;\&#38750;&#37444;&#20250;~1\&#21516;&#21644;&#37489;&#26989;\5714work.wk4"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F:\Home\Kdunne\COMPNEW\SLR\Quarsl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brlPreview"/>
      <sheetName val="MODELWARE"/>
      <sheetName val="XOM"/>
      <sheetName val="IS"/>
      <sheetName val="Share Repurchase"/>
      <sheetName val="MainCode"/>
      <sheetName val="WorkingCapital"/>
      <sheetName val="Pension Adjustments"/>
      <sheetName val="BS"/>
      <sheetName val="US Pension"/>
      <sheetName val="Intl Pension"/>
      <sheetName val="OPEBs"/>
      <sheetName val="DRC"/>
      <sheetName val="ReservesRegion"/>
      <sheetName val="ROCE"/>
      <sheetName val="E&amp;PIS"/>
      <sheetName val="R&amp;MIS"/>
      <sheetName val="ChemsIS"/>
      <sheetName val="Corporate"/>
      <sheetName val="Capex"/>
      <sheetName val="E&amp;P"/>
      <sheetName val="NSOURCE"/>
      <sheetName val="GE Data"/>
      <sheetName val="NY UPLOAD"/>
      <sheetName val="MobilPurchase"/>
      <sheetName val="WACC"/>
      <sheetName val="Global E&amp;P Field Percentages"/>
      <sheetName val="NEPS"/>
      <sheetName val="DIVIS"/>
      <sheetName val="Variance"/>
      <sheetName val="xbrldates"/>
      <sheetName val="xbrlSettings"/>
      <sheetName val="NY UPLOAD shadow"/>
      <sheetName val="Hungary"/>
      <sheetName val="CzechRep"/>
      <sheetName val="Romania"/>
      <sheetName val="Scenario"/>
      <sheetName val="P"/>
      <sheetName val="Analysis"/>
      <sheetName val="MACRS"/>
      <sheetName val="Model"/>
      <sheetName val="単独"/>
      <sheetName val="ｾｸﾞﾒﾝﾄ"/>
      <sheetName val="Annual (Euro)"/>
      <sheetName val="MWA RR"/>
      <sheetName val="DCF"/>
      <sheetName val="Output"/>
      <sheetName val="Old BKS"/>
      <sheetName val="XOMModelware"/>
      <sheetName val="Credit Output"/>
      <sheetName val="IPOcalc"/>
      <sheetName val="FutureAcq"/>
      <sheetName val="CalcsMO"/>
      <sheetName val="MN-FORM"/>
      <sheetName val="VALUATION '04"/>
      <sheetName val="BS_CF"/>
      <sheetName val="CCE"/>
      <sheetName val="2006 Template"/>
      <sheetName val="Income Statement"/>
      <sheetName val="P&amp;L"/>
      <sheetName val="Divisional"/>
      <sheetName val="Multiples"/>
      <sheetName val="Receita"/>
      <sheetName val="DDETABLE"/>
      <sheetName val="2371 Kakaku"/>
      <sheetName val="mwareSetting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
      <sheetName val="BS"/>
      <sheetName val="Variance"/>
      <sheetName val="Segment ROCE"/>
      <sheetName val="Capex"/>
      <sheetName val="E&amp;P"/>
      <sheetName val="Relative"/>
      <sheetName val="ROGIC"/>
      <sheetName val="NEPS"/>
      <sheetName val="Hamaca"/>
      <sheetName val="Bohai"/>
      <sheetName val="Bayu Undan"/>
      <sheetName val="R&amp;M"/>
      <sheetName val="GPM"/>
      <sheetName val="ARCO - Alaska"/>
      <sheetName val="RefineryMaint"/>
      <sheetName val="TOSCO"/>
      <sheetName val="Reserves"/>
      <sheetName val="WACC"/>
      <sheetName val="Valuation"/>
      <sheetName val="NAV"/>
      <sheetName val="Chemical JV"/>
      <sheetName val="Chems"/>
      <sheetName val="EKOFISK"/>
      <sheetName val="PUDS"/>
      <sheetName val="GE Data"/>
      <sheetName val="MainCode"/>
      <sheetName val="NY UPLOAD"/>
      <sheetName val="NY UPLOAD shadow"/>
      <sheetName val="Disclaimer"/>
      <sheetName val="Quarterly"/>
      <sheetName val="IndexInformation"/>
      <sheetName val="NORM"/>
      <sheetName val="NY UPLOAD.bak"/>
      <sheetName val="NY UPLOAD Shadow.bak"/>
      <sheetName val="Normalized"/>
      <sheetName val="DDM"/>
      <sheetName val="B Sheet"/>
      <sheetName val="Ratios"/>
      <sheetName val="SOLP"/>
      <sheetName val="Liquids"/>
      <sheetName val="charts"/>
      <sheetName val="Apples-Ratios"/>
      <sheetName val="IS"/>
      <sheetName val="Quarterly Data"/>
      <sheetName val="Debt"/>
      <sheetName val="Sheet1"/>
      <sheetName val="A-Link Source"/>
      <sheetName val="US"/>
      <sheetName val="DL"/>
      <sheetName val="IBES"/>
      <sheetName val="Model"/>
      <sheetName val="Value-A"/>
      <sheetName val="Scenarios"/>
      <sheetName val="ACM"/>
      <sheetName val="MW Ratios"/>
      <sheetName val="Field"/>
      <sheetName val="REVS"/>
      <sheetName val="earnmodel"/>
      <sheetName val="O_fpage"/>
      <sheetName val="maturityprofile"/>
      <sheetName val="variables"/>
      <sheetName val="IP"/>
      <sheetName val="Vluation"/>
      <sheetName val="ChemiPal JV"/>
      <sheetName val="Old BKS"/>
      <sheetName val="Plants"/>
      <sheetName val="VeraSun"/>
      <sheetName val="Forecast Change"/>
      <sheetName val="INPUTS"/>
      <sheetName val="AN"/>
      <sheetName val="COP"/>
      <sheetName val="HSCDS-Retail"/>
      <sheetName val="DVC"/>
      <sheetName val="XOM"/>
      <sheetName val="Balance Sheet"/>
      <sheetName val="Links"/>
      <sheetName val="Income Statement"/>
      <sheetName val="Fin. Summary"/>
      <sheetName val="CY Link"/>
      <sheetName val="SectorPSales"/>
      <sheetName val="BMW"/>
      <sheetName val="New Source"/>
      <sheetName val="INFAnnual"/>
      <sheetName val="BalanceSheet"/>
      <sheetName val="Revenue Model"/>
      <sheetName val="Add"/>
      <sheetName val="LME 2010"/>
      <sheetName val="MERGER"/>
      <sheetName val="RD"/>
      <sheetName val="Input Income Statement"/>
      <sheetName val="Assumptions"/>
      <sheetName val="Annual"/>
      <sheetName val="Qtrly P&amp;L and BalSheet"/>
      <sheetName val="GT"/>
      <sheetName val="3Q05 Variance"/>
      <sheetName val="Ex3"/>
      <sheetName val="Reserve"/>
      <sheetName val="Scenario"/>
      <sheetName val="Ratings"/>
      <sheetName val="synthgraph"/>
      <sheetName val="MW ROE Analyzer"/>
      <sheetName val="Master"/>
      <sheetName val="model &amp; valuation"/>
      <sheetName val="New RGM"/>
      <sheetName val="Budget summary 2011"/>
      <sheetName val="B"/>
      <sheetName val="Print"/>
      <sheetName val="Revenue at Risk"/>
      <sheetName val="c1"/>
      <sheetName val="ｾｸﾞﾒﾝﾄ"/>
      <sheetName val="単独"/>
      <sheetName val="__FDSCACHE__"/>
      <sheetName val="Cover"/>
      <sheetName val="Summary"/>
      <sheetName val="NAV Valuation"/>
      <sheetName val="Sensitivity"/>
      <sheetName val="Workings"/>
      <sheetName val="Inventory_and_Backlog"/>
      <sheetName val="PoC Curves"/>
      <sheetName val="Source"/>
      <sheetName val="DCF Valuation"/>
      <sheetName val="CashFlow Curves"/>
      <sheetName val="MW"/>
      <sheetName val="MacroData"/>
      <sheetName val="MS Disclaimers"/>
      <sheetName val="MS Disclosures"/>
      <sheetName val="SummaryMW"/>
      <sheetName val="MWA RR"/>
      <sheetName val="HIDE&gt;&gt;&gt;"/>
      <sheetName val="Consensus"/>
      <sheetName val="Quarterly Results"/>
      <sheetName val="&gt;&gt;"/>
      <sheetName val="LinkSheet"/>
      <sheetName val="Audit"/>
      <sheetName val="MW-Cache"/>
      <sheetName val="CenarioCal"/>
      <sheetName val="CenarioUpdate"/>
      <sheetName val="Graphs"/>
      <sheetName val="mwareDates"/>
      <sheetName val="mwareSettings"/>
      <sheetName val="Distribution"/>
      <sheetName val="Q-Link Source"/>
      <sheetName val="Revenue&amp;EBIT"/>
      <sheetName val="SCF &amp; BS"/>
      <sheetName val="Segment_ROCE"/>
      <sheetName val="US CLECS Input"/>
      <sheetName val="IQ_GEO_SEG_EARNINGS_OP"/>
      <sheetName val="RenewProb"/>
      <sheetName val="Sheet2"/>
      <sheetName val="Commodities"/>
      <sheetName val="Data"/>
      <sheetName val="Sputtering"/>
      <sheetName val="Capacity"/>
      <sheetName val="New main"/>
      <sheetName val="P&amp;L"/>
      <sheetName val="A"/>
      <sheetName val="GROUP P&amp;L"/>
      <sheetName val="Bayu_Undan"/>
      <sheetName val="ARCO_-_Alaska"/>
      <sheetName val="Chemical_JV"/>
      <sheetName val="GE_Data"/>
      <sheetName val="NY_UPLOAD"/>
      <sheetName val="NY_UPLOAD_shadow"/>
      <sheetName val="NY_UPLOAD_bak"/>
      <sheetName val="NY_UPLOAD_Shadow_bak"/>
      <sheetName val="B_Sheet"/>
      <sheetName val="Quarterly_Data"/>
      <sheetName val="A-Link_Source"/>
      <sheetName val="MW_Ratios"/>
      <sheetName val="CY_Link"/>
      <sheetName val="ChemiPal_JV"/>
      <sheetName val="Old_BKS"/>
      <sheetName val="Forecast_Change"/>
      <sheetName val="New_Source"/>
      <sheetName val="Balance_Sheet"/>
      <sheetName val="Income_Statement"/>
      <sheetName val="Fin__Summary"/>
      <sheetName val="P&amp;L by Yr"/>
      <sheetName val="P&amp;L by Qtr"/>
      <sheetName val="TRANSACTION"/>
      <sheetName val="Ranges"/>
      <sheetName val="Upstream"/>
      <sheetName val="Segment"/>
      <sheetName val="Reserves &amp; Capex"/>
      <sheetName val="TV"/>
      <sheetName val="KMB"/>
      <sheetName val="cpip"/>
      <sheetName val="CTWC"/>
      <sheetName val="Output_Q"/>
      <sheetName val="Cash Flow Statement"/>
      <sheetName val="Output_A"/>
      <sheetName val="New Source Charts"/>
      <sheetName val="Modelware"/>
      <sheetName val="R&amp;MIS"/>
      <sheetName val="E&amp;P Growth &amp; Returns"/>
      <sheetName val="Global Product Sum"/>
      <sheetName val="Quarter"/>
      <sheetName val="COC"/>
      <sheetName val="ERPRO sheet"/>
      <sheetName val="Factset Profile"/>
      <sheetName val="cash"/>
      <sheetName val="Financial Overview ShortProfile"/>
      <sheetName val="Assumptions &amp; Switches"/>
      <sheetName val="Dashboard (2)"/>
      <sheetName val="Separation Codes"/>
      <sheetName val="Water Transfer"/>
      <sheetName val="YTD Summaries"/>
      <sheetName val="Headcount Input Scheudle"/>
      <sheetName val="Capital Expenses"/>
      <sheetName val="LBOSHELL"/>
      <sheetName val="Comps"/>
      <sheetName val="SCA Financials &amp; Debt Paydown"/>
      <sheetName val="Drop Down Lists"/>
      <sheetName val="Manual"/>
      <sheetName val="Graph"/>
      <sheetName val="Hist"/>
      <sheetName val="StoreList"/>
      <sheetName val="DSht"/>
      <sheetName val="Spec"/>
      <sheetName val="StoreDetl"/>
      <sheetName val="Ann"/>
      <sheetName val="GAAP Financial Statements"/>
      <sheetName val="Operating"/>
      <sheetName val="Revenue"/>
      <sheetName val="Switch "/>
      <sheetName val="RI Valuation"/>
      <sheetName val="ARPU-analys Postpaid"/>
      <sheetName val="Control"/>
      <sheetName val="Tbl of Cont"/>
      <sheetName val="TRM (Prod Adj)"/>
      <sheetName val="Prattmodel"/>
      <sheetName val="Otismodel"/>
      <sheetName val="Flightmodel"/>
      <sheetName val="Sum of the Parts Valuation"/>
      <sheetName val="Control Panel"/>
      <sheetName val="Basic Co Info"/>
      <sheetName val="WY"/>
      <sheetName val="CIP"/>
      <sheetName val="Cash Flow"/>
      <sheetName val="ICI"/>
      <sheetName val="KPN"/>
      <sheetName val="Capital Structure"/>
      <sheetName val="Trading Liquidity"/>
      <sheetName val="Fleet"/>
      <sheetName val="Revenue-CostDrivers"/>
      <sheetName val="FinancialStatements"/>
      <sheetName val="hiddenSheet"/>
      <sheetName val="List"/>
      <sheetName val="Consol by Mth"/>
      <sheetName val="Planilha2"/>
      <sheetName val="Conferencia"/>
      <sheetName val="CLARO 9+3"/>
      <sheetName val="NEW 9+3"/>
      <sheetName val="TIM 9+3"/>
      <sheetName val="TRADE 9+3"/>
      <sheetName val="OI 9+3"/>
      <sheetName val="VIVO 9+3"/>
      <sheetName val="RESUMO"/>
      <sheetName val="SlideFinan"/>
      <sheetName val="SlideCG1"/>
      <sheetName val="SlideCG2"/>
      <sheetName val="BASE"/>
      <sheetName val="BD(FC_BDG)"/>
      <sheetName val="RESUMO RANKING"/>
      <sheetName val="CLIENTE MÊS"/>
      <sheetName val="Tab Din"/>
      <sheetName val="R&amp;O MONTH"/>
      <sheetName val="TOP 5"/>
      <sheetName val="CLIENT FY"/>
      <sheetName val="PROSPECT FY"/>
      <sheetName val="CoA"/>
      <sheetName val="Build &amp; Mat Receipts"/>
      <sheetName val="LBO"/>
      <sheetName val="QRE"/>
      <sheetName val="Tables"/>
      <sheetName val="PLP"/>
      <sheetName val="運輸経済月例報告"/>
      <sheetName val="Unique Cost Centres"/>
      <sheetName val="Digital Roster"/>
      <sheetName val="Functional Groupings"/>
      <sheetName val="Graph 1"/>
      <sheetName val="Drop down list"/>
      <sheetName val="Compensation Detail"/>
      <sheetName val="Base Account Detail"/>
      <sheetName val="Interest rates"/>
      <sheetName val="Category names"/>
      <sheetName val="Revenue_Model"/>
      <sheetName val="LME_2010"/>
      <sheetName val="Input_Income_Statement"/>
      <sheetName val="Qtrly_P&amp;L_and_BalSheet"/>
      <sheetName val="3Q05_Variance"/>
      <sheetName val="Hyperion Control"/>
      <sheetName val="Key inputs"/>
      <sheetName val="Raw Data"/>
      <sheetName val="FC Transfer"/>
      <sheetName val="Financials"/>
      <sheetName val="Model Inputs"/>
      <sheetName val="Lookup"/>
      <sheetName val="IPASS"/>
      <sheetName val="ACYS"/>
      <sheetName val="Proj Sum"/>
      <sheetName val="Average Employee Costs"/>
      <sheetName val="MICAP"/>
      <sheetName val="Notes"/>
      <sheetName val="IBES_x0000__x0000_㼀_x0000__x000c_[P.XLS]Model_x0000_㼀_x0000__x000e_[P.XLS"/>
      <sheetName val="MS Model"/>
      <sheetName val="6. Financials"/>
      <sheetName val="TSO"/>
      <sheetName val="SHTCOMPS"/>
      <sheetName val="ADATA"/>
      <sheetName val="QDATA"/>
      <sheetName val="Price"/>
      <sheetName val="UP_Code"/>
      <sheetName val="Details (2)"/>
      <sheetName val="Input"/>
      <sheetName val="Output"/>
      <sheetName val="Mgraph"/>
      <sheetName val="Vgraph"/>
      <sheetName val="CPL"/>
      <sheetName val="CBS"/>
      <sheetName val="CPL_published"/>
      <sheetName val="CBS_published"/>
      <sheetName val="Gdata"/>
      <sheetName val="M"/>
      <sheetName val="EX1"/>
      <sheetName val="C"/>
      <sheetName val="LinkingMetadata"/>
      <sheetName val="#!#AstraReportDataWorkSheet#!#"/>
      <sheetName val="PRICE_W"/>
      <sheetName val="Power Plants"/>
      <sheetName val="Scene2"/>
      <sheetName val="Bridge"/>
      <sheetName val="AK"/>
      <sheetName val="Cyc"/>
      <sheetName val="WF G"/>
      <sheetName val="CF"/>
      <sheetName val="FX2"/>
      <sheetName val="KEY_FINANCIALS"/>
      <sheetName val="DATA_IMPORT"/>
      <sheetName val="DCF"/>
      <sheetName val="FX Impact"/>
      <sheetName val="Tracking --&gt;"/>
      <sheetName val="STORAGE"/>
      <sheetName val="IS-ANNUAL"/>
      <sheetName val="Quarters"/>
      <sheetName val="oldSEG"/>
      <sheetName val="E1020"/>
      <sheetName val="Preparer"/>
      <sheetName val="COR"/>
      <sheetName val="2015OK"/>
      <sheetName val="Company Info"/>
      <sheetName val="priv"/>
      <sheetName val="主行业趋势"/>
      <sheetName val="Sum"/>
      <sheetName val="August 2000"/>
      <sheetName val="DetailReport"/>
      <sheetName val="Co. Info"/>
      <sheetName val="Co"/>
      <sheetName val="COO2"/>
      <sheetName val="#REF"/>
      <sheetName val="AcctMgt"/>
      <sheetName val="B2B 05Bud"/>
      <sheetName val="FullFS"/>
      <sheetName val="Quota"/>
      <sheetName val="Content"/>
      <sheetName val="Creative"/>
      <sheetName val="05Bud"/>
      <sheetName val="Hotmedia2"/>
      <sheetName val="MGT"/>
      <sheetName val="m2"/>
      <sheetName val="Config"/>
      <sheetName val="PR2"/>
      <sheetName val="Preparers - Dec03"/>
      <sheetName val="Preparers"/>
      <sheetName val="xxxxSalary Detail"/>
      <sheetName val="sales2"/>
      <sheetName val="IBD"/>
      <sheetName val="产品段mapping"/>
      <sheetName val="成本中心"/>
      <sheetName val="科目"/>
      <sheetName val="上报资产负债表"/>
      <sheetName val="上报损益表"/>
      <sheetName val="补充表"/>
      <sheetName val="_5284"/>
      <sheetName val="6 TRS"/>
      <sheetName val=""/>
      <sheetName val="Segment_ROCE1"/>
      <sheetName val="Bayu_Undan1"/>
      <sheetName val="ARCO_-_Alaska1"/>
      <sheetName val="Chemical_JV1"/>
      <sheetName val="GE_Data1"/>
      <sheetName val="NY_UPLOAD1"/>
      <sheetName val="NY_UPLOAD_shadow1"/>
      <sheetName val="NY_UPLOAD_bak1"/>
      <sheetName val="NY_UPLOAD_Shadow_bak1"/>
      <sheetName val="B_Sheet1"/>
      <sheetName val="Quarterly_Data1"/>
      <sheetName val="A-Link_Source1"/>
      <sheetName val="MW_Ratios1"/>
      <sheetName val="ChemiPal_JV1"/>
      <sheetName val="Old_BKS1"/>
      <sheetName val="Forecast_Change1"/>
      <sheetName val="Balance_Sheet1"/>
      <sheetName val="Income_Statement1"/>
      <sheetName val="Fin__Summary1"/>
      <sheetName val="CY_Link1"/>
      <sheetName val="New_Source1"/>
      <sheetName val="GROUP_P&amp;L"/>
      <sheetName val="SCF_&amp;_BS"/>
      <sheetName val="Budget_summary_2011"/>
      <sheetName val="MW_ROE_Analyzer"/>
      <sheetName val="model_&amp;_valuation"/>
      <sheetName val="Revenue_at_Risk"/>
      <sheetName val="New_RGM"/>
      <sheetName val="Dashboard_(2)"/>
      <sheetName val="Q-Link_Source"/>
      <sheetName val="NAV_Valuation"/>
      <sheetName val="PoC_Curves"/>
      <sheetName val="DCF_Valuation"/>
      <sheetName val="CashFlow_Curves"/>
      <sheetName val="MS_Disclaimers"/>
      <sheetName val="MS_Disclosures"/>
      <sheetName val="MWA_RR"/>
      <sheetName val="Quarterly_Results"/>
      <sheetName val="US_CLECS_Input"/>
      <sheetName val="Basic_Co_Info"/>
      <sheetName val="Cash_Flow_Statement"/>
      <sheetName val="YTD_Summaries"/>
      <sheetName val="Tbl_of_Cont"/>
      <sheetName val="New_main"/>
      <sheetName val="P&amp;L_by_Yr"/>
      <sheetName val="P&amp;L_by_Qtr"/>
      <sheetName val="Reserves_&amp;_Capex"/>
      <sheetName val="Financial_Overview_ShortProfile"/>
      <sheetName val="Assumptions_&amp;_Switches"/>
      <sheetName val="SCA_Financials_&amp;_Debt_Paydown"/>
      <sheetName val="Headcount_Input_Scheudle"/>
      <sheetName val="Capital_Expenses"/>
      <sheetName val="Drop_Down_Lists"/>
      <sheetName val="ERPRO_sheet"/>
      <sheetName val="Water_Transfer"/>
      <sheetName val="Graph_1"/>
      <sheetName val="Company_Info"/>
      <sheetName val="August_2000"/>
      <sheetName val="Co__Info"/>
      <sheetName val="B2B_05Bud"/>
      <sheetName val="Preparers_-_Dec03"/>
      <sheetName val="xxxxSalary_Detail"/>
      <sheetName val="6_TRS"/>
      <sheetName val="TRM_(Prod_Adj)"/>
      <sheetName val="Interest_rates"/>
      <sheetName val="Projections"/>
      <sheetName val="Debt Dashboard"/>
      <sheetName val="US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refreshError="1"/>
      <sheetData sheetId="272" refreshError="1"/>
      <sheetData sheetId="273" refreshError="1"/>
      <sheetData sheetId="274" refreshError="1"/>
      <sheetData sheetId="275" refreshError="1"/>
      <sheetData sheetId="276" refreshError="1"/>
      <sheetData sheetId="277" refreshError="1"/>
      <sheetData sheetId="278"/>
      <sheetData sheetId="279"/>
      <sheetData sheetId="280"/>
      <sheetData sheetId="281" refreshError="1"/>
      <sheetData sheetId="282" refreshError="1"/>
      <sheetData sheetId="283" refreshError="1"/>
      <sheetData sheetId="284" refreshError="1"/>
      <sheetData sheetId="285" refreshError="1"/>
      <sheetData sheetId="286" refreshError="1"/>
      <sheetData sheetId="287"/>
      <sheetData sheetId="288"/>
      <sheetData sheetId="289"/>
      <sheetData sheetId="290"/>
      <sheetData sheetId="29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ph1"/>
      <sheetName val="Graph2"/>
      <sheetName val="synthgraph"/>
      <sheetName val="SumOfPart"/>
      <sheetName val="Summary - Drivers"/>
    </sheetNames>
    <sheetDataSet>
      <sheetData sheetId="0" refreshError="1"/>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 val="Annual"/>
    </sheetNames>
    <sheetDataSet>
      <sheetData sheetId="0"/>
      <sheetData sheetId="1"/>
      <sheetData sheetId="2"/>
      <sheetData sheetId="3"/>
      <sheetData sheetId="4"/>
      <sheetData sheetId="5"/>
      <sheetData sheetId="6"/>
      <sheetData sheetId="7"/>
      <sheetData sheetId="8"/>
      <sheetData sheetId="9"/>
      <sheetData sheetId="10"/>
      <sheetData sheetId="11" refreshError="1">
        <row r="5">
          <cell r="C5" t="str">
            <v>2001A</v>
          </cell>
        </row>
        <row r="6">
          <cell r="A6" t="str">
            <v>Cardiovascular</v>
          </cell>
          <cell r="B6" t="str">
            <v xml:space="preserve">Lipitor </v>
          </cell>
          <cell r="C6">
            <v>6449</v>
          </cell>
          <cell r="D6">
            <v>7972</v>
          </cell>
          <cell r="E6">
            <v>9229.7000000000007</v>
          </cell>
          <cell r="F6">
            <v>10862</v>
          </cell>
          <cell r="G6">
            <v>12187</v>
          </cell>
          <cell r="H6">
            <v>12648.33</v>
          </cell>
          <cell r="I6">
            <v>13001.802599999999</v>
          </cell>
          <cell r="J6">
            <v>13236.346866</v>
          </cell>
          <cell r="K6">
            <v>13368.71033466</v>
          </cell>
          <cell r="L6">
            <v>13502.397438006599</v>
          </cell>
          <cell r="N6">
            <v>4749.5322057199992</v>
          </cell>
          <cell r="O6">
            <v>4749.5322057199992</v>
          </cell>
          <cell r="P6">
            <v>4006.6468659999991</v>
          </cell>
        </row>
        <row r="7">
          <cell r="B7" t="str">
            <v>Norvasc</v>
          </cell>
          <cell r="C7">
            <v>3582</v>
          </cell>
          <cell r="D7">
            <v>3846</v>
          </cell>
          <cell r="E7">
            <v>4335</v>
          </cell>
          <cell r="F7">
            <v>4462</v>
          </cell>
          <cell r="G7">
            <v>4706</v>
          </cell>
          <cell r="H7">
            <v>4654.96</v>
          </cell>
          <cell r="I7">
            <v>2331.8720000000003</v>
          </cell>
          <cell r="J7">
            <v>1927.5908000000002</v>
          </cell>
          <cell r="K7">
            <v>1721.1442000000002</v>
          </cell>
          <cell r="L7">
            <v>1549.0297800000001</v>
          </cell>
          <cell r="N7">
            <v>-2522.0490239999999</v>
          </cell>
          <cell r="O7">
            <v>-2522.0490239999999</v>
          </cell>
          <cell r="P7">
            <v>-2407.4092000000001</v>
          </cell>
        </row>
        <row r="8">
          <cell r="B8" t="str">
            <v>Cardura</v>
          </cell>
          <cell r="C8">
            <v>551</v>
          </cell>
          <cell r="D8">
            <v>531</v>
          </cell>
          <cell r="E8">
            <v>595</v>
          </cell>
          <cell r="F8">
            <v>627</v>
          </cell>
          <cell r="G8">
            <v>643.83000000000004</v>
          </cell>
          <cell r="H8">
            <v>662.59889999999996</v>
          </cell>
          <cell r="I8">
            <v>681.98546699999997</v>
          </cell>
          <cell r="J8">
            <v>702.00277100999983</v>
          </cell>
          <cell r="K8">
            <v>722.66482014029987</v>
          </cell>
          <cell r="L8">
            <v>429.83194579200006</v>
          </cell>
          <cell r="N8">
            <v>107.00277100999983</v>
          </cell>
          <cell r="O8">
            <v>107.00277100999983</v>
          </cell>
          <cell r="P8">
            <v>-118.65103999999997</v>
          </cell>
        </row>
        <row r="9">
          <cell r="C9">
            <v>604</v>
          </cell>
        </row>
        <row r="10">
          <cell r="B10" t="str">
            <v>Glucotrol XL</v>
          </cell>
          <cell r="C10">
            <v>284</v>
          </cell>
          <cell r="D10">
            <v>298.2</v>
          </cell>
          <cell r="E10">
            <v>332</v>
          </cell>
          <cell r="F10">
            <v>0</v>
          </cell>
          <cell r="G10">
            <v>0</v>
          </cell>
          <cell r="H10">
            <v>0</v>
          </cell>
          <cell r="I10">
            <v>0</v>
          </cell>
          <cell r="J10">
            <v>0</v>
          </cell>
          <cell r="K10">
            <v>0</v>
          </cell>
          <cell r="L10">
            <v>0</v>
          </cell>
          <cell r="N10">
            <v>-332</v>
          </cell>
          <cell r="O10">
            <v>-332</v>
          </cell>
          <cell r="P10">
            <v>-332</v>
          </cell>
        </row>
        <row r="11">
          <cell r="B11" t="str">
            <v>Inspra</v>
          </cell>
          <cell r="C11">
            <v>0</v>
          </cell>
          <cell r="D11">
            <v>0</v>
          </cell>
          <cell r="E11">
            <v>0</v>
          </cell>
          <cell r="F11">
            <v>5</v>
          </cell>
          <cell r="G11">
            <v>2</v>
          </cell>
          <cell r="H11">
            <v>0</v>
          </cell>
          <cell r="I11">
            <v>0</v>
          </cell>
          <cell r="J11">
            <v>0</v>
          </cell>
          <cell r="K11">
            <v>0</v>
          </cell>
          <cell r="L11">
            <v>0</v>
          </cell>
          <cell r="N11">
            <v>37.655226999999996</v>
          </cell>
          <cell r="O11">
            <v>59.592726999999996</v>
          </cell>
          <cell r="P11">
            <v>0</v>
          </cell>
        </row>
        <row r="12">
          <cell r="B12" t="str">
            <v>Caduet</v>
          </cell>
          <cell r="C12">
            <v>0</v>
          </cell>
          <cell r="D12">
            <v>0</v>
          </cell>
          <cell r="E12">
            <v>0</v>
          </cell>
          <cell r="F12">
            <v>50</v>
          </cell>
          <cell r="G12">
            <v>185</v>
          </cell>
          <cell r="H12">
            <v>339</v>
          </cell>
          <cell r="I12">
            <v>516</v>
          </cell>
          <cell r="J12">
            <v>678.3</v>
          </cell>
          <cell r="K12">
            <v>755.43</v>
          </cell>
          <cell r="L12">
            <v>840.04049999999984</v>
          </cell>
          <cell r="N12">
            <v>575</v>
          </cell>
          <cell r="O12">
            <v>452.84399999999999</v>
          </cell>
          <cell r="P12">
            <v>678.3</v>
          </cell>
        </row>
        <row r="13">
          <cell r="A13" t="str">
            <v>Central Nervous System</v>
          </cell>
          <cell r="B13" t="str">
            <v>Zoloft</v>
          </cell>
          <cell r="C13">
            <v>2367</v>
          </cell>
          <cell r="D13">
            <v>2742</v>
          </cell>
          <cell r="E13">
            <v>3117</v>
          </cell>
          <cell r="F13">
            <v>3360</v>
          </cell>
          <cell r="G13">
            <v>3322.47</v>
          </cell>
          <cell r="H13">
            <v>1959.3069999999998</v>
          </cell>
          <cell r="I13">
            <v>925.75704999999994</v>
          </cell>
          <cell r="J13">
            <v>831.14500999999996</v>
          </cell>
          <cell r="K13">
            <v>776.70130949999987</v>
          </cell>
          <cell r="L13">
            <v>745.8666750000001</v>
          </cell>
          <cell r="N13">
            <v>-2414.8152300000002</v>
          </cell>
          <cell r="O13">
            <v>-2285.8549899999998</v>
          </cell>
          <cell r="P13">
            <v>-2318.3125</v>
          </cell>
        </row>
        <row r="14">
          <cell r="B14" t="str">
            <v xml:space="preserve">Neurontin </v>
          </cell>
          <cell r="C14">
            <v>1751</v>
          </cell>
          <cell r="D14">
            <v>2269</v>
          </cell>
          <cell r="E14">
            <v>2702</v>
          </cell>
          <cell r="F14">
            <v>2723</v>
          </cell>
          <cell r="G14">
            <v>639</v>
          </cell>
          <cell r="H14">
            <v>511.5</v>
          </cell>
          <cell r="I14">
            <v>481.95</v>
          </cell>
          <cell r="J14">
            <v>457.85249999999996</v>
          </cell>
          <cell r="K14">
            <v>438.35849999999994</v>
          </cell>
          <cell r="L14">
            <v>419.83920000000001</v>
          </cell>
          <cell r="N14">
            <v>-2056.7691199999999</v>
          </cell>
          <cell r="O14">
            <v>-2056.7691199999999</v>
          </cell>
          <cell r="P14">
            <v>-2244.1475</v>
          </cell>
        </row>
        <row r="15">
          <cell r="B15" t="str">
            <v>Xanax / Xanax XR</v>
          </cell>
          <cell r="C15">
            <v>323</v>
          </cell>
          <cell r="D15">
            <v>314</v>
          </cell>
          <cell r="E15">
            <v>237</v>
          </cell>
          <cell r="F15">
            <v>378</v>
          </cell>
          <cell r="G15">
            <v>428.1</v>
          </cell>
          <cell r="H15">
            <v>456.88500000000005</v>
          </cell>
          <cell r="I15">
            <v>484.60005000000007</v>
          </cell>
          <cell r="J15">
            <v>508.83005250000008</v>
          </cell>
          <cell r="K15">
            <v>534.27155512500008</v>
          </cell>
          <cell r="L15">
            <v>362.30627193750007</v>
          </cell>
          <cell r="N15">
            <v>187.83414200624998</v>
          </cell>
          <cell r="O15">
            <v>271.83005250000008</v>
          </cell>
          <cell r="P15">
            <v>96.221715000000017</v>
          </cell>
        </row>
        <row r="16">
          <cell r="B16" t="str">
            <v xml:space="preserve">Geodon </v>
          </cell>
          <cell r="C16">
            <v>149</v>
          </cell>
          <cell r="D16">
            <v>222</v>
          </cell>
          <cell r="E16">
            <v>353</v>
          </cell>
          <cell r="F16">
            <v>466</v>
          </cell>
          <cell r="G16">
            <v>590</v>
          </cell>
          <cell r="H16">
            <v>736.43000000000006</v>
          </cell>
          <cell r="I16">
            <v>883.71600000000001</v>
          </cell>
          <cell r="J16">
            <v>1011.4969199999999</v>
          </cell>
          <cell r="K16">
            <v>1110.8633927999999</v>
          </cell>
          <cell r="L16">
            <v>1172.237689224</v>
          </cell>
          <cell r="N16">
            <v>-97.936419999999998</v>
          </cell>
          <cell r="O16">
            <v>-97.936419999999998</v>
          </cell>
          <cell r="P16">
            <v>658.49691999999993</v>
          </cell>
        </row>
        <row r="17">
          <cell r="B17" t="str">
            <v>Aricept (Int'l revenues)</v>
          </cell>
          <cell r="C17">
            <v>0</v>
          </cell>
          <cell r="D17">
            <v>0</v>
          </cell>
          <cell r="E17">
            <v>253</v>
          </cell>
          <cell r="F17">
            <v>309</v>
          </cell>
          <cell r="G17">
            <v>346</v>
          </cell>
          <cell r="H17">
            <v>380.6</v>
          </cell>
          <cell r="I17">
            <v>399.63</v>
          </cell>
          <cell r="J17">
            <v>415.61520000000002</v>
          </cell>
          <cell r="K17">
            <v>428.08365600000002</v>
          </cell>
          <cell r="L17">
            <v>440.92616568</v>
          </cell>
          <cell r="N17">
            <v>170.45591749999994</v>
          </cell>
          <cell r="O17">
            <v>170.45591749999994</v>
          </cell>
          <cell r="P17">
            <v>162.61520000000002</v>
          </cell>
        </row>
        <row r="18">
          <cell r="B18" t="str">
            <v>Relpax</v>
          </cell>
          <cell r="C18">
            <v>0</v>
          </cell>
          <cell r="D18">
            <v>0</v>
          </cell>
          <cell r="E18">
            <v>52</v>
          </cell>
          <cell r="F18">
            <v>169</v>
          </cell>
          <cell r="G18">
            <v>231.57999999999998</v>
          </cell>
          <cell r="H18">
            <v>284.92499999999995</v>
          </cell>
          <cell r="I18">
            <v>335.11949999999996</v>
          </cell>
          <cell r="J18">
            <v>379.48094999999995</v>
          </cell>
          <cell r="K18">
            <v>429.74636939999994</v>
          </cell>
          <cell r="L18">
            <v>480.804531075</v>
          </cell>
          <cell r="N18">
            <v>288.81850465999997</v>
          </cell>
          <cell r="O18">
            <v>327.48094999999995</v>
          </cell>
          <cell r="P18">
            <v>340.79843000000005</v>
          </cell>
        </row>
        <row r="19">
          <cell r="B19" t="str">
            <v>Lyrica (Pregabalin)</v>
          </cell>
          <cell r="C19">
            <v>0</v>
          </cell>
          <cell r="D19">
            <v>0</v>
          </cell>
          <cell r="E19">
            <v>0</v>
          </cell>
          <cell r="F19">
            <v>10</v>
          </cell>
          <cell r="G19">
            <v>291</v>
          </cell>
          <cell r="H19">
            <v>926.09999999999991</v>
          </cell>
          <cell r="I19">
            <v>1399.4549999999999</v>
          </cell>
          <cell r="J19">
            <v>1793.1914999999999</v>
          </cell>
          <cell r="K19">
            <v>1995.3244799999998</v>
          </cell>
          <cell r="L19">
            <v>2147.7729383999995</v>
          </cell>
          <cell r="N19">
            <v>1200</v>
          </cell>
          <cell r="O19">
            <v>850</v>
          </cell>
          <cell r="P19">
            <v>1793.1914999999999</v>
          </cell>
        </row>
        <row r="20">
          <cell r="A20" t="str">
            <v>Arthritis and Pain</v>
          </cell>
          <cell r="B20" t="str">
            <v>Celebrex</v>
          </cell>
          <cell r="C20">
            <v>0</v>
          </cell>
          <cell r="D20">
            <v>0</v>
          </cell>
          <cell r="E20">
            <v>1855</v>
          </cell>
          <cell r="F20">
            <v>3302</v>
          </cell>
          <cell r="G20">
            <v>1862.24</v>
          </cell>
          <cell r="H20">
            <v>1918.1071999999999</v>
          </cell>
          <cell r="I20">
            <v>1955.361476</v>
          </cell>
          <cell r="J20">
            <v>1993.7333802800003</v>
          </cell>
          <cell r="K20">
            <v>2033.2564416884002</v>
          </cell>
          <cell r="L20">
            <v>1671.9533779186559</v>
          </cell>
          <cell r="N20">
            <v>-342.10199999999986</v>
          </cell>
          <cell r="O20">
            <v>138.73338028000035</v>
          </cell>
          <cell r="P20">
            <v>302.68962800000008</v>
          </cell>
        </row>
        <row r="21">
          <cell r="B21" t="str">
            <v>Bextra</v>
          </cell>
          <cell r="C21">
            <v>0</v>
          </cell>
          <cell r="D21">
            <v>0</v>
          </cell>
          <cell r="E21">
            <v>687</v>
          </cell>
          <cell r="F21">
            <v>1247.75</v>
          </cell>
          <cell r="G21">
            <v>1632.75</v>
          </cell>
          <cell r="H21">
            <v>2033.4649999999999</v>
          </cell>
          <cell r="I21">
            <v>2329.5177499999995</v>
          </cell>
          <cell r="J21">
            <v>2498.5022125</v>
          </cell>
          <cell r="K21">
            <v>530.91</v>
          </cell>
          <cell r="L21">
            <v>0</v>
          </cell>
          <cell r="N21">
            <v>1258.7745780000005</v>
          </cell>
          <cell r="O21">
            <v>-156.09000000000003</v>
          </cell>
          <cell r="P21">
            <v>-687</v>
          </cell>
        </row>
        <row r="22">
          <cell r="B22" t="str">
            <v>Dynastat/Parecoxib</v>
          </cell>
          <cell r="C22">
            <v>0</v>
          </cell>
          <cell r="D22">
            <v>0</v>
          </cell>
          <cell r="E22">
            <v>0</v>
          </cell>
          <cell r="F22">
            <v>0</v>
          </cell>
          <cell r="G22">
            <v>0</v>
          </cell>
          <cell r="H22">
            <v>0</v>
          </cell>
          <cell r="I22">
            <v>0</v>
          </cell>
          <cell r="J22">
            <v>0</v>
          </cell>
          <cell r="K22">
            <v>0</v>
          </cell>
          <cell r="L22">
            <v>0</v>
          </cell>
          <cell r="N22">
            <v>150</v>
          </cell>
          <cell r="O22">
            <v>150</v>
          </cell>
          <cell r="P22">
            <v>0</v>
          </cell>
        </row>
        <row r="23">
          <cell r="A23" t="str">
            <v>Anti-Infectives</v>
          </cell>
          <cell r="B23" t="str">
            <v>Zithromax</v>
          </cell>
          <cell r="C23">
            <v>1507</v>
          </cell>
          <cell r="D23">
            <v>1515.5</v>
          </cell>
          <cell r="E23">
            <v>2009</v>
          </cell>
          <cell r="F23">
            <v>1850.8</v>
          </cell>
          <cell r="G23">
            <v>1617.68</v>
          </cell>
          <cell r="H23">
            <v>852.11440000000005</v>
          </cell>
          <cell r="I23">
            <v>808.30731200000002</v>
          </cell>
          <cell r="J23">
            <v>768.05284576000008</v>
          </cell>
          <cell r="K23">
            <v>731.01230084480005</v>
          </cell>
          <cell r="L23">
            <v>630.71248390176015</v>
          </cell>
          <cell r="N23">
            <v>-1429.8554022464</v>
          </cell>
          <cell r="O23">
            <v>-1240.9471542399999</v>
          </cell>
          <cell r="P23">
            <v>-1328.7048055999999</v>
          </cell>
        </row>
        <row r="24">
          <cell r="B24" t="str">
            <v>Diflucan</v>
          </cell>
          <cell r="C24">
            <v>1067</v>
          </cell>
          <cell r="D24">
            <v>1112</v>
          </cell>
          <cell r="E24">
            <v>1175</v>
          </cell>
          <cell r="F24">
            <v>945</v>
          </cell>
          <cell r="G24">
            <v>498</v>
          </cell>
          <cell r="H24">
            <v>446.25</v>
          </cell>
          <cell r="I24">
            <v>423.51249999999999</v>
          </cell>
          <cell r="J24">
            <v>401.95437500000003</v>
          </cell>
          <cell r="K24">
            <v>381.51240625000003</v>
          </cell>
          <cell r="L24">
            <v>362.12696093749997</v>
          </cell>
          <cell r="N24">
            <v>-592.08640000000003</v>
          </cell>
          <cell r="O24">
            <v>-592.08640000000003</v>
          </cell>
          <cell r="P24">
            <v>-773.04562499999997</v>
          </cell>
        </row>
        <row r="25">
          <cell r="B25" t="str">
            <v>Viracept</v>
          </cell>
          <cell r="C25">
            <v>365</v>
          </cell>
          <cell r="D25">
            <v>337</v>
          </cell>
          <cell r="E25">
            <v>258</v>
          </cell>
          <cell r="F25">
            <v>0</v>
          </cell>
          <cell r="G25">
            <v>0</v>
          </cell>
          <cell r="H25">
            <v>0</v>
          </cell>
          <cell r="I25">
            <v>0</v>
          </cell>
          <cell r="J25">
            <v>0</v>
          </cell>
          <cell r="K25">
            <v>0</v>
          </cell>
          <cell r="L25">
            <v>0</v>
          </cell>
          <cell r="N25">
            <v>-258</v>
          </cell>
          <cell r="O25">
            <v>-258</v>
          </cell>
          <cell r="P25">
            <v>-258</v>
          </cell>
        </row>
        <row r="26">
          <cell r="B26" t="str">
            <v>Zyvox</v>
          </cell>
          <cell r="C26">
            <v>0</v>
          </cell>
          <cell r="D26">
            <v>0</v>
          </cell>
          <cell r="E26">
            <v>181</v>
          </cell>
          <cell r="F26">
            <v>462</v>
          </cell>
          <cell r="G26">
            <v>619.20000000000005</v>
          </cell>
          <cell r="H26">
            <v>699.1</v>
          </cell>
          <cell r="I26">
            <v>763.65840000000014</v>
          </cell>
          <cell r="J26">
            <v>814.3109280000001</v>
          </cell>
          <cell r="K26">
            <v>868.3892496000002</v>
          </cell>
          <cell r="L26">
            <v>1104.9936122880001</v>
          </cell>
          <cell r="N26">
            <v>458.39739395840013</v>
          </cell>
          <cell r="O26">
            <v>633.3109280000001</v>
          </cell>
          <cell r="P26">
            <v>766.35392000000002</v>
          </cell>
        </row>
        <row r="27">
          <cell r="B27" t="str">
            <v>Vfend</v>
          </cell>
          <cell r="C27">
            <v>0</v>
          </cell>
          <cell r="D27">
            <v>41.5</v>
          </cell>
          <cell r="E27">
            <v>199.6</v>
          </cell>
          <cell r="F27">
            <v>287</v>
          </cell>
          <cell r="G27">
            <v>367.1</v>
          </cell>
          <cell r="H27">
            <v>440.52</v>
          </cell>
          <cell r="I27">
            <v>484.572</v>
          </cell>
          <cell r="J27">
            <v>508.80060000000003</v>
          </cell>
          <cell r="K27">
            <v>534.24063000000001</v>
          </cell>
          <cell r="L27">
            <v>622.03624143075001</v>
          </cell>
          <cell r="N27">
            <v>354.53998639999998</v>
          </cell>
          <cell r="O27">
            <v>309.20060000000001</v>
          </cell>
          <cell r="P27">
            <v>374.02856750000001</v>
          </cell>
        </row>
        <row r="28">
          <cell r="A28" t="str">
            <v>Urology</v>
          </cell>
          <cell r="B28" t="str">
            <v>Viagra</v>
          </cell>
          <cell r="C28">
            <v>1518</v>
          </cell>
          <cell r="D28">
            <v>1735</v>
          </cell>
          <cell r="E28">
            <v>1878.6</v>
          </cell>
          <cell r="F28">
            <v>1677</v>
          </cell>
          <cell r="G28">
            <v>1654.85</v>
          </cell>
          <cell r="H28">
            <v>1678.58</v>
          </cell>
          <cell r="I28">
            <v>1703.0219000000002</v>
          </cell>
          <cell r="J28">
            <v>1728.1970570000001</v>
          </cell>
          <cell r="K28">
            <v>1754.1274687100001</v>
          </cell>
          <cell r="L28">
            <v>1470.9863129456398</v>
          </cell>
          <cell r="N28">
            <v>57.68853182410021</v>
          </cell>
          <cell r="O28">
            <v>-150.40294299999982</v>
          </cell>
          <cell r="P28">
            <v>-368.99267748000011</v>
          </cell>
        </row>
        <row r="29">
          <cell r="B29" t="str">
            <v>Detrol</v>
          </cell>
          <cell r="C29">
            <v>0</v>
          </cell>
          <cell r="D29">
            <v>0</v>
          </cell>
          <cell r="E29">
            <v>543</v>
          </cell>
          <cell r="F29">
            <v>904</v>
          </cell>
          <cell r="G29">
            <v>988</v>
          </cell>
          <cell r="H29">
            <v>1023.9000000000001</v>
          </cell>
          <cell r="I29">
            <v>1054.6170000000002</v>
          </cell>
          <cell r="J29">
            <v>1079.094435</v>
          </cell>
          <cell r="K29">
            <v>1104.1629715500001</v>
          </cell>
          <cell r="L29">
            <v>1129.8374782665001</v>
          </cell>
          <cell r="N29">
            <v>652.14725520000025</v>
          </cell>
          <cell r="O29">
            <v>652.14725520000025</v>
          </cell>
          <cell r="P29">
            <v>536.09443499999998</v>
          </cell>
        </row>
        <row r="30">
          <cell r="A30" t="str">
            <v>Opthamology</v>
          </cell>
          <cell r="B30" t="str">
            <v>Xalatan</v>
          </cell>
          <cell r="C30">
            <v>0</v>
          </cell>
          <cell r="D30">
            <v>0</v>
          </cell>
          <cell r="E30">
            <v>623</v>
          </cell>
          <cell r="F30">
            <v>1227</v>
          </cell>
          <cell r="G30">
            <v>1344.71</v>
          </cell>
          <cell r="H30">
            <v>1411.9455</v>
          </cell>
          <cell r="I30">
            <v>1472.9439900000002</v>
          </cell>
          <cell r="J30">
            <v>1536.6084531000004</v>
          </cell>
          <cell r="K30">
            <v>1603.0568298990001</v>
          </cell>
          <cell r="L30">
            <v>1514.6626050240002</v>
          </cell>
          <cell r="N30">
            <v>886.71147959500036</v>
          </cell>
          <cell r="O30">
            <v>913.60845310000036</v>
          </cell>
          <cell r="P30">
            <v>850.13442160000022</v>
          </cell>
        </row>
        <row r="31">
          <cell r="A31" t="str">
            <v>Oncology</v>
          </cell>
          <cell r="B31" t="str">
            <v>Camptosar</v>
          </cell>
          <cell r="C31">
            <v>0</v>
          </cell>
          <cell r="D31">
            <v>0</v>
          </cell>
          <cell r="E31">
            <v>299</v>
          </cell>
          <cell r="F31">
            <v>553</v>
          </cell>
          <cell r="G31">
            <v>911</v>
          </cell>
          <cell r="H31">
            <v>933.63000000000011</v>
          </cell>
          <cell r="I31">
            <v>977.79449999999997</v>
          </cell>
          <cell r="J31">
            <v>734.00145000000009</v>
          </cell>
          <cell r="K31">
            <v>711.76129500000013</v>
          </cell>
          <cell r="L31">
            <v>759.02734950000013</v>
          </cell>
          <cell r="N31">
            <v>42.033560401600027</v>
          </cell>
          <cell r="O31">
            <v>693.51042000000007</v>
          </cell>
          <cell r="P31">
            <v>435.00145000000009</v>
          </cell>
        </row>
        <row r="32">
          <cell r="B32" t="str">
            <v>Ellence</v>
          </cell>
          <cell r="C32">
            <v>261</v>
          </cell>
          <cell r="D32">
            <v>333</v>
          </cell>
          <cell r="E32">
            <v>215</v>
          </cell>
          <cell r="F32">
            <v>344</v>
          </cell>
          <cell r="G32">
            <v>366</v>
          </cell>
          <cell r="H32">
            <v>336.8</v>
          </cell>
          <cell r="I32">
            <v>319.31</v>
          </cell>
          <cell r="J32">
            <v>317.85169999999999</v>
          </cell>
          <cell r="K32">
            <v>322.97221100000002</v>
          </cell>
          <cell r="L32">
            <v>330.89536133000001</v>
          </cell>
          <cell r="N32">
            <v>97.78800063999995</v>
          </cell>
          <cell r="O32">
            <v>97.78800063999995</v>
          </cell>
          <cell r="P32">
            <v>102.85169999999999</v>
          </cell>
        </row>
        <row r="33">
          <cell r="A33" t="str">
            <v>Endocrinology</v>
          </cell>
          <cell r="B33" t="str">
            <v>Aromasin</v>
          </cell>
          <cell r="C33">
            <v>0</v>
          </cell>
          <cell r="D33">
            <v>0</v>
          </cell>
          <cell r="E33">
            <v>481</v>
          </cell>
          <cell r="F33">
            <v>735</v>
          </cell>
          <cell r="G33">
            <v>134</v>
          </cell>
          <cell r="H33">
            <v>323.60000000000002</v>
          </cell>
          <cell r="I33">
            <v>377.66249999999997</v>
          </cell>
          <cell r="J33">
            <v>426.95819999999998</v>
          </cell>
          <cell r="K33">
            <v>469.65402000000006</v>
          </cell>
          <cell r="L33">
            <v>508.23626700000005</v>
          </cell>
          <cell r="N33">
            <v>486.22311968000008</v>
          </cell>
          <cell r="O33">
            <v>486.22311968000008</v>
          </cell>
          <cell r="P33">
            <v>426.95819999999998</v>
          </cell>
        </row>
        <row r="34">
          <cell r="A34" t="str">
            <v>Other</v>
          </cell>
          <cell r="B34" t="str">
            <v>Zyrtec/Reactine</v>
          </cell>
          <cell r="C34">
            <v>989</v>
          </cell>
          <cell r="D34">
            <v>1115</v>
          </cell>
          <cell r="E34">
            <v>1337.6</v>
          </cell>
          <cell r="F34">
            <v>1287</v>
          </cell>
          <cell r="G34">
            <v>1299.8699999999999</v>
          </cell>
          <cell r="H34">
            <v>1299.8699999999999</v>
          </cell>
          <cell r="I34">
            <v>779.92199999999991</v>
          </cell>
          <cell r="J34">
            <v>467.95319999999992</v>
          </cell>
          <cell r="K34">
            <v>280.77191999999991</v>
          </cell>
          <cell r="L34">
            <v>990.82697336092815</v>
          </cell>
          <cell r="N34">
            <v>-804.06533503999992</v>
          </cell>
          <cell r="O34">
            <v>-869.64679999999998</v>
          </cell>
          <cell r="P34">
            <v>453.39185912000016</v>
          </cell>
        </row>
        <row r="35">
          <cell r="A35" t="str">
            <v>Endocrinology</v>
          </cell>
          <cell r="B35" t="str">
            <v>Genotropin</v>
          </cell>
          <cell r="C35">
            <v>323</v>
          </cell>
          <cell r="D35">
            <v>0</v>
          </cell>
          <cell r="E35">
            <v>481</v>
          </cell>
          <cell r="F35">
            <v>735</v>
          </cell>
          <cell r="G35">
            <v>808</v>
          </cell>
          <cell r="H35">
            <v>857.92000000000007</v>
          </cell>
          <cell r="I35">
            <v>888.04940000000011</v>
          </cell>
          <cell r="J35">
            <v>914.13777000000005</v>
          </cell>
          <cell r="K35">
            <v>941.16427650000003</v>
          </cell>
          <cell r="L35">
            <v>969.16850068500003</v>
          </cell>
          <cell r="N35">
            <v>-242</v>
          </cell>
          <cell r="O35">
            <v>-242</v>
          </cell>
          <cell r="P35">
            <v>433.13777000000005</v>
          </cell>
        </row>
        <row r="36">
          <cell r="A36" t="str">
            <v>Other</v>
          </cell>
          <cell r="B36" t="str">
            <v>Zyrtec/Reactine</v>
          </cell>
          <cell r="C36">
            <v>3050</v>
          </cell>
          <cell r="D36">
            <v>1115</v>
          </cell>
          <cell r="E36">
            <v>1337.6</v>
          </cell>
          <cell r="F36">
            <v>1287</v>
          </cell>
          <cell r="G36">
            <v>1362</v>
          </cell>
          <cell r="H36">
            <v>1402.86</v>
          </cell>
          <cell r="I36">
            <v>1262.5739999999998</v>
          </cell>
          <cell r="J36">
            <v>252.51479999999992</v>
          </cell>
          <cell r="K36">
            <v>151.50887999999995</v>
          </cell>
          <cell r="L36">
            <v>128.78254799999996</v>
          </cell>
          <cell r="N36">
            <v>2619.7139027800013</v>
          </cell>
          <cell r="O36">
            <v>2619.7139027800013</v>
          </cell>
          <cell r="P36">
            <v>-1085.0852</v>
          </cell>
        </row>
        <row r="37">
          <cell r="B37" t="str">
            <v>Medrol</v>
          </cell>
          <cell r="C37">
            <v>3050</v>
          </cell>
          <cell r="D37">
            <v>329</v>
          </cell>
          <cell r="E37">
            <v>242</v>
          </cell>
          <cell r="F37">
            <v>0</v>
          </cell>
          <cell r="G37">
            <v>0</v>
          </cell>
          <cell r="H37">
            <v>0</v>
          </cell>
          <cell r="I37">
            <v>0</v>
          </cell>
          <cell r="J37">
            <v>0</v>
          </cell>
          <cell r="K37">
            <v>0</v>
          </cell>
          <cell r="L37">
            <v>0</v>
          </cell>
          <cell r="M37" t="str">
            <v>Aventis</v>
          </cell>
          <cell r="N37">
            <v>750</v>
          </cell>
          <cell r="O37">
            <v>500</v>
          </cell>
          <cell r="P37">
            <v>-242</v>
          </cell>
        </row>
        <row r="38">
          <cell r="B38" t="str">
            <v>Other Pharmaceuticals</v>
          </cell>
          <cell r="C38">
            <v>3050</v>
          </cell>
          <cell r="D38">
            <v>2733.8999999999996</v>
          </cell>
          <cell r="E38">
            <v>4974.5</v>
          </cell>
          <cell r="F38">
            <v>6465</v>
          </cell>
          <cell r="G38">
            <v>6702</v>
          </cell>
          <cell r="H38">
            <v>6288.3700000000008</v>
          </cell>
          <cell r="I38">
            <v>6381.8646000000008</v>
          </cell>
          <cell r="J38">
            <v>6444.5412660000002</v>
          </cell>
          <cell r="K38">
            <v>6479.0700325400012</v>
          </cell>
          <cell r="L38">
            <v>6508.4786425193997</v>
          </cell>
          <cell r="M38" t="str">
            <v>royalty to Ligand</v>
          </cell>
          <cell r="N38" t="str">
            <v>With Nektar</v>
          </cell>
          <cell r="O38">
            <v>450</v>
          </cell>
          <cell r="P38">
            <v>1470.0412660000002</v>
          </cell>
        </row>
        <row r="39">
          <cell r="B39" t="str">
            <v xml:space="preserve">  Roflumilast</v>
          </cell>
          <cell r="G39" t="str">
            <v xml:space="preserve"> </v>
          </cell>
          <cell r="H39">
            <v>150</v>
          </cell>
          <cell r="I39">
            <v>250</v>
          </cell>
          <cell r="J39">
            <v>300</v>
          </cell>
          <cell r="K39">
            <v>400</v>
          </cell>
          <cell r="L39" t="str">
            <v>Altana; prob alliance revenue</v>
          </cell>
          <cell r="M39" t="str">
            <v>Altana; prob alliance revenue</v>
          </cell>
          <cell r="N39">
            <v>650</v>
          </cell>
          <cell r="O39">
            <v>300</v>
          </cell>
          <cell r="P39">
            <v>0</v>
          </cell>
        </row>
        <row r="40">
          <cell r="B40" t="str">
            <v xml:space="preserve">   Capravirine</v>
          </cell>
          <cell r="G40" t="str">
            <v xml:space="preserve"> </v>
          </cell>
          <cell r="H40">
            <v>150</v>
          </cell>
          <cell r="I40">
            <v>300</v>
          </cell>
          <cell r="J40">
            <v>400</v>
          </cell>
          <cell r="K40">
            <v>500</v>
          </cell>
          <cell r="L40" t="str">
            <v>internally developed</v>
          </cell>
          <cell r="M40" t="str">
            <v>internally developed</v>
          </cell>
          <cell r="N40" t="str">
            <v>royalty to Ligand</v>
          </cell>
          <cell r="O40">
            <v>400</v>
          </cell>
          <cell r="P40">
            <v>0</v>
          </cell>
        </row>
        <row r="41">
          <cell r="B41" t="str">
            <v xml:space="preserve">   CETP Inhibitor</v>
          </cell>
          <cell r="G41">
            <v>0</v>
          </cell>
          <cell r="H41">
            <v>0</v>
          </cell>
          <cell r="I41">
            <v>0</v>
          </cell>
          <cell r="J41">
            <v>500</v>
          </cell>
          <cell r="K41">
            <v>1000</v>
          </cell>
          <cell r="L41" t="str">
            <v>internally developed</v>
          </cell>
          <cell r="M41" t="str">
            <v>internally developed</v>
          </cell>
          <cell r="N41" t="str">
            <v>Vicuron</v>
          </cell>
          <cell r="O41">
            <v>500</v>
          </cell>
          <cell r="P41">
            <v>300</v>
          </cell>
        </row>
        <row r="42">
          <cell r="B42" t="str">
            <v xml:space="preserve">   Revatio</v>
          </cell>
          <cell r="G42">
            <v>0</v>
          </cell>
          <cell r="H42">
            <v>15</v>
          </cell>
          <cell r="I42">
            <v>45</v>
          </cell>
          <cell r="J42">
            <v>75</v>
          </cell>
          <cell r="K42">
            <v>100</v>
          </cell>
          <cell r="L42" t="str">
            <v>internally developed</v>
          </cell>
          <cell r="M42" t="str">
            <v>internally developed</v>
          </cell>
          <cell r="N42">
            <v>500</v>
          </cell>
          <cell r="O42">
            <v>75</v>
          </cell>
          <cell r="P42">
            <v>500</v>
          </cell>
        </row>
        <row r="43">
          <cell r="B43" t="str">
            <v xml:space="preserve">  Lipitor/ Torcetrapib combo</v>
          </cell>
          <cell r="F43">
            <v>0</v>
          </cell>
          <cell r="G43">
            <v>10</v>
          </cell>
          <cell r="H43">
            <v>20</v>
          </cell>
          <cell r="I43">
            <v>45</v>
          </cell>
          <cell r="J43">
            <v>500</v>
          </cell>
          <cell r="K43">
            <v>1000</v>
          </cell>
          <cell r="L43">
            <v>2000</v>
          </cell>
          <cell r="M43" t="str">
            <v>internally developed</v>
          </cell>
          <cell r="N43" t="str">
            <v>internally developed</v>
          </cell>
          <cell r="O43">
            <v>750</v>
          </cell>
          <cell r="P43">
            <v>500</v>
          </cell>
        </row>
        <row r="44">
          <cell r="B44" t="str">
            <v xml:space="preserve">  Sutent</v>
          </cell>
          <cell r="E44">
            <v>0</v>
          </cell>
          <cell r="F44">
            <v>0</v>
          </cell>
          <cell r="G44">
            <v>775</v>
          </cell>
          <cell r="H44">
            <v>50</v>
          </cell>
          <cell r="I44">
            <v>100</v>
          </cell>
          <cell r="J44">
            <v>250</v>
          </cell>
          <cell r="K44">
            <v>300</v>
          </cell>
          <cell r="L44">
            <v>800</v>
          </cell>
          <cell r="M44" t="str">
            <v>internally developed</v>
          </cell>
          <cell r="N44">
            <v>4350</v>
          </cell>
          <cell r="O44">
            <v>3750</v>
          </cell>
          <cell r="P44">
            <v>500</v>
          </cell>
        </row>
        <row r="45">
          <cell r="B45" t="str">
            <v xml:space="preserve">  Champix</v>
          </cell>
          <cell r="C45">
            <v>1378</v>
          </cell>
          <cell r="D45">
            <v>1596</v>
          </cell>
          <cell r="E45">
            <v>759</v>
          </cell>
          <cell r="F45">
            <v>721</v>
          </cell>
          <cell r="G45">
            <v>1058.0098902236425</v>
          </cell>
          <cell r="H45">
            <v>100</v>
          </cell>
          <cell r="I45">
            <v>200</v>
          </cell>
          <cell r="J45">
            <v>450</v>
          </cell>
          <cell r="K45">
            <v>650</v>
          </cell>
          <cell r="L45">
            <v>800</v>
          </cell>
          <cell r="N45" t="str">
            <v>internally developed</v>
          </cell>
          <cell r="O45">
            <v>1705.8984386348302</v>
          </cell>
          <cell r="P45">
            <v>450</v>
          </cell>
        </row>
        <row r="47">
          <cell r="C47">
            <v>1378</v>
          </cell>
        </row>
        <row r="48">
          <cell r="C48">
            <v>1201.5</v>
          </cell>
        </row>
        <row r="49">
          <cell r="C49">
            <v>24116</v>
          </cell>
        </row>
        <row r="50">
          <cell r="C50">
            <v>1201.5</v>
          </cell>
        </row>
        <row r="51">
          <cell r="C51">
            <v>2986</v>
          </cell>
        </row>
        <row r="52">
          <cell r="C52">
            <v>1880.25</v>
          </cell>
        </row>
        <row r="53">
          <cell r="C53">
            <v>5033.5</v>
          </cell>
        </row>
        <row r="54">
          <cell r="B54" t="str">
            <v xml:space="preserve">   Animal Health</v>
          </cell>
          <cell r="C54">
            <v>31803.75</v>
          </cell>
          <cell r="D54">
            <v>1260.2</v>
          </cell>
          <cell r="E54">
            <v>1598.364</v>
          </cell>
          <cell r="F54">
            <v>1953</v>
          </cell>
          <cell r="G54">
            <v>2207</v>
          </cell>
          <cell r="H54">
            <v>2353.7700000000004</v>
          </cell>
          <cell r="I54">
            <v>2474.1432000000004</v>
          </cell>
          <cell r="J54">
            <v>2576.1632400000008</v>
          </cell>
          <cell r="K54">
            <v>2668.0409028000004</v>
          </cell>
          <cell r="L54">
            <v>2763.2586061080005</v>
          </cell>
          <cell r="N54">
            <v>4.7836558476302082E-2</v>
          </cell>
          <cell r="O54">
            <v>2.1058624615309718E-2</v>
          </cell>
          <cell r="P54">
            <v>3.457691146959152E-2</v>
          </cell>
        </row>
        <row r="55">
          <cell r="C55">
            <v>5033.5</v>
          </cell>
        </row>
        <row r="56">
          <cell r="C56">
            <v>26770.25</v>
          </cell>
        </row>
        <row r="57">
          <cell r="B57" t="str">
            <v>Other</v>
          </cell>
          <cell r="C57">
            <v>11023</v>
          </cell>
          <cell r="D57">
            <v>12637.3</v>
          </cell>
          <cell r="E57">
            <v>918</v>
          </cell>
          <cell r="F57">
            <v>914.2</v>
          </cell>
          <cell r="G57">
            <v>927</v>
          </cell>
          <cell r="H57">
            <v>927</v>
          </cell>
          <cell r="I57">
            <v>927</v>
          </cell>
          <cell r="J57">
            <v>927</v>
          </cell>
          <cell r="K57">
            <v>927</v>
          </cell>
          <cell r="L57">
            <v>927</v>
          </cell>
          <cell r="M57">
            <v>1.9022981639181813E-2</v>
          </cell>
          <cell r="N57">
            <v>1.9022981639181813E-2</v>
          </cell>
          <cell r="O57" t="str">
            <v xml:space="preserve">5-yr </v>
          </cell>
          <cell r="P57" t="str">
            <v>4-yr</v>
          </cell>
          <cell r="Q57" t="str">
            <v>3-yr</v>
          </cell>
        </row>
        <row r="58">
          <cell r="B58" t="str">
            <v>Total Revenues</v>
          </cell>
          <cell r="C58">
            <v>278</v>
          </cell>
          <cell r="D58">
            <v>34504.300000000003</v>
          </cell>
          <cell r="E58">
            <v>45188.364000000001</v>
          </cell>
          <cell r="F58">
            <v>52516</v>
          </cell>
          <cell r="G58">
            <v>51307</v>
          </cell>
          <cell r="H58">
            <v>51447.437212663077</v>
          </cell>
          <cell r="I58">
            <v>51078.053269491807</v>
          </cell>
          <cell r="J58">
            <v>53032.429129876822</v>
          </cell>
          <cell r="K58">
            <v>55601.585416849426</v>
          </cell>
          <cell r="L58">
            <v>57394.736318321411</v>
          </cell>
          <cell r="O58">
            <v>3.2530716810986737E-2</v>
          </cell>
          <cell r="P58">
            <v>2.4494228813634056E-3</v>
          </cell>
          <cell r="Q58">
            <v>1.1086471692310251E-2</v>
          </cell>
        </row>
        <row r="59">
          <cell r="B59" t="str">
            <v>COGS</v>
          </cell>
          <cell r="C59">
            <v>11178.25</v>
          </cell>
          <cell r="D59">
            <v>4895</v>
          </cell>
          <cell r="E59">
            <v>6932</v>
          </cell>
          <cell r="F59">
            <v>7502</v>
          </cell>
          <cell r="G59">
            <v>8326</v>
          </cell>
          <cell r="H59">
            <v>8231.5899540260907</v>
          </cell>
          <cell r="I59">
            <v>8172.488523118689</v>
          </cell>
          <cell r="J59">
            <v>8273.0589442607834</v>
          </cell>
          <cell r="K59">
            <v>8562.6441541948116</v>
          </cell>
          <cell r="L59">
            <v>8723.9999203848529</v>
          </cell>
          <cell r="N59">
            <v>2.0299416805708237E-2</v>
          </cell>
          <cell r="O59">
            <v>2.7371940020479713E-3</v>
          </cell>
          <cell r="P59">
            <v>-7.1798317503043441E-3</v>
          </cell>
          <cell r="Q59">
            <v>3.8262536163498062E-2</v>
          </cell>
        </row>
        <row r="60">
          <cell r="C60">
            <v>278</v>
          </cell>
        </row>
        <row r="61">
          <cell r="C61">
            <v>11178.25</v>
          </cell>
        </row>
        <row r="62">
          <cell r="B62" t="str">
            <v>R&amp;D</v>
          </cell>
          <cell r="C62">
            <v>16</v>
          </cell>
          <cell r="D62">
            <v>5232</v>
          </cell>
          <cell r="E62">
            <v>6964</v>
          </cell>
          <cell r="F62">
            <v>7619</v>
          </cell>
          <cell r="G62">
            <v>7391</v>
          </cell>
          <cell r="H62">
            <v>7717.1155818994603</v>
          </cell>
          <cell r="I62">
            <v>7559.5518838847875</v>
          </cell>
          <cell r="J62">
            <v>7742.7346529620145</v>
          </cell>
          <cell r="K62">
            <v>8006.6283000263165</v>
          </cell>
          <cell r="L62">
            <v>8264.8420298382807</v>
          </cell>
        </row>
        <row r="63">
          <cell r="C63">
            <v>2850.8362414456324</v>
          </cell>
        </row>
        <row r="64">
          <cell r="C64">
            <v>16</v>
          </cell>
        </row>
        <row r="65">
          <cell r="B65" t="str">
            <v>Net Income</v>
          </cell>
          <cell r="C65">
            <v>8311.4137585543685</v>
          </cell>
          <cell r="D65">
            <v>9839.658730907031</v>
          </cell>
          <cell r="E65">
            <v>12706.000000000004</v>
          </cell>
          <cell r="F65">
            <v>16139</v>
          </cell>
          <cell r="G65">
            <v>14688.548148955091</v>
          </cell>
          <cell r="H65">
            <v>15823.914018236352</v>
          </cell>
          <cell r="I65">
            <v>17073.736283529113</v>
          </cell>
          <cell r="J65">
            <v>18688.197535643285</v>
          </cell>
          <cell r="K65">
            <v>19757.138609490099</v>
          </cell>
          <cell r="L65">
            <v>5458.4769783143311</v>
          </cell>
        </row>
        <row r="66">
          <cell r="B66" t="str">
            <v>Tax Rate</v>
          </cell>
          <cell r="C66">
            <v>8311.4137585543685</v>
          </cell>
          <cell r="D66">
            <v>0.22675843861964926</v>
          </cell>
          <cell r="E66">
            <v>0.22449353185257501</v>
          </cell>
          <cell r="F66">
            <v>0.2178524725141667</v>
          </cell>
          <cell r="G66">
            <v>0.22253287770529151</v>
          </cell>
          <cell r="H66">
            <v>0.22253287770529151</v>
          </cell>
          <cell r="I66">
            <v>0.22253287770529151</v>
          </cell>
          <cell r="J66">
            <v>0.22253287770529151</v>
          </cell>
          <cell r="K66">
            <v>0.22253287770529151</v>
          </cell>
          <cell r="L66">
            <v>0.22253287770529151</v>
          </cell>
        </row>
        <row r="67">
          <cell r="B67" t="str">
            <v>Taxes</v>
          </cell>
          <cell r="C67">
            <v>8311.4137585543685</v>
          </cell>
          <cell r="D67">
            <v>2885.8412690929654</v>
          </cell>
          <cell r="E67">
            <v>3679</v>
          </cell>
          <cell r="F67">
            <v>4498</v>
          </cell>
          <cell r="G67">
            <v>4300.2253287770527</v>
          </cell>
          <cell r="H67">
            <v>4178.4093765221669</v>
          </cell>
          <cell r="I67">
            <v>4342.8202118084519</v>
          </cell>
          <cell r="J67">
            <v>4649.8091081510256</v>
          </cell>
          <cell r="K67">
            <v>4948.1624534593402</v>
          </cell>
          <cell r="L67">
            <v>5141.807559577871</v>
          </cell>
        </row>
        <row r="68">
          <cell r="C68">
            <v>-523</v>
          </cell>
        </row>
        <row r="69">
          <cell r="C69">
            <v>8311.4137585543685</v>
          </cell>
        </row>
        <row r="70">
          <cell r="C70">
            <v>-523</v>
          </cell>
        </row>
        <row r="71">
          <cell r="C71">
            <v>-523</v>
          </cell>
        </row>
        <row r="72">
          <cell r="C72">
            <v>7788</v>
          </cell>
        </row>
        <row r="73">
          <cell r="B73" t="str">
            <v>IPR &amp; D / Product Licensing Charges</v>
          </cell>
          <cell r="C73">
            <v>0.24</v>
          </cell>
          <cell r="D73">
            <v>0.22399999999999998</v>
          </cell>
          <cell r="E73">
            <v>-5052</v>
          </cell>
          <cell r="F73">
            <v>-822</v>
          </cell>
          <cell r="G73">
            <v>-1434.88</v>
          </cell>
          <cell r="H73">
            <v>0</v>
          </cell>
          <cell r="I73">
            <v>0</v>
          </cell>
          <cell r="J73">
            <v>0</v>
          </cell>
          <cell r="K73">
            <v>0</v>
          </cell>
          <cell r="L73">
            <v>0</v>
          </cell>
          <cell r="M73" t="str">
            <v>5-yr growth</v>
          </cell>
        </row>
        <row r="74">
          <cell r="C74">
            <v>1.3066206191722007</v>
          </cell>
        </row>
        <row r="75">
          <cell r="C75">
            <v>0.24</v>
          </cell>
        </row>
        <row r="76">
          <cell r="B76" t="str">
            <v>Disc. Operations</v>
          </cell>
          <cell r="C76" t="str">
            <v>--</v>
          </cell>
          <cell r="D76">
            <v>1.4E-2</v>
          </cell>
          <cell r="E76">
            <v>0</v>
          </cell>
          <cell r="F76">
            <v>0</v>
          </cell>
          <cell r="G76">
            <v>0</v>
          </cell>
          <cell r="H76">
            <v>0</v>
          </cell>
          <cell r="I76">
            <v>0</v>
          </cell>
          <cell r="J76">
            <v>0</v>
          </cell>
          <cell r="K76">
            <v>0</v>
          </cell>
          <cell r="L76" t="e">
            <v>#VALUE!</v>
          </cell>
          <cell r="N76" t="str">
            <v xml:space="preserve">5-yr </v>
          </cell>
          <cell r="O76" t="str">
            <v>4-yr</v>
          </cell>
          <cell r="P76" t="str">
            <v>3-yr</v>
          </cell>
        </row>
        <row r="77">
          <cell r="C77">
            <v>1.3066206191722007</v>
          </cell>
        </row>
        <row r="78">
          <cell r="A78" t="str">
            <v>E = Morgan Stanley Research Estimates       A = Actual       NM = Not Meaningful</v>
          </cell>
          <cell r="B78" t="str">
            <v>Annual EPS Growth</v>
          </cell>
          <cell r="C78" t="str">
            <v>--</v>
          </cell>
          <cell r="D78">
            <v>0.21730251857770955</v>
          </cell>
          <cell r="E78">
            <v>9.6466833783490857E-2</v>
          </cell>
          <cell r="F78">
            <v>0.21541873260468503</v>
          </cell>
          <cell r="G78">
            <v>-6.6884112980431509E-2</v>
          </cell>
          <cell r="H78">
            <v>9.5476329711248864E-2</v>
          </cell>
          <cell r="I78">
            <v>9.7351363477136355E-2</v>
          </cell>
          <cell r="J78">
            <v>0.11319820092536625</v>
          </cell>
          <cell r="K78">
            <v>7.5359194018708164E-2</v>
          </cell>
          <cell r="L78">
            <v>0</v>
          </cell>
          <cell r="M78">
            <v>0.36119642176862454</v>
          </cell>
          <cell r="N78">
            <v>0.10862324730854733</v>
          </cell>
          <cell r="O78" t="str">
            <v>3-yr</v>
          </cell>
          <cell r="P78" t="str">
            <v>3-yr</v>
          </cell>
          <cell r="Q78" t="str">
            <v>3-yr</v>
          </cell>
        </row>
        <row r="79">
          <cell r="C79">
            <v>6361</v>
          </cell>
        </row>
        <row r="80">
          <cell r="C80">
            <v>6361</v>
          </cell>
        </row>
        <row r="81">
          <cell r="C81" t="str">
            <v>2001A</v>
          </cell>
        </row>
        <row r="82">
          <cell r="A82" t="str">
            <v>E = Morgan Stanley Research Estimates       A = Actual       NM = Not Meaningful</v>
          </cell>
          <cell r="B82" t="str">
            <v>Annual EPS Growth</v>
          </cell>
          <cell r="C82" t="str">
            <v>--</v>
          </cell>
          <cell r="D82">
            <v>0.21730251857770955</v>
          </cell>
          <cell r="E82">
            <v>9.6466833783490857E-2</v>
          </cell>
          <cell r="F82">
            <v>0.21541873260468503</v>
          </cell>
          <cell r="G82">
            <v>-4.5128364617502137E-2</v>
          </cell>
          <cell r="H82">
            <v>-1.1417267627672367E-2</v>
          </cell>
          <cell r="I82">
            <v>6.0022056384030797E-2</v>
          </cell>
          <cell r="J82">
            <v>8.8910689479803073E-2</v>
          </cell>
          <cell r="K82">
            <v>8.2443417718437439E-2</v>
          </cell>
          <cell r="L82">
            <v>5.7270013899494154E-2</v>
          </cell>
          <cell r="N82">
            <v>0.32202092269528504</v>
          </cell>
          <cell r="O82" t="str">
            <v xml:space="preserve">5-yr </v>
          </cell>
          <cell r="P82" t="str">
            <v>4-yr</v>
          </cell>
          <cell r="Q82" t="str">
            <v>3-yr</v>
          </cell>
        </row>
        <row r="83">
          <cell r="B83" t="str">
            <v>Shares</v>
          </cell>
          <cell r="C83">
            <v>0.84173250009825884</v>
          </cell>
          <cell r="D83">
            <v>6241.25</v>
          </cell>
          <cell r="E83">
            <v>7285.6</v>
          </cell>
          <cell r="F83">
            <v>7613.9</v>
          </cell>
          <cell r="G83">
            <v>7411</v>
          </cell>
          <cell r="H83">
            <v>7285.7784999999994</v>
          </cell>
          <cell r="I83">
            <v>7142.6354999999994</v>
          </cell>
          <cell r="J83">
            <v>7022.5154999999995</v>
          </cell>
          <cell r="K83">
            <v>6903.3964999999989</v>
          </cell>
          <cell r="L83">
            <v>6784.2774999999992</v>
          </cell>
          <cell r="N83">
            <v>0.27389427162905911</v>
          </cell>
          <cell r="O83">
            <v>0.27674220698375618</v>
          </cell>
          <cell r="P83">
            <v>5.1004390405978484E-2</v>
          </cell>
          <cell r="Q83">
            <v>0.17947633737473057</v>
          </cell>
        </row>
        <row r="84">
          <cell r="A84" t="str">
            <v>E = Morgan Stanley Research Estimates       A = Actual       NM = Not Meaningful</v>
          </cell>
          <cell r="B84" t="str">
            <v>ADDITIONAL DATA</v>
          </cell>
          <cell r="C84">
            <v>0.84173250009825884</v>
          </cell>
          <cell r="D84" t="str">
            <v>2002E</v>
          </cell>
          <cell r="E84" t="str">
            <v>2003E</v>
          </cell>
          <cell r="F84" t="str">
            <v>2004E</v>
          </cell>
          <cell r="G84" t="str">
            <v>2005E</v>
          </cell>
          <cell r="H84" t="str">
            <v>2006E</v>
          </cell>
          <cell r="I84" t="str">
            <v>2007E</v>
          </cell>
          <cell r="J84" t="str">
            <v>2008E</v>
          </cell>
          <cell r="K84" t="str">
            <v>2008E</v>
          </cell>
          <cell r="L84" t="e">
            <v>#VALUE!</v>
          </cell>
          <cell r="O84" t="str">
            <v xml:space="preserve">5-yr </v>
          </cell>
          <cell r="P84" t="str">
            <v>4-yr</v>
          </cell>
          <cell r="Q84" t="str">
            <v>3-yr</v>
          </cell>
        </row>
        <row r="85">
          <cell r="B85" t="str">
            <v>Reported EPS</v>
          </cell>
          <cell r="C85">
            <v>0.34273474040011004</v>
          </cell>
          <cell r="D85">
            <v>0.36625290181223785</v>
          </cell>
          <cell r="E85">
            <v>0.53667508509937456</v>
          </cell>
          <cell r="F85">
            <v>1.4921393766663602</v>
          </cell>
          <cell r="G85">
            <v>1.1095830522196732</v>
          </cell>
          <cell r="H85">
            <v>1.4510630655492163</v>
          </cell>
          <cell r="I85">
            <v>1.4872086334427135</v>
          </cell>
          <cell r="J85">
            <v>1.838532334554182</v>
          </cell>
          <cell r="K85">
            <v>2.1395966857793569</v>
          </cell>
          <cell r="L85">
            <v>2.2764436841654829</v>
          </cell>
          <cell r="O85">
            <v>0.27923981435226786</v>
          </cell>
          <cell r="P85">
            <v>5.3575032574772807E-2</v>
          </cell>
          <cell r="Q85">
            <v>0.18332439860263916</v>
          </cell>
        </row>
        <row r="86">
          <cell r="B86" t="str">
            <v>Pre-tax margin</v>
          </cell>
          <cell r="C86">
            <v>0.35147584797390247</v>
          </cell>
          <cell r="D86">
            <v>0.36883808684714653</v>
          </cell>
          <cell r="E86">
            <v>0.36265973249219652</v>
          </cell>
          <cell r="F86">
            <v>20.105360443622921</v>
          </cell>
          <cell r="G86">
            <v>27.037182967049009</v>
          </cell>
          <cell r="H86">
            <v>20.674497692245534</v>
          </cell>
          <cell r="I86">
            <v>20.172018454837449</v>
          </cell>
          <cell r="J86">
            <v>16.317363277309219</v>
          </cell>
          <cell r="K86">
            <v>14.021334113757227</v>
          </cell>
          <cell r="L86">
            <v>13.178450320855463</v>
          </cell>
        </row>
        <row r="87">
          <cell r="C87">
            <v>0.34273474040011004</v>
          </cell>
        </row>
        <row r="88">
          <cell r="B88" t="str">
            <v>ADDITIONAL DATA</v>
          </cell>
          <cell r="C88">
            <v>0.35147584797390247</v>
          </cell>
          <cell r="D88" t="str">
            <v>2002E</v>
          </cell>
          <cell r="E88" t="str">
            <v>2003E</v>
          </cell>
          <cell r="F88" t="str">
            <v>2004E</v>
          </cell>
          <cell r="G88" t="str">
            <v>2005E</v>
          </cell>
          <cell r="H88" t="str">
            <v>2006E</v>
          </cell>
          <cell r="I88" t="str">
            <v>2007E</v>
          </cell>
          <cell r="J88" t="str">
            <v>2008E</v>
          </cell>
          <cell r="K88" t="str">
            <v>2009E</v>
          </cell>
          <cell r="L88" t="str">
            <v>2010E</v>
          </cell>
        </row>
        <row r="89">
          <cell r="B89" t="str">
            <v>Growth</v>
          </cell>
          <cell r="C89" t="str">
            <v>--</v>
          </cell>
          <cell r="D89">
            <v>0.11763974125062204</v>
          </cell>
          <cell r="E89">
            <v>0.4703372537379884</v>
          </cell>
          <cell r="F89">
            <v>0.16203414266607674</v>
          </cell>
          <cell r="G89">
            <v>4.8362036422100019E-2</v>
          </cell>
          <cell r="H89">
            <v>5.0536885426534228E-2</v>
          </cell>
          <cell r="I89">
            <v>1.2784324596068597E-2</v>
          </cell>
          <cell r="J89">
            <v>5.7327265370455072E-2</v>
          </cell>
          <cell r="K89">
            <v>0.3314167839128373</v>
          </cell>
          <cell r="L89">
            <v>0.44686978704254876</v>
          </cell>
        </row>
        <row r="90">
          <cell r="C90" t="str">
            <v>--</v>
          </cell>
        </row>
        <row r="91">
          <cell r="B91" t="str">
            <v xml:space="preserve">   Animal Health</v>
          </cell>
          <cell r="C91">
            <v>0.26133439479792064</v>
          </cell>
          <cell r="D91">
            <v>4.8855597170204046E-2</v>
          </cell>
          <cell r="E91">
            <v>0.26834153308998565</v>
          </cell>
          <cell r="F91">
            <v>0.17847799374860784</v>
          </cell>
          <cell r="G91">
            <v>9.9999999999999867E-2</v>
          </cell>
          <cell r="H91">
            <v>8.0000000000000293E-2</v>
          </cell>
          <cell r="I91">
            <v>6.5888413307703564E-2</v>
          </cell>
          <cell r="J91">
            <v>-0.23457019658113643</v>
          </cell>
          <cell r="K91">
            <v>5.5597331095601721E-2</v>
          </cell>
          <cell r="L91">
            <v>0.29035026674814912</v>
          </cell>
        </row>
        <row r="92">
          <cell r="B92" t="str">
            <v>Pre-tax margin</v>
          </cell>
          <cell r="C92" t="str">
            <v>--</v>
          </cell>
          <cell r="D92">
            <v>0.36883808684714653</v>
          </cell>
          <cell r="E92">
            <v>0.36265973249219652</v>
          </cell>
          <cell r="F92">
            <v>0.39315637139157589</v>
          </cell>
          <cell r="G92">
            <v>0.37663476718576411</v>
          </cell>
          <cell r="H92">
            <v>0.36496654603085166</v>
          </cell>
          <cell r="I92">
            <v>0.38207034418438063</v>
          </cell>
          <cell r="J92">
            <v>0.39400290101057062</v>
          </cell>
          <cell r="K92">
            <v>0.39991030037682868</v>
          </cell>
          <cell r="L92">
            <v>0.40257756561385377</v>
          </cell>
        </row>
        <row r="93">
          <cell r="B93" t="str">
            <v>Net income margin</v>
          </cell>
          <cell r="C93" t="str">
            <v>--</v>
          </cell>
          <cell r="D93">
            <v>0.28517195627521874</v>
          </cell>
          <cell r="E93">
            <v>0.28117857951219483</v>
          </cell>
          <cell r="F93">
            <v>0.30731586564094754</v>
          </cell>
          <cell r="G93">
            <v>0.2923577679458943</v>
          </cell>
          <cell r="H93">
            <v>0.28336074399317895</v>
          </cell>
          <cell r="I93">
            <v>0.29659683976607315</v>
          </cell>
          <cell r="J93">
            <v>0.30583403556599631</v>
          </cell>
          <cell r="K93">
            <v>0.3103955425485192</v>
          </cell>
          <cell r="L93">
            <v>0.31243327902138601</v>
          </cell>
        </row>
        <row r="94">
          <cell r="C94" t="str">
            <v>--</v>
          </cell>
        </row>
        <row r="95">
          <cell r="C95" t="str">
            <v>--</v>
          </cell>
        </row>
        <row r="96">
          <cell r="C96" t="str">
            <v>--</v>
          </cell>
        </row>
        <row r="97">
          <cell r="B97" t="str">
            <v xml:space="preserve">   Animal Health</v>
          </cell>
          <cell r="C97" t="str">
            <v>--</v>
          </cell>
          <cell r="D97">
            <v>4.8855597170204046E-2</v>
          </cell>
          <cell r="E97">
            <v>0.26834153308998565</v>
          </cell>
          <cell r="F97">
            <v>0.22187436653978687</v>
          </cell>
          <cell r="G97">
            <v>0.13005632360471076</v>
          </cell>
          <cell r="H97">
            <v>6.6502038966923527E-2</v>
          </cell>
          <cell r="I97">
            <v>5.1140595725155835E-2</v>
          </cell>
          <cell r="J97">
            <v>4.1234492813512214E-2</v>
          </cell>
          <cell r="K97">
            <v>3.5664534519171065E-2</v>
          </cell>
          <cell r="L97">
            <v>3.5688247210930335E-2</v>
          </cell>
        </row>
        <row r="98">
          <cell r="B98" t="str">
            <v xml:space="preserve">   Consumer Health</v>
          </cell>
          <cell r="C98" t="str">
            <v>--</v>
          </cell>
          <cell r="D98">
            <v>4.6885465505692725E-3</v>
          </cell>
          <cell r="E98">
            <v>1.4000000000000012E-2</v>
          </cell>
          <cell r="F98">
            <v>0.15581854043392496</v>
          </cell>
          <cell r="G98">
            <v>0.10295790671217286</v>
          </cell>
          <cell r="H98">
            <v>1.0015471892728334E-2</v>
          </cell>
          <cell r="I98">
            <v>2.4942759979983853E-2</v>
          </cell>
          <cell r="J98">
            <v>1.496714838932367E-2</v>
          </cell>
          <cell r="K98">
            <v>4.9917786651028084E-3</v>
          </cell>
          <cell r="L98">
            <v>5.0166544232337351E-3</v>
          </cell>
        </row>
        <row r="99">
          <cell r="C99" t="str">
            <v>--</v>
          </cell>
        </row>
        <row r="100">
          <cell r="C100" t="str">
            <v>--</v>
          </cell>
        </row>
        <row r="101">
          <cell r="B101" t="str">
            <v>Pre-tax profit</v>
          </cell>
          <cell r="C101" t="str">
            <v>--</v>
          </cell>
          <cell r="D101">
            <v>0.13850558003265268</v>
          </cell>
          <cell r="E101">
            <v>0.2877067536243274</v>
          </cell>
          <cell r="F101">
            <v>0.25988528191359506</v>
          </cell>
          <cell r="G101">
            <v>-7.5757797022485973E-2</v>
          </cell>
          <cell r="H101">
            <v>7.7269687196825476E-2</v>
          </cell>
          <cell r="I101">
            <v>7.8958181455333287E-2</v>
          </cell>
          <cell r="J101">
            <v>9.4530486642104616E-2</v>
          </cell>
          <cell r="K101">
            <v>5.7236921174491862E-2</v>
          </cell>
          <cell r="L101">
            <v>-0.13499220847389848</v>
          </cell>
        </row>
        <row r="102">
          <cell r="B102" t="str">
            <v>Sales of Products:</v>
          </cell>
          <cell r="C102" t="str">
            <v>--</v>
          </cell>
          <cell r="D102">
            <v>10</v>
          </cell>
          <cell r="E102">
            <v>14</v>
          </cell>
          <cell r="F102">
            <v>15</v>
          </cell>
          <cell r="G102">
            <v>17</v>
          </cell>
          <cell r="H102">
            <v>19</v>
          </cell>
          <cell r="I102">
            <v>21</v>
          </cell>
          <cell r="J102">
            <v>23</v>
          </cell>
          <cell r="K102">
            <v>5.7198725120925387E-2</v>
          </cell>
          <cell r="L102">
            <v>0.10228355392021737</v>
          </cell>
        </row>
        <row r="103">
          <cell r="C103">
            <v>10</v>
          </cell>
        </row>
        <row r="104">
          <cell r="C104">
            <v>7</v>
          </cell>
        </row>
        <row r="105">
          <cell r="B105" t="str">
            <v>Concentration of Pharmaceutical Revenues</v>
          </cell>
          <cell r="C105">
            <v>10</v>
          </cell>
          <cell r="D105">
            <v>10</v>
          </cell>
          <cell r="E105">
            <v>14</v>
          </cell>
          <cell r="F105">
            <v>16</v>
          </cell>
          <cell r="G105">
            <v>16</v>
          </cell>
          <cell r="H105">
            <v>16</v>
          </cell>
          <cell r="I105">
            <v>18</v>
          </cell>
          <cell r="J105">
            <v>20</v>
          </cell>
          <cell r="K105">
            <v>22</v>
          </cell>
          <cell r="L105">
            <v>3.9134751120216471E-2</v>
          </cell>
        </row>
        <row r="106">
          <cell r="C106">
            <v>7</v>
          </cell>
        </row>
        <row r="107">
          <cell r="C107">
            <v>0.26741582351965498</v>
          </cell>
        </row>
        <row r="108">
          <cell r="C108">
            <v>0.41594791839442691</v>
          </cell>
        </row>
        <row r="109">
          <cell r="C109" t="e">
            <v>#NULL!</v>
          </cell>
        </row>
        <row r="110">
          <cell r="C110" t="e">
            <v>#NULL!</v>
          </cell>
        </row>
        <row r="111">
          <cell r="C111" t="e">
            <v>#NULL!</v>
          </cell>
        </row>
        <row r="112">
          <cell r="C112" t="e">
            <v>#NULL!</v>
          </cell>
        </row>
        <row r="113">
          <cell r="B113" t="str">
            <v>Top Product</v>
          </cell>
          <cell r="C113" t="e">
            <v>#REF!</v>
          </cell>
          <cell r="D113" t="e">
            <v>#REF!</v>
          </cell>
          <cell r="E113" t="e">
            <v>#REF!</v>
          </cell>
          <cell r="F113" t="e">
            <v>#REF!</v>
          </cell>
          <cell r="G113" t="e">
            <v>#REF!</v>
          </cell>
          <cell r="H113" t="e">
            <v>#REF!</v>
          </cell>
          <cell r="I113" t="e">
            <v>#REF!</v>
          </cell>
          <cell r="J113" t="e">
            <v>#REF!</v>
          </cell>
          <cell r="K113" t="e">
            <v>#REF!</v>
          </cell>
          <cell r="L113" t="e">
            <v>#REF!</v>
          </cell>
        </row>
        <row r="114">
          <cell r="C114" t="e">
            <v>#REF!</v>
          </cell>
        </row>
        <row r="115">
          <cell r="C115" t="e">
            <v>#REF!</v>
          </cell>
        </row>
        <row r="116">
          <cell r="C116" t="e">
            <v>#REF!</v>
          </cell>
        </row>
        <row r="117">
          <cell r="C117" t="e">
            <v>#REF!</v>
          </cell>
        </row>
        <row r="120">
          <cell r="B120" t="str">
            <v>P&amp;L 2003-2005E ($millions)  (Assume $4.0 billion Cost Savings From PHA Merger)</v>
          </cell>
          <cell r="C120" t="str">
            <v>2001A</v>
          </cell>
          <cell r="D120" t="str">
            <v>2002A</v>
          </cell>
          <cell r="E120">
            <v>225</v>
          </cell>
          <cell r="F120">
            <v>400</v>
          </cell>
          <cell r="G120">
            <v>200</v>
          </cell>
          <cell r="H120" t="str">
            <v>2006E</v>
          </cell>
          <cell r="I120" t="str">
            <v>2007E</v>
          </cell>
          <cell r="J120" t="str">
            <v>2008E</v>
          </cell>
        </row>
        <row r="121">
          <cell r="C121" t="str">
            <v>2001A</v>
          </cell>
        </row>
        <row r="122">
          <cell r="B122" t="str">
            <v>COGS</v>
          </cell>
          <cell r="C122">
            <v>0.15826749990174116</v>
          </cell>
          <cell r="D122">
            <v>0.14186637607486602</v>
          </cell>
          <cell r="E122">
            <v>225</v>
          </cell>
          <cell r="F122">
            <v>400</v>
          </cell>
          <cell r="G122">
            <v>200</v>
          </cell>
          <cell r="H122">
            <v>0.14300000000000002</v>
          </cell>
          <cell r="I122">
            <v>0.16000000000000003</v>
          </cell>
          <cell r="J122">
            <v>0.1415495516427559</v>
          </cell>
          <cell r="K122">
            <v>0.16400000000000003</v>
          </cell>
        </row>
        <row r="123">
          <cell r="B123" t="str">
            <v>COGS ex. cost savings</v>
          </cell>
          <cell r="C123">
            <v>0.15826749990174116</v>
          </cell>
          <cell r="D123">
            <v>0.14186637607486602</v>
          </cell>
          <cell r="E123">
            <v>425</v>
          </cell>
          <cell r="F123">
            <v>1400</v>
          </cell>
          <cell r="G123">
            <v>700</v>
          </cell>
          <cell r="H123">
            <v>0</v>
          </cell>
          <cell r="I123">
            <v>0</v>
          </cell>
          <cell r="J123">
            <v>0</v>
          </cell>
          <cell r="K123" t="str">
            <v>2009E</v>
          </cell>
        </row>
        <row r="124">
          <cell r="C124">
            <v>0.15826749990174116</v>
          </cell>
        </row>
        <row r="125">
          <cell r="B125" t="str">
            <v>COGS ex. cost savings</v>
          </cell>
          <cell r="C125">
            <v>0.15826749990174116</v>
          </cell>
          <cell r="D125">
            <v>0.14186637607486602</v>
          </cell>
          <cell r="E125">
            <v>0.15838148068383268</v>
          </cell>
          <cell r="F125">
            <v>0.15046842866935792</v>
          </cell>
          <cell r="G125">
            <v>0.16587993089117409</v>
          </cell>
          <cell r="H125">
            <v>0.30200000000000005</v>
          </cell>
          <cell r="I125">
            <v>0.29400000000000004</v>
          </cell>
          <cell r="J125">
            <v>0.29320978554570865</v>
          </cell>
          <cell r="K125">
            <v>0.32000000000000006</v>
          </cell>
          <cell r="L125" t="str">
            <v>2010E</v>
          </cell>
        </row>
        <row r="126">
          <cell r="C126">
            <v>0</v>
          </cell>
        </row>
        <row r="127">
          <cell r="B127" t="str">
            <v xml:space="preserve">SG&amp;A </v>
          </cell>
          <cell r="C127">
            <v>0.34659434815076839</v>
          </cell>
          <cell r="D127">
            <v>0.34024744741959695</v>
          </cell>
          <cell r="E127">
            <v>0.33641403791471625</v>
          </cell>
          <cell r="F127">
            <v>0.32186381293320132</v>
          </cell>
          <cell r="G127">
            <v>0.31900000000000006</v>
          </cell>
          <cell r="H127">
            <v>0.31400000000000011</v>
          </cell>
          <cell r="I127">
            <v>0.30150000000000005</v>
          </cell>
          <cell r="J127">
            <v>0.29649999999999993</v>
          </cell>
          <cell r="K127">
            <v>0.29719999999999996</v>
          </cell>
          <cell r="L127" t="str">
            <v>2010E</v>
          </cell>
        </row>
        <row r="128">
          <cell r="C128">
            <v>0.34659434815076839</v>
          </cell>
        </row>
        <row r="129">
          <cell r="C129">
            <v>0.15240341154738041</v>
          </cell>
        </row>
        <row r="130">
          <cell r="B130" t="str">
            <v>R&amp;D ex. Cost savings</v>
          </cell>
          <cell r="C130">
            <v>0.15240341154738041</v>
          </cell>
          <cell r="D130">
            <v>0.1516332746932991</v>
          </cell>
          <cell r="E130">
            <v>0.1618558264246964</v>
          </cell>
          <cell r="F130">
            <v>0.14888795795567064</v>
          </cell>
          <cell r="G130">
            <v>0.15543996544558705</v>
          </cell>
          <cell r="H130">
            <v>0.14700000000000002</v>
          </cell>
          <cell r="I130">
            <v>0.13770000000000002</v>
          </cell>
          <cell r="J130">
            <v>0.1358</v>
          </cell>
          <cell r="K130">
            <v>0.13600000000000001</v>
          </cell>
          <cell r="L130">
            <v>0</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eetName val="2002"/>
      <sheetName val="__FDSCACHE__"/>
      <sheetName val="2003"/>
      <sheetName val="Natrecor-US"/>
      <sheetName val="Annual"/>
      <sheetName val="Balance Sheet"/>
      <sheetName val="Cash Flow"/>
      <sheetName val="Milestones"/>
      <sheetName val="Snap"/>
      <sheetName val="Sheet2"/>
      <sheetName val="NY UPLOAD shadow"/>
      <sheetName val="vendor"/>
    </sheetNames>
    <sheetDataSet>
      <sheetData sheetId="0"/>
      <sheetData sheetId="1"/>
      <sheetData sheetId="2"/>
      <sheetData sheetId="3"/>
      <sheetData sheetId="4"/>
      <sheetData sheetId="5" refreshError="1">
        <row r="18">
          <cell r="G18">
            <v>118000</v>
          </cell>
          <cell r="I18">
            <v>125000</v>
          </cell>
          <cell r="K18">
            <v>130000</v>
          </cell>
        </row>
        <row r="31">
          <cell r="I31">
            <v>0.72064319154680156</v>
          </cell>
        </row>
      </sheetData>
      <sheetData sheetId="6"/>
      <sheetData sheetId="7"/>
      <sheetData sheetId="8"/>
      <sheetData sheetId="9"/>
      <sheetData sheetId="10"/>
      <sheetData sheetId="11"/>
      <sheetData sheetId="1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 val="Commodity Index"/>
      <sheetName val="Prices_Quarterly"/>
      <sheetName val="Inflation_Monthly"/>
      <sheetName val="Inflation_Quarterly"/>
      <sheetName val="Prices_Monthly"/>
      <sheetName val="Exposure"/>
      <sheetName val="Front page benchmarks_9x3"/>
      <sheetName val="Front page benchmarks_6x5"/>
      <sheetName val="Benchmarks_All_gray2"/>
      <sheetName val="Sector yardstick_OLD"/>
      <sheetName val="Front page benchmarks_6x3"/>
      <sheetName val="Benchmarks_All_gray1"/>
      <sheetName val="P&amp;L"/>
      <sheetName val="NewChubb_INPUT"/>
      <sheetName val="$ Chart"/>
      <sheetName val="Landscape"/>
      <sheetName val="LinkedIn"/>
      <sheetName val="Margins"/>
      <sheetName val="GDP"/>
      <sheetName val="Investing"/>
      <sheetName val="Comps"/>
      <sheetName val="Diverse Rev"/>
      <sheetName val="Products"/>
      <sheetName val="EMP"/>
      <sheetName val="3Prods"/>
      <sheetName val="Chart"/>
      <sheetName val="CV_Bubbles"/>
      <sheetName val="LKDN Model"/>
      <sheetName val="eMarketer"/>
      <sheetName val="2008 - present spreads"/>
      <sheetName val="Book Values"/>
      <sheetName val="1Q09e UR loss tables"/>
      <sheetName val="CMBX Spreads"/>
      <sheetName val="4Q08 UR Loss"/>
      <sheetName val="Excess Capital"/>
      <sheetName val="BVPS tables"/>
      <sheetName val="1Q09E UR Loss"/>
      <sheetName val="RBC Equity Sensitivity"/>
      <sheetName val="1Q09 BVPS table"/>
      <sheetName val="P"/>
      <sheetName val="comp"/>
      <sheetName val="Build plans analysis"/>
      <sheetName val="CAT Sales Stats"/>
      <sheetName val="Equip Siberia DRC"/>
      <sheetName val="Handling"/>
      <sheetName val="Aussie Vehicle sales"/>
      <sheetName val="Autos"/>
      <sheetName val="SAVRALA"/>
      <sheetName val="Debt service stuff"/>
      <sheetName val="Logistics graphs"/>
      <sheetName val="Conmesa"/>
      <sheetName val="Economics &amp; currency"/>
      <sheetName val="Commodities"/>
      <sheetName val="Sheet3"/>
      <sheetName val="GDP VS GDCF"/>
      <sheetName val="PMAP company"/>
      <sheetName val="Spain summ"/>
      <sheetName val="Spanish Equip sales"/>
      <sheetName val="Spain Cement sales"/>
      <sheetName val="Equip"/>
      <sheetName val="Logistics"/>
      <sheetName val="FOR NOTE"/>
      <sheetName val="Top Line"/>
      <sheetName val="BS"/>
      <sheetName val="CFS"/>
      <sheetName val="Margin"/>
      <sheetName val="Rev_EBIT08"/>
      <sheetName val="Sheet7"/>
      <sheetName val="Buyback2"/>
      <sheetName val="Dir"/>
      <sheetName val="Ventura2"/>
      <sheetName val="Debt"/>
      <sheetName val="RelPrice"/>
      <sheetName val="hitwise1"/>
      <sheetName val="Intl"/>
      <sheetName val="Retail"/>
      <sheetName val="Intl_Stores"/>
      <sheetName val="Stores2"/>
      <sheetName val="Directory"/>
      <sheetName val="Sourcing"/>
      <sheetName val="Pages"/>
      <sheetName val="Group"/>
      <sheetName val="EBITA"/>
      <sheetName val="LongPrice"/>
      <sheetName val="Template"/>
      <sheetName val="Share (2)"/>
      <sheetName val="Ventura"/>
      <sheetName val="Companies"/>
      <sheetName val="timeline"/>
      <sheetName val="Directory3"/>
      <sheetName val="LfL"/>
      <sheetName val="Stores"/>
      <sheetName val="RI Valuation"/>
      <sheetName val="Production"/>
      <sheetName val="NAV"/>
      <sheetName val="Prec-Transactions Valuation"/>
      <sheetName val="ｾｸﾞﾒﾝﾄ"/>
      <sheetName val="単独"/>
      <sheetName val="MS Week2"/>
      <sheetName val="Combined Divisionals"/>
      <sheetName val="P&amp;L Tables For Report"/>
      <sheetName val="CHARTS for report"/>
      <sheetName val="SOP"/>
      <sheetName val="Reference"/>
      <sheetName val="Refresh Charts"/>
      <sheetName val="BEV"/>
      <sheetName val="MEG standalone cap table"/>
      <sheetName val="Historical financials"/>
      <sheetName val="LIN standalone"/>
      <sheetName val="MEG standalone"/>
      <sheetName val="Summary proj. financials"/>
      <sheetName val="Variance"/>
      <sheetName val="IS Template"/>
      <sheetName val="Exhibit_3"/>
      <sheetName val="Exhibit_5"/>
      <sheetName val="Exhibit_4"/>
      <sheetName val="IFRS_Life"/>
      <sheetName val="Exhibit_1"/>
      <sheetName val="Exhibit_2"/>
      <sheetName val="MCEV_Roll-up"/>
      <sheetName val="MCEV_P&amp;L"/>
      <sheetName val="Cash_Flow"/>
      <sheetName val="Income_Statement"/>
      <sheetName val="Balance_Sheet"/>
      <sheetName val="MWA_RR"/>
      <sheetName val="REVENUE_BY_GEOGRAPHY"/>
      <sheetName val="Data_20d"/>
      <sheetName val="Financial_Statements"/>
      <sheetName val="Good_12-00_(2)"/>
      <sheetName val="Good_11-36"/>
      <sheetName val="Good_11-50"/>
      <sheetName val="Sheet3_(5)"/>
      <sheetName val="Floater_Demand"/>
      <sheetName val="Exhibit_31"/>
      <sheetName val="Exhibit_51"/>
      <sheetName val="Exhibit_41"/>
      <sheetName val="IFRS_Life1"/>
      <sheetName val="Exhibit_11"/>
      <sheetName val="Exhibit_21"/>
      <sheetName val="MCEV_Roll-up1"/>
      <sheetName val="MCEV_P&amp;L1"/>
      <sheetName val="Cash_Flow1"/>
      <sheetName val="Income_Statement1"/>
      <sheetName val="Balance_Sheet1"/>
      <sheetName val="MWA_RR1"/>
      <sheetName val="REVENUE_BY_GEOGRAPHY1"/>
      <sheetName val="Data_20d1"/>
      <sheetName val="Financial_Statements1"/>
      <sheetName val="Good_12-00_(2)1"/>
      <sheetName val="Good_11-361"/>
      <sheetName val="Good_11-501"/>
      <sheetName val="Sheet3_(5)1"/>
      <sheetName val="Floater_Demand1"/>
      <sheetName val="Consolidated"/>
      <sheetName val="ARB"/>
      <sheetName val="CLOSE"/>
      <sheetName val="Proforma"/>
      <sheetName val="Results from Nov 98"/>
      <sheetName val="JNJ BSX portfolio comparison"/>
      <sheetName val="Medtech universe"/>
      <sheetName val="PMO"/>
      <sheetName val="Consumer universe"/>
      <sheetName val="Medtech comps"/>
      <sheetName val="Pharma universe"/>
      <sheetName val="Quarter"/>
      <sheetName val="Local"/>
      <sheetName val="Exhibits"/>
      <sheetName val="Cover"/>
      <sheetName val="S"/>
      <sheetName val="Wireless"/>
      <sheetName val="GMG"/>
      <sheetName val="Hist Inputs"/>
      <sheetName val="Collateral"/>
      <sheetName val="Table Of Volume Trends"/>
      <sheetName val="Portfolio Manager's Snapshot"/>
      <sheetName val="Quarterly Variance Analysis"/>
      <sheetName val="Sensitivity Analysis"/>
      <sheetName val="Financials -Presentation Format"/>
      <sheetName val="Quarterly Financial Model"/>
      <sheetName val="full year financials"/>
      <sheetName val="GL TABLE"/>
      <sheetName val="Cell_Reference1"/>
      <sheetName val="Shading_Period-Level1"/>
      <sheetName val="Sources_of_Change1"/>
      <sheetName val="Basic_(gridlines)1"/>
      <sheetName val="Average_(reference)_Line1"/>
      <sheetName val="Double_(overlapping)1"/>
      <sheetName val="Reference_Step_Line1"/>
      <sheetName val="Double_(gridlines)1"/>
      <sheetName val="Growth_Line1"/>
      <sheetName val="Reference_Marks1"/>
      <sheetName val="Single-point_highlighting1"/>
      <sheetName val="株価(過去1年)_1"/>
      <sheetName val="WP_Detail_1"/>
      <sheetName val="rev_change_analysis1"/>
      <sheetName val="rev_contribution_analysis1"/>
      <sheetName val="MS_Tele_Rep1"/>
      <sheetName val="China_Handset1"/>
      <sheetName val="Sales_by_App1"/>
      <sheetName val="Net_Income_&amp;_EPS1"/>
      <sheetName val="Sales_by_Region_Comp1"/>
      <sheetName val="What's_Changed1"/>
      <sheetName val="Nokia_vs_HTC1"/>
      <sheetName val="2012_Outlook1"/>
      <sheetName val="_Capital1"/>
      <sheetName val="New_Business1"/>
      <sheetName val="Inflation_v_Price_6mth_lag1"/>
      <sheetName val="Commodities_Exposure1"/>
      <sheetName val="Commodity_Index1"/>
      <sheetName val="Chart_61"/>
      <sheetName val="Front_page_benchmarks_9x31"/>
      <sheetName val="Front_page_benchmarks_6x51"/>
      <sheetName val="Sector_yardstick_OLD1"/>
      <sheetName val="Front_page_benchmarks_6x31"/>
      <sheetName val="$_Chart1"/>
      <sheetName val="Diverse_Rev1"/>
      <sheetName val="LKDN_Model1"/>
      <sheetName val="2008_-_present_spreads1"/>
      <sheetName val="Book_Values1"/>
      <sheetName val="1Q09e_UR_loss_tables1"/>
      <sheetName val="CMBX_Spreads1"/>
      <sheetName val="4Q08_UR_Loss1"/>
      <sheetName val="Excess_Capital1"/>
      <sheetName val="BVPS_tables1"/>
      <sheetName val="1Q09E_UR_Loss1"/>
      <sheetName val="RBC_Equity_Sensitivity1"/>
      <sheetName val="1Q09_BVPS_table1"/>
      <sheetName val="Cell_Reference"/>
      <sheetName val="Shading_Period-Level"/>
      <sheetName val="Sources_of_Change"/>
      <sheetName val="Basic_(gridlines)"/>
      <sheetName val="Average_(reference)_Line"/>
      <sheetName val="Double_(overlapping)"/>
      <sheetName val="Reference_Step_Line"/>
      <sheetName val="Double_(gridlines)"/>
      <sheetName val="Growth_Line"/>
      <sheetName val="Reference_Marks"/>
      <sheetName val="Single-point_highlighting"/>
      <sheetName val="株価(過去1年)_"/>
      <sheetName val="WP_Detail_"/>
      <sheetName val="rev_change_analysis"/>
      <sheetName val="rev_contribution_analysis"/>
      <sheetName val="MS_Tele_Rep"/>
      <sheetName val="China_Handset"/>
      <sheetName val="Sales_by_App"/>
      <sheetName val="Net_Income_&amp;_EPS"/>
      <sheetName val="Sales_by_Region_Comp"/>
      <sheetName val="What's_Changed"/>
      <sheetName val="Nokia_vs_HTC"/>
      <sheetName val="2012_Outlook"/>
      <sheetName val="_Capital"/>
      <sheetName val="New_Business"/>
      <sheetName val="Inflation_v_Price_6mth_lag"/>
      <sheetName val="Commodities_Exposure"/>
      <sheetName val="Commodity_Index"/>
      <sheetName val="Chart_6"/>
      <sheetName val="Front_page_benchmarks_9x3"/>
      <sheetName val="Front_page_benchmarks_6x5"/>
      <sheetName val="Sector_yardstick_OLD"/>
      <sheetName val="Front_page_benchmarks_6x3"/>
      <sheetName val="$_Chart"/>
      <sheetName val="Diverse_Rev"/>
      <sheetName val="LKDN_Model"/>
      <sheetName val="2008_-_present_spreads"/>
      <sheetName val="Book_Values"/>
      <sheetName val="1Q09e_UR_loss_tables"/>
      <sheetName val="CMBX_Spreads"/>
      <sheetName val="4Q08_UR_Loss"/>
      <sheetName val="Excess_Capital"/>
      <sheetName val="BVPS_tables"/>
      <sheetName val="1Q09E_UR_Loss"/>
      <sheetName val="RBC_Equity_Sensitivity"/>
      <sheetName val="1Q09_BVPS_table"/>
      <sheetName val="YE Sawmill"/>
      <sheetName val="5"/>
      <sheetName val="KPI P3"/>
      <sheetName val="Planilha2"/>
      <sheetName val="Conferencia"/>
      <sheetName val="CLARO 9+3"/>
      <sheetName val="NEW 9+3"/>
      <sheetName val="TIM 9+3"/>
      <sheetName val="TRADE 9+3"/>
      <sheetName val="OI 9+3"/>
      <sheetName val="VIVO 9+3"/>
      <sheetName val="RESUMO"/>
      <sheetName val="SlideFinan"/>
      <sheetName val="SlideCG1"/>
      <sheetName val="SlideCG2"/>
      <sheetName val="BASE"/>
      <sheetName val="tables"/>
      <sheetName val="fully consol"/>
      <sheetName val="M&amp;A criteria"/>
      <sheetName val="Valuation waterfall"/>
      <sheetName val="Synergy summary"/>
      <sheetName val="changes"/>
      <sheetName val="greece"/>
      <sheetName val="Synergy pay away"/>
      <sheetName val="reaction"/>
      <sheetName val="Football field"/>
      <sheetName val="Combined_Divisionals"/>
      <sheetName val="P&amp;L_Tables_For_Report"/>
      <sheetName val="CHARTS_for_report"/>
      <sheetName val="fully_consol"/>
      <sheetName val="M&amp;A_criteria"/>
      <sheetName val="Valuation_waterfall"/>
      <sheetName val="Synergy_summary"/>
      <sheetName val="Synergy_pay_away"/>
      <sheetName val="Football_field"/>
      <sheetName val="Shading_Period-Lerel"/>
      <sheetName val="lists"/>
      <sheetName val="Exhibit_32"/>
      <sheetName val="Exhibit_52"/>
      <sheetName val="Exhibit_42"/>
      <sheetName val="IFRS_Life2"/>
      <sheetName val="Exhibit_12"/>
      <sheetName val="Exhibit_22"/>
      <sheetName val="MCEV_Roll-up2"/>
      <sheetName val="MCEV_P&amp;L2"/>
      <sheetName val="Cash_Flow2"/>
      <sheetName val="Income_Statement2"/>
      <sheetName val="Balance_Sheet2"/>
      <sheetName val="MWA_RR2"/>
      <sheetName val="REVENUE_BY_GEOGRAPHY2"/>
      <sheetName val="Data_20d2"/>
      <sheetName val="Financial_Statements2"/>
      <sheetName val="Good_12-00_(2)2"/>
      <sheetName val="Good_11-362"/>
      <sheetName val="Good_11-502"/>
      <sheetName val="Sheet3_(5)2"/>
      <sheetName val="Floater_Demand2"/>
      <sheetName val="Prec-Transactions_Valuation"/>
      <sheetName val="IS_Template"/>
      <sheetName val="MEG_standalone_cap_table"/>
      <sheetName val="Historical_financials"/>
      <sheetName val="LIN_standalone"/>
      <sheetName val="MEG_standalone"/>
      <sheetName val="Summary_proj__financials"/>
      <sheetName val="Build_plans_analysis"/>
      <sheetName val="CAT_Sales_Stats"/>
      <sheetName val="Equip_Siberia_DRC"/>
      <sheetName val="Aussie_Vehicle_sales"/>
      <sheetName val="Debt_service_stuff"/>
      <sheetName val="Logistics_graphs"/>
      <sheetName val="Economics_&amp;_currency"/>
      <sheetName val="GDP_VS_GDCF"/>
      <sheetName val="PMAP_company"/>
      <sheetName val="Spain_summ"/>
      <sheetName val="Spanish_Equip_sales"/>
      <sheetName val="Spain_Cement_sales"/>
      <sheetName val="MS_Week2"/>
      <sheetName val="FOR_NOTE"/>
      <sheetName val="Top_Line"/>
      <sheetName val="Exhibit_33"/>
      <sheetName val="Exhibit_53"/>
      <sheetName val="Exhibit_43"/>
      <sheetName val="IFRS_Life3"/>
      <sheetName val="Exhibit_13"/>
      <sheetName val="Exhibit_23"/>
      <sheetName val="MCEV_Roll-up3"/>
      <sheetName val="MCEV_P&amp;L3"/>
      <sheetName val="Cash_Flow3"/>
      <sheetName val="Income_Statement3"/>
      <sheetName val="Balance_Sheet3"/>
      <sheetName val="MWA_RR3"/>
      <sheetName val="REVENUE_BY_GEOGRAPHY3"/>
      <sheetName val="Data_20d3"/>
      <sheetName val="Financial_Statements3"/>
      <sheetName val="Good_12-00_(2)3"/>
      <sheetName val="Good_11-363"/>
      <sheetName val="Good_11-503"/>
      <sheetName val="Sheet3_(5)3"/>
      <sheetName val="Floater_Demand3"/>
      <sheetName val="Prec-Transactions_Valuation1"/>
      <sheetName val="IS_Template1"/>
      <sheetName val="MEG_standalone_cap_table1"/>
      <sheetName val="Historical_financials1"/>
      <sheetName val="LIN_standalone1"/>
      <sheetName val="MEG_standalone1"/>
      <sheetName val="Summary_proj__financials1"/>
      <sheetName val="Build_plans_analysis1"/>
      <sheetName val="CAT_Sales_Stats1"/>
      <sheetName val="Equip_Siberia_DRC1"/>
      <sheetName val="Aussie_Vehicle_sales1"/>
      <sheetName val="Debt_service_stuff1"/>
      <sheetName val="Logistics_graphs1"/>
      <sheetName val="Economics_&amp;_currency1"/>
      <sheetName val="GDP_VS_GDCF1"/>
      <sheetName val="PMAP_company1"/>
      <sheetName val="Spain_summ1"/>
      <sheetName val="Spanish_Equip_sales1"/>
      <sheetName val="Spain_Cement_sales1"/>
      <sheetName val="Combined_Divisionals1"/>
      <sheetName val="P&amp;L_Tables_For_Report1"/>
      <sheetName val="CHARTS_for_report1"/>
      <sheetName val="MS_Week21"/>
      <sheetName val="FOR_NOTE1"/>
      <sheetName val="Top_Line1"/>
      <sheetName val="Q Model"/>
      <sheetName val="Downside"/>
      <sheetName val="Genesis Sizing"/>
      <sheetName val="Sizing Table"/>
      <sheetName val="Bridge for NEE"/>
      <sheetName val="CF Detail"/>
      <sheetName val="Shares"/>
      <sheetName val="DD Detail"/>
      <sheetName val="Blue Water Sizing"/>
      <sheetName val="NCF Summary"/>
      <sheetName val="Hist_Inputs"/>
      <sheetName val="Q_Model"/>
      <sheetName val="Genesis_Sizing"/>
      <sheetName val="Sizing_Table"/>
      <sheetName val="Bridge_for_NEE"/>
      <sheetName val="CF_Detail"/>
      <sheetName val="DD_Detail"/>
      <sheetName val="Blue_Water_Sizing"/>
      <sheetName val="NCF_Summary"/>
      <sheetName val="YE_Sawmill"/>
      <sheetName val="KPI_P3"/>
      <sheetName val="CLARO_9+3"/>
      <sheetName val="NEW_9+3"/>
      <sheetName val="TIM_9+3"/>
      <sheetName val="TRADE_9+3"/>
      <sheetName val="OI_9+3"/>
      <sheetName val="VIVO_9+3"/>
      <sheetName val="RAVE"/>
      <sheetName val="FDCC Segment Analysis"/>
      <sheetName val="Base Case Output"/>
      <sheetName val="Development Case"/>
      <sheetName val="Dev Case Output"/>
      <sheetName val="increasebuyback"/>
      <sheetName val="MUV2shareprice"/>
      <sheetName val="PricetoBook2"/>
      <sheetName val="Capital structure"/>
      <sheetName val="Subprime"/>
      <sheetName val="PE2"/>
      <sheetName val="Mgtshares"/>
      <sheetName val="Resolutionscenario"/>
      <sheetName val="CMX-1298"/>
      <sheetName val="Revenue Analysis"/>
      <sheetName val="POV"/>
      <sheetName val="TargIS"/>
      <sheetName val="1995 Cellular"/>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row r="65536">
          <cell r="F65536" t="str">
            <v>Display horizontal line for the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refreshError="1"/>
      <sheetData sheetId="419" refreshError="1"/>
      <sheetData sheetId="420" refreshError="1"/>
      <sheetData sheetId="421">
        <row r="3">
          <cell r="B3" t="str">
            <v>Rótulos de Coluna</v>
          </cell>
        </row>
      </sheetData>
      <sheetData sheetId="422"/>
      <sheetData sheetId="423"/>
      <sheetData sheetId="424"/>
      <sheetData sheetId="425"/>
      <sheetData sheetId="426"/>
      <sheetData sheetId="427"/>
      <sheetData sheetId="428"/>
      <sheetData sheetId="429"/>
      <sheetData sheetId="430"/>
      <sheetData sheetId="431"/>
      <sheetData sheetId="432"/>
      <sheetData sheetId="433"/>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sheetData sheetId="445"/>
      <sheetData sheetId="446"/>
      <sheetData sheetId="447"/>
      <sheetData sheetId="448"/>
      <sheetData sheetId="449"/>
      <sheetData sheetId="450"/>
      <sheetData sheetId="451"/>
      <sheetData sheetId="452"/>
      <sheetData sheetId="453"/>
      <sheetData sheetId="454" refreshError="1"/>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ripts"/>
      <sheetName val="MktShare"/>
      <sheetName val="4wkYoY"/>
      <sheetName val="Sales"/>
      <sheetName val="SalesYoY"/>
      <sheetName val="MthlyTRx"/>
      <sheetName val="Par"/>
      <sheetName val="Metoprolol Model"/>
      <sheetName val="Potassium Model"/>
      <sheetName val="WPIvsMetoprolol launch"/>
      <sheetName val="KVpi"/>
      <sheetName val="potassiumTRXwkly"/>
      <sheetName val="potassiumMTHLY"/>
      <sheetName val="MicroKsalesTRx"/>
    </sheetNames>
    <sheetDataSet>
      <sheetData sheetId="0" refreshError="1"/>
      <sheetData sheetId="1" refreshError="1"/>
      <sheetData sheetId="2" refreshError="1"/>
      <sheetData sheetId="3" refreshError="1"/>
      <sheetData sheetId="4" refreshError="1"/>
      <sheetData sheetId="5" refreshError="1">
        <row r="1">
          <cell r="A1" t="str">
            <v>Query Tool - Channel</v>
          </cell>
        </row>
        <row r="2">
          <cell r="A2" t="str">
            <v>TRx</v>
          </cell>
        </row>
        <row r="4">
          <cell r="A4" t="str">
            <v>Product</v>
          </cell>
          <cell r="B4">
            <v>39022</v>
          </cell>
          <cell r="C4">
            <v>39052</v>
          </cell>
          <cell r="D4">
            <v>39083</v>
          </cell>
          <cell r="E4">
            <v>39114</v>
          </cell>
          <cell r="F4">
            <v>39142</v>
          </cell>
          <cell r="G4">
            <v>39173</v>
          </cell>
          <cell r="H4">
            <v>39203</v>
          </cell>
          <cell r="I4">
            <v>39234</v>
          </cell>
          <cell r="J4">
            <v>39264</v>
          </cell>
          <cell r="K4">
            <v>39295</v>
          </cell>
          <cell r="L4">
            <v>39326</v>
          </cell>
          <cell r="M4">
            <v>39356</v>
          </cell>
          <cell r="N4">
            <v>39387</v>
          </cell>
          <cell r="O4">
            <v>39417</v>
          </cell>
          <cell r="P4">
            <v>39448</v>
          </cell>
          <cell r="Q4">
            <v>39479</v>
          </cell>
          <cell r="R4">
            <v>39508</v>
          </cell>
          <cell r="S4">
            <v>39539</v>
          </cell>
          <cell r="T4">
            <v>39569</v>
          </cell>
          <cell r="U4">
            <v>39600</v>
          </cell>
          <cell r="V4">
            <v>39630</v>
          </cell>
          <cell r="W4">
            <v>39661</v>
          </cell>
          <cell r="X4">
            <v>39692</v>
          </cell>
          <cell r="Y4">
            <v>39722</v>
          </cell>
          <cell r="Z4">
            <v>39753</v>
          </cell>
          <cell r="AA4">
            <v>39783</v>
          </cell>
          <cell r="AB4">
            <v>39814</v>
          </cell>
          <cell r="AC4">
            <v>39845</v>
          </cell>
          <cell r="AD4">
            <v>39873</v>
          </cell>
          <cell r="AE4">
            <v>39904</v>
          </cell>
          <cell r="AF4">
            <v>39934</v>
          </cell>
          <cell r="AG4">
            <v>39965</v>
          </cell>
          <cell r="AH4">
            <v>39995</v>
          </cell>
          <cell r="AI4">
            <v>40026</v>
          </cell>
          <cell r="AJ4">
            <v>40057</v>
          </cell>
          <cell r="AK4">
            <v>40087</v>
          </cell>
          <cell r="AL4">
            <v>40118</v>
          </cell>
          <cell r="AM4">
            <v>40148</v>
          </cell>
          <cell r="AN4">
            <v>40179</v>
          </cell>
          <cell r="AO4">
            <v>40210</v>
          </cell>
          <cell r="AP4">
            <v>40238</v>
          </cell>
          <cell r="AQ4">
            <v>40269</v>
          </cell>
          <cell r="AR4">
            <v>40299</v>
          </cell>
          <cell r="AS4">
            <v>40330</v>
          </cell>
          <cell r="AT4">
            <v>40360</v>
          </cell>
          <cell r="AU4">
            <v>40391</v>
          </cell>
          <cell r="AV4">
            <v>40422</v>
          </cell>
        </row>
        <row r="5">
          <cell r="A5" t="str">
            <v>METOPROLOL SUCCIN SDZ 112006</v>
          </cell>
          <cell r="B5">
            <v>29755</v>
          </cell>
          <cell r="C5">
            <v>296665</v>
          </cell>
          <cell r="D5">
            <v>356001</v>
          </cell>
          <cell r="E5">
            <v>337855</v>
          </cell>
          <cell r="F5">
            <v>379292</v>
          </cell>
          <cell r="G5">
            <v>336339</v>
          </cell>
          <cell r="H5">
            <v>363436</v>
          </cell>
          <cell r="I5">
            <v>353257</v>
          </cell>
          <cell r="J5">
            <v>342094</v>
          </cell>
          <cell r="K5">
            <v>853991</v>
          </cell>
          <cell r="L5">
            <v>936585</v>
          </cell>
          <cell r="M5">
            <v>1113333</v>
          </cell>
          <cell r="N5">
            <v>1258977</v>
          </cell>
          <cell r="O5">
            <v>1557728</v>
          </cell>
          <cell r="P5">
            <v>1760713</v>
          </cell>
          <cell r="Q5">
            <v>1670171</v>
          </cell>
          <cell r="R5">
            <v>1759312</v>
          </cell>
          <cell r="S5">
            <v>1630326</v>
          </cell>
          <cell r="T5">
            <v>1445675</v>
          </cell>
          <cell r="U5">
            <v>1019533</v>
          </cell>
          <cell r="V5">
            <v>727571</v>
          </cell>
          <cell r="W5">
            <v>675965</v>
          </cell>
          <cell r="X5">
            <v>647278</v>
          </cell>
          <cell r="Y5">
            <v>643037</v>
          </cell>
          <cell r="Z5">
            <v>254148</v>
          </cell>
          <cell r="AA5">
            <v>92060</v>
          </cell>
          <cell r="AB5">
            <v>62578</v>
          </cell>
          <cell r="AC5">
            <v>37621</v>
          </cell>
          <cell r="AD5">
            <v>26576</v>
          </cell>
          <cell r="AE5">
            <v>19691</v>
          </cell>
          <cell r="AF5">
            <v>18368</v>
          </cell>
          <cell r="AG5">
            <v>17626</v>
          </cell>
          <cell r="AH5">
            <v>17269</v>
          </cell>
          <cell r="AI5">
            <v>15548</v>
          </cell>
          <cell r="AJ5">
            <v>14472</v>
          </cell>
          <cell r="AK5">
            <v>13925</v>
          </cell>
          <cell r="AL5">
            <v>12406</v>
          </cell>
          <cell r="AM5">
            <v>12841</v>
          </cell>
          <cell r="AN5">
            <v>11269</v>
          </cell>
          <cell r="AO5">
            <v>10515</v>
          </cell>
          <cell r="AP5">
            <v>11443</v>
          </cell>
          <cell r="AQ5">
            <v>10143</v>
          </cell>
          <cell r="AR5">
            <v>9105</v>
          </cell>
          <cell r="AS5">
            <v>9388</v>
          </cell>
          <cell r="AT5">
            <v>8700</v>
          </cell>
          <cell r="AU5">
            <v>8366</v>
          </cell>
          <cell r="AV5">
            <v>7722</v>
          </cell>
        </row>
        <row r="6">
          <cell r="A6" t="str">
            <v>METOPROLOL SUCCIN P.H 112006</v>
          </cell>
          <cell r="C6">
            <v>262962</v>
          </cell>
          <cell r="D6">
            <v>357589</v>
          </cell>
          <cell r="E6">
            <v>341654</v>
          </cell>
          <cell r="F6">
            <v>394424</v>
          </cell>
          <cell r="G6">
            <v>396096</v>
          </cell>
          <cell r="H6">
            <v>427468</v>
          </cell>
          <cell r="I6">
            <v>427727</v>
          </cell>
          <cell r="J6">
            <v>485543</v>
          </cell>
          <cell r="K6">
            <v>1434780</v>
          </cell>
          <cell r="L6">
            <v>1554695</v>
          </cell>
          <cell r="M6">
            <v>1675793</v>
          </cell>
          <cell r="N6">
            <v>1404154</v>
          </cell>
          <cell r="O6">
            <v>1058009</v>
          </cell>
          <cell r="P6">
            <v>819666</v>
          </cell>
          <cell r="Q6">
            <v>733004</v>
          </cell>
          <cell r="R6">
            <v>774948</v>
          </cell>
          <cell r="S6">
            <v>776672</v>
          </cell>
          <cell r="T6">
            <v>811454</v>
          </cell>
          <cell r="U6">
            <v>782230</v>
          </cell>
          <cell r="V6">
            <v>831733</v>
          </cell>
          <cell r="W6">
            <v>804465</v>
          </cell>
          <cell r="X6">
            <v>821432</v>
          </cell>
          <cell r="Y6">
            <v>888300</v>
          </cell>
          <cell r="Z6">
            <v>1029395</v>
          </cell>
          <cell r="AA6">
            <v>1346779</v>
          </cell>
          <cell r="AB6">
            <v>1416995</v>
          </cell>
          <cell r="AC6">
            <v>1826608</v>
          </cell>
          <cell r="AD6">
            <v>1550339</v>
          </cell>
          <cell r="AE6">
            <v>1466889</v>
          </cell>
          <cell r="AF6">
            <v>1633841</v>
          </cell>
          <cell r="AG6">
            <v>1940142</v>
          </cell>
          <cell r="AH6">
            <v>2155611</v>
          </cell>
          <cell r="AI6">
            <v>2195230</v>
          </cell>
          <cell r="AJ6">
            <v>2111324</v>
          </cell>
          <cell r="AK6">
            <v>2018693</v>
          </cell>
          <cell r="AL6">
            <v>1739105</v>
          </cell>
          <cell r="AM6">
            <v>1786050</v>
          </cell>
          <cell r="AN6">
            <v>1697353</v>
          </cell>
          <cell r="AO6">
            <v>1622838</v>
          </cell>
          <cell r="AP6">
            <v>1916661</v>
          </cell>
          <cell r="AQ6">
            <v>1778636</v>
          </cell>
          <cell r="AR6">
            <v>1720971</v>
          </cell>
          <cell r="AS6">
            <v>1658559</v>
          </cell>
          <cell r="AT6">
            <v>1535370</v>
          </cell>
          <cell r="AU6">
            <v>1488546</v>
          </cell>
          <cell r="AV6">
            <v>1331241</v>
          </cell>
        </row>
        <row r="7">
          <cell r="A7" t="str">
            <v>METOPROLOL SUCCIN ETX 072007</v>
          </cell>
          <cell r="J7">
            <v>25466</v>
          </cell>
          <cell r="K7">
            <v>370669</v>
          </cell>
          <cell r="L7">
            <v>383698</v>
          </cell>
          <cell r="M7">
            <v>451086</v>
          </cell>
          <cell r="N7">
            <v>512536</v>
          </cell>
          <cell r="O7">
            <v>654960</v>
          </cell>
          <cell r="P7">
            <v>780332</v>
          </cell>
          <cell r="Q7">
            <v>758331</v>
          </cell>
          <cell r="R7">
            <v>804883</v>
          </cell>
          <cell r="S7">
            <v>908822</v>
          </cell>
          <cell r="T7">
            <v>1100825</v>
          </cell>
          <cell r="U7">
            <v>1458481</v>
          </cell>
          <cell r="V7">
            <v>1830777</v>
          </cell>
          <cell r="W7">
            <v>1810265</v>
          </cell>
          <cell r="X7">
            <v>1821504</v>
          </cell>
          <cell r="Y7">
            <v>1896118</v>
          </cell>
          <cell r="Z7">
            <v>1866985</v>
          </cell>
          <cell r="AA7">
            <v>2066117</v>
          </cell>
          <cell r="AB7">
            <v>1558314</v>
          </cell>
          <cell r="AC7">
            <v>93686</v>
          </cell>
          <cell r="AD7">
            <v>32521</v>
          </cell>
          <cell r="AE7">
            <v>17174</v>
          </cell>
          <cell r="AF7">
            <v>12916</v>
          </cell>
          <cell r="AG7">
            <v>10359</v>
          </cell>
          <cell r="AH7">
            <v>9680</v>
          </cell>
          <cell r="AI7">
            <v>8849</v>
          </cell>
          <cell r="AJ7">
            <v>7443</v>
          </cell>
          <cell r="AK7">
            <v>7080</v>
          </cell>
          <cell r="AL7">
            <v>6141</v>
          </cell>
          <cell r="AM7">
            <v>6244</v>
          </cell>
          <cell r="AN7">
            <v>5474</v>
          </cell>
          <cell r="AO7">
            <v>4933</v>
          </cell>
          <cell r="AP7">
            <v>4980</v>
          </cell>
          <cell r="AQ7">
            <v>4349</v>
          </cell>
          <cell r="AR7">
            <v>3992</v>
          </cell>
          <cell r="AS7">
            <v>3918</v>
          </cell>
          <cell r="AT7">
            <v>3602</v>
          </cell>
          <cell r="AU7">
            <v>3440</v>
          </cell>
          <cell r="AV7">
            <v>3181</v>
          </cell>
          <cell r="AX7">
            <v>0.55098887695529619</v>
          </cell>
        </row>
        <row r="8">
          <cell r="A8" t="str">
            <v>METOPROLOL SUCCIN WTS 082009</v>
          </cell>
          <cell r="AI8">
            <v>16940</v>
          </cell>
          <cell r="AJ8">
            <v>178466</v>
          </cell>
          <cell r="AK8">
            <v>360778</v>
          </cell>
          <cell r="AL8">
            <v>584946</v>
          </cell>
          <cell r="AM8">
            <v>775057</v>
          </cell>
          <cell r="AN8">
            <v>772233</v>
          </cell>
          <cell r="AO8">
            <v>718426</v>
          </cell>
          <cell r="AP8">
            <v>791271</v>
          </cell>
          <cell r="AQ8">
            <v>787178</v>
          </cell>
          <cell r="AR8">
            <v>830980</v>
          </cell>
          <cell r="AS8">
            <v>1017352</v>
          </cell>
          <cell r="AT8">
            <v>1094360</v>
          </cell>
          <cell r="AU8">
            <v>1155830</v>
          </cell>
          <cell r="AV8">
            <v>1149347</v>
          </cell>
        </row>
        <row r="9">
          <cell r="A9" t="str">
            <v>METOPROLOL SUCCIN WOK 082010</v>
          </cell>
          <cell r="AU9">
            <v>16656</v>
          </cell>
          <cell r="AV9">
            <v>131433</v>
          </cell>
        </row>
        <row r="10">
          <cell r="A10" t="str">
            <v>TOPROL-XL AZN 021992</v>
          </cell>
          <cell r="B10">
            <v>3508094</v>
          </cell>
          <cell r="C10">
            <v>3080055</v>
          </cell>
          <cell r="D10">
            <v>3068378</v>
          </cell>
          <cell r="E10">
            <v>2706782</v>
          </cell>
          <cell r="F10">
            <v>2956165</v>
          </cell>
          <cell r="G10">
            <v>2855272</v>
          </cell>
          <cell r="H10">
            <v>2976994</v>
          </cell>
          <cell r="I10">
            <v>2868745</v>
          </cell>
          <cell r="J10">
            <v>2878670</v>
          </cell>
          <cell r="K10">
            <v>1230766</v>
          </cell>
          <cell r="L10">
            <v>682377</v>
          </cell>
          <cell r="M10">
            <v>648710</v>
          </cell>
          <cell r="N10">
            <v>564545</v>
          </cell>
          <cell r="O10">
            <v>528405</v>
          </cell>
          <cell r="P10">
            <v>545081</v>
          </cell>
          <cell r="Q10">
            <v>481954</v>
          </cell>
          <cell r="R10">
            <v>484063</v>
          </cell>
          <cell r="S10">
            <v>482877</v>
          </cell>
          <cell r="T10">
            <v>487032</v>
          </cell>
          <cell r="U10">
            <v>440755</v>
          </cell>
          <cell r="V10">
            <v>440417</v>
          </cell>
          <cell r="W10">
            <v>411535</v>
          </cell>
          <cell r="X10">
            <v>414662</v>
          </cell>
          <cell r="Y10">
            <v>413881</v>
          </cell>
          <cell r="Z10">
            <v>402407</v>
          </cell>
          <cell r="AA10">
            <v>448288</v>
          </cell>
          <cell r="AB10">
            <v>601181</v>
          </cell>
          <cell r="AC10">
            <v>949143</v>
          </cell>
          <cell r="AD10">
            <v>1272761</v>
          </cell>
          <cell r="AE10">
            <v>1146784</v>
          </cell>
          <cell r="AF10">
            <v>968815</v>
          </cell>
          <cell r="AG10">
            <v>787228</v>
          </cell>
          <cell r="AH10">
            <v>643290</v>
          </cell>
          <cell r="AI10">
            <v>526003</v>
          </cell>
          <cell r="AJ10">
            <v>481597</v>
          </cell>
          <cell r="AK10">
            <v>454763</v>
          </cell>
          <cell r="AL10">
            <v>415421</v>
          </cell>
          <cell r="AM10">
            <v>441369</v>
          </cell>
          <cell r="AN10">
            <v>402403</v>
          </cell>
          <cell r="AO10">
            <v>374123</v>
          </cell>
          <cell r="AP10">
            <v>457256</v>
          </cell>
          <cell r="AQ10">
            <v>390262</v>
          </cell>
          <cell r="AR10">
            <v>358014</v>
          </cell>
          <cell r="AS10">
            <v>376416</v>
          </cell>
          <cell r="AT10">
            <v>363601</v>
          </cell>
          <cell r="AU10">
            <v>354842</v>
          </cell>
          <cell r="AV10">
            <v>353690</v>
          </cell>
        </row>
        <row r="11">
          <cell r="A11" t="str">
            <v>Total</v>
          </cell>
          <cell r="B11">
            <v>3537849</v>
          </cell>
          <cell r="C11">
            <v>3639682</v>
          </cell>
          <cell r="D11">
            <v>3781968</v>
          </cell>
          <cell r="E11">
            <v>3386291</v>
          </cell>
          <cell r="F11">
            <v>3729881</v>
          </cell>
          <cell r="G11">
            <v>3587707</v>
          </cell>
          <cell r="H11">
            <v>3767898</v>
          </cell>
          <cell r="I11">
            <v>3649729</v>
          </cell>
          <cell r="J11">
            <v>3731773</v>
          </cell>
          <cell r="K11">
            <v>3890206</v>
          </cell>
          <cell r="L11">
            <v>3557355</v>
          </cell>
          <cell r="M11">
            <v>3888922</v>
          </cell>
          <cell r="N11">
            <v>3740212</v>
          </cell>
          <cell r="O11">
            <v>3799102</v>
          </cell>
          <cell r="P11">
            <v>3905792</v>
          </cell>
          <cell r="Q11">
            <v>3643460</v>
          </cell>
          <cell r="R11">
            <v>3823206</v>
          </cell>
          <cell r="S11">
            <v>3798697</v>
          </cell>
          <cell r="T11">
            <v>3844986</v>
          </cell>
          <cell r="U11">
            <v>3700999</v>
          </cell>
          <cell r="V11">
            <v>3830498</v>
          </cell>
          <cell r="W11">
            <v>3702230</v>
          </cell>
          <cell r="X11">
            <v>3704876</v>
          </cell>
          <cell r="Y11">
            <v>3841336</v>
          </cell>
          <cell r="Z11">
            <v>3552935</v>
          </cell>
          <cell r="AA11">
            <v>3953244</v>
          </cell>
          <cell r="AB11">
            <v>3639068</v>
          </cell>
          <cell r="AC11">
            <v>2907058</v>
          </cell>
          <cell r="AD11">
            <v>2882197</v>
          </cell>
          <cell r="AE11">
            <v>2650538</v>
          </cell>
          <cell r="AF11">
            <v>2633940</v>
          </cell>
          <cell r="AG11">
            <v>2755355</v>
          </cell>
          <cell r="AH11">
            <v>2825850</v>
          </cell>
          <cell r="AI11">
            <v>2762570</v>
          </cell>
          <cell r="AJ11">
            <v>2793302</v>
          </cell>
          <cell r="AK11">
            <v>2855239</v>
          </cell>
          <cell r="AL11">
            <v>2758019</v>
          </cell>
          <cell r="AM11">
            <v>3021561</v>
          </cell>
          <cell r="AN11">
            <v>2888732</v>
          </cell>
          <cell r="AO11">
            <v>2730835</v>
          </cell>
          <cell r="AP11">
            <v>3181611</v>
          </cell>
          <cell r="AQ11">
            <v>2970568</v>
          </cell>
          <cell r="AR11">
            <v>2923062</v>
          </cell>
          <cell r="AS11">
            <v>3065633</v>
          </cell>
          <cell r="AT11">
            <v>3005633</v>
          </cell>
          <cell r="AU11">
            <v>3027680</v>
          </cell>
          <cell r="AV11">
            <v>2976614</v>
          </cell>
        </row>
        <row r="12">
          <cell r="B12">
            <v>3.537849</v>
          </cell>
          <cell r="C12">
            <v>3.6396820000000001</v>
          </cell>
          <cell r="D12">
            <v>3.781968</v>
          </cell>
          <cell r="E12">
            <v>3.3862909999999999</v>
          </cell>
          <cell r="F12">
            <v>3.7298809999999998</v>
          </cell>
          <cell r="G12">
            <v>3.587707</v>
          </cell>
          <cell r="H12">
            <v>3.7678980000000002</v>
          </cell>
          <cell r="I12">
            <v>3.6497289999999998</v>
          </cell>
          <cell r="J12">
            <v>3.731773</v>
          </cell>
          <cell r="K12">
            <v>3.8902060000000001</v>
          </cell>
          <cell r="L12">
            <v>3.5573549999999998</v>
          </cell>
          <cell r="M12">
            <v>3.888922</v>
          </cell>
          <cell r="N12">
            <v>3.7402120000000001</v>
          </cell>
          <cell r="O12">
            <v>3.799102</v>
          </cell>
          <cell r="P12">
            <v>3.9057919999999999</v>
          </cell>
          <cell r="Q12">
            <v>3.6434600000000001</v>
          </cell>
          <cell r="R12">
            <v>3.8232059999999999</v>
          </cell>
          <cell r="S12">
            <v>3.7986970000000002</v>
          </cell>
          <cell r="T12">
            <v>3.844986</v>
          </cell>
          <cell r="U12">
            <v>3.7009989999999999</v>
          </cell>
          <cell r="V12">
            <v>3.830498</v>
          </cell>
          <cell r="W12">
            <v>3.7022300000000001</v>
          </cell>
          <cell r="X12">
            <v>3.7048760000000001</v>
          </cell>
          <cell r="Y12">
            <v>3.8413360000000001</v>
          </cell>
          <cell r="Z12">
            <v>3.5529350000000002</v>
          </cell>
          <cell r="AA12">
            <v>3.9532440000000002</v>
          </cell>
          <cell r="AB12">
            <v>3.639068</v>
          </cell>
          <cell r="AC12">
            <v>2.9070580000000001</v>
          </cell>
          <cell r="AD12">
            <v>2.8821970000000001</v>
          </cell>
          <cell r="AE12">
            <v>2.6505380000000001</v>
          </cell>
          <cell r="AF12">
            <v>2.6339399999999999</v>
          </cell>
          <cell r="AG12">
            <v>2.7553550000000002</v>
          </cell>
          <cell r="AH12">
            <v>2.82585</v>
          </cell>
          <cell r="AI12">
            <v>2.7625700000000002</v>
          </cell>
          <cell r="AJ12">
            <v>2.7933020000000002</v>
          </cell>
          <cell r="AK12">
            <v>2.8552390000000001</v>
          </cell>
          <cell r="AL12">
            <v>2.758019</v>
          </cell>
          <cell r="AM12">
            <v>3.0215610000000002</v>
          </cell>
          <cell r="AN12">
            <v>2.8887320000000001</v>
          </cell>
          <cell r="AO12">
            <v>2.7308349999999999</v>
          </cell>
          <cell r="AP12">
            <v>3.1816110000000002</v>
          </cell>
          <cell r="AQ12">
            <v>2.9705680000000001</v>
          </cell>
          <cell r="AR12">
            <v>2.9230619999999998</v>
          </cell>
          <cell r="AS12">
            <v>3.0656330000000001</v>
          </cell>
          <cell r="AT12">
            <v>3.005633</v>
          </cell>
          <cell r="AU12">
            <v>3.0276800000000001</v>
          </cell>
          <cell r="AV12">
            <v>2.9766140000000001</v>
          </cell>
        </row>
        <row r="14">
          <cell r="A14" t="str">
            <v>METOPROLOL SUCCIN SDZ 112006</v>
          </cell>
          <cell r="AB14">
            <v>-0.96445871644044201</v>
          </cell>
          <cell r="AC14">
            <v>-0.97747476156633062</v>
          </cell>
          <cell r="AD14">
            <v>-0.98489409496439517</v>
          </cell>
          <cell r="AE14">
            <v>-0.98792204749234203</v>
          </cell>
          <cell r="AF14">
            <v>-0.98729451640237265</v>
          </cell>
          <cell r="AG14">
            <v>-0.9827116925101983</v>
          </cell>
          <cell r="AH14">
            <v>-0.97626485937454899</v>
          </cell>
          <cell r="AI14">
            <v>-0.97699880910993908</v>
          </cell>
          <cell r="AJ14">
            <v>-0.97764175516547758</v>
          </cell>
          <cell r="AK14">
            <v>-0.97834494749135748</v>
          </cell>
          <cell r="AL14">
            <v>-0.95118592316288142</v>
          </cell>
          <cell r="AM14">
            <v>-0.86051488159895717</v>
          </cell>
          <cell r="AN14">
            <v>-0.81992073891783057</v>
          </cell>
          <cell r="AO14">
            <v>-0.72050184737247813</v>
          </cell>
          <cell r="AP14">
            <v>-0.56942354003612283</v>
          </cell>
          <cell r="AQ14">
            <v>-0.48489157483114109</v>
          </cell>
          <cell r="AR14">
            <v>-0.50430095818815324</v>
          </cell>
          <cell r="AS14">
            <v>-0.4673777374333371</v>
          </cell>
          <cell r="AT14">
            <v>-0.49620707626382532</v>
          </cell>
          <cell r="AU14">
            <v>-0.46192436326215591</v>
          </cell>
          <cell r="AV14">
            <v>-0.46641791044776115</v>
          </cell>
        </row>
        <row r="15">
          <cell r="A15" t="str">
            <v>METOPROLOL SUCCIN P.H 112006</v>
          </cell>
          <cell r="AB15">
            <v>0.72874683102629612</v>
          </cell>
          <cell r="AC15">
            <v>1.4919482021926211</v>
          </cell>
          <cell r="AD15">
            <v>1.0005716512591811</v>
          </cell>
          <cell r="AE15">
            <v>0.88868531374891857</v>
          </cell>
          <cell r="AF15">
            <v>1.0134733453775566</v>
          </cell>
          <cell r="AG15">
            <v>1.4802705086739194</v>
          </cell>
          <cell r="AH15">
            <v>1.5917103204994874</v>
          </cell>
          <cell r="AI15">
            <v>1.7288073440112375</v>
          </cell>
          <cell r="AJ15">
            <v>1.5702967500657388</v>
          </cell>
          <cell r="AK15">
            <v>1.2725351795564563</v>
          </cell>
          <cell r="AL15">
            <v>0.68944379951330625</v>
          </cell>
          <cell r="AM15">
            <v>0.32616412937831663</v>
          </cell>
          <cell r="AN15">
            <v>0.19785390915281997</v>
          </cell>
          <cell r="AO15">
            <v>-0.11155650254460725</v>
          </cell>
          <cell r="AP15">
            <v>0.2362850963563452</v>
          </cell>
          <cell r="AQ15">
            <v>0.21252255623977012</v>
          </cell>
          <cell r="AR15">
            <v>5.3328322645838755E-2</v>
          </cell>
          <cell r="AS15">
            <v>-0.1451352529866371</v>
          </cell>
          <cell r="AT15">
            <v>-0.28773326912879926</v>
          </cell>
          <cell r="AU15">
            <v>-0.32191797670403555</v>
          </cell>
          <cell r="AV15">
            <v>-0.36947574128840477</v>
          </cell>
        </row>
        <row r="16">
          <cell r="A16" t="str">
            <v>METOPROLOL SUCCIN ETX 072007</v>
          </cell>
          <cell r="AB16">
            <v>0.99698846132159136</v>
          </cell>
          <cell r="AC16">
            <v>-0.87645764184768926</v>
          </cell>
          <cell r="AD16">
            <v>-0.95959536976181636</v>
          </cell>
          <cell r="AE16">
            <v>-0.981103010270438</v>
          </cell>
          <cell r="AF16">
            <v>-0.98826698158199533</v>
          </cell>
          <cell r="AG16">
            <v>-0.99289740490277212</v>
          </cell>
          <cell r="AH16">
            <v>-0.9947126274800262</v>
          </cell>
          <cell r="AI16">
            <v>-0.99511176540451263</v>
          </cell>
          <cell r="AJ16">
            <v>-0.9959138162749025</v>
          </cell>
          <cell r="AK16">
            <v>-0.99626605517167177</v>
          </cell>
          <cell r="AL16">
            <v>-0.99671073950781608</v>
          </cell>
          <cell r="AM16">
            <v>-0.99697790589787505</v>
          </cell>
          <cell r="AN16">
            <v>-0.99648722914637233</v>
          </cell>
          <cell r="AO16">
            <v>-0.94734538778472777</v>
          </cell>
          <cell r="AP16">
            <v>-0.84686817748531718</v>
          </cell>
          <cell r="AQ16">
            <v>-0.74676837079305924</v>
          </cell>
          <cell r="AR16">
            <v>-0.69092598327655619</v>
          </cell>
          <cell r="AS16">
            <v>-0.62177816391543583</v>
          </cell>
          <cell r="AT16">
            <v>-0.6278925619834711</v>
          </cell>
          <cell r="AU16">
            <v>-0.61125550909707305</v>
          </cell>
          <cell r="AV16">
            <v>-0.57261856778180842</v>
          </cell>
        </row>
        <row r="17">
          <cell r="A17" t="str">
            <v>METOPROLOL SUCCIN WTS 082009</v>
          </cell>
        </row>
        <row r="18">
          <cell r="A18" t="str">
            <v>METOPROLOL SUCCIN WOK 082010</v>
          </cell>
        </row>
        <row r="19">
          <cell r="A19" t="str">
            <v>TOPROL-XL AZN 021992</v>
          </cell>
          <cell r="AB19">
            <v>0.10292048337769977</v>
          </cell>
          <cell r="AC19">
            <v>0.96936429617764341</v>
          </cell>
          <cell r="AD19">
            <v>1.629329240202205</v>
          </cell>
          <cell r="AE19">
            <v>1.3748987837482423</v>
          </cell>
          <cell r="AF19">
            <v>0.98922247408794495</v>
          </cell>
          <cell r="AG19">
            <v>0.78608977776769406</v>
          </cell>
          <cell r="AH19">
            <v>0.4606384403871786</v>
          </cell>
          <cell r="AI19">
            <v>0.27814888162610707</v>
          </cell>
          <cell r="AJ19">
            <v>0.16142062692023873</v>
          </cell>
          <cell r="AK19">
            <v>9.8777184746340119E-2</v>
          </cell>
          <cell r="AL19">
            <v>3.2340391692987414E-2</v>
          </cell>
          <cell r="AM19">
            <v>-1.5434274395031755E-2</v>
          </cell>
          <cell r="AN19">
            <v>-0.33064584542758335</v>
          </cell>
          <cell r="AO19">
            <v>-0.60583073361969686</v>
          </cell>
          <cell r="AP19">
            <v>-0.64073694904227896</v>
          </cell>
          <cell r="AQ19">
            <v>-0.65969005497111921</v>
          </cell>
          <cell r="AR19">
            <v>-0.63046195610101008</v>
          </cell>
          <cell r="AS19">
            <v>-0.52184627579303577</v>
          </cell>
          <cell r="AT19">
            <v>-0.43477902656655631</v>
          </cell>
          <cell r="AU19">
            <v>-0.32539928479495361</v>
          </cell>
          <cell r="AV19">
            <v>-0.26558927900298379</v>
          </cell>
        </row>
        <row r="20">
          <cell r="A20" t="str">
            <v>Total</v>
          </cell>
          <cell r="AB20">
            <v>-6.8289350789801362E-2</v>
          </cell>
          <cell r="AC20">
            <v>-0.20211612039105686</v>
          </cell>
          <cell r="AD20">
            <v>-0.24613086503839976</v>
          </cell>
          <cell r="AE20">
            <v>-0.30225074545298036</v>
          </cell>
          <cell r="AF20">
            <v>-0.31496759676108055</v>
          </cell>
          <cell r="AG20">
            <v>-0.25551047163211882</v>
          </cell>
          <cell r="AH20">
            <v>-0.26227608002928082</v>
          </cell>
          <cell r="AI20">
            <v>-0.25380919067697039</v>
          </cell>
          <cell r="AJ20">
            <v>-0.24604710117153716</v>
          </cell>
          <cell r="AK20">
            <v>-0.25670678118238033</v>
          </cell>
          <cell r="AL20">
            <v>-0.22373502470492701</v>
          </cell>
          <cell r="AM20">
            <v>-0.23567556164001002</v>
          </cell>
          <cell r="AN20">
            <v>-0.20618905719816172</v>
          </cell>
          <cell r="AO20">
            <v>-6.0619017577220657E-2</v>
          </cell>
          <cell r="AP20">
            <v>0.1038839468641457</v>
          </cell>
          <cell r="AQ20">
            <v>0.12074152492814672</v>
          </cell>
          <cell r="AR20">
            <v>0.10976787626141826</v>
          </cell>
          <cell r="AS20">
            <v>0.11260908304011652</v>
          </cell>
          <cell r="AT20">
            <v>6.362085744112389E-2</v>
          </cell>
          <cell r="AU20">
            <v>9.5964989122447664E-2</v>
          </cell>
          <cell r="AV20">
            <v>6.5625557136321122E-2</v>
          </cell>
        </row>
        <row r="22">
          <cell r="A22" t="str">
            <v>Watson share</v>
          </cell>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6.1319713165639243E-3</v>
          </cell>
          <cell r="AJ22">
            <v>6.3890692807294022E-2</v>
          </cell>
          <cell r="AK22">
            <v>0.12635649765221055</v>
          </cell>
          <cell r="AL22">
            <v>0.2120891843022111</v>
          </cell>
          <cell r="AM22">
            <v>0.25650880455499658</v>
          </cell>
          <cell r="AN22">
            <v>0.26732594093186907</v>
          </cell>
          <cell r="AO22">
            <v>0.26307924133094823</v>
          </cell>
          <cell r="AP22">
            <v>0.24870136544033825</v>
          </cell>
          <cell r="AQ22">
            <v>0.26499241895825981</v>
          </cell>
          <cell r="AR22">
            <v>0.28428408292400231</v>
          </cell>
          <cell r="AS22">
            <v>0.33185707486838772</v>
          </cell>
          <cell r="AT22">
            <v>0.36410300259545991</v>
          </cell>
          <cell r="AU22">
            <v>0.38175434656238438</v>
          </cell>
          <cell r="AV22">
            <v>0.38612564477624578</v>
          </cell>
        </row>
        <row r="25">
          <cell r="AW25">
            <v>0.27670668740896759</v>
          </cell>
        </row>
      </sheetData>
      <sheetData sheetId="6" refreshError="1">
        <row r="1">
          <cell r="A1" t="str">
            <v>($M)</v>
          </cell>
          <cell r="B1" t="str">
            <v>1Q:09</v>
          </cell>
          <cell r="C1" t="str">
            <v>2Q:09*</v>
          </cell>
          <cell r="D1" t="str">
            <v>3Q:09**</v>
          </cell>
          <cell r="E1" t="str">
            <v>4Q:09</v>
          </cell>
          <cell r="F1">
            <v>2009</v>
          </cell>
          <cell r="G1" t="str">
            <v>1Q:10</v>
          </cell>
          <cell r="H1" t="str">
            <v>2Q:10†</v>
          </cell>
          <cell r="I1" t="str">
            <v>1H:10</v>
          </cell>
          <cell r="J1" t="str">
            <v>3Q:10‡</v>
          </cell>
        </row>
        <row r="2">
          <cell r="A2" t="str">
            <v>Sales reported by Par</v>
          </cell>
          <cell r="B2">
            <v>111</v>
          </cell>
          <cell r="C2">
            <v>306</v>
          </cell>
          <cell r="D2">
            <v>161.1</v>
          </cell>
          <cell r="E2">
            <v>163</v>
          </cell>
          <cell r="F2">
            <v>741.1</v>
          </cell>
          <cell r="G2">
            <v>183.3</v>
          </cell>
          <cell r="H2">
            <v>119.6</v>
          </cell>
          <cell r="I2">
            <v>302.89999999999998</v>
          </cell>
          <cell r="J2">
            <v>97.4</v>
          </cell>
        </row>
        <row r="3">
          <cell r="A3" t="str">
            <v>Sequential growth</v>
          </cell>
          <cell r="C3">
            <v>1.7567567567567566</v>
          </cell>
          <cell r="D3">
            <v>-0.47352941176470587</v>
          </cell>
          <cell r="E3">
            <v>1.1793916821849715E-2</v>
          </cell>
          <cell r="G3">
            <v>0.12453987730061367</v>
          </cell>
          <cell r="H3">
            <v>-0.34751773049645396</v>
          </cell>
          <cell r="J3">
            <v>-0.18561872909698984</v>
          </cell>
        </row>
        <row r="5">
          <cell r="A5" t="str">
            <v>Sequential TRx growth</v>
          </cell>
          <cell r="B5">
            <v>0.46851897120332398</v>
          </cell>
          <cell r="C5">
            <v>5.1508758345428562E-2</v>
          </cell>
          <cell r="D5">
            <v>0.28195379688276145</v>
          </cell>
          <cell r="E5">
            <v>-0.14210670881972221</v>
          </cell>
          <cell r="G5">
            <v>-5.5375977119141773E-2</v>
          </cell>
          <cell r="H5">
            <v>-1.5025438946909331E-2</v>
          </cell>
          <cell r="J5">
            <v>-0.15567723101583009</v>
          </cell>
        </row>
        <row r="6">
          <cell r="A6" t="str">
            <v>Average TRx Share</v>
          </cell>
          <cell r="B6">
            <v>0.5084617911371937</v>
          </cell>
          <cell r="C6">
            <v>0.62698715259384119</v>
          </cell>
          <cell r="D6">
            <v>0.77098297939254012</v>
          </cell>
          <cell r="E6">
            <v>0.6420340715885301</v>
          </cell>
          <cell r="F6">
            <v>0.64114665122329484</v>
          </cell>
          <cell r="G6">
            <v>0.59501716702014207</v>
          </cell>
          <cell r="H6">
            <v>0.57573552646015635</v>
          </cell>
          <cell r="I6">
            <v>0.58877372470649803</v>
          </cell>
          <cell r="J6">
            <v>0.48337317272381897</v>
          </cell>
        </row>
        <row r="8">
          <cell r="A8" t="str">
            <v>QoQ</v>
          </cell>
        </row>
        <row r="9">
          <cell r="A9" t="str">
            <v>Reported</v>
          </cell>
          <cell r="C9">
            <v>1.7567567567567566</v>
          </cell>
          <cell r="D9">
            <v>-0.47352941176470587</v>
          </cell>
          <cell r="E9">
            <v>1.1793916821849715E-2</v>
          </cell>
          <cell r="G9">
            <v>0.12453987730061367</v>
          </cell>
          <cell r="H9">
            <v>-0.34751773049645396</v>
          </cell>
        </row>
        <row r="10">
          <cell r="A10" t="str">
            <v>IMS</v>
          </cell>
          <cell r="C10">
            <v>0.45080857676275876</v>
          </cell>
          <cell r="D10">
            <v>-3.4814108917219255E-2</v>
          </cell>
          <cell r="E10">
            <v>-0.12457675025723991</v>
          </cell>
          <cell r="G10">
            <v>7.3313352127743814E-2</v>
          </cell>
          <cell r="H10">
            <v>-9.6829895635777485E-2</v>
          </cell>
          <cell r="K10">
            <v>202.08333333333334</v>
          </cell>
        </row>
        <row r="12">
          <cell r="A12" t="str">
            <v>IMS sales</v>
          </cell>
          <cell r="B12">
            <v>161.63072700000001</v>
          </cell>
          <cell r="C12">
            <v>234.49524500000001</v>
          </cell>
          <cell r="D12">
            <v>226.331502</v>
          </cell>
          <cell r="E12">
            <v>198.13585900000001</v>
          </cell>
          <cell r="G12">
            <v>212.66186300000001</v>
          </cell>
          <cell r="H12">
            <v>192.06983700000001</v>
          </cell>
          <cell r="S12">
            <v>404</v>
          </cell>
        </row>
        <row r="13">
          <cell r="A13" t="str">
            <v>Actual vs. IMS</v>
          </cell>
          <cell r="B13">
            <v>-0.31324939223963277</v>
          </cell>
          <cell r="C13">
            <v>0.30493051149075523</v>
          </cell>
          <cell r="D13">
            <v>-0.28821220830319949</v>
          </cell>
          <cell r="E13">
            <v>-0.17733215571039063</v>
          </cell>
          <cell r="G13">
            <v>-0.1380683051760907</v>
          </cell>
          <cell r="H13">
            <v>-0.37730982715417205</v>
          </cell>
        </row>
        <row r="15">
          <cell r="M15" t="str">
            <v>1Q09</v>
          </cell>
          <cell r="N15" t="str">
            <v>2Q09</v>
          </cell>
          <cell r="O15" t="str">
            <v>3Q09</v>
          </cell>
          <cell r="P15" t="str">
            <v>4Q09</v>
          </cell>
          <cell r="Q15" t="str">
            <v>1Q10</v>
          </cell>
          <cell r="R15" t="str">
            <v>2Q10</v>
          </cell>
          <cell r="S15" t="str">
            <v>3Q10</v>
          </cell>
        </row>
        <row r="16">
          <cell r="G16">
            <v>-0.27338129496402874</v>
          </cell>
          <cell r="L16" t="str">
            <v>Par sales</v>
          </cell>
          <cell r="M16">
            <v>111000000</v>
          </cell>
          <cell r="N16">
            <v>306000000</v>
          </cell>
          <cell r="O16">
            <v>161100000</v>
          </cell>
          <cell r="P16">
            <v>163000000</v>
          </cell>
          <cell r="Q16">
            <v>183300000</v>
          </cell>
          <cell r="R16">
            <v>119600000</v>
          </cell>
          <cell r="S16">
            <v>97400000</v>
          </cell>
        </row>
        <row r="17">
          <cell r="L17" t="str">
            <v>Par TRx</v>
          </cell>
          <cell r="M17">
            <v>4793942</v>
          </cell>
          <cell r="N17">
            <v>5040872</v>
          </cell>
          <cell r="O17">
            <v>6462165</v>
          </cell>
          <cell r="P17">
            <v>5543848</v>
          </cell>
          <cell r="Q17">
            <v>5236852</v>
          </cell>
          <cell r="R17">
            <v>5158166</v>
          </cell>
          <cell r="S17">
            <v>4355157</v>
          </cell>
        </row>
        <row r="19">
          <cell r="L19" t="str">
            <v>Price per TRx</v>
          </cell>
          <cell r="M19">
            <v>23.154222558387232</v>
          </cell>
          <cell r="N19">
            <v>60.703782996275251</v>
          </cell>
          <cell r="O19">
            <v>24.92972556411048</v>
          </cell>
          <cell r="P19">
            <v>29.40196051551197</v>
          </cell>
          <cell r="Q19">
            <v>35.001943915925061</v>
          </cell>
          <cell r="R19">
            <v>23.186535679541915</v>
          </cell>
          <cell r="S19">
            <v>22.364291344720751</v>
          </cell>
        </row>
        <row r="21">
          <cell r="R21">
            <v>32.122218408823173</v>
          </cell>
          <cell r="S21">
            <v>22.810115876439809</v>
          </cell>
        </row>
        <row r="23">
          <cell r="O23" t="str">
            <v>wpi TRx YTD</v>
          </cell>
          <cell r="P23">
            <v>10233164</v>
          </cell>
        </row>
        <row r="25">
          <cell r="O25" t="str">
            <v>oct-dec</v>
          </cell>
          <cell r="P25">
            <v>3448041</v>
          </cell>
        </row>
        <row r="27">
          <cell r="O27" t="str">
            <v>full year</v>
          </cell>
          <cell r="P27">
            <v>13681205</v>
          </cell>
          <cell r="R27">
            <v>270000000</v>
          </cell>
        </row>
        <row r="29">
          <cell r="R29">
            <v>19.735103742689333</v>
          </cell>
        </row>
      </sheetData>
      <sheetData sheetId="7" refreshError="1">
        <row r="2">
          <cell r="A2" t="str">
            <v>BASE: Sandoz in 1Q:11, Teva or KV in 2H:11</v>
          </cell>
        </row>
        <row r="4">
          <cell r="A4" t="str">
            <v>($M)</v>
          </cell>
          <cell r="B4" t="str">
            <v>2010E</v>
          </cell>
          <cell r="C4" t="str">
            <v>1Q:11E</v>
          </cell>
          <cell r="D4" t="str">
            <v>2Q:11E</v>
          </cell>
          <cell r="E4" t="str">
            <v>3Q:11E</v>
          </cell>
          <cell r="F4" t="str">
            <v>4Q:11E</v>
          </cell>
          <cell r="G4" t="str">
            <v>2011E</v>
          </cell>
        </row>
        <row r="5">
          <cell r="A5" t="str">
            <v>Generic players</v>
          </cell>
          <cell r="B5">
            <v>3</v>
          </cell>
          <cell r="C5">
            <v>4</v>
          </cell>
          <cell r="D5">
            <v>4</v>
          </cell>
          <cell r="E5">
            <v>5</v>
          </cell>
          <cell r="F5">
            <v>5</v>
          </cell>
          <cell r="G5">
            <v>4.5</v>
          </cell>
        </row>
        <row r="6">
          <cell r="A6" t="str">
            <v>Price erosion</v>
          </cell>
          <cell r="B6" t="str">
            <v>--</v>
          </cell>
          <cell r="C6">
            <v>-0.15</v>
          </cell>
          <cell r="D6">
            <v>0</v>
          </cell>
          <cell r="E6">
            <v>-0.15</v>
          </cell>
          <cell r="F6">
            <v>0</v>
          </cell>
          <cell r="G6">
            <v>-0.21375</v>
          </cell>
        </row>
        <row r="7">
          <cell r="A7" t="str">
            <v>Total generic market*</v>
          </cell>
          <cell r="B7">
            <v>850</v>
          </cell>
          <cell r="C7">
            <v>722.5</v>
          </cell>
          <cell r="D7">
            <v>722.5</v>
          </cell>
          <cell r="E7">
            <v>614.125</v>
          </cell>
          <cell r="F7">
            <v>614.125</v>
          </cell>
          <cell r="G7">
            <v>668.3125</v>
          </cell>
        </row>
        <row r="8">
          <cell r="A8" t="str">
            <v>Average share to Watson</v>
          </cell>
          <cell r="B8">
            <v>0.32</v>
          </cell>
          <cell r="C8">
            <v>0.32</v>
          </cell>
          <cell r="D8">
            <v>0.3</v>
          </cell>
          <cell r="E8">
            <v>0.25</v>
          </cell>
          <cell r="F8">
            <v>0.2</v>
          </cell>
          <cell r="G8">
            <v>0.26750000000000002</v>
          </cell>
        </row>
        <row r="9">
          <cell r="A9" t="str">
            <v>Total Watson sales</v>
          </cell>
          <cell r="B9">
            <v>270</v>
          </cell>
          <cell r="C9">
            <v>57.800000000000004</v>
          </cell>
          <cell r="D9">
            <v>54.1875</v>
          </cell>
          <cell r="E9">
            <v>38.3828125</v>
          </cell>
          <cell r="F9">
            <v>30.706250000000001</v>
          </cell>
          <cell r="G9">
            <v>181.07656250000002</v>
          </cell>
          <cell r="J9">
            <v>-0.32934606481481477</v>
          </cell>
        </row>
        <row r="11">
          <cell r="A11" t="str">
            <v>Operating margin**</v>
          </cell>
          <cell r="B11">
            <v>0.8</v>
          </cell>
          <cell r="C11">
            <v>0.75</v>
          </cell>
          <cell r="D11">
            <v>0.75</v>
          </cell>
          <cell r="E11">
            <v>0.7</v>
          </cell>
          <cell r="F11">
            <v>0.7</v>
          </cell>
          <cell r="G11">
            <v>0.73092269326683279</v>
          </cell>
        </row>
        <row r="12">
          <cell r="A12" t="str">
            <v>Pre-tax contribution</v>
          </cell>
          <cell r="B12">
            <v>216</v>
          </cell>
          <cell r="C12">
            <v>43.35</v>
          </cell>
          <cell r="D12">
            <v>40.640625</v>
          </cell>
          <cell r="E12">
            <v>26.867968749999999</v>
          </cell>
          <cell r="F12">
            <v>21.494374999999998</v>
          </cell>
          <cell r="G12">
            <v>132.35296875</v>
          </cell>
        </row>
        <row r="13">
          <cell r="A13" t="str">
            <v>Net income contribution</v>
          </cell>
          <cell r="B13">
            <v>135.47876848803901</v>
          </cell>
          <cell r="C13">
            <v>27.09375</v>
          </cell>
          <cell r="D13">
            <v>25.400390625</v>
          </cell>
          <cell r="E13">
            <v>16.79248046875</v>
          </cell>
          <cell r="F13">
            <v>13.433984374999998</v>
          </cell>
          <cell r="G13">
            <v>82.720605468749994</v>
          </cell>
        </row>
        <row r="14">
          <cell r="A14" t="str">
            <v>EPS contribution</v>
          </cell>
          <cell r="B14">
            <v>1.0938939724508601</v>
          </cell>
          <cell r="C14">
            <v>0.21659664957210295</v>
          </cell>
          <cell r="D14">
            <v>0.20305935897384653</v>
          </cell>
          <cell r="E14">
            <v>0.13424479843270964</v>
          </cell>
          <cell r="F14">
            <v>0.1073958387461677</v>
          </cell>
          <cell r="G14">
            <v>0.66129664572482683</v>
          </cell>
          <cell r="J14">
            <v>-0.39546549996687763</v>
          </cell>
        </row>
        <row r="15">
          <cell r="A15" t="str">
            <v>YOY decline</v>
          </cell>
          <cell r="G15">
            <v>-0.39546549996687763</v>
          </cell>
        </row>
        <row r="16">
          <cell r="A16" t="str">
            <v>Percent of total WPI EPS</v>
          </cell>
          <cell r="B16">
            <v>0.3204078224220786</v>
          </cell>
          <cell r="G16">
            <v>0.16079504768109723</v>
          </cell>
        </row>
        <row r="18">
          <cell r="A18" t="str">
            <v xml:space="preserve">BULL: Other generics delayed; </v>
          </cell>
        </row>
        <row r="19">
          <cell r="A19" t="str">
            <v xml:space="preserve">        Par, Watson, Wockhardt, and brand split the market 30%, 35%, 20%, 15%</v>
          </cell>
        </row>
        <row r="21">
          <cell r="A21" t="str">
            <v>($M)</v>
          </cell>
          <cell r="B21" t="str">
            <v>2010E</v>
          </cell>
          <cell r="C21" t="str">
            <v>1Q:11E</v>
          </cell>
          <cell r="D21" t="str">
            <v>2Q:11E</v>
          </cell>
          <cell r="E21" t="str">
            <v>3Q:11E</v>
          </cell>
          <cell r="F21" t="str">
            <v>4Q:11E</v>
          </cell>
          <cell r="G21" t="str">
            <v>2011E</v>
          </cell>
        </row>
        <row r="22">
          <cell r="A22" t="str">
            <v>Generic players</v>
          </cell>
          <cell r="B22">
            <v>3</v>
          </cell>
          <cell r="C22">
            <v>3</v>
          </cell>
          <cell r="D22">
            <v>3</v>
          </cell>
          <cell r="E22">
            <v>3</v>
          </cell>
          <cell r="F22">
            <v>3</v>
          </cell>
          <cell r="G22">
            <v>3</v>
          </cell>
        </row>
        <row r="23">
          <cell r="A23" t="str">
            <v>Price erosion</v>
          </cell>
          <cell r="B23" t="str">
            <v>--</v>
          </cell>
          <cell r="C23">
            <v>0</v>
          </cell>
          <cell r="D23">
            <v>0</v>
          </cell>
          <cell r="E23">
            <v>0</v>
          </cell>
          <cell r="F23">
            <v>0</v>
          </cell>
          <cell r="G23">
            <v>0</v>
          </cell>
        </row>
        <row r="24">
          <cell r="A24" t="str">
            <v>Total generic market*</v>
          </cell>
          <cell r="B24">
            <v>850</v>
          </cell>
          <cell r="C24">
            <v>850</v>
          </cell>
          <cell r="D24">
            <v>850</v>
          </cell>
          <cell r="E24">
            <v>850</v>
          </cell>
          <cell r="F24">
            <v>850</v>
          </cell>
          <cell r="G24">
            <v>850</v>
          </cell>
        </row>
        <row r="25">
          <cell r="A25" t="str">
            <v>Average share to Watson</v>
          </cell>
          <cell r="B25">
            <v>0.32</v>
          </cell>
          <cell r="C25">
            <v>0.35</v>
          </cell>
          <cell r="D25">
            <v>0.35</v>
          </cell>
          <cell r="E25">
            <v>0.35</v>
          </cell>
          <cell r="F25">
            <v>0.35</v>
          </cell>
          <cell r="G25">
            <v>0.35</v>
          </cell>
        </row>
        <row r="26">
          <cell r="A26" t="str">
            <v>Total Watson sales</v>
          </cell>
          <cell r="B26">
            <v>270</v>
          </cell>
          <cell r="C26">
            <v>74.375</v>
          </cell>
          <cell r="D26">
            <v>74.375</v>
          </cell>
          <cell r="E26">
            <v>74.375</v>
          </cell>
          <cell r="F26">
            <v>74.375</v>
          </cell>
          <cell r="G26">
            <v>297.5</v>
          </cell>
        </row>
        <row r="28">
          <cell r="A28" t="str">
            <v>Operating margin**</v>
          </cell>
          <cell r="B28">
            <v>0.8</v>
          </cell>
          <cell r="C28">
            <v>0.8</v>
          </cell>
          <cell r="D28">
            <v>0.8</v>
          </cell>
          <cell r="E28">
            <v>0.8</v>
          </cell>
          <cell r="F28">
            <v>0.8</v>
          </cell>
          <cell r="G28">
            <v>0.8</v>
          </cell>
        </row>
        <row r="29">
          <cell r="A29" t="str">
            <v>Pre-tax contribution</v>
          </cell>
          <cell r="B29">
            <v>216</v>
          </cell>
          <cell r="C29">
            <v>59.5</v>
          </cell>
          <cell r="D29">
            <v>59.5</v>
          </cell>
          <cell r="E29">
            <v>59.5</v>
          </cell>
          <cell r="F29">
            <v>59.5</v>
          </cell>
          <cell r="G29">
            <v>238</v>
          </cell>
        </row>
        <row r="30">
          <cell r="A30" t="str">
            <v>Net income contribution</v>
          </cell>
          <cell r="B30">
            <v>135.47876848803901</v>
          </cell>
          <cell r="C30">
            <v>37.1875</v>
          </cell>
          <cell r="D30">
            <v>37.1875</v>
          </cell>
          <cell r="E30">
            <v>37.1875</v>
          </cell>
          <cell r="F30">
            <v>37.1875</v>
          </cell>
          <cell r="G30">
            <v>148.75</v>
          </cell>
        </row>
        <row r="31">
          <cell r="A31" t="str">
            <v>EPS contribution</v>
          </cell>
          <cell r="B31">
            <v>1.0938939724508601</v>
          </cell>
          <cell r="C31">
            <v>0.29728951902053347</v>
          </cell>
          <cell r="D31">
            <v>0.29728951902053347</v>
          </cell>
          <cell r="E31">
            <v>0.29728951902053347</v>
          </cell>
          <cell r="F31">
            <v>0.29728951902053347</v>
          </cell>
          <cell r="G31">
            <v>1.1891580760821339</v>
          </cell>
          <cell r="J31">
            <v>8.7087145583072623E-2</v>
          </cell>
        </row>
        <row r="32">
          <cell r="A32" t="str">
            <v>Upside vs. base case</v>
          </cell>
          <cell r="C32">
            <v>0.37254901960784315</v>
          </cell>
          <cell r="D32">
            <v>0.46405228758169925</v>
          </cell>
          <cell r="E32">
            <v>1.2145328719723185</v>
          </cell>
          <cell r="F32">
            <v>1.7681660899653981</v>
          </cell>
          <cell r="G32">
            <v>0.79822184759267056</v>
          </cell>
        </row>
        <row r="34">
          <cell r="A34" t="str">
            <v>BEAR: Multiple entrants in 1H:11</v>
          </cell>
        </row>
        <row r="36">
          <cell r="A36" t="str">
            <v>($M)</v>
          </cell>
          <cell r="B36" t="str">
            <v>2010E</v>
          </cell>
          <cell r="C36" t="str">
            <v>1Q:11E</v>
          </cell>
          <cell r="D36" t="str">
            <v>2Q:11E</v>
          </cell>
          <cell r="E36" t="str">
            <v>3Q:11E</v>
          </cell>
          <cell r="F36" t="str">
            <v>4Q:11E</v>
          </cell>
          <cell r="G36" t="str">
            <v>2011E</v>
          </cell>
        </row>
        <row r="37">
          <cell r="A37" t="str">
            <v>Generic players</v>
          </cell>
          <cell r="B37">
            <v>3</v>
          </cell>
          <cell r="C37">
            <v>5</v>
          </cell>
          <cell r="D37">
            <v>6</v>
          </cell>
          <cell r="E37">
            <v>6</v>
          </cell>
          <cell r="F37">
            <v>6</v>
          </cell>
          <cell r="G37">
            <v>5.75</v>
          </cell>
        </row>
        <row r="38">
          <cell r="A38" t="str">
            <v>Price erosion</v>
          </cell>
          <cell r="B38" t="str">
            <v>--</v>
          </cell>
          <cell r="C38">
            <v>-0.4</v>
          </cell>
          <cell r="D38">
            <v>-0.25</v>
          </cell>
          <cell r="E38">
            <v>0</v>
          </cell>
          <cell r="F38">
            <v>0</v>
          </cell>
          <cell r="G38">
            <v>-0.51249999999999996</v>
          </cell>
        </row>
        <row r="39">
          <cell r="A39" t="str">
            <v>Total generic market*</v>
          </cell>
          <cell r="B39">
            <v>850</v>
          </cell>
          <cell r="C39">
            <v>510</v>
          </cell>
          <cell r="D39">
            <v>382.5</v>
          </cell>
          <cell r="E39">
            <v>382.5</v>
          </cell>
          <cell r="F39">
            <v>382.5</v>
          </cell>
          <cell r="G39">
            <v>414.375</v>
          </cell>
        </row>
        <row r="40">
          <cell r="A40" t="str">
            <v>Average share to Watson</v>
          </cell>
          <cell r="B40">
            <v>0.32</v>
          </cell>
          <cell r="C40">
            <v>0.3</v>
          </cell>
          <cell r="D40">
            <v>0.25</v>
          </cell>
          <cell r="E40">
            <v>0.2</v>
          </cell>
          <cell r="F40">
            <v>0.2</v>
          </cell>
          <cell r="G40">
            <v>0.23749999999999999</v>
          </cell>
        </row>
        <row r="41">
          <cell r="A41" t="str">
            <v>Total Watson sales</v>
          </cell>
          <cell r="B41">
            <v>270</v>
          </cell>
          <cell r="C41">
            <v>38.25</v>
          </cell>
          <cell r="D41">
            <v>23.90625</v>
          </cell>
          <cell r="E41">
            <v>19.125</v>
          </cell>
          <cell r="F41">
            <v>19.125</v>
          </cell>
          <cell r="G41">
            <v>100.40625</v>
          </cell>
        </row>
        <row r="43">
          <cell r="A43" t="str">
            <v>Operating margin**</v>
          </cell>
          <cell r="B43">
            <v>0.8</v>
          </cell>
          <cell r="C43">
            <v>0.75</v>
          </cell>
          <cell r="D43">
            <v>0.7</v>
          </cell>
          <cell r="E43">
            <v>0.6</v>
          </cell>
          <cell r="F43">
            <v>0.45</v>
          </cell>
          <cell r="G43">
            <v>0.65238095238095239</v>
          </cell>
        </row>
        <row r="44">
          <cell r="A44" t="str">
            <v>Pre-tax contribution</v>
          </cell>
          <cell r="B44">
            <v>216</v>
          </cell>
          <cell r="C44">
            <v>28.6875</v>
          </cell>
          <cell r="D44">
            <v>16.734375</v>
          </cell>
          <cell r="E44">
            <v>11.475</v>
          </cell>
          <cell r="F44">
            <v>8.6062500000000011</v>
          </cell>
          <cell r="G44">
            <v>65.503124999999997</v>
          </cell>
        </row>
        <row r="45">
          <cell r="A45" t="str">
            <v>Net income contribution</v>
          </cell>
          <cell r="B45">
            <v>135.47876848803901</v>
          </cell>
          <cell r="C45">
            <v>17.9296875</v>
          </cell>
          <cell r="D45">
            <v>10.458984375</v>
          </cell>
          <cell r="E45">
            <v>7.171875</v>
          </cell>
          <cell r="F45">
            <v>5.3789062500000009</v>
          </cell>
          <cell r="G45">
            <v>40.939453125</v>
          </cell>
        </row>
        <row r="46">
          <cell r="A46" t="str">
            <v>EPS contribution</v>
          </cell>
          <cell r="B46">
            <v>1.0938939724508601</v>
          </cell>
          <cell r="C46">
            <v>0.14333601809918578</v>
          </cell>
          <cell r="D46">
            <v>8.3612677224525034E-2</v>
          </cell>
          <cell r="E46">
            <v>5.7334407239674312E-2</v>
          </cell>
          <cell r="F46">
            <v>4.3000805429755741E-2</v>
          </cell>
          <cell r="G46">
            <v>0.32728390799314089</v>
          </cell>
        </row>
        <row r="47">
          <cell r="A47" t="str">
            <v>Downside vs. base case</v>
          </cell>
          <cell r="C47">
            <v>-0.33823529411764708</v>
          </cell>
          <cell r="D47">
            <v>-0.58823529411764708</v>
          </cell>
          <cell r="E47">
            <v>-0.5729115175481958</v>
          </cell>
          <cell r="F47">
            <v>-0.59960454770143334</v>
          </cell>
          <cell r="G47">
            <v>-0.50508760310674927</v>
          </cell>
        </row>
        <row r="48">
          <cell r="J48" t="str">
            <v>2010E</v>
          </cell>
          <cell r="K48" t="str">
            <v>2011E</v>
          </cell>
          <cell r="L48" t="str">
            <v>%-Chg</v>
          </cell>
          <cell r="M48" t="str">
            <v>Comments</v>
          </cell>
        </row>
        <row r="49">
          <cell r="I49" t="str">
            <v>Base</v>
          </cell>
          <cell r="J49">
            <v>1.0938939724508601</v>
          </cell>
          <cell r="K49">
            <v>0.66129664572482683</v>
          </cell>
          <cell r="L49">
            <v>-0.39546549996687763</v>
          </cell>
          <cell r="M49" t="str">
            <v>Sandoz (1H:11); Teva and KV (2H:11)</v>
          </cell>
        </row>
        <row r="50">
          <cell r="I50" t="str">
            <v>Bull</v>
          </cell>
          <cell r="J50">
            <v>1.0938939724508601</v>
          </cell>
          <cell r="K50">
            <v>1.1891580760821339</v>
          </cell>
          <cell r="L50">
            <v>8.7087145583072623E-2</v>
          </cell>
          <cell r="M50" t="str">
            <v>Others delayed; EPS up due to full yr. of 100/200 mg</v>
          </cell>
        </row>
        <row r="51">
          <cell r="I51" t="str">
            <v>Bear</v>
          </cell>
          <cell r="J51">
            <v>1.0938939724508601</v>
          </cell>
          <cell r="K51">
            <v>0.32728390799314089</v>
          </cell>
          <cell r="L51">
            <v>-0.70080838158394454</v>
          </cell>
          <cell r="M51" t="str">
            <v>Multiple entrants in 1H:11; commodity pricing</v>
          </cell>
        </row>
      </sheetData>
      <sheetData sheetId="8" refreshError="1">
        <row r="2">
          <cell r="A2" t="str">
            <v>BASE: KV generic in 1H</v>
          </cell>
        </row>
        <row r="4">
          <cell r="A4" t="str">
            <v>($M)</v>
          </cell>
          <cell r="B4" t="str">
            <v>2010E</v>
          </cell>
          <cell r="C4" t="str">
            <v>1Q:11E</v>
          </cell>
          <cell r="D4" t="str">
            <v>2Q:11E</v>
          </cell>
          <cell r="E4" t="str">
            <v>3Q:11E</v>
          </cell>
          <cell r="F4" t="str">
            <v>4Q:11E</v>
          </cell>
          <cell r="G4" t="str">
            <v>2011E</v>
          </cell>
        </row>
        <row r="5">
          <cell r="A5" t="str">
            <v>Generic players</v>
          </cell>
          <cell r="B5">
            <v>1</v>
          </cell>
          <cell r="C5">
            <v>1</v>
          </cell>
          <cell r="D5">
            <v>2</v>
          </cell>
          <cell r="E5">
            <v>2</v>
          </cell>
          <cell r="F5">
            <v>2</v>
          </cell>
          <cell r="G5">
            <v>1.75</v>
          </cell>
        </row>
        <row r="6">
          <cell r="A6" t="str">
            <v>Price growth (erosion)</v>
          </cell>
          <cell r="B6" t="str">
            <v>--</v>
          </cell>
          <cell r="C6">
            <v>0</v>
          </cell>
          <cell r="D6">
            <v>-0.15</v>
          </cell>
          <cell r="E6">
            <v>0</v>
          </cell>
          <cell r="F6">
            <v>0</v>
          </cell>
          <cell r="G6">
            <v>-0.11250000000000004</v>
          </cell>
        </row>
        <row r="7">
          <cell r="A7" t="str">
            <v>Total generic market*</v>
          </cell>
          <cell r="B7">
            <v>120</v>
          </cell>
          <cell r="C7">
            <v>120</v>
          </cell>
          <cell r="D7">
            <v>102</v>
          </cell>
          <cell r="E7">
            <v>102</v>
          </cell>
          <cell r="F7">
            <v>102</v>
          </cell>
          <cell r="G7">
            <v>106.5</v>
          </cell>
        </row>
        <row r="8">
          <cell r="A8" t="str">
            <v>Average share to Watson</v>
          </cell>
          <cell r="B8">
            <v>1</v>
          </cell>
          <cell r="C8">
            <v>0.99</v>
          </cell>
          <cell r="D8">
            <v>0.92</v>
          </cell>
          <cell r="E8">
            <v>0.85</v>
          </cell>
          <cell r="F8">
            <v>0.8</v>
          </cell>
          <cell r="G8">
            <v>0.89000000000000012</v>
          </cell>
          <cell r="L8">
            <v>-0.20637499999999998</v>
          </cell>
        </row>
        <row r="9">
          <cell r="A9" t="str">
            <v>Total Watson sales</v>
          </cell>
          <cell r="B9">
            <v>120</v>
          </cell>
          <cell r="C9">
            <v>29.7</v>
          </cell>
          <cell r="D9">
            <v>23.46</v>
          </cell>
          <cell r="E9">
            <v>21.675000000000001</v>
          </cell>
          <cell r="F9">
            <v>20.400000000000002</v>
          </cell>
          <cell r="G9">
            <v>95.234999999999999</v>
          </cell>
        </row>
        <row r="11">
          <cell r="A11" t="str">
            <v>Operating margin**</v>
          </cell>
          <cell r="B11">
            <v>0.8</v>
          </cell>
          <cell r="C11">
            <v>0.8</v>
          </cell>
          <cell r="D11">
            <v>0.8</v>
          </cell>
          <cell r="E11">
            <v>0.75</v>
          </cell>
          <cell r="F11">
            <v>0.75</v>
          </cell>
          <cell r="G11">
            <v>0.77500000000000002</v>
          </cell>
        </row>
        <row r="12">
          <cell r="A12" t="str">
            <v>Pre-tax contribution</v>
          </cell>
          <cell r="B12">
            <v>96</v>
          </cell>
          <cell r="C12">
            <v>23.76</v>
          </cell>
          <cell r="D12">
            <v>18.768000000000001</v>
          </cell>
          <cell r="E12">
            <v>16.256250000000001</v>
          </cell>
          <cell r="F12">
            <v>15.3</v>
          </cell>
          <cell r="G12">
            <v>74.084250000000011</v>
          </cell>
        </row>
        <row r="13">
          <cell r="A13" t="str">
            <v>Net income contribution</v>
          </cell>
          <cell r="B13">
            <v>60.212785994683998</v>
          </cell>
          <cell r="C13">
            <v>14.850000000000001</v>
          </cell>
          <cell r="D13">
            <v>11.73</v>
          </cell>
          <cell r="E13">
            <v>10.16015625</v>
          </cell>
          <cell r="F13">
            <v>9.5625</v>
          </cell>
          <cell r="G13">
            <v>46.302656249999998</v>
          </cell>
          <cell r="L13">
            <v>-0.23862991303942771</v>
          </cell>
        </row>
        <row r="14">
          <cell r="A14" t="str">
            <v>EPS contribution</v>
          </cell>
          <cell r="B14">
            <v>0.48617509886704885</v>
          </cell>
          <cell r="C14">
            <v>0.11871594910803153</v>
          </cell>
          <cell r="D14">
            <v>9.3773608285333987E-2</v>
          </cell>
          <cell r="E14">
            <v>8.1223743589538613E-2</v>
          </cell>
          <cell r="F14">
            <v>7.6445876319565745E-2</v>
          </cell>
          <cell r="G14">
            <v>0.37015917730246983</v>
          </cell>
        </row>
        <row r="15">
          <cell r="A15" t="str">
            <v>YOY decline</v>
          </cell>
          <cell r="G15">
            <v>-0.23862991303942771</v>
          </cell>
        </row>
        <row r="16">
          <cell r="A16" t="str">
            <v>Percent of total WPI EPS</v>
          </cell>
          <cell r="B16">
            <v>0.14240347663203493</v>
          </cell>
          <cell r="G16">
            <v>9.0004634000084169E-2</v>
          </cell>
        </row>
        <row r="18">
          <cell r="A18" t="str">
            <v>BULL: KV does not launch an Authorized Generic</v>
          </cell>
        </row>
        <row r="20">
          <cell r="A20" t="str">
            <v>($M)</v>
          </cell>
          <cell r="B20" t="str">
            <v>2010E</v>
          </cell>
          <cell r="C20" t="str">
            <v>1Q:11E</v>
          </cell>
          <cell r="D20" t="str">
            <v>2Q:11E</v>
          </cell>
          <cell r="E20" t="str">
            <v>3Q:11E</v>
          </cell>
          <cell r="F20" t="str">
            <v>4Q:11E</v>
          </cell>
          <cell r="G20" t="str">
            <v>2011E</v>
          </cell>
        </row>
        <row r="21">
          <cell r="A21" t="str">
            <v>Generic players</v>
          </cell>
          <cell r="B21">
            <v>1</v>
          </cell>
          <cell r="C21">
            <v>2</v>
          </cell>
          <cell r="D21">
            <v>2</v>
          </cell>
          <cell r="E21">
            <v>2</v>
          </cell>
          <cell r="F21">
            <v>2</v>
          </cell>
          <cell r="G21">
            <v>2</v>
          </cell>
        </row>
        <row r="22">
          <cell r="A22" t="str">
            <v>Price growth (erosion)</v>
          </cell>
          <cell r="B22" t="str">
            <v>--</v>
          </cell>
          <cell r="C22">
            <v>0</v>
          </cell>
          <cell r="D22">
            <v>0</v>
          </cell>
          <cell r="E22">
            <v>0</v>
          </cell>
          <cell r="F22">
            <v>0</v>
          </cell>
          <cell r="G22">
            <v>0</v>
          </cell>
        </row>
        <row r="23">
          <cell r="A23" t="str">
            <v>Total generic market*</v>
          </cell>
          <cell r="B23">
            <v>120</v>
          </cell>
          <cell r="C23">
            <v>120</v>
          </cell>
          <cell r="D23">
            <v>120</v>
          </cell>
          <cell r="E23">
            <v>120</v>
          </cell>
          <cell r="F23">
            <v>120</v>
          </cell>
          <cell r="G23">
            <v>120</v>
          </cell>
        </row>
        <row r="24">
          <cell r="A24" t="str">
            <v>Average share to Watson</v>
          </cell>
          <cell r="B24">
            <v>1</v>
          </cell>
          <cell r="C24">
            <v>0.99</v>
          </cell>
          <cell r="D24">
            <v>0.98</v>
          </cell>
          <cell r="E24">
            <v>0.98</v>
          </cell>
          <cell r="F24">
            <v>0.98</v>
          </cell>
          <cell r="G24">
            <v>0.98250000000000004</v>
          </cell>
        </row>
        <row r="25">
          <cell r="A25" t="str">
            <v>Total Watson sales</v>
          </cell>
          <cell r="B25">
            <v>120</v>
          </cell>
          <cell r="C25">
            <v>29.7</v>
          </cell>
          <cell r="D25">
            <v>29.4</v>
          </cell>
          <cell r="E25">
            <v>29.4</v>
          </cell>
          <cell r="F25">
            <v>29.4</v>
          </cell>
          <cell r="G25">
            <v>117.9</v>
          </cell>
        </row>
        <row r="27">
          <cell r="A27" t="str">
            <v>Operating margin**</v>
          </cell>
          <cell r="B27">
            <v>0.8</v>
          </cell>
          <cell r="C27">
            <v>0.8</v>
          </cell>
          <cell r="D27">
            <v>0.8</v>
          </cell>
          <cell r="E27">
            <v>0.8</v>
          </cell>
          <cell r="F27">
            <v>0.8</v>
          </cell>
          <cell r="G27">
            <v>0.8</v>
          </cell>
        </row>
        <row r="28">
          <cell r="A28" t="str">
            <v>Pre-tax contribution</v>
          </cell>
          <cell r="B28">
            <v>96</v>
          </cell>
          <cell r="C28">
            <v>23.76</v>
          </cell>
          <cell r="D28">
            <v>23.52</v>
          </cell>
          <cell r="E28">
            <v>23.52</v>
          </cell>
          <cell r="F28">
            <v>23.52</v>
          </cell>
          <cell r="G28">
            <v>94.32</v>
          </cell>
        </row>
        <row r="29">
          <cell r="A29" t="str">
            <v>Net income contribution</v>
          </cell>
          <cell r="B29">
            <v>60.212785994683998</v>
          </cell>
          <cell r="C29">
            <v>14.850000000000001</v>
          </cell>
          <cell r="D29">
            <v>14.7</v>
          </cell>
          <cell r="E29">
            <v>14.7</v>
          </cell>
          <cell r="F29">
            <v>14.7</v>
          </cell>
          <cell r="G29">
            <v>58.95</v>
          </cell>
        </row>
        <row r="30">
          <cell r="A30" t="str">
            <v>EPS contribution</v>
          </cell>
          <cell r="B30">
            <v>0.48617509886704885</v>
          </cell>
          <cell r="C30">
            <v>0.11871594910803153</v>
          </cell>
          <cell r="D30">
            <v>0.11751679810694028</v>
          </cell>
          <cell r="E30">
            <v>0.11751679810694028</v>
          </cell>
          <cell r="F30">
            <v>0.11751679810694028</v>
          </cell>
          <cell r="G30">
            <v>0.47126634342885243</v>
          </cell>
        </row>
        <row r="31">
          <cell r="A31" t="str">
            <v>Upside vs. base case</v>
          </cell>
          <cell r="C31">
            <v>0</v>
          </cell>
          <cell r="D31">
            <v>0.25319693094629137</v>
          </cell>
          <cell r="E31">
            <v>0.44682814302191454</v>
          </cell>
          <cell r="F31">
            <v>0.5372549019607844</v>
          </cell>
          <cell r="G31">
            <v>0.27314510169165529</v>
          </cell>
        </row>
        <row r="33">
          <cell r="A33" t="str">
            <v>BEAR: Multiple entrants in 1H:11</v>
          </cell>
        </row>
        <row r="35">
          <cell r="A35" t="str">
            <v>($M)</v>
          </cell>
          <cell r="B35" t="str">
            <v>2010E</v>
          </cell>
          <cell r="C35" t="str">
            <v>1Q:11E</v>
          </cell>
          <cell r="D35" t="str">
            <v>2Q:11E</v>
          </cell>
          <cell r="E35" t="str">
            <v>3Q:11E</v>
          </cell>
          <cell r="F35" t="str">
            <v>4Q:11E</v>
          </cell>
          <cell r="G35" t="str">
            <v>2011E</v>
          </cell>
        </row>
        <row r="36">
          <cell r="A36" t="str">
            <v>Generic players</v>
          </cell>
          <cell r="B36">
            <v>1</v>
          </cell>
          <cell r="C36">
            <v>2</v>
          </cell>
          <cell r="D36">
            <v>2</v>
          </cell>
          <cell r="E36">
            <v>3</v>
          </cell>
          <cell r="F36">
            <v>3</v>
          </cell>
          <cell r="G36">
            <v>2.5</v>
          </cell>
        </row>
        <row r="37">
          <cell r="A37" t="str">
            <v>Price growth (erosion)</v>
          </cell>
          <cell r="B37" t="str">
            <v>--</v>
          </cell>
          <cell r="C37">
            <v>-0.15</v>
          </cell>
          <cell r="D37">
            <v>0</v>
          </cell>
          <cell r="E37">
            <v>-0.15</v>
          </cell>
          <cell r="F37">
            <v>-0.15</v>
          </cell>
          <cell r="G37">
            <v>-0.24084375000000002</v>
          </cell>
        </row>
        <row r="38">
          <cell r="A38" t="str">
            <v>Total generic market*</v>
          </cell>
          <cell r="B38">
            <v>120</v>
          </cell>
          <cell r="C38">
            <v>102</v>
          </cell>
          <cell r="D38">
            <v>102</v>
          </cell>
          <cell r="E38">
            <v>86.7</v>
          </cell>
          <cell r="F38">
            <v>73.695000000000007</v>
          </cell>
          <cell r="G38">
            <v>91.098749999999995</v>
          </cell>
        </row>
        <row r="39">
          <cell r="A39" t="str">
            <v>Average share to Watson</v>
          </cell>
          <cell r="B39">
            <v>1</v>
          </cell>
          <cell r="C39">
            <v>0.9</v>
          </cell>
          <cell r="D39">
            <v>0.85</v>
          </cell>
          <cell r="E39">
            <v>0.75</v>
          </cell>
          <cell r="F39">
            <v>0.7</v>
          </cell>
          <cell r="G39">
            <v>0.8</v>
          </cell>
        </row>
        <row r="40">
          <cell r="A40" t="str">
            <v>Total Watson sales</v>
          </cell>
          <cell r="B40">
            <v>120</v>
          </cell>
          <cell r="C40">
            <v>22.95</v>
          </cell>
          <cell r="D40">
            <v>21.675000000000001</v>
          </cell>
          <cell r="E40">
            <v>16.256250000000001</v>
          </cell>
          <cell r="F40">
            <v>12.896625</v>
          </cell>
          <cell r="G40">
            <v>73.777874999999995</v>
          </cell>
        </row>
        <row r="42">
          <cell r="A42" t="str">
            <v>Operating margin**</v>
          </cell>
          <cell r="B42">
            <v>0.8</v>
          </cell>
          <cell r="C42">
            <v>0.7</v>
          </cell>
          <cell r="D42">
            <v>0.7</v>
          </cell>
          <cell r="E42">
            <v>0.55000000000000004</v>
          </cell>
          <cell r="F42">
            <v>0.5</v>
          </cell>
          <cell r="G42">
            <v>0.61250000000000004</v>
          </cell>
        </row>
        <row r="43">
          <cell r="A43" t="str">
            <v>Pre-tax contribution</v>
          </cell>
          <cell r="B43">
            <v>96</v>
          </cell>
          <cell r="C43">
            <v>16.064999999999998</v>
          </cell>
          <cell r="D43">
            <v>15.172499999999999</v>
          </cell>
          <cell r="E43">
            <v>8.9409375000000022</v>
          </cell>
          <cell r="F43">
            <v>6.4483125000000001</v>
          </cell>
          <cell r="G43">
            <v>46.626750000000001</v>
          </cell>
        </row>
        <row r="44">
          <cell r="A44" t="str">
            <v>Net income contribution</v>
          </cell>
          <cell r="B44">
            <v>60.212785994683998</v>
          </cell>
          <cell r="C44">
            <v>10.040624999999999</v>
          </cell>
          <cell r="D44">
            <v>9.4828124999999996</v>
          </cell>
          <cell r="E44">
            <v>5.5880859375000016</v>
          </cell>
          <cell r="F44">
            <v>4.0301953125000001</v>
          </cell>
          <cell r="G44">
            <v>29.141718750000003</v>
          </cell>
        </row>
        <row r="45">
          <cell r="A45" t="str">
            <v>EPS contribution</v>
          </cell>
          <cell r="B45">
            <v>0.48617509886704885</v>
          </cell>
          <cell r="C45">
            <v>8.026817013554402E-2</v>
          </cell>
          <cell r="D45">
            <v>7.580882735023603E-2</v>
          </cell>
          <cell r="E45">
            <v>4.4673058974246248E-2</v>
          </cell>
          <cell r="F45">
            <v>3.2218751623850315E-2</v>
          </cell>
          <cell r="G45">
            <v>0.23296880808387666</v>
          </cell>
        </row>
        <row r="46">
          <cell r="A46" t="str">
            <v>Downside vs. base case</v>
          </cell>
          <cell r="C46">
            <v>-0.32386363636363658</v>
          </cell>
          <cell r="D46">
            <v>-0.19157608695652184</v>
          </cell>
          <cell r="E46">
            <v>-0.44999999999999984</v>
          </cell>
          <cell r="F46">
            <v>-0.57854166666666662</v>
          </cell>
          <cell r="G46">
            <v>-0.37062533534455688</v>
          </cell>
        </row>
        <row r="49">
          <cell r="J49" t="str">
            <v>2010E</v>
          </cell>
          <cell r="K49" t="str">
            <v>2011E</v>
          </cell>
          <cell r="L49" t="str">
            <v>%-Chg</v>
          </cell>
          <cell r="M49" t="str">
            <v>Comments</v>
          </cell>
        </row>
        <row r="50">
          <cell r="I50" t="str">
            <v>Base</v>
          </cell>
          <cell r="J50">
            <v>0.48617509886704885</v>
          </cell>
          <cell r="K50">
            <v>0.37015917730246983</v>
          </cell>
          <cell r="L50">
            <v>-0.23862991303942771</v>
          </cell>
          <cell r="M50" t="str">
            <v>KV launches generic in 1H:11</v>
          </cell>
        </row>
        <row r="51">
          <cell r="I51" t="str">
            <v>Bull</v>
          </cell>
          <cell r="J51">
            <v>0.48617509886704885</v>
          </cell>
          <cell r="K51">
            <v>0.47126634342885243</v>
          </cell>
          <cell r="L51">
            <v>-3.0665403211597719E-2</v>
          </cell>
          <cell r="M51" t="str">
            <v>No KV generic; no govt. reimbursement</v>
          </cell>
        </row>
        <row r="52">
          <cell r="I52" t="str">
            <v>Bear</v>
          </cell>
          <cell r="J52">
            <v>0.48617509886704885</v>
          </cell>
          <cell r="K52">
            <v>0.23296880808387666</v>
          </cell>
          <cell r="L52">
            <v>-0.52081295684050422</v>
          </cell>
          <cell r="M52" t="str">
            <v>Multiple entrants in 1H:11; commodity pricing</v>
          </cell>
        </row>
      </sheetData>
      <sheetData sheetId="9" refreshError="1">
        <row r="1">
          <cell r="A1" t="str">
            <v>25 mg and 50 mg</v>
          </cell>
        </row>
        <row r="2">
          <cell r="B2">
            <v>1</v>
          </cell>
          <cell r="C2">
            <v>2</v>
          </cell>
          <cell r="D2">
            <v>3</v>
          </cell>
          <cell r="E2">
            <v>4</v>
          </cell>
          <cell r="F2">
            <v>5</v>
          </cell>
          <cell r="G2">
            <v>6</v>
          </cell>
          <cell r="H2">
            <v>7</v>
          </cell>
          <cell r="I2">
            <v>8</v>
          </cell>
          <cell r="J2">
            <v>9</v>
          </cell>
          <cell r="K2">
            <v>10</v>
          </cell>
          <cell r="L2">
            <v>11</v>
          </cell>
          <cell r="M2">
            <v>12</v>
          </cell>
        </row>
        <row r="3">
          <cell r="A3" t="str">
            <v>Watson</v>
          </cell>
          <cell r="B3">
            <v>0.34799999999999998</v>
          </cell>
          <cell r="C3">
            <v>1.8129999999999999</v>
          </cell>
          <cell r="D3">
            <v>9.3209999999999997</v>
          </cell>
          <cell r="E3">
            <v>20.138999999999999</v>
          </cell>
          <cell r="F3">
            <v>29.425000000000001</v>
          </cell>
          <cell r="G3">
            <v>41.817</v>
          </cell>
          <cell r="H3">
            <v>51.24</v>
          </cell>
          <cell r="I3">
            <v>62.664999999999999</v>
          </cell>
          <cell r="J3">
            <v>67.447000000000003</v>
          </cell>
          <cell r="K3">
            <v>73.721000000000004</v>
          </cell>
          <cell r="L3">
            <v>86.466999999999999</v>
          </cell>
          <cell r="M3">
            <v>99.998000000000005</v>
          </cell>
        </row>
        <row r="4">
          <cell r="A4" t="str">
            <v>Wockhardt</v>
          </cell>
          <cell r="B4">
            <v>0.35399999999999998</v>
          </cell>
          <cell r="C4">
            <v>1.976</v>
          </cell>
          <cell r="D4">
            <v>5.3780000000000001</v>
          </cell>
          <cell r="E4">
            <v>10.488</v>
          </cell>
          <cell r="F4">
            <v>15.378</v>
          </cell>
          <cell r="G4">
            <v>21.959</v>
          </cell>
          <cell r="H4">
            <v>28.318000000000001</v>
          </cell>
          <cell r="I4">
            <v>33.167999999999999</v>
          </cell>
          <cell r="J4">
            <v>36.506999999999998</v>
          </cell>
          <cell r="K4">
            <v>38.040999999999997</v>
          </cell>
          <cell r="L4">
            <v>39.567</v>
          </cell>
          <cell r="M4">
            <v>42.307000000000002</v>
          </cell>
        </row>
        <row r="6">
          <cell r="A6" t="str">
            <v>100 mg and 200 mg</v>
          </cell>
        </row>
        <row r="7">
          <cell r="B7">
            <v>1</v>
          </cell>
          <cell r="C7">
            <v>2</v>
          </cell>
          <cell r="D7">
            <v>3</v>
          </cell>
          <cell r="E7">
            <v>4</v>
          </cell>
          <cell r="F7">
            <v>5</v>
          </cell>
          <cell r="G7">
            <v>6</v>
          </cell>
          <cell r="H7">
            <v>7</v>
          </cell>
          <cell r="I7">
            <v>8</v>
          </cell>
          <cell r="J7">
            <v>9</v>
          </cell>
          <cell r="K7">
            <v>10</v>
          </cell>
          <cell r="L7">
            <v>11</v>
          </cell>
          <cell r="M7">
            <v>12</v>
          </cell>
        </row>
        <row r="8">
          <cell r="A8" t="str">
            <v>Watson</v>
          </cell>
          <cell r="B8">
            <v>1.3029999999999999</v>
          </cell>
          <cell r="C8">
            <v>5.0060000000000002</v>
          </cell>
          <cell r="D8">
            <v>11.379</v>
          </cell>
          <cell r="E8">
            <v>18.908999999999999</v>
          </cell>
          <cell r="F8">
            <v>27.968</v>
          </cell>
          <cell r="G8">
            <v>35.347999999999999</v>
          </cell>
          <cell r="H8">
            <v>40.94</v>
          </cell>
          <cell r="I8">
            <v>49.015000000000001</v>
          </cell>
          <cell r="J8">
            <v>49.326999999999998</v>
          </cell>
          <cell r="K8">
            <v>52.875999999999998</v>
          </cell>
          <cell r="L8">
            <v>54.024000000000001</v>
          </cell>
          <cell r="M8">
            <v>56.984000000000002</v>
          </cell>
        </row>
        <row r="9">
          <cell r="A9" t="str">
            <v>Wockhardt</v>
          </cell>
          <cell r="B9">
            <v>0.10100000000000001</v>
          </cell>
          <cell r="C9">
            <v>0.52200000000000002</v>
          </cell>
          <cell r="D9">
            <v>1.681</v>
          </cell>
          <cell r="E9">
            <v>3.8410000000000002</v>
          </cell>
          <cell r="F9">
            <v>5.3920000000000003</v>
          </cell>
          <cell r="G9">
            <v>7.3689999999999998</v>
          </cell>
          <cell r="H9">
            <v>8.8160000000000007</v>
          </cell>
          <cell r="I9">
            <v>10.694000000000001</v>
          </cell>
          <cell r="J9">
            <v>11.502000000000001</v>
          </cell>
          <cell r="K9">
            <v>11.981999999999999</v>
          </cell>
          <cell r="L9">
            <v>12.321</v>
          </cell>
          <cell r="M9">
            <v>12.958</v>
          </cell>
        </row>
      </sheetData>
      <sheetData sheetId="10" refreshError="1">
        <row r="1">
          <cell r="A1" t="str">
            <v>Micro-K WAC</v>
          </cell>
        </row>
        <row r="3">
          <cell r="A3" t="str">
            <v>WAC</v>
          </cell>
          <cell r="B3">
            <v>39619</v>
          </cell>
          <cell r="C3">
            <v>40451</v>
          </cell>
          <cell r="D3" t="str">
            <v>%-Change</v>
          </cell>
        </row>
        <row r="4">
          <cell r="A4" t="str">
            <v>8 meq</v>
          </cell>
          <cell r="B4">
            <v>66.95</v>
          </cell>
          <cell r="C4">
            <v>83.62</v>
          </cell>
          <cell r="D4">
            <v>0.248991784914115</v>
          </cell>
        </row>
        <row r="5">
          <cell r="A5" t="str">
            <v>10 meq</v>
          </cell>
          <cell r="B5">
            <v>70.63</v>
          </cell>
          <cell r="C5">
            <v>88.22</v>
          </cell>
          <cell r="D5">
            <v>0.24904431544669414</v>
          </cell>
        </row>
      </sheetData>
      <sheetData sheetId="11" refreshError="1"/>
      <sheetData sheetId="12" refreshError="1"/>
      <sheetData sheetId="1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4">
          <cell r="B4" t="str">
            <v>Ticker:</v>
          </cell>
          <cell r="C4" t="str">
            <v>LLY.N</v>
          </cell>
          <cell r="E4" t="str">
            <v>Company Name:</v>
          </cell>
          <cell r="F4" t="str">
            <v>Eli Lilly &amp; Co.</v>
          </cell>
          <cell r="I4" t="str">
            <v>Sedol:</v>
          </cell>
          <cell r="J4">
            <v>2516152</v>
          </cell>
          <cell r="K4" t="str">
            <v>#Refresh#</v>
          </cell>
        </row>
        <row r="5">
          <cell r="B5" t="str">
            <v xml:space="preserve">Chart Data Inputs (decimal formats will reflect on chart): </v>
          </cell>
          <cell r="H5" t="str">
            <v>Risk Reward Chart Gallery 
(Click on the below image for other Risk-Reward Charts)</v>
          </cell>
        </row>
        <row r="6">
          <cell r="B6" t="str">
            <v>Bull Case</v>
          </cell>
          <cell r="C6">
            <v>42</v>
          </cell>
          <cell r="AA6" t="str">
            <v>mstag:bullCaseValueEstimatePerShare</v>
          </cell>
          <cell r="AB6">
            <v>0</v>
          </cell>
          <cell r="AC6" t="str">
            <v>ISO4217:USD</v>
          </cell>
          <cell r="AD6" t="b">
            <v>0</v>
          </cell>
        </row>
        <row r="7">
          <cell r="B7" t="str">
            <v>Base Case</v>
          </cell>
          <cell r="C7">
            <v>37</v>
          </cell>
          <cell r="AA7" t="str">
            <v>mstag:met_12monthIntrinsicValueEstimate</v>
          </cell>
          <cell r="AB7">
            <v>0</v>
          </cell>
          <cell r="AC7" t="str">
            <v>ISO4217:USD</v>
          </cell>
          <cell r="AD7" t="b">
            <v>0</v>
          </cell>
        </row>
        <row r="8">
          <cell r="B8" t="str">
            <v>Bear Case</v>
          </cell>
          <cell r="C8">
            <v>32</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37</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39231</v>
          </cell>
          <cell r="E15" t="str">
            <v>#Refresh#</v>
          </cell>
          <cell r="F15" t="str">
            <v>USD</v>
          </cell>
        </row>
        <row r="16">
          <cell r="B16" t="str">
            <v>End Date (+1 Yr)</v>
          </cell>
          <cell r="C16">
            <v>40327</v>
          </cell>
          <cell r="E16" t="str">
            <v>#Refresh#</v>
          </cell>
          <cell r="F16" t="str">
            <v>USD</v>
          </cell>
        </row>
        <row r="17">
          <cell r="B17">
            <v>34.57</v>
          </cell>
          <cell r="C17" t="str">
            <v>Hand entert Share Price</v>
          </cell>
          <cell r="H17" t="str">
            <v>2007-FY</v>
          </cell>
        </row>
        <row r="18">
          <cell r="B18" t="b">
            <v>0</v>
          </cell>
          <cell r="C18">
            <v>39962</v>
          </cell>
        </row>
        <row r="19">
          <cell r="C19" t="str">
            <v>2009-FY</v>
          </cell>
        </row>
        <row r="34">
          <cell r="A34" t="str">
            <v>BullCase</v>
          </cell>
        </row>
        <row r="52">
          <cell r="A52">
            <v>40327</v>
          </cell>
          <cell r="B52">
            <v>758</v>
          </cell>
          <cell r="N52" t="str">
            <v>May-10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Price(May-10)</v>
          </cell>
          <cell r="K53" t="str">
            <v>Bull Price(May-10)</v>
          </cell>
          <cell r="L53" t="str">
            <v>Bear Price(May-10)</v>
          </cell>
          <cell r="M53" t="str">
            <v>Extreme Downside Price(May-10)</v>
          </cell>
          <cell r="N53" t="str">
            <v>Price Target (May-10)</v>
          </cell>
          <cell r="O53" t="str">
            <v>Gray Line</v>
          </cell>
          <cell r="P53" t="str">
            <v>Prices</v>
          </cell>
          <cell r="Q53" t="str">
            <v>Volume</v>
          </cell>
          <cell r="R53" t="str">
            <v>Base Case(May-10)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39231</v>
          </cell>
          <cell r="B54">
            <v>39231</v>
          </cell>
          <cell r="C54" t="str">
            <v>Past</v>
          </cell>
          <cell r="D54">
            <v>59.46</v>
          </cell>
          <cell r="E54" t="e">
            <v>#N/A</v>
          </cell>
          <cell r="F54" t="e">
            <v>#N/A</v>
          </cell>
          <cell r="G54" t="e">
            <v>#N/A</v>
          </cell>
          <cell r="H54" t="e">
            <v>#N/A</v>
          </cell>
          <cell r="I54" t="e">
            <v>#N/A</v>
          </cell>
          <cell r="J54" t="e">
            <v>#N/A</v>
          </cell>
          <cell r="K54" t="e">
            <v>#N/A</v>
          </cell>
          <cell r="L54" t="e">
            <v>#N/A</v>
          </cell>
          <cell r="M54" t="e">
            <v>#N/A</v>
          </cell>
          <cell r="N54" t="e">
            <v>#N/A</v>
          </cell>
          <cell r="O54" t="e">
            <v>#N/A</v>
          </cell>
          <cell r="P54">
            <v>59.46</v>
          </cell>
          <cell r="Q54">
            <v>3.2017000000000002</v>
          </cell>
          <cell r="R54" t="e">
            <v>#N/A</v>
          </cell>
          <cell r="S54" t="str">
            <v>Count</v>
          </cell>
          <cell r="T54">
            <v>758</v>
          </cell>
          <cell r="U54">
            <v>42</v>
          </cell>
          <cell r="AI54" t="str">
            <v>AED UAE Dirham</v>
          </cell>
          <cell r="AJ54" t="str">
            <v>AED</v>
          </cell>
          <cell r="AK54" t="str">
            <v>AED</v>
          </cell>
          <cell r="AL54" t="str">
            <v>AED</v>
          </cell>
          <cell r="AM54">
            <v>0</v>
          </cell>
          <cell r="AN54">
            <v>2</v>
          </cell>
        </row>
        <row r="55">
          <cell r="A55">
            <v>39232</v>
          </cell>
          <cell r="B55">
            <v>39232</v>
          </cell>
          <cell r="C55" t="str">
            <v>Past</v>
          </cell>
          <cell r="D55">
            <v>59.24</v>
          </cell>
          <cell r="E55" t="e">
            <v>#N/A</v>
          </cell>
          <cell r="F55" t="e">
            <v>#N/A</v>
          </cell>
          <cell r="G55" t="e">
            <v>#N/A</v>
          </cell>
          <cell r="H55" t="e">
            <v>#N/A</v>
          </cell>
          <cell r="I55" t="e">
            <v>#N/A</v>
          </cell>
          <cell r="J55" t="e">
            <v>#N/A</v>
          </cell>
          <cell r="K55" t="e">
            <v>#N/A</v>
          </cell>
          <cell r="L55" t="e">
            <v>#N/A</v>
          </cell>
          <cell r="M55" t="e">
            <v>#N/A</v>
          </cell>
          <cell r="N55" t="e">
            <v>#N/A</v>
          </cell>
          <cell r="O55" t="e">
            <v>#N/A</v>
          </cell>
          <cell r="P55">
            <v>59.24</v>
          </cell>
          <cell r="Q55">
            <v>5.1042869999999994</v>
          </cell>
          <cell r="R55" t="e">
            <v>#N/A</v>
          </cell>
          <cell r="S55" t="str">
            <v>Curr Price</v>
          </cell>
          <cell r="T55">
            <v>34.57</v>
          </cell>
          <cell r="U55">
            <v>506</v>
          </cell>
          <cell r="V55">
            <v>114.16500000000001</v>
          </cell>
          <cell r="AI55" t="str">
            <v>ARS Argentinian Pesos</v>
          </cell>
          <cell r="AJ55" t="str">
            <v>Ar$</v>
          </cell>
          <cell r="AK55" t="str">
            <v>ARS</v>
          </cell>
          <cell r="AL55" t="str">
            <v>ARS</v>
          </cell>
          <cell r="AM55">
            <v>0</v>
          </cell>
          <cell r="AN55">
            <v>2</v>
          </cell>
        </row>
        <row r="56">
          <cell r="A56">
            <v>39233</v>
          </cell>
          <cell r="B56">
            <v>39233</v>
          </cell>
          <cell r="C56" t="str">
            <v>Past</v>
          </cell>
          <cell r="D56">
            <v>58.62</v>
          </cell>
          <cell r="E56" t="e">
            <v>#N/A</v>
          </cell>
          <cell r="F56" t="e">
            <v>#N/A</v>
          </cell>
          <cell r="G56" t="e">
            <v>#N/A</v>
          </cell>
          <cell r="H56" t="e">
            <v>#N/A</v>
          </cell>
          <cell r="I56" t="e">
            <v>#N/A</v>
          </cell>
          <cell r="J56" t="e">
            <v>#N/A</v>
          </cell>
          <cell r="K56" t="e">
            <v>#N/A</v>
          </cell>
          <cell r="L56" t="e">
            <v>#N/A</v>
          </cell>
          <cell r="M56" t="e">
            <v>#N/A</v>
          </cell>
          <cell r="N56" t="e">
            <v>#N/A</v>
          </cell>
          <cell r="O56" t="e">
            <v>#N/A</v>
          </cell>
          <cell r="P56">
            <v>58.62</v>
          </cell>
          <cell r="Q56">
            <v>5.3824379999999996</v>
          </cell>
          <cell r="R56" t="e">
            <v>#N/A</v>
          </cell>
          <cell r="S56" t="str">
            <v>Curr Price Date</v>
          </cell>
          <cell r="T56">
            <v>39962</v>
          </cell>
          <cell r="U56">
            <v>39951.672118055554</v>
          </cell>
          <cell r="AI56" t="str">
            <v>AUD Australian Dollar</v>
          </cell>
          <cell r="AJ56" t="str">
            <v>A$</v>
          </cell>
          <cell r="AK56" t="str">
            <v>AUD</v>
          </cell>
          <cell r="AL56" t="str">
            <v>AUD</v>
          </cell>
          <cell r="AM56">
            <v>0</v>
          </cell>
          <cell r="AN56">
            <v>2</v>
          </cell>
        </row>
        <row r="57">
          <cell r="A57">
            <v>39234</v>
          </cell>
          <cell r="B57">
            <v>39234</v>
          </cell>
          <cell r="C57" t="str">
            <v>Past</v>
          </cell>
          <cell r="D57">
            <v>58.94</v>
          </cell>
          <cell r="E57" t="e">
            <v>#N/A</v>
          </cell>
          <cell r="F57" t="e">
            <v>#N/A</v>
          </cell>
          <cell r="G57" t="e">
            <v>#N/A</v>
          </cell>
          <cell r="H57" t="e">
            <v>#N/A</v>
          </cell>
          <cell r="I57" t="e">
            <v>#N/A</v>
          </cell>
          <cell r="J57" t="e">
            <v>#N/A</v>
          </cell>
          <cell r="K57" t="e">
            <v>#N/A</v>
          </cell>
          <cell r="L57" t="e">
            <v>#N/A</v>
          </cell>
          <cell r="M57" t="e">
            <v>#N/A</v>
          </cell>
          <cell r="N57" t="e">
            <v>#N/A</v>
          </cell>
          <cell r="O57" t="e">
            <v>#N/A</v>
          </cell>
          <cell r="P57">
            <v>58.94</v>
          </cell>
          <cell r="Q57">
            <v>3.8512389999999996</v>
          </cell>
          <cell r="R57" t="e">
            <v>#N/A</v>
          </cell>
          <cell r="S57" t="str">
            <v>Bull-Curr</v>
          </cell>
          <cell r="T57">
            <v>7.43</v>
          </cell>
          <cell r="U57">
            <v>2.9367588932806322E-2</v>
          </cell>
          <cell r="AI57" t="str">
            <v>BGL Bulgarian levs</v>
          </cell>
          <cell r="AJ57" t="str">
            <v>BGL</v>
          </cell>
          <cell r="AK57" t="str">
            <v>BGL</v>
          </cell>
          <cell r="AL57" t="str">
            <v>BGN</v>
          </cell>
          <cell r="AM57">
            <v>0</v>
          </cell>
          <cell r="AN57">
            <v>2</v>
          </cell>
        </row>
        <row r="58">
          <cell r="A58">
            <v>39237</v>
          </cell>
          <cell r="B58">
            <v>39237</v>
          </cell>
          <cell r="C58" t="str">
            <v>Past</v>
          </cell>
          <cell r="D58">
            <v>59.16</v>
          </cell>
          <cell r="E58" t="e">
            <v>#N/A</v>
          </cell>
          <cell r="F58" t="e">
            <v>#N/A</v>
          </cell>
          <cell r="G58" t="e">
            <v>#N/A</v>
          </cell>
          <cell r="H58" t="e">
            <v>#N/A</v>
          </cell>
          <cell r="I58" t="e">
            <v>#N/A</v>
          </cell>
          <cell r="J58" t="e">
            <v>#N/A</v>
          </cell>
          <cell r="K58" t="e">
            <v>#N/A</v>
          </cell>
          <cell r="L58" t="e">
            <v>#N/A</v>
          </cell>
          <cell r="M58" t="e">
            <v>#N/A</v>
          </cell>
          <cell r="N58" t="e">
            <v>#N/A</v>
          </cell>
          <cell r="O58" t="e">
            <v>#N/A</v>
          </cell>
          <cell r="P58">
            <v>59.16</v>
          </cell>
          <cell r="Q58">
            <v>4.8737000000000004</v>
          </cell>
          <cell r="R58" t="e">
            <v>#N/A</v>
          </cell>
          <cell r="S58" t="str">
            <v>Upp-Cur</v>
          </cell>
          <cell r="T58">
            <v>-34.57</v>
          </cell>
          <cell r="U58">
            <v>-0.1366403162055336</v>
          </cell>
          <cell r="AI58" t="str">
            <v>BMD Bermudan Dollars</v>
          </cell>
          <cell r="AJ58" t="str">
            <v>BMD</v>
          </cell>
          <cell r="AK58" t="str">
            <v>BMD</v>
          </cell>
          <cell r="AL58" t="str">
            <v>BMD</v>
          </cell>
          <cell r="AM58">
            <v>0</v>
          </cell>
          <cell r="AN58">
            <v>2</v>
          </cell>
        </row>
        <row r="59">
          <cell r="A59">
            <v>39238</v>
          </cell>
          <cell r="B59">
            <v>39238</v>
          </cell>
          <cell r="C59" t="str">
            <v>Past</v>
          </cell>
          <cell r="D59">
            <v>59</v>
          </cell>
          <cell r="E59" t="e">
            <v>#N/A</v>
          </cell>
          <cell r="F59" t="e">
            <v>#N/A</v>
          </cell>
          <cell r="G59" t="e">
            <v>#N/A</v>
          </cell>
          <cell r="H59" t="e">
            <v>#N/A</v>
          </cell>
          <cell r="I59" t="e">
            <v>#N/A</v>
          </cell>
          <cell r="J59" t="e">
            <v>#N/A</v>
          </cell>
          <cell r="K59" t="e">
            <v>#N/A</v>
          </cell>
          <cell r="L59" t="e">
            <v>#N/A</v>
          </cell>
          <cell r="M59" t="e">
            <v>#N/A</v>
          </cell>
          <cell r="N59" t="e">
            <v>#N/A</v>
          </cell>
          <cell r="O59" t="e">
            <v>#N/A</v>
          </cell>
          <cell r="P59">
            <v>59</v>
          </cell>
          <cell r="Q59">
            <v>5.2781000000000002</v>
          </cell>
          <cell r="R59" t="e">
            <v>#N/A</v>
          </cell>
          <cell r="S59" t="str">
            <v>Curr-Bear</v>
          </cell>
          <cell r="T59">
            <v>2.5700000000000003</v>
          </cell>
          <cell r="U59">
            <v>1.015810276679842E-2</v>
          </cell>
          <cell r="AI59" t="str">
            <v>BRL Brazilian Real</v>
          </cell>
          <cell r="AJ59" t="str">
            <v>R$</v>
          </cell>
          <cell r="AK59" t="str">
            <v>BRL</v>
          </cell>
          <cell r="AL59" t="str">
            <v>BRL</v>
          </cell>
          <cell r="AM59">
            <v>0</v>
          </cell>
          <cell r="AN59">
            <v>2</v>
          </cell>
        </row>
        <row r="60">
          <cell r="A60">
            <v>39239</v>
          </cell>
          <cell r="B60">
            <v>39239</v>
          </cell>
          <cell r="C60" t="str">
            <v>Past</v>
          </cell>
          <cell r="D60">
            <v>58.29</v>
          </cell>
          <cell r="E60" t="e">
            <v>#N/A</v>
          </cell>
          <cell r="F60" t="e">
            <v>#N/A</v>
          </cell>
          <cell r="G60" t="e">
            <v>#N/A</v>
          </cell>
          <cell r="H60" t="e">
            <v>#N/A</v>
          </cell>
          <cell r="I60" t="e">
            <v>#N/A</v>
          </cell>
          <cell r="J60" t="e">
            <v>#N/A</v>
          </cell>
          <cell r="K60" t="e">
            <v>#N/A</v>
          </cell>
          <cell r="L60" t="e">
            <v>#N/A</v>
          </cell>
          <cell r="M60" t="e">
            <v>#N/A</v>
          </cell>
          <cell r="N60" t="e">
            <v>#N/A</v>
          </cell>
          <cell r="O60" t="e">
            <v>#N/A</v>
          </cell>
          <cell r="P60">
            <v>58.29</v>
          </cell>
          <cell r="Q60">
            <v>5.9253260000000001</v>
          </cell>
          <cell r="R60" t="e">
            <v>#N/A</v>
          </cell>
          <cell r="S60" t="str">
            <v>Curr-Lower</v>
          </cell>
          <cell r="T60">
            <v>34.57</v>
          </cell>
          <cell r="U60">
            <v>0.1366403162055336</v>
          </cell>
          <cell r="AI60" t="str">
            <v>CAD Canadian Dollars</v>
          </cell>
          <cell r="AJ60" t="str">
            <v>C$</v>
          </cell>
          <cell r="AK60" t="str">
            <v>CAD</v>
          </cell>
          <cell r="AL60" t="str">
            <v>CAD</v>
          </cell>
          <cell r="AM60">
            <v>0</v>
          </cell>
          <cell r="AN60">
            <v>2</v>
          </cell>
        </row>
        <row r="61">
          <cell r="A61">
            <v>39240</v>
          </cell>
          <cell r="B61">
            <v>39240</v>
          </cell>
          <cell r="C61" t="str">
            <v>Past</v>
          </cell>
          <cell r="D61">
            <v>56.93</v>
          </cell>
          <cell r="E61" t="e">
            <v>#N/A</v>
          </cell>
          <cell r="F61" t="e">
            <v>#N/A</v>
          </cell>
          <cell r="G61" t="e">
            <v>#N/A</v>
          </cell>
          <cell r="H61" t="e">
            <v>#N/A</v>
          </cell>
          <cell r="I61" t="e">
            <v>#N/A</v>
          </cell>
          <cell r="J61" t="e">
            <v>#N/A</v>
          </cell>
          <cell r="K61" t="e">
            <v>#N/A</v>
          </cell>
          <cell r="L61" t="e">
            <v>#N/A</v>
          </cell>
          <cell r="M61" t="e">
            <v>#N/A</v>
          </cell>
          <cell r="N61" t="e">
            <v>#N/A</v>
          </cell>
          <cell r="O61" t="e">
            <v>#N/A</v>
          </cell>
          <cell r="P61">
            <v>56.93</v>
          </cell>
          <cell r="Q61">
            <v>12.169370000000001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39241</v>
          </cell>
          <cell r="B62">
            <v>39241</v>
          </cell>
          <cell r="C62" t="str">
            <v>Past</v>
          </cell>
          <cell r="D62">
            <v>57.02</v>
          </cell>
          <cell r="E62" t="e">
            <v>#N/A</v>
          </cell>
          <cell r="F62" t="e">
            <v>#N/A</v>
          </cell>
          <cell r="G62" t="e">
            <v>#N/A</v>
          </cell>
          <cell r="H62" t="e">
            <v>#N/A</v>
          </cell>
          <cell r="I62" t="e">
            <v>#N/A</v>
          </cell>
          <cell r="J62" t="e">
            <v>#N/A</v>
          </cell>
          <cell r="K62" t="e">
            <v>#N/A</v>
          </cell>
          <cell r="L62" t="e">
            <v>#N/A</v>
          </cell>
          <cell r="M62" t="e">
            <v>#N/A</v>
          </cell>
          <cell r="N62" t="e">
            <v>#N/A</v>
          </cell>
          <cell r="O62" t="e">
            <v>#N/A</v>
          </cell>
          <cell r="P62">
            <v>57.02</v>
          </cell>
          <cell r="Q62">
            <v>6.9949000000000003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39244</v>
          </cell>
          <cell r="B63">
            <v>39244</v>
          </cell>
          <cell r="C63" t="str">
            <v>Past</v>
          </cell>
          <cell r="D63">
            <v>57.31</v>
          </cell>
          <cell r="E63" t="e">
            <v>#N/A</v>
          </cell>
          <cell r="F63" t="e">
            <v>#N/A</v>
          </cell>
          <cell r="G63" t="e">
            <v>#N/A</v>
          </cell>
          <cell r="H63" t="e">
            <v>#N/A</v>
          </cell>
          <cell r="I63" t="e">
            <v>#N/A</v>
          </cell>
          <cell r="J63" t="e">
            <v>#N/A</v>
          </cell>
          <cell r="K63" t="e">
            <v>#N/A</v>
          </cell>
          <cell r="L63" t="e">
            <v>#N/A</v>
          </cell>
          <cell r="M63" t="e">
            <v>#N/A</v>
          </cell>
          <cell r="N63" t="e">
            <v>#N/A</v>
          </cell>
          <cell r="O63" t="e">
            <v>#N/A</v>
          </cell>
          <cell r="P63">
            <v>57.31</v>
          </cell>
          <cell r="Q63">
            <v>4.9519529999999996</v>
          </cell>
          <cell r="R63" t="e">
            <v>#N/A</v>
          </cell>
          <cell r="S63" t="str">
            <v>Saved</v>
          </cell>
          <cell r="T63">
            <v>253</v>
          </cell>
          <cell r="AI63" t="str">
            <v>CNY Chinese Renminbi Yuan</v>
          </cell>
          <cell r="AJ63" t="str">
            <v>Rmb</v>
          </cell>
          <cell r="AK63" t="str">
            <v>CNY</v>
          </cell>
          <cell r="AL63" t="str">
            <v>CNY</v>
          </cell>
          <cell r="AM63">
            <v>0</v>
          </cell>
          <cell r="AN63">
            <v>2</v>
          </cell>
        </row>
        <row r="64">
          <cell r="A64">
            <v>39245</v>
          </cell>
          <cell r="B64">
            <v>39245</v>
          </cell>
          <cell r="C64" t="str">
            <v>Past</v>
          </cell>
          <cell r="D64">
            <v>56.78</v>
          </cell>
          <cell r="E64" t="e">
            <v>#N/A</v>
          </cell>
          <cell r="F64" t="e">
            <v>#N/A</v>
          </cell>
          <cell r="G64" t="e">
            <v>#N/A</v>
          </cell>
          <cell r="H64" t="e">
            <v>#N/A</v>
          </cell>
          <cell r="I64" t="e">
            <v>#N/A</v>
          </cell>
          <cell r="J64" t="e">
            <v>#N/A</v>
          </cell>
          <cell r="K64" t="e">
            <v>#N/A</v>
          </cell>
          <cell r="L64" t="e">
            <v>#N/A</v>
          </cell>
          <cell r="M64" t="e">
            <v>#N/A</v>
          </cell>
          <cell r="N64" t="e">
            <v>#N/A</v>
          </cell>
          <cell r="O64" t="e">
            <v>#N/A</v>
          </cell>
          <cell r="P64">
            <v>56.78</v>
          </cell>
          <cell r="Q64">
            <v>4.3268789999999999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39246</v>
          </cell>
          <cell r="B65">
            <v>39246</v>
          </cell>
          <cell r="C65" t="str">
            <v>Past</v>
          </cell>
          <cell r="D65">
            <v>56.94</v>
          </cell>
          <cell r="E65" t="e">
            <v>#N/A</v>
          </cell>
          <cell r="F65" t="e">
            <v>#N/A</v>
          </cell>
          <cell r="G65" t="e">
            <v>#N/A</v>
          </cell>
          <cell r="H65" t="e">
            <v>#N/A</v>
          </cell>
          <cell r="I65" t="e">
            <v>#N/A</v>
          </cell>
          <cell r="J65" t="e">
            <v>#N/A</v>
          </cell>
          <cell r="K65" t="e">
            <v>#N/A</v>
          </cell>
          <cell r="L65" t="e">
            <v>#N/A</v>
          </cell>
          <cell r="M65" t="e">
            <v>#N/A</v>
          </cell>
          <cell r="N65" t="e">
            <v>#N/A</v>
          </cell>
          <cell r="O65" t="e">
            <v>#N/A</v>
          </cell>
          <cell r="P65">
            <v>56.94</v>
          </cell>
          <cell r="Q65">
            <v>5.7039999999999997</v>
          </cell>
          <cell r="R65" t="e">
            <v>#N/A</v>
          </cell>
          <cell r="S65" t="str">
            <v>Decimal</v>
          </cell>
          <cell r="T65">
            <v>2</v>
          </cell>
          <cell r="AI65" t="str">
            <v>CZK Czech Krona</v>
          </cell>
          <cell r="AJ65" t="str">
            <v>Kcs</v>
          </cell>
          <cell r="AK65" t="str">
            <v>CZK</v>
          </cell>
          <cell r="AL65" t="str">
            <v>CZK</v>
          </cell>
          <cell r="AM65">
            <v>0</v>
          </cell>
          <cell r="AN65">
            <v>2</v>
          </cell>
        </row>
        <row r="66">
          <cell r="A66">
            <v>39247</v>
          </cell>
          <cell r="B66">
            <v>39247</v>
          </cell>
          <cell r="C66" t="str">
            <v>Past</v>
          </cell>
          <cell r="D66">
            <v>57.38</v>
          </cell>
          <cell r="E66" t="e">
            <v>#N/A</v>
          </cell>
          <cell r="F66" t="e">
            <v>#N/A</v>
          </cell>
          <cell r="G66" t="e">
            <v>#N/A</v>
          </cell>
          <cell r="H66" t="e">
            <v>#N/A</v>
          </cell>
          <cell r="I66" t="e">
            <v>#N/A</v>
          </cell>
          <cell r="J66" t="e">
            <v>#N/A</v>
          </cell>
          <cell r="K66" t="e">
            <v>#N/A</v>
          </cell>
          <cell r="L66" t="e">
            <v>#N/A</v>
          </cell>
          <cell r="M66" t="e">
            <v>#N/A</v>
          </cell>
          <cell r="N66" t="e">
            <v>#N/A</v>
          </cell>
          <cell r="O66" t="e">
            <v>#N/A</v>
          </cell>
          <cell r="P66">
            <v>57.38</v>
          </cell>
          <cell r="Q66">
            <v>4.8296600000000005</v>
          </cell>
          <cell r="R66" t="e">
            <v>#N/A</v>
          </cell>
          <cell r="S66" t="str">
            <v>default StartDate</v>
          </cell>
          <cell r="T66">
            <v>39231</v>
          </cell>
          <cell r="AI66" t="str">
            <v>DKK Danish Krone</v>
          </cell>
          <cell r="AJ66" t="str">
            <v>DKr</v>
          </cell>
          <cell r="AK66" t="str">
            <v>DKK</v>
          </cell>
          <cell r="AL66" t="str">
            <v>DKK</v>
          </cell>
          <cell r="AM66">
            <v>0</v>
          </cell>
          <cell r="AN66">
            <v>2</v>
          </cell>
        </row>
        <row r="67">
          <cell r="A67">
            <v>39248</v>
          </cell>
          <cell r="B67">
            <v>39248</v>
          </cell>
          <cell r="C67" t="str">
            <v>Past</v>
          </cell>
          <cell r="D67">
            <v>57.72</v>
          </cell>
          <cell r="E67" t="e">
            <v>#N/A</v>
          </cell>
          <cell r="F67" t="e">
            <v>#N/A</v>
          </cell>
          <cell r="G67" t="e">
            <v>#N/A</v>
          </cell>
          <cell r="H67" t="e">
            <v>#N/A</v>
          </cell>
          <cell r="I67" t="e">
            <v>#N/A</v>
          </cell>
          <cell r="J67" t="e">
            <v>#N/A</v>
          </cell>
          <cell r="K67" t="e">
            <v>#N/A</v>
          </cell>
          <cell r="L67" t="e">
            <v>#N/A</v>
          </cell>
          <cell r="M67" t="e">
            <v>#N/A</v>
          </cell>
          <cell r="N67" t="e">
            <v>#N/A</v>
          </cell>
          <cell r="O67" t="e">
            <v>#N/A</v>
          </cell>
          <cell r="P67">
            <v>57.72</v>
          </cell>
          <cell r="Q67">
            <v>4.9392000000000005</v>
          </cell>
          <cell r="R67" t="e">
            <v>#N/A</v>
          </cell>
          <cell r="S67" t="str">
            <v>default EndDate</v>
          </cell>
          <cell r="T67">
            <v>40327</v>
          </cell>
          <cell r="AI67" t="str">
            <v>DZD Algerian Dinar</v>
          </cell>
          <cell r="AJ67" t="str">
            <v>DZD</v>
          </cell>
          <cell r="AK67" t="str">
            <v>DZD</v>
          </cell>
          <cell r="AL67" t="str">
            <v>DZD</v>
          </cell>
          <cell r="AM67">
            <v>0</v>
          </cell>
          <cell r="AN67">
            <v>2</v>
          </cell>
        </row>
        <row r="68">
          <cell r="A68">
            <v>39251</v>
          </cell>
          <cell r="B68">
            <v>39251</v>
          </cell>
          <cell r="C68" t="str">
            <v>Past</v>
          </cell>
          <cell r="D68">
            <v>57.41</v>
          </cell>
          <cell r="E68" t="e">
            <v>#N/A</v>
          </cell>
          <cell r="F68" t="e">
            <v>#N/A</v>
          </cell>
          <cell r="G68" t="e">
            <v>#N/A</v>
          </cell>
          <cell r="H68" t="e">
            <v>#N/A</v>
          </cell>
          <cell r="I68" t="e">
            <v>#N/A</v>
          </cell>
          <cell r="J68" t="e">
            <v>#N/A</v>
          </cell>
          <cell r="K68" t="e">
            <v>#N/A</v>
          </cell>
          <cell r="L68" t="e">
            <v>#N/A</v>
          </cell>
          <cell r="M68" t="e">
            <v>#N/A</v>
          </cell>
          <cell r="N68" t="e">
            <v>#N/A</v>
          </cell>
          <cell r="O68" t="e">
            <v>#N/A</v>
          </cell>
          <cell r="P68">
            <v>57.41</v>
          </cell>
          <cell r="Q68">
            <v>3.0452239999999997</v>
          </cell>
          <cell r="R68" t="e">
            <v>#N/A</v>
          </cell>
          <cell r="S68" t="str">
            <v>Max sharePrice</v>
          </cell>
          <cell r="T68">
            <v>59.47</v>
          </cell>
          <cell r="AI68" t="str">
            <v>EGP Egyptian Pound</v>
          </cell>
          <cell r="AJ68" t="str">
            <v>EGP</v>
          </cell>
          <cell r="AK68" t="str">
            <v>EGP</v>
          </cell>
          <cell r="AL68" t="str">
            <v>EGP</v>
          </cell>
          <cell r="AM68">
            <v>0</v>
          </cell>
          <cell r="AN68">
            <v>2</v>
          </cell>
        </row>
        <row r="69">
          <cell r="A69">
            <v>39252</v>
          </cell>
          <cell r="B69">
            <v>39252</v>
          </cell>
          <cell r="C69" t="str">
            <v>Past</v>
          </cell>
          <cell r="D69">
            <v>57.75</v>
          </cell>
          <cell r="E69" t="e">
            <v>#N/A</v>
          </cell>
          <cell r="F69" t="e">
            <v>#N/A</v>
          </cell>
          <cell r="G69" t="e">
            <v>#N/A</v>
          </cell>
          <cell r="H69" t="e">
            <v>#N/A</v>
          </cell>
          <cell r="I69" t="e">
            <v>#N/A</v>
          </cell>
          <cell r="J69" t="e">
            <v>#N/A</v>
          </cell>
          <cell r="K69" t="e">
            <v>#N/A</v>
          </cell>
          <cell r="L69" t="e">
            <v>#N/A</v>
          </cell>
          <cell r="M69" t="e">
            <v>#N/A</v>
          </cell>
          <cell r="N69" t="e">
            <v>#N/A</v>
          </cell>
          <cell r="O69" t="e">
            <v>#N/A</v>
          </cell>
          <cell r="P69">
            <v>57.75</v>
          </cell>
          <cell r="Q69">
            <v>4.1207600000000006</v>
          </cell>
          <cell r="R69" t="e">
            <v>#N/A</v>
          </cell>
          <cell r="AI69" t="str">
            <v>EUR Euro</v>
          </cell>
          <cell r="AJ69" t="str">
            <v>€</v>
          </cell>
          <cell r="AK69" t="str">
            <v>EUR</v>
          </cell>
          <cell r="AL69" t="str">
            <v>EUR</v>
          </cell>
          <cell r="AM69">
            <v>0</v>
          </cell>
          <cell r="AN69">
            <v>2</v>
          </cell>
        </row>
        <row r="70">
          <cell r="A70">
            <v>39253</v>
          </cell>
          <cell r="B70">
            <v>39253</v>
          </cell>
          <cell r="C70" t="str">
            <v>Past</v>
          </cell>
          <cell r="D70">
            <v>56.77</v>
          </cell>
          <cell r="E70" t="e">
            <v>#N/A</v>
          </cell>
          <cell r="F70" t="e">
            <v>#N/A</v>
          </cell>
          <cell r="G70" t="e">
            <v>#N/A</v>
          </cell>
          <cell r="H70" t="e">
            <v>#N/A</v>
          </cell>
          <cell r="I70" t="e">
            <v>#N/A</v>
          </cell>
          <cell r="J70" t="e">
            <v>#N/A</v>
          </cell>
          <cell r="K70" t="e">
            <v>#N/A</v>
          </cell>
          <cell r="L70" t="e">
            <v>#N/A</v>
          </cell>
          <cell r="M70" t="e">
            <v>#N/A</v>
          </cell>
          <cell r="N70" t="e">
            <v>#N/A</v>
          </cell>
          <cell r="O70" t="e">
            <v>#N/A</v>
          </cell>
          <cell r="P70">
            <v>56.77</v>
          </cell>
          <cell r="Q70">
            <v>4.8172000000000006</v>
          </cell>
          <cell r="R70" t="e">
            <v>#N/A</v>
          </cell>
          <cell r="AI70" t="str">
            <v>GBp British Pence</v>
          </cell>
          <cell r="AJ70" t="str">
            <v>p</v>
          </cell>
          <cell r="AK70" t="str">
            <v>GBp</v>
          </cell>
          <cell r="AL70" t="str">
            <v>GBX</v>
          </cell>
          <cell r="AM70">
            <v>1</v>
          </cell>
          <cell r="AN70">
            <v>0</v>
          </cell>
        </row>
        <row r="71">
          <cell r="A71">
            <v>39254</v>
          </cell>
          <cell r="B71">
            <v>39254</v>
          </cell>
          <cell r="C71" t="str">
            <v>Past</v>
          </cell>
          <cell r="D71">
            <v>56.81</v>
          </cell>
          <cell r="E71" t="e">
            <v>#N/A</v>
          </cell>
          <cell r="F71" t="e">
            <v>#N/A</v>
          </cell>
          <cell r="G71" t="e">
            <v>#N/A</v>
          </cell>
          <cell r="H71" t="e">
            <v>#N/A</v>
          </cell>
          <cell r="I71" t="e">
            <v>#N/A</v>
          </cell>
          <cell r="J71" t="e">
            <v>#N/A</v>
          </cell>
          <cell r="K71" t="e">
            <v>#N/A</v>
          </cell>
          <cell r="L71" t="e">
            <v>#N/A</v>
          </cell>
          <cell r="M71" t="e">
            <v>#N/A</v>
          </cell>
          <cell r="N71" t="e">
            <v>#N/A</v>
          </cell>
          <cell r="O71" t="e">
            <v>#N/A</v>
          </cell>
          <cell r="P71">
            <v>56.81</v>
          </cell>
          <cell r="Q71">
            <v>4.1069849999999999</v>
          </cell>
          <cell r="R71" t="e">
            <v>#N/A</v>
          </cell>
          <cell r="AI71" t="str">
            <v>GBP British Pound</v>
          </cell>
          <cell r="AJ71" t="str">
            <v>₤</v>
          </cell>
          <cell r="AK71" t="str">
            <v>GBP</v>
          </cell>
          <cell r="AL71" t="str">
            <v>GBP</v>
          </cell>
          <cell r="AM71">
            <v>0</v>
          </cell>
          <cell r="AN71">
            <v>2</v>
          </cell>
        </row>
        <row r="72">
          <cell r="A72">
            <v>39255</v>
          </cell>
          <cell r="B72">
            <v>39255</v>
          </cell>
          <cell r="C72" t="str">
            <v>Past</v>
          </cell>
          <cell r="D72">
            <v>55.8</v>
          </cell>
          <cell r="E72" t="e">
            <v>#N/A</v>
          </cell>
          <cell r="F72" t="e">
            <v>#N/A</v>
          </cell>
          <cell r="G72" t="e">
            <v>#N/A</v>
          </cell>
          <cell r="H72" t="e">
            <v>#N/A</v>
          </cell>
          <cell r="I72" t="e">
            <v>#N/A</v>
          </cell>
          <cell r="J72" t="e">
            <v>#N/A</v>
          </cell>
          <cell r="K72" t="e">
            <v>#N/A</v>
          </cell>
          <cell r="L72" t="e">
            <v>#N/A</v>
          </cell>
          <cell r="M72" t="e">
            <v>#N/A</v>
          </cell>
          <cell r="N72" t="e">
            <v>#N/A</v>
          </cell>
          <cell r="O72" t="e">
            <v>#N/A</v>
          </cell>
          <cell r="P72">
            <v>55.8</v>
          </cell>
          <cell r="Q72">
            <v>5.7042630000000001</v>
          </cell>
          <cell r="R72" t="e">
            <v>#N/A</v>
          </cell>
          <cell r="AI72" t="str">
            <v>HKD Hong Kong Dollar</v>
          </cell>
          <cell r="AJ72" t="str">
            <v>HK$</v>
          </cell>
          <cell r="AK72" t="str">
            <v>HKD</v>
          </cell>
          <cell r="AL72" t="str">
            <v>HKD</v>
          </cell>
          <cell r="AM72">
            <v>0</v>
          </cell>
          <cell r="AN72">
            <v>2</v>
          </cell>
        </row>
        <row r="73">
          <cell r="A73">
            <v>39258</v>
          </cell>
          <cell r="B73">
            <v>39258</v>
          </cell>
          <cell r="C73" t="str">
            <v>Past</v>
          </cell>
          <cell r="D73">
            <v>55.48</v>
          </cell>
          <cell r="E73" t="e">
            <v>#N/A</v>
          </cell>
          <cell r="F73" t="e">
            <v>#N/A</v>
          </cell>
          <cell r="G73" t="e">
            <v>#N/A</v>
          </cell>
          <cell r="H73" t="e">
            <v>#N/A</v>
          </cell>
          <cell r="I73" t="e">
            <v>#N/A</v>
          </cell>
          <cell r="J73" t="e">
            <v>#N/A</v>
          </cell>
          <cell r="K73" t="e">
            <v>#N/A</v>
          </cell>
          <cell r="L73" t="e">
            <v>#N/A</v>
          </cell>
          <cell r="M73" t="e">
            <v>#N/A</v>
          </cell>
          <cell r="N73" t="e">
            <v>#N/A</v>
          </cell>
          <cell r="O73" t="e">
            <v>#N/A</v>
          </cell>
          <cell r="P73">
            <v>55.48</v>
          </cell>
          <cell r="Q73">
            <v>5.9312959999999997</v>
          </cell>
          <cell r="R73" t="e">
            <v>#N/A</v>
          </cell>
          <cell r="AI73" t="str">
            <v>HUF Hungarian forint</v>
          </cell>
          <cell r="AJ73" t="str">
            <v>Ft</v>
          </cell>
          <cell r="AK73" t="str">
            <v>HUF</v>
          </cell>
          <cell r="AL73" t="str">
            <v>HUF</v>
          </cell>
          <cell r="AM73">
            <v>0</v>
          </cell>
          <cell r="AN73">
            <v>2</v>
          </cell>
        </row>
        <row r="74">
          <cell r="A74">
            <v>39259</v>
          </cell>
          <cell r="B74">
            <v>39259</v>
          </cell>
          <cell r="C74" t="str">
            <v>Past</v>
          </cell>
          <cell r="D74">
            <v>55.87</v>
          </cell>
          <cell r="E74" t="e">
            <v>#N/A</v>
          </cell>
          <cell r="F74" t="e">
            <v>#N/A</v>
          </cell>
          <cell r="G74" t="e">
            <v>#N/A</v>
          </cell>
          <cell r="H74" t="e">
            <v>#N/A</v>
          </cell>
          <cell r="I74" t="e">
            <v>#N/A</v>
          </cell>
          <cell r="J74" t="e">
            <v>#N/A</v>
          </cell>
          <cell r="K74" t="e">
            <v>#N/A</v>
          </cell>
          <cell r="L74" t="e">
            <v>#N/A</v>
          </cell>
          <cell r="M74" t="e">
            <v>#N/A</v>
          </cell>
          <cell r="N74" t="e">
            <v>#N/A</v>
          </cell>
          <cell r="O74" t="e">
            <v>#N/A</v>
          </cell>
          <cell r="P74">
            <v>55.87</v>
          </cell>
          <cell r="Q74">
            <v>4.9879259999999999</v>
          </cell>
          <cell r="R74" t="e">
            <v>#N/A</v>
          </cell>
          <cell r="AI74" t="str">
            <v>IDR Indonesian Rupiah</v>
          </cell>
          <cell r="AJ74" t="str">
            <v>Rp</v>
          </cell>
          <cell r="AK74" t="str">
            <v>IDR</v>
          </cell>
          <cell r="AL74" t="str">
            <v>IDR</v>
          </cell>
          <cell r="AM74">
            <v>0</v>
          </cell>
          <cell r="AN74">
            <v>0</v>
          </cell>
        </row>
        <row r="75">
          <cell r="A75">
            <v>39260</v>
          </cell>
          <cell r="B75">
            <v>39260</v>
          </cell>
          <cell r="C75" t="str">
            <v>Past</v>
          </cell>
          <cell r="D75">
            <v>56.32</v>
          </cell>
          <cell r="E75" t="e">
            <v>#N/A</v>
          </cell>
          <cell r="F75" t="e">
            <v>#N/A</v>
          </cell>
          <cell r="G75" t="e">
            <v>#N/A</v>
          </cell>
          <cell r="H75" t="e">
            <v>#N/A</v>
          </cell>
          <cell r="I75" t="e">
            <v>#N/A</v>
          </cell>
          <cell r="J75" t="e">
            <v>#N/A</v>
          </cell>
          <cell r="K75" t="e">
            <v>#N/A</v>
          </cell>
          <cell r="L75" t="e">
            <v>#N/A</v>
          </cell>
          <cell r="M75" t="e">
            <v>#N/A</v>
          </cell>
          <cell r="N75" t="e">
            <v>#N/A</v>
          </cell>
          <cell r="O75" t="e">
            <v>#N/A</v>
          </cell>
          <cell r="P75">
            <v>56.32</v>
          </cell>
          <cell r="Q75">
            <v>5.0994830000000002</v>
          </cell>
          <cell r="R75" t="e">
            <v>#N/A</v>
          </cell>
          <cell r="AI75" t="str">
            <v>ILS Israeli shekel</v>
          </cell>
          <cell r="AJ75" t="str">
            <v>ILS</v>
          </cell>
          <cell r="AK75" t="str">
            <v>ILS</v>
          </cell>
          <cell r="AL75" t="str">
            <v>ILS</v>
          </cell>
          <cell r="AM75">
            <v>0</v>
          </cell>
          <cell r="AN75">
            <v>2</v>
          </cell>
        </row>
        <row r="76">
          <cell r="A76">
            <v>39261</v>
          </cell>
          <cell r="B76">
            <v>39261</v>
          </cell>
          <cell r="C76" t="str">
            <v>Past</v>
          </cell>
          <cell r="D76">
            <v>56.18</v>
          </cell>
          <cell r="E76" t="e">
            <v>#N/A</v>
          </cell>
          <cell r="F76" t="e">
            <v>#N/A</v>
          </cell>
          <cell r="G76" t="e">
            <v>#N/A</v>
          </cell>
          <cell r="H76" t="e">
            <v>#N/A</v>
          </cell>
          <cell r="I76" t="e">
            <v>#N/A</v>
          </cell>
          <cell r="J76" t="e">
            <v>#N/A</v>
          </cell>
          <cell r="K76" t="e">
            <v>#N/A</v>
          </cell>
          <cell r="L76" t="e">
            <v>#N/A</v>
          </cell>
          <cell r="M76" t="e">
            <v>#N/A</v>
          </cell>
          <cell r="N76" t="e">
            <v>#N/A</v>
          </cell>
          <cell r="O76" t="e">
            <v>#N/A</v>
          </cell>
          <cell r="P76">
            <v>56.18</v>
          </cell>
          <cell r="Q76">
            <v>3.4167700000000001</v>
          </cell>
          <cell r="R76" t="e">
            <v>#N/A</v>
          </cell>
          <cell r="AI76" t="str">
            <v>INR Indian Rupee</v>
          </cell>
          <cell r="AJ76" t="str">
            <v>Rs.</v>
          </cell>
          <cell r="AK76" t="str">
            <v>INR</v>
          </cell>
          <cell r="AL76" t="str">
            <v>INR</v>
          </cell>
          <cell r="AM76">
            <v>0</v>
          </cell>
          <cell r="AN76">
            <v>2</v>
          </cell>
        </row>
        <row r="77">
          <cell r="A77">
            <v>39262</v>
          </cell>
          <cell r="B77">
            <v>39262</v>
          </cell>
          <cell r="C77" t="str">
            <v>Past</v>
          </cell>
          <cell r="D77">
            <v>55.88</v>
          </cell>
          <cell r="E77" t="e">
            <v>#N/A</v>
          </cell>
          <cell r="F77" t="e">
            <v>#N/A</v>
          </cell>
          <cell r="G77" t="e">
            <v>#N/A</v>
          </cell>
          <cell r="H77" t="e">
            <v>#N/A</v>
          </cell>
          <cell r="I77" t="e">
            <v>#N/A</v>
          </cell>
          <cell r="J77" t="e">
            <v>#N/A</v>
          </cell>
          <cell r="K77" t="e">
            <v>#N/A</v>
          </cell>
          <cell r="L77" t="e">
            <v>#N/A</v>
          </cell>
          <cell r="M77" t="e">
            <v>#N/A</v>
          </cell>
          <cell r="N77" t="e">
            <v>#N/A</v>
          </cell>
          <cell r="O77" t="e">
            <v>#N/A</v>
          </cell>
          <cell r="P77">
            <v>55.88</v>
          </cell>
          <cell r="Q77">
            <v>4.4103110000000001</v>
          </cell>
          <cell r="R77" t="e">
            <v>#N/A</v>
          </cell>
          <cell r="AI77" t="str">
            <v>IQD Iraqi Dinar</v>
          </cell>
          <cell r="AJ77" t="str">
            <v>IQD</v>
          </cell>
          <cell r="AK77" t="str">
            <v>IQD</v>
          </cell>
          <cell r="AL77" t="str">
            <v>IQD</v>
          </cell>
          <cell r="AM77">
            <v>0</v>
          </cell>
          <cell r="AN77">
            <v>2</v>
          </cell>
        </row>
        <row r="78">
          <cell r="A78">
            <v>39265</v>
          </cell>
          <cell r="B78">
            <v>39265</v>
          </cell>
          <cell r="C78" t="str">
            <v>Past</v>
          </cell>
          <cell r="D78">
            <v>56.73</v>
          </cell>
          <cell r="E78" t="e">
            <v>#N/A</v>
          </cell>
          <cell r="F78" t="e">
            <v>#N/A</v>
          </cell>
          <cell r="G78" t="e">
            <v>#N/A</v>
          </cell>
          <cell r="H78" t="e">
            <v>#N/A</v>
          </cell>
          <cell r="I78" t="e">
            <v>#N/A</v>
          </cell>
          <cell r="J78" t="e">
            <v>#N/A</v>
          </cell>
          <cell r="K78" t="e">
            <v>#N/A</v>
          </cell>
          <cell r="L78" t="e">
            <v>#N/A</v>
          </cell>
          <cell r="M78" t="e">
            <v>#N/A</v>
          </cell>
          <cell r="N78" t="e">
            <v>#N/A</v>
          </cell>
          <cell r="O78" t="e">
            <v>#N/A</v>
          </cell>
          <cell r="P78">
            <v>56.73</v>
          </cell>
          <cell r="Q78">
            <v>3.6108500000000001</v>
          </cell>
          <cell r="R78" t="e">
            <v>#N/A</v>
          </cell>
          <cell r="AI78" t="str">
            <v>IRR Iranian Rial</v>
          </cell>
          <cell r="AJ78" t="str">
            <v>IRR</v>
          </cell>
          <cell r="AK78" t="str">
            <v>IRR</v>
          </cell>
          <cell r="AL78" t="str">
            <v>IRR</v>
          </cell>
          <cell r="AM78">
            <v>0</v>
          </cell>
          <cell r="AN78">
            <v>2</v>
          </cell>
        </row>
        <row r="79">
          <cell r="A79">
            <v>39266</v>
          </cell>
          <cell r="B79">
            <v>39266</v>
          </cell>
          <cell r="C79" t="str">
            <v>Past</v>
          </cell>
          <cell r="D79">
            <v>56.79</v>
          </cell>
          <cell r="E79" t="e">
            <v>#N/A</v>
          </cell>
          <cell r="F79" t="e">
            <v>#N/A</v>
          </cell>
          <cell r="G79" t="e">
            <v>#N/A</v>
          </cell>
          <cell r="H79" t="e">
            <v>#N/A</v>
          </cell>
          <cell r="I79" t="e">
            <v>#N/A</v>
          </cell>
          <cell r="J79" t="e">
            <v>#N/A</v>
          </cell>
          <cell r="K79" t="e">
            <v>#N/A</v>
          </cell>
          <cell r="L79" t="e">
            <v>#N/A</v>
          </cell>
          <cell r="M79" t="e">
            <v>#N/A</v>
          </cell>
          <cell r="N79" t="e">
            <v>#N/A</v>
          </cell>
          <cell r="O79" t="e">
            <v>#N/A</v>
          </cell>
          <cell r="P79">
            <v>56.79</v>
          </cell>
          <cell r="Q79">
            <v>1.4956779999999998</v>
          </cell>
          <cell r="R79" t="e">
            <v>#N/A</v>
          </cell>
          <cell r="AI79" t="str">
            <v>ISK Iceland Krona</v>
          </cell>
          <cell r="AJ79" t="str">
            <v>kr</v>
          </cell>
          <cell r="AK79" t="str">
            <v>ISK</v>
          </cell>
          <cell r="AL79" t="str">
            <v>ISK</v>
          </cell>
          <cell r="AM79">
            <v>0</v>
          </cell>
          <cell r="AN79">
            <v>2</v>
          </cell>
        </row>
        <row r="80">
          <cell r="A80">
            <v>39268</v>
          </cell>
          <cell r="B80">
            <v>39268</v>
          </cell>
          <cell r="C80" t="str">
            <v>Past</v>
          </cell>
          <cell r="D80">
            <v>56.56</v>
          </cell>
          <cell r="E80" t="e">
            <v>#N/A</v>
          </cell>
          <cell r="F80" t="e">
            <v>#N/A</v>
          </cell>
          <cell r="G80" t="e">
            <v>#N/A</v>
          </cell>
          <cell r="H80" t="e">
            <v>#N/A</v>
          </cell>
          <cell r="I80" t="e">
            <v>#N/A</v>
          </cell>
          <cell r="J80" t="e">
            <v>#N/A</v>
          </cell>
          <cell r="K80" t="e">
            <v>#N/A</v>
          </cell>
          <cell r="L80" t="e">
            <v>#N/A</v>
          </cell>
          <cell r="M80" t="e">
            <v>#N/A</v>
          </cell>
          <cell r="N80" t="e">
            <v>#N/A</v>
          </cell>
          <cell r="O80" t="e">
            <v>#N/A</v>
          </cell>
          <cell r="P80">
            <v>56.56</v>
          </cell>
          <cell r="Q80">
            <v>2.675608</v>
          </cell>
          <cell r="R80" t="e">
            <v>#N/A</v>
          </cell>
          <cell r="AI80" t="str">
            <v>JMD Jamaican Dollars</v>
          </cell>
          <cell r="AJ80" t="str">
            <v>JMD</v>
          </cell>
          <cell r="AK80" t="str">
            <v>JMD</v>
          </cell>
          <cell r="AL80" t="str">
            <v>JMD</v>
          </cell>
          <cell r="AM80">
            <v>0</v>
          </cell>
          <cell r="AN80">
            <v>2</v>
          </cell>
        </row>
        <row r="81">
          <cell r="A81">
            <v>39269</v>
          </cell>
          <cell r="B81">
            <v>39269</v>
          </cell>
          <cell r="C81" t="str">
            <v>Past</v>
          </cell>
          <cell r="D81">
            <v>56.64</v>
          </cell>
          <cell r="E81" t="e">
            <v>#N/A</v>
          </cell>
          <cell r="F81" t="e">
            <v>#N/A</v>
          </cell>
          <cell r="G81" t="e">
            <v>#N/A</v>
          </cell>
          <cell r="H81" t="e">
            <v>#N/A</v>
          </cell>
          <cell r="I81" t="e">
            <v>#N/A</v>
          </cell>
          <cell r="J81" t="e">
            <v>#N/A</v>
          </cell>
          <cell r="K81" t="e">
            <v>#N/A</v>
          </cell>
          <cell r="L81" t="e">
            <v>#N/A</v>
          </cell>
          <cell r="M81" t="e">
            <v>#N/A</v>
          </cell>
          <cell r="N81" t="e">
            <v>#N/A</v>
          </cell>
          <cell r="O81" t="e">
            <v>#N/A</v>
          </cell>
          <cell r="P81">
            <v>56.64</v>
          </cell>
          <cell r="Q81">
            <v>3.3121</v>
          </cell>
          <cell r="R81" t="e">
            <v>#N/A</v>
          </cell>
          <cell r="AI81" t="str">
            <v>JPY Japanese Yen</v>
          </cell>
          <cell r="AJ81" t="str">
            <v>¥</v>
          </cell>
          <cell r="AK81" t="str">
            <v>JPY</v>
          </cell>
          <cell r="AL81" t="str">
            <v>JPY</v>
          </cell>
          <cell r="AM81">
            <v>0</v>
          </cell>
          <cell r="AN81">
            <v>0</v>
          </cell>
        </row>
        <row r="82">
          <cell r="A82">
            <v>39272</v>
          </cell>
          <cell r="B82">
            <v>39272</v>
          </cell>
          <cell r="C82" t="str">
            <v>Past</v>
          </cell>
          <cell r="D82">
            <v>56.04</v>
          </cell>
          <cell r="E82" t="e">
            <v>#N/A</v>
          </cell>
          <cell r="F82" t="e">
            <v>#N/A</v>
          </cell>
          <cell r="G82" t="e">
            <v>#N/A</v>
          </cell>
          <cell r="H82" t="e">
            <v>#N/A</v>
          </cell>
          <cell r="I82" t="e">
            <v>#N/A</v>
          </cell>
          <cell r="J82" t="e">
            <v>#N/A</v>
          </cell>
          <cell r="K82" t="e">
            <v>#N/A</v>
          </cell>
          <cell r="L82" t="e">
            <v>#N/A</v>
          </cell>
          <cell r="M82" t="e">
            <v>#N/A</v>
          </cell>
          <cell r="N82" t="e">
            <v>#N/A</v>
          </cell>
          <cell r="O82" t="e">
            <v>#N/A</v>
          </cell>
          <cell r="P82">
            <v>56.04</v>
          </cell>
          <cell r="Q82">
            <v>5.2831489999999999</v>
          </cell>
          <cell r="R82" t="e">
            <v>#N/A</v>
          </cell>
          <cell r="AI82" t="str">
            <v>KES Kenyan Shilling</v>
          </cell>
          <cell r="AJ82" t="str">
            <v>KES</v>
          </cell>
          <cell r="AK82" t="str">
            <v>KES</v>
          </cell>
          <cell r="AL82" t="str">
            <v>KES</v>
          </cell>
          <cell r="AM82">
            <v>0</v>
          </cell>
          <cell r="AN82">
            <v>0</v>
          </cell>
        </row>
        <row r="83">
          <cell r="A83">
            <v>39273</v>
          </cell>
          <cell r="B83">
            <v>39273</v>
          </cell>
          <cell r="C83" t="str">
            <v>Past</v>
          </cell>
          <cell r="D83">
            <v>55.44</v>
          </cell>
          <cell r="E83" t="e">
            <v>#N/A</v>
          </cell>
          <cell r="F83" t="e">
            <v>#N/A</v>
          </cell>
          <cell r="G83" t="e">
            <v>#N/A</v>
          </cell>
          <cell r="H83" t="e">
            <v>#N/A</v>
          </cell>
          <cell r="I83" t="e">
            <v>#N/A</v>
          </cell>
          <cell r="J83" t="e">
            <v>#N/A</v>
          </cell>
          <cell r="K83" t="e">
            <v>#N/A</v>
          </cell>
          <cell r="L83" t="e">
            <v>#N/A</v>
          </cell>
          <cell r="M83" t="e">
            <v>#N/A</v>
          </cell>
          <cell r="N83" t="e">
            <v>#N/A</v>
          </cell>
          <cell r="O83" t="e">
            <v>#N/A</v>
          </cell>
          <cell r="P83">
            <v>55.44</v>
          </cell>
          <cell r="Q83">
            <v>4.202</v>
          </cell>
          <cell r="R83" t="e">
            <v>#N/A</v>
          </cell>
          <cell r="AI83" t="str">
            <v>KRW South Korean Won</v>
          </cell>
          <cell r="AJ83" t="str">
            <v>₩</v>
          </cell>
          <cell r="AK83" t="str">
            <v>KRW</v>
          </cell>
          <cell r="AL83" t="str">
            <v>KRW</v>
          </cell>
          <cell r="AM83">
            <v>0</v>
          </cell>
          <cell r="AN83">
            <v>0</v>
          </cell>
        </row>
        <row r="84">
          <cell r="A84">
            <v>39274</v>
          </cell>
          <cell r="B84">
            <v>39274</v>
          </cell>
          <cell r="C84" t="str">
            <v>Past</v>
          </cell>
          <cell r="D84">
            <v>55.76</v>
          </cell>
          <cell r="E84" t="e">
            <v>#N/A</v>
          </cell>
          <cell r="F84" t="e">
            <v>#N/A</v>
          </cell>
          <cell r="G84" t="e">
            <v>#N/A</v>
          </cell>
          <cell r="H84" t="e">
            <v>#N/A</v>
          </cell>
          <cell r="I84" t="e">
            <v>#N/A</v>
          </cell>
          <cell r="J84" t="e">
            <v>#N/A</v>
          </cell>
          <cell r="K84" t="e">
            <v>#N/A</v>
          </cell>
          <cell r="L84" t="e">
            <v>#N/A</v>
          </cell>
          <cell r="M84" t="e">
            <v>#N/A</v>
          </cell>
          <cell r="N84" t="e">
            <v>#N/A</v>
          </cell>
          <cell r="O84" t="e">
            <v>#N/A</v>
          </cell>
          <cell r="P84">
            <v>55.76</v>
          </cell>
          <cell r="Q84">
            <v>3.5052000000000003</v>
          </cell>
          <cell r="R84" t="e">
            <v>#N/A</v>
          </cell>
          <cell r="AI84" t="str">
            <v>KWD Kuwaiti Dinar</v>
          </cell>
          <cell r="AJ84" t="str">
            <v>KWD</v>
          </cell>
          <cell r="AK84" t="str">
            <v>KWD</v>
          </cell>
          <cell r="AL84" t="str">
            <v>KWD</v>
          </cell>
          <cell r="AM84">
            <v>0</v>
          </cell>
          <cell r="AN84">
            <v>2</v>
          </cell>
        </row>
        <row r="85">
          <cell r="A85">
            <v>39275</v>
          </cell>
          <cell r="B85">
            <v>39275</v>
          </cell>
          <cell r="C85" t="str">
            <v>Past</v>
          </cell>
          <cell r="D85">
            <v>56.79</v>
          </cell>
          <cell r="E85" t="e">
            <v>#N/A</v>
          </cell>
          <cell r="F85" t="e">
            <v>#N/A</v>
          </cell>
          <cell r="G85" t="e">
            <v>#N/A</v>
          </cell>
          <cell r="H85" t="e">
            <v>#N/A</v>
          </cell>
          <cell r="I85" t="e">
            <v>#N/A</v>
          </cell>
          <cell r="J85" t="e">
            <v>#N/A</v>
          </cell>
          <cell r="K85" t="e">
            <v>#N/A</v>
          </cell>
          <cell r="L85" t="e">
            <v>#N/A</v>
          </cell>
          <cell r="M85" t="e">
            <v>#N/A</v>
          </cell>
          <cell r="N85" t="e">
            <v>#N/A</v>
          </cell>
          <cell r="O85" t="e">
            <v>#N/A</v>
          </cell>
          <cell r="P85">
            <v>56.79</v>
          </cell>
          <cell r="Q85">
            <v>4.2929500000000003</v>
          </cell>
          <cell r="R85" t="e">
            <v>#N/A</v>
          </cell>
          <cell r="AI85" t="str">
            <v>KYD Cayman Dollars</v>
          </cell>
          <cell r="AJ85" t="str">
            <v>KYD</v>
          </cell>
          <cell r="AK85" t="str">
            <v>KYD</v>
          </cell>
          <cell r="AL85" t="str">
            <v>KYD</v>
          </cell>
          <cell r="AM85">
            <v>0</v>
          </cell>
          <cell r="AN85">
            <v>2</v>
          </cell>
        </row>
        <row r="86">
          <cell r="A86">
            <v>39276</v>
          </cell>
          <cell r="B86">
            <v>39276</v>
          </cell>
          <cell r="C86" t="str">
            <v>Past</v>
          </cell>
          <cell r="D86">
            <v>56.92</v>
          </cell>
          <cell r="E86" t="e">
            <v>#N/A</v>
          </cell>
          <cell r="F86" t="e">
            <v>#N/A</v>
          </cell>
          <cell r="G86" t="e">
            <v>#N/A</v>
          </cell>
          <cell r="H86" t="e">
            <v>#N/A</v>
          </cell>
          <cell r="I86" t="e">
            <v>#N/A</v>
          </cell>
          <cell r="J86" t="e">
            <v>#N/A</v>
          </cell>
          <cell r="K86" t="e">
            <v>#N/A</v>
          </cell>
          <cell r="L86" t="e">
            <v>#N/A</v>
          </cell>
          <cell r="M86" t="e">
            <v>#N/A</v>
          </cell>
          <cell r="N86" t="e">
            <v>#N/A</v>
          </cell>
          <cell r="O86" t="e">
            <v>#N/A</v>
          </cell>
          <cell r="P86">
            <v>56.92</v>
          </cell>
          <cell r="Q86">
            <v>2.8940379999999997</v>
          </cell>
          <cell r="R86" t="e">
            <v>#N/A</v>
          </cell>
          <cell r="AI86" t="str">
            <v>LKR Sri Lankan Rupee</v>
          </cell>
          <cell r="AJ86" t="str">
            <v>LKR</v>
          </cell>
          <cell r="AK86" t="str">
            <v>LKR</v>
          </cell>
          <cell r="AL86" t="str">
            <v>LKR</v>
          </cell>
          <cell r="AM86">
            <v>0</v>
          </cell>
          <cell r="AN86">
            <v>2</v>
          </cell>
        </row>
        <row r="87">
          <cell r="A87">
            <v>39279</v>
          </cell>
          <cell r="B87">
            <v>39279</v>
          </cell>
          <cell r="C87" t="str">
            <v>Past</v>
          </cell>
          <cell r="D87">
            <v>56.89</v>
          </cell>
          <cell r="E87" t="e">
            <v>#N/A</v>
          </cell>
          <cell r="F87" t="e">
            <v>#N/A</v>
          </cell>
          <cell r="G87" t="e">
            <v>#N/A</v>
          </cell>
          <cell r="H87" t="e">
            <v>#N/A</v>
          </cell>
          <cell r="I87" t="e">
            <v>#N/A</v>
          </cell>
          <cell r="J87" t="e">
            <v>#N/A</v>
          </cell>
          <cell r="K87" t="e">
            <v>#N/A</v>
          </cell>
          <cell r="L87" t="e">
            <v>#N/A</v>
          </cell>
          <cell r="M87" t="e">
            <v>#N/A</v>
          </cell>
          <cell r="N87" t="e">
            <v>#N/A</v>
          </cell>
          <cell r="O87" t="e">
            <v>#N/A</v>
          </cell>
          <cell r="P87">
            <v>56.89</v>
          </cell>
          <cell r="Q87">
            <v>3.6032000000000002</v>
          </cell>
          <cell r="R87" t="e">
            <v>#N/A</v>
          </cell>
          <cell r="AI87" t="str">
            <v>MAD Moroccan Dirham</v>
          </cell>
          <cell r="AJ87" t="str">
            <v>MAD</v>
          </cell>
          <cell r="AK87" t="str">
            <v>MAD</v>
          </cell>
          <cell r="AL87" t="str">
            <v>MAD</v>
          </cell>
          <cell r="AM87">
            <v>0</v>
          </cell>
          <cell r="AN87">
            <v>2</v>
          </cell>
        </row>
        <row r="88">
          <cell r="A88">
            <v>39280</v>
          </cell>
          <cell r="B88">
            <v>39280</v>
          </cell>
          <cell r="C88" t="str">
            <v>Past</v>
          </cell>
          <cell r="D88">
            <v>56.4</v>
          </cell>
          <cell r="E88" t="e">
            <v>#N/A</v>
          </cell>
          <cell r="F88" t="e">
            <v>#N/A</v>
          </cell>
          <cell r="G88" t="e">
            <v>#N/A</v>
          </cell>
          <cell r="H88" t="e">
            <v>#N/A</v>
          </cell>
          <cell r="I88" t="e">
            <v>#N/A</v>
          </cell>
          <cell r="J88" t="e">
            <v>#N/A</v>
          </cell>
          <cell r="K88" t="e">
            <v>#N/A</v>
          </cell>
          <cell r="L88" t="e">
            <v>#N/A</v>
          </cell>
          <cell r="M88" t="e">
            <v>#N/A</v>
          </cell>
          <cell r="N88" t="e">
            <v>#N/A</v>
          </cell>
          <cell r="O88" t="e">
            <v>#N/A</v>
          </cell>
          <cell r="P88">
            <v>56.4</v>
          </cell>
          <cell r="Q88">
            <v>4.2957900000000002</v>
          </cell>
          <cell r="R88" t="e">
            <v>#N/A</v>
          </cell>
          <cell r="AI88" t="str">
            <v>MXN Mexican Pesos (new)</v>
          </cell>
          <cell r="AJ88" t="str">
            <v>M$</v>
          </cell>
          <cell r="AK88" t="str">
            <v>MXN</v>
          </cell>
          <cell r="AL88" t="str">
            <v>MXN</v>
          </cell>
          <cell r="AM88">
            <v>0</v>
          </cell>
          <cell r="AN88">
            <v>2</v>
          </cell>
        </row>
        <row r="89">
          <cell r="A89">
            <v>39281</v>
          </cell>
          <cell r="B89">
            <v>39281</v>
          </cell>
          <cell r="C89" t="str">
            <v>Past</v>
          </cell>
          <cell r="D89">
            <v>56.05</v>
          </cell>
          <cell r="E89" t="e">
            <v>#N/A</v>
          </cell>
          <cell r="F89" t="e">
            <v>#N/A</v>
          </cell>
          <cell r="G89" t="e">
            <v>#N/A</v>
          </cell>
          <cell r="H89" t="e">
            <v>#N/A</v>
          </cell>
          <cell r="I89" t="e">
            <v>#N/A</v>
          </cell>
          <cell r="J89" t="e">
            <v>#N/A</v>
          </cell>
          <cell r="K89" t="e">
            <v>#N/A</v>
          </cell>
          <cell r="L89" t="e">
            <v>#N/A</v>
          </cell>
          <cell r="M89" t="e">
            <v>#N/A</v>
          </cell>
          <cell r="N89" t="e">
            <v>#N/A</v>
          </cell>
          <cell r="O89" t="e">
            <v>#N/A</v>
          </cell>
          <cell r="P89">
            <v>56.05</v>
          </cell>
          <cell r="Q89">
            <v>5.4182290000000002</v>
          </cell>
          <cell r="R89" t="e">
            <v>#N/A</v>
          </cell>
          <cell r="AI89" t="str">
            <v>MYR Malaysian Ringgit</v>
          </cell>
          <cell r="AJ89" t="str">
            <v>RM</v>
          </cell>
          <cell r="AK89" t="str">
            <v>MYR</v>
          </cell>
          <cell r="AL89" t="str">
            <v>MYR</v>
          </cell>
          <cell r="AM89">
            <v>0</v>
          </cell>
          <cell r="AN89">
            <v>2</v>
          </cell>
        </row>
        <row r="90">
          <cell r="A90">
            <v>39282</v>
          </cell>
          <cell r="B90">
            <v>39282</v>
          </cell>
          <cell r="C90" t="str">
            <v>Past</v>
          </cell>
          <cell r="D90">
            <v>56.38</v>
          </cell>
          <cell r="E90" t="e">
            <v>#N/A</v>
          </cell>
          <cell r="F90" t="e">
            <v>#N/A</v>
          </cell>
          <cell r="G90" t="e">
            <v>#N/A</v>
          </cell>
          <cell r="H90" t="e">
            <v>#N/A</v>
          </cell>
          <cell r="I90" t="e">
            <v>#N/A</v>
          </cell>
          <cell r="J90" t="e">
            <v>#N/A</v>
          </cell>
          <cell r="K90" t="e">
            <v>#N/A</v>
          </cell>
          <cell r="L90" t="e">
            <v>#N/A</v>
          </cell>
          <cell r="M90" t="e">
            <v>#N/A</v>
          </cell>
          <cell r="N90" t="e">
            <v>#N/A</v>
          </cell>
          <cell r="O90" t="e">
            <v>#N/A</v>
          </cell>
          <cell r="P90">
            <v>56.38</v>
          </cell>
          <cell r="Q90">
            <v>4.6968559999999995</v>
          </cell>
          <cell r="R90" t="e">
            <v>#N/A</v>
          </cell>
          <cell r="AI90" t="str">
            <v>NOK Norwegian Krone</v>
          </cell>
          <cell r="AJ90" t="str">
            <v>NKr</v>
          </cell>
          <cell r="AK90" t="str">
            <v>NOK</v>
          </cell>
          <cell r="AL90" t="str">
            <v>NOK</v>
          </cell>
          <cell r="AM90">
            <v>0</v>
          </cell>
          <cell r="AN90">
            <v>2</v>
          </cell>
        </row>
        <row r="91">
          <cell r="A91">
            <v>39283</v>
          </cell>
          <cell r="B91">
            <v>39283</v>
          </cell>
          <cell r="C91" t="str">
            <v>Past</v>
          </cell>
          <cell r="D91">
            <v>56.03</v>
          </cell>
          <cell r="E91" t="e">
            <v>#N/A</v>
          </cell>
          <cell r="F91" t="e">
            <v>#N/A</v>
          </cell>
          <cell r="G91" t="e">
            <v>#N/A</v>
          </cell>
          <cell r="H91" t="e">
            <v>#N/A</v>
          </cell>
          <cell r="I91" t="e">
            <v>#N/A</v>
          </cell>
          <cell r="J91" t="e">
            <v>#N/A</v>
          </cell>
          <cell r="K91" t="e">
            <v>#N/A</v>
          </cell>
          <cell r="L91" t="e">
            <v>#N/A</v>
          </cell>
          <cell r="M91" t="e">
            <v>#N/A</v>
          </cell>
          <cell r="N91" t="e">
            <v>#N/A</v>
          </cell>
          <cell r="O91" t="e">
            <v>#N/A</v>
          </cell>
          <cell r="P91">
            <v>56.03</v>
          </cell>
          <cell r="Q91">
            <v>6.8578999999999999</v>
          </cell>
          <cell r="R91" t="e">
            <v>#N/A</v>
          </cell>
          <cell r="AI91" t="str">
            <v>NZD New Zealand Dollars</v>
          </cell>
          <cell r="AJ91" t="str">
            <v>NZ$</v>
          </cell>
          <cell r="AK91" t="str">
            <v>NZD</v>
          </cell>
          <cell r="AL91" t="str">
            <v>NZD</v>
          </cell>
          <cell r="AM91">
            <v>0</v>
          </cell>
          <cell r="AN91">
            <v>2</v>
          </cell>
        </row>
        <row r="92">
          <cell r="A92">
            <v>39286</v>
          </cell>
          <cell r="B92">
            <v>39286</v>
          </cell>
          <cell r="C92" t="str">
            <v>Past</v>
          </cell>
          <cell r="D92">
            <v>57.17</v>
          </cell>
          <cell r="E92" t="e">
            <v>#N/A</v>
          </cell>
          <cell r="F92" t="e">
            <v>#N/A</v>
          </cell>
          <cell r="G92" t="e">
            <v>#N/A</v>
          </cell>
          <cell r="H92" t="e">
            <v>#N/A</v>
          </cell>
          <cell r="I92" t="e">
            <v>#N/A</v>
          </cell>
          <cell r="J92" t="e">
            <v>#N/A</v>
          </cell>
          <cell r="K92" t="e">
            <v>#N/A</v>
          </cell>
          <cell r="L92" t="e">
            <v>#N/A</v>
          </cell>
          <cell r="M92" t="e">
            <v>#N/A</v>
          </cell>
          <cell r="N92" t="e">
            <v>#N/A</v>
          </cell>
          <cell r="O92" t="e">
            <v>#N/A</v>
          </cell>
          <cell r="P92">
            <v>57.17</v>
          </cell>
          <cell r="Q92">
            <v>5.8880949999999999</v>
          </cell>
          <cell r="R92" t="e">
            <v>#N/A</v>
          </cell>
          <cell r="AI92" t="str">
            <v>OMR Rial Omani</v>
          </cell>
          <cell r="AJ92" t="str">
            <v>OMR</v>
          </cell>
          <cell r="AK92" t="str">
            <v>OMR</v>
          </cell>
          <cell r="AL92" t="str">
            <v>OMR</v>
          </cell>
          <cell r="AM92">
            <v>0</v>
          </cell>
          <cell r="AN92">
            <v>2</v>
          </cell>
        </row>
        <row r="93">
          <cell r="A93">
            <v>39287</v>
          </cell>
          <cell r="B93">
            <v>39287</v>
          </cell>
          <cell r="C93" t="str">
            <v>Past</v>
          </cell>
          <cell r="D93">
            <v>57.17</v>
          </cell>
          <cell r="E93" t="e">
            <v>#N/A</v>
          </cell>
          <cell r="F93" t="e">
            <v>#N/A</v>
          </cell>
          <cell r="G93" t="e">
            <v>#N/A</v>
          </cell>
          <cell r="H93" t="e">
            <v>#N/A</v>
          </cell>
          <cell r="I93" t="e">
            <v>#N/A</v>
          </cell>
          <cell r="J93" t="e">
            <v>#N/A</v>
          </cell>
          <cell r="K93" t="e">
            <v>#N/A</v>
          </cell>
          <cell r="L93" t="e">
            <v>#N/A</v>
          </cell>
          <cell r="M93" t="e">
            <v>#N/A</v>
          </cell>
          <cell r="N93" t="e">
            <v>#N/A</v>
          </cell>
          <cell r="O93" t="e">
            <v>#N/A</v>
          </cell>
          <cell r="P93">
            <v>57.17</v>
          </cell>
          <cell r="Q93">
            <v>10.90849</v>
          </cell>
          <cell r="R93" t="e">
            <v>#N/A</v>
          </cell>
          <cell r="AI93" t="str">
            <v>PAB Panamanian Balboa</v>
          </cell>
          <cell r="AJ93" t="str">
            <v>PAB</v>
          </cell>
          <cell r="AK93" t="str">
            <v>PAB</v>
          </cell>
          <cell r="AL93" t="str">
            <v>PAB</v>
          </cell>
          <cell r="AM93">
            <v>0</v>
          </cell>
          <cell r="AN93">
            <v>2</v>
          </cell>
        </row>
        <row r="94">
          <cell r="A94">
            <v>39288</v>
          </cell>
          <cell r="B94">
            <v>39288</v>
          </cell>
          <cell r="C94" t="str">
            <v>Past</v>
          </cell>
          <cell r="D94">
            <v>58.44</v>
          </cell>
          <cell r="E94" t="e">
            <v>#N/A</v>
          </cell>
          <cell r="F94" t="e">
            <v>#N/A</v>
          </cell>
          <cell r="G94" t="e">
            <v>#N/A</v>
          </cell>
          <cell r="H94" t="e">
            <v>#N/A</v>
          </cell>
          <cell r="I94" t="e">
            <v>#N/A</v>
          </cell>
          <cell r="J94" t="e">
            <v>#N/A</v>
          </cell>
          <cell r="K94" t="e">
            <v>#N/A</v>
          </cell>
          <cell r="L94" t="e">
            <v>#N/A</v>
          </cell>
          <cell r="M94" t="e">
            <v>#N/A</v>
          </cell>
          <cell r="N94" t="e">
            <v>#N/A</v>
          </cell>
          <cell r="O94" t="e">
            <v>#N/A</v>
          </cell>
          <cell r="P94">
            <v>58.44</v>
          </cell>
          <cell r="Q94">
            <v>7.3154709999999996</v>
          </cell>
          <cell r="R94" t="e">
            <v>#N/A</v>
          </cell>
          <cell r="AI94" t="str">
            <v>PEN Peruvian PEN</v>
          </cell>
          <cell r="AJ94" t="str">
            <v>PEN</v>
          </cell>
          <cell r="AK94" t="str">
            <v>PEN</v>
          </cell>
          <cell r="AL94" t="str">
            <v>PEN</v>
          </cell>
          <cell r="AM94">
            <v>0</v>
          </cell>
          <cell r="AN94">
            <v>2</v>
          </cell>
        </row>
        <row r="95">
          <cell r="A95">
            <v>39289</v>
          </cell>
          <cell r="B95">
            <v>39289</v>
          </cell>
          <cell r="C95" t="str">
            <v>Past</v>
          </cell>
          <cell r="D95">
            <v>56.7</v>
          </cell>
          <cell r="E95" t="e">
            <v>#N/A</v>
          </cell>
          <cell r="F95" t="e">
            <v>#N/A</v>
          </cell>
          <cell r="G95" t="e">
            <v>#N/A</v>
          </cell>
          <cell r="H95" t="e">
            <v>#N/A</v>
          </cell>
          <cell r="I95" t="e">
            <v>#N/A</v>
          </cell>
          <cell r="J95" t="e">
            <v>#N/A</v>
          </cell>
          <cell r="K95" t="e">
            <v>#N/A</v>
          </cell>
          <cell r="L95" t="e">
            <v>#N/A</v>
          </cell>
          <cell r="M95" t="e">
            <v>#N/A</v>
          </cell>
          <cell r="N95" t="e">
            <v>#N/A</v>
          </cell>
          <cell r="O95" t="e">
            <v>#N/A</v>
          </cell>
          <cell r="P95">
            <v>56.7</v>
          </cell>
          <cell r="Q95">
            <v>8.3653529999999989</v>
          </cell>
          <cell r="R95" t="e">
            <v>#N/A</v>
          </cell>
          <cell r="AI95" t="str">
            <v>PHP Philippino Peso</v>
          </cell>
          <cell r="AJ95" t="str">
            <v>PP</v>
          </cell>
          <cell r="AK95" t="str">
            <v>PHP</v>
          </cell>
          <cell r="AL95" t="str">
            <v>PHP</v>
          </cell>
          <cell r="AM95">
            <v>0</v>
          </cell>
          <cell r="AN95">
            <v>2</v>
          </cell>
        </row>
        <row r="96">
          <cell r="A96">
            <v>39290</v>
          </cell>
          <cell r="B96">
            <v>39290</v>
          </cell>
          <cell r="C96" t="str">
            <v>Past</v>
          </cell>
          <cell r="D96">
            <v>55.02</v>
          </cell>
          <cell r="E96" t="e">
            <v>#N/A</v>
          </cell>
          <cell r="F96" t="e">
            <v>#N/A</v>
          </cell>
          <cell r="G96" t="e">
            <v>#N/A</v>
          </cell>
          <cell r="H96" t="e">
            <v>#N/A</v>
          </cell>
          <cell r="I96" t="e">
            <v>#N/A</v>
          </cell>
          <cell r="J96" t="e">
            <v>#N/A</v>
          </cell>
          <cell r="K96" t="e">
            <v>#N/A</v>
          </cell>
          <cell r="L96" t="e">
            <v>#N/A</v>
          </cell>
          <cell r="M96" t="e">
            <v>#N/A</v>
          </cell>
          <cell r="N96" t="e">
            <v>#N/A</v>
          </cell>
          <cell r="O96" t="e">
            <v>#N/A</v>
          </cell>
          <cell r="P96">
            <v>55.02</v>
          </cell>
          <cell r="Q96">
            <v>6.3537309999999998</v>
          </cell>
          <cell r="R96" t="e">
            <v>#N/A</v>
          </cell>
          <cell r="AI96" t="str">
            <v>PKR Pakistani Rupee</v>
          </cell>
          <cell r="AJ96" t="str">
            <v>Rs.</v>
          </cell>
          <cell r="AK96" t="str">
            <v>PKR</v>
          </cell>
          <cell r="AL96" t="str">
            <v>PKR</v>
          </cell>
          <cell r="AM96">
            <v>0</v>
          </cell>
          <cell r="AN96">
            <v>2</v>
          </cell>
        </row>
        <row r="97">
          <cell r="A97">
            <v>39293</v>
          </cell>
          <cell r="B97">
            <v>39293</v>
          </cell>
          <cell r="C97" t="str">
            <v>Past</v>
          </cell>
          <cell r="D97">
            <v>54.77</v>
          </cell>
          <cell r="E97" t="e">
            <v>#N/A</v>
          </cell>
          <cell r="F97" t="e">
            <v>#N/A</v>
          </cell>
          <cell r="G97" t="e">
            <v>#N/A</v>
          </cell>
          <cell r="H97" t="e">
            <v>#N/A</v>
          </cell>
          <cell r="I97" t="e">
            <v>#N/A</v>
          </cell>
          <cell r="J97" t="e">
            <v>#N/A</v>
          </cell>
          <cell r="K97" t="e">
            <v>#N/A</v>
          </cell>
          <cell r="L97" t="e">
            <v>#N/A</v>
          </cell>
          <cell r="M97" t="e">
            <v>#N/A</v>
          </cell>
          <cell r="N97" t="e">
            <v>#N/A</v>
          </cell>
          <cell r="O97" t="e">
            <v>#N/A</v>
          </cell>
          <cell r="P97">
            <v>54.77</v>
          </cell>
          <cell r="Q97">
            <v>5.8481889999999996</v>
          </cell>
          <cell r="R97" t="e">
            <v>#N/A</v>
          </cell>
          <cell r="AI97" t="str">
            <v>PLN Polish Zloty</v>
          </cell>
          <cell r="AJ97" t="str">
            <v>zł</v>
          </cell>
          <cell r="AK97" t="str">
            <v>PLN</v>
          </cell>
          <cell r="AL97" t="str">
            <v>PLN</v>
          </cell>
          <cell r="AM97">
            <v>0</v>
          </cell>
          <cell r="AN97">
            <v>2</v>
          </cell>
        </row>
        <row r="98">
          <cell r="A98">
            <v>39294</v>
          </cell>
          <cell r="B98">
            <v>39294</v>
          </cell>
          <cell r="C98" t="str">
            <v>Past</v>
          </cell>
          <cell r="D98">
            <v>54.09</v>
          </cell>
          <cell r="E98" t="e">
            <v>#N/A</v>
          </cell>
          <cell r="F98" t="e">
            <v>#N/A</v>
          </cell>
          <cell r="G98" t="e">
            <v>#N/A</v>
          </cell>
          <cell r="H98" t="e">
            <v>#N/A</v>
          </cell>
          <cell r="I98" t="e">
            <v>#N/A</v>
          </cell>
          <cell r="J98" t="e">
            <v>#N/A</v>
          </cell>
          <cell r="K98" t="e">
            <v>#N/A</v>
          </cell>
          <cell r="L98" t="e">
            <v>#N/A</v>
          </cell>
          <cell r="M98" t="e">
            <v>#N/A</v>
          </cell>
          <cell r="N98" t="e">
            <v>#N/A</v>
          </cell>
          <cell r="O98" t="e">
            <v>#N/A</v>
          </cell>
          <cell r="P98">
            <v>54.09</v>
          </cell>
          <cell r="Q98">
            <v>8.2728470000000005</v>
          </cell>
          <cell r="R98" t="e">
            <v>#N/A</v>
          </cell>
          <cell r="AI98" t="str">
            <v>QAR Qatari Riyal</v>
          </cell>
          <cell r="AJ98" t="str">
            <v>QAR</v>
          </cell>
          <cell r="AK98" t="str">
            <v>QAR</v>
          </cell>
          <cell r="AL98" t="str">
            <v>QAR</v>
          </cell>
          <cell r="AM98">
            <v>0</v>
          </cell>
          <cell r="AN98">
            <v>2</v>
          </cell>
        </row>
        <row r="99">
          <cell r="A99">
            <v>39295</v>
          </cell>
          <cell r="B99">
            <v>39295</v>
          </cell>
          <cell r="C99" t="str">
            <v>Past</v>
          </cell>
          <cell r="D99">
            <v>54.2</v>
          </cell>
          <cell r="E99" t="e">
            <v>#N/A</v>
          </cell>
          <cell r="F99" t="e">
            <v>#N/A</v>
          </cell>
          <cell r="G99" t="e">
            <v>#N/A</v>
          </cell>
          <cell r="H99" t="e">
            <v>#N/A</v>
          </cell>
          <cell r="I99" t="e">
            <v>#N/A</v>
          </cell>
          <cell r="J99" t="e">
            <v>#N/A</v>
          </cell>
          <cell r="K99" t="e">
            <v>#N/A</v>
          </cell>
          <cell r="L99" t="e">
            <v>#N/A</v>
          </cell>
          <cell r="M99" t="e">
            <v>#N/A</v>
          </cell>
          <cell r="N99" t="e">
            <v>#N/A</v>
          </cell>
          <cell r="O99" t="e">
            <v>#N/A</v>
          </cell>
          <cell r="P99">
            <v>54.2</v>
          </cell>
          <cell r="Q99">
            <v>6.2463220000000002</v>
          </cell>
          <cell r="R99" t="e">
            <v>#N/A</v>
          </cell>
          <cell r="AI99" t="str">
            <v>RUB Russian Rouble</v>
          </cell>
          <cell r="AJ99" t="str">
            <v>RUB</v>
          </cell>
          <cell r="AK99" t="str">
            <v>RUB</v>
          </cell>
          <cell r="AL99" t="str">
            <v>RUB</v>
          </cell>
          <cell r="AM99">
            <v>0</v>
          </cell>
          <cell r="AN99">
            <v>2</v>
          </cell>
        </row>
        <row r="100">
          <cell r="A100">
            <v>39296</v>
          </cell>
          <cell r="B100">
            <v>39296</v>
          </cell>
          <cell r="C100" t="str">
            <v>Past</v>
          </cell>
          <cell r="D100">
            <v>54.6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54.6</v>
          </cell>
          <cell r="Q100">
            <v>5.1132840000000002</v>
          </cell>
          <cell r="R100" t="e">
            <v>#N/A</v>
          </cell>
          <cell r="AI100" t="str">
            <v>SAR Saudi Riyal</v>
          </cell>
          <cell r="AJ100" t="str">
            <v>SAR</v>
          </cell>
          <cell r="AK100" t="str">
            <v>SAR</v>
          </cell>
          <cell r="AL100" t="str">
            <v>SAR</v>
          </cell>
          <cell r="AM100">
            <v>0</v>
          </cell>
          <cell r="AN100">
            <v>2</v>
          </cell>
        </row>
        <row r="101">
          <cell r="A101">
            <v>39297</v>
          </cell>
          <cell r="B101">
            <v>39297</v>
          </cell>
          <cell r="C101" t="str">
            <v>Past</v>
          </cell>
          <cell r="D101">
            <v>54.13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54.13</v>
          </cell>
          <cell r="Q101">
            <v>5.5839489999999996</v>
          </cell>
          <cell r="R101" t="e">
            <v>#N/A</v>
          </cell>
          <cell r="AI101" t="str">
            <v>SEK Swedish Krona</v>
          </cell>
          <cell r="AJ101" t="str">
            <v>SKr</v>
          </cell>
          <cell r="AK101" t="str">
            <v>SEK</v>
          </cell>
          <cell r="AL101" t="str">
            <v>SEK</v>
          </cell>
          <cell r="AM101">
            <v>0</v>
          </cell>
          <cell r="AN101">
            <v>2</v>
          </cell>
        </row>
        <row r="102">
          <cell r="A102">
            <v>39300</v>
          </cell>
          <cell r="B102">
            <v>39300</v>
          </cell>
          <cell r="C102" t="str">
            <v>Past</v>
          </cell>
          <cell r="D102">
            <v>56.22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56.22</v>
          </cell>
          <cell r="Q102">
            <v>7.3999939999999995</v>
          </cell>
          <cell r="R102" t="e">
            <v>#N/A</v>
          </cell>
          <cell r="AI102" t="str">
            <v>SGD Singapore Dollar</v>
          </cell>
          <cell r="AJ102" t="str">
            <v>S$</v>
          </cell>
          <cell r="AK102" t="str">
            <v>SGD</v>
          </cell>
          <cell r="AL102" t="str">
            <v>SGD</v>
          </cell>
          <cell r="AM102">
            <v>0</v>
          </cell>
          <cell r="AN102">
            <v>2</v>
          </cell>
        </row>
        <row r="103">
          <cell r="A103">
            <v>39301</v>
          </cell>
          <cell r="B103">
            <v>39301</v>
          </cell>
          <cell r="C103" t="str">
            <v>Past</v>
          </cell>
          <cell r="D103">
            <v>56.52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56.52</v>
          </cell>
          <cell r="Q103">
            <v>7.5100069999999999</v>
          </cell>
          <cell r="R103" t="e">
            <v>#N/A</v>
          </cell>
          <cell r="AI103" t="str">
            <v>THB Thailand Baht</v>
          </cell>
          <cell r="AJ103" t="str">
            <v>Bt</v>
          </cell>
          <cell r="AK103" t="str">
            <v>THB</v>
          </cell>
          <cell r="AL103" t="str">
            <v>THB</v>
          </cell>
          <cell r="AM103">
            <v>0</v>
          </cell>
          <cell r="AN103">
            <v>2</v>
          </cell>
        </row>
        <row r="104">
          <cell r="A104">
            <v>39302</v>
          </cell>
          <cell r="B104">
            <v>39302</v>
          </cell>
          <cell r="C104" t="str">
            <v>Past</v>
          </cell>
          <cell r="D104">
            <v>58.4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58.4</v>
          </cell>
          <cell r="Q104">
            <v>6.7241919999999995</v>
          </cell>
          <cell r="R104" t="e">
            <v>#N/A</v>
          </cell>
          <cell r="AI104" t="str">
            <v>TND Tunisian Dinar</v>
          </cell>
          <cell r="AJ104" t="str">
            <v>TND</v>
          </cell>
          <cell r="AK104" t="str">
            <v>TND</v>
          </cell>
          <cell r="AL104" t="str">
            <v>TND</v>
          </cell>
          <cell r="AM104">
            <v>0</v>
          </cell>
          <cell r="AN104">
            <v>2</v>
          </cell>
        </row>
        <row r="105">
          <cell r="A105">
            <v>39303</v>
          </cell>
          <cell r="B105">
            <v>39303</v>
          </cell>
          <cell r="C105" t="str">
            <v>Past</v>
          </cell>
          <cell r="D105">
            <v>57.85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57.85</v>
          </cell>
          <cell r="Q105">
            <v>8.5117840000000005</v>
          </cell>
          <cell r="R105" t="e">
            <v>#N/A</v>
          </cell>
          <cell r="AI105" t="str">
            <v>TRY Turkish Lira</v>
          </cell>
          <cell r="AJ105" t="str">
            <v>TL</v>
          </cell>
          <cell r="AK105" t="str">
            <v>TRY</v>
          </cell>
          <cell r="AL105" t="str">
            <v>TRY</v>
          </cell>
          <cell r="AM105">
            <v>0</v>
          </cell>
          <cell r="AN105">
            <v>2</v>
          </cell>
        </row>
        <row r="106">
          <cell r="A106">
            <v>39304</v>
          </cell>
          <cell r="B106">
            <v>39304</v>
          </cell>
          <cell r="C106" t="str">
            <v>Past</v>
          </cell>
          <cell r="D106">
            <v>57.16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57.16</v>
          </cell>
          <cell r="Q106">
            <v>8.0407329999999995</v>
          </cell>
          <cell r="R106" t="e">
            <v>#N/A</v>
          </cell>
          <cell r="AI106" t="str">
            <v>TWD New Taiwan Dollar</v>
          </cell>
          <cell r="AJ106" t="str">
            <v>NT$</v>
          </cell>
          <cell r="AK106" t="str">
            <v>TWD</v>
          </cell>
          <cell r="AL106" t="str">
            <v>TWD</v>
          </cell>
          <cell r="AM106">
            <v>0</v>
          </cell>
          <cell r="AN106">
            <v>2</v>
          </cell>
        </row>
        <row r="107">
          <cell r="A107">
            <v>39307</v>
          </cell>
          <cell r="B107">
            <v>39307</v>
          </cell>
          <cell r="C107" t="str">
            <v>Past</v>
          </cell>
          <cell r="D107">
            <v>56.93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56.93</v>
          </cell>
          <cell r="Q107">
            <v>4.0047000000000006</v>
          </cell>
          <cell r="R107" t="e">
            <v>#N/A</v>
          </cell>
          <cell r="AI107" t="str">
            <v>UAH Ukrainian Hryvnia</v>
          </cell>
          <cell r="AJ107" t="str">
            <v>UAH</v>
          </cell>
          <cell r="AK107" t="str">
            <v>UAH</v>
          </cell>
          <cell r="AL107" t="str">
            <v>UAH</v>
          </cell>
          <cell r="AM107">
            <v>0</v>
          </cell>
          <cell r="AN107">
            <v>2</v>
          </cell>
        </row>
        <row r="108">
          <cell r="A108">
            <v>39308</v>
          </cell>
          <cell r="B108">
            <v>39308</v>
          </cell>
          <cell r="C108" t="str">
            <v>Past</v>
          </cell>
          <cell r="D108">
            <v>55.44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55.44</v>
          </cell>
          <cell r="Q108">
            <v>5.3788500000000008</v>
          </cell>
          <cell r="R108" t="e">
            <v>#N/A</v>
          </cell>
          <cell r="AI108" t="str">
            <v>USD American Dollar</v>
          </cell>
          <cell r="AJ108" t="str">
            <v>$</v>
          </cell>
          <cell r="AK108" t="str">
            <v>USD</v>
          </cell>
          <cell r="AL108" t="str">
            <v>USD</v>
          </cell>
          <cell r="AM108">
            <v>0</v>
          </cell>
          <cell r="AN108">
            <v>2</v>
          </cell>
        </row>
        <row r="109">
          <cell r="A109">
            <v>39309</v>
          </cell>
          <cell r="B109">
            <v>39309</v>
          </cell>
          <cell r="C109" t="str">
            <v>Past</v>
          </cell>
          <cell r="D109">
            <v>55.18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55.18</v>
          </cell>
          <cell r="Q109">
            <v>4.9745500000000007</v>
          </cell>
          <cell r="R109" t="e">
            <v>#N/A</v>
          </cell>
          <cell r="AI109" t="str">
            <v>VEB Venezuelan Bolivar</v>
          </cell>
          <cell r="AJ109" t="str">
            <v>VEB</v>
          </cell>
          <cell r="AK109" t="str">
            <v>VEB</v>
          </cell>
          <cell r="AL109" t="str">
            <v>VEB</v>
          </cell>
          <cell r="AM109">
            <v>0</v>
          </cell>
          <cell r="AN109">
            <v>2</v>
          </cell>
        </row>
        <row r="110">
          <cell r="A110">
            <v>39310</v>
          </cell>
          <cell r="B110">
            <v>39310</v>
          </cell>
          <cell r="C110" t="str">
            <v>Past</v>
          </cell>
          <cell r="D110">
            <v>54.83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54.83</v>
          </cell>
          <cell r="Q110">
            <v>8.8786000000000005</v>
          </cell>
          <cell r="R110" t="e">
            <v>#N/A</v>
          </cell>
          <cell r="AI110" t="str">
            <v>ZAc South African Cent</v>
          </cell>
          <cell r="AJ110" t="str">
            <v>ZAc</v>
          </cell>
          <cell r="AK110" t="str">
            <v>ZAc</v>
          </cell>
          <cell r="AL110" t="str">
            <v>ZAc</v>
          </cell>
          <cell r="AM110">
            <v>0</v>
          </cell>
          <cell r="AN110">
            <v>0</v>
          </cell>
        </row>
        <row r="111">
          <cell r="A111">
            <v>39311</v>
          </cell>
          <cell r="B111">
            <v>39311</v>
          </cell>
          <cell r="C111" t="str">
            <v>Past</v>
          </cell>
          <cell r="D111">
            <v>55.81</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55.81</v>
          </cell>
          <cell r="Q111">
            <v>6.8274999999999997</v>
          </cell>
          <cell r="R111" t="e">
            <v>#N/A</v>
          </cell>
          <cell r="AI111" t="str">
            <v>ZAR South African rand</v>
          </cell>
          <cell r="AJ111" t="str">
            <v>ZAR</v>
          </cell>
          <cell r="AK111" t="str">
            <v>ZAR</v>
          </cell>
          <cell r="AL111" t="str">
            <v>ZAR</v>
          </cell>
          <cell r="AM111">
            <v>0</v>
          </cell>
          <cell r="AN111">
            <v>2</v>
          </cell>
        </row>
        <row r="112">
          <cell r="A112">
            <v>39314</v>
          </cell>
          <cell r="B112">
            <v>39314</v>
          </cell>
          <cell r="C112" t="str">
            <v>Past</v>
          </cell>
          <cell r="D112">
            <v>55.63</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55.63</v>
          </cell>
          <cell r="Q112">
            <v>4.8591000000000006</v>
          </cell>
          <cell r="R112" t="e">
            <v>#N/A</v>
          </cell>
          <cell r="AI112" t="str">
            <v xml:space="preserve">ZMK Zambian Kwacha </v>
          </cell>
          <cell r="AJ112" t="str">
            <v>ZMK</v>
          </cell>
          <cell r="AK112" t="str">
            <v>ZMK</v>
          </cell>
          <cell r="AL112" t="str">
            <v>ZMK</v>
          </cell>
          <cell r="AM112">
            <v>0</v>
          </cell>
          <cell r="AN112">
            <v>2</v>
          </cell>
        </row>
        <row r="113">
          <cell r="A113">
            <v>39315</v>
          </cell>
          <cell r="B113">
            <v>39315</v>
          </cell>
          <cell r="C113" t="str">
            <v>Past</v>
          </cell>
          <cell r="D113">
            <v>55.28</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55.28</v>
          </cell>
          <cell r="Q113">
            <v>3.3652000000000002</v>
          </cell>
          <cell r="R113" t="e">
            <v>#N/A</v>
          </cell>
        </row>
        <row r="114">
          <cell r="A114">
            <v>39316</v>
          </cell>
          <cell r="B114">
            <v>39316</v>
          </cell>
          <cell r="C114" t="str">
            <v>Past</v>
          </cell>
          <cell r="D114">
            <v>55.74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55.74</v>
          </cell>
          <cell r="Q114">
            <v>4.6797000000000004</v>
          </cell>
          <cell r="R114" t="e">
            <v>#N/A</v>
          </cell>
        </row>
        <row r="115">
          <cell r="A115">
            <v>39317</v>
          </cell>
          <cell r="B115">
            <v>39317</v>
          </cell>
          <cell r="C115" t="str">
            <v>Past</v>
          </cell>
          <cell r="D115">
            <v>55.87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55.87</v>
          </cell>
          <cell r="Q115">
            <v>2.7577000000000003</v>
          </cell>
          <cell r="R115" t="e">
            <v>#N/A</v>
          </cell>
        </row>
        <row r="116">
          <cell r="A116">
            <v>39318</v>
          </cell>
          <cell r="B116">
            <v>39318</v>
          </cell>
          <cell r="C116" t="str">
            <v>Past</v>
          </cell>
          <cell r="D116">
            <v>56.61</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56.61</v>
          </cell>
          <cell r="Q116">
            <v>5.5994999999999999</v>
          </cell>
          <cell r="R116" t="e">
            <v>#N/A</v>
          </cell>
        </row>
        <row r="117">
          <cell r="A117">
            <v>39321</v>
          </cell>
          <cell r="B117">
            <v>39321</v>
          </cell>
          <cell r="C117" t="str">
            <v>Past</v>
          </cell>
          <cell r="D117">
            <v>56.39</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56.39</v>
          </cell>
          <cell r="Q117">
            <v>3.1044</v>
          </cell>
          <cell r="R117" t="e">
            <v>#N/A</v>
          </cell>
        </row>
        <row r="118">
          <cell r="A118">
            <v>39322</v>
          </cell>
          <cell r="B118">
            <v>39322</v>
          </cell>
          <cell r="C118" t="str">
            <v>Past</v>
          </cell>
          <cell r="D118">
            <v>56.1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56.1</v>
          </cell>
          <cell r="Q118">
            <v>5.4973999999999998</v>
          </cell>
          <cell r="R118" t="e">
            <v>#N/A</v>
          </cell>
        </row>
        <row r="119">
          <cell r="A119">
            <v>39323</v>
          </cell>
          <cell r="B119">
            <v>39323</v>
          </cell>
          <cell r="C119" t="str">
            <v>Past</v>
          </cell>
          <cell r="D119">
            <v>56.32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56.32</v>
          </cell>
          <cell r="Q119">
            <v>5.9315000000000007</v>
          </cell>
          <cell r="R119" t="e">
            <v>#N/A</v>
          </cell>
        </row>
        <row r="120">
          <cell r="A120">
            <v>39324</v>
          </cell>
          <cell r="B120">
            <v>39324</v>
          </cell>
          <cell r="C120" t="str">
            <v>Past</v>
          </cell>
          <cell r="D120">
            <v>56.67</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56.67</v>
          </cell>
          <cell r="Q120">
            <v>4.6493000000000002</v>
          </cell>
          <cell r="R120" t="e">
            <v>#N/A</v>
          </cell>
        </row>
        <row r="121">
          <cell r="A121">
            <v>39325</v>
          </cell>
          <cell r="B121">
            <v>39325</v>
          </cell>
          <cell r="C121" t="str">
            <v>Past</v>
          </cell>
          <cell r="D121">
            <v>57.35</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57.35</v>
          </cell>
          <cell r="Q121">
            <v>5.6558999999999999</v>
          </cell>
          <cell r="R121" t="e">
            <v>#N/A</v>
          </cell>
        </row>
        <row r="122">
          <cell r="A122">
            <v>39329</v>
          </cell>
          <cell r="B122">
            <v>39329</v>
          </cell>
          <cell r="C122" t="str">
            <v>Past</v>
          </cell>
          <cell r="D122">
            <v>58.13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58.13</v>
          </cell>
          <cell r="Q122">
            <v>5.6059000000000001</v>
          </cell>
          <cell r="R122" t="e">
            <v>#N/A</v>
          </cell>
        </row>
        <row r="123">
          <cell r="A123">
            <v>39330</v>
          </cell>
          <cell r="B123">
            <v>39330</v>
          </cell>
          <cell r="C123" t="str">
            <v>Past</v>
          </cell>
          <cell r="D123">
            <v>57.29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57.29</v>
          </cell>
          <cell r="Q123">
            <v>4.7473000000000001</v>
          </cell>
          <cell r="R123" t="e">
            <v>#N/A</v>
          </cell>
        </row>
        <row r="124">
          <cell r="A124">
            <v>39331</v>
          </cell>
          <cell r="B124">
            <v>39331</v>
          </cell>
          <cell r="C124" t="str">
            <v>Past</v>
          </cell>
          <cell r="D124">
            <v>57.45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57.45</v>
          </cell>
          <cell r="Q124">
            <v>4.0737000000000005</v>
          </cell>
          <cell r="R124" t="e">
            <v>#N/A</v>
          </cell>
        </row>
        <row r="125">
          <cell r="A125">
            <v>39332</v>
          </cell>
          <cell r="B125">
            <v>39332</v>
          </cell>
          <cell r="C125" t="str">
            <v>Past</v>
          </cell>
          <cell r="D125">
            <v>56.17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56.17</v>
          </cell>
          <cell r="Q125">
            <v>5.9727000000000006</v>
          </cell>
          <cell r="R125" t="e">
            <v>#N/A</v>
          </cell>
        </row>
        <row r="126">
          <cell r="A126">
            <v>39335</v>
          </cell>
          <cell r="B126">
            <v>39335</v>
          </cell>
          <cell r="C126" t="str">
            <v>Past</v>
          </cell>
          <cell r="D126">
            <v>56.14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56.14</v>
          </cell>
          <cell r="Q126">
            <v>4.4197000000000006</v>
          </cell>
          <cell r="R126" t="e">
            <v>#N/A</v>
          </cell>
        </row>
        <row r="127">
          <cell r="A127">
            <v>39336</v>
          </cell>
          <cell r="B127">
            <v>39336</v>
          </cell>
          <cell r="C127" t="str">
            <v>Past</v>
          </cell>
          <cell r="D127">
            <v>56.6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56.6</v>
          </cell>
          <cell r="Q127">
            <v>4.0674000000000001</v>
          </cell>
          <cell r="R127" t="e">
            <v>#N/A</v>
          </cell>
        </row>
        <row r="128">
          <cell r="A128">
            <v>39337</v>
          </cell>
          <cell r="B128">
            <v>39337</v>
          </cell>
          <cell r="C128" t="str">
            <v>Past</v>
          </cell>
          <cell r="D128">
            <v>57.05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57.05</v>
          </cell>
          <cell r="Q128">
            <v>4.3474000000000004</v>
          </cell>
          <cell r="R128" t="e">
            <v>#N/A</v>
          </cell>
        </row>
        <row r="129">
          <cell r="A129">
            <v>39338</v>
          </cell>
          <cell r="B129">
            <v>39338</v>
          </cell>
          <cell r="C129" t="str">
            <v>Past</v>
          </cell>
          <cell r="D129">
            <v>57.18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57.18</v>
          </cell>
          <cell r="Q129">
            <v>4.7561</v>
          </cell>
          <cell r="R129" t="e">
            <v>#N/A</v>
          </cell>
        </row>
        <row r="130">
          <cell r="A130">
            <v>39339</v>
          </cell>
          <cell r="B130">
            <v>39339</v>
          </cell>
          <cell r="C130" t="str">
            <v>Past</v>
          </cell>
          <cell r="D130">
            <v>56.82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56.82</v>
          </cell>
          <cell r="Q130">
            <v>4.9930000000000003</v>
          </cell>
          <cell r="R130" t="e">
            <v>#N/A</v>
          </cell>
        </row>
        <row r="131">
          <cell r="A131">
            <v>39342</v>
          </cell>
          <cell r="B131">
            <v>39342</v>
          </cell>
          <cell r="C131" t="str">
            <v>Past</v>
          </cell>
          <cell r="D131">
            <v>55.95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55.95</v>
          </cell>
          <cell r="Q131">
            <v>4.3845000000000001</v>
          </cell>
          <cell r="R131" t="e">
            <v>#N/A</v>
          </cell>
        </row>
        <row r="132">
          <cell r="A132">
            <v>39343</v>
          </cell>
          <cell r="B132">
            <v>39343</v>
          </cell>
          <cell r="C132" t="str">
            <v>Past</v>
          </cell>
          <cell r="D132">
            <v>57.14</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57.14</v>
          </cell>
          <cell r="Q132">
            <v>4.0749000000000004</v>
          </cell>
          <cell r="R132" t="e">
            <v>#N/A</v>
          </cell>
        </row>
        <row r="133">
          <cell r="A133">
            <v>39344</v>
          </cell>
          <cell r="B133">
            <v>39344</v>
          </cell>
          <cell r="C133" t="str">
            <v>Past</v>
          </cell>
          <cell r="D133">
            <v>57.53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57.53</v>
          </cell>
          <cell r="Q133">
            <v>5.4957000000000003</v>
          </cell>
          <cell r="R133" t="e">
            <v>#N/A</v>
          </cell>
        </row>
        <row r="134">
          <cell r="A134">
            <v>39345</v>
          </cell>
          <cell r="B134">
            <v>39345</v>
          </cell>
          <cell r="C134" t="str">
            <v>Past</v>
          </cell>
          <cell r="D134">
            <v>57.08</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57.08</v>
          </cell>
          <cell r="Q134">
            <v>3.6789000000000001</v>
          </cell>
          <cell r="R134" t="e">
            <v>#N/A</v>
          </cell>
        </row>
        <row r="135">
          <cell r="A135">
            <v>39346</v>
          </cell>
          <cell r="B135">
            <v>39346</v>
          </cell>
          <cell r="C135" t="str">
            <v>Past</v>
          </cell>
          <cell r="D135">
            <v>57.62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57.62</v>
          </cell>
          <cell r="Q135">
            <v>4.8921000000000001</v>
          </cell>
          <cell r="R135" t="e">
            <v>#N/A</v>
          </cell>
        </row>
        <row r="136">
          <cell r="A136">
            <v>39349</v>
          </cell>
          <cell r="B136">
            <v>39349</v>
          </cell>
          <cell r="C136" t="str">
            <v>Past</v>
          </cell>
          <cell r="D136">
            <v>57.53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57.53</v>
          </cell>
          <cell r="Q136">
            <v>3.286476</v>
          </cell>
          <cell r="R136" t="e">
            <v>#N/A</v>
          </cell>
        </row>
        <row r="137">
          <cell r="A137">
            <v>39350</v>
          </cell>
          <cell r="B137">
            <v>39350</v>
          </cell>
          <cell r="C137" t="str">
            <v>Past</v>
          </cell>
          <cell r="D137">
            <v>57.21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57.21</v>
          </cell>
          <cell r="Q137">
            <v>4.5377999999999998</v>
          </cell>
          <cell r="R137" t="e">
            <v>#N/A</v>
          </cell>
        </row>
        <row r="138">
          <cell r="A138">
            <v>39351</v>
          </cell>
          <cell r="B138">
            <v>39351</v>
          </cell>
          <cell r="C138" t="str">
            <v>Past</v>
          </cell>
          <cell r="D138">
            <v>57.4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v>
          </cell>
          <cell r="Q138">
            <v>5.3738659999999996</v>
          </cell>
          <cell r="R138" t="e">
            <v>#N/A</v>
          </cell>
        </row>
        <row r="139">
          <cell r="A139">
            <v>39352</v>
          </cell>
          <cell r="B139">
            <v>39352</v>
          </cell>
          <cell r="C139" t="str">
            <v>Past</v>
          </cell>
          <cell r="D139">
            <v>57.37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57.37</v>
          </cell>
          <cell r="Q139">
            <v>4.0761000000000003</v>
          </cell>
          <cell r="R139" t="e">
            <v>#N/A</v>
          </cell>
        </row>
        <row r="140">
          <cell r="A140">
            <v>39353</v>
          </cell>
          <cell r="B140">
            <v>39353</v>
          </cell>
          <cell r="C140" t="str">
            <v>Past</v>
          </cell>
          <cell r="D140">
            <v>56.93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56.93</v>
          </cell>
          <cell r="Q140">
            <v>4.3292000000000002</v>
          </cell>
          <cell r="R140" t="e">
            <v>#N/A</v>
          </cell>
        </row>
        <row r="141">
          <cell r="A141">
            <v>39356</v>
          </cell>
          <cell r="B141">
            <v>39356</v>
          </cell>
          <cell r="C141" t="str">
            <v>Past</v>
          </cell>
          <cell r="D141">
            <v>58.29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58.29</v>
          </cell>
          <cell r="Q141">
            <v>5.6298800000000009</v>
          </cell>
          <cell r="R141" t="e">
            <v>#N/A</v>
          </cell>
        </row>
        <row r="142">
          <cell r="A142">
            <v>39357</v>
          </cell>
          <cell r="B142">
            <v>39357</v>
          </cell>
          <cell r="C142" t="str">
            <v>Past</v>
          </cell>
          <cell r="D142">
            <v>58.42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58.42</v>
          </cell>
          <cell r="Q142">
            <v>2.8894000000000002</v>
          </cell>
          <cell r="R142" t="e">
            <v>#N/A</v>
          </cell>
        </row>
        <row r="143">
          <cell r="A143">
            <v>39358</v>
          </cell>
          <cell r="B143">
            <v>39358</v>
          </cell>
          <cell r="C143" t="str">
            <v>Past</v>
          </cell>
          <cell r="D143">
            <v>58.88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58.88</v>
          </cell>
          <cell r="Q143">
            <v>4.1013000000000002</v>
          </cell>
          <cell r="R143" t="e">
            <v>#N/A</v>
          </cell>
        </row>
        <row r="144">
          <cell r="A144">
            <v>39359</v>
          </cell>
          <cell r="B144">
            <v>39359</v>
          </cell>
          <cell r="C144" t="str">
            <v>Past</v>
          </cell>
          <cell r="D144">
            <v>58.96</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58.96</v>
          </cell>
          <cell r="Q144">
            <v>4.8692000000000002</v>
          </cell>
          <cell r="R144" t="e">
            <v>#N/A</v>
          </cell>
        </row>
        <row r="145">
          <cell r="A145">
            <v>39360</v>
          </cell>
          <cell r="B145">
            <v>39360</v>
          </cell>
          <cell r="C145" t="str">
            <v>Past</v>
          </cell>
          <cell r="D145">
            <v>59.47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59.47</v>
          </cell>
          <cell r="Q145">
            <v>3.7002000000000002</v>
          </cell>
          <cell r="R145" t="e">
            <v>#N/A</v>
          </cell>
        </row>
        <row r="146">
          <cell r="A146">
            <v>39363</v>
          </cell>
          <cell r="B146">
            <v>39363</v>
          </cell>
          <cell r="C146" t="str">
            <v>Past</v>
          </cell>
          <cell r="D146">
            <v>59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59</v>
          </cell>
          <cell r="Q146">
            <v>2.6903000000000001</v>
          </cell>
          <cell r="R146" t="e">
            <v>#N/A</v>
          </cell>
        </row>
        <row r="147">
          <cell r="A147">
            <v>39364</v>
          </cell>
          <cell r="B147">
            <v>39364</v>
          </cell>
          <cell r="C147" t="str">
            <v>Past</v>
          </cell>
          <cell r="D147">
            <v>58.55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58.55</v>
          </cell>
          <cell r="Q147">
            <v>4.1751000000000005</v>
          </cell>
          <cell r="R147" t="e">
            <v>#N/A</v>
          </cell>
        </row>
        <row r="148">
          <cell r="A148">
            <v>39365</v>
          </cell>
          <cell r="B148">
            <v>39365</v>
          </cell>
          <cell r="C148" t="str">
            <v>Past</v>
          </cell>
          <cell r="D148">
            <v>58.4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58.4</v>
          </cell>
          <cell r="Q148">
            <v>4.3499999999999996</v>
          </cell>
          <cell r="R148" t="e">
            <v>#N/A</v>
          </cell>
        </row>
        <row r="149">
          <cell r="A149">
            <v>39366</v>
          </cell>
          <cell r="B149">
            <v>39366</v>
          </cell>
          <cell r="C149" t="str">
            <v>Past</v>
          </cell>
          <cell r="D149">
            <v>58.35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58.35</v>
          </cell>
          <cell r="Q149">
            <v>5.1157000000000004</v>
          </cell>
          <cell r="R149" t="e">
            <v>#N/A</v>
          </cell>
        </row>
        <row r="150">
          <cell r="A150">
            <v>39367</v>
          </cell>
          <cell r="B150">
            <v>39367</v>
          </cell>
          <cell r="C150" t="str">
            <v>Past</v>
          </cell>
          <cell r="D150">
            <v>58.53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58.53</v>
          </cell>
          <cell r="Q150">
            <v>2.8653300000000002</v>
          </cell>
          <cell r="R150" t="e">
            <v>#N/A</v>
          </cell>
        </row>
        <row r="151">
          <cell r="A151">
            <v>39370</v>
          </cell>
          <cell r="B151">
            <v>39370</v>
          </cell>
          <cell r="C151" t="str">
            <v>Past</v>
          </cell>
          <cell r="D151">
            <v>57.94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57.94</v>
          </cell>
          <cell r="Q151">
            <v>5.585</v>
          </cell>
          <cell r="R151" t="e">
            <v>#N/A</v>
          </cell>
        </row>
        <row r="152">
          <cell r="A152">
            <v>39371</v>
          </cell>
          <cell r="B152">
            <v>39371</v>
          </cell>
          <cell r="C152" t="str">
            <v>Past</v>
          </cell>
          <cell r="D152">
            <v>57.15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57.15</v>
          </cell>
          <cell r="Q152">
            <v>6.5124000000000004</v>
          </cell>
          <cell r="R152" t="e">
            <v>#N/A</v>
          </cell>
        </row>
        <row r="153">
          <cell r="A153">
            <v>39372</v>
          </cell>
          <cell r="B153">
            <v>39372</v>
          </cell>
          <cell r="C153" t="str">
            <v>Past</v>
          </cell>
          <cell r="D153">
            <v>56.95</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56.95</v>
          </cell>
          <cell r="Q153">
            <v>6.0697000000000001</v>
          </cell>
          <cell r="R153" t="e">
            <v>#N/A</v>
          </cell>
        </row>
        <row r="154">
          <cell r="A154">
            <v>39373</v>
          </cell>
          <cell r="B154">
            <v>39373</v>
          </cell>
          <cell r="C154" t="str">
            <v>Past</v>
          </cell>
          <cell r="D154">
            <v>56.65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56.65</v>
          </cell>
          <cell r="Q154">
            <v>8.3421000000000003</v>
          </cell>
          <cell r="R154" t="e">
            <v>#N/A</v>
          </cell>
        </row>
        <row r="155">
          <cell r="A155">
            <v>39374</v>
          </cell>
          <cell r="B155">
            <v>39374</v>
          </cell>
          <cell r="C155" t="str">
            <v>Past</v>
          </cell>
          <cell r="D155">
            <v>56.06</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56.06</v>
          </cell>
          <cell r="Q155">
            <v>5.6345000000000001</v>
          </cell>
          <cell r="R155" t="e">
            <v>#N/A</v>
          </cell>
        </row>
        <row r="156">
          <cell r="A156">
            <v>39377</v>
          </cell>
          <cell r="B156">
            <v>39377</v>
          </cell>
          <cell r="C156" t="str">
            <v>Past</v>
          </cell>
          <cell r="D156">
            <v>56.08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56.08</v>
          </cell>
          <cell r="Q156">
            <v>5.1609249999999998</v>
          </cell>
          <cell r="R156" t="e">
            <v>#N/A</v>
          </cell>
        </row>
        <row r="157">
          <cell r="A157">
            <v>39378</v>
          </cell>
          <cell r="B157">
            <v>39378</v>
          </cell>
          <cell r="C157" t="str">
            <v>Past</v>
          </cell>
          <cell r="D157">
            <v>57.13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57.13</v>
          </cell>
          <cell r="Q157">
            <v>4.4173</v>
          </cell>
          <cell r="R157" t="e">
            <v>#N/A</v>
          </cell>
        </row>
        <row r="158">
          <cell r="A158">
            <v>39379</v>
          </cell>
          <cell r="B158">
            <v>39379</v>
          </cell>
          <cell r="C158" t="str">
            <v>Past</v>
          </cell>
          <cell r="D158">
            <v>56.15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56.15</v>
          </cell>
          <cell r="Q158">
            <v>5.9507000000000003</v>
          </cell>
          <cell r="R158" t="e">
            <v>#N/A</v>
          </cell>
        </row>
        <row r="159">
          <cell r="A159">
            <v>39380</v>
          </cell>
          <cell r="B159">
            <v>39380</v>
          </cell>
          <cell r="C159" t="str">
            <v>Past</v>
          </cell>
          <cell r="D159">
            <v>52.43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52.43</v>
          </cell>
          <cell r="Q159">
            <v>22.833000000000002</v>
          </cell>
          <cell r="R159" t="e">
            <v>#N/A</v>
          </cell>
        </row>
        <row r="160">
          <cell r="A160">
            <v>39381</v>
          </cell>
          <cell r="B160">
            <v>39381</v>
          </cell>
          <cell r="C160" t="str">
            <v>Past</v>
          </cell>
          <cell r="D160">
            <v>52.68</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52.68</v>
          </cell>
          <cell r="Q160">
            <v>9.4371000000000009</v>
          </cell>
          <cell r="R160" t="e">
            <v>#N/A</v>
          </cell>
        </row>
        <row r="161">
          <cell r="A161">
            <v>39384</v>
          </cell>
          <cell r="B161">
            <v>39384</v>
          </cell>
          <cell r="C161" t="str">
            <v>Past</v>
          </cell>
          <cell r="D161">
            <v>53.52</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53.52</v>
          </cell>
          <cell r="Q161">
            <v>9.7986000000000004</v>
          </cell>
          <cell r="R161" t="e">
            <v>#N/A</v>
          </cell>
        </row>
        <row r="162">
          <cell r="A162">
            <v>39385</v>
          </cell>
          <cell r="B162">
            <v>39385</v>
          </cell>
          <cell r="C162" t="str">
            <v>Past</v>
          </cell>
          <cell r="D162">
            <v>53.69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53.69</v>
          </cell>
          <cell r="Q162">
            <v>5.8564000000000007</v>
          </cell>
          <cell r="R162" t="e">
            <v>#N/A</v>
          </cell>
        </row>
        <row r="163">
          <cell r="A163">
            <v>39386</v>
          </cell>
          <cell r="B163">
            <v>39386</v>
          </cell>
          <cell r="C163" t="str">
            <v>Past</v>
          </cell>
          <cell r="D163">
            <v>54.15</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54.15</v>
          </cell>
          <cell r="Q163">
            <v>9.7141999999999999</v>
          </cell>
          <cell r="R163" t="e">
            <v>#N/A</v>
          </cell>
        </row>
        <row r="164">
          <cell r="A164">
            <v>39387</v>
          </cell>
          <cell r="B164">
            <v>39387</v>
          </cell>
          <cell r="C164" t="str">
            <v>Past</v>
          </cell>
          <cell r="D164">
            <v>52.77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52.77</v>
          </cell>
          <cell r="Q164">
            <v>8.0312999999999999</v>
          </cell>
          <cell r="R164" t="e">
            <v>#N/A</v>
          </cell>
        </row>
        <row r="165">
          <cell r="A165">
            <v>39388</v>
          </cell>
          <cell r="B165">
            <v>39388</v>
          </cell>
          <cell r="C165" t="str">
            <v>Past</v>
          </cell>
          <cell r="D165">
            <v>52.67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52.67</v>
          </cell>
          <cell r="Q165">
            <v>11.8513</v>
          </cell>
          <cell r="R165" t="e">
            <v>#N/A</v>
          </cell>
        </row>
        <row r="166">
          <cell r="A166">
            <v>39391</v>
          </cell>
          <cell r="B166">
            <v>39391</v>
          </cell>
          <cell r="C166" t="str">
            <v>Past</v>
          </cell>
          <cell r="D166">
            <v>52.16</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52.16</v>
          </cell>
          <cell r="Q166">
            <v>12.31057</v>
          </cell>
          <cell r="R166" t="e">
            <v>#N/A</v>
          </cell>
        </row>
        <row r="167">
          <cell r="A167">
            <v>39392</v>
          </cell>
          <cell r="B167">
            <v>39392</v>
          </cell>
          <cell r="C167" t="str">
            <v>Past</v>
          </cell>
          <cell r="D167">
            <v>52.48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52.48</v>
          </cell>
          <cell r="Q167">
            <v>7.184342</v>
          </cell>
          <cell r="R167" t="e">
            <v>#N/A</v>
          </cell>
        </row>
        <row r="168">
          <cell r="A168">
            <v>39393</v>
          </cell>
          <cell r="B168">
            <v>39393</v>
          </cell>
          <cell r="C168" t="str">
            <v>Past</v>
          </cell>
          <cell r="D168">
            <v>51.53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51.53</v>
          </cell>
          <cell r="Q168">
            <v>5.9616600000000002</v>
          </cell>
          <cell r="R168" t="e">
            <v>#N/A</v>
          </cell>
        </row>
        <row r="169">
          <cell r="A169">
            <v>39394</v>
          </cell>
          <cell r="B169">
            <v>39394</v>
          </cell>
          <cell r="C169" t="str">
            <v>Past</v>
          </cell>
          <cell r="D169">
            <v>51.62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51.62</v>
          </cell>
          <cell r="Q169">
            <v>8.3388410000000004</v>
          </cell>
          <cell r="R169" t="e">
            <v>#N/A</v>
          </cell>
        </row>
        <row r="170">
          <cell r="A170">
            <v>39395</v>
          </cell>
          <cell r="B170">
            <v>39395</v>
          </cell>
          <cell r="C170" t="str">
            <v>Past</v>
          </cell>
          <cell r="D170">
            <v>51.51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51.51</v>
          </cell>
          <cell r="Q170">
            <v>6.8331679999999997</v>
          </cell>
          <cell r="R170" t="e">
            <v>#N/A</v>
          </cell>
        </row>
        <row r="171">
          <cell r="A171">
            <v>39398</v>
          </cell>
          <cell r="B171">
            <v>39398</v>
          </cell>
          <cell r="C171" t="str">
            <v>Past</v>
          </cell>
          <cell r="D171">
            <v>52.5</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52.5</v>
          </cell>
          <cell r="Q171">
            <v>6.6622859999999999</v>
          </cell>
          <cell r="R171" t="e">
            <v>#N/A</v>
          </cell>
        </row>
        <row r="172">
          <cell r="A172">
            <v>39399</v>
          </cell>
          <cell r="B172">
            <v>39399</v>
          </cell>
          <cell r="C172" t="str">
            <v>Past</v>
          </cell>
          <cell r="D172">
            <v>52.64</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52.64</v>
          </cell>
          <cell r="Q172">
            <v>8.5277119999999993</v>
          </cell>
          <cell r="R172" t="e">
            <v>#N/A</v>
          </cell>
        </row>
        <row r="173">
          <cell r="A173">
            <v>39400</v>
          </cell>
          <cell r="B173">
            <v>39400</v>
          </cell>
          <cell r="C173" t="str">
            <v>Past</v>
          </cell>
          <cell r="D173">
            <v>53.03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53.03</v>
          </cell>
          <cell r="Q173">
            <v>6.5612000000000004</v>
          </cell>
          <cell r="R173" t="e">
            <v>#N/A</v>
          </cell>
        </row>
        <row r="174">
          <cell r="A174">
            <v>39401</v>
          </cell>
          <cell r="B174">
            <v>39401</v>
          </cell>
          <cell r="C174" t="str">
            <v>Past</v>
          </cell>
          <cell r="D174">
            <v>52.06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52.06</v>
          </cell>
          <cell r="Q174">
            <v>5.8742300000000007</v>
          </cell>
          <cell r="R174" t="e">
            <v>#N/A</v>
          </cell>
        </row>
        <row r="175">
          <cell r="A175">
            <v>39402</v>
          </cell>
          <cell r="B175">
            <v>39402</v>
          </cell>
          <cell r="C175" t="str">
            <v>Past</v>
          </cell>
          <cell r="D175">
            <v>51.81</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51.81</v>
          </cell>
          <cell r="Q175">
            <v>6.7527569999999999</v>
          </cell>
          <cell r="R175" t="e">
            <v>#N/A</v>
          </cell>
        </row>
        <row r="176">
          <cell r="A176">
            <v>39405</v>
          </cell>
          <cell r="B176">
            <v>39405</v>
          </cell>
          <cell r="C176" t="str">
            <v>Past</v>
          </cell>
          <cell r="D176">
            <v>50.77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50.77</v>
          </cell>
          <cell r="Q176">
            <v>8.6474580000000003</v>
          </cell>
          <cell r="R176" t="e">
            <v>#N/A</v>
          </cell>
        </row>
        <row r="177">
          <cell r="A177">
            <v>39406</v>
          </cell>
          <cell r="B177">
            <v>39406</v>
          </cell>
          <cell r="C177" t="str">
            <v>Past</v>
          </cell>
          <cell r="D177">
            <v>50.35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50.35</v>
          </cell>
          <cell r="Q177">
            <v>6.0834000000000001</v>
          </cell>
          <cell r="R177" t="e">
            <v>#N/A</v>
          </cell>
        </row>
        <row r="178">
          <cell r="A178">
            <v>39407</v>
          </cell>
          <cell r="B178">
            <v>39407</v>
          </cell>
          <cell r="C178" t="str">
            <v>Past</v>
          </cell>
          <cell r="D178">
            <v>49.09</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49.09</v>
          </cell>
          <cell r="Q178">
            <v>5.9949200000000005</v>
          </cell>
          <cell r="R178" t="e">
            <v>#N/A</v>
          </cell>
        </row>
        <row r="179">
          <cell r="A179">
            <v>39409</v>
          </cell>
          <cell r="B179">
            <v>39409</v>
          </cell>
          <cell r="C179" t="str">
            <v>Past</v>
          </cell>
          <cell r="D179">
            <v>50.79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50.79</v>
          </cell>
          <cell r="Q179">
            <v>2.8371400000000002</v>
          </cell>
          <cell r="R179" t="e">
            <v>#N/A</v>
          </cell>
        </row>
        <row r="180">
          <cell r="A180">
            <v>39412</v>
          </cell>
          <cell r="B180">
            <v>39412</v>
          </cell>
          <cell r="C180" t="str">
            <v>Past</v>
          </cell>
          <cell r="D180">
            <v>49.67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49.67</v>
          </cell>
          <cell r="Q180">
            <v>4.9809609999999997</v>
          </cell>
          <cell r="R180" t="e">
            <v>#N/A</v>
          </cell>
        </row>
        <row r="181">
          <cell r="A181">
            <v>39413</v>
          </cell>
          <cell r="B181">
            <v>39413</v>
          </cell>
          <cell r="C181" t="str">
            <v>Past</v>
          </cell>
          <cell r="D181">
            <v>50.91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50.91</v>
          </cell>
          <cell r="Q181">
            <v>6.4337459999999993</v>
          </cell>
          <cell r="R181" t="e">
            <v>#N/A</v>
          </cell>
        </row>
        <row r="182">
          <cell r="A182">
            <v>39414</v>
          </cell>
          <cell r="B182">
            <v>39414</v>
          </cell>
          <cell r="C182" t="str">
            <v>Past</v>
          </cell>
          <cell r="D182">
            <v>52.26</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52.26</v>
          </cell>
          <cell r="Q182">
            <v>6.0850039999999996</v>
          </cell>
          <cell r="R182" t="e">
            <v>#N/A</v>
          </cell>
        </row>
        <row r="183">
          <cell r="A183">
            <v>39415</v>
          </cell>
          <cell r="B183">
            <v>39415</v>
          </cell>
          <cell r="C183" t="str">
            <v>Past</v>
          </cell>
          <cell r="D183">
            <v>52.79</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52.79</v>
          </cell>
          <cell r="Q183">
            <v>6.5835209999999993</v>
          </cell>
          <cell r="R183" t="e">
            <v>#N/A</v>
          </cell>
        </row>
        <row r="184">
          <cell r="A184">
            <v>39416</v>
          </cell>
          <cell r="B184">
            <v>39416</v>
          </cell>
          <cell r="C184" t="str">
            <v>Past</v>
          </cell>
          <cell r="D184">
            <v>52.95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52.95</v>
          </cell>
          <cell r="Q184">
            <v>5.9264969999999995</v>
          </cell>
          <cell r="R184" t="e">
            <v>#N/A</v>
          </cell>
        </row>
        <row r="185">
          <cell r="A185">
            <v>39419</v>
          </cell>
          <cell r="B185">
            <v>39419</v>
          </cell>
          <cell r="C185" t="str">
            <v>Past</v>
          </cell>
          <cell r="D185">
            <v>52.53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52.53</v>
          </cell>
          <cell r="Q185">
            <v>4.885675</v>
          </cell>
          <cell r="R185" t="e">
            <v>#N/A</v>
          </cell>
        </row>
        <row r="186">
          <cell r="A186">
            <v>39420</v>
          </cell>
          <cell r="B186">
            <v>39420</v>
          </cell>
          <cell r="C186" t="str">
            <v>Past</v>
          </cell>
          <cell r="D186">
            <v>52.11</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52.11</v>
          </cell>
          <cell r="Q186">
            <v>5.4505400000000002</v>
          </cell>
          <cell r="R186" t="e">
            <v>#N/A</v>
          </cell>
        </row>
        <row r="187">
          <cell r="A187">
            <v>39421</v>
          </cell>
          <cell r="B187">
            <v>39421</v>
          </cell>
          <cell r="C187" t="str">
            <v>Past</v>
          </cell>
          <cell r="D187">
            <v>53.49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53.49</v>
          </cell>
          <cell r="Q187">
            <v>4.8627000000000002</v>
          </cell>
          <cell r="R187" t="e">
            <v>#N/A</v>
          </cell>
        </row>
        <row r="188">
          <cell r="A188">
            <v>39422</v>
          </cell>
          <cell r="B188">
            <v>39422</v>
          </cell>
          <cell r="C188" t="str">
            <v>Past</v>
          </cell>
          <cell r="D188">
            <v>53.93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53.93</v>
          </cell>
          <cell r="Q188">
            <v>6.5228649999999995</v>
          </cell>
          <cell r="R188" t="e">
            <v>#N/A</v>
          </cell>
        </row>
        <row r="189">
          <cell r="A189">
            <v>39423</v>
          </cell>
          <cell r="B189">
            <v>39423</v>
          </cell>
          <cell r="C189" t="str">
            <v>Past</v>
          </cell>
          <cell r="D189">
            <v>54.3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54.3</v>
          </cell>
          <cell r="Q189">
            <v>4.4646129999999999</v>
          </cell>
          <cell r="R189" t="e">
            <v>#N/A</v>
          </cell>
        </row>
        <row r="190">
          <cell r="A190">
            <v>39426</v>
          </cell>
          <cell r="B190">
            <v>39426</v>
          </cell>
          <cell r="C190" t="str">
            <v>Past</v>
          </cell>
          <cell r="D190">
            <v>54.78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54.78</v>
          </cell>
          <cell r="Q190">
            <v>4.6066440000000002</v>
          </cell>
          <cell r="R190" t="e">
            <v>#N/A</v>
          </cell>
        </row>
        <row r="191">
          <cell r="A191">
            <v>39427</v>
          </cell>
          <cell r="B191">
            <v>39427</v>
          </cell>
          <cell r="C191" t="str">
            <v>Past</v>
          </cell>
          <cell r="D191">
            <v>54.06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54.06</v>
          </cell>
          <cell r="Q191">
            <v>5.7134960000000001</v>
          </cell>
          <cell r="R191" t="e">
            <v>#N/A</v>
          </cell>
        </row>
        <row r="192">
          <cell r="A192">
            <v>39428</v>
          </cell>
          <cell r="B192">
            <v>39428</v>
          </cell>
          <cell r="C192" t="str">
            <v>Past</v>
          </cell>
          <cell r="D192">
            <v>54.08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54.08</v>
          </cell>
          <cell r="Q192">
            <v>7.2993449999999998</v>
          </cell>
          <cell r="R192" t="e">
            <v>#N/A</v>
          </cell>
        </row>
        <row r="193">
          <cell r="A193">
            <v>39429</v>
          </cell>
          <cell r="B193">
            <v>39429</v>
          </cell>
          <cell r="C193" t="str">
            <v>Past</v>
          </cell>
          <cell r="D193">
            <v>54.18</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54.18</v>
          </cell>
          <cell r="Q193">
            <v>5.670229</v>
          </cell>
          <cell r="R193" t="e">
            <v>#N/A</v>
          </cell>
        </row>
        <row r="194">
          <cell r="A194">
            <v>39430</v>
          </cell>
          <cell r="B194">
            <v>39430</v>
          </cell>
          <cell r="C194" t="str">
            <v>Past</v>
          </cell>
          <cell r="D194">
            <v>53.71</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53.71</v>
          </cell>
          <cell r="Q194">
            <v>5.0293600000000005</v>
          </cell>
          <cell r="R194" t="e">
            <v>#N/A</v>
          </cell>
        </row>
        <row r="195">
          <cell r="A195">
            <v>39433</v>
          </cell>
          <cell r="B195">
            <v>39433</v>
          </cell>
          <cell r="C195" t="str">
            <v>Past</v>
          </cell>
          <cell r="D195">
            <v>53.18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53.18</v>
          </cell>
          <cell r="Q195">
            <v>4.7989839999999999</v>
          </cell>
          <cell r="R195" t="e">
            <v>#N/A</v>
          </cell>
        </row>
        <row r="196">
          <cell r="A196">
            <v>39434</v>
          </cell>
          <cell r="B196">
            <v>39434</v>
          </cell>
          <cell r="C196" t="str">
            <v>Past</v>
          </cell>
          <cell r="D196">
            <v>53.49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53.49</v>
          </cell>
          <cell r="Q196">
            <v>9.4068189999999987</v>
          </cell>
          <cell r="R196" t="e">
            <v>#N/A</v>
          </cell>
        </row>
        <row r="197">
          <cell r="A197">
            <v>39435</v>
          </cell>
          <cell r="B197">
            <v>39435</v>
          </cell>
          <cell r="C197" t="str">
            <v>Past</v>
          </cell>
          <cell r="D197">
            <v>53.18</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53.18</v>
          </cell>
          <cell r="Q197">
            <v>6.3503749999999997</v>
          </cell>
          <cell r="R197" t="e">
            <v>#N/A</v>
          </cell>
        </row>
        <row r="198">
          <cell r="A198">
            <v>39436</v>
          </cell>
          <cell r="B198">
            <v>39436</v>
          </cell>
          <cell r="C198" t="str">
            <v>Past</v>
          </cell>
          <cell r="D198">
            <v>53.23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53.23</v>
          </cell>
          <cell r="Q198">
            <v>5.5566759999999995</v>
          </cell>
          <cell r="R198" t="e">
            <v>#N/A</v>
          </cell>
        </row>
        <row r="199">
          <cell r="A199">
            <v>39437</v>
          </cell>
          <cell r="B199">
            <v>39437</v>
          </cell>
          <cell r="C199" t="str">
            <v>Past</v>
          </cell>
          <cell r="D199">
            <v>54.23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54.23</v>
          </cell>
          <cell r="Q199">
            <v>7.5032889999999997</v>
          </cell>
          <cell r="R199" t="e">
            <v>#N/A</v>
          </cell>
        </row>
        <row r="200">
          <cell r="A200">
            <v>39440</v>
          </cell>
          <cell r="B200">
            <v>39440</v>
          </cell>
          <cell r="C200" t="str">
            <v>Past</v>
          </cell>
          <cell r="D200">
            <v>54.49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54.49</v>
          </cell>
          <cell r="Q200">
            <v>1.468871</v>
          </cell>
          <cell r="R200" t="e">
            <v>#N/A</v>
          </cell>
        </row>
        <row r="201">
          <cell r="A201">
            <v>39442</v>
          </cell>
          <cell r="B201">
            <v>39442</v>
          </cell>
          <cell r="C201" t="str">
            <v>Past</v>
          </cell>
          <cell r="D201">
            <v>54.31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54.31</v>
          </cell>
          <cell r="Q201">
            <v>2.5081150000000001</v>
          </cell>
          <cell r="R201" t="e">
            <v>#N/A</v>
          </cell>
        </row>
        <row r="202">
          <cell r="A202">
            <v>39443</v>
          </cell>
          <cell r="B202">
            <v>39443</v>
          </cell>
          <cell r="C202" t="str">
            <v>Past</v>
          </cell>
          <cell r="D202">
            <v>53.88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53.88</v>
          </cell>
          <cell r="Q202">
            <v>3.3693939999999998</v>
          </cell>
          <cell r="R202" t="e">
            <v>#N/A</v>
          </cell>
        </row>
        <row r="203">
          <cell r="A203">
            <v>39444</v>
          </cell>
          <cell r="B203">
            <v>39444</v>
          </cell>
          <cell r="C203" t="str">
            <v>Past</v>
          </cell>
          <cell r="D203">
            <v>54.05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54.05</v>
          </cell>
          <cell r="Q203">
            <v>3.0262359999999999</v>
          </cell>
          <cell r="R203" t="e">
            <v>#N/A</v>
          </cell>
        </row>
        <row r="204">
          <cell r="A204">
            <v>39447</v>
          </cell>
          <cell r="B204">
            <v>39447</v>
          </cell>
          <cell r="C204" t="str">
            <v>Past</v>
          </cell>
          <cell r="D204">
            <v>53.39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53.39</v>
          </cell>
          <cell r="Q204">
            <v>3.9101249999999999</v>
          </cell>
          <cell r="R204" t="e">
            <v>#N/A</v>
          </cell>
        </row>
        <row r="205">
          <cell r="A205">
            <v>39449</v>
          </cell>
          <cell r="B205">
            <v>39449</v>
          </cell>
          <cell r="C205" t="str">
            <v>Past</v>
          </cell>
          <cell r="D205">
            <v>52.55</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52.55</v>
          </cell>
          <cell r="Q205">
            <v>5.5567800000000007</v>
          </cell>
          <cell r="R205" t="e">
            <v>#N/A</v>
          </cell>
        </row>
        <row r="206">
          <cell r="A206">
            <v>39450</v>
          </cell>
          <cell r="B206">
            <v>39450</v>
          </cell>
          <cell r="C206" t="str">
            <v>Past</v>
          </cell>
          <cell r="D206">
            <v>52.99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52.99</v>
          </cell>
          <cell r="Q206">
            <v>4.5123329999999999</v>
          </cell>
          <cell r="R206" t="e">
            <v>#N/A</v>
          </cell>
        </row>
        <row r="207">
          <cell r="A207">
            <v>39451</v>
          </cell>
          <cell r="B207">
            <v>39451</v>
          </cell>
          <cell r="C207" t="str">
            <v>Past</v>
          </cell>
          <cell r="D207">
            <v>51.8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51.8</v>
          </cell>
          <cell r="Q207">
            <v>6.1864909999999993</v>
          </cell>
          <cell r="R207" t="e">
            <v>#N/A</v>
          </cell>
        </row>
        <row r="208">
          <cell r="A208">
            <v>39454</v>
          </cell>
          <cell r="B208">
            <v>39454</v>
          </cell>
          <cell r="C208" t="str">
            <v>Past</v>
          </cell>
          <cell r="D208">
            <v>54.55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54.55</v>
          </cell>
          <cell r="Q208">
            <v>10.376010000000001</v>
          </cell>
          <cell r="R208" t="e">
            <v>#N/A</v>
          </cell>
        </row>
        <row r="209">
          <cell r="A209">
            <v>39455</v>
          </cell>
          <cell r="B209">
            <v>39455</v>
          </cell>
          <cell r="C209" t="str">
            <v>Past</v>
          </cell>
          <cell r="D209">
            <v>56.06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56.06</v>
          </cell>
          <cell r="Q209">
            <v>12.197900000000001</v>
          </cell>
          <cell r="R209" t="e">
            <v>#N/A</v>
          </cell>
        </row>
        <row r="210">
          <cell r="A210">
            <v>39456</v>
          </cell>
          <cell r="B210">
            <v>39456</v>
          </cell>
          <cell r="C210" t="str">
            <v>Past</v>
          </cell>
          <cell r="D210">
            <v>56.86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56.86</v>
          </cell>
          <cell r="Q210">
            <v>9.5773159999999997</v>
          </cell>
          <cell r="R210" t="e">
            <v>#N/A</v>
          </cell>
        </row>
        <row r="211">
          <cell r="A211">
            <v>39457</v>
          </cell>
          <cell r="B211">
            <v>39457</v>
          </cell>
          <cell r="C211" t="str">
            <v>Past</v>
          </cell>
          <cell r="D211">
            <v>56.85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56.85</v>
          </cell>
          <cell r="Q211">
            <v>6.2881279999999995</v>
          </cell>
          <cell r="R211" t="e">
            <v>#N/A</v>
          </cell>
        </row>
        <row r="212">
          <cell r="A212">
            <v>39458</v>
          </cell>
          <cell r="B212">
            <v>39458</v>
          </cell>
          <cell r="C212" t="str">
            <v>Past</v>
          </cell>
          <cell r="D212">
            <v>56.81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56.81</v>
          </cell>
          <cell r="Q212">
            <v>5.3605770000000001</v>
          </cell>
          <cell r="R212" t="e">
            <v>#N/A</v>
          </cell>
        </row>
        <row r="213">
          <cell r="A213">
            <v>39461</v>
          </cell>
          <cell r="B213">
            <v>39461</v>
          </cell>
          <cell r="C213" t="str">
            <v>Past</v>
          </cell>
          <cell r="D213">
            <v>57.18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57.18</v>
          </cell>
          <cell r="Q213">
            <v>5.5638000000000005</v>
          </cell>
          <cell r="R213" t="e">
            <v>#N/A</v>
          </cell>
        </row>
        <row r="214">
          <cell r="A214">
            <v>39462</v>
          </cell>
          <cell r="B214">
            <v>39462</v>
          </cell>
          <cell r="C214" t="str">
            <v>Past</v>
          </cell>
          <cell r="D214">
            <v>56.59</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56.59</v>
          </cell>
          <cell r="Q214">
            <v>5.8839459999999999</v>
          </cell>
          <cell r="R214" t="e">
            <v>#N/A</v>
          </cell>
        </row>
        <row r="215">
          <cell r="A215">
            <v>39463</v>
          </cell>
          <cell r="B215">
            <v>39463</v>
          </cell>
          <cell r="C215" t="str">
            <v>Past</v>
          </cell>
          <cell r="D215">
            <v>56.07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56.07</v>
          </cell>
          <cell r="Q215">
            <v>7.9743740000000001</v>
          </cell>
          <cell r="R215" t="e">
            <v>#N/A</v>
          </cell>
        </row>
        <row r="216">
          <cell r="A216">
            <v>39464</v>
          </cell>
          <cell r="B216">
            <v>39464</v>
          </cell>
          <cell r="C216" t="str">
            <v>Past</v>
          </cell>
          <cell r="D216">
            <v>54.84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54.84</v>
          </cell>
          <cell r="Q216">
            <v>9.6793959999999988</v>
          </cell>
          <cell r="R216" t="e">
            <v>#N/A</v>
          </cell>
        </row>
        <row r="217">
          <cell r="A217">
            <v>39465</v>
          </cell>
          <cell r="B217">
            <v>39465</v>
          </cell>
          <cell r="C217" t="str">
            <v>Past</v>
          </cell>
          <cell r="D217">
            <v>53.71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53.71</v>
          </cell>
          <cell r="Q217">
            <v>10.013580000000001</v>
          </cell>
          <cell r="R217" t="e">
            <v>#N/A</v>
          </cell>
        </row>
        <row r="218">
          <cell r="A218">
            <v>39469</v>
          </cell>
          <cell r="B218">
            <v>39469</v>
          </cell>
          <cell r="C218" t="str">
            <v>Past</v>
          </cell>
          <cell r="D218">
            <v>52.17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52.17</v>
          </cell>
          <cell r="Q218">
            <v>10.932950000000002</v>
          </cell>
          <cell r="R218" t="e">
            <v>#N/A</v>
          </cell>
        </row>
        <row r="219">
          <cell r="A219">
            <v>39470</v>
          </cell>
          <cell r="B219">
            <v>39470</v>
          </cell>
          <cell r="C219" t="str">
            <v>Past</v>
          </cell>
          <cell r="D219">
            <v>52.18</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52.18</v>
          </cell>
          <cell r="Q219">
            <v>8.778276</v>
          </cell>
          <cell r="R219" t="e">
            <v>#N/A</v>
          </cell>
        </row>
        <row r="220">
          <cell r="A220">
            <v>39471</v>
          </cell>
          <cell r="B220">
            <v>39471</v>
          </cell>
          <cell r="C220" t="str">
            <v>Past</v>
          </cell>
          <cell r="D220">
            <v>51.32</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51.32</v>
          </cell>
          <cell r="Q220">
            <v>12.998130000000002</v>
          </cell>
          <cell r="R220" t="e">
            <v>#N/A</v>
          </cell>
        </row>
        <row r="221">
          <cell r="A221">
            <v>39472</v>
          </cell>
          <cell r="B221">
            <v>39472</v>
          </cell>
          <cell r="C221" t="str">
            <v>Past</v>
          </cell>
          <cell r="D221">
            <v>50.74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50.74</v>
          </cell>
          <cell r="Q221">
            <v>9.5241689999999988</v>
          </cell>
          <cell r="R221" t="e">
            <v>#N/A</v>
          </cell>
        </row>
        <row r="222">
          <cell r="A222">
            <v>39475</v>
          </cell>
          <cell r="B222">
            <v>39475</v>
          </cell>
          <cell r="C222" t="str">
            <v>Past</v>
          </cell>
          <cell r="D222">
            <v>51.4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51.4</v>
          </cell>
          <cell r="Q222">
            <v>7.0740200000000009</v>
          </cell>
          <cell r="R222" t="e">
            <v>#N/A</v>
          </cell>
        </row>
        <row r="223">
          <cell r="A223">
            <v>39476</v>
          </cell>
          <cell r="B223">
            <v>39476</v>
          </cell>
          <cell r="C223" t="str">
            <v>Past</v>
          </cell>
          <cell r="D223">
            <v>52.31</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52.31</v>
          </cell>
          <cell r="Q223">
            <v>9.2642879999999987</v>
          </cell>
          <cell r="R223" t="e">
            <v>#N/A</v>
          </cell>
        </row>
        <row r="224">
          <cell r="A224">
            <v>39477</v>
          </cell>
          <cell r="B224">
            <v>39477</v>
          </cell>
          <cell r="C224" t="str">
            <v>Past</v>
          </cell>
          <cell r="D224">
            <v>51.35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51.35</v>
          </cell>
          <cell r="Q224">
            <v>7.3581029999999998</v>
          </cell>
          <cell r="R224" t="e">
            <v>#N/A</v>
          </cell>
        </row>
        <row r="225">
          <cell r="A225">
            <v>39478</v>
          </cell>
          <cell r="B225">
            <v>39478</v>
          </cell>
          <cell r="C225" t="str">
            <v>Past</v>
          </cell>
          <cell r="D225">
            <v>51.39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51.39</v>
          </cell>
          <cell r="Q225">
            <v>9.9696859999999994</v>
          </cell>
          <cell r="R225" t="e">
            <v>#N/A</v>
          </cell>
        </row>
        <row r="226">
          <cell r="A226">
            <v>39479</v>
          </cell>
          <cell r="B226">
            <v>39479</v>
          </cell>
          <cell r="C226" t="str">
            <v>Past</v>
          </cell>
          <cell r="D226">
            <v>51.66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51.66</v>
          </cell>
          <cell r="Q226">
            <v>7.3747679999999995</v>
          </cell>
          <cell r="R226" t="e">
            <v>#N/A</v>
          </cell>
        </row>
        <row r="227">
          <cell r="A227">
            <v>39482</v>
          </cell>
          <cell r="B227">
            <v>39482</v>
          </cell>
          <cell r="C227" t="str">
            <v>Past</v>
          </cell>
          <cell r="D227">
            <v>52.08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52.08</v>
          </cell>
          <cell r="Q227">
            <v>4.8363800000000001</v>
          </cell>
          <cell r="R227" t="e">
            <v>#N/A</v>
          </cell>
        </row>
        <row r="228">
          <cell r="A228">
            <v>39483</v>
          </cell>
          <cell r="B228">
            <v>39483</v>
          </cell>
          <cell r="C228" t="str">
            <v>Past</v>
          </cell>
          <cell r="D228">
            <v>51.24</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51.24</v>
          </cell>
          <cell r="Q228">
            <v>5.4406659999999993</v>
          </cell>
          <cell r="R228" t="e">
            <v>#N/A</v>
          </cell>
        </row>
        <row r="229">
          <cell r="A229">
            <v>39484</v>
          </cell>
          <cell r="B229">
            <v>39484</v>
          </cell>
          <cell r="C229" t="str">
            <v>Past</v>
          </cell>
          <cell r="D229">
            <v>51.4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51.4</v>
          </cell>
          <cell r="Q229">
            <v>4.1012500000000003</v>
          </cell>
          <cell r="R229" t="e">
            <v>#N/A</v>
          </cell>
        </row>
        <row r="230">
          <cell r="A230">
            <v>39485</v>
          </cell>
          <cell r="B230">
            <v>39485</v>
          </cell>
          <cell r="C230" t="str">
            <v>Past</v>
          </cell>
          <cell r="D230">
            <v>51.22</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51.22</v>
          </cell>
          <cell r="Q230">
            <v>7.1532549999999997</v>
          </cell>
          <cell r="R230" t="e">
            <v>#N/A</v>
          </cell>
        </row>
        <row r="231">
          <cell r="A231">
            <v>39486</v>
          </cell>
          <cell r="B231">
            <v>39486</v>
          </cell>
          <cell r="C231" t="str">
            <v>Past</v>
          </cell>
          <cell r="D231">
            <v>50.23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50.23</v>
          </cell>
          <cell r="Q231">
            <v>4.5241039999999995</v>
          </cell>
          <cell r="R231" t="e">
            <v>#N/A</v>
          </cell>
        </row>
        <row r="232">
          <cell r="A232">
            <v>39489</v>
          </cell>
          <cell r="B232">
            <v>39489</v>
          </cell>
          <cell r="C232" t="str">
            <v>Past</v>
          </cell>
          <cell r="D232">
            <v>50.23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50.23</v>
          </cell>
          <cell r="Q232">
            <v>4.2224079999999997</v>
          </cell>
          <cell r="R232" t="e">
            <v>#N/A</v>
          </cell>
        </row>
        <row r="233">
          <cell r="A233">
            <v>39490</v>
          </cell>
          <cell r="B233">
            <v>39490</v>
          </cell>
          <cell r="C233" t="str">
            <v>Past</v>
          </cell>
          <cell r="D233">
            <v>51.02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51.02</v>
          </cell>
          <cell r="Q233">
            <v>5.2176679999999998</v>
          </cell>
          <cell r="R233" t="e">
            <v>#N/A</v>
          </cell>
        </row>
        <row r="234">
          <cell r="A234">
            <v>39491</v>
          </cell>
          <cell r="B234">
            <v>39491</v>
          </cell>
          <cell r="C234" t="str">
            <v>Past</v>
          </cell>
          <cell r="D234">
            <v>50.34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50.34</v>
          </cell>
          <cell r="Q234">
            <v>6.5031339999999993</v>
          </cell>
          <cell r="R234" t="e">
            <v>#N/A</v>
          </cell>
        </row>
        <row r="235">
          <cell r="A235">
            <v>39492</v>
          </cell>
          <cell r="B235">
            <v>39492</v>
          </cell>
          <cell r="C235" t="str">
            <v>Past</v>
          </cell>
          <cell r="D235">
            <v>49.98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49.98</v>
          </cell>
          <cell r="Q235">
            <v>5.2135579999999999</v>
          </cell>
          <cell r="R235" t="e">
            <v>#N/A</v>
          </cell>
        </row>
        <row r="236">
          <cell r="A236">
            <v>39493</v>
          </cell>
          <cell r="B236">
            <v>39493</v>
          </cell>
          <cell r="C236" t="str">
            <v>Past</v>
          </cell>
          <cell r="D236">
            <v>50.82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50.82</v>
          </cell>
          <cell r="Q236">
            <v>6.4792709999999998</v>
          </cell>
          <cell r="R236" t="e">
            <v>#N/A</v>
          </cell>
        </row>
        <row r="237">
          <cell r="A237">
            <v>39497</v>
          </cell>
          <cell r="B237">
            <v>39497</v>
          </cell>
          <cell r="C237" t="str">
            <v>Past</v>
          </cell>
          <cell r="D237">
            <v>50.3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50.3</v>
          </cell>
          <cell r="Q237">
            <v>5.9148000000000005</v>
          </cell>
          <cell r="R237" t="e">
            <v>#N/A</v>
          </cell>
        </row>
        <row r="238">
          <cell r="A238">
            <v>39498</v>
          </cell>
          <cell r="B238">
            <v>39498</v>
          </cell>
          <cell r="C238" t="str">
            <v>Past</v>
          </cell>
          <cell r="D238">
            <v>50.37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50.37</v>
          </cell>
          <cell r="Q238">
            <v>4.2902149999999999</v>
          </cell>
          <cell r="R238" t="e">
            <v>#N/A</v>
          </cell>
        </row>
        <row r="239">
          <cell r="A239">
            <v>39499</v>
          </cell>
          <cell r="B239">
            <v>39499</v>
          </cell>
          <cell r="C239" t="str">
            <v>Past</v>
          </cell>
          <cell r="D239">
            <v>49.82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49.82</v>
          </cell>
          <cell r="Q239">
            <v>5.4567869999999994</v>
          </cell>
          <cell r="R239" t="e">
            <v>#N/A</v>
          </cell>
        </row>
        <row r="240">
          <cell r="A240">
            <v>39500</v>
          </cell>
          <cell r="B240">
            <v>39500</v>
          </cell>
          <cell r="C240" t="str">
            <v>Past</v>
          </cell>
          <cell r="D240">
            <v>50.51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50.51</v>
          </cell>
          <cell r="Q240">
            <v>9.058940999999999</v>
          </cell>
          <cell r="R240" t="e">
            <v>#N/A</v>
          </cell>
        </row>
        <row r="241">
          <cell r="A241">
            <v>39503</v>
          </cell>
          <cell r="B241">
            <v>39503</v>
          </cell>
          <cell r="C241" t="str">
            <v>Past</v>
          </cell>
          <cell r="D241">
            <v>51.3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51.3</v>
          </cell>
          <cell r="Q241">
            <v>5.266845</v>
          </cell>
          <cell r="R241" t="e">
            <v>#N/A</v>
          </cell>
        </row>
        <row r="242">
          <cell r="A242">
            <v>39504</v>
          </cell>
          <cell r="B242">
            <v>39504</v>
          </cell>
          <cell r="C242" t="str">
            <v>Past</v>
          </cell>
          <cell r="D242">
            <v>52.45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52.45</v>
          </cell>
          <cell r="Q242">
            <v>8.0599000000000007</v>
          </cell>
          <cell r="R242" t="e">
            <v>#N/A</v>
          </cell>
        </row>
        <row r="243">
          <cell r="A243">
            <v>39505</v>
          </cell>
          <cell r="B243">
            <v>39505</v>
          </cell>
          <cell r="C243" t="str">
            <v>Past</v>
          </cell>
          <cell r="D243">
            <v>51.83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51.83</v>
          </cell>
          <cell r="Q243">
            <v>3.6485909999999997</v>
          </cell>
          <cell r="R243" t="e">
            <v>#N/A</v>
          </cell>
        </row>
        <row r="244">
          <cell r="A244">
            <v>39506</v>
          </cell>
          <cell r="B244">
            <v>39506</v>
          </cell>
          <cell r="C244" t="str">
            <v>Past</v>
          </cell>
          <cell r="D244">
            <v>50.93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50.93</v>
          </cell>
          <cell r="Q244">
            <v>4.396744</v>
          </cell>
          <cell r="R244" t="e">
            <v>#N/A</v>
          </cell>
        </row>
        <row r="245">
          <cell r="A245">
            <v>39507</v>
          </cell>
          <cell r="B245">
            <v>39507</v>
          </cell>
          <cell r="C245" t="str">
            <v>Past</v>
          </cell>
          <cell r="D245">
            <v>50.02</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50.02</v>
          </cell>
          <cell r="Q245">
            <v>6.9025270000000001</v>
          </cell>
          <cell r="R245" t="e">
            <v>#N/A</v>
          </cell>
        </row>
        <row r="246">
          <cell r="A246">
            <v>39510</v>
          </cell>
          <cell r="B246">
            <v>39510</v>
          </cell>
          <cell r="C246" t="str">
            <v>Past</v>
          </cell>
          <cell r="D246">
            <v>50.19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50.19</v>
          </cell>
          <cell r="Q246">
            <v>4.0996920000000001</v>
          </cell>
          <cell r="R246" t="e">
            <v>#N/A</v>
          </cell>
        </row>
        <row r="247">
          <cell r="A247">
            <v>39511</v>
          </cell>
          <cell r="B247">
            <v>39511</v>
          </cell>
          <cell r="C247" t="str">
            <v>Past</v>
          </cell>
          <cell r="D247">
            <v>50.01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50.01</v>
          </cell>
          <cell r="Q247">
            <v>5.8622290000000001</v>
          </cell>
          <cell r="R247" t="e">
            <v>#N/A</v>
          </cell>
        </row>
        <row r="248">
          <cell r="A248">
            <v>39512</v>
          </cell>
          <cell r="B248">
            <v>39512</v>
          </cell>
          <cell r="C248" t="str">
            <v>Past</v>
          </cell>
          <cell r="D248">
            <v>50.42</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50.42</v>
          </cell>
          <cell r="Q248">
            <v>4.5204360000000001</v>
          </cell>
          <cell r="R248" t="e">
            <v>#N/A</v>
          </cell>
        </row>
        <row r="249">
          <cell r="A249">
            <v>39513</v>
          </cell>
          <cell r="B249">
            <v>39513</v>
          </cell>
          <cell r="C249" t="str">
            <v>Past</v>
          </cell>
          <cell r="D249">
            <v>49.68</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49.68</v>
          </cell>
          <cell r="Q249">
            <v>4.4463159999999995</v>
          </cell>
          <cell r="R249" t="e">
            <v>#N/A</v>
          </cell>
        </row>
        <row r="250">
          <cell r="A250">
            <v>39514</v>
          </cell>
          <cell r="B250">
            <v>39514</v>
          </cell>
          <cell r="C250" t="str">
            <v>Past</v>
          </cell>
          <cell r="D250">
            <v>49.7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49.7</v>
          </cell>
          <cell r="Q250">
            <v>7.2755619999999999</v>
          </cell>
          <cell r="R250" t="e">
            <v>#N/A</v>
          </cell>
        </row>
        <row r="251">
          <cell r="A251">
            <v>39517</v>
          </cell>
          <cell r="B251">
            <v>39517</v>
          </cell>
          <cell r="C251" t="str">
            <v>Past</v>
          </cell>
          <cell r="D251">
            <v>49.42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49.42</v>
          </cell>
          <cell r="Q251">
            <v>7.0326489999999993</v>
          </cell>
          <cell r="R251" t="e">
            <v>#N/A</v>
          </cell>
        </row>
        <row r="252">
          <cell r="A252">
            <v>39518</v>
          </cell>
          <cell r="B252">
            <v>39518</v>
          </cell>
          <cell r="C252" t="str">
            <v>Past</v>
          </cell>
          <cell r="D252">
            <v>50.59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50.59</v>
          </cell>
          <cell r="Q252">
            <v>7.4423949999999994</v>
          </cell>
          <cell r="R252" t="e">
            <v>#N/A</v>
          </cell>
        </row>
        <row r="253">
          <cell r="A253">
            <v>39519</v>
          </cell>
          <cell r="B253">
            <v>39519</v>
          </cell>
          <cell r="C253" t="str">
            <v>Past</v>
          </cell>
          <cell r="D253">
            <v>49.78</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49.78</v>
          </cell>
          <cell r="Q253">
            <v>5.8788689999999999</v>
          </cell>
          <cell r="R253" t="e">
            <v>#N/A</v>
          </cell>
        </row>
        <row r="254">
          <cell r="A254">
            <v>39520</v>
          </cell>
          <cell r="B254">
            <v>39520</v>
          </cell>
          <cell r="C254" t="str">
            <v>Past</v>
          </cell>
          <cell r="D254">
            <v>49.16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49.16</v>
          </cell>
          <cell r="Q254">
            <v>6.654693</v>
          </cell>
          <cell r="R254" t="e">
            <v>#N/A</v>
          </cell>
        </row>
        <row r="255">
          <cell r="A255">
            <v>39521</v>
          </cell>
          <cell r="B255">
            <v>39521</v>
          </cell>
          <cell r="C255" t="str">
            <v>Past</v>
          </cell>
          <cell r="D255">
            <v>47.81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47.81</v>
          </cell>
          <cell r="Q255">
            <v>8.4282450000000004</v>
          </cell>
          <cell r="R255" t="e">
            <v>#N/A</v>
          </cell>
        </row>
        <row r="256">
          <cell r="A256">
            <v>39524</v>
          </cell>
          <cell r="B256">
            <v>39524</v>
          </cell>
          <cell r="C256" t="str">
            <v>Past</v>
          </cell>
          <cell r="D256">
            <v>48.87</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48.87</v>
          </cell>
          <cell r="Q256">
            <v>6.8472469999999994</v>
          </cell>
          <cell r="R256" t="e">
            <v>#N/A</v>
          </cell>
        </row>
        <row r="257">
          <cell r="A257">
            <v>39525</v>
          </cell>
          <cell r="B257">
            <v>39525</v>
          </cell>
          <cell r="C257" t="str">
            <v>Past</v>
          </cell>
          <cell r="D257">
            <v>49.92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49.92</v>
          </cell>
          <cell r="Q257">
            <v>5.3921999999999999</v>
          </cell>
          <cell r="R257" t="e">
            <v>#N/A</v>
          </cell>
        </row>
        <row r="258">
          <cell r="A258">
            <v>39526</v>
          </cell>
          <cell r="B258">
            <v>39526</v>
          </cell>
          <cell r="C258" t="str">
            <v>Past</v>
          </cell>
          <cell r="D258">
            <v>49.97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49.97</v>
          </cell>
          <cell r="Q258">
            <v>5.7588840000000001</v>
          </cell>
          <cell r="R258" t="e">
            <v>#N/A</v>
          </cell>
        </row>
        <row r="259">
          <cell r="A259">
            <v>39527</v>
          </cell>
          <cell r="B259">
            <v>39527</v>
          </cell>
          <cell r="C259" t="str">
            <v>Past</v>
          </cell>
          <cell r="D259">
            <v>49.84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49.84</v>
          </cell>
          <cell r="Q259">
            <v>9.1662759999999999</v>
          </cell>
          <cell r="R259" t="e">
            <v>#N/A</v>
          </cell>
        </row>
        <row r="260">
          <cell r="A260">
            <v>39531</v>
          </cell>
          <cell r="B260">
            <v>39531</v>
          </cell>
          <cell r="C260" t="str">
            <v>Past</v>
          </cell>
          <cell r="D260">
            <v>50.1</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50.1</v>
          </cell>
          <cell r="Q260">
            <v>5.7913179999999995</v>
          </cell>
          <cell r="R260" t="e">
            <v>#N/A</v>
          </cell>
        </row>
        <row r="261">
          <cell r="A261">
            <v>39532</v>
          </cell>
          <cell r="B261">
            <v>39532</v>
          </cell>
          <cell r="C261" t="str">
            <v>Past</v>
          </cell>
          <cell r="D261">
            <v>50.17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50.17</v>
          </cell>
          <cell r="Q261">
            <v>4.5670100000000007</v>
          </cell>
          <cell r="R261" t="e">
            <v>#N/A</v>
          </cell>
        </row>
        <row r="262">
          <cell r="A262">
            <v>39533</v>
          </cell>
          <cell r="B262">
            <v>39533</v>
          </cell>
          <cell r="C262" t="str">
            <v>Past</v>
          </cell>
          <cell r="D262">
            <v>50.19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50.19</v>
          </cell>
          <cell r="Q262">
            <v>6.3212000000000002</v>
          </cell>
          <cell r="R262" t="e">
            <v>#N/A</v>
          </cell>
        </row>
        <row r="263">
          <cell r="A263">
            <v>39534</v>
          </cell>
          <cell r="B263">
            <v>39534</v>
          </cell>
          <cell r="C263" t="str">
            <v>Past</v>
          </cell>
          <cell r="D263">
            <v>50.43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50.43</v>
          </cell>
          <cell r="Q263">
            <v>4.9405919999999997</v>
          </cell>
          <cell r="R263" t="e">
            <v>#N/A</v>
          </cell>
        </row>
        <row r="264">
          <cell r="A264">
            <v>39535</v>
          </cell>
          <cell r="B264">
            <v>39535</v>
          </cell>
          <cell r="C264" t="str">
            <v>Past</v>
          </cell>
          <cell r="D264">
            <v>50.29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50.29</v>
          </cell>
          <cell r="Q264">
            <v>5.3374350000000002</v>
          </cell>
          <cell r="R264" t="e">
            <v>#N/A</v>
          </cell>
        </row>
        <row r="265">
          <cell r="A265">
            <v>39538</v>
          </cell>
          <cell r="B265">
            <v>39538</v>
          </cell>
          <cell r="C265" t="str">
            <v>Past</v>
          </cell>
          <cell r="D265">
            <v>51.59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51.59</v>
          </cell>
          <cell r="Q265">
            <v>8.4783720000000002</v>
          </cell>
          <cell r="R265" t="e">
            <v>#N/A</v>
          </cell>
        </row>
        <row r="266">
          <cell r="A266">
            <v>39539</v>
          </cell>
          <cell r="B266">
            <v>39539</v>
          </cell>
          <cell r="C266" t="str">
            <v>Past</v>
          </cell>
          <cell r="D266">
            <v>52.03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52.03</v>
          </cell>
          <cell r="Q266">
            <v>7.230181</v>
          </cell>
          <cell r="R266" t="e">
            <v>#N/A</v>
          </cell>
        </row>
        <row r="267">
          <cell r="A267">
            <v>39540</v>
          </cell>
          <cell r="B267">
            <v>39540</v>
          </cell>
          <cell r="C267" t="str">
            <v>Past</v>
          </cell>
          <cell r="D267">
            <v>51.76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51.76</v>
          </cell>
          <cell r="Q267">
            <v>5.5314839999999998</v>
          </cell>
          <cell r="R267" t="e">
            <v>#N/A</v>
          </cell>
        </row>
        <row r="268">
          <cell r="A268">
            <v>39541</v>
          </cell>
          <cell r="B268">
            <v>39541</v>
          </cell>
          <cell r="C268" t="str">
            <v>Past</v>
          </cell>
          <cell r="D268">
            <v>51.8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51.8</v>
          </cell>
          <cell r="Q268">
            <v>5.0750000000000002</v>
          </cell>
          <cell r="R268" t="e">
            <v>#N/A</v>
          </cell>
        </row>
        <row r="269">
          <cell r="A269">
            <v>39542</v>
          </cell>
          <cell r="B269">
            <v>39542</v>
          </cell>
          <cell r="C269" t="str">
            <v>Past</v>
          </cell>
          <cell r="D269">
            <v>52.28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52.28</v>
          </cell>
          <cell r="Q269">
            <v>5.583723</v>
          </cell>
          <cell r="R269" t="e">
            <v>#N/A</v>
          </cell>
        </row>
        <row r="270">
          <cell r="A270">
            <v>39545</v>
          </cell>
          <cell r="B270">
            <v>39545</v>
          </cell>
          <cell r="C270" t="str">
            <v>Past</v>
          </cell>
          <cell r="D270">
            <v>53.06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53.06</v>
          </cell>
          <cell r="Q270">
            <v>6.1278569999999997</v>
          </cell>
          <cell r="R270" t="e">
            <v>#N/A</v>
          </cell>
        </row>
        <row r="271">
          <cell r="A271">
            <v>39546</v>
          </cell>
          <cell r="B271">
            <v>39546</v>
          </cell>
          <cell r="C271" t="str">
            <v>Past</v>
          </cell>
          <cell r="D271">
            <v>52.3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52.3</v>
          </cell>
          <cell r="Q271">
            <v>4.8953959999999999</v>
          </cell>
          <cell r="R271" t="e">
            <v>#N/A</v>
          </cell>
        </row>
        <row r="272">
          <cell r="A272">
            <v>39547</v>
          </cell>
          <cell r="B272">
            <v>39547</v>
          </cell>
          <cell r="C272" t="str">
            <v>Past</v>
          </cell>
          <cell r="D272">
            <v>51.77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51.77</v>
          </cell>
          <cell r="Q272">
            <v>5.0903510000000001</v>
          </cell>
          <cell r="R272" t="e">
            <v>#N/A</v>
          </cell>
        </row>
        <row r="273">
          <cell r="A273">
            <v>39548</v>
          </cell>
          <cell r="B273">
            <v>39548</v>
          </cell>
          <cell r="C273" t="str">
            <v>Past</v>
          </cell>
          <cell r="D273">
            <v>52.39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52.39</v>
          </cell>
          <cell r="Q273">
            <v>5.4585059999999999</v>
          </cell>
          <cell r="R273" t="e">
            <v>#N/A</v>
          </cell>
        </row>
        <row r="274">
          <cell r="A274">
            <v>39549</v>
          </cell>
          <cell r="B274">
            <v>39549</v>
          </cell>
          <cell r="C274" t="str">
            <v>Past</v>
          </cell>
          <cell r="D274">
            <v>51.93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51.93</v>
          </cell>
          <cell r="Q274">
            <v>5.3465759999999998</v>
          </cell>
          <cell r="R274" t="e">
            <v>#N/A</v>
          </cell>
        </row>
        <row r="275">
          <cell r="A275">
            <v>39552</v>
          </cell>
          <cell r="B275">
            <v>39552</v>
          </cell>
          <cell r="C275" t="str">
            <v>Past</v>
          </cell>
          <cell r="D275">
            <v>51.82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51.82</v>
          </cell>
          <cell r="Q275">
            <v>4.8003</v>
          </cell>
          <cell r="R275" t="e">
            <v>#N/A</v>
          </cell>
        </row>
        <row r="276">
          <cell r="A276">
            <v>39553</v>
          </cell>
          <cell r="B276">
            <v>39553</v>
          </cell>
          <cell r="C276" t="str">
            <v>Past</v>
          </cell>
          <cell r="D276">
            <v>51.55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51.55</v>
          </cell>
          <cell r="Q276">
            <v>5.6022179999999997</v>
          </cell>
          <cell r="R276" t="e">
            <v>#N/A</v>
          </cell>
        </row>
        <row r="277">
          <cell r="A277">
            <v>39554</v>
          </cell>
          <cell r="B277">
            <v>39554</v>
          </cell>
          <cell r="C277" t="str">
            <v>Past</v>
          </cell>
          <cell r="D277">
            <v>52.55</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52.55</v>
          </cell>
          <cell r="Q277">
            <v>4.3013560000000002</v>
          </cell>
          <cell r="R277" t="e">
            <v>#N/A</v>
          </cell>
        </row>
        <row r="278">
          <cell r="A278">
            <v>39555</v>
          </cell>
          <cell r="B278">
            <v>39555</v>
          </cell>
          <cell r="C278" t="str">
            <v>Past</v>
          </cell>
          <cell r="D278">
            <v>51.39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51.39</v>
          </cell>
          <cell r="Q278">
            <v>6.9287829999999992</v>
          </cell>
          <cell r="R278" t="e">
            <v>#N/A</v>
          </cell>
        </row>
        <row r="279">
          <cell r="A279">
            <v>39556</v>
          </cell>
          <cell r="B279">
            <v>39556</v>
          </cell>
          <cell r="C279" t="str">
            <v>Past</v>
          </cell>
          <cell r="D279">
            <v>52.07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52.07</v>
          </cell>
          <cell r="Q279">
            <v>6.2235579999999997</v>
          </cell>
          <cell r="R279" t="e">
            <v>#N/A</v>
          </cell>
        </row>
        <row r="280">
          <cell r="A280">
            <v>39559</v>
          </cell>
          <cell r="B280">
            <v>39559</v>
          </cell>
          <cell r="C280" t="str">
            <v>Past</v>
          </cell>
          <cell r="D280">
            <v>49.59</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49.59</v>
          </cell>
          <cell r="Q280">
            <v>10.13949</v>
          </cell>
          <cell r="R280" t="e">
            <v>#N/A</v>
          </cell>
        </row>
        <row r="281">
          <cell r="A281">
            <v>39560</v>
          </cell>
          <cell r="B281">
            <v>39560</v>
          </cell>
          <cell r="C281" t="str">
            <v>Past</v>
          </cell>
          <cell r="D281">
            <v>49.05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49.05</v>
          </cell>
          <cell r="Q281">
            <v>8.5261739999999993</v>
          </cell>
          <cell r="R281" t="e">
            <v>#N/A</v>
          </cell>
        </row>
        <row r="282">
          <cell r="A282">
            <v>39561</v>
          </cell>
          <cell r="B282">
            <v>39561</v>
          </cell>
          <cell r="C282" t="str">
            <v>Past</v>
          </cell>
          <cell r="D282">
            <v>49.19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49.19</v>
          </cell>
          <cell r="Q282">
            <v>6.5452360000000001</v>
          </cell>
          <cell r="R282" t="e">
            <v>#N/A</v>
          </cell>
        </row>
        <row r="283">
          <cell r="A283">
            <v>39562</v>
          </cell>
          <cell r="B283">
            <v>39562</v>
          </cell>
          <cell r="C283" t="str">
            <v>Past</v>
          </cell>
          <cell r="D283">
            <v>49.04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49.04</v>
          </cell>
          <cell r="Q283">
            <v>4.4469729999999998</v>
          </cell>
          <cell r="R283" t="e">
            <v>#N/A</v>
          </cell>
        </row>
        <row r="284">
          <cell r="A284">
            <v>39563</v>
          </cell>
          <cell r="B284">
            <v>39563</v>
          </cell>
          <cell r="C284" t="str">
            <v>Past</v>
          </cell>
          <cell r="D284">
            <v>49.36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49.36</v>
          </cell>
          <cell r="Q284">
            <v>4.609451</v>
          </cell>
          <cell r="R284" t="e">
            <v>#N/A</v>
          </cell>
        </row>
        <row r="285">
          <cell r="A285">
            <v>39566</v>
          </cell>
          <cell r="B285">
            <v>39566</v>
          </cell>
          <cell r="C285" t="str">
            <v>Past</v>
          </cell>
          <cell r="D285">
            <v>49.36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49.36</v>
          </cell>
          <cell r="Q285">
            <v>4.9131529999999994</v>
          </cell>
          <cell r="R285" t="e">
            <v>#N/A</v>
          </cell>
        </row>
        <row r="286">
          <cell r="A286">
            <v>39567</v>
          </cell>
          <cell r="B286">
            <v>39567</v>
          </cell>
          <cell r="C286" t="str">
            <v>Past</v>
          </cell>
          <cell r="D286">
            <v>48.11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48.11</v>
          </cell>
          <cell r="Q286">
            <v>8.5598390000000002</v>
          </cell>
          <cell r="R286" t="e">
            <v>#N/A</v>
          </cell>
        </row>
        <row r="287">
          <cell r="A287">
            <v>39568</v>
          </cell>
          <cell r="B287">
            <v>39568</v>
          </cell>
          <cell r="C287" t="str">
            <v>Past</v>
          </cell>
          <cell r="D287">
            <v>48.14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48.14</v>
          </cell>
          <cell r="Q287">
            <v>6.1428139999999996</v>
          </cell>
          <cell r="R287" t="e">
            <v>#N/A</v>
          </cell>
        </row>
        <row r="288">
          <cell r="A288">
            <v>39569</v>
          </cell>
          <cell r="B288">
            <v>39569</v>
          </cell>
          <cell r="C288" t="str">
            <v>Past</v>
          </cell>
          <cell r="D288">
            <v>49.72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49.72</v>
          </cell>
          <cell r="Q288">
            <v>6.2675000000000001</v>
          </cell>
          <cell r="R288" t="e">
            <v>#N/A</v>
          </cell>
        </row>
        <row r="289">
          <cell r="A289">
            <v>39570</v>
          </cell>
          <cell r="B289">
            <v>39570</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3.6564389999999998</v>
          </cell>
          <cell r="R289" t="e">
            <v>#N/A</v>
          </cell>
        </row>
        <row r="290">
          <cell r="A290">
            <v>39573</v>
          </cell>
          <cell r="B290">
            <v>39573</v>
          </cell>
          <cell r="C290" t="str">
            <v>Past</v>
          </cell>
          <cell r="D290">
            <v>48.99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48.99</v>
          </cell>
          <cell r="Q290">
            <v>3.4593929999999999</v>
          </cell>
          <cell r="R290" t="e">
            <v>#N/A</v>
          </cell>
        </row>
        <row r="291">
          <cell r="A291">
            <v>39574</v>
          </cell>
          <cell r="B291">
            <v>39574</v>
          </cell>
          <cell r="C291" t="str">
            <v>Past</v>
          </cell>
          <cell r="D291">
            <v>48.75</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48.75</v>
          </cell>
          <cell r="Q291">
            <v>4.2778359999999997</v>
          </cell>
          <cell r="R291" t="e">
            <v>#N/A</v>
          </cell>
        </row>
        <row r="292">
          <cell r="A292">
            <v>39575</v>
          </cell>
          <cell r="B292">
            <v>39575</v>
          </cell>
          <cell r="C292" t="str">
            <v>Past</v>
          </cell>
          <cell r="D292">
            <v>48.65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48.65</v>
          </cell>
          <cell r="Q292">
            <v>5.5046119999999998</v>
          </cell>
          <cell r="R292" t="e">
            <v>#N/A</v>
          </cell>
        </row>
        <row r="293">
          <cell r="A293">
            <v>39576</v>
          </cell>
          <cell r="B293">
            <v>39576</v>
          </cell>
          <cell r="C293" t="str">
            <v>Past</v>
          </cell>
          <cell r="D293">
            <v>48.43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48.43</v>
          </cell>
          <cell r="Q293">
            <v>5.3023039999999995</v>
          </cell>
          <cell r="R293" t="e">
            <v>#N/A</v>
          </cell>
        </row>
        <row r="294">
          <cell r="A294">
            <v>39577</v>
          </cell>
          <cell r="B294">
            <v>39577</v>
          </cell>
          <cell r="C294" t="str">
            <v>Past</v>
          </cell>
          <cell r="D294">
            <v>48.25</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48.25</v>
          </cell>
          <cell r="Q294">
            <v>4.2933690000000002</v>
          </cell>
          <cell r="R294" t="e">
            <v>#N/A</v>
          </cell>
        </row>
        <row r="295">
          <cell r="A295">
            <v>39580</v>
          </cell>
          <cell r="B295">
            <v>39580</v>
          </cell>
          <cell r="C295" t="str">
            <v>Past</v>
          </cell>
          <cell r="D295">
            <v>48.76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48.76</v>
          </cell>
          <cell r="Q295">
            <v>3.5420409999999998</v>
          </cell>
          <cell r="R295" t="e">
            <v>#N/A</v>
          </cell>
        </row>
        <row r="296">
          <cell r="A296">
            <v>39581</v>
          </cell>
          <cell r="B296">
            <v>39581</v>
          </cell>
          <cell r="C296" t="str">
            <v>Past</v>
          </cell>
          <cell r="D296">
            <v>47.55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47.55</v>
          </cell>
          <cell r="Q296">
            <v>5.3672779999999998</v>
          </cell>
          <cell r="R296" t="e">
            <v>#N/A</v>
          </cell>
        </row>
        <row r="297">
          <cell r="A297">
            <v>39582</v>
          </cell>
          <cell r="B297">
            <v>39582</v>
          </cell>
          <cell r="C297" t="str">
            <v>Past</v>
          </cell>
          <cell r="D297">
            <v>48.3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48.3</v>
          </cell>
          <cell r="Q297">
            <v>4.3714700000000004</v>
          </cell>
          <cell r="R297" t="e">
            <v>#N/A</v>
          </cell>
        </row>
        <row r="298">
          <cell r="A298">
            <v>39583</v>
          </cell>
          <cell r="B298">
            <v>39583</v>
          </cell>
          <cell r="C298" t="str">
            <v>Past</v>
          </cell>
          <cell r="D298">
            <v>48.67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48.67</v>
          </cell>
          <cell r="Q298">
            <v>5.1942259999999996</v>
          </cell>
          <cell r="R298" t="e">
            <v>#N/A</v>
          </cell>
        </row>
        <row r="299">
          <cell r="A299">
            <v>39584</v>
          </cell>
          <cell r="B299">
            <v>39584</v>
          </cell>
          <cell r="C299" t="str">
            <v>Past</v>
          </cell>
          <cell r="D299">
            <v>48.95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48.95</v>
          </cell>
          <cell r="Q299">
            <v>5.1961449999999996</v>
          </cell>
          <cell r="R299" t="e">
            <v>#N/A</v>
          </cell>
        </row>
        <row r="300">
          <cell r="A300">
            <v>39587</v>
          </cell>
          <cell r="B300">
            <v>39587</v>
          </cell>
          <cell r="C300" t="str">
            <v>Past</v>
          </cell>
          <cell r="D300">
            <v>49.53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49.53</v>
          </cell>
          <cell r="Q300">
            <v>3.7795079999999999</v>
          </cell>
          <cell r="R300" t="e">
            <v>#N/A</v>
          </cell>
        </row>
        <row r="301">
          <cell r="A301">
            <v>39588</v>
          </cell>
          <cell r="B301">
            <v>39588</v>
          </cell>
          <cell r="C301" t="str">
            <v>Past</v>
          </cell>
          <cell r="D301">
            <v>48.96</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48.96</v>
          </cell>
          <cell r="Q301">
            <v>4.1332800000000001</v>
          </cell>
          <cell r="R301" t="e">
            <v>#N/A</v>
          </cell>
        </row>
        <row r="302">
          <cell r="A302">
            <v>39589</v>
          </cell>
          <cell r="B302">
            <v>39589</v>
          </cell>
          <cell r="C302" t="str">
            <v>Past</v>
          </cell>
          <cell r="D302">
            <v>48.1</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48.1</v>
          </cell>
          <cell r="Q302">
            <v>4.6815200000000008</v>
          </cell>
          <cell r="R302" t="e">
            <v>#N/A</v>
          </cell>
        </row>
        <row r="303">
          <cell r="A303">
            <v>39590</v>
          </cell>
          <cell r="B303">
            <v>39590</v>
          </cell>
          <cell r="C303" t="str">
            <v>Past</v>
          </cell>
          <cell r="D303">
            <v>48.48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48.48</v>
          </cell>
          <cell r="Q303">
            <v>3.1060369999999997</v>
          </cell>
          <cell r="R303" t="e">
            <v>#N/A</v>
          </cell>
        </row>
        <row r="304">
          <cell r="A304">
            <v>39591</v>
          </cell>
          <cell r="B304">
            <v>39591</v>
          </cell>
          <cell r="C304" t="str">
            <v>Past</v>
          </cell>
          <cell r="D304">
            <v>47.57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47.57</v>
          </cell>
          <cell r="Q304">
            <v>3.602738</v>
          </cell>
          <cell r="R304" t="e">
            <v>#N/A</v>
          </cell>
        </row>
        <row r="305">
          <cell r="A305">
            <v>39595</v>
          </cell>
          <cell r="B305">
            <v>39595</v>
          </cell>
          <cell r="C305" t="str">
            <v>Past</v>
          </cell>
          <cell r="D305">
            <v>47.94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47.94</v>
          </cell>
          <cell r="Q305">
            <v>2.9895320000000001</v>
          </cell>
          <cell r="R305" t="e">
            <v>#N/A</v>
          </cell>
        </row>
        <row r="306">
          <cell r="A306">
            <v>39596</v>
          </cell>
          <cell r="B306">
            <v>39596</v>
          </cell>
          <cell r="C306" t="str">
            <v>Past</v>
          </cell>
          <cell r="D306">
            <v>47.85</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47.85</v>
          </cell>
          <cell r="Q306">
            <v>3.5206619999999997</v>
          </cell>
          <cell r="R306" t="e">
            <v>#N/A</v>
          </cell>
        </row>
        <row r="307">
          <cell r="A307">
            <v>39597</v>
          </cell>
          <cell r="B307">
            <v>39597</v>
          </cell>
          <cell r="C307" t="str">
            <v>Past</v>
          </cell>
          <cell r="D307">
            <v>48.6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48.6</v>
          </cell>
          <cell r="Q307">
            <v>6.289917</v>
          </cell>
          <cell r="R307" t="e">
            <v>#N/A</v>
          </cell>
        </row>
        <row r="308">
          <cell r="A308">
            <v>39598</v>
          </cell>
          <cell r="B308">
            <v>39598</v>
          </cell>
          <cell r="C308" t="str">
            <v>Past</v>
          </cell>
          <cell r="D308">
            <v>48.14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48.14</v>
          </cell>
          <cell r="Q308">
            <v>4.0569929999999994</v>
          </cell>
          <cell r="R308" t="e">
            <v>#N/A</v>
          </cell>
        </row>
        <row r="309">
          <cell r="A309">
            <v>39601</v>
          </cell>
          <cell r="B309">
            <v>39601</v>
          </cell>
          <cell r="C309" t="str">
            <v>Past</v>
          </cell>
          <cell r="D309">
            <v>47.59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47.59</v>
          </cell>
          <cell r="Q309">
            <v>5.9305129999999995</v>
          </cell>
          <cell r="R309" t="e">
            <v>#N/A</v>
          </cell>
        </row>
        <row r="310">
          <cell r="A310">
            <v>39602</v>
          </cell>
          <cell r="B310">
            <v>39602</v>
          </cell>
          <cell r="C310" t="str">
            <v>Past</v>
          </cell>
          <cell r="D310">
            <v>48.28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48.28</v>
          </cell>
          <cell r="Q310">
            <v>7.2632879999999993</v>
          </cell>
          <cell r="R310" t="e">
            <v>#N/A</v>
          </cell>
        </row>
        <row r="311">
          <cell r="A311">
            <v>39603</v>
          </cell>
          <cell r="B311">
            <v>39603</v>
          </cell>
          <cell r="C311" t="str">
            <v>Past</v>
          </cell>
          <cell r="D311">
            <v>49.04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49.04</v>
          </cell>
          <cell r="Q311">
            <v>7.4087769999999997</v>
          </cell>
          <cell r="R311" t="e">
            <v>#N/A</v>
          </cell>
        </row>
        <row r="312">
          <cell r="A312">
            <v>39604</v>
          </cell>
          <cell r="B312">
            <v>39604</v>
          </cell>
          <cell r="C312" t="str">
            <v>Past</v>
          </cell>
          <cell r="D312">
            <v>49.46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49.46</v>
          </cell>
          <cell r="Q312">
            <v>7.8629619999999996</v>
          </cell>
          <cell r="R312" t="e">
            <v>#N/A</v>
          </cell>
        </row>
        <row r="313">
          <cell r="A313">
            <v>39605</v>
          </cell>
          <cell r="B313">
            <v>39605</v>
          </cell>
          <cell r="C313" t="str">
            <v>Past</v>
          </cell>
          <cell r="D313">
            <v>48.42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48.42</v>
          </cell>
          <cell r="Q313">
            <v>7.8118429999999996</v>
          </cell>
          <cell r="R313" t="e">
            <v>#N/A</v>
          </cell>
        </row>
        <row r="314">
          <cell r="A314">
            <v>39608</v>
          </cell>
          <cell r="B314">
            <v>39608</v>
          </cell>
          <cell r="C314" t="str">
            <v>Past</v>
          </cell>
          <cell r="D314">
            <v>48.18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48.18</v>
          </cell>
          <cell r="Q314">
            <v>6.4204279999999994</v>
          </cell>
          <cell r="R314" t="e">
            <v>#N/A</v>
          </cell>
        </row>
        <row r="315">
          <cell r="A315">
            <v>39609</v>
          </cell>
          <cell r="B315">
            <v>39609</v>
          </cell>
          <cell r="C315" t="str">
            <v>Past</v>
          </cell>
          <cell r="D315">
            <v>47.94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47.94</v>
          </cell>
          <cell r="Q315">
            <v>5.1661869999999999</v>
          </cell>
          <cell r="R315" t="e">
            <v>#N/A</v>
          </cell>
        </row>
        <row r="316">
          <cell r="A316">
            <v>39610</v>
          </cell>
          <cell r="B316">
            <v>39610</v>
          </cell>
          <cell r="C316" t="str">
            <v>Past</v>
          </cell>
          <cell r="D316">
            <v>47.43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47.43</v>
          </cell>
          <cell r="Q316">
            <v>4.0563459999999996</v>
          </cell>
          <cell r="R316" t="e">
            <v>#N/A</v>
          </cell>
        </row>
        <row r="317">
          <cell r="A317">
            <v>39611</v>
          </cell>
          <cell r="B317">
            <v>39611</v>
          </cell>
          <cell r="C317" t="str">
            <v>Past</v>
          </cell>
          <cell r="D317">
            <v>47.7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47.7</v>
          </cell>
          <cell r="Q317">
            <v>4.5953330000000001</v>
          </cell>
          <cell r="R317" t="e">
            <v>#N/A</v>
          </cell>
        </row>
        <row r="318">
          <cell r="A318">
            <v>39612</v>
          </cell>
          <cell r="B318">
            <v>39612</v>
          </cell>
          <cell r="C318" t="str">
            <v>Past</v>
          </cell>
          <cell r="D318">
            <v>48.33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48.33</v>
          </cell>
          <cell r="Q318">
            <v>4.2988210000000002</v>
          </cell>
          <cell r="R318" t="e">
            <v>#N/A</v>
          </cell>
        </row>
        <row r="319">
          <cell r="A319">
            <v>39615</v>
          </cell>
          <cell r="B319">
            <v>39615</v>
          </cell>
          <cell r="C319" t="str">
            <v>Past</v>
          </cell>
          <cell r="D319">
            <v>47.85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47.85</v>
          </cell>
          <cell r="Q319">
            <v>5.5685279999999997</v>
          </cell>
          <cell r="R319" t="e">
            <v>#N/A</v>
          </cell>
        </row>
        <row r="320">
          <cell r="A320">
            <v>39616</v>
          </cell>
          <cell r="B320">
            <v>39616</v>
          </cell>
          <cell r="C320" t="str">
            <v>Past</v>
          </cell>
          <cell r="D320">
            <v>47.78</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47.78</v>
          </cell>
          <cell r="Q320">
            <v>3.4322689999999998</v>
          </cell>
          <cell r="R320" t="e">
            <v>#N/A</v>
          </cell>
        </row>
        <row r="321">
          <cell r="A321">
            <v>39617</v>
          </cell>
          <cell r="B321">
            <v>39617</v>
          </cell>
          <cell r="C321" t="str">
            <v>Past</v>
          </cell>
          <cell r="D321">
            <v>46.97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46.97</v>
          </cell>
          <cell r="Q321">
            <v>4.2175900000000004</v>
          </cell>
          <cell r="R321" t="e">
            <v>#N/A</v>
          </cell>
        </row>
        <row r="322">
          <cell r="A322">
            <v>39618</v>
          </cell>
          <cell r="B322">
            <v>39618</v>
          </cell>
          <cell r="C322" t="str">
            <v>Past</v>
          </cell>
          <cell r="D322">
            <v>47.79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47.79</v>
          </cell>
          <cell r="Q322">
            <v>8.2233280000000004</v>
          </cell>
          <cell r="R322" t="e">
            <v>#N/A</v>
          </cell>
        </row>
        <row r="323">
          <cell r="A323">
            <v>39619</v>
          </cell>
          <cell r="B323">
            <v>39619</v>
          </cell>
          <cell r="C323" t="str">
            <v>Past</v>
          </cell>
          <cell r="D323">
            <v>46.93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46.93</v>
          </cell>
          <cell r="Q323">
            <v>7.4238809999999997</v>
          </cell>
          <cell r="R323" t="e">
            <v>#N/A</v>
          </cell>
        </row>
        <row r="324">
          <cell r="A324">
            <v>39622</v>
          </cell>
          <cell r="B324">
            <v>39622</v>
          </cell>
          <cell r="C324" t="str">
            <v>Past</v>
          </cell>
          <cell r="D324">
            <v>47.6</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47.6</v>
          </cell>
          <cell r="Q324">
            <v>5.4291179999999999</v>
          </cell>
          <cell r="R324" t="e">
            <v>#N/A</v>
          </cell>
        </row>
        <row r="325">
          <cell r="A325">
            <v>39623</v>
          </cell>
          <cell r="B325">
            <v>39623</v>
          </cell>
          <cell r="C325" t="str">
            <v>Past</v>
          </cell>
          <cell r="D325">
            <v>46.94</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46.94</v>
          </cell>
          <cell r="Q325">
            <v>9.2603100000000005</v>
          </cell>
          <cell r="R325" t="e">
            <v>#N/A</v>
          </cell>
        </row>
        <row r="326">
          <cell r="A326">
            <v>39624</v>
          </cell>
          <cell r="B326">
            <v>39624</v>
          </cell>
          <cell r="C326" t="str">
            <v>Past</v>
          </cell>
          <cell r="D326">
            <v>47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47</v>
          </cell>
          <cell r="Q326">
            <v>6.0174319999999994</v>
          </cell>
          <cell r="R326" t="e">
            <v>#N/A</v>
          </cell>
        </row>
        <row r="327">
          <cell r="A327">
            <v>39625</v>
          </cell>
          <cell r="B327">
            <v>39625</v>
          </cell>
          <cell r="C327" t="str">
            <v>Past</v>
          </cell>
          <cell r="D327">
            <v>46.02</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46.02</v>
          </cell>
          <cell r="Q327">
            <v>6.5172559999999997</v>
          </cell>
          <cell r="R327" t="e">
            <v>#N/A</v>
          </cell>
        </row>
        <row r="328">
          <cell r="A328">
            <v>39626</v>
          </cell>
          <cell r="B328">
            <v>39626</v>
          </cell>
          <cell r="C328" t="str">
            <v>Past</v>
          </cell>
          <cell r="D328">
            <v>45.61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45.61</v>
          </cell>
          <cell r="Q328">
            <v>7.4178179999999996</v>
          </cell>
          <cell r="R328" t="e">
            <v>#N/A</v>
          </cell>
        </row>
        <row r="329">
          <cell r="A329">
            <v>39629</v>
          </cell>
          <cell r="B329">
            <v>39629</v>
          </cell>
          <cell r="C329" t="str">
            <v>Past</v>
          </cell>
          <cell r="D329">
            <v>46.16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46.16</v>
          </cell>
          <cell r="Q329">
            <v>5.4170349999999994</v>
          </cell>
          <cell r="R329" t="e">
            <v>#N/A</v>
          </cell>
        </row>
        <row r="330">
          <cell r="A330">
            <v>39630</v>
          </cell>
          <cell r="B330">
            <v>39630</v>
          </cell>
          <cell r="C330" t="str">
            <v>Past</v>
          </cell>
          <cell r="D330">
            <v>46.1</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46.1</v>
          </cell>
          <cell r="Q330">
            <v>6.4543559999999998</v>
          </cell>
          <cell r="R330" t="e">
            <v>#N/A</v>
          </cell>
        </row>
        <row r="331">
          <cell r="A331">
            <v>39631</v>
          </cell>
          <cell r="B331">
            <v>39631</v>
          </cell>
          <cell r="C331" t="str">
            <v>Past</v>
          </cell>
          <cell r="D331">
            <v>46.09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46.09</v>
          </cell>
          <cell r="Q331">
            <v>4.656085</v>
          </cell>
          <cell r="R331" t="e">
            <v>#N/A</v>
          </cell>
        </row>
        <row r="332">
          <cell r="A332">
            <v>39632</v>
          </cell>
          <cell r="B332">
            <v>39632</v>
          </cell>
          <cell r="C332" t="str">
            <v>Past</v>
          </cell>
          <cell r="D332">
            <v>46.98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46.98</v>
          </cell>
          <cell r="Q332">
            <v>4.531256</v>
          </cell>
          <cell r="R332" t="e">
            <v>#N/A</v>
          </cell>
        </row>
        <row r="333">
          <cell r="A333">
            <v>39636</v>
          </cell>
          <cell r="B333">
            <v>39636</v>
          </cell>
          <cell r="C333" t="str">
            <v>Past</v>
          </cell>
          <cell r="D333">
            <v>46.21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46.21</v>
          </cell>
          <cell r="Q333">
            <v>6.0968329999999993</v>
          </cell>
          <cell r="R333" t="e">
            <v>#N/A</v>
          </cell>
        </row>
        <row r="334">
          <cell r="A334">
            <v>39637</v>
          </cell>
          <cell r="B334">
            <v>39637</v>
          </cell>
          <cell r="C334" t="str">
            <v>Past</v>
          </cell>
          <cell r="D334">
            <v>48.46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48.46</v>
          </cell>
          <cell r="Q334">
            <v>9.3727459999999994</v>
          </cell>
          <cell r="R334" t="e">
            <v>#N/A</v>
          </cell>
        </row>
        <row r="335">
          <cell r="A335">
            <v>39638</v>
          </cell>
          <cell r="B335">
            <v>39638</v>
          </cell>
          <cell r="C335" t="str">
            <v>Past</v>
          </cell>
          <cell r="D335">
            <v>48.37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48.37</v>
          </cell>
          <cell r="Q335">
            <v>6.5000749999999998</v>
          </cell>
          <cell r="R335" t="e">
            <v>#N/A</v>
          </cell>
        </row>
        <row r="336">
          <cell r="A336">
            <v>39639</v>
          </cell>
          <cell r="B336">
            <v>39639</v>
          </cell>
          <cell r="C336" t="str">
            <v>Past</v>
          </cell>
          <cell r="D336">
            <v>48.16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48.16</v>
          </cell>
          <cell r="Q336">
            <v>7.3747479999999994</v>
          </cell>
          <cell r="R336" t="e">
            <v>#N/A</v>
          </cell>
        </row>
        <row r="337">
          <cell r="A337">
            <v>39640</v>
          </cell>
          <cell r="B337">
            <v>39640</v>
          </cell>
          <cell r="C337" t="str">
            <v>Past</v>
          </cell>
          <cell r="D337">
            <v>47.67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47.67</v>
          </cell>
          <cell r="Q337">
            <v>4.5388700000000002</v>
          </cell>
          <cell r="R337" t="e">
            <v>#N/A</v>
          </cell>
        </row>
        <row r="338">
          <cell r="A338">
            <v>39643</v>
          </cell>
          <cell r="B338">
            <v>39643</v>
          </cell>
          <cell r="C338" t="str">
            <v>Past</v>
          </cell>
          <cell r="D338">
            <v>48.01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48.01</v>
          </cell>
          <cell r="Q338">
            <v>5.7160969999999995</v>
          </cell>
          <cell r="R338" t="e">
            <v>#N/A</v>
          </cell>
        </row>
        <row r="339">
          <cell r="A339">
            <v>39644</v>
          </cell>
          <cell r="B339">
            <v>39644</v>
          </cell>
          <cell r="C339" t="str">
            <v>Past</v>
          </cell>
          <cell r="D339">
            <v>48.11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48.11</v>
          </cell>
          <cell r="Q339">
            <v>8.1845389999999991</v>
          </cell>
          <cell r="R339" t="e">
            <v>#N/A</v>
          </cell>
        </row>
        <row r="340">
          <cell r="A340">
            <v>39645</v>
          </cell>
          <cell r="B340">
            <v>39645</v>
          </cell>
          <cell r="C340" t="str">
            <v>Past</v>
          </cell>
          <cell r="D340">
            <v>48.28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48.28</v>
          </cell>
          <cell r="Q340">
            <v>6.356236</v>
          </cell>
          <cell r="R340" t="e">
            <v>#N/A</v>
          </cell>
        </row>
        <row r="341">
          <cell r="A341">
            <v>39646</v>
          </cell>
          <cell r="B341">
            <v>39646</v>
          </cell>
          <cell r="C341" t="str">
            <v>Past</v>
          </cell>
          <cell r="D341">
            <v>48.38</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48.38</v>
          </cell>
          <cell r="Q341">
            <v>6.514837</v>
          </cell>
          <cell r="R341" t="e">
            <v>#N/A</v>
          </cell>
        </row>
        <row r="342">
          <cell r="A342">
            <v>39647</v>
          </cell>
          <cell r="B342">
            <v>39647</v>
          </cell>
          <cell r="C342" t="str">
            <v>Past</v>
          </cell>
          <cell r="D342">
            <v>47.91</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47.91</v>
          </cell>
          <cell r="Q342">
            <v>6.4213829999999996</v>
          </cell>
          <cell r="R342" t="e">
            <v>#N/A</v>
          </cell>
        </row>
        <row r="343">
          <cell r="A343">
            <v>39650</v>
          </cell>
          <cell r="B343">
            <v>39650</v>
          </cell>
          <cell r="C343" t="str">
            <v>Past</v>
          </cell>
          <cell r="D343">
            <v>47.18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47.18</v>
          </cell>
          <cell r="Q343">
            <v>4.7416919999999996</v>
          </cell>
          <cell r="R343" t="e">
            <v>#N/A</v>
          </cell>
        </row>
        <row r="344">
          <cell r="A344">
            <v>39651</v>
          </cell>
          <cell r="B344">
            <v>39651</v>
          </cell>
          <cell r="C344" t="str">
            <v>Past</v>
          </cell>
          <cell r="D344">
            <v>46.73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46.73</v>
          </cell>
          <cell r="Q344">
            <v>6.6683329999999996</v>
          </cell>
          <cell r="R344" t="e">
            <v>#N/A</v>
          </cell>
        </row>
        <row r="345">
          <cell r="A345">
            <v>39652</v>
          </cell>
          <cell r="B345">
            <v>39652</v>
          </cell>
          <cell r="C345" t="str">
            <v>Past</v>
          </cell>
          <cell r="D345">
            <v>47.62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47.62</v>
          </cell>
          <cell r="Q345">
            <v>5.6084069999999997</v>
          </cell>
          <cell r="R345" t="e">
            <v>#N/A</v>
          </cell>
        </row>
        <row r="346">
          <cell r="A346">
            <v>39653</v>
          </cell>
          <cell r="B346">
            <v>39653</v>
          </cell>
          <cell r="C346" t="str">
            <v>Past</v>
          </cell>
          <cell r="D346">
            <v>48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v>
          </cell>
          <cell r="Q346">
            <v>4.9491429999999994</v>
          </cell>
          <cell r="R346" t="e">
            <v>#N/A</v>
          </cell>
        </row>
        <row r="347">
          <cell r="A347">
            <v>39654</v>
          </cell>
          <cell r="B347">
            <v>39654</v>
          </cell>
          <cell r="C347" t="str">
            <v>Past</v>
          </cell>
          <cell r="D347">
            <v>47.81</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47.81</v>
          </cell>
          <cell r="Q347">
            <v>4.2006809999999994</v>
          </cell>
          <cell r="R347" t="e">
            <v>#N/A</v>
          </cell>
        </row>
        <row r="348">
          <cell r="A348">
            <v>39657</v>
          </cell>
          <cell r="B348">
            <v>39657</v>
          </cell>
          <cell r="C348" t="str">
            <v>Past</v>
          </cell>
          <cell r="D348">
            <v>47.62</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47.62</v>
          </cell>
          <cell r="Q348">
            <v>5.1311879999999999</v>
          </cell>
          <cell r="R348" t="e">
            <v>#N/A</v>
          </cell>
        </row>
        <row r="349">
          <cell r="A349">
            <v>39658</v>
          </cell>
          <cell r="B349">
            <v>39658</v>
          </cell>
          <cell r="C349" t="str">
            <v>Past</v>
          </cell>
          <cell r="D349">
            <v>48.26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48.26</v>
          </cell>
          <cell r="Q349">
            <v>5.5355879999999997</v>
          </cell>
          <cell r="R349" t="e">
            <v>#N/A</v>
          </cell>
        </row>
        <row r="350">
          <cell r="A350">
            <v>39659</v>
          </cell>
          <cell r="B350">
            <v>39659</v>
          </cell>
          <cell r="C350" t="str">
            <v>Past</v>
          </cell>
          <cell r="D350">
            <v>47.41</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47.41</v>
          </cell>
          <cell r="Q350">
            <v>7.4262059999999996</v>
          </cell>
          <cell r="R350" t="e">
            <v>#N/A</v>
          </cell>
        </row>
        <row r="351">
          <cell r="A351">
            <v>39660</v>
          </cell>
          <cell r="B351">
            <v>39660</v>
          </cell>
          <cell r="C351" t="str">
            <v>Past</v>
          </cell>
          <cell r="D351">
            <v>47.11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47.11</v>
          </cell>
          <cell r="Q351">
            <v>4.9318520000000001</v>
          </cell>
          <cell r="R351" t="e">
            <v>#N/A</v>
          </cell>
        </row>
        <row r="352">
          <cell r="A352">
            <v>39661</v>
          </cell>
          <cell r="B352">
            <v>39661</v>
          </cell>
          <cell r="C352" t="str">
            <v>Past</v>
          </cell>
          <cell r="D352">
            <v>47.04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47.04</v>
          </cell>
          <cell r="Q352">
            <v>4.3291810000000002</v>
          </cell>
          <cell r="R352" t="e">
            <v>#N/A</v>
          </cell>
        </row>
        <row r="353">
          <cell r="A353">
            <v>39664</v>
          </cell>
          <cell r="B353">
            <v>39664</v>
          </cell>
          <cell r="C353" t="str">
            <v>Past</v>
          </cell>
          <cell r="D353">
            <v>47.37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47.37</v>
          </cell>
          <cell r="Q353">
            <v>4.7518129999999994</v>
          </cell>
          <cell r="R353" t="e">
            <v>#N/A</v>
          </cell>
        </row>
        <row r="354">
          <cell r="A354">
            <v>39665</v>
          </cell>
          <cell r="B354">
            <v>39665</v>
          </cell>
          <cell r="C354" t="str">
            <v>Past</v>
          </cell>
          <cell r="D354">
            <v>47.79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47.79</v>
          </cell>
          <cell r="Q354">
            <v>6.4860509999999998</v>
          </cell>
          <cell r="R354" t="e">
            <v>#N/A</v>
          </cell>
        </row>
        <row r="355">
          <cell r="A355">
            <v>39666</v>
          </cell>
          <cell r="B355">
            <v>39666</v>
          </cell>
          <cell r="C355" t="str">
            <v>Past</v>
          </cell>
          <cell r="D355">
            <v>48</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48</v>
          </cell>
          <cell r="Q355">
            <v>3.5196000000000001</v>
          </cell>
          <cell r="R355" t="e">
            <v>#N/A</v>
          </cell>
        </row>
        <row r="356">
          <cell r="A356">
            <v>39667</v>
          </cell>
          <cell r="B356">
            <v>39667</v>
          </cell>
          <cell r="C356" t="str">
            <v>Past</v>
          </cell>
          <cell r="D356">
            <v>47.58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47.58</v>
          </cell>
          <cell r="Q356">
            <v>4.5968609999999996</v>
          </cell>
          <cell r="R356" t="e">
            <v>#N/A</v>
          </cell>
        </row>
        <row r="357">
          <cell r="A357">
            <v>39668</v>
          </cell>
          <cell r="B357">
            <v>39668</v>
          </cell>
          <cell r="C357" t="str">
            <v>Past</v>
          </cell>
          <cell r="D357">
            <v>48.51</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48.51</v>
          </cell>
          <cell r="Q357">
            <v>4.1587300000000003</v>
          </cell>
          <cell r="R357" t="e">
            <v>#N/A</v>
          </cell>
        </row>
        <row r="358">
          <cell r="A358">
            <v>39671</v>
          </cell>
          <cell r="B358">
            <v>39671</v>
          </cell>
          <cell r="C358" t="str">
            <v>Past</v>
          </cell>
          <cell r="D358">
            <v>49.05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49.05</v>
          </cell>
          <cell r="Q358">
            <v>6.1157829999999995</v>
          </cell>
          <cell r="R358" t="e">
            <v>#N/A</v>
          </cell>
        </row>
        <row r="359">
          <cell r="A359">
            <v>39672</v>
          </cell>
          <cell r="B359">
            <v>39672</v>
          </cell>
          <cell r="C359" t="str">
            <v>Past</v>
          </cell>
          <cell r="D359">
            <v>49.25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49.25</v>
          </cell>
          <cell r="Q359">
            <v>6.038087</v>
          </cell>
          <cell r="R359" t="e">
            <v>#N/A</v>
          </cell>
        </row>
        <row r="360">
          <cell r="A360">
            <v>39673</v>
          </cell>
          <cell r="B360">
            <v>39673</v>
          </cell>
          <cell r="C360" t="str">
            <v>Past</v>
          </cell>
          <cell r="D360">
            <v>48.38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48.38</v>
          </cell>
          <cell r="Q360">
            <v>4.9549279999999998</v>
          </cell>
          <cell r="R360" t="e">
            <v>#N/A</v>
          </cell>
        </row>
        <row r="361">
          <cell r="A361">
            <v>39674</v>
          </cell>
          <cell r="B361">
            <v>39674</v>
          </cell>
          <cell r="C361" t="str">
            <v>Past</v>
          </cell>
          <cell r="D361">
            <v>48.34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48.34</v>
          </cell>
          <cell r="Q361">
            <v>4.7061489999999999</v>
          </cell>
          <cell r="R361" t="e">
            <v>#N/A</v>
          </cell>
        </row>
        <row r="362">
          <cell r="A362">
            <v>39675</v>
          </cell>
          <cell r="B362">
            <v>39675</v>
          </cell>
          <cell r="C362" t="str">
            <v>Past</v>
          </cell>
          <cell r="D362">
            <v>48.78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48.78</v>
          </cell>
          <cell r="Q362">
            <v>4.6113580000000001</v>
          </cell>
          <cell r="R362" t="e">
            <v>#N/A</v>
          </cell>
        </row>
        <row r="363">
          <cell r="A363">
            <v>39678</v>
          </cell>
          <cell r="B363">
            <v>39678</v>
          </cell>
          <cell r="C363" t="str">
            <v>Past</v>
          </cell>
          <cell r="D363">
            <v>48.05</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48.05</v>
          </cell>
          <cell r="Q363">
            <v>6.2457180000000001</v>
          </cell>
          <cell r="R363" t="e">
            <v>#N/A</v>
          </cell>
        </row>
        <row r="364">
          <cell r="A364">
            <v>39679</v>
          </cell>
          <cell r="B364">
            <v>39679</v>
          </cell>
          <cell r="C364" t="str">
            <v>Past</v>
          </cell>
          <cell r="D364">
            <v>47.8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47.8</v>
          </cell>
          <cell r="Q364">
            <v>5.4486829999999999</v>
          </cell>
          <cell r="R364" t="e">
            <v>#N/A</v>
          </cell>
        </row>
        <row r="365">
          <cell r="A365">
            <v>39680</v>
          </cell>
          <cell r="B365">
            <v>39680</v>
          </cell>
          <cell r="C365" t="str">
            <v>Past</v>
          </cell>
          <cell r="D365">
            <v>47.41</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47.41</v>
          </cell>
          <cell r="Q365">
            <v>4.5450109999999997</v>
          </cell>
          <cell r="R365" t="e">
            <v>#N/A</v>
          </cell>
        </row>
        <row r="366">
          <cell r="A366">
            <v>39681</v>
          </cell>
          <cell r="B366">
            <v>39681</v>
          </cell>
          <cell r="C366" t="str">
            <v>Past</v>
          </cell>
          <cell r="D366">
            <v>47.17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47.17</v>
          </cell>
          <cell r="Q366">
            <v>4.1615440000000001</v>
          </cell>
          <cell r="R366" t="e">
            <v>#N/A</v>
          </cell>
        </row>
        <row r="367">
          <cell r="A367">
            <v>39682</v>
          </cell>
          <cell r="B367">
            <v>39682</v>
          </cell>
          <cell r="C367" t="str">
            <v>Past</v>
          </cell>
          <cell r="D367">
            <v>48.03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48.03</v>
          </cell>
          <cell r="Q367">
            <v>5.1343179999999995</v>
          </cell>
          <cell r="R367" t="e">
            <v>#N/A</v>
          </cell>
        </row>
        <row r="368">
          <cell r="A368">
            <v>39685</v>
          </cell>
          <cell r="B368">
            <v>39685</v>
          </cell>
          <cell r="C368" t="str">
            <v>Past</v>
          </cell>
          <cell r="D368">
            <v>47.52</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47.52</v>
          </cell>
          <cell r="Q368">
            <v>3.9402059999999999</v>
          </cell>
          <cell r="R368" t="e">
            <v>#N/A</v>
          </cell>
        </row>
        <row r="369">
          <cell r="A369">
            <v>39686</v>
          </cell>
          <cell r="B369">
            <v>39686</v>
          </cell>
          <cell r="C369" t="str">
            <v>Past</v>
          </cell>
          <cell r="D369">
            <v>47.02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47.02</v>
          </cell>
          <cell r="Q369">
            <v>3.3715219999999997</v>
          </cell>
          <cell r="R369" t="e">
            <v>#N/A</v>
          </cell>
        </row>
        <row r="370">
          <cell r="A370">
            <v>39687</v>
          </cell>
          <cell r="B370">
            <v>39687</v>
          </cell>
          <cell r="C370" t="str">
            <v>Past</v>
          </cell>
          <cell r="D370">
            <v>46.87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46.87</v>
          </cell>
          <cell r="Q370">
            <v>5.5200829999999996</v>
          </cell>
          <cell r="R370" t="e">
            <v>#N/A</v>
          </cell>
        </row>
        <row r="371">
          <cell r="A371">
            <v>39688</v>
          </cell>
          <cell r="B371">
            <v>39688</v>
          </cell>
          <cell r="C371" t="str">
            <v>Past</v>
          </cell>
          <cell r="D371">
            <v>46.91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46.91</v>
          </cell>
          <cell r="Q371">
            <v>4.285463</v>
          </cell>
          <cell r="R371" t="e">
            <v>#N/A</v>
          </cell>
        </row>
        <row r="372">
          <cell r="A372">
            <v>39689</v>
          </cell>
          <cell r="B372">
            <v>39689</v>
          </cell>
          <cell r="C372" t="str">
            <v>Past</v>
          </cell>
          <cell r="D372">
            <v>46.65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46.65</v>
          </cell>
          <cell r="Q372">
            <v>4.7651479999999999</v>
          </cell>
          <cell r="R372" t="e">
            <v>#N/A</v>
          </cell>
        </row>
        <row r="373">
          <cell r="A373">
            <v>39693</v>
          </cell>
          <cell r="B373">
            <v>39693</v>
          </cell>
          <cell r="C373" t="str">
            <v>Past</v>
          </cell>
          <cell r="D373">
            <v>46.66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46.66</v>
          </cell>
          <cell r="Q373">
            <v>5.2418079999999998</v>
          </cell>
          <cell r="R373" t="e">
            <v>#N/A</v>
          </cell>
        </row>
        <row r="374">
          <cell r="A374">
            <v>39694</v>
          </cell>
          <cell r="B374">
            <v>39694</v>
          </cell>
          <cell r="C374" t="str">
            <v>Past</v>
          </cell>
          <cell r="D374">
            <v>46.91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46.91</v>
          </cell>
          <cell r="Q374">
            <v>4.4258259999999998</v>
          </cell>
          <cell r="R374" t="e">
            <v>#N/A</v>
          </cell>
        </row>
        <row r="375">
          <cell r="A375">
            <v>39695</v>
          </cell>
          <cell r="B375">
            <v>39695</v>
          </cell>
          <cell r="C375" t="str">
            <v>Past</v>
          </cell>
          <cell r="D375">
            <v>46.09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46.09</v>
          </cell>
          <cell r="Q375">
            <v>4.7143489999999995</v>
          </cell>
          <cell r="R375" t="e">
            <v>#N/A</v>
          </cell>
        </row>
        <row r="376">
          <cell r="A376">
            <v>39696</v>
          </cell>
          <cell r="B376">
            <v>39696</v>
          </cell>
          <cell r="C376" t="str">
            <v>Past</v>
          </cell>
          <cell r="D376">
            <v>45.44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45.44</v>
          </cell>
          <cell r="Q376">
            <v>5.1277609999999996</v>
          </cell>
          <cell r="R376" t="e">
            <v>#N/A</v>
          </cell>
        </row>
        <row r="377">
          <cell r="A377">
            <v>39699</v>
          </cell>
          <cell r="B377">
            <v>39699</v>
          </cell>
          <cell r="C377" t="str">
            <v>Past</v>
          </cell>
          <cell r="D377">
            <v>46.67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46.67</v>
          </cell>
          <cell r="Q377">
            <v>5.791283</v>
          </cell>
          <cell r="R377" t="e">
            <v>#N/A</v>
          </cell>
        </row>
        <row r="378">
          <cell r="A378">
            <v>39700</v>
          </cell>
          <cell r="B378">
            <v>39700</v>
          </cell>
          <cell r="C378" t="str">
            <v>Past</v>
          </cell>
          <cell r="D378">
            <v>46.46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46.46</v>
          </cell>
          <cell r="Q378">
            <v>7.8215509999999995</v>
          </cell>
          <cell r="R378" t="e">
            <v>#N/A</v>
          </cell>
        </row>
        <row r="379">
          <cell r="A379">
            <v>39701</v>
          </cell>
          <cell r="B379">
            <v>39701</v>
          </cell>
          <cell r="C379" t="str">
            <v>Past</v>
          </cell>
          <cell r="D379">
            <v>46.73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46.73</v>
          </cell>
          <cell r="Q379">
            <v>6.1061689999999995</v>
          </cell>
          <cell r="R379" t="e">
            <v>#N/A</v>
          </cell>
        </row>
        <row r="380">
          <cell r="A380">
            <v>39702</v>
          </cell>
          <cell r="B380">
            <v>39702</v>
          </cell>
          <cell r="C380" t="str">
            <v>Past</v>
          </cell>
          <cell r="D380">
            <v>46.72</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46.72</v>
          </cell>
          <cell r="Q380">
            <v>4.7126969999999995</v>
          </cell>
          <cell r="R380" t="e">
            <v>#N/A</v>
          </cell>
        </row>
        <row r="381">
          <cell r="A381">
            <v>39703</v>
          </cell>
          <cell r="B381">
            <v>39703</v>
          </cell>
          <cell r="C381" t="str">
            <v>Past</v>
          </cell>
          <cell r="D381">
            <v>46.6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46.6</v>
          </cell>
          <cell r="Q381">
            <v>4.2716479999999999</v>
          </cell>
          <cell r="R381" t="e">
            <v>#N/A</v>
          </cell>
        </row>
        <row r="382">
          <cell r="A382">
            <v>39706</v>
          </cell>
          <cell r="B382">
            <v>39706</v>
          </cell>
          <cell r="C382" t="str">
            <v>Past</v>
          </cell>
          <cell r="D382">
            <v>46.04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46.04</v>
          </cell>
          <cell r="Q382">
            <v>5.3281909999999995</v>
          </cell>
          <cell r="R382" t="e">
            <v>#N/A</v>
          </cell>
        </row>
        <row r="383">
          <cell r="A383">
            <v>39707</v>
          </cell>
          <cell r="B383">
            <v>39707</v>
          </cell>
          <cell r="C383" t="str">
            <v>Past</v>
          </cell>
          <cell r="D383">
            <v>45.26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45.26</v>
          </cell>
          <cell r="Q383">
            <v>10.0488</v>
          </cell>
          <cell r="R383" t="e">
            <v>#N/A</v>
          </cell>
        </row>
        <row r="384">
          <cell r="A384">
            <v>39708</v>
          </cell>
          <cell r="B384">
            <v>39708</v>
          </cell>
          <cell r="C384" t="str">
            <v>Past</v>
          </cell>
          <cell r="D384">
            <v>43.92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43.92</v>
          </cell>
          <cell r="Q384">
            <v>7.1758479999999993</v>
          </cell>
          <cell r="R384" t="e">
            <v>#N/A</v>
          </cell>
        </row>
        <row r="385">
          <cell r="A385">
            <v>39709</v>
          </cell>
          <cell r="B385">
            <v>39709</v>
          </cell>
          <cell r="C385" t="str">
            <v>Past</v>
          </cell>
          <cell r="D385">
            <v>45.42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45.42</v>
          </cell>
          <cell r="Q385">
            <v>9.9173390000000001</v>
          </cell>
          <cell r="R385" t="e">
            <v>#N/A</v>
          </cell>
        </row>
        <row r="386">
          <cell r="A386">
            <v>39710</v>
          </cell>
          <cell r="B386">
            <v>39710</v>
          </cell>
          <cell r="C386" t="str">
            <v>Past</v>
          </cell>
          <cell r="D386">
            <v>46.69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46.69</v>
          </cell>
          <cell r="Q386">
            <v>12.047700000000001</v>
          </cell>
          <cell r="R386" t="e">
            <v>#N/A</v>
          </cell>
        </row>
        <row r="387">
          <cell r="A387">
            <v>39713</v>
          </cell>
          <cell r="B387">
            <v>39713</v>
          </cell>
          <cell r="C387" t="str">
            <v>Past</v>
          </cell>
          <cell r="D387">
            <v>45.9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45.9</v>
          </cell>
          <cell r="Q387">
            <v>5.7838919999999998</v>
          </cell>
          <cell r="R387" t="e">
            <v>#N/A</v>
          </cell>
        </row>
        <row r="388">
          <cell r="A388">
            <v>39714</v>
          </cell>
          <cell r="B388">
            <v>39714</v>
          </cell>
          <cell r="C388" t="str">
            <v>Past</v>
          </cell>
          <cell r="D388">
            <v>45.73</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45.73</v>
          </cell>
          <cell r="Q388">
            <v>7.8780429999999999</v>
          </cell>
          <cell r="R388" t="e">
            <v>#N/A</v>
          </cell>
        </row>
        <row r="389">
          <cell r="A389">
            <v>39715</v>
          </cell>
          <cell r="B389">
            <v>39715</v>
          </cell>
          <cell r="C389" t="str">
            <v>Past</v>
          </cell>
          <cell r="D389">
            <v>46.34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46.34</v>
          </cell>
          <cell r="Q389">
            <v>7.2406400000000009</v>
          </cell>
          <cell r="R389" t="e">
            <v>#N/A</v>
          </cell>
        </row>
        <row r="390">
          <cell r="A390">
            <v>39716</v>
          </cell>
          <cell r="B390">
            <v>39716</v>
          </cell>
          <cell r="C390" t="str">
            <v>Past</v>
          </cell>
          <cell r="D390">
            <v>46.6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46.6</v>
          </cell>
          <cell r="Q390">
            <v>9.338139</v>
          </cell>
          <cell r="R390" t="e">
            <v>#N/A</v>
          </cell>
        </row>
        <row r="391">
          <cell r="A391">
            <v>39717</v>
          </cell>
          <cell r="B391">
            <v>39717</v>
          </cell>
          <cell r="C391" t="str">
            <v>Past</v>
          </cell>
          <cell r="D391">
            <v>46.82</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46.82</v>
          </cell>
          <cell r="Q391">
            <v>5.7698029999999996</v>
          </cell>
          <cell r="R391" t="e">
            <v>#N/A</v>
          </cell>
        </row>
        <row r="392">
          <cell r="A392">
            <v>39720</v>
          </cell>
          <cell r="B392">
            <v>39720</v>
          </cell>
          <cell r="C392" t="str">
            <v>Past</v>
          </cell>
          <cell r="D392">
            <v>43.92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43.92</v>
          </cell>
          <cell r="Q392">
            <v>9.7914779999999997</v>
          </cell>
          <cell r="R392" t="e">
            <v>#N/A</v>
          </cell>
        </row>
        <row r="393">
          <cell r="A393">
            <v>39721</v>
          </cell>
          <cell r="B393">
            <v>39721</v>
          </cell>
          <cell r="C393" t="str">
            <v>Past</v>
          </cell>
          <cell r="D393">
            <v>44.03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44.03</v>
          </cell>
          <cell r="Q393">
            <v>8.43872</v>
          </cell>
          <cell r="R393" t="e">
            <v>#N/A</v>
          </cell>
        </row>
        <row r="394">
          <cell r="A394">
            <v>39722</v>
          </cell>
          <cell r="B394">
            <v>39722</v>
          </cell>
          <cell r="C394" t="str">
            <v>Past</v>
          </cell>
          <cell r="D394">
            <v>43.69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43.69</v>
          </cell>
          <cell r="Q394">
            <v>6.3403209999999994</v>
          </cell>
          <cell r="R394" t="e">
            <v>#N/A</v>
          </cell>
        </row>
        <row r="395">
          <cell r="A395">
            <v>39723</v>
          </cell>
          <cell r="B395">
            <v>39723</v>
          </cell>
          <cell r="C395" t="str">
            <v>Past</v>
          </cell>
          <cell r="D395">
            <v>42.55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42.55</v>
          </cell>
          <cell r="Q395">
            <v>6.5659789999999996</v>
          </cell>
          <cell r="R395" t="e">
            <v>#N/A</v>
          </cell>
        </row>
        <row r="396">
          <cell r="A396">
            <v>39724</v>
          </cell>
          <cell r="B396">
            <v>39724</v>
          </cell>
          <cell r="C396" t="str">
            <v>Past</v>
          </cell>
          <cell r="D396">
            <v>41.31</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41.31</v>
          </cell>
          <cell r="Q396">
            <v>9.4462289999999989</v>
          </cell>
          <cell r="R396" t="e">
            <v>#N/A</v>
          </cell>
        </row>
        <row r="397">
          <cell r="A397">
            <v>39727</v>
          </cell>
          <cell r="B397">
            <v>39727</v>
          </cell>
          <cell r="C397" t="str">
            <v>Past</v>
          </cell>
          <cell r="D397">
            <v>38.42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38.42</v>
          </cell>
          <cell r="Q397">
            <v>18.989150000000002</v>
          </cell>
          <cell r="R397" t="e">
            <v>#N/A</v>
          </cell>
        </row>
        <row r="398">
          <cell r="A398">
            <v>39728</v>
          </cell>
          <cell r="B398">
            <v>39728</v>
          </cell>
          <cell r="C398" t="str">
            <v>Past</v>
          </cell>
          <cell r="D398">
            <v>38.61</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38.61</v>
          </cell>
          <cell r="Q398">
            <v>12.466280000000001</v>
          </cell>
          <cell r="R398" t="e">
            <v>#N/A</v>
          </cell>
        </row>
        <row r="399">
          <cell r="A399">
            <v>39729</v>
          </cell>
          <cell r="B399">
            <v>39729</v>
          </cell>
          <cell r="C399" t="str">
            <v>Past</v>
          </cell>
          <cell r="D399">
            <v>37.9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37.9</v>
          </cell>
          <cell r="Q399">
            <v>8.946200000000001</v>
          </cell>
          <cell r="R399" t="e">
            <v>#N/A</v>
          </cell>
        </row>
        <row r="400">
          <cell r="A400">
            <v>39730</v>
          </cell>
          <cell r="B400">
            <v>39730</v>
          </cell>
          <cell r="C400" t="str">
            <v>Past</v>
          </cell>
          <cell r="D400">
            <v>33.22</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33.22</v>
          </cell>
          <cell r="Q400">
            <v>13.833860000000001</v>
          </cell>
          <cell r="R400" t="e">
            <v>#N/A</v>
          </cell>
        </row>
        <row r="401">
          <cell r="A401">
            <v>39731</v>
          </cell>
          <cell r="B401">
            <v>39731</v>
          </cell>
          <cell r="C401" t="str">
            <v>Past</v>
          </cell>
          <cell r="D401">
            <v>31.36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31.36</v>
          </cell>
          <cell r="Q401">
            <v>15.866700000000002</v>
          </cell>
          <cell r="R401" t="e">
            <v>#N/A</v>
          </cell>
        </row>
        <row r="402">
          <cell r="A402">
            <v>39734</v>
          </cell>
          <cell r="B402">
            <v>39734</v>
          </cell>
          <cell r="C402" t="str">
            <v>Past</v>
          </cell>
          <cell r="D402">
            <v>35.86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35.86</v>
          </cell>
          <cell r="Q402">
            <v>8.2861390000000004</v>
          </cell>
          <cell r="R402" t="e">
            <v>#N/A</v>
          </cell>
        </row>
        <row r="403">
          <cell r="A403">
            <v>39735</v>
          </cell>
          <cell r="B403">
            <v>39735</v>
          </cell>
          <cell r="C403" t="str">
            <v>Past</v>
          </cell>
          <cell r="D403">
            <v>34.94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34.94</v>
          </cell>
          <cell r="Q403">
            <v>10.643370000000001</v>
          </cell>
          <cell r="R403" t="e">
            <v>#N/A</v>
          </cell>
        </row>
        <row r="404">
          <cell r="A404">
            <v>39736</v>
          </cell>
          <cell r="B404">
            <v>39736</v>
          </cell>
          <cell r="C404" t="str">
            <v>Past</v>
          </cell>
          <cell r="D404">
            <v>32.54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32.54</v>
          </cell>
          <cell r="Q404">
            <v>10.602690000000001</v>
          </cell>
          <cell r="R404" t="e">
            <v>#N/A</v>
          </cell>
        </row>
        <row r="405">
          <cell r="A405">
            <v>39737</v>
          </cell>
          <cell r="B405">
            <v>39737</v>
          </cell>
          <cell r="C405" t="str">
            <v>Past</v>
          </cell>
          <cell r="D405">
            <v>34.380000000000003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34.380000000000003</v>
          </cell>
          <cell r="Q405">
            <v>10.297870000000001</v>
          </cell>
          <cell r="R405" t="e">
            <v>#N/A</v>
          </cell>
        </row>
        <row r="406">
          <cell r="A406">
            <v>39738</v>
          </cell>
          <cell r="B406">
            <v>39738</v>
          </cell>
          <cell r="C406" t="str">
            <v>Past</v>
          </cell>
          <cell r="D406">
            <v>32.200000000000003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32.200000000000003</v>
          </cell>
          <cell r="Q406">
            <v>9.1611349999999998</v>
          </cell>
          <cell r="R406" t="e">
            <v>#N/A</v>
          </cell>
        </row>
        <row r="407">
          <cell r="A407">
            <v>39741</v>
          </cell>
          <cell r="B407">
            <v>39741</v>
          </cell>
          <cell r="C407" t="str">
            <v>Past</v>
          </cell>
          <cell r="D407">
            <v>34.1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34.1</v>
          </cell>
          <cell r="Q407">
            <v>9.0492119999999989</v>
          </cell>
          <cell r="R407" t="e">
            <v>#N/A</v>
          </cell>
        </row>
        <row r="408">
          <cell r="A408">
            <v>39742</v>
          </cell>
          <cell r="B408">
            <v>39742</v>
          </cell>
          <cell r="C408" t="str">
            <v>Past</v>
          </cell>
          <cell r="D408">
            <v>33.68</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33.68</v>
          </cell>
          <cell r="Q408">
            <v>7.7329600000000003</v>
          </cell>
          <cell r="R408" t="e">
            <v>#N/A</v>
          </cell>
        </row>
        <row r="409">
          <cell r="A409">
            <v>39743</v>
          </cell>
          <cell r="B409">
            <v>39743</v>
          </cell>
          <cell r="C409" t="str">
            <v>Past</v>
          </cell>
          <cell r="D409">
            <v>32.11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32.11</v>
          </cell>
          <cell r="Q409">
            <v>6.6719949999999999</v>
          </cell>
          <cell r="R409" t="e">
            <v>#N/A</v>
          </cell>
        </row>
        <row r="410">
          <cell r="A410">
            <v>39744</v>
          </cell>
          <cell r="B410">
            <v>39744</v>
          </cell>
          <cell r="C410" t="str">
            <v>Past</v>
          </cell>
          <cell r="D410">
            <v>33.479999999999997</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33.479999999999997</v>
          </cell>
          <cell r="Q410">
            <v>8.7292550000000002</v>
          </cell>
          <cell r="R410" t="e">
            <v>#N/A</v>
          </cell>
        </row>
        <row r="411">
          <cell r="A411">
            <v>39745</v>
          </cell>
          <cell r="B411">
            <v>39745</v>
          </cell>
          <cell r="C411" t="str">
            <v>Past</v>
          </cell>
          <cell r="D411">
            <v>31.73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31.73</v>
          </cell>
          <cell r="Q411">
            <v>7.2242579999999998</v>
          </cell>
          <cell r="R411" t="e">
            <v>#N/A</v>
          </cell>
        </row>
        <row r="412">
          <cell r="A412">
            <v>39748</v>
          </cell>
          <cell r="B412">
            <v>39748</v>
          </cell>
          <cell r="C412" t="str">
            <v>Past</v>
          </cell>
          <cell r="D412">
            <v>30.4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30.4</v>
          </cell>
          <cell r="Q412">
            <v>7.5269170000000001</v>
          </cell>
          <cell r="R412" t="e">
            <v>#N/A</v>
          </cell>
        </row>
        <row r="413">
          <cell r="A413">
            <v>39749</v>
          </cell>
          <cell r="B413">
            <v>39749</v>
          </cell>
          <cell r="C413" t="str">
            <v>Past</v>
          </cell>
          <cell r="D413">
            <v>33.380000000000003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33.380000000000003</v>
          </cell>
          <cell r="Q413">
            <v>8.3281400000000012</v>
          </cell>
          <cell r="R413" t="e">
            <v>#N/A</v>
          </cell>
        </row>
        <row r="414">
          <cell r="A414">
            <v>39750</v>
          </cell>
          <cell r="B414">
            <v>39750</v>
          </cell>
          <cell r="C414" t="str">
            <v>Past</v>
          </cell>
          <cell r="D414">
            <v>32.03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32.03</v>
          </cell>
          <cell r="Q414">
            <v>9.1801659999999998</v>
          </cell>
          <cell r="R414" t="e">
            <v>#N/A</v>
          </cell>
        </row>
        <row r="415">
          <cell r="A415">
            <v>39751</v>
          </cell>
          <cell r="B415">
            <v>39751</v>
          </cell>
          <cell r="C415" t="str">
            <v>Past</v>
          </cell>
          <cell r="D415">
            <v>32.83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32.83</v>
          </cell>
          <cell r="Q415">
            <v>7.3632809999999997</v>
          </cell>
          <cell r="R415" t="e">
            <v>#N/A</v>
          </cell>
        </row>
        <row r="416">
          <cell r="A416">
            <v>39752</v>
          </cell>
          <cell r="B416">
            <v>39752</v>
          </cell>
          <cell r="C416" t="str">
            <v>Past</v>
          </cell>
          <cell r="D416">
            <v>33.82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33.82</v>
          </cell>
          <cell r="Q416">
            <v>6.8747219999999993</v>
          </cell>
          <cell r="R416" t="e">
            <v>#N/A</v>
          </cell>
        </row>
        <row r="417">
          <cell r="A417">
            <v>39755</v>
          </cell>
          <cell r="B417">
            <v>39755</v>
          </cell>
          <cell r="C417" t="str">
            <v>Past</v>
          </cell>
          <cell r="D417">
            <v>34.01</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34.01</v>
          </cell>
          <cell r="Q417">
            <v>4.8018919999999996</v>
          </cell>
          <cell r="R417" t="e">
            <v>#N/A</v>
          </cell>
        </row>
        <row r="418">
          <cell r="A418">
            <v>39756</v>
          </cell>
          <cell r="B418">
            <v>39756</v>
          </cell>
          <cell r="C418" t="str">
            <v>Past</v>
          </cell>
          <cell r="D418">
            <v>35.15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35.15</v>
          </cell>
          <cell r="Q418">
            <v>7.7893819999999998</v>
          </cell>
          <cell r="R418" t="e">
            <v>#N/A</v>
          </cell>
        </row>
        <row r="419">
          <cell r="A419">
            <v>39757</v>
          </cell>
          <cell r="B419">
            <v>39757</v>
          </cell>
          <cell r="C419" t="str">
            <v>Past</v>
          </cell>
          <cell r="D419">
            <v>33.76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33.76</v>
          </cell>
          <cell r="Q419">
            <v>5.8583129999999999</v>
          </cell>
          <cell r="R419" t="e">
            <v>#N/A</v>
          </cell>
        </row>
        <row r="420">
          <cell r="A420">
            <v>39758</v>
          </cell>
          <cell r="B420">
            <v>39758</v>
          </cell>
          <cell r="C420" t="str">
            <v>Past</v>
          </cell>
          <cell r="D420">
            <v>32.869999999999997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32.869999999999997</v>
          </cell>
          <cell r="Q420">
            <v>6.4474269999999994</v>
          </cell>
          <cell r="R420" t="e">
            <v>#N/A</v>
          </cell>
        </row>
        <row r="421">
          <cell r="A421">
            <v>39759</v>
          </cell>
          <cell r="B421">
            <v>39759</v>
          </cell>
          <cell r="C421" t="str">
            <v>Past</v>
          </cell>
          <cell r="D421">
            <v>34.200000000000003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34.200000000000003</v>
          </cell>
          <cell r="Q421">
            <v>4.023854</v>
          </cell>
          <cell r="R421" t="e">
            <v>#N/A</v>
          </cell>
        </row>
        <row r="422">
          <cell r="A422">
            <v>39762</v>
          </cell>
          <cell r="B422">
            <v>39762</v>
          </cell>
          <cell r="C422" t="str">
            <v>Past</v>
          </cell>
          <cell r="D422">
            <v>34.869999999999997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34.869999999999997</v>
          </cell>
          <cell r="Q422">
            <v>5.9272800000000005</v>
          </cell>
          <cell r="R422" t="e">
            <v>#N/A</v>
          </cell>
        </row>
        <row r="423">
          <cell r="A423">
            <v>39763</v>
          </cell>
          <cell r="B423">
            <v>39763</v>
          </cell>
          <cell r="C423" t="str">
            <v>Past</v>
          </cell>
          <cell r="D423">
            <v>33.97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33.97</v>
          </cell>
          <cell r="Q423">
            <v>4.9625000000000004</v>
          </cell>
          <cell r="R423" t="e">
            <v>#N/A</v>
          </cell>
        </row>
        <row r="424">
          <cell r="A424">
            <v>39764</v>
          </cell>
          <cell r="B424">
            <v>39764</v>
          </cell>
          <cell r="C424" t="str">
            <v>Past</v>
          </cell>
          <cell r="D424">
            <v>31.99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31.99</v>
          </cell>
          <cell r="Q424">
            <v>6.1608130000000001</v>
          </cell>
          <cell r="R424" t="e">
            <v>#N/A</v>
          </cell>
        </row>
        <row r="425">
          <cell r="A425">
            <v>39765</v>
          </cell>
          <cell r="B425">
            <v>39765</v>
          </cell>
          <cell r="C425" t="str">
            <v>Past</v>
          </cell>
          <cell r="D425">
            <v>34.119999999999997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34.119999999999997</v>
          </cell>
          <cell r="Q425">
            <v>13.039400000000001</v>
          </cell>
          <cell r="R425" t="e">
            <v>#N/A</v>
          </cell>
        </row>
        <row r="426">
          <cell r="A426">
            <v>39766</v>
          </cell>
          <cell r="B426">
            <v>39766</v>
          </cell>
          <cell r="C426" t="str">
            <v>Past</v>
          </cell>
          <cell r="D426">
            <v>32.06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32.06</v>
          </cell>
          <cell r="Q426">
            <v>8.1136920000000003</v>
          </cell>
          <cell r="R426" t="e">
            <v>#N/A</v>
          </cell>
        </row>
        <row r="427">
          <cell r="A427">
            <v>39769</v>
          </cell>
          <cell r="B427">
            <v>39769</v>
          </cell>
          <cell r="C427" t="str">
            <v>Past</v>
          </cell>
          <cell r="D427">
            <v>32.130000000000003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32.130000000000003</v>
          </cell>
          <cell r="Q427">
            <v>6.4393359999999999</v>
          </cell>
          <cell r="R427" t="e">
            <v>#N/A</v>
          </cell>
        </row>
        <row r="428">
          <cell r="A428">
            <v>39770</v>
          </cell>
          <cell r="B428">
            <v>39770</v>
          </cell>
          <cell r="C428" t="str">
            <v>Past</v>
          </cell>
          <cell r="D428">
            <v>33.340000000000003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33.340000000000003</v>
          </cell>
          <cell r="Q428">
            <v>6.5812459999999993</v>
          </cell>
          <cell r="R428" t="e">
            <v>#N/A</v>
          </cell>
        </row>
        <row r="429">
          <cell r="A429">
            <v>39771</v>
          </cell>
          <cell r="B429">
            <v>39771</v>
          </cell>
          <cell r="C429" t="str">
            <v>Past</v>
          </cell>
          <cell r="D429">
            <v>31.41</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31.41</v>
          </cell>
          <cell r="Q429">
            <v>7.1641959999999996</v>
          </cell>
          <cell r="R429" t="e">
            <v>#N/A</v>
          </cell>
        </row>
        <row r="430">
          <cell r="A430">
            <v>39772</v>
          </cell>
          <cell r="B430">
            <v>39772</v>
          </cell>
          <cell r="C430" t="str">
            <v>Past</v>
          </cell>
          <cell r="D430">
            <v>29.91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29.91</v>
          </cell>
          <cell r="Q430">
            <v>7.9666109999999994</v>
          </cell>
          <cell r="R430" t="e">
            <v>#N/A</v>
          </cell>
        </row>
        <row r="431">
          <cell r="A431">
            <v>39773</v>
          </cell>
          <cell r="B431">
            <v>39773</v>
          </cell>
          <cell r="C431" t="str">
            <v>Past</v>
          </cell>
          <cell r="D431">
            <v>30.43</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30.43</v>
          </cell>
          <cell r="Q431">
            <v>9.9475600000000011</v>
          </cell>
          <cell r="R431" t="e">
            <v>#N/A</v>
          </cell>
        </row>
        <row r="432">
          <cell r="A432">
            <v>39776</v>
          </cell>
          <cell r="B432">
            <v>39776</v>
          </cell>
          <cell r="C432" t="str">
            <v>Past</v>
          </cell>
          <cell r="D432">
            <v>32.08</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32.08</v>
          </cell>
          <cell r="Q432">
            <v>7.845186</v>
          </cell>
          <cell r="R432" t="e">
            <v>#N/A</v>
          </cell>
        </row>
        <row r="433">
          <cell r="A433">
            <v>39777</v>
          </cell>
          <cell r="B433">
            <v>39777</v>
          </cell>
          <cell r="C433" t="str">
            <v>Past</v>
          </cell>
          <cell r="D433">
            <v>32.799999999999997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32.799999999999997</v>
          </cell>
          <cell r="Q433">
            <v>6.4954510000000001</v>
          </cell>
          <cell r="R433" t="e">
            <v>#N/A</v>
          </cell>
        </row>
        <row r="434">
          <cell r="A434">
            <v>39778</v>
          </cell>
          <cell r="B434">
            <v>39778</v>
          </cell>
          <cell r="C434" t="str">
            <v>Past</v>
          </cell>
          <cell r="D434">
            <v>32.869999999999997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32.869999999999997</v>
          </cell>
          <cell r="Q434">
            <v>5.8867069999999995</v>
          </cell>
          <cell r="R434" t="e">
            <v>#N/A</v>
          </cell>
        </row>
        <row r="435">
          <cell r="A435">
            <v>39780</v>
          </cell>
          <cell r="B435">
            <v>39780</v>
          </cell>
          <cell r="C435" t="str">
            <v>Past</v>
          </cell>
          <cell r="D435">
            <v>34.15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34.15</v>
          </cell>
          <cell r="Q435">
            <v>2.7362479999999998</v>
          </cell>
          <cell r="R435" t="e">
            <v>#N/A</v>
          </cell>
        </row>
        <row r="436">
          <cell r="A436">
            <v>39783</v>
          </cell>
          <cell r="B436">
            <v>39783</v>
          </cell>
          <cell r="C436" t="str">
            <v>Past</v>
          </cell>
          <cell r="D436">
            <v>31.12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31.12</v>
          </cell>
          <cell r="Q436">
            <v>6.3300539999999996</v>
          </cell>
          <cell r="R436" t="e">
            <v>#N/A</v>
          </cell>
        </row>
        <row r="437">
          <cell r="A437">
            <v>39784</v>
          </cell>
          <cell r="B437">
            <v>39784</v>
          </cell>
          <cell r="C437" t="str">
            <v>Past</v>
          </cell>
          <cell r="D437">
            <v>33.19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33.19</v>
          </cell>
          <cell r="Q437">
            <v>6.817895</v>
          </cell>
          <cell r="R437" t="e">
            <v>#N/A</v>
          </cell>
        </row>
        <row r="438">
          <cell r="A438">
            <v>39785</v>
          </cell>
          <cell r="B438">
            <v>39785</v>
          </cell>
          <cell r="C438" t="str">
            <v>Past</v>
          </cell>
          <cell r="D438">
            <v>34.97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34.97</v>
          </cell>
          <cell r="Q438">
            <v>7.7707500000000005</v>
          </cell>
          <cell r="R438" t="e">
            <v>#N/A</v>
          </cell>
        </row>
        <row r="439">
          <cell r="A439">
            <v>39786</v>
          </cell>
          <cell r="B439">
            <v>39786</v>
          </cell>
          <cell r="C439" t="str">
            <v>Past</v>
          </cell>
          <cell r="D439">
            <v>33.89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33.89</v>
          </cell>
          <cell r="Q439">
            <v>6.8564449999999999</v>
          </cell>
          <cell r="R439" t="e">
            <v>#N/A</v>
          </cell>
        </row>
        <row r="440">
          <cell r="A440">
            <v>39787</v>
          </cell>
          <cell r="B440">
            <v>39787</v>
          </cell>
          <cell r="C440" t="str">
            <v>Past</v>
          </cell>
          <cell r="D440">
            <v>34.94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34.94</v>
          </cell>
          <cell r="Q440">
            <v>7.5709859999999995</v>
          </cell>
          <cell r="R440" t="e">
            <v>#N/A</v>
          </cell>
        </row>
        <row r="441">
          <cell r="A441">
            <v>39790</v>
          </cell>
          <cell r="B441">
            <v>39790</v>
          </cell>
          <cell r="C441" t="str">
            <v>Past</v>
          </cell>
          <cell r="D441">
            <v>34.86</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34.86</v>
          </cell>
          <cell r="Q441">
            <v>6.8849669999999996</v>
          </cell>
          <cell r="R441" t="e">
            <v>#N/A</v>
          </cell>
        </row>
        <row r="442">
          <cell r="A442">
            <v>39791</v>
          </cell>
          <cell r="B442">
            <v>39791</v>
          </cell>
          <cell r="C442" t="str">
            <v>Past</v>
          </cell>
          <cell r="D442">
            <v>34.57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34.57</v>
          </cell>
          <cell r="Q442">
            <v>4.4716059999999995</v>
          </cell>
          <cell r="R442" t="e">
            <v>#N/A</v>
          </cell>
        </row>
        <row r="443">
          <cell r="A443">
            <v>39792</v>
          </cell>
          <cell r="B443">
            <v>39792</v>
          </cell>
          <cell r="C443" t="str">
            <v>Past</v>
          </cell>
          <cell r="D443">
            <v>35.01</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35.01</v>
          </cell>
          <cell r="Q443">
            <v>4.8541800000000004</v>
          </cell>
          <cell r="R443" t="e">
            <v>#N/A</v>
          </cell>
        </row>
        <row r="444">
          <cell r="A444">
            <v>39793</v>
          </cell>
          <cell r="B444">
            <v>39793</v>
          </cell>
          <cell r="C444" t="str">
            <v>Past</v>
          </cell>
          <cell r="D444">
            <v>35.619999999999997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35.619999999999997</v>
          </cell>
          <cell r="Q444">
            <v>8.0255299999999998</v>
          </cell>
          <cell r="R444" t="e">
            <v>#N/A</v>
          </cell>
        </row>
        <row r="445">
          <cell r="A445">
            <v>39794</v>
          </cell>
          <cell r="B445">
            <v>39794</v>
          </cell>
          <cell r="C445" t="str">
            <v>Past</v>
          </cell>
          <cell r="D445">
            <v>36.409999999999997</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36.409999999999997</v>
          </cell>
          <cell r="Q445">
            <v>6.6373489999999995</v>
          </cell>
          <cell r="R445" t="e">
            <v>#N/A</v>
          </cell>
        </row>
        <row r="446">
          <cell r="A446">
            <v>39797</v>
          </cell>
          <cell r="B446">
            <v>39797</v>
          </cell>
          <cell r="C446" t="str">
            <v>Past</v>
          </cell>
          <cell r="D446">
            <v>35.32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35.32</v>
          </cell>
          <cell r="Q446">
            <v>5.7284609999999994</v>
          </cell>
          <cell r="R446" t="e">
            <v>#N/A</v>
          </cell>
        </row>
        <row r="447">
          <cell r="A447">
            <v>39798</v>
          </cell>
          <cell r="B447">
            <v>39798</v>
          </cell>
          <cell r="C447" t="str">
            <v>Past</v>
          </cell>
          <cell r="D447">
            <v>37.21</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37.21</v>
          </cell>
          <cell r="Q447">
            <v>6.1563619999999997</v>
          </cell>
          <cell r="R447" t="e">
            <v>#N/A</v>
          </cell>
        </row>
        <row r="448">
          <cell r="A448">
            <v>39799</v>
          </cell>
          <cell r="B448">
            <v>39799</v>
          </cell>
          <cell r="C448" t="str">
            <v>Past</v>
          </cell>
          <cell r="D448">
            <v>36.94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36.94</v>
          </cell>
          <cell r="Q448">
            <v>5.2769369999999993</v>
          </cell>
          <cell r="R448" t="e">
            <v>#N/A</v>
          </cell>
        </row>
        <row r="449">
          <cell r="A449">
            <v>39800</v>
          </cell>
          <cell r="B449">
            <v>39800</v>
          </cell>
          <cell r="C449" t="str">
            <v>Past</v>
          </cell>
          <cell r="D449">
            <v>36.869999999999997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36.869999999999997</v>
          </cell>
          <cell r="Q449">
            <v>6.6499489999999994</v>
          </cell>
          <cell r="R449" t="e">
            <v>#N/A</v>
          </cell>
        </row>
        <row r="450">
          <cell r="A450">
            <v>39801</v>
          </cell>
          <cell r="B450">
            <v>39801</v>
          </cell>
          <cell r="C450" t="str">
            <v>Past</v>
          </cell>
          <cell r="D450">
            <v>38.26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38.26</v>
          </cell>
          <cell r="Q450">
            <v>10.252540000000002</v>
          </cell>
          <cell r="R450" t="e">
            <v>#N/A</v>
          </cell>
        </row>
        <row r="451">
          <cell r="A451">
            <v>39804</v>
          </cell>
          <cell r="B451">
            <v>39804</v>
          </cell>
          <cell r="C451" t="str">
            <v>Past</v>
          </cell>
          <cell r="D451">
            <v>37.340000000000003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37.340000000000003</v>
          </cell>
          <cell r="Q451">
            <v>5.0688139999999997</v>
          </cell>
          <cell r="R451" t="e">
            <v>#N/A</v>
          </cell>
        </row>
        <row r="452">
          <cell r="A452">
            <v>39805</v>
          </cell>
          <cell r="B452">
            <v>39805</v>
          </cell>
          <cell r="C452" t="str">
            <v>Past</v>
          </cell>
          <cell r="D452">
            <v>37.49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37.49</v>
          </cell>
          <cell r="Q452">
            <v>4.2378779999999994</v>
          </cell>
          <cell r="R452" t="e">
            <v>#N/A</v>
          </cell>
        </row>
        <row r="453">
          <cell r="A453">
            <v>39806</v>
          </cell>
          <cell r="B453">
            <v>39806</v>
          </cell>
          <cell r="C453" t="str">
            <v>Past</v>
          </cell>
          <cell r="D453">
            <v>37.799999999999997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37.799999999999997</v>
          </cell>
          <cell r="Q453">
            <v>1.2376589999999998</v>
          </cell>
          <cell r="R453" t="e">
            <v>#N/A</v>
          </cell>
        </row>
        <row r="454">
          <cell r="A454">
            <v>39808</v>
          </cell>
          <cell r="B454">
            <v>39808</v>
          </cell>
          <cell r="C454" t="str">
            <v>Past</v>
          </cell>
          <cell r="D454">
            <v>37.979999999999997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37.979999999999997</v>
          </cell>
          <cell r="Q454">
            <v>1.6140219999999998</v>
          </cell>
          <cell r="R454" t="e">
            <v>#N/A</v>
          </cell>
        </row>
        <row r="455">
          <cell r="A455">
            <v>39811</v>
          </cell>
          <cell r="B455">
            <v>39811</v>
          </cell>
          <cell r="C455" t="str">
            <v>Past</v>
          </cell>
          <cell r="D455">
            <v>38.479999999999997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38.479999999999997</v>
          </cell>
          <cell r="Q455">
            <v>4.0112319999999997</v>
          </cell>
          <cell r="R455" t="e">
            <v>#N/A</v>
          </cell>
        </row>
        <row r="456">
          <cell r="A456">
            <v>39812</v>
          </cell>
          <cell r="B456">
            <v>39812</v>
          </cell>
          <cell r="C456" t="str">
            <v>Past</v>
          </cell>
          <cell r="D456">
            <v>39.67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39.67</v>
          </cell>
          <cell r="Q456">
            <v>4.7436539999999994</v>
          </cell>
          <cell r="R456" t="e">
            <v>#N/A</v>
          </cell>
        </row>
        <row r="457">
          <cell r="A457">
            <v>39813</v>
          </cell>
          <cell r="B457">
            <v>39813</v>
          </cell>
          <cell r="C457" t="str">
            <v>Past</v>
          </cell>
          <cell r="D457">
            <v>40.270000000000003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40.270000000000003</v>
          </cell>
          <cell r="Q457">
            <v>4.7353500000000004</v>
          </cell>
          <cell r="R457" t="e">
            <v>#N/A</v>
          </cell>
        </row>
        <row r="458">
          <cell r="A458">
            <v>39815</v>
          </cell>
          <cell r="B458">
            <v>39815</v>
          </cell>
          <cell r="C458" t="str">
            <v>Past</v>
          </cell>
          <cell r="D458">
            <v>40.57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40.57</v>
          </cell>
          <cell r="Q458">
            <v>6.0319430000000001</v>
          </cell>
          <cell r="R458" t="e">
            <v>#N/A</v>
          </cell>
        </row>
        <row r="459">
          <cell r="A459">
            <v>39818</v>
          </cell>
          <cell r="B459">
            <v>39818</v>
          </cell>
          <cell r="C459" t="str">
            <v>Past</v>
          </cell>
          <cell r="D459">
            <v>39.46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39.46</v>
          </cell>
          <cell r="Q459">
            <v>6.8690400000000009</v>
          </cell>
          <cell r="R459" t="e">
            <v>#N/A</v>
          </cell>
        </row>
        <row r="460">
          <cell r="A460">
            <v>39819</v>
          </cell>
          <cell r="B460">
            <v>39819</v>
          </cell>
          <cell r="C460" t="str">
            <v>Past</v>
          </cell>
          <cell r="D460">
            <v>39.57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39.57</v>
          </cell>
          <cell r="Q460">
            <v>9.0501200000000015</v>
          </cell>
          <cell r="R460" t="e">
            <v>#N/A</v>
          </cell>
        </row>
        <row r="461">
          <cell r="A461">
            <v>39820</v>
          </cell>
          <cell r="B461">
            <v>39820</v>
          </cell>
          <cell r="C461" t="str">
            <v>Past</v>
          </cell>
          <cell r="D461">
            <v>38.619999999999997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38.619999999999997</v>
          </cell>
          <cell r="Q461">
            <v>6.3655789999999994</v>
          </cell>
          <cell r="R461" t="e">
            <v>#N/A</v>
          </cell>
        </row>
        <row r="462">
          <cell r="A462">
            <v>39821</v>
          </cell>
          <cell r="B462">
            <v>39821</v>
          </cell>
          <cell r="C462" t="str">
            <v>Past</v>
          </cell>
          <cell r="D462">
            <v>38.81</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38.81</v>
          </cell>
          <cell r="Q462">
            <v>5.6269049999999998</v>
          </cell>
          <cell r="R462" t="e">
            <v>#N/A</v>
          </cell>
        </row>
        <row r="463">
          <cell r="A463">
            <v>39822</v>
          </cell>
          <cell r="B463">
            <v>39822</v>
          </cell>
          <cell r="C463" t="str">
            <v>Past</v>
          </cell>
          <cell r="D463">
            <v>38.479999999999997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38.479999999999997</v>
          </cell>
          <cell r="Q463">
            <v>5.9375529999999994</v>
          </cell>
          <cell r="R463" t="e">
            <v>#N/A</v>
          </cell>
        </row>
        <row r="464">
          <cell r="A464">
            <v>39825</v>
          </cell>
          <cell r="B464">
            <v>39825</v>
          </cell>
          <cell r="C464" t="str">
            <v>Past</v>
          </cell>
          <cell r="D464">
            <v>38.130000000000003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38.130000000000003</v>
          </cell>
          <cell r="Q464">
            <v>5.1992759999999993</v>
          </cell>
          <cell r="R464" t="e">
            <v>#N/A</v>
          </cell>
        </row>
        <row r="465">
          <cell r="A465">
            <v>39826</v>
          </cell>
          <cell r="B465">
            <v>39826</v>
          </cell>
          <cell r="C465" t="str">
            <v>Past</v>
          </cell>
          <cell r="D465">
            <v>38.520000000000003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38.520000000000003</v>
          </cell>
          <cell r="Q465">
            <v>5.3014000000000001</v>
          </cell>
          <cell r="R465" t="e">
            <v>#N/A</v>
          </cell>
        </row>
        <row r="466">
          <cell r="A466">
            <v>39827</v>
          </cell>
          <cell r="B466">
            <v>39827</v>
          </cell>
          <cell r="C466" t="str">
            <v>Past</v>
          </cell>
          <cell r="D466">
            <v>37.47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37.47</v>
          </cell>
          <cell r="Q466">
            <v>6.5570919999999999</v>
          </cell>
          <cell r="R466" t="e">
            <v>#N/A</v>
          </cell>
        </row>
        <row r="467">
          <cell r="A467">
            <v>39828</v>
          </cell>
          <cell r="B467">
            <v>39828</v>
          </cell>
          <cell r="C467" t="str">
            <v>Past</v>
          </cell>
          <cell r="D467">
            <v>37.549999999999997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37.549999999999997</v>
          </cell>
          <cell r="Q467">
            <v>4.9573479999999996</v>
          </cell>
          <cell r="R467" t="e">
            <v>#N/A</v>
          </cell>
        </row>
        <row r="468">
          <cell r="A468">
            <v>39829</v>
          </cell>
          <cell r="B468">
            <v>39829</v>
          </cell>
          <cell r="C468" t="str">
            <v>Past</v>
          </cell>
          <cell r="D468">
            <v>38.130000000000003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38.130000000000003</v>
          </cell>
          <cell r="Q468">
            <v>5.4438930000000001</v>
          </cell>
          <cell r="R468" t="e">
            <v>#N/A</v>
          </cell>
        </row>
        <row r="469">
          <cell r="A469">
            <v>39833</v>
          </cell>
          <cell r="B469">
            <v>39833</v>
          </cell>
          <cell r="C469" t="str">
            <v>Past</v>
          </cell>
          <cell r="D469">
            <v>37.39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37.39</v>
          </cell>
          <cell r="Q469">
            <v>9.4422870000000003</v>
          </cell>
          <cell r="R469" t="e">
            <v>#N/A</v>
          </cell>
        </row>
        <row r="470">
          <cell r="A470">
            <v>39834</v>
          </cell>
          <cell r="B470">
            <v>39834</v>
          </cell>
          <cell r="C470" t="str">
            <v>Past</v>
          </cell>
          <cell r="D470">
            <v>38.24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38.24</v>
          </cell>
          <cell r="Q470">
            <v>6.8359109999999994</v>
          </cell>
          <cell r="R470" t="e">
            <v>#N/A</v>
          </cell>
        </row>
        <row r="471">
          <cell r="A471">
            <v>39835</v>
          </cell>
          <cell r="B471">
            <v>39835</v>
          </cell>
          <cell r="C471" t="str">
            <v>Past</v>
          </cell>
          <cell r="D471">
            <v>37.799999999999997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37.799999999999997</v>
          </cell>
          <cell r="Q471">
            <v>5.5477039999999995</v>
          </cell>
          <cell r="R471" t="e">
            <v>#N/A</v>
          </cell>
        </row>
        <row r="472">
          <cell r="A472">
            <v>39836</v>
          </cell>
          <cell r="B472">
            <v>39836</v>
          </cell>
          <cell r="C472" t="str">
            <v>Past</v>
          </cell>
          <cell r="D472">
            <v>37.42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37.42</v>
          </cell>
          <cell r="Q472">
            <v>6.2286000000000001</v>
          </cell>
          <cell r="R472" t="e">
            <v>#N/A</v>
          </cell>
        </row>
        <row r="473">
          <cell r="A473">
            <v>39839</v>
          </cell>
          <cell r="B473">
            <v>39839</v>
          </cell>
          <cell r="C473" t="str">
            <v>Past</v>
          </cell>
          <cell r="D473">
            <v>37.57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37.57</v>
          </cell>
          <cell r="Q473">
            <v>6.7665639999999998</v>
          </cell>
          <cell r="R473" t="e">
            <v>#N/A</v>
          </cell>
        </row>
        <row r="474">
          <cell r="A474">
            <v>39840</v>
          </cell>
          <cell r="B474">
            <v>39840</v>
          </cell>
          <cell r="C474" t="str">
            <v>Past</v>
          </cell>
          <cell r="D474">
            <v>38.61</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38.61</v>
          </cell>
          <cell r="Q474">
            <v>5.4036520000000001</v>
          </cell>
          <cell r="R474" t="e">
            <v>#N/A</v>
          </cell>
        </row>
        <row r="475">
          <cell r="A475">
            <v>39841</v>
          </cell>
          <cell r="B475">
            <v>39841</v>
          </cell>
          <cell r="C475" t="str">
            <v>Past</v>
          </cell>
          <cell r="D475">
            <v>39.090000000000003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39.090000000000003</v>
          </cell>
          <cell r="Q475">
            <v>5.3712</v>
          </cell>
          <cell r="R475" t="e">
            <v>#N/A</v>
          </cell>
        </row>
        <row r="476">
          <cell r="A476">
            <v>39842</v>
          </cell>
          <cell r="B476">
            <v>39842</v>
          </cell>
          <cell r="C476" t="str">
            <v>Past</v>
          </cell>
          <cell r="D476">
            <v>37.97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37.97</v>
          </cell>
          <cell r="Q476">
            <v>6.4738359999999995</v>
          </cell>
          <cell r="R476" t="e">
            <v>#N/A</v>
          </cell>
        </row>
        <row r="477">
          <cell r="A477">
            <v>39843</v>
          </cell>
          <cell r="B477">
            <v>39843</v>
          </cell>
          <cell r="C477" t="str">
            <v>Past</v>
          </cell>
          <cell r="D477">
            <v>36.82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36.82</v>
          </cell>
          <cell r="Q477">
            <v>9.5991330000000001</v>
          </cell>
          <cell r="R477" t="e">
            <v>#N/A</v>
          </cell>
        </row>
        <row r="478">
          <cell r="A478">
            <v>39846</v>
          </cell>
          <cell r="B478">
            <v>39846</v>
          </cell>
          <cell r="C478" t="str">
            <v>Past</v>
          </cell>
          <cell r="D478">
            <v>37.270000000000003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37.270000000000003</v>
          </cell>
          <cell r="Q478">
            <v>5.5051160000000001</v>
          </cell>
          <cell r="R478" t="e">
            <v>#N/A</v>
          </cell>
        </row>
        <row r="479">
          <cell r="A479">
            <v>39847</v>
          </cell>
          <cell r="B479">
            <v>39847</v>
          </cell>
          <cell r="C479" t="str">
            <v>Past</v>
          </cell>
          <cell r="D479">
            <v>38.69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38.69</v>
          </cell>
          <cell r="Q479">
            <v>10.013140000000002</v>
          </cell>
          <cell r="R479" t="e">
            <v>#N/A</v>
          </cell>
        </row>
        <row r="480">
          <cell r="A480">
            <v>39848</v>
          </cell>
          <cell r="B480">
            <v>39848</v>
          </cell>
          <cell r="C480" t="str">
            <v>Past</v>
          </cell>
          <cell r="D480">
            <v>38.01</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38.01</v>
          </cell>
          <cell r="Q480">
            <v>7.4171279999999999</v>
          </cell>
          <cell r="R480" t="e">
            <v>#N/A</v>
          </cell>
        </row>
        <row r="481">
          <cell r="A481">
            <v>39849</v>
          </cell>
          <cell r="B481">
            <v>39849</v>
          </cell>
          <cell r="C481" t="str">
            <v>Past</v>
          </cell>
          <cell r="D481">
            <v>38.159999999999997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38.159999999999997</v>
          </cell>
          <cell r="Q481">
            <v>5.0512559999999995</v>
          </cell>
          <cell r="R481" t="e">
            <v>#N/A</v>
          </cell>
        </row>
        <row r="482">
          <cell r="A482">
            <v>39850</v>
          </cell>
          <cell r="B482">
            <v>39850</v>
          </cell>
          <cell r="C482" t="str">
            <v>Past</v>
          </cell>
          <cell r="D482">
            <v>38.18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38.18</v>
          </cell>
          <cell r="Q482">
            <v>4.9782630000000001</v>
          </cell>
          <cell r="R482" t="e">
            <v>#N/A</v>
          </cell>
        </row>
        <row r="483">
          <cell r="A483">
            <v>39853</v>
          </cell>
          <cell r="B483">
            <v>39853</v>
          </cell>
          <cell r="C483" t="str">
            <v>Past</v>
          </cell>
          <cell r="D483">
            <v>38.119999999999997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38.119999999999997</v>
          </cell>
          <cell r="Q483">
            <v>4.1329539999999998</v>
          </cell>
          <cell r="R483" t="e">
            <v>#N/A</v>
          </cell>
        </row>
        <row r="484">
          <cell r="A484">
            <v>39854</v>
          </cell>
          <cell r="B484">
            <v>39854</v>
          </cell>
          <cell r="C484" t="str">
            <v>Past</v>
          </cell>
          <cell r="D484">
            <v>36.94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36.94</v>
          </cell>
          <cell r="Q484">
            <v>5.7219000000000007</v>
          </cell>
          <cell r="R484" t="e">
            <v>#N/A</v>
          </cell>
        </row>
        <row r="485">
          <cell r="A485">
            <v>39855</v>
          </cell>
          <cell r="B485">
            <v>39855</v>
          </cell>
          <cell r="C485" t="str">
            <v>Past</v>
          </cell>
          <cell r="D485">
            <v>36.72</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36.72</v>
          </cell>
          <cell r="Q485">
            <v>4.2443919999999995</v>
          </cell>
          <cell r="R485" t="e">
            <v>#N/A</v>
          </cell>
        </row>
        <row r="486">
          <cell r="A486">
            <v>39856</v>
          </cell>
          <cell r="B486">
            <v>39856</v>
          </cell>
          <cell r="C486" t="str">
            <v>Past</v>
          </cell>
          <cell r="D486">
            <v>36.340000000000003</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36.340000000000003</v>
          </cell>
          <cell r="Q486">
            <v>6.0982659999999997</v>
          </cell>
          <cell r="R486" t="e">
            <v>#N/A</v>
          </cell>
        </row>
        <row r="487">
          <cell r="A487">
            <v>39857</v>
          </cell>
          <cell r="B487">
            <v>39857</v>
          </cell>
          <cell r="C487" t="str">
            <v>Past</v>
          </cell>
          <cell r="D487">
            <v>35.43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35.43</v>
          </cell>
          <cell r="Q487">
            <v>6.0230549999999994</v>
          </cell>
          <cell r="R487" t="e">
            <v>#N/A</v>
          </cell>
        </row>
        <row r="488">
          <cell r="A488">
            <v>39861</v>
          </cell>
          <cell r="B488">
            <v>39861</v>
          </cell>
          <cell r="C488" t="str">
            <v>Past</v>
          </cell>
          <cell r="D488">
            <v>34.58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34.58</v>
          </cell>
          <cell r="Q488">
            <v>7.4004500000000002</v>
          </cell>
          <cell r="R488" t="e">
            <v>#N/A</v>
          </cell>
        </row>
        <row r="489">
          <cell r="A489">
            <v>39862</v>
          </cell>
          <cell r="B489">
            <v>39862</v>
          </cell>
          <cell r="C489" t="str">
            <v>Past</v>
          </cell>
          <cell r="D489">
            <v>34.4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v>
          </cell>
          <cell r="Q489">
            <v>5.9168149999999997</v>
          </cell>
          <cell r="R489" t="e">
            <v>#N/A</v>
          </cell>
        </row>
        <row r="490">
          <cell r="A490">
            <v>39863</v>
          </cell>
          <cell r="B490">
            <v>39863</v>
          </cell>
          <cell r="C490" t="str">
            <v>Past</v>
          </cell>
          <cell r="D490">
            <v>34.479999999999997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34.479999999999997</v>
          </cell>
          <cell r="Q490">
            <v>4.241352</v>
          </cell>
          <cell r="R490" t="e">
            <v>#N/A</v>
          </cell>
        </row>
        <row r="491">
          <cell r="A491">
            <v>39864</v>
          </cell>
          <cell r="B491">
            <v>39864</v>
          </cell>
          <cell r="C491" t="str">
            <v>Past</v>
          </cell>
          <cell r="D491">
            <v>33.24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33.24</v>
          </cell>
          <cell r="Q491">
            <v>8.3610439999999997</v>
          </cell>
          <cell r="R491" t="e">
            <v>#N/A</v>
          </cell>
        </row>
        <row r="492">
          <cell r="A492">
            <v>39867</v>
          </cell>
          <cell r="B492">
            <v>39867</v>
          </cell>
          <cell r="C492" t="str">
            <v>Past</v>
          </cell>
          <cell r="D492">
            <v>32.31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32.31</v>
          </cell>
          <cell r="Q492">
            <v>5.5451389999999998</v>
          </cell>
          <cell r="R492" t="e">
            <v>#N/A</v>
          </cell>
        </row>
        <row r="493">
          <cell r="A493">
            <v>39868</v>
          </cell>
          <cell r="B493">
            <v>39868</v>
          </cell>
          <cell r="C493" t="str">
            <v>Past</v>
          </cell>
          <cell r="D493">
            <v>32.909999999999997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32.909999999999997</v>
          </cell>
          <cell r="Q493">
            <v>7.3455969999999997</v>
          </cell>
          <cell r="R493" t="e">
            <v>#N/A</v>
          </cell>
        </row>
        <row r="494">
          <cell r="A494">
            <v>39869</v>
          </cell>
          <cell r="B494">
            <v>39869</v>
          </cell>
          <cell r="C494" t="str">
            <v>Past</v>
          </cell>
          <cell r="D494">
            <v>32.56</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32.56</v>
          </cell>
          <cell r="Q494">
            <v>6.9441649999999999</v>
          </cell>
          <cell r="R494" t="e">
            <v>#N/A</v>
          </cell>
        </row>
        <row r="495">
          <cell r="A495">
            <v>39870</v>
          </cell>
          <cell r="B495">
            <v>39870</v>
          </cell>
          <cell r="C495" t="str">
            <v>Past</v>
          </cell>
          <cell r="D495">
            <v>31.04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31.04</v>
          </cell>
          <cell r="Q495">
            <v>12.1358</v>
          </cell>
          <cell r="R495" t="e">
            <v>#N/A</v>
          </cell>
        </row>
        <row r="496">
          <cell r="A496">
            <v>39871</v>
          </cell>
          <cell r="B496">
            <v>39871</v>
          </cell>
          <cell r="C496" t="str">
            <v>Past</v>
          </cell>
          <cell r="D496">
            <v>29.38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29.38</v>
          </cell>
          <cell r="Q496">
            <v>9.5235319999999994</v>
          </cell>
          <cell r="R496" t="e">
            <v>#N/A</v>
          </cell>
        </row>
        <row r="497">
          <cell r="A497">
            <v>39874</v>
          </cell>
          <cell r="B497">
            <v>39874</v>
          </cell>
          <cell r="C497" t="str">
            <v>Past</v>
          </cell>
          <cell r="D497">
            <v>27.75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27.75</v>
          </cell>
          <cell r="Q497">
            <v>13.436470000000002</v>
          </cell>
          <cell r="R497" t="e">
            <v>#N/A</v>
          </cell>
        </row>
        <row r="498">
          <cell r="A498">
            <v>39875</v>
          </cell>
          <cell r="B498">
            <v>39875</v>
          </cell>
          <cell r="C498" t="str">
            <v>Past</v>
          </cell>
          <cell r="D498">
            <v>27.49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27.49</v>
          </cell>
          <cell r="Q498">
            <v>9.490162999999999</v>
          </cell>
          <cell r="R498" t="e">
            <v>#N/A</v>
          </cell>
        </row>
        <row r="499">
          <cell r="A499">
            <v>39876</v>
          </cell>
          <cell r="B499">
            <v>39876</v>
          </cell>
          <cell r="C499" t="str">
            <v>Past</v>
          </cell>
          <cell r="D499">
            <v>28.5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28.5</v>
          </cell>
          <cell r="Q499">
            <v>8.8650219999999997</v>
          </cell>
          <cell r="R499" t="e">
            <v>#N/A</v>
          </cell>
        </row>
        <row r="500">
          <cell r="A500">
            <v>39877</v>
          </cell>
          <cell r="B500">
            <v>39877</v>
          </cell>
          <cell r="C500" t="str">
            <v>Past</v>
          </cell>
          <cell r="D500">
            <v>27.47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27.47</v>
          </cell>
          <cell r="Q500">
            <v>9.0288579999999996</v>
          </cell>
          <cell r="R500" t="e">
            <v>#N/A</v>
          </cell>
        </row>
        <row r="501">
          <cell r="A501">
            <v>39878</v>
          </cell>
          <cell r="B501">
            <v>39878</v>
          </cell>
          <cell r="C501" t="str">
            <v>Past</v>
          </cell>
          <cell r="D501">
            <v>27.98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27.98</v>
          </cell>
          <cell r="Q501">
            <v>8.7001270000000002</v>
          </cell>
          <cell r="R501" t="e">
            <v>#N/A</v>
          </cell>
        </row>
        <row r="502">
          <cell r="A502">
            <v>39881</v>
          </cell>
          <cell r="B502">
            <v>39881</v>
          </cell>
          <cell r="C502" t="str">
            <v>Past</v>
          </cell>
          <cell r="D502">
            <v>27.97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27.97</v>
          </cell>
          <cell r="Q502">
            <v>8.6357489999999988</v>
          </cell>
          <cell r="R502" t="e">
            <v>#N/A</v>
          </cell>
        </row>
        <row r="503">
          <cell r="A503">
            <v>39882</v>
          </cell>
          <cell r="B503">
            <v>39882</v>
          </cell>
          <cell r="C503" t="str">
            <v>Past</v>
          </cell>
          <cell r="D503">
            <v>29.72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29.72</v>
          </cell>
          <cell r="Q503">
            <v>10.124770000000002</v>
          </cell>
          <cell r="R503" t="e">
            <v>#N/A</v>
          </cell>
        </row>
        <row r="504">
          <cell r="A504">
            <v>39883</v>
          </cell>
          <cell r="B504">
            <v>39883</v>
          </cell>
          <cell r="C504" t="str">
            <v>Past</v>
          </cell>
          <cell r="D504">
            <v>28.85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28.85</v>
          </cell>
          <cell r="Q504">
            <v>9.624606</v>
          </cell>
          <cell r="R504" t="e">
            <v>#N/A</v>
          </cell>
        </row>
        <row r="505">
          <cell r="A505">
            <v>39884</v>
          </cell>
          <cell r="B505">
            <v>39884</v>
          </cell>
          <cell r="C505" t="str">
            <v>Past</v>
          </cell>
          <cell r="D505">
            <v>30.03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30.03</v>
          </cell>
          <cell r="Q505">
            <v>6.3600959999999995</v>
          </cell>
          <cell r="R505" t="e">
            <v>#N/A</v>
          </cell>
        </row>
        <row r="506">
          <cell r="A506">
            <v>39885</v>
          </cell>
          <cell r="B506">
            <v>39885</v>
          </cell>
          <cell r="C506" t="str">
            <v>Past</v>
          </cell>
          <cell r="D506">
            <v>30.64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30.64</v>
          </cell>
          <cell r="Q506">
            <v>6.790419</v>
          </cell>
          <cell r="R506" t="e">
            <v>#N/A</v>
          </cell>
        </row>
        <row r="507">
          <cell r="A507">
            <v>39888</v>
          </cell>
          <cell r="B507">
            <v>39888</v>
          </cell>
          <cell r="C507" t="str">
            <v>Past</v>
          </cell>
          <cell r="D507">
            <v>30.81</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30.81</v>
          </cell>
          <cell r="Q507">
            <v>6.6244000000000005</v>
          </cell>
          <cell r="R507" t="e">
            <v>#N/A</v>
          </cell>
        </row>
        <row r="508">
          <cell r="A508">
            <v>39889</v>
          </cell>
          <cell r="B508">
            <v>39889</v>
          </cell>
          <cell r="C508" t="str">
            <v>Past</v>
          </cell>
          <cell r="D508">
            <v>31.76</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31.76</v>
          </cell>
          <cell r="Q508">
            <v>5.0318000000000005</v>
          </cell>
          <cell r="R508" t="e">
            <v>#N/A</v>
          </cell>
        </row>
        <row r="509">
          <cell r="A509">
            <v>39890</v>
          </cell>
          <cell r="B509">
            <v>39890</v>
          </cell>
          <cell r="C509" t="str">
            <v>Past</v>
          </cell>
          <cell r="D509">
            <v>32.5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32.5</v>
          </cell>
          <cell r="Q509">
            <v>6.5189179999999993</v>
          </cell>
          <cell r="R509" t="e">
            <v>#N/A</v>
          </cell>
        </row>
        <row r="510">
          <cell r="A510">
            <v>39891</v>
          </cell>
          <cell r="B510">
            <v>39891</v>
          </cell>
          <cell r="C510" t="str">
            <v>Past</v>
          </cell>
          <cell r="D510">
            <v>31.83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31.83</v>
          </cell>
          <cell r="Q510">
            <v>5.1708379999999998</v>
          </cell>
          <cell r="R510" t="e">
            <v>#N/A</v>
          </cell>
        </row>
        <row r="511">
          <cell r="A511">
            <v>39892</v>
          </cell>
          <cell r="B511">
            <v>39892</v>
          </cell>
          <cell r="C511" t="str">
            <v>Past</v>
          </cell>
          <cell r="D511">
            <v>32.549999999999997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32.549999999999997</v>
          </cell>
          <cell r="Q511">
            <v>10.262180000000001</v>
          </cell>
          <cell r="R511" t="e">
            <v>#N/A</v>
          </cell>
        </row>
        <row r="512">
          <cell r="A512">
            <v>39895</v>
          </cell>
          <cell r="B512">
            <v>39895</v>
          </cell>
          <cell r="C512" t="str">
            <v>Past</v>
          </cell>
          <cell r="D512">
            <v>34.090000000000003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34.090000000000003</v>
          </cell>
          <cell r="Q512">
            <v>6.6119249999999994</v>
          </cell>
          <cell r="R512" t="e">
            <v>#N/A</v>
          </cell>
        </row>
        <row r="513">
          <cell r="A513">
            <v>39896</v>
          </cell>
          <cell r="B513">
            <v>39896</v>
          </cell>
          <cell r="C513" t="str">
            <v>Past</v>
          </cell>
          <cell r="D513">
            <v>33.17</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33.17</v>
          </cell>
          <cell r="Q513">
            <v>8.4878</v>
          </cell>
          <cell r="R513" t="e">
            <v>#N/A</v>
          </cell>
        </row>
        <row r="514">
          <cell r="A514">
            <v>39897</v>
          </cell>
          <cell r="B514">
            <v>39897</v>
          </cell>
          <cell r="C514" t="str">
            <v>Past</v>
          </cell>
          <cell r="D514">
            <v>33.53</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33.53</v>
          </cell>
          <cell r="Q514">
            <v>7.747814</v>
          </cell>
          <cell r="R514" t="e">
            <v>#N/A</v>
          </cell>
        </row>
        <row r="515">
          <cell r="A515">
            <v>39898</v>
          </cell>
          <cell r="B515">
            <v>39898</v>
          </cell>
          <cell r="C515" t="str">
            <v>Past</v>
          </cell>
          <cell r="D515">
            <v>34.22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34.22</v>
          </cell>
          <cell r="Q515">
            <v>7.406955</v>
          </cell>
          <cell r="R515" t="e">
            <v>#N/A</v>
          </cell>
        </row>
        <row r="516">
          <cell r="A516">
            <v>39899</v>
          </cell>
          <cell r="B516">
            <v>39899</v>
          </cell>
          <cell r="C516" t="str">
            <v>Past</v>
          </cell>
          <cell r="D516">
            <v>33.75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33.75</v>
          </cell>
          <cell r="Q516">
            <v>5.4617819999999995</v>
          </cell>
          <cell r="R516" t="e">
            <v>#N/A</v>
          </cell>
        </row>
        <row r="517">
          <cell r="A517">
            <v>39902</v>
          </cell>
          <cell r="B517">
            <v>39902</v>
          </cell>
          <cell r="C517" t="str">
            <v>Past</v>
          </cell>
          <cell r="D517">
            <v>32.840000000000003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32.840000000000003</v>
          </cell>
          <cell r="Q517">
            <v>7.1063069999999993</v>
          </cell>
          <cell r="R517" t="e">
            <v>#N/A</v>
          </cell>
        </row>
        <row r="518">
          <cell r="A518">
            <v>39903</v>
          </cell>
          <cell r="B518">
            <v>39903</v>
          </cell>
          <cell r="C518" t="str">
            <v>Past</v>
          </cell>
          <cell r="D518">
            <v>33.409999999999997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33.409999999999997</v>
          </cell>
          <cell r="Q518">
            <v>6.7019339999999996</v>
          </cell>
          <cell r="R518" t="e">
            <v>#N/A</v>
          </cell>
        </row>
        <row r="519">
          <cell r="A519">
            <v>39904</v>
          </cell>
          <cell r="B519">
            <v>39904</v>
          </cell>
          <cell r="C519" t="str">
            <v>Past</v>
          </cell>
          <cell r="D519">
            <v>33.78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33.78</v>
          </cell>
          <cell r="Q519">
            <v>5.4834000000000005</v>
          </cell>
          <cell r="R519" t="e">
            <v>#N/A</v>
          </cell>
        </row>
        <row r="520">
          <cell r="A520">
            <v>39905</v>
          </cell>
          <cell r="B520">
            <v>39905</v>
          </cell>
          <cell r="C520" t="str">
            <v>Past</v>
          </cell>
          <cell r="D520">
            <v>33.9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33.9</v>
          </cell>
          <cell r="Q520">
            <v>6.6657339999999996</v>
          </cell>
          <cell r="R520" t="e">
            <v>#N/A</v>
          </cell>
        </row>
        <row r="521">
          <cell r="A521">
            <v>39906</v>
          </cell>
          <cell r="B521">
            <v>39906</v>
          </cell>
          <cell r="C521" t="str">
            <v>Past</v>
          </cell>
          <cell r="D521">
            <v>33.01</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33.01</v>
          </cell>
          <cell r="Q521">
            <v>7.124409</v>
          </cell>
          <cell r="R521" t="e">
            <v>#N/A</v>
          </cell>
        </row>
        <row r="522">
          <cell r="A522">
            <v>39909</v>
          </cell>
          <cell r="B522">
            <v>39909</v>
          </cell>
          <cell r="C522" t="str">
            <v>Past</v>
          </cell>
          <cell r="D522">
            <v>32.840000000000003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32.840000000000003</v>
          </cell>
          <cell r="Q522">
            <v>6.6188349999999998</v>
          </cell>
          <cell r="R522" t="e">
            <v>#N/A</v>
          </cell>
        </row>
        <row r="523">
          <cell r="A523">
            <v>39910</v>
          </cell>
          <cell r="B523">
            <v>39910</v>
          </cell>
          <cell r="C523" t="str">
            <v>Past</v>
          </cell>
          <cell r="D523">
            <v>31.88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31.88</v>
          </cell>
          <cell r="Q523">
            <v>6.0334700000000003</v>
          </cell>
          <cell r="R523" t="e">
            <v>#N/A</v>
          </cell>
        </row>
        <row r="524">
          <cell r="A524">
            <v>39911</v>
          </cell>
          <cell r="B524">
            <v>39911</v>
          </cell>
          <cell r="C524" t="str">
            <v>Past</v>
          </cell>
          <cell r="D524">
            <v>32.340000000000003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32.340000000000003</v>
          </cell>
          <cell r="Q524">
            <v>5.2268109999999997</v>
          </cell>
          <cell r="R524" t="e">
            <v>#N/A</v>
          </cell>
        </row>
        <row r="525">
          <cell r="A525">
            <v>39912</v>
          </cell>
          <cell r="B525">
            <v>39912</v>
          </cell>
          <cell r="C525" t="str">
            <v>Past</v>
          </cell>
          <cell r="D525">
            <v>32.64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32.64</v>
          </cell>
          <cell r="Q525">
            <v>4.9841300000000004</v>
          </cell>
          <cell r="R525" t="e">
            <v>#N/A</v>
          </cell>
        </row>
        <row r="526">
          <cell r="A526">
            <v>39916</v>
          </cell>
          <cell r="B526">
            <v>39916</v>
          </cell>
          <cell r="C526" t="str">
            <v>Past</v>
          </cell>
          <cell r="D526">
            <v>32.57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32.57</v>
          </cell>
          <cell r="Q526">
            <v>3.405227</v>
          </cell>
          <cell r="R526" t="e">
            <v>#N/A</v>
          </cell>
        </row>
        <row r="527">
          <cell r="A527">
            <v>39917</v>
          </cell>
          <cell r="B527">
            <v>39917</v>
          </cell>
          <cell r="C527" t="str">
            <v>Past</v>
          </cell>
          <cell r="D527">
            <v>32.15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32.15</v>
          </cell>
          <cell r="Q527">
            <v>5.2493910000000001</v>
          </cell>
          <cell r="R527" t="e">
            <v>#N/A</v>
          </cell>
        </row>
        <row r="528">
          <cell r="A528">
            <v>39918</v>
          </cell>
          <cell r="B528">
            <v>39918</v>
          </cell>
          <cell r="C528" t="str">
            <v>Past</v>
          </cell>
          <cell r="D528">
            <v>32.81</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32.81</v>
          </cell>
          <cell r="Q528">
            <v>6.1552609999999994</v>
          </cell>
          <cell r="R528" t="e">
            <v>#N/A</v>
          </cell>
        </row>
        <row r="529">
          <cell r="A529">
            <v>39919</v>
          </cell>
          <cell r="B529">
            <v>39919</v>
          </cell>
          <cell r="C529" t="str">
            <v>Past</v>
          </cell>
          <cell r="D529">
            <v>33.270000000000003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33.270000000000003</v>
          </cell>
          <cell r="Q529">
            <v>4.9672969999999994</v>
          </cell>
          <cell r="R529" t="e">
            <v>#N/A</v>
          </cell>
        </row>
        <row r="530">
          <cell r="A530">
            <v>39920</v>
          </cell>
          <cell r="B530">
            <v>39920</v>
          </cell>
          <cell r="C530" t="str">
            <v>Past</v>
          </cell>
          <cell r="D530">
            <v>33.75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33.75</v>
          </cell>
          <cell r="Q530">
            <v>6.6703789999999996</v>
          </cell>
          <cell r="R530" t="e">
            <v>#N/A</v>
          </cell>
        </row>
        <row r="531">
          <cell r="A531">
            <v>39923</v>
          </cell>
          <cell r="B531">
            <v>39923</v>
          </cell>
          <cell r="C531" t="str">
            <v>Past</v>
          </cell>
          <cell r="D531">
            <v>32.99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32.99</v>
          </cell>
          <cell r="Q531">
            <v>9.7992270000000001</v>
          </cell>
          <cell r="R531" t="e">
            <v>#N/A</v>
          </cell>
        </row>
        <row r="532">
          <cell r="A532">
            <v>39924</v>
          </cell>
          <cell r="B532">
            <v>39924</v>
          </cell>
          <cell r="C532" t="str">
            <v>Past</v>
          </cell>
          <cell r="D532">
            <v>33.340000000000003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33.340000000000003</v>
          </cell>
          <cell r="Q532">
            <v>6.4096329999999995</v>
          </cell>
          <cell r="R532" t="e">
            <v>#N/A</v>
          </cell>
        </row>
        <row r="533">
          <cell r="A533">
            <v>39925</v>
          </cell>
          <cell r="B533">
            <v>39925</v>
          </cell>
          <cell r="C533" t="str">
            <v>Past</v>
          </cell>
          <cell r="D533">
            <v>32.74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32.74</v>
          </cell>
          <cell r="Q533">
            <v>11.130370000000001</v>
          </cell>
          <cell r="R533" t="e">
            <v>#N/A</v>
          </cell>
        </row>
        <row r="534">
          <cell r="A534">
            <v>39926</v>
          </cell>
          <cell r="B534">
            <v>39926</v>
          </cell>
          <cell r="C534" t="str">
            <v>Past</v>
          </cell>
          <cell r="D534">
            <v>32.880000000000003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32.880000000000003</v>
          </cell>
          <cell r="Q534">
            <v>8.591372999999999</v>
          </cell>
          <cell r="R534" t="e">
            <v>#N/A</v>
          </cell>
        </row>
        <row r="535">
          <cell r="A535">
            <v>39927</v>
          </cell>
          <cell r="B535">
            <v>39927</v>
          </cell>
          <cell r="C535" t="str">
            <v>Past</v>
          </cell>
          <cell r="D535">
            <v>33.01</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33.01</v>
          </cell>
          <cell r="Q535">
            <v>8.328225999999999</v>
          </cell>
          <cell r="R535" t="e">
            <v>#N/A</v>
          </cell>
        </row>
        <row r="536">
          <cell r="A536">
            <v>39930</v>
          </cell>
          <cell r="B536">
            <v>39930</v>
          </cell>
          <cell r="C536" t="str">
            <v>Past</v>
          </cell>
          <cell r="D536">
            <v>33.130000000000003</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33.130000000000003</v>
          </cell>
          <cell r="Q536">
            <v>4.16866</v>
          </cell>
          <cell r="R536" t="e">
            <v>#N/A</v>
          </cell>
        </row>
        <row r="537">
          <cell r="A537">
            <v>39931</v>
          </cell>
          <cell r="B537">
            <v>39931</v>
          </cell>
          <cell r="C537" t="str">
            <v>Past</v>
          </cell>
          <cell r="D537">
            <v>33.200000000000003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33.200000000000003</v>
          </cell>
          <cell r="Q537">
            <v>7.6634069999999994</v>
          </cell>
          <cell r="R537" t="e">
            <v>#N/A</v>
          </cell>
        </row>
        <row r="538">
          <cell r="A538">
            <v>39932</v>
          </cell>
          <cell r="B538">
            <v>39932</v>
          </cell>
          <cell r="C538" t="str">
            <v>Past</v>
          </cell>
          <cell r="D538">
            <v>33.36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33.36</v>
          </cell>
          <cell r="Q538">
            <v>6.7499750000000001</v>
          </cell>
          <cell r="R538" t="e">
            <v>#N/A</v>
          </cell>
        </row>
        <row r="539">
          <cell r="A539">
            <v>39933</v>
          </cell>
          <cell r="B539">
            <v>39933</v>
          </cell>
          <cell r="C539" t="str">
            <v>Past</v>
          </cell>
          <cell r="D539">
            <v>32.92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32.92</v>
          </cell>
          <cell r="Q539">
            <v>8.2910430000000002</v>
          </cell>
          <cell r="R539" t="e">
            <v>#N/A</v>
          </cell>
        </row>
        <row r="540">
          <cell r="A540">
            <v>39934</v>
          </cell>
          <cell r="B540">
            <v>39934</v>
          </cell>
          <cell r="C540" t="str">
            <v>Past</v>
          </cell>
          <cell r="D540">
            <v>33.49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33.49</v>
          </cell>
          <cell r="Q540">
            <v>5.4118600000000008</v>
          </cell>
          <cell r="R540" t="e">
            <v>#N/A</v>
          </cell>
        </row>
        <row r="541">
          <cell r="A541">
            <v>39937</v>
          </cell>
          <cell r="B541">
            <v>39937</v>
          </cell>
          <cell r="C541" t="str">
            <v>Past</v>
          </cell>
          <cell r="D541">
            <v>33.81</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33.81</v>
          </cell>
          <cell r="Q541">
            <v>5.3630269999999998</v>
          </cell>
          <cell r="R541" t="e">
            <v>#N/A</v>
          </cell>
        </row>
        <row r="542">
          <cell r="A542">
            <v>39938</v>
          </cell>
          <cell r="B542">
            <v>39938</v>
          </cell>
          <cell r="C542" t="str">
            <v>Past</v>
          </cell>
          <cell r="D542">
            <v>34.54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34.54</v>
          </cell>
          <cell r="Q542">
            <v>8.3934090000000001</v>
          </cell>
          <cell r="R542" t="e">
            <v>#N/A</v>
          </cell>
        </row>
        <row r="543">
          <cell r="A543">
            <v>39939</v>
          </cell>
          <cell r="B543">
            <v>39939</v>
          </cell>
          <cell r="C543" t="str">
            <v>Past</v>
          </cell>
          <cell r="D543">
            <v>34.43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34.43</v>
          </cell>
          <cell r="Q543">
            <v>5.6968429999999994</v>
          </cell>
          <cell r="R543" t="e">
            <v>#N/A</v>
          </cell>
        </row>
        <row r="544">
          <cell r="A544">
            <v>39940</v>
          </cell>
          <cell r="B544">
            <v>39940</v>
          </cell>
          <cell r="C544" t="str">
            <v>Past</v>
          </cell>
          <cell r="D544">
            <v>35.85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35.85</v>
          </cell>
          <cell r="Q544">
            <v>11.239310000000001</v>
          </cell>
          <cell r="R544" t="e">
            <v>#N/A</v>
          </cell>
        </row>
        <row r="545">
          <cell r="A545">
            <v>39941</v>
          </cell>
          <cell r="B545">
            <v>39941</v>
          </cell>
          <cell r="C545" t="str">
            <v>Past</v>
          </cell>
          <cell r="D545">
            <v>35.950000000000003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35.950000000000003</v>
          </cell>
          <cell r="Q545">
            <v>7.1747929999999993</v>
          </cell>
          <cell r="R545" t="e">
            <v>#N/A</v>
          </cell>
        </row>
        <row r="546">
          <cell r="A546">
            <v>39944</v>
          </cell>
          <cell r="B546">
            <v>39944</v>
          </cell>
          <cell r="C546" t="str">
            <v>Past</v>
          </cell>
          <cell r="D546">
            <v>35.35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35.35</v>
          </cell>
          <cell r="Q546">
            <v>6.3392400000000002</v>
          </cell>
          <cell r="R546" t="e">
            <v>#N/A</v>
          </cell>
        </row>
        <row r="547">
          <cell r="A547">
            <v>39945</v>
          </cell>
          <cell r="B547">
            <v>39945</v>
          </cell>
          <cell r="C547" t="str">
            <v>Past</v>
          </cell>
          <cell r="D547">
            <v>35.9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35.9</v>
          </cell>
          <cell r="Q547">
            <v>6.4275129999999994</v>
          </cell>
          <cell r="R547" t="e">
            <v>#N/A</v>
          </cell>
        </row>
        <row r="548">
          <cell r="A548">
            <v>39946</v>
          </cell>
          <cell r="B548">
            <v>39946</v>
          </cell>
          <cell r="C548" t="str">
            <v>Past</v>
          </cell>
          <cell r="D548">
            <v>35.15</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35.15</v>
          </cell>
          <cell r="Q548">
            <v>6.0419159999999996</v>
          </cell>
          <cell r="R548" t="e">
            <v>#N/A</v>
          </cell>
        </row>
        <row r="549">
          <cell r="A549">
            <v>39947</v>
          </cell>
          <cell r="B549">
            <v>39947</v>
          </cell>
          <cell r="C549" t="str">
            <v>Past</v>
          </cell>
          <cell r="D549">
            <v>35.119999999999997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35.119999999999997</v>
          </cell>
          <cell r="Q549">
            <v>4.6474060000000001</v>
          </cell>
          <cell r="R549" t="e">
            <v>#N/A</v>
          </cell>
        </row>
        <row r="550">
          <cell r="A550">
            <v>39948</v>
          </cell>
          <cell r="B550">
            <v>39948</v>
          </cell>
          <cell r="C550" t="str">
            <v>Past</v>
          </cell>
          <cell r="D550">
            <v>34.17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34.17</v>
          </cell>
          <cell r="Q550">
            <v>6.1764999999999999</v>
          </cell>
          <cell r="R550" t="e">
            <v>#N/A</v>
          </cell>
        </row>
        <row r="551">
          <cell r="A551">
            <v>39951</v>
          </cell>
          <cell r="B551">
            <v>39951</v>
          </cell>
          <cell r="C551" t="str">
            <v>Past</v>
          </cell>
          <cell r="D551">
            <v>34.67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34.67</v>
          </cell>
          <cell r="Q551">
            <v>5.5593709999999996</v>
          </cell>
          <cell r="R551" t="e">
            <v>#N/A</v>
          </cell>
        </row>
        <row r="552">
          <cell r="A552">
            <v>39952</v>
          </cell>
          <cell r="B552">
            <v>39952</v>
          </cell>
          <cell r="C552" t="str">
            <v>Past</v>
          </cell>
          <cell r="D552">
            <v>34.53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34.53</v>
          </cell>
          <cell r="Q552">
            <v>4.3698869999999994</v>
          </cell>
          <cell r="R552" t="e">
            <v>#N/A</v>
          </cell>
        </row>
        <row r="553">
          <cell r="A553">
            <v>39953</v>
          </cell>
          <cell r="B553">
            <v>39953</v>
          </cell>
          <cell r="C553" t="str">
            <v>Past</v>
          </cell>
          <cell r="D553">
            <v>34.729999999999997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34.729999999999997</v>
          </cell>
          <cell r="Q553">
            <v>4.7807459999999997</v>
          </cell>
          <cell r="R553" t="e">
            <v>#N/A</v>
          </cell>
        </row>
        <row r="554">
          <cell r="A554">
            <v>39954</v>
          </cell>
          <cell r="B554">
            <v>39954</v>
          </cell>
          <cell r="C554" t="str">
            <v>Past</v>
          </cell>
          <cell r="D554">
            <v>34.619999999999997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34.619999999999997</v>
          </cell>
          <cell r="Q554">
            <v>5.2200850000000001</v>
          </cell>
          <cell r="R554" t="e">
            <v>#N/A</v>
          </cell>
        </row>
        <row r="555">
          <cell r="A555">
            <v>39955</v>
          </cell>
          <cell r="B555">
            <v>39955</v>
          </cell>
          <cell r="C555" t="str">
            <v>Past</v>
          </cell>
          <cell r="D555">
            <v>34.340000000000003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34.340000000000003</v>
          </cell>
          <cell r="Q555">
            <v>3.3391259999999998</v>
          </cell>
          <cell r="R555" t="e">
            <v>#N/A</v>
          </cell>
        </row>
        <row r="556">
          <cell r="A556">
            <v>39959</v>
          </cell>
          <cell r="B556">
            <v>39959</v>
          </cell>
          <cell r="C556" t="str">
            <v>Past</v>
          </cell>
          <cell r="D556">
            <v>34.85</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34.85</v>
          </cell>
          <cell r="Q556">
            <v>3.953217</v>
          </cell>
          <cell r="R556" t="e">
            <v>#N/A</v>
          </cell>
        </row>
        <row r="557">
          <cell r="A557">
            <v>39960</v>
          </cell>
          <cell r="B557">
            <v>39960</v>
          </cell>
          <cell r="C557" t="str">
            <v>Past</v>
          </cell>
          <cell r="D557">
            <v>33.67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33.67</v>
          </cell>
          <cell r="Q557">
            <v>5.1936239999999998</v>
          </cell>
          <cell r="R557" t="e">
            <v>#N/A</v>
          </cell>
        </row>
        <row r="558">
          <cell r="A558">
            <v>39961</v>
          </cell>
          <cell r="B558">
            <v>39961</v>
          </cell>
          <cell r="C558" t="str">
            <v>Past</v>
          </cell>
          <cell r="D558">
            <v>33.78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33.78</v>
          </cell>
          <cell r="Q558">
            <v>4.4986489999999995</v>
          </cell>
          <cell r="R558" t="e">
            <v>#N/A</v>
          </cell>
        </row>
        <row r="559">
          <cell r="A559">
            <v>39962</v>
          </cell>
          <cell r="B559">
            <v>39962</v>
          </cell>
          <cell r="C559" t="str">
            <v>Current</v>
          </cell>
          <cell r="D559">
            <v>34.57</v>
          </cell>
          <cell r="E559">
            <v>34.57</v>
          </cell>
          <cell r="F559">
            <v>34.57</v>
          </cell>
          <cell r="G559">
            <v>34.57</v>
          </cell>
          <cell r="H559">
            <v>34.57</v>
          </cell>
          <cell r="I559">
            <v>34.57</v>
          </cell>
          <cell r="J559" t="e">
            <v>#N/A</v>
          </cell>
          <cell r="K559" t="e">
            <v>#N/A</v>
          </cell>
          <cell r="L559" t="e">
            <v>#N/A</v>
          </cell>
          <cell r="M559" t="e">
            <v>#N/A</v>
          </cell>
          <cell r="N559" t="e">
            <v>#N/A</v>
          </cell>
          <cell r="O559">
            <v>114.16500000000001</v>
          </cell>
          <cell r="P559">
            <v>34.57</v>
          </cell>
          <cell r="Q559">
            <v>4.873189</v>
          </cell>
          <cell r="R559" t="e">
            <v>#N/A</v>
          </cell>
        </row>
        <row r="560">
          <cell r="A560">
            <v>39965</v>
          </cell>
          <cell r="B560">
            <v>39965</v>
          </cell>
          <cell r="C560" t="str">
            <v>Future</v>
          </cell>
          <cell r="D560" t="e">
            <v>#N/A</v>
          </cell>
          <cell r="E560">
            <v>34.433359683794464</v>
          </cell>
          <cell r="F560">
            <v>34.599367588932807</v>
          </cell>
          <cell r="G560">
            <v>34.559841897233198</v>
          </cell>
          <cell r="H560">
            <v>34.559841897233198</v>
          </cell>
          <cell r="I560" t="e">
            <v>#N/A</v>
          </cell>
          <cell r="J560" t="e">
            <v>#N/A</v>
          </cell>
          <cell r="K560" t="e">
            <v>#N/A</v>
          </cell>
          <cell r="L560" t="e">
            <v>#N/A</v>
          </cell>
          <cell r="M560" t="e">
            <v>#N/A</v>
          </cell>
          <cell r="N560" t="e">
            <v>#N/A</v>
          </cell>
          <cell r="O560" t="e">
            <v>#N/A</v>
          </cell>
          <cell r="P560">
            <v>34.65</v>
          </cell>
          <cell r="Q560">
            <v>5.3196200000000005</v>
          </cell>
          <cell r="R560" t="e">
            <v>#N/A</v>
          </cell>
        </row>
        <row r="561">
          <cell r="A561">
            <v>39966</v>
          </cell>
          <cell r="B561">
            <v>39966</v>
          </cell>
          <cell r="C561" t="str">
            <v>Future</v>
          </cell>
          <cell r="D561" t="e">
            <v>#N/A</v>
          </cell>
          <cell r="E561">
            <v>34.296719367588928</v>
          </cell>
          <cell r="F561">
            <v>34.628735177865615</v>
          </cell>
          <cell r="G561">
            <v>34.549683794466397</v>
          </cell>
          <cell r="H561">
            <v>34.549683794466397</v>
          </cell>
          <cell r="I561" t="e">
            <v>#N/A</v>
          </cell>
          <cell r="J561" t="e">
            <v>#N/A</v>
          </cell>
          <cell r="K561" t="e">
            <v>#N/A</v>
          </cell>
          <cell r="L561" t="e">
            <v>#N/A</v>
          </cell>
          <cell r="M561" t="e">
            <v>#N/A</v>
          </cell>
          <cell r="N561" t="e">
            <v>#N/A</v>
          </cell>
          <cell r="O561" t="e">
            <v>#N/A</v>
          </cell>
          <cell r="P561">
            <v>34.65</v>
          </cell>
          <cell r="Q561" t="str">
            <v/>
          </cell>
          <cell r="R561" t="e">
            <v>#N/A</v>
          </cell>
        </row>
        <row r="562">
          <cell r="A562">
            <v>39967</v>
          </cell>
          <cell r="B562">
            <v>39967</v>
          </cell>
          <cell r="C562" t="str">
            <v>Future</v>
          </cell>
          <cell r="D562" t="e">
            <v>#N/A</v>
          </cell>
          <cell r="E562">
            <v>34.160079051383391</v>
          </cell>
          <cell r="F562">
            <v>34.658102766798422</v>
          </cell>
          <cell r="G562">
            <v>34.539525691699595</v>
          </cell>
          <cell r="H562">
            <v>34.539525691699595</v>
          </cell>
          <cell r="I562" t="e">
            <v>#N/A</v>
          </cell>
          <cell r="J562" t="e">
            <v>#N/A</v>
          </cell>
          <cell r="K562" t="e">
            <v>#N/A</v>
          </cell>
          <cell r="L562" t="e">
            <v>#N/A</v>
          </cell>
          <cell r="M562" t="e">
            <v>#N/A</v>
          </cell>
          <cell r="N562" t="e">
            <v>#N/A</v>
          </cell>
          <cell r="O562" t="e">
            <v>#N/A</v>
          </cell>
          <cell r="P562">
            <v>34.65</v>
          </cell>
          <cell r="Q562" t="str">
            <v/>
          </cell>
          <cell r="R562" t="e">
            <v>#N/A</v>
          </cell>
        </row>
        <row r="563">
          <cell r="A563">
            <v>39968</v>
          </cell>
          <cell r="B563">
            <v>39968</v>
          </cell>
          <cell r="C563" t="str">
            <v>Future</v>
          </cell>
          <cell r="D563" t="e">
            <v>#N/A</v>
          </cell>
          <cell r="E563">
            <v>34.023438735177855</v>
          </cell>
          <cell r="F563">
            <v>34.687470355731229</v>
          </cell>
          <cell r="G563">
            <v>34.529367588932793</v>
          </cell>
          <cell r="H563">
            <v>34.529367588932793</v>
          </cell>
          <cell r="I563" t="e">
            <v>#N/A</v>
          </cell>
          <cell r="J563" t="e">
            <v>#N/A</v>
          </cell>
          <cell r="K563" t="e">
            <v>#N/A</v>
          </cell>
          <cell r="L563" t="e">
            <v>#N/A</v>
          </cell>
          <cell r="M563" t="e">
            <v>#N/A</v>
          </cell>
          <cell r="N563" t="e">
            <v>#N/A</v>
          </cell>
          <cell r="O563" t="e">
            <v>#N/A</v>
          </cell>
          <cell r="P563">
            <v>34.65</v>
          </cell>
          <cell r="Q563" t="str">
            <v/>
          </cell>
          <cell r="R563" t="e">
            <v>#N/A</v>
          </cell>
        </row>
        <row r="564">
          <cell r="A564">
            <v>39969</v>
          </cell>
          <cell r="B564">
            <v>39969</v>
          </cell>
          <cell r="C564" t="str">
            <v>Future</v>
          </cell>
          <cell r="D564" t="e">
            <v>#N/A</v>
          </cell>
          <cell r="E564">
            <v>33.886798418972319</v>
          </cell>
          <cell r="F564">
            <v>34.716837944664036</v>
          </cell>
          <cell r="G564">
            <v>34.519209486165991</v>
          </cell>
          <cell r="H564">
            <v>34.519209486165991</v>
          </cell>
          <cell r="I564" t="e">
            <v>#N/A</v>
          </cell>
          <cell r="J564" t="e">
            <v>#N/A</v>
          </cell>
          <cell r="K564" t="e">
            <v>#N/A</v>
          </cell>
          <cell r="L564" t="e">
            <v>#N/A</v>
          </cell>
          <cell r="M564" t="e">
            <v>#N/A</v>
          </cell>
          <cell r="N564" t="e">
            <v>#N/A</v>
          </cell>
          <cell r="O564" t="e">
            <v>#N/A</v>
          </cell>
          <cell r="P564">
            <v>34.65</v>
          </cell>
          <cell r="Q564" t="str">
            <v/>
          </cell>
          <cell r="R564" t="e">
            <v>#N/A</v>
          </cell>
        </row>
        <row r="565">
          <cell r="A565">
            <v>39972</v>
          </cell>
          <cell r="B565">
            <v>39972</v>
          </cell>
          <cell r="C565" t="str">
            <v>Future</v>
          </cell>
          <cell r="D565" t="e">
            <v>#N/A</v>
          </cell>
          <cell r="E565">
            <v>33.750158102766783</v>
          </cell>
          <cell r="F565">
            <v>34.746205533596843</v>
          </cell>
          <cell r="G565">
            <v>34.509051383399189</v>
          </cell>
          <cell r="H565">
            <v>34.509051383399189</v>
          </cell>
          <cell r="I565" t="e">
            <v>#N/A</v>
          </cell>
          <cell r="J565" t="e">
            <v>#N/A</v>
          </cell>
          <cell r="K565" t="e">
            <v>#N/A</v>
          </cell>
          <cell r="L565" t="e">
            <v>#N/A</v>
          </cell>
          <cell r="M565" t="e">
            <v>#N/A</v>
          </cell>
          <cell r="N565" t="e">
            <v>#N/A</v>
          </cell>
          <cell r="O565" t="e">
            <v>#N/A</v>
          </cell>
          <cell r="P565">
            <v>34.65</v>
          </cell>
          <cell r="Q565" t="str">
            <v/>
          </cell>
          <cell r="R565" t="e">
            <v>#N/A</v>
          </cell>
        </row>
        <row r="566">
          <cell r="A566">
            <v>39973</v>
          </cell>
          <cell r="B566">
            <v>39973</v>
          </cell>
          <cell r="C566" t="str">
            <v>Future</v>
          </cell>
          <cell r="D566" t="e">
            <v>#N/A</v>
          </cell>
          <cell r="E566">
            <v>33.613517786561246</v>
          </cell>
          <cell r="F566">
            <v>34.77557312252965</v>
          </cell>
          <cell r="G566">
            <v>34.498893280632387</v>
          </cell>
          <cell r="H566">
            <v>34.498893280632387</v>
          </cell>
          <cell r="I566" t="e">
            <v>#N/A</v>
          </cell>
          <cell r="J566" t="e">
            <v>#N/A</v>
          </cell>
          <cell r="K566" t="e">
            <v>#N/A</v>
          </cell>
          <cell r="L566" t="e">
            <v>#N/A</v>
          </cell>
          <cell r="M566" t="e">
            <v>#N/A</v>
          </cell>
          <cell r="N566" t="e">
            <v>#N/A</v>
          </cell>
          <cell r="O566" t="e">
            <v>#N/A</v>
          </cell>
          <cell r="P566">
            <v>34.65</v>
          </cell>
          <cell r="Q566" t="str">
            <v/>
          </cell>
          <cell r="R566" t="e">
            <v>#N/A</v>
          </cell>
        </row>
        <row r="567">
          <cell r="A567">
            <v>39974</v>
          </cell>
          <cell r="B567">
            <v>39974</v>
          </cell>
          <cell r="C567" t="str">
            <v>Future</v>
          </cell>
          <cell r="D567" t="e">
            <v>#N/A</v>
          </cell>
          <cell r="E567">
            <v>33.47687747035571</v>
          </cell>
          <cell r="F567">
            <v>34.804940711462457</v>
          </cell>
          <cell r="G567">
            <v>34.488735177865586</v>
          </cell>
          <cell r="H567">
            <v>34.488735177865586</v>
          </cell>
          <cell r="I567" t="e">
            <v>#N/A</v>
          </cell>
          <cell r="J567" t="e">
            <v>#N/A</v>
          </cell>
          <cell r="K567" t="e">
            <v>#N/A</v>
          </cell>
          <cell r="L567" t="e">
            <v>#N/A</v>
          </cell>
          <cell r="M567" t="e">
            <v>#N/A</v>
          </cell>
          <cell r="N567" t="e">
            <v>#N/A</v>
          </cell>
          <cell r="O567" t="e">
            <v>#N/A</v>
          </cell>
          <cell r="P567">
            <v>34.65</v>
          </cell>
          <cell r="Q567" t="str">
            <v/>
          </cell>
          <cell r="R567" t="e">
            <v>#N/A</v>
          </cell>
        </row>
        <row r="568">
          <cell r="A568">
            <v>39975</v>
          </cell>
          <cell r="B568">
            <v>39975</v>
          </cell>
          <cell r="C568" t="str">
            <v>Future</v>
          </cell>
          <cell r="D568" t="e">
            <v>#N/A</v>
          </cell>
          <cell r="E568">
            <v>33.340237154150174</v>
          </cell>
          <cell r="F568">
            <v>34.834308300395264</v>
          </cell>
          <cell r="G568">
            <v>34.478577075098784</v>
          </cell>
          <cell r="H568">
            <v>34.478577075098784</v>
          </cell>
          <cell r="I568" t="e">
            <v>#N/A</v>
          </cell>
          <cell r="J568" t="e">
            <v>#N/A</v>
          </cell>
          <cell r="K568" t="e">
            <v>#N/A</v>
          </cell>
          <cell r="L568" t="e">
            <v>#N/A</v>
          </cell>
          <cell r="M568" t="e">
            <v>#N/A</v>
          </cell>
          <cell r="N568" t="e">
            <v>#N/A</v>
          </cell>
          <cell r="O568" t="e">
            <v>#N/A</v>
          </cell>
          <cell r="P568">
            <v>34.65</v>
          </cell>
          <cell r="Q568" t="str">
            <v/>
          </cell>
          <cell r="R568" t="e">
            <v>#N/A</v>
          </cell>
        </row>
        <row r="569">
          <cell r="A569">
            <v>39976</v>
          </cell>
          <cell r="B569">
            <v>39976</v>
          </cell>
          <cell r="C569" t="str">
            <v>Future</v>
          </cell>
          <cell r="D569" t="e">
            <v>#N/A</v>
          </cell>
          <cell r="E569">
            <v>33.203596837944637</v>
          </cell>
          <cell r="F569">
            <v>34.863675889328071</v>
          </cell>
          <cell r="G569">
            <v>34.468418972331982</v>
          </cell>
          <cell r="H569">
            <v>34.468418972331982</v>
          </cell>
          <cell r="I569" t="e">
            <v>#N/A</v>
          </cell>
          <cell r="J569" t="e">
            <v>#N/A</v>
          </cell>
          <cell r="K569" t="e">
            <v>#N/A</v>
          </cell>
          <cell r="L569" t="e">
            <v>#N/A</v>
          </cell>
          <cell r="M569" t="e">
            <v>#N/A</v>
          </cell>
          <cell r="N569" t="e">
            <v>#N/A</v>
          </cell>
          <cell r="O569" t="e">
            <v>#N/A</v>
          </cell>
          <cell r="P569">
            <v>34.65</v>
          </cell>
          <cell r="Q569" t="str">
            <v/>
          </cell>
          <cell r="R569" t="e">
            <v>#N/A</v>
          </cell>
        </row>
        <row r="570">
          <cell r="A570">
            <v>39979</v>
          </cell>
          <cell r="B570">
            <v>39979</v>
          </cell>
          <cell r="C570" t="str">
            <v>Future</v>
          </cell>
          <cell r="D570" t="e">
            <v>#N/A</v>
          </cell>
          <cell r="E570">
            <v>33.066956521739101</v>
          </cell>
          <cell r="F570">
            <v>34.893043478260878</v>
          </cell>
          <cell r="G570">
            <v>34.45826086956518</v>
          </cell>
          <cell r="H570">
            <v>34.45826086956518</v>
          </cell>
          <cell r="I570" t="e">
            <v>#N/A</v>
          </cell>
          <cell r="J570" t="e">
            <v>#N/A</v>
          </cell>
          <cell r="K570" t="e">
            <v>#N/A</v>
          </cell>
          <cell r="L570" t="e">
            <v>#N/A</v>
          </cell>
          <cell r="M570" t="e">
            <v>#N/A</v>
          </cell>
          <cell r="N570" t="e">
            <v>#N/A</v>
          </cell>
          <cell r="O570" t="e">
            <v>#N/A</v>
          </cell>
          <cell r="P570">
            <v>34.65</v>
          </cell>
          <cell r="Q570" t="str">
            <v/>
          </cell>
          <cell r="R570" t="e">
            <v>#N/A</v>
          </cell>
        </row>
        <row r="571">
          <cell r="A571">
            <v>39980</v>
          </cell>
          <cell r="B571">
            <v>39980</v>
          </cell>
          <cell r="C571" t="str">
            <v>Future</v>
          </cell>
          <cell r="D571" t="e">
            <v>#N/A</v>
          </cell>
          <cell r="E571">
            <v>32.930316205533565</v>
          </cell>
          <cell r="F571">
            <v>34.922411067193686</v>
          </cell>
          <cell r="G571">
            <v>34.448102766798378</v>
          </cell>
          <cell r="H571">
            <v>34.448102766798378</v>
          </cell>
          <cell r="I571" t="e">
            <v>#N/A</v>
          </cell>
          <cell r="J571" t="e">
            <v>#N/A</v>
          </cell>
          <cell r="K571" t="e">
            <v>#N/A</v>
          </cell>
          <cell r="L571" t="e">
            <v>#N/A</v>
          </cell>
          <cell r="M571" t="e">
            <v>#N/A</v>
          </cell>
          <cell r="N571" t="e">
            <v>#N/A</v>
          </cell>
          <cell r="O571" t="e">
            <v>#N/A</v>
          </cell>
          <cell r="P571">
            <v>34.65</v>
          </cell>
          <cell r="Q571" t="str">
            <v/>
          </cell>
          <cell r="R571" t="e">
            <v>#N/A</v>
          </cell>
        </row>
        <row r="572">
          <cell r="A572">
            <v>39981</v>
          </cell>
          <cell r="B572">
            <v>39981</v>
          </cell>
          <cell r="C572" t="str">
            <v>Future</v>
          </cell>
          <cell r="D572" t="e">
            <v>#N/A</v>
          </cell>
          <cell r="E572">
            <v>32.793675889328028</v>
          </cell>
          <cell r="F572">
            <v>34.951778656126493</v>
          </cell>
          <cell r="G572">
            <v>34.437944664031576</v>
          </cell>
          <cell r="H572">
            <v>34.437944664031576</v>
          </cell>
          <cell r="I572" t="e">
            <v>#N/A</v>
          </cell>
          <cell r="J572" t="e">
            <v>#N/A</v>
          </cell>
          <cell r="K572" t="e">
            <v>#N/A</v>
          </cell>
          <cell r="L572" t="e">
            <v>#N/A</v>
          </cell>
          <cell r="M572" t="e">
            <v>#N/A</v>
          </cell>
          <cell r="N572" t="e">
            <v>#N/A</v>
          </cell>
          <cell r="O572" t="e">
            <v>#N/A</v>
          </cell>
          <cell r="P572">
            <v>34.65</v>
          </cell>
          <cell r="Q572" t="str">
            <v/>
          </cell>
          <cell r="R572" t="e">
            <v>#N/A</v>
          </cell>
        </row>
        <row r="573">
          <cell r="A573">
            <v>39982</v>
          </cell>
          <cell r="B573">
            <v>39982</v>
          </cell>
          <cell r="C573" t="str">
            <v>Future</v>
          </cell>
          <cell r="D573" t="e">
            <v>#N/A</v>
          </cell>
          <cell r="E573">
            <v>32.657035573122492</v>
          </cell>
          <cell r="F573">
            <v>34.9811462450593</v>
          </cell>
          <cell r="G573">
            <v>34.427786561264774</v>
          </cell>
          <cell r="H573">
            <v>34.427786561264774</v>
          </cell>
          <cell r="I573" t="e">
            <v>#N/A</v>
          </cell>
          <cell r="J573" t="e">
            <v>#N/A</v>
          </cell>
          <cell r="K573" t="e">
            <v>#N/A</v>
          </cell>
          <cell r="L573" t="e">
            <v>#N/A</v>
          </cell>
          <cell r="M573" t="e">
            <v>#N/A</v>
          </cell>
          <cell r="N573" t="e">
            <v>#N/A</v>
          </cell>
          <cell r="O573" t="e">
            <v>#N/A</v>
          </cell>
          <cell r="P573">
            <v>34.65</v>
          </cell>
          <cell r="Q573" t="str">
            <v/>
          </cell>
          <cell r="R573" t="e">
            <v>#N/A</v>
          </cell>
        </row>
        <row r="574">
          <cell r="A574">
            <v>39983</v>
          </cell>
          <cell r="B574">
            <v>39983</v>
          </cell>
          <cell r="C574" t="str">
            <v>Future</v>
          </cell>
          <cell r="D574" t="e">
            <v>#N/A</v>
          </cell>
          <cell r="E574">
            <v>32.520395256916956</v>
          </cell>
          <cell r="F574">
            <v>35.010513833992107</v>
          </cell>
          <cell r="G574">
            <v>34.417628458497973</v>
          </cell>
          <cell r="H574">
            <v>34.417628458497973</v>
          </cell>
          <cell r="I574" t="e">
            <v>#N/A</v>
          </cell>
          <cell r="J574" t="e">
            <v>#N/A</v>
          </cell>
          <cell r="K574" t="e">
            <v>#N/A</v>
          </cell>
          <cell r="L574" t="e">
            <v>#N/A</v>
          </cell>
          <cell r="M574" t="e">
            <v>#N/A</v>
          </cell>
          <cell r="N574" t="e">
            <v>#N/A</v>
          </cell>
          <cell r="O574" t="e">
            <v>#N/A</v>
          </cell>
          <cell r="P574">
            <v>34.65</v>
          </cell>
          <cell r="Q574" t="str">
            <v/>
          </cell>
          <cell r="R574" t="e">
            <v>#N/A</v>
          </cell>
        </row>
        <row r="575">
          <cell r="A575">
            <v>39986</v>
          </cell>
          <cell r="B575">
            <v>39986</v>
          </cell>
          <cell r="C575" t="str">
            <v>Future</v>
          </cell>
          <cell r="D575" t="e">
            <v>#N/A</v>
          </cell>
          <cell r="E575">
            <v>32.38375494071142</v>
          </cell>
          <cell r="F575">
            <v>35.039881422924914</v>
          </cell>
          <cell r="G575">
            <v>34.407470355731171</v>
          </cell>
          <cell r="H575">
            <v>34.407470355731171</v>
          </cell>
          <cell r="I575" t="e">
            <v>#N/A</v>
          </cell>
          <cell r="J575" t="e">
            <v>#N/A</v>
          </cell>
          <cell r="K575" t="e">
            <v>#N/A</v>
          </cell>
          <cell r="L575" t="e">
            <v>#N/A</v>
          </cell>
          <cell r="M575" t="e">
            <v>#N/A</v>
          </cell>
          <cell r="N575" t="e">
            <v>#N/A</v>
          </cell>
          <cell r="O575" t="e">
            <v>#N/A</v>
          </cell>
          <cell r="P575">
            <v>34.65</v>
          </cell>
          <cell r="Q575" t="str">
            <v/>
          </cell>
          <cell r="R575" t="e">
            <v>#N/A</v>
          </cell>
        </row>
        <row r="576">
          <cell r="A576">
            <v>39987</v>
          </cell>
          <cell r="B576">
            <v>39987</v>
          </cell>
          <cell r="C576" t="str">
            <v>Future</v>
          </cell>
          <cell r="D576" t="e">
            <v>#N/A</v>
          </cell>
          <cell r="E576">
            <v>32.247114624505883</v>
          </cell>
          <cell r="F576">
            <v>35.069249011857721</v>
          </cell>
          <cell r="G576">
            <v>34.397312252964369</v>
          </cell>
          <cell r="H576">
            <v>34.397312252964369</v>
          </cell>
          <cell r="I576" t="e">
            <v>#N/A</v>
          </cell>
          <cell r="J576" t="e">
            <v>#N/A</v>
          </cell>
          <cell r="K576" t="e">
            <v>#N/A</v>
          </cell>
          <cell r="L576" t="e">
            <v>#N/A</v>
          </cell>
          <cell r="M576" t="e">
            <v>#N/A</v>
          </cell>
          <cell r="N576" t="e">
            <v>#N/A</v>
          </cell>
          <cell r="O576" t="e">
            <v>#N/A</v>
          </cell>
          <cell r="P576">
            <v>34.65</v>
          </cell>
          <cell r="Q576" t="str">
            <v/>
          </cell>
          <cell r="R576" t="e">
            <v>#N/A</v>
          </cell>
        </row>
        <row r="577">
          <cell r="A577">
            <v>39988</v>
          </cell>
          <cell r="B577">
            <v>39988</v>
          </cell>
          <cell r="C577" t="str">
            <v>Future</v>
          </cell>
          <cell r="D577" t="e">
            <v>#N/A</v>
          </cell>
          <cell r="E577">
            <v>32.110474308300347</v>
          </cell>
          <cell r="F577">
            <v>35.098616600790528</v>
          </cell>
          <cell r="G577">
            <v>34.387154150197567</v>
          </cell>
          <cell r="H577">
            <v>34.387154150197567</v>
          </cell>
          <cell r="I577" t="e">
            <v>#N/A</v>
          </cell>
          <cell r="J577" t="e">
            <v>#N/A</v>
          </cell>
          <cell r="K577" t="e">
            <v>#N/A</v>
          </cell>
          <cell r="L577" t="e">
            <v>#N/A</v>
          </cell>
          <cell r="M577" t="e">
            <v>#N/A</v>
          </cell>
          <cell r="N577" t="e">
            <v>#N/A</v>
          </cell>
          <cell r="O577" t="e">
            <v>#N/A</v>
          </cell>
          <cell r="P577">
            <v>34.65</v>
          </cell>
          <cell r="Q577" t="str">
            <v/>
          </cell>
          <cell r="R577" t="e">
            <v>#N/A</v>
          </cell>
        </row>
        <row r="578">
          <cell r="A578">
            <v>39989</v>
          </cell>
          <cell r="B578">
            <v>39989</v>
          </cell>
          <cell r="C578" t="str">
            <v>Future</v>
          </cell>
          <cell r="D578" t="e">
            <v>#N/A</v>
          </cell>
          <cell r="E578">
            <v>31.973833992094814</v>
          </cell>
          <cell r="F578">
            <v>35.127984189723335</v>
          </cell>
          <cell r="G578">
            <v>34.376996047430765</v>
          </cell>
          <cell r="H578">
            <v>34.376996047430765</v>
          </cell>
          <cell r="I578" t="e">
            <v>#N/A</v>
          </cell>
          <cell r="J578" t="e">
            <v>#N/A</v>
          </cell>
          <cell r="K578" t="e">
            <v>#N/A</v>
          </cell>
          <cell r="L578" t="e">
            <v>#N/A</v>
          </cell>
          <cell r="M578" t="e">
            <v>#N/A</v>
          </cell>
          <cell r="N578" t="e">
            <v>#N/A</v>
          </cell>
          <cell r="O578" t="e">
            <v>#N/A</v>
          </cell>
          <cell r="P578">
            <v>34.65</v>
          </cell>
          <cell r="Q578" t="str">
            <v/>
          </cell>
          <cell r="R578" t="e">
            <v>#N/A</v>
          </cell>
        </row>
        <row r="579">
          <cell r="A579">
            <v>39990</v>
          </cell>
          <cell r="B579">
            <v>39990</v>
          </cell>
          <cell r="C579" t="str">
            <v>Future</v>
          </cell>
          <cell r="D579" t="e">
            <v>#N/A</v>
          </cell>
          <cell r="E579">
            <v>31.837193675889282</v>
          </cell>
          <cell r="F579">
            <v>35.157351778656142</v>
          </cell>
          <cell r="G579">
            <v>34.366837944663963</v>
          </cell>
          <cell r="H579">
            <v>34.366837944663963</v>
          </cell>
          <cell r="I579" t="e">
            <v>#N/A</v>
          </cell>
          <cell r="J579" t="e">
            <v>#N/A</v>
          </cell>
          <cell r="K579" t="e">
            <v>#N/A</v>
          </cell>
          <cell r="L579" t="e">
            <v>#N/A</v>
          </cell>
          <cell r="M579" t="e">
            <v>#N/A</v>
          </cell>
          <cell r="N579" t="e">
            <v>#N/A</v>
          </cell>
          <cell r="O579" t="e">
            <v>#N/A</v>
          </cell>
          <cell r="P579">
            <v>34.65</v>
          </cell>
          <cell r="Q579" t="str">
            <v/>
          </cell>
          <cell r="R579" t="e">
            <v>#N/A</v>
          </cell>
        </row>
        <row r="580">
          <cell r="A580">
            <v>39993</v>
          </cell>
          <cell r="B580">
            <v>39993</v>
          </cell>
          <cell r="C580" t="str">
            <v>Future</v>
          </cell>
          <cell r="D580" t="e">
            <v>#N/A</v>
          </cell>
          <cell r="E580">
            <v>31.700553359683749</v>
          </cell>
          <cell r="F580">
            <v>35.18671936758895</v>
          </cell>
          <cell r="G580">
            <v>34.356679841897162</v>
          </cell>
          <cell r="H580">
            <v>34.356679841897162</v>
          </cell>
          <cell r="I580" t="e">
            <v>#N/A</v>
          </cell>
          <cell r="J580" t="e">
            <v>#N/A</v>
          </cell>
          <cell r="K580" t="e">
            <v>#N/A</v>
          </cell>
          <cell r="L580" t="e">
            <v>#N/A</v>
          </cell>
          <cell r="M580" t="e">
            <v>#N/A</v>
          </cell>
          <cell r="N580" t="e">
            <v>#N/A</v>
          </cell>
          <cell r="O580" t="e">
            <v>#N/A</v>
          </cell>
          <cell r="P580">
            <v>34.65</v>
          </cell>
          <cell r="Q580" t="str">
            <v/>
          </cell>
          <cell r="R580" t="e">
            <v>#N/A</v>
          </cell>
        </row>
        <row r="581">
          <cell r="A581">
            <v>39994</v>
          </cell>
          <cell r="B581">
            <v>39994</v>
          </cell>
          <cell r="C581" t="str">
            <v>Future</v>
          </cell>
          <cell r="D581" t="e">
            <v>#N/A</v>
          </cell>
          <cell r="E581">
            <v>31.563913043478216</v>
          </cell>
          <cell r="F581">
            <v>35.216086956521757</v>
          </cell>
          <cell r="G581">
            <v>34.34652173913036</v>
          </cell>
          <cell r="H581">
            <v>34.34652173913036</v>
          </cell>
          <cell r="I581" t="e">
            <v>#N/A</v>
          </cell>
          <cell r="J581" t="e">
            <v>#N/A</v>
          </cell>
          <cell r="K581" t="e">
            <v>#N/A</v>
          </cell>
          <cell r="L581" t="e">
            <v>#N/A</v>
          </cell>
          <cell r="M581" t="e">
            <v>#N/A</v>
          </cell>
          <cell r="N581" t="e">
            <v>#N/A</v>
          </cell>
          <cell r="O581" t="e">
            <v>#N/A</v>
          </cell>
          <cell r="P581">
            <v>34.65</v>
          </cell>
          <cell r="Q581" t="str">
            <v/>
          </cell>
          <cell r="R581" t="e">
            <v>#N/A</v>
          </cell>
        </row>
        <row r="582">
          <cell r="A582">
            <v>39995</v>
          </cell>
          <cell r="B582">
            <v>39995</v>
          </cell>
          <cell r="C582" t="str">
            <v>Future</v>
          </cell>
          <cell r="D582" t="e">
            <v>#N/A</v>
          </cell>
          <cell r="E582">
            <v>31.427272727272683</v>
          </cell>
          <cell r="F582">
            <v>35.245454545454564</v>
          </cell>
          <cell r="G582">
            <v>34.336363636363558</v>
          </cell>
          <cell r="H582">
            <v>34.336363636363558</v>
          </cell>
          <cell r="I582" t="e">
            <v>#N/A</v>
          </cell>
          <cell r="J582" t="e">
            <v>#N/A</v>
          </cell>
          <cell r="K582" t="e">
            <v>#N/A</v>
          </cell>
          <cell r="L582" t="e">
            <v>#N/A</v>
          </cell>
          <cell r="M582" t="e">
            <v>#N/A</v>
          </cell>
          <cell r="N582" t="e">
            <v>#N/A</v>
          </cell>
          <cell r="O582" t="e">
            <v>#N/A</v>
          </cell>
          <cell r="P582">
            <v>34.65</v>
          </cell>
          <cell r="Q582" t="str">
            <v/>
          </cell>
          <cell r="R582" t="e">
            <v>#N/A</v>
          </cell>
        </row>
        <row r="583">
          <cell r="A583">
            <v>39996</v>
          </cell>
          <cell r="B583">
            <v>39996</v>
          </cell>
          <cell r="C583" t="str">
            <v>Future</v>
          </cell>
          <cell r="D583" t="e">
            <v>#N/A</v>
          </cell>
          <cell r="E583">
            <v>31.290632411067151</v>
          </cell>
          <cell r="F583">
            <v>35.274822134387371</v>
          </cell>
          <cell r="G583">
            <v>34.326205533596756</v>
          </cell>
          <cell r="H583">
            <v>34.326205533596756</v>
          </cell>
          <cell r="I583" t="e">
            <v>#N/A</v>
          </cell>
          <cell r="J583" t="e">
            <v>#N/A</v>
          </cell>
          <cell r="K583" t="e">
            <v>#N/A</v>
          </cell>
          <cell r="L583" t="e">
            <v>#N/A</v>
          </cell>
          <cell r="M583" t="e">
            <v>#N/A</v>
          </cell>
          <cell r="N583" t="e">
            <v>#N/A</v>
          </cell>
          <cell r="O583" t="e">
            <v>#N/A</v>
          </cell>
          <cell r="P583">
            <v>34.65</v>
          </cell>
          <cell r="Q583" t="str">
            <v/>
          </cell>
          <cell r="R583" t="e">
            <v>#N/A</v>
          </cell>
        </row>
        <row r="584">
          <cell r="A584">
            <v>40000</v>
          </cell>
          <cell r="B584">
            <v>40000</v>
          </cell>
          <cell r="C584" t="str">
            <v>Future</v>
          </cell>
          <cell r="D584" t="e">
            <v>#N/A</v>
          </cell>
          <cell r="E584">
            <v>31.153992094861618</v>
          </cell>
          <cell r="F584">
            <v>35.304189723320178</v>
          </cell>
          <cell r="G584">
            <v>34.316047430829954</v>
          </cell>
          <cell r="H584">
            <v>34.316047430829954</v>
          </cell>
          <cell r="I584" t="e">
            <v>#N/A</v>
          </cell>
          <cell r="J584" t="e">
            <v>#N/A</v>
          </cell>
          <cell r="K584" t="e">
            <v>#N/A</v>
          </cell>
          <cell r="L584" t="e">
            <v>#N/A</v>
          </cell>
          <cell r="M584" t="e">
            <v>#N/A</v>
          </cell>
          <cell r="N584" t="e">
            <v>#N/A</v>
          </cell>
          <cell r="O584" t="e">
            <v>#N/A</v>
          </cell>
          <cell r="P584">
            <v>34.65</v>
          </cell>
          <cell r="Q584" t="str">
            <v/>
          </cell>
          <cell r="R584" t="e">
            <v>#N/A</v>
          </cell>
        </row>
        <row r="585">
          <cell r="A585">
            <v>40001</v>
          </cell>
          <cell r="B585">
            <v>40001</v>
          </cell>
          <cell r="C585" t="str">
            <v>Future</v>
          </cell>
          <cell r="D585" t="e">
            <v>#N/A</v>
          </cell>
          <cell r="E585">
            <v>31.017351778656085</v>
          </cell>
          <cell r="F585">
            <v>35.333557312252985</v>
          </cell>
          <cell r="G585">
            <v>34.305889328063152</v>
          </cell>
          <cell r="H585">
            <v>34.305889328063152</v>
          </cell>
          <cell r="I585" t="e">
            <v>#N/A</v>
          </cell>
          <cell r="J585" t="e">
            <v>#N/A</v>
          </cell>
          <cell r="K585" t="e">
            <v>#N/A</v>
          </cell>
          <cell r="L585" t="e">
            <v>#N/A</v>
          </cell>
          <cell r="M585" t="e">
            <v>#N/A</v>
          </cell>
          <cell r="N585" t="e">
            <v>#N/A</v>
          </cell>
          <cell r="O585" t="e">
            <v>#N/A</v>
          </cell>
          <cell r="P585">
            <v>34.65</v>
          </cell>
          <cell r="Q585" t="str">
            <v/>
          </cell>
          <cell r="R585" t="e">
            <v>#N/A</v>
          </cell>
        </row>
        <row r="586">
          <cell r="A586">
            <v>40002</v>
          </cell>
          <cell r="B586">
            <v>40002</v>
          </cell>
          <cell r="C586" t="str">
            <v>Future</v>
          </cell>
          <cell r="D586" t="e">
            <v>#N/A</v>
          </cell>
          <cell r="E586">
            <v>30.880711462450552</v>
          </cell>
          <cell r="F586">
            <v>35.362924901185792</v>
          </cell>
          <cell r="G586">
            <v>34.29573122529635</v>
          </cell>
          <cell r="H586">
            <v>34.29573122529635</v>
          </cell>
          <cell r="I586" t="e">
            <v>#N/A</v>
          </cell>
          <cell r="J586" t="e">
            <v>#N/A</v>
          </cell>
          <cell r="K586" t="e">
            <v>#N/A</v>
          </cell>
          <cell r="L586" t="e">
            <v>#N/A</v>
          </cell>
          <cell r="M586" t="e">
            <v>#N/A</v>
          </cell>
          <cell r="N586" t="e">
            <v>#N/A</v>
          </cell>
          <cell r="O586" t="e">
            <v>#N/A</v>
          </cell>
          <cell r="P586">
            <v>34.65</v>
          </cell>
          <cell r="Q586" t="str">
            <v/>
          </cell>
          <cell r="R586" t="e">
            <v>#N/A</v>
          </cell>
        </row>
        <row r="587">
          <cell r="A587">
            <v>40003</v>
          </cell>
          <cell r="B587">
            <v>40003</v>
          </cell>
          <cell r="C587" t="str">
            <v>Future</v>
          </cell>
          <cell r="D587" t="e">
            <v>#N/A</v>
          </cell>
          <cell r="E587">
            <v>30.74407114624502</v>
          </cell>
          <cell r="F587">
            <v>35.392292490118599</v>
          </cell>
          <cell r="G587">
            <v>34.285573122529549</v>
          </cell>
          <cell r="H587">
            <v>34.285573122529549</v>
          </cell>
          <cell r="I587" t="e">
            <v>#N/A</v>
          </cell>
          <cell r="J587" t="e">
            <v>#N/A</v>
          </cell>
          <cell r="K587" t="e">
            <v>#N/A</v>
          </cell>
          <cell r="L587" t="e">
            <v>#N/A</v>
          </cell>
          <cell r="M587" t="e">
            <v>#N/A</v>
          </cell>
          <cell r="N587" t="e">
            <v>#N/A</v>
          </cell>
          <cell r="O587" t="e">
            <v>#N/A</v>
          </cell>
          <cell r="P587">
            <v>34.65</v>
          </cell>
          <cell r="Q587" t="str">
            <v/>
          </cell>
          <cell r="R587" t="e">
            <v>#N/A</v>
          </cell>
        </row>
        <row r="588">
          <cell r="A588">
            <v>40004</v>
          </cell>
          <cell r="B588">
            <v>40004</v>
          </cell>
          <cell r="C588" t="str">
            <v>Future</v>
          </cell>
          <cell r="D588" t="e">
            <v>#N/A</v>
          </cell>
          <cell r="E588">
            <v>30.607430830039487</v>
          </cell>
          <cell r="F588">
            <v>35.421660079051406</v>
          </cell>
          <cell r="G588">
            <v>34.275415019762747</v>
          </cell>
          <cell r="H588">
            <v>34.275415019762747</v>
          </cell>
          <cell r="I588" t="e">
            <v>#N/A</v>
          </cell>
          <cell r="J588" t="e">
            <v>#N/A</v>
          </cell>
          <cell r="K588" t="e">
            <v>#N/A</v>
          </cell>
          <cell r="L588" t="e">
            <v>#N/A</v>
          </cell>
          <cell r="M588" t="e">
            <v>#N/A</v>
          </cell>
          <cell r="N588" t="e">
            <v>#N/A</v>
          </cell>
          <cell r="O588" t="e">
            <v>#N/A</v>
          </cell>
          <cell r="P588">
            <v>34.65</v>
          </cell>
          <cell r="Q588" t="str">
            <v/>
          </cell>
          <cell r="R588" t="e">
            <v>#N/A</v>
          </cell>
        </row>
        <row r="589">
          <cell r="A589">
            <v>40007</v>
          </cell>
          <cell r="B589">
            <v>40007</v>
          </cell>
          <cell r="C589" t="str">
            <v>Future</v>
          </cell>
          <cell r="D589" t="e">
            <v>#N/A</v>
          </cell>
          <cell r="E589">
            <v>30.470790513833954</v>
          </cell>
          <cell r="F589">
            <v>35.451027667984214</v>
          </cell>
          <cell r="G589">
            <v>34.265256916995945</v>
          </cell>
          <cell r="H589">
            <v>34.265256916995945</v>
          </cell>
          <cell r="I589" t="e">
            <v>#N/A</v>
          </cell>
          <cell r="J589" t="e">
            <v>#N/A</v>
          </cell>
          <cell r="K589" t="e">
            <v>#N/A</v>
          </cell>
          <cell r="L589" t="e">
            <v>#N/A</v>
          </cell>
          <cell r="M589" t="e">
            <v>#N/A</v>
          </cell>
          <cell r="N589" t="e">
            <v>#N/A</v>
          </cell>
          <cell r="O589" t="e">
            <v>#N/A</v>
          </cell>
          <cell r="P589">
            <v>34.65</v>
          </cell>
          <cell r="Q589" t="str">
            <v/>
          </cell>
          <cell r="R589" t="e">
            <v>#N/A</v>
          </cell>
        </row>
        <row r="590">
          <cell r="A590">
            <v>40008</v>
          </cell>
          <cell r="B590">
            <v>40008</v>
          </cell>
          <cell r="C590" t="str">
            <v>Future</v>
          </cell>
          <cell r="D590" t="e">
            <v>#N/A</v>
          </cell>
          <cell r="E590">
            <v>30.334150197628421</v>
          </cell>
          <cell r="F590">
            <v>35.480395256917021</v>
          </cell>
          <cell r="G590">
            <v>34.255098814229143</v>
          </cell>
          <cell r="H590">
            <v>34.255098814229143</v>
          </cell>
          <cell r="I590" t="e">
            <v>#N/A</v>
          </cell>
          <cell r="J590" t="e">
            <v>#N/A</v>
          </cell>
          <cell r="K590" t="e">
            <v>#N/A</v>
          </cell>
          <cell r="L590" t="e">
            <v>#N/A</v>
          </cell>
          <cell r="M590" t="e">
            <v>#N/A</v>
          </cell>
          <cell r="N590" t="e">
            <v>#N/A</v>
          </cell>
          <cell r="O590" t="e">
            <v>#N/A</v>
          </cell>
          <cell r="P590">
            <v>34.65</v>
          </cell>
          <cell r="Q590" t="str">
            <v/>
          </cell>
          <cell r="R590" t="e">
            <v>#N/A</v>
          </cell>
        </row>
        <row r="591">
          <cell r="A591">
            <v>40009</v>
          </cell>
          <cell r="B591">
            <v>40009</v>
          </cell>
          <cell r="C591" t="str">
            <v>Future</v>
          </cell>
          <cell r="D591" t="e">
            <v>#N/A</v>
          </cell>
          <cell r="E591">
            <v>30.197509881422889</v>
          </cell>
          <cell r="F591">
            <v>35.509762845849828</v>
          </cell>
          <cell r="G591">
            <v>34.244940711462341</v>
          </cell>
          <cell r="H591">
            <v>34.244940711462341</v>
          </cell>
          <cell r="I591" t="e">
            <v>#N/A</v>
          </cell>
          <cell r="J591" t="e">
            <v>#N/A</v>
          </cell>
          <cell r="K591" t="e">
            <v>#N/A</v>
          </cell>
          <cell r="L591" t="e">
            <v>#N/A</v>
          </cell>
          <cell r="M591" t="e">
            <v>#N/A</v>
          </cell>
          <cell r="N591" t="e">
            <v>#N/A</v>
          </cell>
          <cell r="O591" t="e">
            <v>#N/A</v>
          </cell>
          <cell r="P591">
            <v>34.65</v>
          </cell>
          <cell r="Q591" t="str">
            <v/>
          </cell>
          <cell r="R591" t="e">
            <v>#N/A</v>
          </cell>
        </row>
        <row r="592">
          <cell r="A592">
            <v>40010</v>
          </cell>
          <cell r="B592">
            <v>40010</v>
          </cell>
          <cell r="C592" t="str">
            <v>Future</v>
          </cell>
          <cell r="D592" t="e">
            <v>#N/A</v>
          </cell>
          <cell r="E592">
            <v>30.060869565217356</v>
          </cell>
          <cell r="F592">
            <v>35.539130434782635</v>
          </cell>
          <cell r="G592">
            <v>34.234782608695539</v>
          </cell>
          <cell r="H592">
            <v>34.234782608695539</v>
          </cell>
          <cell r="I592" t="e">
            <v>#N/A</v>
          </cell>
          <cell r="J592" t="e">
            <v>#N/A</v>
          </cell>
          <cell r="K592" t="e">
            <v>#N/A</v>
          </cell>
          <cell r="L592" t="e">
            <v>#N/A</v>
          </cell>
          <cell r="M592" t="e">
            <v>#N/A</v>
          </cell>
          <cell r="N592" t="e">
            <v>#N/A</v>
          </cell>
          <cell r="O592" t="e">
            <v>#N/A</v>
          </cell>
          <cell r="P592">
            <v>34.65</v>
          </cell>
          <cell r="Q592" t="str">
            <v/>
          </cell>
          <cell r="R592" t="e">
            <v>#N/A</v>
          </cell>
        </row>
        <row r="593">
          <cell r="A593">
            <v>40011</v>
          </cell>
          <cell r="B593">
            <v>40011</v>
          </cell>
          <cell r="C593" t="str">
            <v>Future</v>
          </cell>
          <cell r="D593" t="e">
            <v>#N/A</v>
          </cell>
          <cell r="E593">
            <v>29.924229249011823</v>
          </cell>
          <cell r="F593">
            <v>35.568498023715442</v>
          </cell>
          <cell r="G593">
            <v>34.224624505928738</v>
          </cell>
          <cell r="H593">
            <v>34.224624505928738</v>
          </cell>
          <cell r="I593" t="e">
            <v>#N/A</v>
          </cell>
          <cell r="J593" t="e">
            <v>#N/A</v>
          </cell>
          <cell r="K593" t="e">
            <v>#N/A</v>
          </cell>
          <cell r="L593" t="e">
            <v>#N/A</v>
          </cell>
          <cell r="M593" t="e">
            <v>#N/A</v>
          </cell>
          <cell r="N593" t="e">
            <v>#N/A</v>
          </cell>
          <cell r="O593" t="e">
            <v>#N/A</v>
          </cell>
          <cell r="P593">
            <v>34.65</v>
          </cell>
          <cell r="Q593" t="str">
            <v/>
          </cell>
          <cell r="R593" t="e">
            <v>#N/A</v>
          </cell>
        </row>
        <row r="594">
          <cell r="A594">
            <v>40014</v>
          </cell>
          <cell r="B594">
            <v>40014</v>
          </cell>
          <cell r="C594" t="str">
            <v>Future</v>
          </cell>
          <cell r="D594" t="e">
            <v>#N/A</v>
          </cell>
          <cell r="E594">
            <v>29.78758893280629</v>
          </cell>
          <cell r="F594">
            <v>35.597865612648249</v>
          </cell>
          <cell r="G594">
            <v>34.214466403161936</v>
          </cell>
          <cell r="H594">
            <v>34.214466403161936</v>
          </cell>
          <cell r="I594" t="e">
            <v>#N/A</v>
          </cell>
          <cell r="J594" t="e">
            <v>#N/A</v>
          </cell>
          <cell r="K594" t="e">
            <v>#N/A</v>
          </cell>
          <cell r="L594" t="e">
            <v>#N/A</v>
          </cell>
          <cell r="M594" t="e">
            <v>#N/A</v>
          </cell>
          <cell r="N594" t="e">
            <v>#N/A</v>
          </cell>
          <cell r="O594" t="e">
            <v>#N/A</v>
          </cell>
          <cell r="P594">
            <v>34.65</v>
          </cell>
          <cell r="Q594" t="str">
            <v/>
          </cell>
          <cell r="R594" t="e">
            <v>#N/A</v>
          </cell>
        </row>
        <row r="595">
          <cell r="A595">
            <v>40015</v>
          </cell>
          <cell r="B595">
            <v>40015</v>
          </cell>
          <cell r="C595" t="str">
            <v>Future</v>
          </cell>
          <cell r="D595" t="e">
            <v>#N/A</v>
          </cell>
          <cell r="E595">
            <v>29.650948616600758</v>
          </cell>
          <cell r="F595">
            <v>35.627233201581056</v>
          </cell>
          <cell r="G595">
            <v>34.204308300395134</v>
          </cell>
          <cell r="H595">
            <v>34.204308300395134</v>
          </cell>
          <cell r="I595" t="e">
            <v>#N/A</v>
          </cell>
          <cell r="J595" t="e">
            <v>#N/A</v>
          </cell>
          <cell r="K595" t="e">
            <v>#N/A</v>
          </cell>
          <cell r="L595" t="e">
            <v>#N/A</v>
          </cell>
          <cell r="M595" t="e">
            <v>#N/A</v>
          </cell>
          <cell r="N595" t="e">
            <v>#N/A</v>
          </cell>
          <cell r="O595" t="e">
            <v>#N/A</v>
          </cell>
          <cell r="P595">
            <v>34.65</v>
          </cell>
          <cell r="Q595" t="str">
            <v/>
          </cell>
          <cell r="R595" t="e">
            <v>#N/A</v>
          </cell>
        </row>
        <row r="596">
          <cell r="A596">
            <v>40016</v>
          </cell>
          <cell r="B596">
            <v>40016</v>
          </cell>
          <cell r="C596" t="str">
            <v>Future</v>
          </cell>
          <cell r="D596" t="e">
            <v>#N/A</v>
          </cell>
          <cell r="E596">
            <v>29.514308300395225</v>
          </cell>
          <cell r="F596">
            <v>35.656600790513863</v>
          </cell>
          <cell r="G596">
            <v>34.194150197628332</v>
          </cell>
          <cell r="H596">
            <v>34.194150197628332</v>
          </cell>
          <cell r="I596" t="e">
            <v>#N/A</v>
          </cell>
          <cell r="J596" t="e">
            <v>#N/A</v>
          </cell>
          <cell r="K596" t="e">
            <v>#N/A</v>
          </cell>
          <cell r="L596" t="e">
            <v>#N/A</v>
          </cell>
          <cell r="M596" t="e">
            <v>#N/A</v>
          </cell>
          <cell r="N596" t="e">
            <v>#N/A</v>
          </cell>
          <cell r="O596" t="e">
            <v>#N/A</v>
          </cell>
          <cell r="P596">
            <v>34.65</v>
          </cell>
          <cell r="Q596" t="str">
            <v/>
          </cell>
          <cell r="R596" t="e">
            <v>#N/A</v>
          </cell>
        </row>
        <row r="597">
          <cell r="A597">
            <v>40017</v>
          </cell>
          <cell r="B597">
            <v>40017</v>
          </cell>
          <cell r="C597" t="str">
            <v>Future</v>
          </cell>
          <cell r="D597" t="e">
            <v>#N/A</v>
          </cell>
          <cell r="E597">
            <v>29.377667984189692</v>
          </cell>
          <cell r="F597">
            <v>35.68596837944667</v>
          </cell>
          <cell r="G597">
            <v>34.18399209486153</v>
          </cell>
          <cell r="H597">
            <v>34.18399209486153</v>
          </cell>
          <cell r="I597" t="e">
            <v>#N/A</v>
          </cell>
          <cell r="J597" t="e">
            <v>#N/A</v>
          </cell>
          <cell r="K597" t="e">
            <v>#N/A</v>
          </cell>
          <cell r="L597" t="e">
            <v>#N/A</v>
          </cell>
          <cell r="M597" t="e">
            <v>#N/A</v>
          </cell>
          <cell r="N597" t="e">
            <v>#N/A</v>
          </cell>
          <cell r="O597" t="e">
            <v>#N/A</v>
          </cell>
          <cell r="P597">
            <v>34.65</v>
          </cell>
          <cell r="Q597" t="str">
            <v/>
          </cell>
          <cell r="R597" t="e">
            <v>#N/A</v>
          </cell>
        </row>
        <row r="598">
          <cell r="A598">
            <v>40018</v>
          </cell>
          <cell r="B598">
            <v>40018</v>
          </cell>
          <cell r="C598" t="str">
            <v>Future</v>
          </cell>
          <cell r="D598" t="e">
            <v>#N/A</v>
          </cell>
          <cell r="E598">
            <v>29.241027667984159</v>
          </cell>
          <cell r="F598">
            <v>35.715335968379478</v>
          </cell>
          <cell r="G598">
            <v>34.173833992094728</v>
          </cell>
          <cell r="H598">
            <v>34.173833992094728</v>
          </cell>
          <cell r="I598" t="e">
            <v>#N/A</v>
          </cell>
          <cell r="J598" t="e">
            <v>#N/A</v>
          </cell>
          <cell r="K598" t="e">
            <v>#N/A</v>
          </cell>
          <cell r="L598" t="e">
            <v>#N/A</v>
          </cell>
          <cell r="M598" t="e">
            <v>#N/A</v>
          </cell>
          <cell r="N598" t="e">
            <v>#N/A</v>
          </cell>
          <cell r="O598" t="e">
            <v>#N/A</v>
          </cell>
          <cell r="P598">
            <v>34.65</v>
          </cell>
          <cell r="Q598" t="str">
            <v/>
          </cell>
          <cell r="R598" t="e">
            <v>#N/A</v>
          </cell>
        </row>
        <row r="599">
          <cell r="A599">
            <v>40021</v>
          </cell>
          <cell r="B599">
            <v>40021</v>
          </cell>
          <cell r="C599" t="str">
            <v>Future</v>
          </cell>
          <cell r="D599" t="e">
            <v>#N/A</v>
          </cell>
          <cell r="E599">
            <v>29.104387351778627</v>
          </cell>
          <cell r="F599">
            <v>35.744703557312285</v>
          </cell>
          <cell r="G599">
            <v>34.163675889327926</v>
          </cell>
          <cell r="H599">
            <v>34.163675889327926</v>
          </cell>
          <cell r="I599" t="e">
            <v>#N/A</v>
          </cell>
          <cell r="J599" t="e">
            <v>#N/A</v>
          </cell>
          <cell r="K599" t="e">
            <v>#N/A</v>
          </cell>
          <cell r="L599" t="e">
            <v>#N/A</v>
          </cell>
          <cell r="M599" t="e">
            <v>#N/A</v>
          </cell>
          <cell r="N599" t="e">
            <v>#N/A</v>
          </cell>
          <cell r="O599" t="e">
            <v>#N/A</v>
          </cell>
          <cell r="P599">
            <v>34.65</v>
          </cell>
          <cell r="Q599" t="str">
            <v/>
          </cell>
          <cell r="R599" t="e">
            <v>#N/A</v>
          </cell>
        </row>
        <row r="600">
          <cell r="A600">
            <v>40022</v>
          </cell>
          <cell r="B600">
            <v>40022</v>
          </cell>
          <cell r="C600" t="str">
            <v>Future</v>
          </cell>
          <cell r="D600" t="e">
            <v>#N/A</v>
          </cell>
          <cell r="E600">
            <v>28.967747035573094</v>
          </cell>
          <cell r="F600">
            <v>35.774071146245092</v>
          </cell>
          <cell r="G600">
            <v>34.153517786561125</v>
          </cell>
          <cell r="H600">
            <v>34.153517786561125</v>
          </cell>
          <cell r="I600" t="e">
            <v>#N/A</v>
          </cell>
          <cell r="J600" t="e">
            <v>#N/A</v>
          </cell>
          <cell r="K600" t="e">
            <v>#N/A</v>
          </cell>
          <cell r="L600" t="e">
            <v>#N/A</v>
          </cell>
          <cell r="M600" t="e">
            <v>#N/A</v>
          </cell>
          <cell r="N600" t="e">
            <v>#N/A</v>
          </cell>
          <cell r="O600" t="e">
            <v>#N/A</v>
          </cell>
          <cell r="P600">
            <v>34.65</v>
          </cell>
          <cell r="Q600" t="str">
            <v/>
          </cell>
          <cell r="R600" t="e">
            <v>#N/A</v>
          </cell>
        </row>
        <row r="601">
          <cell r="A601">
            <v>40023</v>
          </cell>
          <cell r="B601">
            <v>40023</v>
          </cell>
          <cell r="C601" t="str">
            <v>Future</v>
          </cell>
          <cell r="D601" t="e">
            <v>#N/A</v>
          </cell>
          <cell r="E601">
            <v>28.831106719367561</v>
          </cell>
          <cell r="F601">
            <v>35.803438735177899</v>
          </cell>
          <cell r="G601">
            <v>34.143359683794323</v>
          </cell>
          <cell r="H601">
            <v>34.143359683794323</v>
          </cell>
          <cell r="I601" t="e">
            <v>#N/A</v>
          </cell>
          <cell r="J601" t="e">
            <v>#N/A</v>
          </cell>
          <cell r="K601" t="e">
            <v>#N/A</v>
          </cell>
          <cell r="L601" t="e">
            <v>#N/A</v>
          </cell>
          <cell r="M601" t="e">
            <v>#N/A</v>
          </cell>
          <cell r="N601" t="e">
            <v>#N/A</v>
          </cell>
          <cell r="O601" t="e">
            <v>#N/A</v>
          </cell>
          <cell r="P601">
            <v>34.65</v>
          </cell>
          <cell r="Q601" t="str">
            <v/>
          </cell>
          <cell r="R601" t="e">
            <v>#N/A</v>
          </cell>
        </row>
        <row r="602">
          <cell r="A602">
            <v>40024</v>
          </cell>
          <cell r="B602">
            <v>40024</v>
          </cell>
          <cell r="C602" t="str">
            <v>Future</v>
          </cell>
          <cell r="D602" t="e">
            <v>#N/A</v>
          </cell>
          <cell r="E602">
            <v>28.694466403162028</v>
          </cell>
          <cell r="F602">
            <v>35.832806324110706</v>
          </cell>
          <cell r="G602">
            <v>34.133201581027521</v>
          </cell>
          <cell r="H602">
            <v>34.133201581027521</v>
          </cell>
          <cell r="I602" t="e">
            <v>#N/A</v>
          </cell>
          <cell r="J602" t="e">
            <v>#N/A</v>
          </cell>
          <cell r="K602" t="e">
            <v>#N/A</v>
          </cell>
          <cell r="L602" t="e">
            <v>#N/A</v>
          </cell>
          <cell r="M602" t="e">
            <v>#N/A</v>
          </cell>
          <cell r="N602" t="e">
            <v>#N/A</v>
          </cell>
          <cell r="O602" t="e">
            <v>#N/A</v>
          </cell>
          <cell r="P602">
            <v>34.65</v>
          </cell>
          <cell r="Q602" t="str">
            <v/>
          </cell>
          <cell r="R602" t="e">
            <v>#N/A</v>
          </cell>
        </row>
        <row r="603">
          <cell r="A603">
            <v>40025</v>
          </cell>
          <cell r="B603">
            <v>40025</v>
          </cell>
          <cell r="C603" t="str">
            <v>Future</v>
          </cell>
          <cell r="D603" t="e">
            <v>#N/A</v>
          </cell>
          <cell r="E603">
            <v>28.557826086956496</v>
          </cell>
          <cell r="F603">
            <v>35.862173913043513</v>
          </cell>
          <cell r="G603">
            <v>34.123043478260719</v>
          </cell>
          <cell r="H603">
            <v>34.123043478260719</v>
          </cell>
          <cell r="I603" t="e">
            <v>#N/A</v>
          </cell>
          <cell r="J603" t="e">
            <v>#N/A</v>
          </cell>
          <cell r="K603" t="e">
            <v>#N/A</v>
          </cell>
          <cell r="L603" t="e">
            <v>#N/A</v>
          </cell>
          <cell r="M603" t="e">
            <v>#N/A</v>
          </cell>
          <cell r="N603" t="e">
            <v>#N/A</v>
          </cell>
          <cell r="O603" t="e">
            <v>#N/A</v>
          </cell>
          <cell r="P603">
            <v>34.65</v>
          </cell>
          <cell r="Q603" t="str">
            <v/>
          </cell>
          <cell r="R603" t="e">
            <v>#N/A</v>
          </cell>
        </row>
        <row r="604">
          <cell r="A604">
            <v>40028</v>
          </cell>
          <cell r="B604">
            <v>40028</v>
          </cell>
          <cell r="C604" t="str">
            <v>Future</v>
          </cell>
          <cell r="D604" t="e">
            <v>#N/A</v>
          </cell>
          <cell r="E604">
            <v>28.421185770750963</v>
          </cell>
          <cell r="F604">
            <v>35.89154150197632</v>
          </cell>
          <cell r="G604">
            <v>34.112885375493917</v>
          </cell>
          <cell r="H604">
            <v>34.112885375493917</v>
          </cell>
          <cell r="I604" t="e">
            <v>#N/A</v>
          </cell>
          <cell r="J604" t="e">
            <v>#N/A</v>
          </cell>
          <cell r="K604" t="e">
            <v>#N/A</v>
          </cell>
          <cell r="L604" t="e">
            <v>#N/A</v>
          </cell>
          <cell r="M604" t="e">
            <v>#N/A</v>
          </cell>
          <cell r="N604" t="e">
            <v>#N/A</v>
          </cell>
          <cell r="O604" t="e">
            <v>#N/A</v>
          </cell>
          <cell r="P604">
            <v>34.65</v>
          </cell>
          <cell r="Q604" t="str">
            <v/>
          </cell>
          <cell r="R604" t="e">
            <v>#N/A</v>
          </cell>
        </row>
        <row r="605">
          <cell r="A605">
            <v>40029</v>
          </cell>
          <cell r="B605">
            <v>40029</v>
          </cell>
          <cell r="C605" t="str">
            <v>Future</v>
          </cell>
          <cell r="D605" t="e">
            <v>#N/A</v>
          </cell>
          <cell r="E605">
            <v>28.28454545454543</v>
          </cell>
          <cell r="F605">
            <v>35.920909090909127</v>
          </cell>
          <cell r="G605">
            <v>34.102727272727115</v>
          </cell>
          <cell r="H605">
            <v>34.102727272727115</v>
          </cell>
          <cell r="I605" t="e">
            <v>#N/A</v>
          </cell>
          <cell r="J605" t="e">
            <v>#N/A</v>
          </cell>
          <cell r="K605" t="e">
            <v>#N/A</v>
          </cell>
          <cell r="L605" t="e">
            <v>#N/A</v>
          </cell>
          <cell r="M605" t="e">
            <v>#N/A</v>
          </cell>
          <cell r="N605" t="e">
            <v>#N/A</v>
          </cell>
          <cell r="O605" t="e">
            <v>#N/A</v>
          </cell>
          <cell r="P605">
            <v>34.65</v>
          </cell>
          <cell r="Q605" t="str">
            <v/>
          </cell>
          <cell r="R605" t="e">
            <v>#N/A</v>
          </cell>
        </row>
        <row r="606">
          <cell r="A606">
            <v>40030</v>
          </cell>
          <cell r="B606">
            <v>40030</v>
          </cell>
          <cell r="C606" t="str">
            <v>Future</v>
          </cell>
          <cell r="D606" t="e">
            <v>#N/A</v>
          </cell>
          <cell r="E606">
            <v>28.147905138339897</v>
          </cell>
          <cell r="F606">
            <v>35.950276679841934</v>
          </cell>
          <cell r="G606">
            <v>34.092569169960314</v>
          </cell>
          <cell r="H606">
            <v>34.092569169960314</v>
          </cell>
          <cell r="I606" t="e">
            <v>#N/A</v>
          </cell>
          <cell r="J606" t="e">
            <v>#N/A</v>
          </cell>
          <cell r="K606" t="e">
            <v>#N/A</v>
          </cell>
          <cell r="L606" t="e">
            <v>#N/A</v>
          </cell>
          <cell r="M606" t="e">
            <v>#N/A</v>
          </cell>
          <cell r="N606" t="e">
            <v>#N/A</v>
          </cell>
          <cell r="O606" t="e">
            <v>#N/A</v>
          </cell>
          <cell r="P606">
            <v>34.65</v>
          </cell>
          <cell r="Q606" t="str">
            <v/>
          </cell>
          <cell r="R606" t="e">
            <v>#N/A</v>
          </cell>
        </row>
        <row r="607">
          <cell r="A607">
            <v>40031</v>
          </cell>
          <cell r="B607">
            <v>40031</v>
          </cell>
          <cell r="C607" t="str">
            <v>Future</v>
          </cell>
          <cell r="D607" t="e">
            <v>#N/A</v>
          </cell>
          <cell r="E607">
            <v>28.011264822134365</v>
          </cell>
          <cell r="F607">
            <v>35.979644268774742</v>
          </cell>
          <cell r="G607">
            <v>34.082411067193512</v>
          </cell>
          <cell r="H607">
            <v>34.082411067193512</v>
          </cell>
          <cell r="I607" t="e">
            <v>#N/A</v>
          </cell>
          <cell r="J607" t="e">
            <v>#N/A</v>
          </cell>
          <cell r="K607" t="e">
            <v>#N/A</v>
          </cell>
          <cell r="L607" t="e">
            <v>#N/A</v>
          </cell>
          <cell r="M607" t="e">
            <v>#N/A</v>
          </cell>
          <cell r="N607" t="e">
            <v>#N/A</v>
          </cell>
          <cell r="O607" t="e">
            <v>#N/A</v>
          </cell>
          <cell r="P607">
            <v>34.65</v>
          </cell>
          <cell r="Q607" t="str">
            <v/>
          </cell>
          <cell r="R607" t="e">
            <v>#N/A</v>
          </cell>
        </row>
        <row r="608">
          <cell r="A608">
            <v>40032</v>
          </cell>
          <cell r="B608">
            <v>40032</v>
          </cell>
          <cell r="C608" t="str">
            <v>Future</v>
          </cell>
          <cell r="D608" t="e">
            <v>#N/A</v>
          </cell>
          <cell r="E608">
            <v>27.874624505928832</v>
          </cell>
          <cell r="F608">
            <v>36.009011857707549</v>
          </cell>
          <cell r="G608">
            <v>34.07225296442671</v>
          </cell>
          <cell r="H608">
            <v>34.07225296442671</v>
          </cell>
          <cell r="I608" t="e">
            <v>#N/A</v>
          </cell>
          <cell r="J608" t="e">
            <v>#N/A</v>
          </cell>
          <cell r="K608" t="e">
            <v>#N/A</v>
          </cell>
          <cell r="L608" t="e">
            <v>#N/A</v>
          </cell>
          <cell r="M608" t="e">
            <v>#N/A</v>
          </cell>
          <cell r="N608" t="e">
            <v>#N/A</v>
          </cell>
          <cell r="O608" t="e">
            <v>#N/A</v>
          </cell>
          <cell r="P608">
            <v>34.65</v>
          </cell>
          <cell r="Q608" t="str">
            <v/>
          </cell>
          <cell r="R608" t="e">
            <v>#N/A</v>
          </cell>
        </row>
        <row r="609">
          <cell r="A609">
            <v>40035</v>
          </cell>
          <cell r="B609">
            <v>40035</v>
          </cell>
          <cell r="C609" t="str">
            <v>Future</v>
          </cell>
          <cell r="D609" t="e">
            <v>#N/A</v>
          </cell>
          <cell r="E609">
            <v>27.737984189723299</v>
          </cell>
          <cell r="F609">
            <v>36.038379446640356</v>
          </cell>
          <cell r="G609">
            <v>34.062094861659908</v>
          </cell>
          <cell r="H609">
            <v>34.062094861659908</v>
          </cell>
          <cell r="I609" t="e">
            <v>#N/A</v>
          </cell>
          <cell r="J609" t="e">
            <v>#N/A</v>
          </cell>
          <cell r="K609" t="e">
            <v>#N/A</v>
          </cell>
          <cell r="L609" t="e">
            <v>#N/A</v>
          </cell>
          <cell r="M609" t="e">
            <v>#N/A</v>
          </cell>
          <cell r="N609" t="e">
            <v>#N/A</v>
          </cell>
          <cell r="O609" t="e">
            <v>#N/A</v>
          </cell>
          <cell r="P609">
            <v>34.65</v>
          </cell>
          <cell r="Q609" t="str">
            <v/>
          </cell>
          <cell r="R609" t="e">
            <v>#N/A</v>
          </cell>
        </row>
        <row r="610">
          <cell r="A610">
            <v>40036</v>
          </cell>
          <cell r="B610">
            <v>40036</v>
          </cell>
          <cell r="C610" t="str">
            <v>Future</v>
          </cell>
          <cell r="D610" t="e">
            <v>#N/A</v>
          </cell>
          <cell r="E610">
            <v>27.601343873517767</v>
          </cell>
          <cell r="F610">
            <v>36.067747035573163</v>
          </cell>
          <cell r="G610">
            <v>34.051936758893106</v>
          </cell>
          <cell r="H610">
            <v>34.051936758893106</v>
          </cell>
          <cell r="I610" t="e">
            <v>#N/A</v>
          </cell>
          <cell r="J610" t="e">
            <v>#N/A</v>
          </cell>
          <cell r="K610" t="e">
            <v>#N/A</v>
          </cell>
          <cell r="L610" t="e">
            <v>#N/A</v>
          </cell>
          <cell r="M610" t="e">
            <v>#N/A</v>
          </cell>
          <cell r="N610" t="e">
            <v>#N/A</v>
          </cell>
          <cell r="O610" t="e">
            <v>#N/A</v>
          </cell>
          <cell r="P610">
            <v>34.65</v>
          </cell>
          <cell r="Q610" t="str">
            <v/>
          </cell>
          <cell r="R610" t="e">
            <v>#N/A</v>
          </cell>
        </row>
        <row r="611">
          <cell r="A611">
            <v>40037</v>
          </cell>
          <cell r="B611">
            <v>40037</v>
          </cell>
          <cell r="C611" t="str">
            <v>Future</v>
          </cell>
          <cell r="D611" t="e">
            <v>#N/A</v>
          </cell>
          <cell r="E611">
            <v>27.464703557312234</v>
          </cell>
          <cell r="F611">
            <v>36.09711462450597</v>
          </cell>
          <cell r="G611">
            <v>34.041778656126304</v>
          </cell>
          <cell r="H611">
            <v>34.041778656126304</v>
          </cell>
          <cell r="I611" t="e">
            <v>#N/A</v>
          </cell>
          <cell r="J611" t="e">
            <v>#N/A</v>
          </cell>
          <cell r="K611" t="e">
            <v>#N/A</v>
          </cell>
          <cell r="L611" t="e">
            <v>#N/A</v>
          </cell>
          <cell r="M611" t="e">
            <v>#N/A</v>
          </cell>
          <cell r="N611" t="e">
            <v>#N/A</v>
          </cell>
          <cell r="O611" t="e">
            <v>#N/A</v>
          </cell>
          <cell r="P611">
            <v>34.65</v>
          </cell>
          <cell r="Q611" t="str">
            <v/>
          </cell>
          <cell r="R611" t="e">
            <v>#N/A</v>
          </cell>
        </row>
        <row r="612">
          <cell r="A612">
            <v>40038</v>
          </cell>
          <cell r="B612">
            <v>40038</v>
          </cell>
          <cell r="C612" t="str">
            <v>Future</v>
          </cell>
          <cell r="D612" t="e">
            <v>#N/A</v>
          </cell>
          <cell r="E612">
            <v>27.328063241106701</v>
          </cell>
          <cell r="F612">
            <v>36.126482213438777</v>
          </cell>
          <cell r="G612">
            <v>34.031620553359502</v>
          </cell>
          <cell r="H612">
            <v>34.031620553359502</v>
          </cell>
          <cell r="I612" t="e">
            <v>#N/A</v>
          </cell>
          <cell r="J612" t="e">
            <v>#N/A</v>
          </cell>
          <cell r="K612" t="e">
            <v>#N/A</v>
          </cell>
          <cell r="L612" t="e">
            <v>#N/A</v>
          </cell>
          <cell r="M612" t="e">
            <v>#N/A</v>
          </cell>
          <cell r="N612" t="e">
            <v>#N/A</v>
          </cell>
          <cell r="O612" t="e">
            <v>#N/A</v>
          </cell>
          <cell r="P612">
            <v>34.65</v>
          </cell>
          <cell r="Q612" t="str">
            <v/>
          </cell>
          <cell r="R612" t="e">
            <v>#N/A</v>
          </cell>
        </row>
        <row r="613">
          <cell r="A613">
            <v>40039</v>
          </cell>
          <cell r="B613">
            <v>40039</v>
          </cell>
          <cell r="C613" t="str">
            <v>Future</v>
          </cell>
          <cell r="D613" t="e">
            <v>#N/A</v>
          </cell>
          <cell r="E613">
            <v>27.191422924901168</v>
          </cell>
          <cell r="F613">
            <v>36.155849802371584</v>
          </cell>
          <cell r="G613">
            <v>34.021462450592701</v>
          </cell>
          <cell r="H613">
            <v>34.021462450592701</v>
          </cell>
          <cell r="I613" t="e">
            <v>#N/A</v>
          </cell>
          <cell r="J613" t="e">
            <v>#N/A</v>
          </cell>
          <cell r="K613" t="e">
            <v>#N/A</v>
          </cell>
          <cell r="L613" t="e">
            <v>#N/A</v>
          </cell>
          <cell r="M613" t="e">
            <v>#N/A</v>
          </cell>
          <cell r="N613" t="e">
            <v>#N/A</v>
          </cell>
          <cell r="O613" t="e">
            <v>#N/A</v>
          </cell>
          <cell r="P613">
            <v>34.65</v>
          </cell>
          <cell r="Q613" t="str">
            <v/>
          </cell>
          <cell r="R613" t="e">
            <v>#N/A</v>
          </cell>
        </row>
        <row r="614">
          <cell r="A614">
            <v>40042</v>
          </cell>
          <cell r="B614">
            <v>40042</v>
          </cell>
          <cell r="C614" t="str">
            <v>Future</v>
          </cell>
          <cell r="D614" t="e">
            <v>#N/A</v>
          </cell>
          <cell r="E614">
            <v>27.054782608695636</v>
          </cell>
          <cell r="F614">
            <v>36.185217391304391</v>
          </cell>
          <cell r="G614">
            <v>34.011304347825899</v>
          </cell>
          <cell r="H614">
            <v>34.011304347825899</v>
          </cell>
          <cell r="I614" t="e">
            <v>#N/A</v>
          </cell>
          <cell r="J614" t="e">
            <v>#N/A</v>
          </cell>
          <cell r="K614" t="e">
            <v>#N/A</v>
          </cell>
          <cell r="L614" t="e">
            <v>#N/A</v>
          </cell>
          <cell r="M614" t="e">
            <v>#N/A</v>
          </cell>
          <cell r="N614" t="e">
            <v>#N/A</v>
          </cell>
          <cell r="O614" t="e">
            <v>#N/A</v>
          </cell>
          <cell r="P614">
            <v>34.65</v>
          </cell>
          <cell r="Q614" t="str">
            <v/>
          </cell>
          <cell r="R614" t="e">
            <v>#N/A</v>
          </cell>
        </row>
        <row r="615">
          <cell r="A615">
            <v>40043</v>
          </cell>
          <cell r="B615">
            <v>40043</v>
          </cell>
          <cell r="C615" t="str">
            <v>Future</v>
          </cell>
          <cell r="D615" t="e">
            <v>#N/A</v>
          </cell>
          <cell r="E615">
            <v>26.918142292490103</v>
          </cell>
          <cell r="F615">
            <v>36.214584980237198</v>
          </cell>
          <cell r="G615">
            <v>34.001146245059097</v>
          </cell>
          <cell r="H615">
            <v>34.001146245059097</v>
          </cell>
          <cell r="I615" t="e">
            <v>#N/A</v>
          </cell>
          <cell r="J615" t="e">
            <v>#N/A</v>
          </cell>
          <cell r="K615" t="e">
            <v>#N/A</v>
          </cell>
          <cell r="L615" t="e">
            <v>#N/A</v>
          </cell>
          <cell r="M615" t="e">
            <v>#N/A</v>
          </cell>
          <cell r="N615" t="e">
            <v>#N/A</v>
          </cell>
          <cell r="O615" t="e">
            <v>#N/A</v>
          </cell>
          <cell r="P615">
            <v>34.65</v>
          </cell>
          <cell r="Q615" t="str">
            <v/>
          </cell>
          <cell r="R615" t="e">
            <v>#N/A</v>
          </cell>
        </row>
        <row r="616">
          <cell r="A616">
            <v>40044</v>
          </cell>
          <cell r="B616">
            <v>40044</v>
          </cell>
          <cell r="C616" t="str">
            <v>Future</v>
          </cell>
          <cell r="D616" t="e">
            <v>#N/A</v>
          </cell>
          <cell r="E616">
            <v>26.78150197628457</v>
          </cell>
          <cell r="F616">
            <v>36.243952569170006</v>
          </cell>
          <cell r="G616">
            <v>33.990988142292295</v>
          </cell>
          <cell r="H616">
            <v>33.990988142292295</v>
          </cell>
          <cell r="I616" t="e">
            <v>#N/A</v>
          </cell>
          <cell r="J616" t="e">
            <v>#N/A</v>
          </cell>
          <cell r="K616" t="e">
            <v>#N/A</v>
          </cell>
          <cell r="L616" t="e">
            <v>#N/A</v>
          </cell>
          <cell r="M616" t="e">
            <v>#N/A</v>
          </cell>
          <cell r="N616" t="e">
            <v>#N/A</v>
          </cell>
          <cell r="O616" t="e">
            <v>#N/A</v>
          </cell>
          <cell r="P616">
            <v>34.65</v>
          </cell>
          <cell r="Q616" t="str">
            <v/>
          </cell>
          <cell r="R616" t="e">
            <v>#N/A</v>
          </cell>
        </row>
        <row r="617">
          <cell r="A617">
            <v>40045</v>
          </cell>
          <cell r="B617">
            <v>40045</v>
          </cell>
          <cell r="C617" t="str">
            <v>Future</v>
          </cell>
          <cell r="D617" t="e">
            <v>#N/A</v>
          </cell>
          <cell r="E617">
            <v>26.644861660079037</v>
          </cell>
          <cell r="F617">
            <v>36.273320158102813</v>
          </cell>
          <cell r="G617">
            <v>33.980830039525493</v>
          </cell>
          <cell r="H617">
            <v>33.980830039525493</v>
          </cell>
          <cell r="I617" t="e">
            <v>#N/A</v>
          </cell>
          <cell r="J617" t="e">
            <v>#N/A</v>
          </cell>
          <cell r="K617" t="e">
            <v>#N/A</v>
          </cell>
          <cell r="L617" t="e">
            <v>#N/A</v>
          </cell>
          <cell r="M617" t="e">
            <v>#N/A</v>
          </cell>
          <cell r="N617" t="e">
            <v>#N/A</v>
          </cell>
          <cell r="O617" t="e">
            <v>#N/A</v>
          </cell>
          <cell r="P617">
            <v>34.65</v>
          </cell>
          <cell r="Q617" t="str">
            <v/>
          </cell>
          <cell r="R617" t="e">
            <v>#N/A</v>
          </cell>
        </row>
        <row r="618">
          <cell r="A618">
            <v>40046</v>
          </cell>
          <cell r="B618">
            <v>40046</v>
          </cell>
          <cell r="C618" t="str">
            <v>Future</v>
          </cell>
          <cell r="D618" t="e">
            <v>#N/A</v>
          </cell>
          <cell r="E618">
            <v>26.508221343873505</v>
          </cell>
          <cell r="F618">
            <v>36.30268774703562</v>
          </cell>
          <cell r="G618">
            <v>33.970671936758691</v>
          </cell>
          <cell r="H618">
            <v>33.970671936758691</v>
          </cell>
          <cell r="I618" t="e">
            <v>#N/A</v>
          </cell>
          <cell r="J618" t="e">
            <v>#N/A</v>
          </cell>
          <cell r="K618" t="e">
            <v>#N/A</v>
          </cell>
          <cell r="L618" t="e">
            <v>#N/A</v>
          </cell>
          <cell r="M618" t="e">
            <v>#N/A</v>
          </cell>
          <cell r="N618" t="e">
            <v>#N/A</v>
          </cell>
          <cell r="O618" t="e">
            <v>#N/A</v>
          </cell>
          <cell r="P618">
            <v>34.65</v>
          </cell>
          <cell r="Q618" t="str">
            <v/>
          </cell>
          <cell r="R618" t="e">
            <v>#N/A</v>
          </cell>
        </row>
        <row r="619">
          <cell r="A619">
            <v>40049</v>
          </cell>
          <cell r="B619">
            <v>40049</v>
          </cell>
          <cell r="C619" t="str">
            <v>Future</v>
          </cell>
          <cell r="D619" t="e">
            <v>#N/A</v>
          </cell>
          <cell r="E619">
            <v>26.371581027667972</v>
          </cell>
          <cell r="F619">
            <v>36.332055335968427</v>
          </cell>
          <cell r="G619">
            <v>33.960513833991889</v>
          </cell>
          <cell r="H619">
            <v>33.960513833991889</v>
          </cell>
          <cell r="I619" t="e">
            <v>#N/A</v>
          </cell>
          <cell r="J619" t="e">
            <v>#N/A</v>
          </cell>
          <cell r="K619" t="e">
            <v>#N/A</v>
          </cell>
          <cell r="L619" t="e">
            <v>#N/A</v>
          </cell>
          <cell r="M619" t="e">
            <v>#N/A</v>
          </cell>
          <cell r="N619" t="e">
            <v>#N/A</v>
          </cell>
          <cell r="O619" t="e">
            <v>#N/A</v>
          </cell>
          <cell r="P619">
            <v>34.65</v>
          </cell>
          <cell r="Q619" t="str">
            <v/>
          </cell>
          <cell r="R619" t="e">
            <v>#N/A</v>
          </cell>
        </row>
        <row r="620">
          <cell r="A620">
            <v>40050</v>
          </cell>
          <cell r="B620">
            <v>40050</v>
          </cell>
          <cell r="C620" t="str">
            <v>Future</v>
          </cell>
          <cell r="D620" t="e">
            <v>#N/A</v>
          </cell>
          <cell r="E620">
            <v>26.234940711462439</v>
          </cell>
          <cell r="F620">
            <v>36.361422924901234</v>
          </cell>
          <cell r="G620">
            <v>33.950355731225088</v>
          </cell>
          <cell r="H620">
            <v>33.950355731225088</v>
          </cell>
          <cell r="I620" t="e">
            <v>#N/A</v>
          </cell>
          <cell r="J620" t="e">
            <v>#N/A</v>
          </cell>
          <cell r="K620" t="e">
            <v>#N/A</v>
          </cell>
          <cell r="L620" t="e">
            <v>#N/A</v>
          </cell>
          <cell r="M620" t="e">
            <v>#N/A</v>
          </cell>
          <cell r="N620" t="e">
            <v>#N/A</v>
          </cell>
          <cell r="O620" t="e">
            <v>#N/A</v>
          </cell>
          <cell r="P620">
            <v>34.65</v>
          </cell>
          <cell r="Q620" t="str">
            <v/>
          </cell>
          <cell r="R620" t="e">
            <v>#N/A</v>
          </cell>
        </row>
        <row r="621">
          <cell r="A621">
            <v>40051</v>
          </cell>
          <cell r="B621">
            <v>40051</v>
          </cell>
          <cell r="C621" t="str">
            <v>Future</v>
          </cell>
          <cell r="D621" t="e">
            <v>#N/A</v>
          </cell>
          <cell r="E621">
            <v>26.098300395256906</v>
          </cell>
          <cell r="F621">
            <v>36.390790513834041</v>
          </cell>
          <cell r="G621">
            <v>33.940197628458286</v>
          </cell>
          <cell r="H621">
            <v>33.940197628458286</v>
          </cell>
          <cell r="I621" t="e">
            <v>#N/A</v>
          </cell>
          <cell r="J621" t="e">
            <v>#N/A</v>
          </cell>
          <cell r="K621" t="e">
            <v>#N/A</v>
          </cell>
          <cell r="L621" t="e">
            <v>#N/A</v>
          </cell>
          <cell r="M621" t="e">
            <v>#N/A</v>
          </cell>
          <cell r="N621" t="e">
            <v>#N/A</v>
          </cell>
          <cell r="O621" t="e">
            <v>#N/A</v>
          </cell>
          <cell r="P621">
            <v>34.65</v>
          </cell>
          <cell r="Q621" t="str">
            <v/>
          </cell>
          <cell r="R621" t="e">
            <v>#N/A</v>
          </cell>
        </row>
        <row r="622">
          <cell r="A622">
            <v>40052</v>
          </cell>
          <cell r="B622">
            <v>40052</v>
          </cell>
          <cell r="C622" t="str">
            <v>Future</v>
          </cell>
          <cell r="D622" t="e">
            <v>#N/A</v>
          </cell>
          <cell r="E622">
            <v>25.961660079051374</v>
          </cell>
          <cell r="F622">
            <v>36.420158102766848</v>
          </cell>
          <cell r="G622">
            <v>33.930039525691484</v>
          </cell>
          <cell r="H622">
            <v>33.930039525691484</v>
          </cell>
          <cell r="I622" t="e">
            <v>#N/A</v>
          </cell>
          <cell r="J622" t="e">
            <v>#N/A</v>
          </cell>
          <cell r="K622" t="e">
            <v>#N/A</v>
          </cell>
          <cell r="L622" t="e">
            <v>#N/A</v>
          </cell>
          <cell r="M622" t="e">
            <v>#N/A</v>
          </cell>
          <cell r="N622" t="e">
            <v>#N/A</v>
          </cell>
          <cell r="O622" t="e">
            <v>#N/A</v>
          </cell>
          <cell r="P622">
            <v>34.65</v>
          </cell>
          <cell r="Q622" t="str">
            <v/>
          </cell>
          <cell r="R622" t="e">
            <v>#N/A</v>
          </cell>
        </row>
        <row r="623">
          <cell r="A623">
            <v>40053</v>
          </cell>
          <cell r="B623">
            <v>40053</v>
          </cell>
          <cell r="C623" t="str">
            <v>Future</v>
          </cell>
          <cell r="D623" t="e">
            <v>#N/A</v>
          </cell>
          <cell r="E623">
            <v>25.825019762845841</v>
          </cell>
          <cell r="F623">
            <v>36.449525691699655</v>
          </cell>
          <cell r="G623">
            <v>33.919881422924682</v>
          </cell>
          <cell r="H623">
            <v>33.919881422924682</v>
          </cell>
          <cell r="I623" t="e">
            <v>#N/A</v>
          </cell>
          <cell r="J623" t="e">
            <v>#N/A</v>
          </cell>
          <cell r="K623" t="e">
            <v>#N/A</v>
          </cell>
          <cell r="L623" t="e">
            <v>#N/A</v>
          </cell>
          <cell r="M623" t="e">
            <v>#N/A</v>
          </cell>
          <cell r="N623" t="e">
            <v>#N/A</v>
          </cell>
          <cell r="O623" t="e">
            <v>#N/A</v>
          </cell>
          <cell r="P623">
            <v>34.65</v>
          </cell>
          <cell r="Q623" t="str">
            <v/>
          </cell>
          <cell r="R623" t="e">
            <v>#N/A</v>
          </cell>
        </row>
        <row r="624">
          <cell r="A624">
            <v>40056</v>
          </cell>
          <cell r="B624">
            <v>40056</v>
          </cell>
          <cell r="C624" t="str">
            <v>Future</v>
          </cell>
          <cell r="D624" t="e">
            <v>#N/A</v>
          </cell>
          <cell r="E624">
            <v>25.688379446640308</v>
          </cell>
          <cell r="F624">
            <v>36.478893280632462</v>
          </cell>
          <cell r="G624">
            <v>33.90972332015788</v>
          </cell>
          <cell r="H624">
            <v>33.90972332015788</v>
          </cell>
          <cell r="I624" t="e">
            <v>#N/A</v>
          </cell>
          <cell r="J624" t="e">
            <v>#N/A</v>
          </cell>
          <cell r="K624" t="e">
            <v>#N/A</v>
          </cell>
          <cell r="L624" t="e">
            <v>#N/A</v>
          </cell>
          <cell r="M624" t="e">
            <v>#N/A</v>
          </cell>
          <cell r="N624" t="e">
            <v>#N/A</v>
          </cell>
          <cell r="O624" t="e">
            <v>#N/A</v>
          </cell>
          <cell r="P624">
            <v>34.65</v>
          </cell>
          <cell r="Q624" t="str">
            <v/>
          </cell>
          <cell r="R624" t="e">
            <v>#N/A</v>
          </cell>
        </row>
        <row r="625">
          <cell r="A625">
            <v>40057</v>
          </cell>
          <cell r="B625">
            <v>40057</v>
          </cell>
          <cell r="C625" t="str">
            <v>Future</v>
          </cell>
          <cell r="D625" t="e">
            <v>#N/A</v>
          </cell>
          <cell r="E625">
            <v>25.551739130434775</v>
          </cell>
          <cell r="F625">
            <v>36.50826086956527</v>
          </cell>
          <cell r="G625">
            <v>33.899565217391078</v>
          </cell>
          <cell r="H625">
            <v>33.899565217391078</v>
          </cell>
          <cell r="I625" t="e">
            <v>#N/A</v>
          </cell>
          <cell r="J625" t="e">
            <v>#N/A</v>
          </cell>
          <cell r="K625" t="e">
            <v>#N/A</v>
          </cell>
          <cell r="L625" t="e">
            <v>#N/A</v>
          </cell>
          <cell r="M625" t="e">
            <v>#N/A</v>
          </cell>
          <cell r="N625" t="e">
            <v>#N/A</v>
          </cell>
          <cell r="O625" t="e">
            <v>#N/A</v>
          </cell>
          <cell r="P625">
            <v>34.65</v>
          </cell>
          <cell r="Q625" t="str">
            <v/>
          </cell>
          <cell r="R625" t="e">
            <v>#N/A</v>
          </cell>
        </row>
        <row r="626">
          <cell r="A626">
            <v>40058</v>
          </cell>
          <cell r="B626">
            <v>40058</v>
          </cell>
          <cell r="C626" t="str">
            <v>Future</v>
          </cell>
          <cell r="D626" t="e">
            <v>#N/A</v>
          </cell>
          <cell r="E626">
            <v>25.415098814229243</v>
          </cell>
          <cell r="F626">
            <v>36.537628458498077</v>
          </cell>
          <cell r="G626">
            <v>33.889407114624277</v>
          </cell>
          <cell r="H626">
            <v>33.889407114624277</v>
          </cell>
          <cell r="I626" t="e">
            <v>#N/A</v>
          </cell>
          <cell r="J626" t="e">
            <v>#N/A</v>
          </cell>
          <cell r="K626" t="e">
            <v>#N/A</v>
          </cell>
          <cell r="L626" t="e">
            <v>#N/A</v>
          </cell>
          <cell r="M626" t="e">
            <v>#N/A</v>
          </cell>
          <cell r="N626" t="e">
            <v>#N/A</v>
          </cell>
          <cell r="O626" t="e">
            <v>#N/A</v>
          </cell>
          <cell r="P626">
            <v>34.65</v>
          </cell>
          <cell r="Q626" t="str">
            <v/>
          </cell>
          <cell r="R626" t="e">
            <v>#N/A</v>
          </cell>
        </row>
        <row r="627">
          <cell r="A627">
            <v>40059</v>
          </cell>
          <cell r="B627">
            <v>40059</v>
          </cell>
          <cell r="C627" t="str">
            <v>Future</v>
          </cell>
          <cell r="D627" t="e">
            <v>#N/A</v>
          </cell>
          <cell r="E627">
            <v>25.27845849802371</v>
          </cell>
          <cell r="F627">
            <v>36.566996047430884</v>
          </cell>
          <cell r="G627">
            <v>33.879249011857475</v>
          </cell>
          <cell r="H627">
            <v>33.879249011857475</v>
          </cell>
          <cell r="I627" t="e">
            <v>#N/A</v>
          </cell>
          <cell r="J627" t="e">
            <v>#N/A</v>
          </cell>
          <cell r="K627" t="e">
            <v>#N/A</v>
          </cell>
          <cell r="L627" t="e">
            <v>#N/A</v>
          </cell>
          <cell r="M627" t="e">
            <v>#N/A</v>
          </cell>
          <cell r="N627" t="e">
            <v>#N/A</v>
          </cell>
          <cell r="O627" t="e">
            <v>#N/A</v>
          </cell>
          <cell r="P627">
            <v>34.65</v>
          </cell>
          <cell r="Q627" t="str">
            <v/>
          </cell>
          <cell r="R627" t="e">
            <v>#N/A</v>
          </cell>
        </row>
        <row r="628">
          <cell r="A628">
            <v>40060</v>
          </cell>
          <cell r="B628">
            <v>40060</v>
          </cell>
          <cell r="C628" t="str">
            <v>Future</v>
          </cell>
          <cell r="D628" t="e">
            <v>#N/A</v>
          </cell>
          <cell r="E628">
            <v>25.141818181818177</v>
          </cell>
          <cell r="F628">
            <v>36.596363636363691</v>
          </cell>
          <cell r="G628">
            <v>33.869090909090673</v>
          </cell>
          <cell r="H628">
            <v>33.869090909090673</v>
          </cell>
          <cell r="I628" t="e">
            <v>#N/A</v>
          </cell>
          <cell r="J628" t="e">
            <v>#N/A</v>
          </cell>
          <cell r="K628" t="e">
            <v>#N/A</v>
          </cell>
          <cell r="L628" t="e">
            <v>#N/A</v>
          </cell>
          <cell r="M628" t="e">
            <v>#N/A</v>
          </cell>
          <cell r="N628" t="e">
            <v>#N/A</v>
          </cell>
          <cell r="O628" t="e">
            <v>#N/A</v>
          </cell>
          <cell r="P628">
            <v>34.65</v>
          </cell>
          <cell r="Q628" t="str">
            <v/>
          </cell>
          <cell r="R628" t="e">
            <v>#N/A</v>
          </cell>
        </row>
        <row r="629">
          <cell r="A629">
            <v>40064</v>
          </cell>
          <cell r="B629">
            <v>40064</v>
          </cell>
          <cell r="C629" t="str">
            <v>Future</v>
          </cell>
          <cell r="D629" t="e">
            <v>#N/A</v>
          </cell>
          <cell r="E629">
            <v>25.005177865612644</v>
          </cell>
          <cell r="F629">
            <v>36.625731225296498</v>
          </cell>
          <cell r="G629">
            <v>33.858932806323871</v>
          </cell>
          <cell r="H629">
            <v>33.858932806323871</v>
          </cell>
          <cell r="I629" t="e">
            <v>#N/A</v>
          </cell>
          <cell r="J629" t="e">
            <v>#N/A</v>
          </cell>
          <cell r="K629" t="e">
            <v>#N/A</v>
          </cell>
          <cell r="L629" t="e">
            <v>#N/A</v>
          </cell>
          <cell r="M629" t="e">
            <v>#N/A</v>
          </cell>
          <cell r="N629" t="e">
            <v>#N/A</v>
          </cell>
          <cell r="O629" t="e">
            <v>#N/A</v>
          </cell>
          <cell r="P629">
            <v>34.65</v>
          </cell>
          <cell r="Q629" t="str">
            <v/>
          </cell>
          <cell r="R629" t="e">
            <v>#N/A</v>
          </cell>
        </row>
        <row r="630">
          <cell r="A630">
            <v>40065</v>
          </cell>
          <cell r="B630">
            <v>40065</v>
          </cell>
          <cell r="C630" t="str">
            <v>Future</v>
          </cell>
          <cell r="D630" t="e">
            <v>#N/A</v>
          </cell>
          <cell r="E630">
            <v>24.868537549407112</v>
          </cell>
          <cell r="F630">
            <v>36.655098814229305</v>
          </cell>
          <cell r="G630">
            <v>33.848774703557069</v>
          </cell>
          <cell r="H630">
            <v>33.848774703557069</v>
          </cell>
          <cell r="I630" t="e">
            <v>#N/A</v>
          </cell>
          <cell r="J630" t="e">
            <v>#N/A</v>
          </cell>
          <cell r="K630" t="e">
            <v>#N/A</v>
          </cell>
          <cell r="L630" t="e">
            <v>#N/A</v>
          </cell>
          <cell r="M630" t="e">
            <v>#N/A</v>
          </cell>
          <cell r="N630" t="e">
            <v>#N/A</v>
          </cell>
          <cell r="O630" t="e">
            <v>#N/A</v>
          </cell>
          <cell r="P630">
            <v>34.65</v>
          </cell>
          <cell r="Q630" t="str">
            <v/>
          </cell>
          <cell r="R630" t="e">
            <v>#N/A</v>
          </cell>
        </row>
        <row r="631">
          <cell r="A631">
            <v>40066</v>
          </cell>
          <cell r="B631">
            <v>40066</v>
          </cell>
          <cell r="C631" t="str">
            <v>Future</v>
          </cell>
          <cell r="D631" t="e">
            <v>#N/A</v>
          </cell>
          <cell r="E631">
            <v>24.731897233201579</v>
          </cell>
          <cell r="F631">
            <v>36.684466403162112</v>
          </cell>
          <cell r="G631">
            <v>33.838616600790267</v>
          </cell>
          <cell r="H631">
            <v>33.838616600790267</v>
          </cell>
          <cell r="I631" t="e">
            <v>#N/A</v>
          </cell>
          <cell r="J631" t="e">
            <v>#N/A</v>
          </cell>
          <cell r="K631" t="e">
            <v>#N/A</v>
          </cell>
          <cell r="L631" t="e">
            <v>#N/A</v>
          </cell>
          <cell r="M631" t="e">
            <v>#N/A</v>
          </cell>
          <cell r="N631" t="e">
            <v>#N/A</v>
          </cell>
          <cell r="O631" t="e">
            <v>#N/A</v>
          </cell>
          <cell r="P631">
            <v>34.65</v>
          </cell>
          <cell r="Q631" t="str">
            <v/>
          </cell>
          <cell r="R631" t="e">
            <v>#N/A</v>
          </cell>
        </row>
        <row r="632">
          <cell r="A632">
            <v>40067</v>
          </cell>
          <cell r="B632">
            <v>40067</v>
          </cell>
          <cell r="C632" t="str">
            <v>Future</v>
          </cell>
          <cell r="D632" t="e">
            <v>#N/A</v>
          </cell>
          <cell r="E632">
            <v>24.595256916996046</v>
          </cell>
          <cell r="F632">
            <v>36.713833992094919</v>
          </cell>
          <cell r="G632">
            <v>33.828458498023465</v>
          </cell>
          <cell r="H632">
            <v>33.828458498023465</v>
          </cell>
          <cell r="I632" t="e">
            <v>#N/A</v>
          </cell>
          <cell r="J632" t="e">
            <v>#N/A</v>
          </cell>
          <cell r="K632" t="e">
            <v>#N/A</v>
          </cell>
          <cell r="L632" t="e">
            <v>#N/A</v>
          </cell>
          <cell r="M632" t="e">
            <v>#N/A</v>
          </cell>
          <cell r="N632" t="e">
            <v>#N/A</v>
          </cell>
          <cell r="O632" t="e">
            <v>#N/A</v>
          </cell>
          <cell r="P632">
            <v>34.65</v>
          </cell>
          <cell r="Q632" t="str">
            <v/>
          </cell>
          <cell r="R632" t="e">
            <v>#N/A</v>
          </cell>
        </row>
        <row r="633">
          <cell r="A633">
            <v>40070</v>
          </cell>
          <cell r="B633">
            <v>40070</v>
          </cell>
          <cell r="C633" t="str">
            <v>Future</v>
          </cell>
          <cell r="D633" t="e">
            <v>#N/A</v>
          </cell>
          <cell r="E633">
            <v>24.458616600790513</v>
          </cell>
          <cell r="F633">
            <v>36.743201581027726</v>
          </cell>
          <cell r="G633">
            <v>33.818300395256664</v>
          </cell>
          <cell r="H633">
            <v>33.818300395256664</v>
          </cell>
          <cell r="I633" t="e">
            <v>#N/A</v>
          </cell>
          <cell r="J633" t="e">
            <v>#N/A</v>
          </cell>
          <cell r="K633" t="e">
            <v>#N/A</v>
          </cell>
          <cell r="L633" t="e">
            <v>#N/A</v>
          </cell>
          <cell r="M633" t="e">
            <v>#N/A</v>
          </cell>
          <cell r="N633" t="e">
            <v>#N/A</v>
          </cell>
          <cell r="O633" t="e">
            <v>#N/A</v>
          </cell>
          <cell r="P633">
            <v>34.65</v>
          </cell>
          <cell r="Q633" t="str">
            <v/>
          </cell>
          <cell r="R633" t="e">
            <v>#N/A</v>
          </cell>
        </row>
        <row r="634">
          <cell r="A634">
            <v>40071</v>
          </cell>
          <cell r="B634">
            <v>40071</v>
          </cell>
          <cell r="C634" t="str">
            <v>Future</v>
          </cell>
          <cell r="D634" t="e">
            <v>#N/A</v>
          </cell>
          <cell r="E634">
            <v>24.321976284584981</v>
          </cell>
          <cell r="F634">
            <v>36.772569169960533</v>
          </cell>
          <cell r="G634">
            <v>33.808142292489862</v>
          </cell>
          <cell r="H634">
            <v>33.808142292489862</v>
          </cell>
          <cell r="I634" t="e">
            <v>#N/A</v>
          </cell>
          <cell r="J634" t="e">
            <v>#N/A</v>
          </cell>
          <cell r="K634" t="e">
            <v>#N/A</v>
          </cell>
          <cell r="L634" t="e">
            <v>#N/A</v>
          </cell>
          <cell r="M634" t="e">
            <v>#N/A</v>
          </cell>
          <cell r="N634" t="e">
            <v>#N/A</v>
          </cell>
          <cell r="O634" t="e">
            <v>#N/A</v>
          </cell>
          <cell r="P634">
            <v>34.65</v>
          </cell>
          <cell r="Q634" t="str">
            <v/>
          </cell>
          <cell r="R634" t="e">
            <v>#N/A</v>
          </cell>
        </row>
        <row r="635">
          <cell r="A635">
            <v>40072</v>
          </cell>
          <cell r="B635">
            <v>40072</v>
          </cell>
          <cell r="C635" t="str">
            <v>Future</v>
          </cell>
          <cell r="D635" t="e">
            <v>#N/A</v>
          </cell>
          <cell r="E635">
            <v>24.185335968379448</v>
          </cell>
          <cell r="F635">
            <v>36.801936758893341</v>
          </cell>
          <cell r="G635">
            <v>33.79798418972306</v>
          </cell>
          <cell r="H635">
            <v>33.79798418972306</v>
          </cell>
          <cell r="I635" t="e">
            <v>#N/A</v>
          </cell>
          <cell r="J635" t="e">
            <v>#N/A</v>
          </cell>
          <cell r="K635" t="e">
            <v>#N/A</v>
          </cell>
          <cell r="L635" t="e">
            <v>#N/A</v>
          </cell>
          <cell r="M635" t="e">
            <v>#N/A</v>
          </cell>
          <cell r="N635" t="e">
            <v>#N/A</v>
          </cell>
          <cell r="O635" t="e">
            <v>#N/A</v>
          </cell>
          <cell r="P635">
            <v>34.65</v>
          </cell>
          <cell r="Q635" t="str">
            <v/>
          </cell>
          <cell r="R635" t="e">
            <v>#N/A</v>
          </cell>
        </row>
        <row r="636">
          <cell r="A636">
            <v>40073</v>
          </cell>
          <cell r="B636">
            <v>40073</v>
          </cell>
          <cell r="C636" t="str">
            <v>Future</v>
          </cell>
          <cell r="D636" t="e">
            <v>#N/A</v>
          </cell>
          <cell r="E636">
            <v>24.048695652173915</v>
          </cell>
          <cell r="F636">
            <v>36.831304347826148</v>
          </cell>
          <cell r="G636">
            <v>33.787826086956258</v>
          </cell>
          <cell r="H636">
            <v>33.787826086956258</v>
          </cell>
          <cell r="I636" t="e">
            <v>#N/A</v>
          </cell>
          <cell r="J636" t="e">
            <v>#N/A</v>
          </cell>
          <cell r="K636" t="e">
            <v>#N/A</v>
          </cell>
          <cell r="L636" t="e">
            <v>#N/A</v>
          </cell>
          <cell r="M636" t="e">
            <v>#N/A</v>
          </cell>
          <cell r="N636" t="e">
            <v>#N/A</v>
          </cell>
          <cell r="O636" t="e">
            <v>#N/A</v>
          </cell>
          <cell r="P636">
            <v>34.65</v>
          </cell>
          <cell r="Q636" t="str">
            <v/>
          </cell>
          <cell r="R636" t="e">
            <v>#N/A</v>
          </cell>
        </row>
        <row r="637">
          <cell r="A637">
            <v>40074</v>
          </cell>
          <cell r="B637">
            <v>40074</v>
          </cell>
          <cell r="C637" t="str">
            <v>Future</v>
          </cell>
          <cell r="D637" t="e">
            <v>#N/A</v>
          </cell>
          <cell r="E637">
            <v>23.912055335968383</v>
          </cell>
          <cell r="F637">
            <v>36.860671936758955</v>
          </cell>
          <cell r="G637">
            <v>33.777667984189456</v>
          </cell>
          <cell r="H637">
            <v>33.777667984189456</v>
          </cell>
          <cell r="I637" t="e">
            <v>#N/A</v>
          </cell>
          <cell r="J637" t="e">
            <v>#N/A</v>
          </cell>
          <cell r="K637" t="e">
            <v>#N/A</v>
          </cell>
          <cell r="L637" t="e">
            <v>#N/A</v>
          </cell>
          <cell r="M637" t="e">
            <v>#N/A</v>
          </cell>
          <cell r="N637" t="e">
            <v>#N/A</v>
          </cell>
          <cell r="O637" t="e">
            <v>#N/A</v>
          </cell>
          <cell r="P637">
            <v>34.65</v>
          </cell>
          <cell r="Q637" t="str">
            <v/>
          </cell>
          <cell r="R637" t="e">
            <v>#N/A</v>
          </cell>
        </row>
        <row r="638">
          <cell r="A638">
            <v>40077</v>
          </cell>
          <cell r="B638">
            <v>40077</v>
          </cell>
          <cell r="C638" t="str">
            <v>Future</v>
          </cell>
          <cell r="D638" t="e">
            <v>#N/A</v>
          </cell>
          <cell r="E638">
            <v>23.77541501976285</v>
          </cell>
          <cell r="F638">
            <v>36.890039525691762</v>
          </cell>
          <cell r="G638">
            <v>33.767509881422654</v>
          </cell>
          <cell r="H638">
            <v>33.767509881422654</v>
          </cell>
          <cell r="I638" t="e">
            <v>#N/A</v>
          </cell>
          <cell r="J638" t="e">
            <v>#N/A</v>
          </cell>
          <cell r="K638" t="e">
            <v>#N/A</v>
          </cell>
          <cell r="L638" t="e">
            <v>#N/A</v>
          </cell>
          <cell r="M638" t="e">
            <v>#N/A</v>
          </cell>
          <cell r="N638" t="e">
            <v>#N/A</v>
          </cell>
          <cell r="O638" t="e">
            <v>#N/A</v>
          </cell>
          <cell r="P638">
            <v>34.65</v>
          </cell>
          <cell r="Q638" t="str">
            <v/>
          </cell>
          <cell r="R638" t="e">
            <v>#N/A</v>
          </cell>
        </row>
        <row r="639">
          <cell r="A639">
            <v>40078</v>
          </cell>
          <cell r="B639">
            <v>40078</v>
          </cell>
          <cell r="C639" t="str">
            <v>Future</v>
          </cell>
          <cell r="D639" t="e">
            <v>#N/A</v>
          </cell>
          <cell r="E639">
            <v>23.638774703557317</v>
          </cell>
          <cell r="F639">
            <v>36.919407114624569</v>
          </cell>
          <cell r="G639">
            <v>33.757351778655853</v>
          </cell>
          <cell r="H639">
            <v>33.757351778655853</v>
          </cell>
          <cell r="I639" t="e">
            <v>#N/A</v>
          </cell>
          <cell r="J639" t="e">
            <v>#N/A</v>
          </cell>
          <cell r="K639" t="e">
            <v>#N/A</v>
          </cell>
          <cell r="L639" t="e">
            <v>#N/A</v>
          </cell>
          <cell r="M639" t="e">
            <v>#N/A</v>
          </cell>
          <cell r="N639" t="e">
            <v>#N/A</v>
          </cell>
          <cell r="O639" t="e">
            <v>#N/A</v>
          </cell>
          <cell r="P639">
            <v>34.65</v>
          </cell>
          <cell r="Q639" t="str">
            <v/>
          </cell>
          <cell r="R639" t="e">
            <v>#N/A</v>
          </cell>
        </row>
        <row r="640">
          <cell r="A640">
            <v>40079</v>
          </cell>
          <cell r="B640">
            <v>40079</v>
          </cell>
          <cell r="C640" t="str">
            <v>Future</v>
          </cell>
          <cell r="D640" t="e">
            <v>#N/A</v>
          </cell>
          <cell r="E640">
            <v>23.502134387351784</v>
          </cell>
          <cell r="F640">
            <v>36.948774703557376</v>
          </cell>
          <cell r="G640">
            <v>33.747193675889051</v>
          </cell>
          <cell r="H640">
            <v>33.747193675889051</v>
          </cell>
          <cell r="I640" t="e">
            <v>#N/A</v>
          </cell>
          <cell r="J640" t="e">
            <v>#N/A</v>
          </cell>
          <cell r="K640" t="e">
            <v>#N/A</v>
          </cell>
          <cell r="L640" t="e">
            <v>#N/A</v>
          </cell>
          <cell r="M640" t="e">
            <v>#N/A</v>
          </cell>
          <cell r="N640" t="e">
            <v>#N/A</v>
          </cell>
          <cell r="O640" t="e">
            <v>#N/A</v>
          </cell>
          <cell r="P640">
            <v>34.65</v>
          </cell>
          <cell r="Q640" t="str">
            <v/>
          </cell>
          <cell r="R640" t="e">
            <v>#N/A</v>
          </cell>
        </row>
        <row r="641">
          <cell r="A641">
            <v>40080</v>
          </cell>
          <cell r="B641">
            <v>40080</v>
          </cell>
          <cell r="C641" t="str">
            <v>Future</v>
          </cell>
          <cell r="D641" t="e">
            <v>#N/A</v>
          </cell>
          <cell r="E641">
            <v>23.365494071146252</v>
          </cell>
          <cell r="F641">
            <v>36.978142292490183</v>
          </cell>
          <cell r="G641">
            <v>33.737035573122249</v>
          </cell>
          <cell r="H641">
            <v>33.737035573122249</v>
          </cell>
          <cell r="I641" t="e">
            <v>#N/A</v>
          </cell>
          <cell r="J641" t="e">
            <v>#N/A</v>
          </cell>
          <cell r="K641" t="e">
            <v>#N/A</v>
          </cell>
          <cell r="L641" t="e">
            <v>#N/A</v>
          </cell>
          <cell r="M641" t="e">
            <v>#N/A</v>
          </cell>
          <cell r="N641" t="e">
            <v>#N/A</v>
          </cell>
          <cell r="O641" t="e">
            <v>#N/A</v>
          </cell>
          <cell r="P641">
            <v>34.65</v>
          </cell>
          <cell r="Q641" t="str">
            <v/>
          </cell>
          <cell r="R641" t="e">
            <v>#N/A</v>
          </cell>
        </row>
        <row r="642">
          <cell r="A642">
            <v>40081</v>
          </cell>
          <cell r="B642">
            <v>40081</v>
          </cell>
          <cell r="C642" t="str">
            <v>Future</v>
          </cell>
          <cell r="D642" t="e">
            <v>#N/A</v>
          </cell>
          <cell r="E642">
            <v>23.228853754940719</v>
          </cell>
          <cell r="F642">
            <v>37.00750988142299</v>
          </cell>
          <cell r="G642">
            <v>33.726877470355447</v>
          </cell>
          <cell r="H642">
            <v>33.726877470355447</v>
          </cell>
          <cell r="I642" t="e">
            <v>#N/A</v>
          </cell>
          <cell r="J642" t="e">
            <v>#N/A</v>
          </cell>
          <cell r="K642" t="e">
            <v>#N/A</v>
          </cell>
          <cell r="L642" t="e">
            <v>#N/A</v>
          </cell>
          <cell r="M642" t="e">
            <v>#N/A</v>
          </cell>
          <cell r="N642" t="e">
            <v>#N/A</v>
          </cell>
          <cell r="O642" t="e">
            <v>#N/A</v>
          </cell>
          <cell r="P642">
            <v>34.65</v>
          </cell>
          <cell r="Q642" t="str">
            <v/>
          </cell>
          <cell r="R642" t="e">
            <v>#N/A</v>
          </cell>
        </row>
        <row r="643">
          <cell r="A643">
            <v>40084</v>
          </cell>
          <cell r="B643">
            <v>40084</v>
          </cell>
          <cell r="C643" t="str">
            <v>Future</v>
          </cell>
          <cell r="D643" t="e">
            <v>#N/A</v>
          </cell>
          <cell r="E643">
            <v>23.092213438735186</v>
          </cell>
          <cell r="F643">
            <v>37.036877470355797</v>
          </cell>
          <cell r="G643">
            <v>33.716719367588645</v>
          </cell>
          <cell r="H643">
            <v>33.716719367588645</v>
          </cell>
          <cell r="I643" t="e">
            <v>#N/A</v>
          </cell>
          <cell r="J643" t="e">
            <v>#N/A</v>
          </cell>
          <cell r="K643" t="e">
            <v>#N/A</v>
          </cell>
          <cell r="L643" t="e">
            <v>#N/A</v>
          </cell>
          <cell r="M643" t="e">
            <v>#N/A</v>
          </cell>
          <cell r="N643" t="e">
            <v>#N/A</v>
          </cell>
          <cell r="O643" t="e">
            <v>#N/A</v>
          </cell>
          <cell r="P643">
            <v>34.65</v>
          </cell>
          <cell r="Q643" t="str">
            <v/>
          </cell>
          <cell r="R643" t="e">
            <v>#N/A</v>
          </cell>
        </row>
        <row r="644">
          <cell r="A644">
            <v>40085</v>
          </cell>
          <cell r="B644">
            <v>40085</v>
          </cell>
          <cell r="C644" t="str">
            <v>Future</v>
          </cell>
          <cell r="D644" t="e">
            <v>#N/A</v>
          </cell>
          <cell r="E644">
            <v>22.955573122529653</v>
          </cell>
          <cell r="F644">
            <v>37.066245059288605</v>
          </cell>
          <cell r="G644">
            <v>33.706561264821843</v>
          </cell>
          <cell r="H644">
            <v>33.706561264821843</v>
          </cell>
          <cell r="I644" t="e">
            <v>#N/A</v>
          </cell>
          <cell r="J644" t="e">
            <v>#N/A</v>
          </cell>
          <cell r="K644" t="e">
            <v>#N/A</v>
          </cell>
          <cell r="L644" t="e">
            <v>#N/A</v>
          </cell>
          <cell r="M644" t="e">
            <v>#N/A</v>
          </cell>
          <cell r="N644" t="e">
            <v>#N/A</v>
          </cell>
          <cell r="O644" t="e">
            <v>#N/A</v>
          </cell>
          <cell r="P644">
            <v>34.65</v>
          </cell>
          <cell r="Q644" t="str">
            <v/>
          </cell>
          <cell r="R644" t="e">
            <v>#N/A</v>
          </cell>
        </row>
        <row r="645">
          <cell r="A645">
            <v>40086</v>
          </cell>
          <cell r="B645">
            <v>40086</v>
          </cell>
          <cell r="C645" t="str">
            <v>Future</v>
          </cell>
          <cell r="D645" t="e">
            <v>#N/A</v>
          </cell>
          <cell r="E645">
            <v>22.818932806324121</v>
          </cell>
          <cell r="F645">
            <v>37.095612648221412</v>
          </cell>
          <cell r="G645">
            <v>33.696403162055041</v>
          </cell>
          <cell r="H645">
            <v>33.696403162055041</v>
          </cell>
          <cell r="I645" t="e">
            <v>#N/A</v>
          </cell>
          <cell r="J645" t="e">
            <v>#N/A</v>
          </cell>
          <cell r="K645" t="e">
            <v>#N/A</v>
          </cell>
          <cell r="L645" t="e">
            <v>#N/A</v>
          </cell>
          <cell r="M645" t="e">
            <v>#N/A</v>
          </cell>
          <cell r="N645" t="e">
            <v>#N/A</v>
          </cell>
          <cell r="O645" t="e">
            <v>#N/A</v>
          </cell>
          <cell r="P645">
            <v>34.65</v>
          </cell>
          <cell r="Q645" t="str">
            <v/>
          </cell>
          <cell r="R645" t="e">
            <v>#N/A</v>
          </cell>
        </row>
        <row r="646">
          <cell r="A646">
            <v>40087</v>
          </cell>
          <cell r="B646">
            <v>40087</v>
          </cell>
          <cell r="C646" t="str">
            <v>Future</v>
          </cell>
          <cell r="D646" t="e">
            <v>#N/A</v>
          </cell>
          <cell r="E646">
            <v>22.682292490118588</v>
          </cell>
          <cell r="F646">
            <v>37.124980237154219</v>
          </cell>
          <cell r="G646">
            <v>33.68624505928824</v>
          </cell>
          <cell r="H646">
            <v>33.68624505928824</v>
          </cell>
          <cell r="I646" t="e">
            <v>#N/A</v>
          </cell>
          <cell r="J646" t="e">
            <v>#N/A</v>
          </cell>
          <cell r="K646" t="e">
            <v>#N/A</v>
          </cell>
          <cell r="L646" t="e">
            <v>#N/A</v>
          </cell>
          <cell r="M646" t="e">
            <v>#N/A</v>
          </cell>
          <cell r="N646" t="e">
            <v>#N/A</v>
          </cell>
          <cell r="O646" t="e">
            <v>#N/A</v>
          </cell>
          <cell r="P646">
            <v>34.65</v>
          </cell>
          <cell r="Q646" t="str">
            <v/>
          </cell>
          <cell r="R646" t="e">
            <v>#N/A</v>
          </cell>
        </row>
        <row r="647">
          <cell r="A647">
            <v>40088</v>
          </cell>
          <cell r="B647">
            <v>40088</v>
          </cell>
          <cell r="C647" t="str">
            <v>Future</v>
          </cell>
          <cell r="D647" t="e">
            <v>#N/A</v>
          </cell>
          <cell r="E647">
            <v>22.545652173913055</v>
          </cell>
          <cell r="F647">
            <v>37.154347826087026</v>
          </cell>
          <cell r="G647">
            <v>33.676086956521438</v>
          </cell>
          <cell r="H647">
            <v>33.676086956521438</v>
          </cell>
          <cell r="I647" t="e">
            <v>#N/A</v>
          </cell>
          <cell r="J647" t="e">
            <v>#N/A</v>
          </cell>
          <cell r="K647" t="e">
            <v>#N/A</v>
          </cell>
          <cell r="L647" t="e">
            <v>#N/A</v>
          </cell>
          <cell r="M647" t="e">
            <v>#N/A</v>
          </cell>
          <cell r="N647" t="e">
            <v>#N/A</v>
          </cell>
          <cell r="O647" t="e">
            <v>#N/A</v>
          </cell>
          <cell r="P647">
            <v>34.65</v>
          </cell>
          <cell r="Q647" t="str">
            <v/>
          </cell>
          <cell r="R647" t="e">
            <v>#N/A</v>
          </cell>
        </row>
        <row r="648">
          <cell r="A648">
            <v>40091</v>
          </cell>
          <cell r="B648">
            <v>40091</v>
          </cell>
          <cell r="C648" t="str">
            <v>Future</v>
          </cell>
          <cell r="D648" t="e">
            <v>#N/A</v>
          </cell>
          <cell r="E648">
            <v>22.409011857707522</v>
          </cell>
          <cell r="F648">
            <v>37.183715415019833</v>
          </cell>
          <cell r="G648">
            <v>33.665928853754636</v>
          </cell>
          <cell r="H648">
            <v>33.665928853754636</v>
          </cell>
          <cell r="I648" t="e">
            <v>#N/A</v>
          </cell>
          <cell r="J648" t="e">
            <v>#N/A</v>
          </cell>
          <cell r="K648" t="e">
            <v>#N/A</v>
          </cell>
          <cell r="L648" t="e">
            <v>#N/A</v>
          </cell>
          <cell r="M648" t="e">
            <v>#N/A</v>
          </cell>
          <cell r="N648" t="e">
            <v>#N/A</v>
          </cell>
          <cell r="O648" t="e">
            <v>#N/A</v>
          </cell>
          <cell r="P648">
            <v>34.65</v>
          </cell>
          <cell r="Q648" t="str">
            <v/>
          </cell>
          <cell r="R648" t="e">
            <v>#N/A</v>
          </cell>
        </row>
        <row r="649">
          <cell r="A649">
            <v>40092</v>
          </cell>
          <cell r="B649">
            <v>40092</v>
          </cell>
          <cell r="C649" t="str">
            <v>Future</v>
          </cell>
          <cell r="D649" t="e">
            <v>#N/A</v>
          </cell>
          <cell r="E649">
            <v>22.27237154150199</v>
          </cell>
          <cell r="F649">
            <v>37.21308300395264</v>
          </cell>
          <cell r="G649">
            <v>33.655770750987834</v>
          </cell>
          <cell r="H649">
            <v>33.655770750987834</v>
          </cell>
          <cell r="I649" t="e">
            <v>#N/A</v>
          </cell>
          <cell r="J649" t="e">
            <v>#N/A</v>
          </cell>
          <cell r="K649" t="e">
            <v>#N/A</v>
          </cell>
          <cell r="L649" t="e">
            <v>#N/A</v>
          </cell>
          <cell r="M649" t="e">
            <v>#N/A</v>
          </cell>
          <cell r="N649" t="e">
            <v>#N/A</v>
          </cell>
          <cell r="O649" t="e">
            <v>#N/A</v>
          </cell>
          <cell r="P649">
            <v>34.65</v>
          </cell>
          <cell r="Q649" t="str">
            <v/>
          </cell>
          <cell r="R649" t="e">
            <v>#N/A</v>
          </cell>
        </row>
        <row r="650">
          <cell r="A650">
            <v>40093</v>
          </cell>
          <cell r="B650">
            <v>40093</v>
          </cell>
          <cell r="C650" t="str">
            <v>Future</v>
          </cell>
          <cell r="D650" t="e">
            <v>#N/A</v>
          </cell>
          <cell r="E650">
            <v>22.135731225296457</v>
          </cell>
          <cell r="F650">
            <v>37.242450592885447</v>
          </cell>
          <cell r="G650">
            <v>33.645612648221032</v>
          </cell>
          <cell r="H650">
            <v>33.645612648221032</v>
          </cell>
          <cell r="I650" t="e">
            <v>#N/A</v>
          </cell>
          <cell r="J650" t="e">
            <v>#N/A</v>
          </cell>
          <cell r="K650" t="e">
            <v>#N/A</v>
          </cell>
          <cell r="L650" t="e">
            <v>#N/A</v>
          </cell>
          <cell r="M650" t="e">
            <v>#N/A</v>
          </cell>
          <cell r="N650" t="e">
            <v>#N/A</v>
          </cell>
          <cell r="O650" t="e">
            <v>#N/A</v>
          </cell>
          <cell r="P650">
            <v>34.65</v>
          </cell>
          <cell r="Q650" t="str">
            <v/>
          </cell>
          <cell r="R650" t="e">
            <v>#N/A</v>
          </cell>
        </row>
        <row r="651">
          <cell r="A651">
            <v>40094</v>
          </cell>
          <cell r="B651">
            <v>40094</v>
          </cell>
          <cell r="C651" t="str">
            <v>Future</v>
          </cell>
          <cell r="D651" t="e">
            <v>#N/A</v>
          </cell>
          <cell r="E651">
            <v>21.999090909090924</v>
          </cell>
          <cell r="F651">
            <v>37.271818181818254</v>
          </cell>
          <cell r="G651">
            <v>33.63545454545423</v>
          </cell>
          <cell r="H651">
            <v>33.63545454545423</v>
          </cell>
          <cell r="I651" t="e">
            <v>#N/A</v>
          </cell>
          <cell r="J651" t="e">
            <v>#N/A</v>
          </cell>
          <cell r="K651" t="e">
            <v>#N/A</v>
          </cell>
          <cell r="L651" t="e">
            <v>#N/A</v>
          </cell>
          <cell r="M651" t="e">
            <v>#N/A</v>
          </cell>
          <cell r="N651" t="e">
            <v>#N/A</v>
          </cell>
          <cell r="O651" t="e">
            <v>#N/A</v>
          </cell>
          <cell r="P651">
            <v>34.65</v>
          </cell>
          <cell r="Q651" t="str">
            <v/>
          </cell>
          <cell r="R651" t="e">
            <v>#N/A</v>
          </cell>
        </row>
        <row r="652">
          <cell r="A652">
            <v>40095</v>
          </cell>
          <cell r="B652">
            <v>40095</v>
          </cell>
          <cell r="C652" t="str">
            <v>Future</v>
          </cell>
          <cell r="D652" t="e">
            <v>#N/A</v>
          </cell>
          <cell r="E652">
            <v>21.862450592885391</v>
          </cell>
          <cell r="F652">
            <v>37.301185770751061</v>
          </cell>
          <cell r="G652">
            <v>33.625296442687429</v>
          </cell>
          <cell r="H652">
            <v>33.625296442687429</v>
          </cell>
          <cell r="I652" t="e">
            <v>#N/A</v>
          </cell>
          <cell r="J652" t="e">
            <v>#N/A</v>
          </cell>
          <cell r="K652" t="e">
            <v>#N/A</v>
          </cell>
          <cell r="L652" t="e">
            <v>#N/A</v>
          </cell>
          <cell r="M652" t="e">
            <v>#N/A</v>
          </cell>
          <cell r="N652" t="e">
            <v>#N/A</v>
          </cell>
          <cell r="O652" t="e">
            <v>#N/A</v>
          </cell>
          <cell r="P652">
            <v>34.65</v>
          </cell>
          <cell r="Q652" t="str">
            <v/>
          </cell>
          <cell r="R652" t="e">
            <v>#N/A</v>
          </cell>
        </row>
        <row r="653">
          <cell r="A653">
            <v>40098</v>
          </cell>
          <cell r="B653">
            <v>40098</v>
          </cell>
          <cell r="C653" t="str">
            <v>Future</v>
          </cell>
          <cell r="D653" t="e">
            <v>#N/A</v>
          </cell>
          <cell r="E653">
            <v>21.725810276679859</v>
          </cell>
          <cell r="F653">
            <v>37.330553359683869</v>
          </cell>
          <cell r="G653">
            <v>33.615138339920627</v>
          </cell>
          <cell r="H653">
            <v>33.615138339920627</v>
          </cell>
          <cell r="I653" t="e">
            <v>#N/A</v>
          </cell>
          <cell r="J653" t="e">
            <v>#N/A</v>
          </cell>
          <cell r="K653" t="e">
            <v>#N/A</v>
          </cell>
          <cell r="L653" t="e">
            <v>#N/A</v>
          </cell>
          <cell r="M653" t="e">
            <v>#N/A</v>
          </cell>
          <cell r="N653" t="e">
            <v>#N/A</v>
          </cell>
          <cell r="O653" t="e">
            <v>#N/A</v>
          </cell>
          <cell r="P653">
            <v>34.65</v>
          </cell>
          <cell r="Q653" t="str">
            <v/>
          </cell>
          <cell r="R653" t="e">
            <v>#N/A</v>
          </cell>
        </row>
        <row r="654">
          <cell r="A654">
            <v>40099</v>
          </cell>
          <cell r="B654">
            <v>40099</v>
          </cell>
          <cell r="C654" t="str">
            <v>Future</v>
          </cell>
          <cell r="D654" t="e">
            <v>#N/A</v>
          </cell>
          <cell r="E654">
            <v>21.589169960474326</v>
          </cell>
          <cell r="F654">
            <v>37.359920948616676</v>
          </cell>
          <cell r="G654">
            <v>33.604980237153825</v>
          </cell>
          <cell r="H654">
            <v>33.604980237153825</v>
          </cell>
          <cell r="I654" t="e">
            <v>#N/A</v>
          </cell>
          <cell r="J654" t="e">
            <v>#N/A</v>
          </cell>
          <cell r="K654" t="e">
            <v>#N/A</v>
          </cell>
          <cell r="L654" t="e">
            <v>#N/A</v>
          </cell>
          <cell r="M654" t="e">
            <v>#N/A</v>
          </cell>
          <cell r="N654" t="e">
            <v>#N/A</v>
          </cell>
          <cell r="O654" t="e">
            <v>#N/A</v>
          </cell>
          <cell r="P654">
            <v>34.65</v>
          </cell>
          <cell r="Q654" t="str">
            <v/>
          </cell>
          <cell r="R654" t="e">
            <v>#N/A</v>
          </cell>
        </row>
        <row r="655">
          <cell r="A655">
            <v>40100</v>
          </cell>
          <cell r="B655">
            <v>40100</v>
          </cell>
          <cell r="C655" t="str">
            <v>Future</v>
          </cell>
          <cell r="D655" t="e">
            <v>#N/A</v>
          </cell>
          <cell r="E655">
            <v>21.452529644268793</v>
          </cell>
          <cell r="F655">
            <v>37.389288537549483</v>
          </cell>
          <cell r="G655">
            <v>33.594822134387023</v>
          </cell>
          <cell r="H655">
            <v>33.594822134387023</v>
          </cell>
          <cell r="I655" t="e">
            <v>#N/A</v>
          </cell>
          <cell r="J655" t="e">
            <v>#N/A</v>
          </cell>
          <cell r="K655" t="e">
            <v>#N/A</v>
          </cell>
          <cell r="L655" t="e">
            <v>#N/A</v>
          </cell>
          <cell r="M655" t="e">
            <v>#N/A</v>
          </cell>
          <cell r="N655" t="e">
            <v>#N/A</v>
          </cell>
          <cell r="O655" t="e">
            <v>#N/A</v>
          </cell>
          <cell r="P655">
            <v>34.65</v>
          </cell>
          <cell r="Q655" t="str">
            <v/>
          </cell>
          <cell r="R655" t="e">
            <v>#N/A</v>
          </cell>
        </row>
        <row r="656">
          <cell r="A656">
            <v>40101</v>
          </cell>
          <cell r="B656">
            <v>40101</v>
          </cell>
          <cell r="C656" t="str">
            <v>Future</v>
          </cell>
          <cell r="D656" t="e">
            <v>#N/A</v>
          </cell>
          <cell r="E656">
            <v>21.31588932806326</v>
          </cell>
          <cell r="F656">
            <v>37.41865612648229</v>
          </cell>
          <cell r="G656">
            <v>33.584664031620221</v>
          </cell>
          <cell r="H656">
            <v>33.584664031620221</v>
          </cell>
          <cell r="I656" t="e">
            <v>#N/A</v>
          </cell>
          <cell r="J656" t="e">
            <v>#N/A</v>
          </cell>
          <cell r="K656" t="e">
            <v>#N/A</v>
          </cell>
          <cell r="L656" t="e">
            <v>#N/A</v>
          </cell>
          <cell r="M656" t="e">
            <v>#N/A</v>
          </cell>
          <cell r="N656" t="e">
            <v>#N/A</v>
          </cell>
          <cell r="O656" t="e">
            <v>#N/A</v>
          </cell>
          <cell r="P656">
            <v>34.65</v>
          </cell>
          <cell r="Q656" t="str">
            <v/>
          </cell>
          <cell r="R656" t="e">
            <v>#N/A</v>
          </cell>
        </row>
        <row r="657">
          <cell r="A657">
            <v>40102</v>
          </cell>
          <cell r="B657">
            <v>40102</v>
          </cell>
          <cell r="C657" t="str">
            <v>Future</v>
          </cell>
          <cell r="D657" t="e">
            <v>#N/A</v>
          </cell>
          <cell r="E657">
            <v>21.179249011857728</v>
          </cell>
          <cell r="F657">
            <v>37.448023715415097</v>
          </cell>
          <cell r="G657">
            <v>33.574505928853419</v>
          </cell>
          <cell r="H657">
            <v>33.574505928853419</v>
          </cell>
          <cell r="I657" t="e">
            <v>#N/A</v>
          </cell>
          <cell r="J657" t="e">
            <v>#N/A</v>
          </cell>
          <cell r="K657" t="e">
            <v>#N/A</v>
          </cell>
          <cell r="L657" t="e">
            <v>#N/A</v>
          </cell>
          <cell r="M657" t="e">
            <v>#N/A</v>
          </cell>
          <cell r="N657" t="e">
            <v>#N/A</v>
          </cell>
          <cell r="O657" t="e">
            <v>#N/A</v>
          </cell>
          <cell r="P657">
            <v>34.65</v>
          </cell>
          <cell r="Q657" t="str">
            <v/>
          </cell>
          <cell r="R657" t="e">
            <v>#N/A</v>
          </cell>
        </row>
        <row r="658">
          <cell r="A658">
            <v>40105</v>
          </cell>
          <cell r="B658">
            <v>40105</v>
          </cell>
          <cell r="C658" t="str">
            <v>Future</v>
          </cell>
          <cell r="D658" t="e">
            <v>#N/A</v>
          </cell>
          <cell r="E658">
            <v>21.042608695652195</v>
          </cell>
          <cell r="F658">
            <v>37.477391304347904</v>
          </cell>
          <cell r="G658">
            <v>33.564347826086617</v>
          </cell>
          <cell r="H658">
            <v>33.564347826086617</v>
          </cell>
          <cell r="I658" t="e">
            <v>#N/A</v>
          </cell>
          <cell r="J658" t="e">
            <v>#N/A</v>
          </cell>
          <cell r="K658" t="e">
            <v>#N/A</v>
          </cell>
          <cell r="L658" t="e">
            <v>#N/A</v>
          </cell>
          <cell r="M658" t="e">
            <v>#N/A</v>
          </cell>
          <cell r="N658" t="e">
            <v>#N/A</v>
          </cell>
          <cell r="O658" t="e">
            <v>#N/A</v>
          </cell>
          <cell r="P658">
            <v>34.65</v>
          </cell>
          <cell r="Q658" t="str">
            <v/>
          </cell>
          <cell r="R658" t="e">
            <v>#N/A</v>
          </cell>
        </row>
        <row r="659">
          <cell r="A659">
            <v>40106</v>
          </cell>
          <cell r="B659">
            <v>40106</v>
          </cell>
          <cell r="C659" t="str">
            <v>Future</v>
          </cell>
          <cell r="D659" t="e">
            <v>#N/A</v>
          </cell>
          <cell r="E659">
            <v>20.905968379446662</v>
          </cell>
          <cell r="F659">
            <v>37.506758893280711</v>
          </cell>
          <cell r="G659">
            <v>33.554189723319816</v>
          </cell>
          <cell r="H659">
            <v>33.554189723319816</v>
          </cell>
          <cell r="I659" t="e">
            <v>#N/A</v>
          </cell>
          <cell r="J659" t="e">
            <v>#N/A</v>
          </cell>
          <cell r="K659" t="e">
            <v>#N/A</v>
          </cell>
          <cell r="L659" t="e">
            <v>#N/A</v>
          </cell>
          <cell r="M659" t="e">
            <v>#N/A</v>
          </cell>
          <cell r="N659" t="e">
            <v>#N/A</v>
          </cell>
          <cell r="O659" t="e">
            <v>#N/A</v>
          </cell>
          <cell r="P659">
            <v>34.65</v>
          </cell>
          <cell r="Q659" t="str">
            <v/>
          </cell>
          <cell r="R659" t="e">
            <v>#N/A</v>
          </cell>
        </row>
        <row r="660">
          <cell r="A660">
            <v>40107</v>
          </cell>
          <cell r="B660">
            <v>40107</v>
          </cell>
          <cell r="C660" t="str">
            <v>Future</v>
          </cell>
          <cell r="D660" t="e">
            <v>#N/A</v>
          </cell>
          <cell r="E660">
            <v>20.769328063241129</v>
          </cell>
          <cell r="F660">
            <v>37.536126482213518</v>
          </cell>
          <cell r="G660">
            <v>33.544031620553014</v>
          </cell>
          <cell r="H660">
            <v>33.544031620553014</v>
          </cell>
          <cell r="I660" t="e">
            <v>#N/A</v>
          </cell>
          <cell r="J660" t="e">
            <v>#N/A</v>
          </cell>
          <cell r="K660" t="e">
            <v>#N/A</v>
          </cell>
          <cell r="L660" t="e">
            <v>#N/A</v>
          </cell>
          <cell r="M660" t="e">
            <v>#N/A</v>
          </cell>
          <cell r="N660" t="e">
            <v>#N/A</v>
          </cell>
          <cell r="O660" t="e">
            <v>#N/A</v>
          </cell>
          <cell r="P660">
            <v>34.65</v>
          </cell>
          <cell r="Q660" t="str">
            <v/>
          </cell>
          <cell r="R660" t="e">
            <v>#N/A</v>
          </cell>
        </row>
        <row r="661">
          <cell r="A661">
            <v>40108</v>
          </cell>
          <cell r="B661">
            <v>40108</v>
          </cell>
          <cell r="C661" t="str">
            <v>Future</v>
          </cell>
          <cell r="D661" t="e">
            <v>#N/A</v>
          </cell>
          <cell r="E661">
            <v>20.632687747035597</v>
          </cell>
          <cell r="F661">
            <v>37.565494071146325</v>
          </cell>
          <cell r="G661">
            <v>33.533873517786212</v>
          </cell>
          <cell r="H661">
            <v>33.533873517786212</v>
          </cell>
          <cell r="I661" t="e">
            <v>#N/A</v>
          </cell>
          <cell r="J661" t="e">
            <v>#N/A</v>
          </cell>
          <cell r="K661" t="e">
            <v>#N/A</v>
          </cell>
          <cell r="L661" t="e">
            <v>#N/A</v>
          </cell>
          <cell r="M661" t="e">
            <v>#N/A</v>
          </cell>
          <cell r="N661" t="e">
            <v>#N/A</v>
          </cell>
          <cell r="O661" t="e">
            <v>#N/A</v>
          </cell>
          <cell r="P661">
            <v>34.65</v>
          </cell>
          <cell r="Q661" t="str">
            <v/>
          </cell>
          <cell r="R661" t="e">
            <v>#N/A</v>
          </cell>
        </row>
        <row r="662">
          <cell r="A662">
            <v>40109</v>
          </cell>
          <cell r="B662">
            <v>40109</v>
          </cell>
          <cell r="C662" t="str">
            <v>Future</v>
          </cell>
          <cell r="D662" t="e">
            <v>#N/A</v>
          </cell>
          <cell r="E662">
            <v>20.496047430830064</v>
          </cell>
          <cell r="F662">
            <v>37.594861660079133</v>
          </cell>
          <cell r="G662">
            <v>33.52371541501941</v>
          </cell>
          <cell r="H662">
            <v>33.52371541501941</v>
          </cell>
          <cell r="I662" t="e">
            <v>#N/A</v>
          </cell>
          <cell r="J662" t="e">
            <v>#N/A</v>
          </cell>
          <cell r="K662" t="e">
            <v>#N/A</v>
          </cell>
          <cell r="L662" t="e">
            <v>#N/A</v>
          </cell>
          <cell r="M662" t="e">
            <v>#N/A</v>
          </cell>
          <cell r="N662" t="e">
            <v>#N/A</v>
          </cell>
          <cell r="O662" t="e">
            <v>#N/A</v>
          </cell>
          <cell r="P662">
            <v>34.65</v>
          </cell>
          <cell r="Q662" t="str">
            <v/>
          </cell>
          <cell r="R662" t="e">
            <v>#N/A</v>
          </cell>
        </row>
        <row r="663">
          <cell r="A663">
            <v>40112</v>
          </cell>
          <cell r="B663">
            <v>40112</v>
          </cell>
          <cell r="C663" t="str">
            <v>Future</v>
          </cell>
          <cell r="D663" t="e">
            <v>#N/A</v>
          </cell>
          <cell r="E663">
            <v>20.359407114624531</v>
          </cell>
          <cell r="F663">
            <v>37.62422924901194</v>
          </cell>
          <cell r="G663">
            <v>33.513557312252608</v>
          </cell>
          <cell r="H663">
            <v>33.513557312252608</v>
          </cell>
          <cell r="I663" t="e">
            <v>#N/A</v>
          </cell>
          <cell r="J663" t="e">
            <v>#N/A</v>
          </cell>
          <cell r="K663" t="e">
            <v>#N/A</v>
          </cell>
          <cell r="L663" t="e">
            <v>#N/A</v>
          </cell>
          <cell r="M663" t="e">
            <v>#N/A</v>
          </cell>
          <cell r="N663" t="e">
            <v>#N/A</v>
          </cell>
          <cell r="O663" t="e">
            <v>#N/A</v>
          </cell>
          <cell r="P663">
            <v>34.65</v>
          </cell>
          <cell r="Q663" t="str">
            <v/>
          </cell>
          <cell r="R663" t="e">
            <v>#N/A</v>
          </cell>
        </row>
        <row r="664">
          <cell r="A664">
            <v>40113</v>
          </cell>
          <cell r="B664">
            <v>40113</v>
          </cell>
          <cell r="C664" t="str">
            <v>Future</v>
          </cell>
          <cell r="D664" t="e">
            <v>#N/A</v>
          </cell>
          <cell r="E664">
            <v>20.222766798418998</v>
          </cell>
          <cell r="F664">
            <v>37.653596837944747</v>
          </cell>
          <cell r="G664">
            <v>33.503399209485806</v>
          </cell>
          <cell r="H664">
            <v>33.503399209485806</v>
          </cell>
          <cell r="I664" t="e">
            <v>#N/A</v>
          </cell>
          <cell r="J664" t="e">
            <v>#N/A</v>
          </cell>
          <cell r="K664" t="e">
            <v>#N/A</v>
          </cell>
          <cell r="L664" t="e">
            <v>#N/A</v>
          </cell>
          <cell r="M664" t="e">
            <v>#N/A</v>
          </cell>
          <cell r="N664" t="e">
            <v>#N/A</v>
          </cell>
          <cell r="O664" t="e">
            <v>#N/A</v>
          </cell>
          <cell r="P664">
            <v>34.65</v>
          </cell>
          <cell r="Q664" t="str">
            <v/>
          </cell>
          <cell r="R664" t="e">
            <v>#N/A</v>
          </cell>
        </row>
        <row r="665">
          <cell r="A665">
            <v>40114</v>
          </cell>
          <cell r="B665">
            <v>40114</v>
          </cell>
          <cell r="C665" t="str">
            <v>Future</v>
          </cell>
          <cell r="D665" t="e">
            <v>#N/A</v>
          </cell>
          <cell r="E665">
            <v>20.086126482213466</v>
          </cell>
          <cell r="F665">
            <v>37.682964426877554</v>
          </cell>
          <cell r="G665">
            <v>33.493241106719005</v>
          </cell>
          <cell r="H665">
            <v>33.493241106719005</v>
          </cell>
          <cell r="I665" t="e">
            <v>#N/A</v>
          </cell>
          <cell r="J665" t="e">
            <v>#N/A</v>
          </cell>
          <cell r="K665" t="e">
            <v>#N/A</v>
          </cell>
          <cell r="L665" t="e">
            <v>#N/A</v>
          </cell>
          <cell r="M665" t="e">
            <v>#N/A</v>
          </cell>
          <cell r="N665" t="e">
            <v>#N/A</v>
          </cell>
          <cell r="O665" t="e">
            <v>#N/A</v>
          </cell>
          <cell r="P665">
            <v>34.65</v>
          </cell>
          <cell r="Q665" t="str">
            <v/>
          </cell>
          <cell r="R665" t="e">
            <v>#N/A</v>
          </cell>
        </row>
        <row r="666">
          <cell r="A666">
            <v>40115</v>
          </cell>
          <cell r="B666">
            <v>40115</v>
          </cell>
          <cell r="C666" t="str">
            <v>Future</v>
          </cell>
          <cell r="D666" t="e">
            <v>#N/A</v>
          </cell>
          <cell r="E666">
            <v>19.949486166007933</v>
          </cell>
          <cell r="F666">
            <v>37.712332015810361</v>
          </cell>
          <cell r="G666">
            <v>33.483083003952203</v>
          </cell>
          <cell r="H666">
            <v>33.483083003952203</v>
          </cell>
          <cell r="I666" t="e">
            <v>#N/A</v>
          </cell>
          <cell r="J666" t="e">
            <v>#N/A</v>
          </cell>
          <cell r="K666" t="e">
            <v>#N/A</v>
          </cell>
          <cell r="L666" t="e">
            <v>#N/A</v>
          </cell>
          <cell r="M666" t="e">
            <v>#N/A</v>
          </cell>
          <cell r="N666" t="e">
            <v>#N/A</v>
          </cell>
          <cell r="O666" t="e">
            <v>#N/A</v>
          </cell>
          <cell r="P666">
            <v>34.65</v>
          </cell>
          <cell r="Q666" t="str">
            <v/>
          </cell>
          <cell r="R666" t="e">
            <v>#N/A</v>
          </cell>
        </row>
        <row r="667">
          <cell r="A667">
            <v>40116</v>
          </cell>
          <cell r="B667">
            <v>40116</v>
          </cell>
          <cell r="C667" t="str">
            <v>Future</v>
          </cell>
          <cell r="D667" t="e">
            <v>#N/A</v>
          </cell>
          <cell r="E667">
            <v>19.8128458498024</v>
          </cell>
          <cell r="F667">
            <v>37.741699604743168</v>
          </cell>
          <cell r="G667">
            <v>33.472924901185401</v>
          </cell>
          <cell r="H667">
            <v>33.472924901185401</v>
          </cell>
          <cell r="I667" t="e">
            <v>#N/A</v>
          </cell>
          <cell r="J667" t="e">
            <v>#N/A</v>
          </cell>
          <cell r="K667" t="e">
            <v>#N/A</v>
          </cell>
          <cell r="L667" t="e">
            <v>#N/A</v>
          </cell>
          <cell r="M667" t="e">
            <v>#N/A</v>
          </cell>
          <cell r="N667" t="e">
            <v>#N/A</v>
          </cell>
          <cell r="O667" t="e">
            <v>#N/A</v>
          </cell>
          <cell r="P667">
            <v>34.65</v>
          </cell>
          <cell r="Q667" t="str">
            <v/>
          </cell>
          <cell r="R667" t="e">
            <v>#N/A</v>
          </cell>
        </row>
        <row r="668">
          <cell r="A668">
            <v>40119</v>
          </cell>
          <cell r="B668">
            <v>40119</v>
          </cell>
          <cell r="C668" t="str">
            <v>Future</v>
          </cell>
          <cell r="D668" t="e">
            <v>#N/A</v>
          </cell>
          <cell r="E668">
            <v>19.676205533596868</v>
          </cell>
          <cell r="F668">
            <v>37.771067193675975</v>
          </cell>
          <cell r="G668">
            <v>33.462766798418599</v>
          </cell>
          <cell r="H668">
            <v>33.462766798418599</v>
          </cell>
          <cell r="I668" t="e">
            <v>#N/A</v>
          </cell>
          <cell r="J668" t="e">
            <v>#N/A</v>
          </cell>
          <cell r="K668" t="e">
            <v>#N/A</v>
          </cell>
          <cell r="L668" t="e">
            <v>#N/A</v>
          </cell>
          <cell r="M668" t="e">
            <v>#N/A</v>
          </cell>
          <cell r="N668" t="e">
            <v>#N/A</v>
          </cell>
          <cell r="O668" t="e">
            <v>#N/A</v>
          </cell>
          <cell r="P668">
            <v>34.65</v>
          </cell>
          <cell r="Q668" t="str">
            <v/>
          </cell>
          <cell r="R668" t="e">
            <v>#N/A</v>
          </cell>
        </row>
        <row r="669">
          <cell r="A669">
            <v>40120</v>
          </cell>
          <cell r="B669">
            <v>40120</v>
          </cell>
          <cell r="C669" t="str">
            <v>Future</v>
          </cell>
          <cell r="D669" t="e">
            <v>#N/A</v>
          </cell>
          <cell r="E669">
            <v>19.539565217391335</v>
          </cell>
          <cell r="F669">
            <v>37.800434782608782</v>
          </cell>
          <cell r="G669">
            <v>33.452608695651797</v>
          </cell>
          <cell r="H669">
            <v>33.452608695651797</v>
          </cell>
          <cell r="I669" t="e">
            <v>#N/A</v>
          </cell>
          <cell r="J669" t="e">
            <v>#N/A</v>
          </cell>
          <cell r="K669" t="e">
            <v>#N/A</v>
          </cell>
          <cell r="L669" t="e">
            <v>#N/A</v>
          </cell>
          <cell r="M669" t="e">
            <v>#N/A</v>
          </cell>
          <cell r="N669" t="e">
            <v>#N/A</v>
          </cell>
          <cell r="O669" t="e">
            <v>#N/A</v>
          </cell>
          <cell r="P669">
            <v>34.65</v>
          </cell>
          <cell r="Q669" t="str">
            <v/>
          </cell>
          <cell r="R669" t="e">
            <v>#N/A</v>
          </cell>
        </row>
        <row r="670">
          <cell r="A670">
            <v>40121</v>
          </cell>
          <cell r="B670">
            <v>40121</v>
          </cell>
          <cell r="C670" t="str">
            <v>Future</v>
          </cell>
          <cell r="D670" t="e">
            <v>#N/A</v>
          </cell>
          <cell r="E670">
            <v>19.402924901185802</v>
          </cell>
          <cell r="F670">
            <v>37.829802371541589</v>
          </cell>
          <cell r="G670">
            <v>33.442450592884995</v>
          </cell>
          <cell r="H670">
            <v>33.442450592884995</v>
          </cell>
          <cell r="I670" t="e">
            <v>#N/A</v>
          </cell>
          <cell r="J670" t="e">
            <v>#N/A</v>
          </cell>
          <cell r="K670" t="e">
            <v>#N/A</v>
          </cell>
          <cell r="L670" t="e">
            <v>#N/A</v>
          </cell>
          <cell r="M670" t="e">
            <v>#N/A</v>
          </cell>
          <cell r="N670" t="e">
            <v>#N/A</v>
          </cell>
          <cell r="O670" t="e">
            <v>#N/A</v>
          </cell>
          <cell r="P670">
            <v>34.65</v>
          </cell>
          <cell r="Q670" t="str">
            <v/>
          </cell>
          <cell r="R670" t="e">
            <v>#N/A</v>
          </cell>
        </row>
        <row r="671">
          <cell r="A671">
            <v>40122</v>
          </cell>
          <cell r="B671">
            <v>40122</v>
          </cell>
          <cell r="C671" t="str">
            <v>Future</v>
          </cell>
          <cell r="D671" t="e">
            <v>#N/A</v>
          </cell>
          <cell r="E671">
            <v>19.266284584980269</v>
          </cell>
          <cell r="F671">
            <v>37.859169960474397</v>
          </cell>
          <cell r="G671">
            <v>33.432292490118193</v>
          </cell>
          <cell r="H671">
            <v>33.432292490118193</v>
          </cell>
          <cell r="I671" t="e">
            <v>#N/A</v>
          </cell>
          <cell r="J671" t="e">
            <v>#N/A</v>
          </cell>
          <cell r="K671" t="e">
            <v>#N/A</v>
          </cell>
          <cell r="L671" t="e">
            <v>#N/A</v>
          </cell>
          <cell r="M671" t="e">
            <v>#N/A</v>
          </cell>
          <cell r="N671" t="e">
            <v>#N/A</v>
          </cell>
          <cell r="O671" t="e">
            <v>#N/A</v>
          </cell>
          <cell r="P671">
            <v>34.65</v>
          </cell>
          <cell r="Q671" t="str">
            <v/>
          </cell>
          <cell r="R671" t="e">
            <v>#N/A</v>
          </cell>
        </row>
        <row r="672">
          <cell r="A672">
            <v>40123</v>
          </cell>
          <cell r="B672">
            <v>40123</v>
          </cell>
          <cell r="C672" t="str">
            <v>Future</v>
          </cell>
          <cell r="D672" t="e">
            <v>#N/A</v>
          </cell>
          <cell r="E672">
            <v>19.129644268774737</v>
          </cell>
          <cell r="F672">
            <v>37.888537549407204</v>
          </cell>
          <cell r="G672">
            <v>33.422134387351392</v>
          </cell>
          <cell r="H672">
            <v>33.422134387351392</v>
          </cell>
          <cell r="I672" t="e">
            <v>#N/A</v>
          </cell>
          <cell r="J672" t="e">
            <v>#N/A</v>
          </cell>
          <cell r="K672" t="e">
            <v>#N/A</v>
          </cell>
          <cell r="L672" t="e">
            <v>#N/A</v>
          </cell>
          <cell r="M672" t="e">
            <v>#N/A</v>
          </cell>
          <cell r="N672" t="e">
            <v>#N/A</v>
          </cell>
          <cell r="O672" t="e">
            <v>#N/A</v>
          </cell>
          <cell r="P672">
            <v>34.65</v>
          </cell>
          <cell r="Q672" t="str">
            <v/>
          </cell>
          <cell r="R672" t="e">
            <v>#N/A</v>
          </cell>
        </row>
        <row r="673">
          <cell r="A673">
            <v>40126</v>
          </cell>
          <cell r="B673">
            <v>40126</v>
          </cell>
          <cell r="C673" t="str">
            <v>Future</v>
          </cell>
          <cell r="D673" t="e">
            <v>#N/A</v>
          </cell>
          <cell r="E673">
            <v>18.993003952569204</v>
          </cell>
          <cell r="F673">
            <v>37.917905138340011</v>
          </cell>
          <cell r="G673">
            <v>33.41197628458459</v>
          </cell>
          <cell r="H673">
            <v>33.41197628458459</v>
          </cell>
          <cell r="I673" t="e">
            <v>#N/A</v>
          </cell>
          <cell r="J673" t="e">
            <v>#N/A</v>
          </cell>
          <cell r="K673" t="e">
            <v>#N/A</v>
          </cell>
          <cell r="L673" t="e">
            <v>#N/A</v>
          </cell>
          <cell r="M673" t="e">
            <v>#N/A</v>
          </cell>
          <cell r="N673" t="e">
            <v>#N/A</v>
          </cell>
          <cell r="O673" t="e">
            <v>#N/A</v>
          </cell>
          <cell r="P673">
            <v>34.65</v>
          </cell>
          <cell r="Q673" t="str">
            <v/>
          </cell>
          <cell r="R673" t="e">
            <v>#N/A</v>
          </cell>
        </row>
        <row r="674">
          <cell r="A674">
            <v>40127</v>
          </cell>
          <cell r="B674">
            <v>40127</v>
          </cell>
          <cell r="C674" t="str">
            <v>Future</v>
          </cell>
          <cell r="D674" t="e">
            <v>#N/A</v>
          </cell>
          <cell r="E674">
            <v>18.856363636363671</v>
          </cell>
          <cell r="F674">
            <v>37.947272727272818</v>
          </cell>
          <cell r="G674">
            <v>33.401818181817788</v>
          </cell>
          <cell r="H674">
            <v>33.401818181817788</v>
          </cell>
          <cell r="I674" t="e">
            <v>#N/A</v>
          </cell>
          <cell r="J674" t="e">
            <v>#N/A</v>
          </cell>
          <cell r="K674" t="e">
            <v>#N/A</v>
          </cell>
          <cell r="L674" t="e">
            <v>#N/A</v>
          </cell>
          <cell r="M674" t="e">
            <v>#N/A</v>
          </cell>
          <cell r="N674" t="e">
            <v>#N/A</v>
          </cell>
          <cell r="O674" t="e">
            <v>#N/A</v>
          </cell>
          <cell r="P674">
            <v>34.65</v>
          </cell>
          <cell r="Q674" t="str">
            <v/>
          </cell>
          <cell r="R674" t="e">
            <v>#N/A</v>
          </cell>
        </row>
        <row r="675">
          <cell r="A675">
            <v>40128</v>
          </cell>
          <cell r="B675">
            <v>40128</v>
          </cell>
          <cell r="C675" t="str">
            <v>Future</v>
          </cell>
          <cell r="D675" t="e">
            <v>#N/A</v>
          </cell>
          <cell r="E675">
            <v>18.719723320158138</v>
          </cell>
          <cell r="F675">
            <v>37.976640316205625</v>
          </cell>
          <cell r="G675">
            <v>33.391660079050986</v>
          </cell>
          <cell r="H675">
            <v>33.391660079050986</v>
          </cell>
          <cell r="I675" t="e">
            <v>#N/A</v>
          </cell>
          <cell r="J675" t="e">
            <v>#N/A</v>
          </cell>
          <cell r="K675" t="e">
            <v>#N/A</v>
          </cell>
          <cell r="L675" t="e">
            <v>#N/A</v>
          </cell>
          <cell r="M675" t="e">
            <v>#N/A</v>
          </cell>
          <cell r="N675" t="e">
            <v>#N/A</v>
          </cell>
          <cell r="O675" t="e">
            <v>#N/A</v>
          </cell>
          <cell r="P675">
            <v>34.65</v>
          </cell>
          <cell r="Q675" t="str">
            <v/>
          </cell>
          <cell r="R675" t="e">
            <v>#N/A</v>
          </cell>
        </row>
        <row r="676">
          <cell r="A676">
            <v>40129</v>
          </cell>
          <cell r="B676">
            <v>40129</v>
          </cell>
          <cell r="C676" t="str">
            <v>Future</v>
          </cell>
          <cell r="D676" t="e">
            <v>#N/A</v>
          </cell>
          <cell r="E676">
            <v>18.583083003952606</v>
          </cell>
          <cell r="F676">
            <v>38.006007905138432</v>
          </cell>
          <cell r="G676">
            <v>33.381501976284184</v>
          </cell>
          <cell r="H676">
            <v>33.381501976284184</v>
          </cell>
          <cell r="I676" t="e">
            <v>#N/A</v>
          </cell>
          <cell r="J676" t="e">
            <v>#N/A</v>
          </cell>
          <cell r="K676" t="e">
            <v>#N/A</v>
          </cell>
          <cell r="L676" t="e">
            <v>#N/A</v>
          </cell>
          <cell r="M676" t="e">
            <v>#N/A</v>
          </cell>
          <cell r="N676" t="e">
            <v>#N/A</v>
          </cell>
          <cell r="O676" t="e">
            <v>#N/A</v>
          </cell>
          <cell r="P676">
            <v>34.65</v>
          </cell>
          <cell r="Q676" t="str">
            <v/>
          </cell>
          <cell r="R676" t="e">
            <v>#N/A</v>
          </cell>
        </row>
        <row r="677">
          <cell r="A677">
            <v>40130</v>
          </cell>
          <cell r="B677">
            <v>40130</v>
          </cell>
          <cell r="C677" t="str">
            <v>Future</v>
          </cell>
          <cell r="D677" t="e">
            <v>#N/A</v>
          </cell>
          <cell r="E677">
            <v>18.446442687747073</v>
          </cell>
          <cell r="F677">
            <v>38.035375494071239</v>
          </cell>
          <cell r="G677">
            <v>33.371343873517382</v>
          </cell>
          <cell r="H677">
            <v>33.371343873517382</v>
          </cell>
          <cell r="I677" t="e">
            <v>#N/A</v>
          </cell>
          <cell r="J677" t="e">
            <v>#N/A</v>
          </cell>
          <cell r="K677" t="e">
            <v>#N/A</v>
          </cell>
          <cell r="L677" t="e">
            <v>#N/A</v>
          </cell>
          <cell r="M677" t="e">
            <v>#N/A</v>
          </cell>
          <cell r="N677" t="e">
            <v>#N/A</v>
          </cell>
          <cell r="O677" t="e">
            <v>#N/A</v>
          </cell>
          <cell r="P677">
            <v>34.65</v>
          </cell>
          <cell r="Q677" t="str">
            <v/>
          </cell>
          <cell r="R677" t="e">
            <v>#N/A</v>
          </cell>
        </row>
        <row r="678">
          <cell r="A678">
            <v>40133</v>
          </cell>
          <cell r="B678">
            <v>40133</v>
          </cell>
          <cell r="C678" t="str">
            <v>Future</v>
          </cell>
          <cell r="D678" t="e">
            <v>#N/A</v>
          </cell>
          <cell r="E678">
            <v>18.30980237154154</v>
          </cell>
          <cell r="F678">
            <v>38.064743083004046</v>
          </cell>
          <cell r="G678">
            <v>33.361185770750581</v>
          </cell>
          <cell r="H678">
            <v>33.361185770750581</v>
          </cell>
          <cell r="I678" t="e">
            <v>#N/A</v>
          </cell>
          <cell r="J678" t="e">
            <v>#N/A</v>
          </cell>
          <cell r="K678" t="e">
            <v>#N/A</v>
          </cell>
          <cell r="L678" t="e">
            <v>#N/A</v>
          </cell>
          <cell r="M678" t="e">
            <v>#N/A</v>
          </cell>
          <cell r="N678" t="e">
            <v>#N/A</v>
          </cell>
          <cell r="O678" t="e">
            <v>#N/A</v>
          </cell>
          <cell r="P678">
            <v>34.65</v>
          </cell>
          <cell r="Q678" t="str">
            <v/>
          </cell>
          <cell r="R678" t="e">
            <v>#N/A</v>
          </cell>
        </row>
        <row r="679">
          <cell r="A679">
            <v>40134</v>
          </cell>
          <cell r="B679">
            <v>40134</v>
          </cell>
          <cell r="C679" t="str">
            <v>Future</v>
          </cell>
          <cell r="D679" t="e">
            <v>#N/A</v>
          </cell>
          <cell r="E679">
            <v>18.173162055336007</v>
          </cell>
          <cell r="F679">
            <v>38.094110671936853</v>
          </cell>
          <cell r="G679">
            <v>33.351027667983779</v>
          </cell>
          <cell r="H679">
            <v>33.351027667983779</v>
          </cell>
          <cell r="I679" t="e">
            <v>#N/A</v>
          </cell>
          <cell r="J679" t="e">
            <v>#N/A</v>
          </cell>
          <cell r="K679" t="e">
            <v>#N/A</v>
          </cell>
          <cell r="L679" t="e">
            <v>#N/A</v>
          </cell>
          <cell r="M679" t="e">
            <v>#N/A</v>
          </cell>
          <cell r="N679" t="e">
            <v>#N/A</v>
          </cell>
          <cell r="O679" t="e">
            <v>#N/A</v>
          </cell>
          <cell r="P679">
            <v>34.65</v>
          </cell>
          <cell r="Q679" t="str">
            <v/>
          </cell>
          <cell r="R679" t="e">
            <v>#N/A</v>
          </cell>
        </row>
        <row r="680">
          <cell r="A680">
            <v>40135</v>
          </cell>
          <cell r="B680">
            <v>40135</v>
          </cell>
          <cell r="C680" t="str">
            <v>Future</v>
          </cell>
          <cell r="D680" t="e">
            <v>#N/A</v>
          </cell>
          <cell r="E680">
            <v>18.036521739130475</v>
          </cell>
          <cell r="F680">
            <v>38.123478260869661</v>
          </cell>
          <cell r="G680">
            <v>33.340869565216977</v>
          </cell>
          <cell r="H680">
            <v>33.340869565216977</v>
          </cell>
          <cell r="I680" t="e">
            <v>#N/A</v>
          </cell>
          <cell r="J680" t="e">
            <v>#N/A</v>
          </cell>
          <cell r="K680" t="e">
            <v>#N/A</v>
          </cell>
          <cell r="L680" t="e">
            <v>#N/A</v>
          </cell>
          <cell r="M680" t="e">
            <v>#N/A</v>
          </cell>
          <cell r="N680" t="e">
            <v>#N/A</v>
          </cell>
          <cell r="O680" t="e">
            <v>#N/A</v>
          </cell>
          <cell r="P680">
            <v>34.65</v>
          </cell>
          <cell r="Q680" t="str">
            <v/>
          </cell>
          <cell r="R680" t="e">
            <v>#N/A</v>
          </cell>
        </row>
        <row r="681">
          <cell r="A681">
            <v>40136</v>
          </cell>
          <cell r="B681">
            <v>40136</v>
          </cell>
          <cell r="C681" t="str">
            <v>Future</v>
          </cell>
          <cell r="D681" t="e">
            <v>#N/A</v>
          </cell>
          <cell r="E681">
            <v>17.899881422924942</v>
          </cell>
          <cell r="F681">
            <v>38.152845849802468</v>
          </cell>
          <cell r="G681">
            <v>33.330711462450175</v>
          </cell>
          <cell r="H681">
            <v>33.330711462450175</v>
          </cell>
          <cell r="I681" t="e">
            <v>#N/A</v>
          </cell>
          <cell r="J681" t="e">
            <v>#N/A</v>
          </cell>
          <cell r="K681" t="e">
            <v>#N/A</v>
          </cell>
          <cell r="L681" t="e">
            <v>#N/A</v>
          </cell>
          <cell r="M681" t="e">
            <v>#N/A</v>
          </cell>
          <cell r="N681" t="e">
            <v>#N/A</v>
          </cell>
          <cell r="O681" t="e">
            <v>#N/A</v>
          </cell>
          <cell r="P681">
            <v>34.65</v>
          </cell>
          <cell r="Q681" t="str">
            <v/>
          </cell>
          <cell r="R681" t="e">
            <v>#N/A</v>
          </cell>
        </row>
        <row r="682">
          <cell r="A682">
            <v>40137</v>
          </cell>
          <cell r="B682">
            <v>40137</v>
          </cell>
          <cell r="C682" t="str">
            <v>Future</v>
          </cell>
          <cell r="D682" t="e">
            <v>#N/A</v>
          </cell>
          <cell r="E682">
            <v>17.763241106719409</v>
          </cell>
          <cell r="F682">
            <v>38.182213438735275</v>
          </cell>
          <cell r="G682">
            <v>33.320553359683373</v>
          </cell>
          <cell r="H682">
            <v>33.320553359683373</v>
          </cell>
          <cell r="I682" t="e">
            <v>#N/A</v>
          </cell>
          <cell r="J682" t="e">
            <v>#N/A</v>
          </cell>
          <cell r="K682" t="e">
            <v>#N/A</v>
          </cell>
          <cell r="L682" t="e">
            <v>#N/A</v>
          </cell>
          <cell r="M682" t="e">
            <v>#N/A</v>
          </cell>
          <cell r="N682" t="e">
            <v>#N/A</v>
          </cell>
          <cell r="O682" t="e">
            <v>#N/A</v>
          </cell>
          <cell r="P682">
            <v>34.65</v>
          </cell>
          <cell r="Q682" t="str">
            <v/>
          </cell>
          <cell r="R682" t="e">
            <v>#N/A</v>
          </cell>
        </row>
        <row r="683">
          <cell r="A683">
            <v>40140</v>
          </cell>
          <cell r="B683">
            <v>40140</v>
          </cell>
          <cell r="C683" t="str">
            <v>Future</v>
          </cell>
          <cell r="D683" t="e">
            <v>#N/A</v>
          </cell>
          <cell r="E683">
            <v>17.626600790513876</v>
          </cell>
          <cell r="F683">
            <v>38.211581027668082</v>
          </cell>
          <cell r="G683">
            <v>33.310395256916571</v>
          </cell>
          <cell r="H683">
            <v>33.310395256916571</v>
          </cell>
          <cell r="I683" t="e">
            <v>#N/A</v>
          </cell>
          <cell r="J683" t="e">
            <v>#N/A</v>
          </cell>
          <cell r="K683" t="e">
            <v>#N/A</v>
          </cell>
          <cell r="L683" t="e">
            <v>#N/A</v>
          </cell>
          <cell r="M683" t="e">
            <v>#N/A</v>
          </cell>
          <cell r="N683" t="e">
            <v>#N/A</v>
          </cell>
          <cell r="O683" t="e">
            <v>#N/A</v>
          </cell>
          <cell r="P683">
            <v>34.65</v>
          </cell>
          <cell r="Q683" t="str">
            <v/>
          </cell>
          <cell r="R683" t="e">
            <v>#N/A</v>
          </cell>
        </row>
        <row r="684">
          <cell r="A684">
            <v>40141</v>
          </cell>
          <cell r="B684">
            <v>40141</v>
          </cell>
          <cell r="C684" t="str">
            <v>Future</v>
          </cell>
          <cell r="D684" t="e">
            <v>#N/A</v>
          </cell>
          <cell r="E684">
            <v>17.489960474308344</v>
          </cell>
          <cell r="F684">
            <v>38.240948616600889</v>
          </cell>
          <cell r="G684">
            <v>33.300237154149769</v>
          </cell>
          <cell r="H684">
            <v>33.300237154149769</v>
          </cell>
          <cell r="I684" t="e">
            <v>#N/A</v>
          </cell>
          <cell r="J684" t="e">
            <v>#N/A</v>
          </cell>
          <cell r="K684" t="e">
            <v>#N/A</v>
          </cell>
          <cell r="L684" t="e">
            <v>#N/A</v>
          </cell>
          <cell r="M684" t="e">
            <v>#N/A</v>
          </cell>
          <cell r="N684" t="e">
            <v>#N/A</v>
          </cell>
          <cell r="O684" t="e">
            <v>#N/A</v>
          </cell>
          <cell r="P684">
            <v>34.65</v>
          </cell>
          <cell r="Q684" t="str">
            <v/>
          </cell>
          <cell r="R684" t="e">
            <v>#N/A</v>
          </cell>
        </row>
        <row r="685">
          <cell r="A685">
            <v>40142</v>
          </cell>
          <cell r="B685">
            <v>40142</v>
          </cell>
          <cell r="C685" t="str">
            <v>Future</v>
          </cell>
          <cell r="D685" t="e">
            <v>#N/A</v>
          </cell>
          <cell r="E685">
            <v>17.353320158102811</v>
          </cell>
          <cell r="F685">
            <v>38.270316205533696</v>
          </cell>
          <cell r="G685">
            <v>33.290079051382968</v>
          </cell>
          <cell r="H685">
            <v>33.290079051382968</v>
          </cell>
          <cell r="I685" t="e">
            <v>#N/A</v>
          </cell>
          <cell r="J685" t="e">
            <v>#N/A</v>
          </cell>
          <cell r="K685" t="e">
            <v>#N/A</v>
          </cell>
          <cell r="L685" t="e">
            <v>#N/A</v>
          </cell>
          <cell r="M685" t="e">
            <v>#N/A</v>
          </cell>
          <cell r="N685" t="e">
            <v>#N/A</v>
          </cell>
          <cell r="O685" t="e">
            <v>#N/A</v>
          </cell>
          <cell r="P685">
            <v>34.65</v>
          </cell>
          <cell r="Q685" t="str">
            <v/>
          </cell>
          <cell r="R685" t="e">
            <v>#N/A</v>
          </cell>
        </row>
        <row r="686">
          <cell r="A686">
            <v>40144</v>
          </cell>
          <cell r="B686">
            <v>40144</v>
          </cell>
          <cell r="C686" t="str">
            <v>Future</v>
          </cell>
          <cell r="D686" t="e">
            <v>#N/A</v>
          </cell>
          <cell r="E686">
            <v>17.216679841897278</v>
          </cell>
          <cell r="F686">
            <v>38.299683794466503</v>
          </cell>
          <cell r="G686">
            <v>33.279920948616166</v>
          </cell>
          <cell r="H686">
            <v>33.279920948616166</v>
          </cell>
          <cell r="I686" t="e">
            <v>#N/A</v>
          </cell>
          <cell r="J686" t="e">
            <v>#N/A</v>
          </cell>
          <cell r="K686" t="e">
            <v>#N/A</v>
          </cell>
          <cell r="L686" t="e">
            <v>#N/A</v>
          </cell>
          <cell r="M686" t="e">
            <v>#N/A</v>
          </cell>
          <cell r="N686" t="e">
            <v>#N/A</v>
          </cell>
          <cell r="O686" t="e">
            <v>#N/A</v>
          </cell>
          <cell r="P686">
            <v>34.65</v>
          </cell>
          <cell r="Q686" t="str">
            <v/>
          </cell>
          <cell r="R686" t="e">
            <v>#N/A</v>
          </cell>
        </row>
        <row r="687">
          <cell r="A687">
            <v>40147</v>
          </cell>
          <cell r="B687">
            <v>40147</v>
          </cell>
          <cell r="C687" t="str">
            <v>Future</v>
          </cell>
          <cell r="D687" t="e">
            <v>#N/A</v>
          </cell>
          <cell r="E687">
            <v>17.080039525691745</v>
          </cell>
          <cell r="F687">
            <v>38.32905138339931</v>
          </cell>
          <cell r="G687">
            <v>33.269762845849364</v>
          </cell>
          <cell r="H687">
            <v>33.269762845849364</v>
          </cell>
          <cell r="I687" t="e">
            <v>#N/A</v>
          </cell>
          <cell r="J687" t="e">
            <v>#N/A</v>
          </cell>
          <cell r="K687" t="e">
            <v>#N/A</v>
          </cell>
          <cell r="L687" t="e">
            <v>#N/A</v>
          </cell>
          <cell r="M687" t="e">
            <v>#N/A</v>
          </cell>
          <cell r="N687" t="e">
            <v>#N/A</v>
          </cell>
          <cell r="O687" t="e">
            <v>#N/A</v>
          </cell>
          <cell r="P687">
            <v>34.65</v>
          </cell>
          <cell r="Q687" t="str">
            <v/>
          </cell>
          <cell r="R687" t="e">
            <v>#N/A</v>
          </cell>
        </row>
        <row r="688">
          <cell r="A688">
            <v>40148</v>
          </cell>
          <cell r="B688">
            <v>40148</v>
          </cell>
          <cell r="C688" t="str">
            <v>Future</v>
          </cell>
          <cell r="D688" t="e">
            <v>#N/A</v>
          </cell>
          <cell r="E688">
            <v>16.943399209486213</v>
          </cell>
          <cell r="F688">
            <v>38.358418972332117</v>
          </cell>
          <cell r="G688">
            <v>33.259604743082562</v>
          </cell>
          <cell r="H688">
            <v>33.259604743082562</v>
          </cell>
          <cell r="I688" t="e">
            <v>#N/A</v>
          </cell>
          <cell r="J688" t="e">
            <v>#N/A</v>
          </cell>
          <cell r="K688" t="e">
            <v>#N/A</v>
          </cell>
          <cell r="L688" t="e">
            <v>#N/A</v>
          </cell>
          <cell r="M688" t="e">
            <v>#N/A</v>
          </cell>
          <cell r="N688" t="e">
            <v>#N/A</v>
          </cell>
          <cell r="O688" t="e">
            <v>#N/A</v>
          </cell>
          <cell r="P688">
            <v>34.65</v>
          </cell>
          <cell r="Q688" t="str">
            <v/>
          </cell>
          <cell r="R688" t="e">
            <v>#N/A</v>
          </cell>
        </row>
        <row r="689">
          <cell r="A689">
            <v>40149</v>
          </cell>
          <cell r="B689">
            <v>40149</v>
          </cell>
          <cell r="C689" t="str">
            <v>Future</v>
          </cell>
          <cell r="D689" t="e">
            <v>#N/A</v>
          </cell>
          <cell r="E689">
            <v>16.80675889328068</v>
          </cell>
          <cell r="F689">
            <v>38.387786561264925</v>
          </cell>
          <cell r="G689">
            <v>33.24944664031576</v>
          </cell>
          <cell r="H689">
            <v>33.24944664031576</v>
          </cell>
          <cell r="I689" t="e">
            <v>#N/A</v>
          </cell>
          <cell r="J689" t="e">
            <v>#N/A</v>
          </cell>
          <cell r="K689" t="e">
            <v>#N/A</v>
          </cell>
          <cell r="L689" t="e">
            <v>#N/A</v>
          </cell>
          <cell r="M689" t="e">
            <v>#N/A</v>
          </cell>
          <cell r="N689" t="e">
            <v>#N/A</v>
          </cell>
          <cell r="O689" t="e">
            <v>#N/A</v>
          </cell>
          <cell r="P689">
            <v>34.65</v>
          </cell>
          <cell r="Q689" t="str">
            <v/>
          </cell>
          <cell r="R689" t="e">
            <v>#N/A</v>
          </cell>
        </row>
        <row r="690">
          <cell r="A690">
            <v>40150</v>
          </cell>
          <cell r="B690">
            <v>40150</v>
          </cell>
          <cell r="C690" t="str">
            <v>Future</v>
          </cell>
          <cell r="D690" t="e">
            <v>#N/A</v>
          </cell>
          <cell r="E690">
            <v>16.670118577075147</v>
          </cell>
          <cell r="F690">
            <v>38.417154150197732</v>
          </cell>
          <cell r="G690">
            <v>33.239288537548958</v>
          </cell>
          <cell r="H690">
            <v>33.239288537548958</v>
          </cell>
          <cell r="I690" t="e">
            <v>#N/A</v>
          </cell>
          <cell r="J690" t="e">
            <v>#N/A</v>
          </cell>
          <cell r="K690" t="e">
            <v>#N/A</v>
          </cell>
          <cell r="L690" t="e">
            <v>#N/A</v>
          </cell>
          <cell r="M690" t="e">
            <v>#N/A</v>
          </cell>
          <cell r="N690" t="e">
            <v>#N/A</v>
          </cell>
          <cell r="O690" t="e">
            <v>#N/A</v>
          </cell>
          <cell r="P690">
            <v>34.65</v>
          </cell>
          <cell r="Q690" t="str">
            <v/>
          </cell>
          <cell r="R690" t="e">
            <v>#N/A</v>
          </cell>
        </row>
        <row r="691">
          <cell r="A691">
            <v>40151</v>
          </cell>
          <cell r="B691">
            <v>40151</v>
          </cell>
          <cell r="C691" t="str">
            <v>Future</v>
          </cell>
          <cell r="D691" t="e">
            <v>#N/A</v>
          </cell>
          <cell r="E691">
            <v>16.533478260869614</v>
          </cell>
          <cell r="F691">
            <v>38.446521739130539</v>
          </cell>
          <cell r="G691">
            <v>33.229130434782157</v>
          </cell>
          <cell r="H691">
            <v>33.229130434782157</v>
          </cell>
          <cell r="I691" t="e">
            <v>#N/A</v>
          </cell>
          <cell r="J691" t="e">
            <v>#N/A</v>
          </cell>
          <cell r="K691" t="e">
            <v>#N/A</v>
          </cell>
          <cell r="L691" t="e">
            <v>#N/A</v>
          </cell>
          <cell r="M691" t="e">
            <v>#N/A</v>
          </cell>
          <cell r="N691" t="e">
            <v>#N/A</v>
          </cell>
          <cell r="O691" t="e">
            <v>#N/A</v>
          </cell>
          <cell r="P691">
            <v>34.65</v>
          </cell>
          <cell r="Q691" t="str">
            <v/>
          </cell>
          <cell r="R691" t="e">
            <v>#N/A</v>
          </cell>
        </row>
        <row r="692">
          <cell r="A692">
            <v>40154</v>
          </cell>
          <cell r="B692">
            <v>40154</v>
          </cell>
          <cell r="C692" t="str">
            <v>Future</v>
          </cell>
          <cell r="D692" t="e">
            <v>#N/A</v>
          </cell>
          <cell r="E692">
            <v>16.396837944664082</v>
          </cell>
          <cell r="F692">
            <v>38.475889328063346</v>
          </cell>
          <cell r="G692">
            <v>33.218972332015355</v>
          </cell>
          <cell r="H692">
            <v>33.218972332015355</v>
          </cell>
          <cell r="I692" t="e">
            <v>#N/A</v>
          </cell>
          <cell r="J692" t="e">
            <v>#N/A</v>
          </cell>
          <cell r="K692" t="e">
            <v>#N/A</v>
          </cell>
          <cell r="L692" t="e">
            <v>#N/A</v>
          </cell>
          <cell r="M692" t="e">
            <v>#N/A</v>
          </cell>
          <cell r="N692" t="e">
            <v>#N/A</v>
          </cell>
          <cell r="O692" t="e">
            <v>#N/A</v>
          </cell>
          <cell r="P692">
            <v>34.65</v>
          </cell>
          <cell r="Q692" t="str">
            <v/>
          </cell>
          <cell r="R692" t="e">
            <v>#N/A</v>
          </cell>
        </row>
        <row r="693">
          <cell r="A693">
            <v>40155</v>
          </cell>
          <cell r="B693">
            <v>40155</v>
          </cell>
          <cell r="C693" t="str">
            <v>Future</v>
          </cell>
          <cell r="D693" t="e">
            <v>#N/A</v>
          </cell>
          <cell r="E693">
            <v>16.260197628458549</v>
          </cell>
          <cell r="F693">
            <v>38.505256916996153</v>
          </cell>
          <cell r="G693">
            <v>33.208814229248553</v>
          </cell>
          <cell r="H693">
            <v>33.208814229248553</v>
          </cell>
          <cell r="I693" t="e">
            <v>#N/A</v>
          </cell>
          <cell r="J693" t="e">
            <v>#N/A</v>
          </cell>
          <cell r="K693" t="e">
            <v>#N/A</v>
          </cell>
          <cell r="L693" t="e">
            <v>#N/A</v>
          </cell>
          <cell r="M693" t="e">
            <v>#N/A</v>
          </cell>
          <cell r="N693" t="e">
            <v>#N/A</v>
          </cell>
          <cell r="O693" t="e">
            <v>#N/A</v>
          </cell>
          <cell r="P693">
            <v>34.65</v>
          </cell>
          <cell r="Q693" t="str">
            <v/>
          </cell>
          <cell r="R693" t="e">
            <v>#N/A</v>
          </cell>
        </row>
        <row r="694">
          <cell r="A694">
            <v>40156</v>
          </cell>
          <cell r="B694">
            <v>40156</v>
          </cell>
          <cell r="C694" t="str">
            <v>Future</v>
          </cell>
          <cell r="D694" t="e">
            <v>#N/A</v>
          </cell>
          <cell r="E694">
            <v>16.123557312253016</v>
          </cell>
          <cell r="F694">
            <v>38.53462450592896</v>
          </cell>
          <cell r="G694">
            <v>33.198656126481751</v>
          </cell>
          <cell r="H694">
            <v>33.198656126481751</v>
          </cell>
          <cell r="I694" t="e">
            <v>#N/A</v>
          </cell>
          <cell r="J694" t="e">
            <v>#N/A</v>
          </cell>
          <cell r="K694" t="e">
            <v>#N/A</v>
          </cell>
          <cell r="L694" t="e">
            <v>#N/A</v>
          </cell>
          <cell r="M694" t="e">
            <v>#N/A</v>
          </cell>
          <cell r="N694" t="e">
            <v>#N/A</v>
          </cell>
          <cell r="O694" t="e">
            <v>#N/A</v>
          </cell>
          <cell r="P694">
            <v>34.65</v>
          </cell>
          <cell r="Q694" t="str">
            <v/>
          </cell>
          <cell r="R694" t="e">
            <v>#N/A</v>
          </cell>
        </row>
        <row r="695">
          <cell r="A695">
            <v>40157</v>
          </cell>
          <cell r="B695">
            <v>40157</v>
          </cell>
          <cell r="C695" t="str">
            <v>Future</v>
          </cell>
          <cell r="D695" t="e">
            <v>#N/A</v>
          </cell>
          <cell r="E695">
            <v>15.986916996047484</v>
          </cell>
          <cell r="F695">
            <v>38.563992094861767</v>
          </cell>
          <cell r="G695">
            <v>33.188498023714949</v>
          </cell>
          <cell r="H695">
            <v>33.188498023714949</v>
          </cell>
          <cell r="I695" t="e">
            <v>#N/A</v>
          </cell>
          <cell r="J695" t="e">
            <v>#N/A</v>
          </cell>
          <cell r="K695" t="e">
            <v>#N/A</v>
          </cell>
          <cell r="L695" t="e">
            <v>#N/A</v>
          </cell>
          <cell r="M695" t="e">
            <v>#N/A</v>
          </cell>
          <cell r="N695" t="e">
            <v>#N/A</v>
          </cell>
          <cell r="O695" t="e">
            <v>#N/A</v>
          </cell>
          <cell r="P695">
            <v>34.65</v>
          </cell>
          <cell r="Q695" t="str">
            <v/>
          </cell>
          <cell r="R695" t="e">
            <v>#N/A</v>
          </cell>
        </row>
        <row r="696">
          <cell r="A696">
            <v>40158</v>
          </cell>
          <cell r="B696">
            <v>40158</v>
          </cell>
          <cell r="C696" t="str">
            <v>Future</v>
          </cell>
          <cell r="D696" t="e">
            <v>#N/A</v>
          </cell>
          <cell r="E696">
            <v>15.850276679841951</v>
          </cell>
          <cell r="F696">
            <v>38.593359683794574</v>
          </cell>
          <cell r="G696">
            <v>33.178339920948147</v>
          </cell>
          <cell r="H696">
            <v>33.178339920948147</v>
          </cell>
          <cell r="I696" t="e">
            <v>#N/A</v>
          </cell>
          <cell r="J696" t="e">
            <v>#N/A</v>
          </cell>
          <cell r="K696" t="e">
            <v>#N/A</v>
          </cell>
          <cell r="L696" t="e">
            <v>#N/A</v>
          </cell>
          <cell r="M696" t="e">
            <v>#N/A</v>
          </cell>
          <cell r="N696" t="e">
            <v>#N/A</v>
          </cell>
          <cell r="O696" t="e">
            <v>#N/A</v>
          </cell>
          <cell r="P696">
            <v>34.65</v>
          </cell>
          <cell r="Q696" t="str">
            <v/>
          </cell>
          <cell r="R696" t="e">
            <v>#N/A</v>
          </cell>
        </row>
        <row r="697">
          <cell r="A697">
            <v>40161</v>
          </cell>
          <cell r="B697">
            <v>40161</v>
          </cell>
          <cell r="C697" t="str">
            <v>Future</v>
          </cell>
          <cell r="D697" t="e">
            <v>#N/A</v>
          </cell>
          <cell r="E697">
            <v>15.713636363636418</v>
          </cell>
          <cell r="F697">
            <v>38.622727272727381</v>
          </cell>
          <cell r="G697">
            <v>33.168181818181345</v>
          </cell>
          <cell r="H697">
            <v>33.168181818181345</v>
          </cell>
          <cell r="I697" t="e">
            <v>#N/A</v>
          </cell>
          <cell r="J697" t="e">
            <v>#N/A</v>
          </cell>
          <cell r="K697" t="e">
            <v>#N/A</v>
          </cell>
          <cell r="L697" t="e">
            <v>#N/A</v>
          </cell>
          <cell r="M697" t="e">
            <v>#N/A</v>
          </cell>
          <cell r="N697" t="e">
            <v>#N/A</v>
          </cell>
          <cell r="O697" t="e">
            <v>#N/A</v>
          </cell>
          <cell r="P697">
            <v>34.65</v>
          </cell>
          <cell r="Q697" t="str">
            <v/>
          </cell>
          <cell r="R697" t="e">
            <v>#N/A</v>
          </cell>
        </row>
        <row r="698">
          <cell r="A698">
            <v>40162</v>
          </cell>
          <cell r="B698">
            <v>40162</v>
          </cell>
          <cell r="C698" t="str">
            <v>Future</v>
          </cell>
          <cell r="D698" t="e">
            <v>#N/A</v>
          </cell>
          <cell r="E698">
            <v>15.576996047430885</v>
          </cell>
          <cell r="F698">
            <v>38.652094861660188</v>
          </cell>
          <cell r="G698">
            <v>33.158023715414544</v>
          </cell>
          <cell r="H698">
            <v>33.158023715414544</v>
          </cell>
          <cell r="I698" t="e">
            <v>#N/A</v>
          </cell>
          <cell r="J698" t="e">
            <v>#N/A</v>
          </cell>
          <cell r="K698" t="e">
            <v>#N/A</v>
          </cell>
          <cell r="L698" t="e">
            <v>#N/A</v>
          </cell>
          <cell r="M698" t="e">
            <v>#N/A</v>
          </cell>
          <cell r="N698" t="e">
            <v>#N/A</v>
          </cell>
          <cell r="O698" t="e">
            <v>#N/A</v>
          </cell>
          <cell r="P698">
            <v>34.65</v>
          </cell>
          <cell r="Q698" t="str">
            <v/>
          </cell>
          <cell r="R698" t="e">
            <v>#N/A</v>
          </cell>
        </row>
        <row r="699">
          <cell r="A699">
            <v>40163</v>
          </cell>
          <cell r="B699">
            <v>40163</v>
          </cell>
          <cell r="C699" t="str">
            <v>Future</v>
          </cell>
          <cell r="D699" t="e">
            <v>#N/A</v>
          </cell>
          <cell r="E699">
            <v>15.440355731225353</v>
          </cell>
          <cell r="F699">
            <v>38.681462450592996</v>
          </cell>
          <cell r="G699">
            <v>33.147865612647742</v>
          </cell>
          <cell r="H699">
            <v>33.147865612647742</v>
          </cell>
          <cell r="I699" t="e">
            <v>#N/A</v>
          </cell>
          <cell r="J699" t="e">
            <v>#N/A</v>
          </cell>
          <cell r="K699" t="e">
            <v>#N/A</v>
          </cell>
          <cell r="L699" t="e">
            <v>#N/A</v>
          </cell>
          <cell r="M699" t="e">
            <v>#N/A</v>
          </cell>
          <cell r="N699" t="e">
            <v>#N/A</v>
          </cell>
          <cell r="O699" t="e">
            <v>#N/A</v>
          </cell>
          <cell r="P699">
            <v>34.65</v>
          </cell>
          <cell r="Q699" t="str">
            <v/>
          </cell>
          <cell r="R699" t="e">
            <v>#N/A</v>
          </cell>
        </row>
        <row r="700">
          <cell r="A700">
            <v>40164</v>
          </cell>
          <cell r="B700">
            <v>40164</v>
          </cell>
          <cell r="C700" t="str">
            <v>Future</v>
          </cell>
          <cell r="D700" t="e">
            <v>#N/A</v>
          </cell>
          <cell r="E700">
            <v>15.30371541501982</v>
          </cell>
          <cell r="F700">
            <v>38.710830039525803</v>
          </cell>
          <cell r="G700">
            <v>33.13770750988094</v>
          </cell>
          <cell r="H700">
            <v>33.13770750988094</v>
          </cell>
          <cell r="I700" t="e">
            <v>#N/A</v>
          </cell>
          <cell r="J700" t="e">
            <v>#N/A</v>
          </cell>
          <cell r="K700" t="e">
            <v>#N/A</v>
          </cell>
          <cell r="L700" t="e">
            <v>#N/A</v>
          </cell>
          <cell r="M700" t="e">
            <v>#N/A</v>
          </cell>
          <cell r="N700" t="e">
            <v>#N/A</v>
          </cell>
          <cell r="O700" t="e">
            <v>#N/A</v>
          </cell>
          <cell r="P700">
            <v>34.65</v>
          </cell>
          <cell r="Q700" t="str">
            <v/>
          </cell>
          <cell r="R700" t="e">
            <v>#N/A</v>
          </cell>
        </row>
        <row r="701">
          <cell r="A701">
            <v>40165</v>
          </cell>
          <cell r="B701">
            <v>40165</v>
          </cell>
          <cell r="C701" t="str">
            <v>Future</v>
          </cell>
          <cell r="D701" t="e">
            <v>#N/A</v>
          </cell>
          <cell r="E701">
            <v>15.167075098814287</v>
          </cell>
          <cell r="F701">
            <v>38.74019762845861</v>
          </cell>
          <cell r="G701">
            <v>33.127549407114138</v>
          </cell>
          <cell r="H701">
            <v>33.127549407114138</v>
          </cell>
          <cell r="I701" t="e">
            <v>#N/A</v>
          </cell>
          <cell r="J701" t="e">
            <v>#N/A</v>
          </cell>
          <cell r="K701" t="e">
            <v>#N/A</v>
          </cell>
          <cell r="L701" t="e">
            <v>#N/A</v>
          </cell>
          <cell r="M701" t="e">
            <v>#N/A</v>
          </cell>
          <cell r="N701" t="e">
            <v>#N/A</v>
          </cell>
          <cell r="O701" t="e">
            <v>#N/A</v>
          </cell>
          <cell r="P701">
            <v>34.65</v>
          </cell>
          <cell r="Q701" t="str">
            <v/>
          </cell>
          <cell r="R701" t="e">
            <v>#N/A</v>
          </cell>
        </row>
        <row r="702">
          <cell r="A702">
            <v>40168</v>
          </cell>
          <cell r="B702">
            <v>40168</v>
          </cell>
          <cell r="C702" t="str">
            <v>Future</v>
          </cell>
          <cell r="D702" t="e">
            <v>#N/A</v>
          </cell>
          <cell r="E702">
            <v>15.030434782608754</v>
          </cell>
          <cell r="F702">
            <v>38.769565217391417</v>
          </cell>
          <cell r="G702">
            <v>33.117391304347336</v>
          </cell>
          <cell r="H702">
            <v>33.117391304347336</v>
          </cell>
          <cell r="I702" t="e">
            <v>#N/A</v>
          </cell>
          <cell r="J702" t="e">
            <v>#N/A</v>
          </cell>
          <cell r="K702" t="e">
            <v>#N/A</v>
          </cell>
          <cell r="L702" t="e">
            <v>#N/A</v>
          </cell>
          <cell r="M702" t="e">
            <v>#N/A</v>
          </cell>
          <cell r="N702" t="e">
            <v>#N/A</v>
          </cell>
          <cell r="O702" t="e">
            <v>#N/A</v>
          </cell>
          <cell r="P702">
            <v>34.65</v>
          </cell>
          <cell r="Q702" t="str">
            <v/>
          </cell>
          <cell r="R702" t="e">
            <v>#N/A</v>
          </cell>
        </row>
        <row r="703">
          <cell r="A703">
            <v>40169</v>
          </cell>
          <cell r="B703">
            <v>40169</v>
          </cell>
          <cell r="C703" t="str">
            <v>Future</v>
          </cell>
          <cell r="D703" t="e">
            <v>#N/A</v>
          </cell>
          <cell r="E703">
            <v>14.893794466403222</v>
          </cell>
          <cell r="F703">
            <v>38.798932806324224</v>
          </cell>
          <cell r="G703">
            <v>33.107233201580534</v>
          </cell>
          <cell r="H703">
            <v>33.107233201580534</v>
          </cell>
          <cell r="I703" t="e">
            <v>#N/A</v>
          </cell>
          <cell r="J703" t="e">
            <v>#N/A</v>
          </cell>
          <cell r="K703" t="e">
            <v>#N/A</v>
          </cell>
          <cell r="L703" t="e">
            <v>#N/A</v>
          </cell>
          <cell r="M703" t="e">
            <v>#N/A</v>
          </cell>
          <cell r="N703" t="e">
            <v>#N/A</v>
          </cell>
          <cell r="O703" t="e">
            <v>#N/A</v>
          </cell>
          <cell r="P703">
            <v>34.65</v>
          </cell>
          <cell r="Q703" t="str">
            <v/>
          </cell>
          <cell r="R703" t="e">
            <v>#N/A</v>
          </cell>
        </row>
        <row r="704">
          <cell r="A704">
            <v>40170</v>
          </cell>
          <cell r="B704">
            <v>40170</v>
          </cell>
          <cell r="C704" t="str">
            <v>Future</v>
          </cell>
          <cell r="D704" t="e">
            <v>#N/A</v>
          </cell>
          <cell r="E704">
            <v>14.757154150197689</v>
          </cell>
          <cell r="F704">
            <v>38.828300395257031</v>
          </cell>
          <cell r="G704">
            <v>33.097075098813733</v>
          </cell>
          <cell r="H704">
            <v>33.097075098813733</v>
          </cell>
          <cell r="I704" t="e">
            <v>#N/A</v>
          </cell>
          <cell r="J704" t="e">
            <v>#N/A</v>
          </cell>
          <cell r="K704" t="e">
            <v>#N/A</v>
          </cell>
          <cell r="L704" t="e">
            <v>#N/A</v>
          </cell>
          <cell r="M704" t="e">
            <v>#N/A</v>
          </cell>
          <cell r="N704" t="e">
            <v>#N/A</v>
          </cell>
          <cell r="O704" t="e">
            <v>#N/A</v>
          </cell>
          <cell r="P704">
            <v>34.65</v>
          </cell>
          <cell r="Q704" t="str">
            <v/>
          </cell>
          <cell r="R704" t="e">
            <v>#N/A</v>
          </cell>
        </row>
        <row r="705">
          <cell r="A705">
            <v>40171</v>
          </cell>
          <cell r="B705">
            <v>40171</v>
          </cell>
          <cell r="C705" t="str">
            <v>Future</v>
          </cell>
          <cell r="D705" t="e">
            <v>#N/A</v>
          </cell>
          <cell r="E705">
            <v>14.620513833992156</v>
          </cell>
          <cell r="F705">
            <v>38.857667984189838</v>
          </cell>
          <cell r="G705">
            <v>33.086916996046931</v>
          </cell>
          <cell r="H705">
            <v>33.086916996046931</v>
          </cell>
          <cell r="I705" t="e">
            <v>#N/A</v>
          </cell>
          <cell r="J705" t="e">
            <v>#N/A</v>
          </cell>
          <cell r="K705" t="e">
            <v>#N/A</v>
          </cell>
          <cell r="L705" t="e">
            <v>#N/A</v>
          </cell>
          <cell r="M705" t="e">
            <v>#N/A</v>
          </cell>
          <cell r="N705" t="e">
            <v>#N/A</v>
          </cell>
          <cell r="O705" t="e">
            <v>#N/A</v>
          </cell>
          <cell r="P705">
            <v>34.65</v>
          </cell>
          <cell r="Q705" t="str">
            <v/>
          </cell>
          <cell r="R705" t="e">
            <v>#N/A</v>
          </cell>
        </row>
        <row r="706">
          <cell r="A706">
            <v>40175</v>
          </cell>
          <cell r="B706">
            <v>40175</v>
          </cell>
          <cell r="C706" t="str">
            <v>Future</v>
          </cell>
          <cell r="D706" t="e">
            <v>#N/A</v>
          </cell>
          <cell r="E706">
            <v>14.483873517786623</v>
          </cell>
          <cell r="F706">
            <v>38.887035573122645</v>
          </cell>
          <cell r="G706">
            <v>33.076758893280129</v>
          </cell>
          <cell r="H706">
            <v>33.076758893280129</v>
          </cell>
          <cell r="I706" t="e">
            <v>#N/A</v>
          </cell>
          <cell r="J706" t="e">
            <v>#N/A</v>
          </cell>
          <cell r="K706" t="e">
            <v>#N/A</v>
          </cell>
          <cell r="L706" t="e">
            <v>#N/A</v>
          </cell>
          <cell r="M706" t="e">
            <v>#N/A</v>
          </cell>
          <cell r="N706" t="e">
            <v>#N/A</v>
          </cell>
          <cell r="O706" t="e">
            <v>#N/A</v>
          </cell>
          <cell r="P706">
            <v>34.65</v>
          </cell>
          <cell r="Q706" t="str">
            <v/>
          </cell>
          <cell r="R706" t="e">
            <v>#N/A</v>
          </cell>
        </row>
        <row r="707">
          <cell r="A707">
            <v>40176</v>
          </cell>
          <cell r="B707">
            <v>40176</v>
          </cell>
          <cell r="C707" t="str">
            <v>Future</v>
          </cell>
          <cell r="D707" t="e">
            <v>#N/A</v>
          </cell>
          <cell r="E707">
            <v>14.347233201581091</v>
          </cell>
          <cell r="F707">
            <v>38.916403162055452</v>
          </cell>
          <cell r="G707">
            <v>33.066600790513327</v>
          </cell>
          <cell r="H707">
            <v>33.066600790513327</v>
          </cell>
          <cell r="I707" t="e">
            <v>#N/A</v>
          </cell>
          <cell r="J707" t="e">
            <v>#N/A</v>
          </cell>
          <cell r="K707" t="e">
            <v>#N/A</v>
          </cell>
          <cell r="L707" t="e">
            <v>#N/A</v>
          </cell>
          <cell r="M707" t="e">
            <v>#N/A</v>
          </cell>
          <cell r="N707" t="e">
            <v>#N/A</v>
          </cell>
          <cell r="O707" t="e">
            <v>#N/A</v>
          </cell>
          <cell r="P707">
            <v>34.65</v>
          </cell>
          <cell r="Q707" t="str">
            <v/>
          </cell>
          <cell r="R707" t="e">
            <v>#N/A</v>
          </cell>
        </row>
        <row r="708">
          <cell r="A708">
            <v>40177</v>
          </cell>
          <cell r="B708">
            <v>40177</v>
          </cell>
          <cell r="C708" t="str">
            <v>Future</v>
          </cell>
          <cell r="D708" t="e">
            <v>#N/A</v>
          </cell>
          <cell r="E708">
            <v>14.210592885375558</v>
          </cell>
          <cell r="F708">
            <v>38.94577075098826</v>
          </cell>
          <cell r="G708">
            <v>33.056442687746525</v>
          </cell>
          <cell r="H708">
            <v>33.056442687746525</v>
          </cell>
          <cell r="I708" t="e">
            <v>#N/A</v>
          </cell>
          <cell r="J708" t="e">
            <v>#N/A</v>
          </cell>
          <cell r="K708" t="e">
            <v>#N/A</v>
          </cell>
          <cell r="L708" t="e">
            <v>#N/A</v>
          </cell>
          <cell r="M708" t="e">
            <v>#N/A</v>
          </cell>
          <cell r="N708" t="e">
            <v>#N/A</v>
          </cell>
          <cell r="O708" t="e">
            <v>#N/A</v>
          </cell>
          <cell r="P708">
            <v>34.65</v>
          </cell>
          <cell r="Q708" t="str">
            <v/>
          </cell>
          <cell r="R708" t="e">
            <v>#N/A</v>
          </cell>
        </row>
        <row r="709">
          <cell r="A709">
            <v>40178</v>
          </cell>
          <cell r="B709">
            <v>40178</v>
          </cell>
          <cell r="C709" t="str">
            <v>Future</v>
          </cell>
          <cell r="D709" t="e">
            <v>#N/A</v>
          </cell>
          <cell r="E709">
            <v>14.073952569170025</v>
          </cell>
          <cell r="F709">
            <v>38.975138339921067</v>
          </cell>
          <cell r="G709">
            <v>33.046284584979723</v>
          </cell>
          <cell r="H709">
            <v>33.046284584979723</v>
          </cell>
          <cell r="I709" t="e">
            <v>#N/A</v>
          </cell>
          <cell r="J709" t="e">
            <v>#N/A</v>
          </cell>
          <cell r="K709" t="e">
            <v>#N/A</v>
          </cell>
          <cell r="L709" t="e">
            <v>#N/A</v>
          </cell>
          <cell r="M709" t="e">
            <v>#N/A</v>
          </cell>
          <cell r="N709" t="e">
            <v>#N/A</v>
          </cell>
          <cell r="O709" t="e">
            <v>#N/A</v>
          </cell>
          <cell r="P709">
            <v>34.65</v>
          </cell>
          <cell r="Q709" t="str">
            <v/>
          </cell>
          <cell r="R709" t="e">
            <v>#N/A</v>
          </cell>
        </row>
        <row r="710">
          <cell r="A710">
            <v>40182</v>
          </cell>
          <cell r="B710">
            <v>40182</v>
          </cell>
          <cell r="C710" t="str">
            <v>Future</v>
          </cell>
          <cell r="D710" t="e">
            <v>#N/A</v>
          </cell>
          <cell r="E710">
            <v>13.937312252964492</v>
          </cell>
          <cell r="F710">
            <v>39.004505928853874</v>
          </cell>
          <cell r="G710">
            <v>33.036126482212921</v>
          </cell>
          <cell r="H710">
            <v>33.036126482212921</v>
          </cell>
          <cell r="I710" t="e">
            <v>#N/A</v>
          </cell>
          <cell r="J710" t="e">
            <v>#N/A</v>
          </cell>
          <cell r="K710" t="e">
            <v>#N/A</v>
          </cell>
          <cell r="L710" t="e">
            <v>#N/A</v>
          </cell>
          <cell r="M710" t="e">
            <v>#N/A</v>
          </cell>
          <cell r="N710" t="e">
            <v>#N/A</v>
          </cell>
          <cell r="O710" t="e">
            <v>#N/A</v>
          </cell>
          <cell r="P710">
            <v>34.65</v>
          </cell>
          <cell r="Q710" t="str">
            <v/>
          </cell>
          <cell r="R710" t="e">
            <v>#N/A</v>
          </cell>
        </row>
        <row r="711">
          <cell r="A711">
            <v>40183</v>
          </cell>
          <cell r="B711">
            <v>40183</v>
          </cell>
          <cell r="C711" t="str">
            <v>Future</v>
          </cell>
          <cell r="D711" t="e">
            <v>#N/A</v>
          </cell>
          <cell r="E711">
            <v>13.80067193675896</v>
          </cell>
          <cell r="F711">
            <v>39.033873517786681</v>
          </cell>
          <cell r="G711">
            <v>33.02596837944612</v>
          </cell>
          <cell r="H711">
            <v>33.02596837944612</v>
          </cell>
          <cell r="I711" t="e">
            <v>#N/A</v>
          </cell>
          <cell r="J711" t="e">
            <v>#N/A</v>
          </cell>
          <cell r="K711" t="e">
            <v>#N/A</v>
          </cell>
          <cell r="L711" t="e">
            <v>#N/A</v>
          </cell>
          <cell r="M711" t="e">
            <v>#N/A</v>
          </cell>
          <cell r="N711" t="e">
            <v>#N/A</v>
          </cell>
          <cell r="O711" t="e">
            <v>#N/A</v>
          </cell>
          <cell r="P711">
            <v>34.65</v>
          </cell>
          <cell r="Q711" t="str">
            <v/>
          </cell>
          <cell r="R711" t="e">
            <v>#N/A</v>
          </cell>
        </row>
        <row r="712">
          <cell r="A712">
            <v>40184</v>
          </cell>
          <cell r="B712">
            <v>40184</v>
          </cell>
          <cell r="C712" t="str">
            <v>Future</v>
          </cell>
          <cell r="D712" t="e">
            <v>#N/A</v>
          </cell>
          <cell r="E712">
            <v>13.664031620553427</v>
          </cell>
          <cell r="F712">
            <v>39.063241106719488</v>
          </cell>
          <cell r="G712">
            <v>33.015810276679318</v>
          </cell>
          <cell r="H712">
            <v>33.015810276679318</v>
          </cell>
          <cell r="I712" t="e">
            <v>#N/A</v>
          </cell>
          <cell r="J712" t="e">
            <v>#N/A</v>
          </cell>
          <cell r="K712" t="e">
            <v>#N/A</v>
          </cell>
          <cell r="L712" t="e">
            <v>#N/A</v>
          </cell>
          <cell r="M712" t="e">
            <v>#N/A</v>
          </cell>
          <cell r="N712" t="e">
            <v>#N/A</v>
          </cell>
          <cell r="O712" t="e">
            <v>#N/A</v>
          </cell>
          <cell r="P712">
            <v>34.65</v>
          </cell>
          <cell r="Q712" t="str">
            <v/>
          </cell>
          <cell r="R712" t="e">
            <v>#N/A</v>
          </cell>
        </row>
        <row r="713">
          <cell r="A713">
            <v>40185</v>
          </cell>
          <cell r="B713">
            <v>40185</v>
          </cell>
          <cell r="C713" t="str">
            <v>Future</v>
          </cell>
          <cell r="D713" t="e">
            <v>#N/A</v>
          </cell>
          <cell r="E713">
            <v>13.527391304347894</v>
          </cell>
          <cell r="F713">
            <v>39.092608695652295</v>
          </cell>
          <cell r="G713">
            <v>33.005652173912516</v>
          </cell>
          <cell r="H713">
            <v>33.005652173912516</v>
          </cell>
          <cell r="I713" t="e">
            <v>#N/A</v>
          </cell>
          <cell r="J713" t="e">
            <v>#N/A</v>
          </cell>
          <cell r="K713" t="e">
            <v>#N/A</v>
          </cell>
          <cell r="L713" t="e">
            <v>#N/A</v>
          </cell>
          <cell r="M713" t="e">
            <v>#N/A</v>
          </cell>
          <cell r="N713" t="e">
            <v>#N/A</v>
          </cell>
          <cell r="O713" t="e">
            <v>#N/A</v>
          </cell>
          <cell r="P713">
            <v>34.65</v>
          </cell>
          <cell r="Q713" t="str">
            <v/>
          </cell>
          <cell r="R713" t="e">
            <v>#N/A</v>
          </cell>
        </row>
        <row r="714">
          <cell r="A714">
            <v>40186</v>
          </cell>
          <cell r="B714">
            <v>40186</v>
          </cell>
          <cell r="C714" t="str">
            <v>Future</v>
          </cell>
          <cell r="D714" t="e">
            <v>#N/A</v>
          </cell>
          <cell r="E714">
            <v>13.390750988142361</v>
          </cell>
          <cell r="F714">
            <v>39.121976284585102</v>
          </cell>
          <cell r="G714">
            <v>32.995494071145714</v>
          </cell>
          <cell r="H714">
            <v>32.995494071145714</v>
          </cell>
          <cell r="I714" t="e">
            <v>#N/A</v>
          </cell>
          <cell r="J714" t="e">
            <v>#N/A</v>
          </cell>
          <cell r="K714" t="e">
            <v>#N/A</v>
          </cell>
          <cell r="L714" t="e">
            <v>#N/A</v>
          </cell>
          <cell r="M714" t="e">
            <v>#N/A</v>
          </cell>
          <cell r="N714" t="e">
            <v>#N/A</v>
          </cell>
          <cell r="O714" t="e">
            <v>#N/A</v>
          </cell>
          <cell r="P714">
            <v>34.65</v>
          </cell>
          <cell r="Q714" t="str">
            <v/>
          </cell>
          <cell r="R714" t="e">
            <v>#N/A</v>
          </cell>
        </row>
        <row r="715">
          <cell r="A715">
            <v>40189</v>
          </cell>
          <cell r="B715">
            <v>40189</v>
          </cell>
          <cell r="C715" t="str">
            <v>Future</v>
          </cell>
          <cell r="D715" t="e">
            <v>#N/A</v>
          </cell>
          <cell r="E715">
            <v>13.254110671936829</v>
          </cell>
          <cell r="F715">
            <v>39.151343873517909</v>
          </cell>
          <cell r="G715">
            <v>32.985335968378912</v>
          </cell>
          <cell r="H715">
            <v>32.985335968378912</v>
          </cell>
          <cell r="I715" t="e">
            <v>#N/A</v>
          </cell>
          <cell r="J715" t="e">
            <v>#N/A</v>
          </cell>
          <cell r="K715" t="e">
            <v>#N/A</v>
          </cell>
          <cell r="L715" t="e">
            <v>#N/A</v>
          </cell>
          <cell r="M715" t="e">
            <v>#N/A</v>
          </cell>
          <cell r="N715" t="e">
            <v>#N/A</v>
          </cell>
          <cell r="O715" t="e">
            <v>#N/A</v>
          </cell>
          <cell r="P715">
            <v>34.65</v>
          </cell>
          <cell r="Q715" t="str">
            <v/>
          </cell>
          <cell r="R715" t="e">
            <v>#N/A</v>
          </cell>
        </row>
        <row r="716">
          <cell r="A716">
            <v>40190</v>
          </cell>
          <cell r="B716">
            <v>40190</v>
          </cell>
          <cell r="C716" t="str">
            <v>Future</v>
          </cell>
          <cell r="D716" t="e">
            <v>#N/A</v>
          </cell>
          <cell r="E716">
            <v>13.117470355731296</v>
          </cell>
          <cell r="F716">
            <v>39.180711462450716</v>
          </cell>
          <cell r="G716">
            <v>32.97517786561211</v>
          </cell>
          <cell r="H716">
            <v>32.97517786561211</v>
          </cell>
          <cell r="I716" t="e">
            <v>#N/A</v>
          </cell>
          <cell r="J716" t="e">
            <v>#N/A</v>
          </cell>
          <cell r="K716" t="e">
            <v>#N/A</v>
          </cell>
          <cell r="L716" t="e">
            <v>#N/A</v>
          </cell>
          <cell r="M716" t="e">
            <v>#N/A</v>
          </cell>
          <cell r="N716" t="e">
            <v>#N/A</v>
          </cell>
          <cell r="O716" t="e">
            <v>#N/A</v>
          </cell>
          <cell r="P716">
            <v>34.65</v>
          </cell>
          <cell r="Q716" t="str">
            <v/>
          </cell>
          <cell r="R716" t="e">
            <v>#N/A</v>
          </cell>
        </row>
        <row r="717">
          <cell r="A717">
            <v>40191</v>
          </cell>
          <cell r="B717">
            <v>40191</v>
          </cell>
          <cell r="C717" t="str">
            <v>Future</v>
          </cell>
          <cell r="D717" t="e">
            <v>#N/A</v>
          </cell>
          <cell r="E717">
            <v>12.980830039525763</v>
          </cell>
          <cell r="F717">
            <v>39.210079051383524</v>
          </cell>
          <cell r="G717">
            <v>32.965019762845309</v>
          </cell>
          <cell r="H717">
            <v>32.965019762845309</v>
          </cell>
          <cell r="I717" t="e">
            <v>#N/A</v>
          </cell>
          <cell r="J717" t="e">
            <v>#N/A</v>
          </cell>
          <cell r="K717" t="e">
            <v>#N/A</v>
          </cell>
          <cell r="L717" t="e">
            <v>#N/A</v>
          </cell>
          <cell r="M717" t="e">
            <v>#N/A</v>
          </cell>
          <cell r="N717" t="e">
            <v>#N/A</v>
          </cell>
          <cell r="O717" t="e">
            <v>#N/A</v>
          </cell>
          <cell r="P717">
            <v>34.65</v>
          </cell>
          <cell r="Q717" t="str">
            <v/>
          </cell>
          <cell r="R717" t="e">
            <v>#N/A</v>
          </cell>
        </row>
        <row r="718">
          <cell r="A718">
            <v>40192</v>
          </cell>
          <cell r="B718">
            <v>40192</v>
          </cell>
          <cell r="C718" t="str">
            <v>Future</v>
          </cell>
          <cell r="D718" t="e">
            <v>#N/A</v>
          </cell>
          <cell r="E718">
            <v>12.84418972332023</v>
          </cell>
          <cell r="F718">
            <v>39.239446640316331</v>
          </cell>
          <cell r="G718">
            <v>32.954861660078507</v>
          </cell>
          <cell r="H718">
            <v>32.954861660078507</v>
          </cell>
          <cell r="I718" t="e">
            <v>#N/A</v>
          </cell>
          <cell r="J718" t="e">
            <v>#N/A</v>
          </cell>
          <cell r="K718" t="e">
            <v>#N/A</v>
          </cell>
          <cell r="L718" t="e">
            <v>#N/A</v>
          </cell>
          <cell r="M718" t="e">
            <v>#N/A</v>
          </cell>
          <cell r="N718" t="e">
            <v>#N/A</v>
          </cell>
          <cell r="O718" t="e">
            <v>#N/A</v>
          </cell>
          <cell r="P718">
            <v>34.65</v>
          </cell>
          <cell r="Q718" t="str">
            <v/>
          </cell>
          <cell r="R718" t="e">
            <v>#N/A</v>
          </cell>
        </row>
        <row r="719">
          <cell r="A719">
            <v>40193</v>
          </cell>
          <cell r="B719">
            <v>40193</v>
          </cell>
          <cell r="C719" t="str">
            <v>Future</v>
          </cell>
          <cell r="D719" t="e">
            <v>#N/A</v>
          </cell>
          <cell r="E719">
            <v>12.707549407114698</v>
          </cell>
          <cell r="F719">
            <v>39.268814229249138</v>
          </cell>
          <cell r="G719">
            <v>32.944703557311705</v>
          </cell>
          <cell r="H719">
            <v>32.944703557311705</v>
          </cell>
          <cell r="I719" t="e">
            <v>#N/A</v>
          </cell>
          <cell r="J719" t="e">
            <v>#N/A</v>
          </cell>
          <cell r="K719" t="e">
            <v>#N/A</v>
          </cell>
          <cell r="L719" t="e">
            <v>#N/A</v>
          </cell>
          <cell r="M719" t="e">
            <v>#N/A</v>
          </cell>
          <cell r="N719" t="e">
            <v>#N/A</v>
          </cell>
          <cell r="O719" t="e">
            <v>#N/A</v>
          </cell>
          <cell r="P719">
            <v>34.65</v>
          </cell>
          <cell r="Q719" t="str">
            <v/>
          </cell>
          <cell r="R719" t="e">
            <v>#N/A</v>
          </cell>
        </row>
        <row r="720">
          <cell r="A720">
            <v>40197</v>
          </cell>
          <cell r="B720">
            <v>40197</v>
          </cell>
          <cell r="C720" t="str">
            <v>Future</v>
          </cell>
          <cell r="D720" t="e">
            <v>#N/A</v>
          </cell>
          <cell r="E720">
            <v>12.570909090909165</v>
          </cell>
          <cell r="F720">
            <v>39.298181818181945</v>
          </cell>
          <cell r="G720">
            <v>32.934545454544903</v>
          </cell>
          <cell r="H720">
            <v>32.934545454544903</v>
          </cell>
          <cell r="I720" t="e">
            <v>#N/A</v>
          </cell>
          <cell r="J720" t="e">
            <v>#N/A</v>
          </cell>
          <cell r="K720" t="e">
            <v>#N/A</v>
          </cell>
          <cell r="L720" t="e">
            <v>#N/A</v>
          </cell>
          <cell r="M720" t="e">
            <v>#N/A</v>
          </cell>
          <cell r="N720" t="e">
            <v>#N/A</v>
          </cell>
          <cell r="O720" t="e">
            <v>#N/A</v>
          </cell>
          <cell r="P720">
            <v>34.65</v>
          </cell>
          <cell r="Q720" t="str">
            <v/>
          </cell>
          <cell r="R720" t="e">
            <v>#N/A</v>
          </cell>
        </row>
        <row r="721">
          <cell r="A721">
            <v>40198</v>
          </cell>
          <cell r="B721">
            <v>40198</v>
          </cell>
          <cell r="C721" t="str">
            <v>Future</v>
          </cell>
          <cell r="D721" t="e">
            <v>#N/A</v>
          </cell>
          <cell r="E721">
            <v>12.434268774703632</v>
          </cell>
          <cell r="F721">
            <v>39.327549407114752</v>
          </cell>
          <cell r="G721">
            <v>32.924387351778101</v>
          </cell>
          <cell r="H721">
            <v>32.924387351778101</v>
          </cell>
          <cell r="I721" t="e">
            <v>#N/A</v>
          </cell>
          <cell r="J721" t="e">
            <v>#N/A</v>
          </cell>
          <cell r="K721" t="e">
            <v>#N/A</v>
          </cell>
          <cell r="L721" t="e">
            <v>#N/A</v>
          </cell>
          <cell r="M721" t="e">
            <v>#N/A</v>
          </cell>
          <cell r="N721" t="e">
            <v>#N/A</v>
          </cell>
          <cell r="O721" t="e">
            <v>#N/A</v>
          </cell>
          <cell r="P721">
            <v>34.65</v>
          </cell>
          <cell r="Q721" t="str">
            <v/>
          </cell>
          <cell r="R721" t="e">
            <v>#N/A</v>
          </cell>
        </row>
        <row r="722">
          <cell r="A722">
            <v>40199</v>
          </cell>
          <cell r="B722">
            <v>40199</v>
          </cell>
          <cell r="C722" t="str">
            <v>Future</v>
          </cell>
          <cell r="D722" t="e">
            <v>#N/A</v>
          </cell>
          <cell r="E722">
            <v>12.297628458498099</v>
          </cell>
          <cell r="F722">
            <v>39.356916996047559</v>
          </cell>
          <cell r="G722">
            <v>32.914229249011299</v>
          </cell>
          <cell r="H722">
            <v>32.914229249011299</v>
          </cell>
          <cell r="I722" t="e">
            <v>#N/A</v>
          </cell>
          <cell r="J722" t="e">
            <v>#N/A</v>
          </cell>
          <cell r="K722" t="e">
            <v>#N/A</v>
          </cell>
          <cell r="L722" t="e">
            <v>#N/A</v>
          </cell>
          <cell r="M722" t="e">
            <v>#N/A</v>
          </cell>
          <cell r="N722" t="e">
            <v>#N/A</v>
          </cell>
          <cell r="O722" t="e">
            <v>#N/A</v>
          </cell>
          <cell r="P722">
            <v>34.65</v>
          </cell>
          <cell r="Q722" t="str">
            <v/>
          </cell>
          <cell r="R722" t="e">
            <v>#N/A</v>
          </cell>
        </row>
        <row r="723">
          <cell r="A723">
            <v>40200</v>
          </cell>
          <cell r="B723">
            <v>40200</v>
          </cell>
          <cell r="C723" t="str">
            <v>Future</v>
          </cell>
          <cell r="D723" t="e">
            <v>#N/A</v>
          </cell>
          <cell r="E723">
            <v>12.160988142292567</v>
          </cell>
          <cell r="F723">
            <v>39.386284584980366</v>
          </cell>
          <cell r="G723">
            <v>32.904071146244497</v>
          </cell>
          <cell r="H723">
            <v>32.904071146244497</v>
          </cell>
          <cell r="I723" t="e">
            <v>#N/A</v>
          </cell>
          <cell r="J723" t="e">
            <v>#N/A</v>
          </cell>
          <cell r="K723" t="e">
            <v>#N/A</v>
          </cell>
          <cell r="L723" t="e">
            <v>#N/A</v>
          </cell>
          <cell r="M723" t="e">
            <v>#N/A</v>
          </cell>
          <cell r="N723" t="e">
            <v>#N/A</v>
          </cell>
          <cell r="O723" t="e">
            <v>#N/A</v>
          </cell>
          <cell r="P723">
            <v>34.65</v>
          </cell>
          <cell r="Q723" t="str">
            <v/>
          </cell>
          <cell r="R723" t="e">
            <v>#N/A</v>
          </cell>
        </row>
        <row r="724">
          <cell r="A724">
            <v>40203</v>
          </cell>
          <cell r="B724">
            <v>40203</v>
          </cell>
          <cell r="C724" t="str">
            <v>Future</v>
          </cell>
          <cell r="D724" t="e">
            <v>#N/A</v>
          </cell>
          <cell r="E724">
            <v>12.024347826087034</v>
          </cell>
          <cell r="F724">
            <v>39.415652173913173</v>
          </cell>
          <cell r="G724">
            <v>32.893913043477696</v>
          </cell>
          <cell r="H724">
            <v>32.893913043477696</v>
          </cell>
          <cell r="I724" t="e">
            <v>#N/A</v>
          </cell>
          <cell r="J724" t="e">
            <v>#N/A</v>
          </cell>
          <cell r="K724" t="e">
            <v>#N/A</v>
          </cell>
          <cell r="L724" t="e">
            <v>#N/A</v>
          </cell>
          <cell r="M724" t="e">
            <v>#N/A</v>
          </cell>
          <cell r="N724" t="e">
            <v>#N/A</v>
          </cell>
          <cell r="O724" t="e">
            <v>#N/A</v>
          </cell>
          <cell r="P724">
            <v>34.65</v>
          </cell>
          <cell r="Q724" t="str">
            <v/>
          </cell>
          <cell r="R724" t="e">
            <v>#N/A</v>
          </cell>
        </row>
        <row r="725">
          <cell r="A725">
            <v>40204</v>
          </cell>
          <cell r="B725">
            <v>40204</v>
          </cell>
          <cell r="C725" t="str">
            <v>Future</v>
          </cell>
          <cell r="D725" t="e">
            <v>#N/A</v>
          </cell>
          <cell r="E725">
            <v>11.887707509881501</v>
          </cell>
          <cell r="F725">
            <v>39.44501976284598</v>
          </cell>
          <cell r="G725">
            <v>32.883754940710894</v>
          </cell>
          <cell r="H725">
            <v>32.883754940710894</v>
          </cell>
          <cell r="I725" t="e">
            <v>#N/A</v>
          </cell>
          <cell r="J725" t="e">
            <v>#N/A</v>
          </cell>
          <cell r="K725" t="e">
            <v>#N/A</v>
          </cell>
          <cell r="L725" t="e">
            <v>#N/A</v>
          </cell>
          <cell r="M725" t="e">
            <v>#N/A</v>
          </cell>
          <cell r="N725" t="e">
            <v>#N/A</v>
          </cell>
          <cell r="O725" t="e">
            <v>#N/A</v>
          </cell>
          <cell r="P725">
            <v>34.65</v>
          </cell>
          <cell r="Q725" t="str">
            <v/>
          </cell>
          <cell r="R725" t="e">
            <v>#N/A</v>
          </cell>
        </row>
        <row r="726">
          <cell r="A726">
            <v>40205</v>
          </cell>
          <cell r="B726">
            <v>40205</v>
          </cell>
          <cell r="C726" t="str">
            <v>Future</v>
          </cell>
          <cell r="D726" t="e">
            <v>#N/A</v>
          </cell>
          <cell r="E726">
            <v>11.751067193675969</v>
          </cell>
          <cell r="F726">
            <v>39.474387351778788</v>
          </cell>
          <cell r="G726">
            <v>32.873596837944092</v>
          </cell>
          <cell r="H726">
            <v>32.873596837944092</v>
          </cell>
          <cell r="I726" t="e">
            <v>#N/A</v>
          </cell>
          <cell r="J726" t="e">
            <v>#N/A</v>
          </cell>
          <cell r="K726" t="e">
            <v>#N/A</v>
          </cell>
          <cell r="L726" t="e">
            <v>#N/A</v>
          </cell>
          <cell r="M726" t="e">
            <v>#N/A</v>
          </cell>
          <cell r="N726" t="e">
            <v>#N/A</v>
          </cell>
          <cell r="O726" t="e">
            <v>#N/A</v>
          </cell>
          <cell r="P726">
            <v>34.65</v>
          </cell>
          <cell r="Q726" t="str">
            <v/>
          </cell>
          <cell r="R726" t="e">
            <v>#N/A</v>
          </cell>
        </row>
        <row r="727">
          <cell r="A727">
            <v>40206</v>
          </cell>
          <cell r="B727">
            <v>40206</v>
          </cell>
          <cell r="C727" t="str">
            <v>Future</v>
          </cell>
          <cell r="D727" t="e">
            <v>#N/A</v>
          </cell>
          <cell r="E727">
            <v>11.614426877470436</v>
          </cell>
          <cell r="F727">
            <v>39.503754940711595</v>
          </cell>
          <cell r="G727">
            <v>32.86343873517729</v>
          </cell>
          <cell r="H727">
            <v>32.86343873517729</v>
          </cell>
          <cell r="I727" t="e">
            <v>#N/A</v>
          </cell>
          <cell r="J727" t="e">
            <v>#N/A</v>
          </cell>
          <cell r="K727" t="e">
            <v>#N/A</v>
          </cell>
          <cell r="L727" t="e">
            <v>#N/A</v>
          </cell>
          <cell r="M727" t="e">
            <v>#N/A</v>
          </cell>
          <cell r="N727" t="e">
            <v>#N/A</v>
          </cell>
          <cell r="O727" t="e">
            <v>#N/A</v>
          </cell>
          <cell r="P727">
            <v>34.65</v>
          </cell>
          <cell r="Q727" t="str">
            <v/>
          </cell>
          <cell r="R727" t="e">
            <v>#N/A</v>
          </cell>
        </row>
        <row r="728">
          <cell r="A728">
            <v>40207</v>
          </cell>
          <cell r="B728">
            <v>40207</v>
          </cell>
          <cell r="C728" t="str">
            <v>Future</v>
          </cell>
          <cell r="D728" t="e">
            <v>#N/A</v>
          </cell>
          <cell r="E728">
            <v>11.477786561264903</v>
          </cell>
          <cell r="F728">
            <v>39.533122529644402</v>
          </cell>
          <cell r="G728">
            <v>32.853280632410488</v>
          </cell>
          <cell r="H728">
            <v>32.853280632410488</v>
          </cell>
          <cell r="I728" t="e">
            <v>#N/A</v>
          </cell>
          <cell r="J728" t="e">
            <v>#N/A</v>
          </cell>
          <cell r="K728" t="e">
            <v>#N/A</v>
          </cell>
          <cell r="L728" t="e">
            <v>#N/A</v>
          </cell>
          <cell r="M728" t="e">
            <v>#N/A</v>
          </cell>
          <cell r="N728" t="e">
            <v>#N/A</v>
          </cell>
          <cell r="O728" t="e">
            <v>#N/A</v>
          </cell>
          <cell r="P728">
            <v>34.65</v>
          </cell>
          <cell r="Q728" t="str">
            <v/>
          </cell>
          <cell r="R728" t="e">
            <v>#N/A</v>
          </cell>
        </row>
        <row r="729">
          <cell r="A729">
            <v>40210</v>
          </cell>
          <cell r="B729">
            <v>40210</v>
          </cell>
          <cell r="C729" t="str">
            <v>Future</v>
          </cell>
          <cell r="D729" t="e">
            <v>#N/A</v>
          </cell>
          <cell r="E729">
            <v>11.34114624505937</v>
          </cell>
          <cell r="F729">
            <v>39.562490118577209</v>
          </cell>
          <cell r="G729">
            <v>32.843122529643686</v>
          </cell>
          <cell r="H729">
            <v>32.843122529643686</v>
          </cell>
          <cell r="I729" t="e">
            <v>#N/A</v>
          </cell>
          <cell r="J729" t="e">
            <v>#N/A</v>
          </cell>
          <cell r="K729" t="e">
            <v>#N/A</v>
          </cell>
          <cell r="L729" t="e">
            <v>#N/A</v>
          </cell>
          <cell r="M729" t="e">
            <v>#N/A</v>
          </cell>
          <cell r="N729" t="e">
            <v>#N/A</v>
          </cell>
          <cell r="O729" t="e">
            <v>#N/A</v>
          </cell>
          <cell r="P729">
            <v>34.65</v>
          </cell>
          <cell r="Q729" t="str">
            <v/>
          </cell>
          <cell r="R729" t="e">
            <v>#N/A</v>
          </cell>
        </row>
        <row r="730">
          <cell r="A730">
            <v>40211</v>
          </cell>
          <cell r="B730">
            <v>40211</v>
          </cell>
          <cell r="C730" t="str">
            <v>Future</v>
          </cell>
          <cell r="D730" t="e">
            <v>#N/A</v>
          </cell>
          <cell r="E730">
            <v>11.204505928853838</v>
          </cell>
          <cell r="F730">
            <v>39.591857707510016</v>
          </cell>
          <cell r="G730">
            <v>32.832964426876885</v>
          </cell>
          <cell r="H730">
            <v>32.832964426876885</v>
          </cell>
          <cell r="I730" t="e">
            <v>#N/A</v>
          </cell>
          <cell r="J730" t="e">
            <v>#N/A</v>
          </cell>
          <cell r="K730" t="e">
            <v>#N/A</v>
          </cell>
          <cell r="L730" t="e">
            <v>#N/A</v>
          </cell>
          <cell r="M730" t="e">
            <v>#N/A</v>
          </cell>
          <cell r="N730" t="e">
            <v>#N/A</v>
          </cell>
          <cell r="O730" t="e">
            <v>#N/A</v>
          </cell>
          <cell r="P730">
            <v>34.65</v>
          </cell>
          <cell r="Q730" t="str">
            <v/>
          </cell>
          <cell r="R730" t="e">
            <v>#N/A</v>
          </cell>
        </row>
        <row r="731">
          <cell r="A731">
            <v>40212</v>
          </cell>
          <cell r="B731">
            <v>40212</v>
          </cell>
          <cell r="C731" t="str">
            <v>Future</v>
          </cell>
          <cell r="D731" t="e">
            <v>#N/A</v>
          </cell>
          <cell r="E731">
            <v>11.067865612648305</v>
          </cell>
          <cell r="F731">
            <v>39.621225296442823</v>
          </cell>
          <cell r="G731">
            <v>32.822806324110083</v>
          </cell>
          <cell r="H731">
            <v>32.822806324110083</v>
          </cell>
          <cell r="I731" t="e">
            <v>#N/A</v>
          </cell>
          <cell r="J731" t="e">
            <v>#N/A</v>
          </cell>
          <cell r="K731" t="e">
            <v>#N/A</v>
          </cell>
          <cell r="L731" t="e">
            <v>#N/A</v>
          </cell>
          <cell r="M731" t="e">
            <v>#N/A</v>
          </cell>
          <cell r="N731" t="e">
            <v>#N/A</v>
          </cell>
          <cell r="O731" t="e">
            <v>#N/A</v>
          </cell>
          <cell r="P731">
            <v>34.65</v>
          </cell>
          <cell r="Q731" t="str">
            <v/>
          </cell>
          <cell r="R731" t="e">
            <v>#N/A</v>
          </cell>
        </row>
        <row r="732">
          <cell r="A732">
            <v>40213</v>
          </cell>
          <cell r="B732">
            <v>40213</v>
          </cell>
          <cell r="C732" t="str">
            <v>Future</v>
          </cell>
          <cell r="D732" t="e">
            <v>#N/A</v>
          </cell>
          <cell r="E732">
            <v>10.931225296442772</v>
          </cell>
          <cell r="F732">
            <v>39.65059288537563</v>
          </cell>
          <cell r="G732">
            <v>32.812648221343281</v>
          </cell>
          <cell r="H732">
            <v>32.812648221343281</v>
          </cell>
          <cell r="I732" t="e">
            <v>#N/A</v>
          </cell>
          <cell r="J732" t="e">
            <v>#N/A</v>
          </cell>
          <cell r="K732" t="e">
            <v>#N/A</v>
          </cell>
          <cell r="L732" t="e">
            <v>#N/A</v>
          </cell>
          <cell r="M732" t="e">
            <v>#N/A</v>
          </cell>
          <cell r="N732" t="e">
            <v>#N/A</v>
          </cell>
          <cell r="O732" t="e">
            <v>#N/A</v>
          </cell>
          <cell r="P732">
            <v>34.65</v>
          </cell>
          <cell r="Q732" t="str">
            <v/>
          </cell>
          <cell r="R732" t="e">
            <v>#N/A</v>
          </cell>
        </row>
        <row r="733">
          <cell r="A733">
            <v>40214</v>
          </cell>
          <cell r="B733">
            <v>40214</v>
          </cell>
          <cell r="C733" t="str">
            <v>Future</v>
          </cell>
          <cell r="D733" t="e">
            <v>#N/A</v>
          </cell>
          <cell r="E733">
            <v>10.794584980237239</v>
          </cell>
          <cell r="F733">
            <v>39.679960474308437</v>
          </cell>
          <cell r="G733">
            <v>32.802490118576479</v>
          </cell>
          <cell r="H733">
            <v>32.802490118576479</v>
          </cell>
          <cell r="I733" t="e">
            <v>#N/A</v>
          </cell>
          <cell r="J733" t="e">
            <v>#N/A</v>
          </cell>
          <cell r="K733" t="e">
            <v>#N/A</v>
          </cell>
          <cell r="L733" t="e">
            <v>#N/A</v>
          </cell>
          <cell r="M733" t="e">
            <v>#N/A</v>
          </cell>
          <cell r="N733" t="e">
            <v>#N/A</v>
          </cell>
          <cell r="O733" t="e">
            <v>#N/A</v>
          </cell>
          <cell r="P733">
            <v>34.65</v>
          </cell>
          <cell r="Q733" t="str">
            <v/>
          </cell>
          <cell r="R733" t="e">
            <v>#N/A</v>
          </cell>
        </row>
        <row r="734">
          <cell r="A734">
            <v>40217</v>
          </cell>
          <cell r="B734">
            <v>40217</v>
          </cell>
          <cell r="C734" t="str">
            <v>Future</v>
          </cell>
          <cell r="D734" t="e">
            <v>#N/A</v>
          </cell>
          <cell r="E734">
            <v>10.657944664031707</v>
          </cell>
          <cell r="F734">
            <v>39.709328063241244</v>
          </cell>
          <cell r="G734">
            <v>32.792332015809677</v>
          </cell>
          <cell r="H734">
            <v>32.792332015809677</v>
          </cell>
          <cell r="I734" t="e">
            <v>#N/A</v>
          </cell>
          <cell r="J734" t="e">
            <v>#N/A</v>
          </cell>
          <cell r="K734" t="e">
            <v>#N/A</v>
          </cell>
          <cell r="L734" t="e">
            <v>#N/A</v>
          </cell>
          <cell r="M734" t="e">
            <v>#N/A</v>
          </cell>
          <cell r="N734" t="e">
            <v>#N/A</v>
          </cell>
          <cell r="O734" t="e">
            <v>#N/A</v>
          </cell>
          <cell r="P734">
            <v>34.65</v>
          </cell>
          <cell r="Q734" t="str">
            <v/>
          </cell>
          <cell r="R734" t="e">
            <v>#N/A</v>
          </cell>
        </row>
        <row r="735">
          <cell r="A735">
            <v>40218</v>
          </cell>
          <cell r="B735">
            <v>40218</v>
          </cell>
          <cell r="C735" t="str">
            <v>Future</v>
          </cell>
          <cell r="D735" t="e">
            <v>#N/A</v>
          </cell>
          <cell r="E735">
            <v>10.521304347826174</v>
          </cell>
          <cell r="F735">
            <v>39.738695652174052</v>
          </cell>
          <cell r="G735">
            <v>32.782173913042875</v>
          </cell>
          <cell r="H735">
            <v>32.782173913042875</v>
          </cell>
          <cell r="I735" t="e">
            <v>#N/A</v>
          </cell>
          <cell r="J735" t="e">
            <v>#N/A</v>
          </cell>
          <cell r="K735" t="e">
            <v>#N/A</v>
          </cell>
          <cell r="L735" t="e">
            <v>#N/A</v>
          </cell>
          <cell r="M735" t="e">
            <v>#N/A</v>
          </cell>
          <cell r="N735" t="e">
            <v>#N/A</v>
          </cell>
          <cell r="O735" t="e">
            <v>#N/A</v>
          </cell>
          <cell r="P735">
            <v>34.65</v>
          </cell>
          <cell r="Q735" t="str">
            <v/>
          </cell>
          <cell r="R735" t="e">
            <v>#N/A</v>
          </cell>
        </row>
        <row r="736">
          <cell r="A736">
            <v>40219</v>
          </cell>
          <cell r="B736">
            <v>40219</v>
          </cell>
          <cell r="C736" t="str">
            <v>Future</v>
          </cell>
          <cell r="D736" t="e">
            <v>#N/A</v>
          </cell>
          <cell r="E736">
            <v>10.384664031620641</v>
          </cell>
          <cell r="F736">
            <v>39.768063241106859</v>
          </cell>
          <cell r="G736">
            <v>32.772015810276073</v>
          </cell>
          <cell r="H736">
            <v>32.772015810276073</v>
          </cell>
          <cell r="I736" t="e">
            <v>#N/A</v>
          </cell>
          <cell r="J736" t="e">
            <v>#N/A</v>
          </cell>
          <cell r="K736" t="e">
            <v>#N/A</v>
          </cell>
          <cell r="L736" t="e">
            <v>#N/A</v>
          </cell>
          <cell r="M736" t="e">
            <v>#N/A</v>
          </cell>
          <cell r="N736" t="e">
            <v>#N/A</v>
          </cell>
          <cell r="O736" t="e">
            <v>#N/A</v>
          </cell>
          <cell r="P736">
            <v>34.65</v>
          </cell>
          <cell r="Q736" t="str">
            <v/>
          </cell>
          <cell r="R736" t="e">
            <v>#N/A</v>
          </cell>
        </row>
        <row r="737">
          <cell r="A737">
            <v>40220</v>
          </cell>
          <cell r="B737">
            <v>40220</v>
          </cell>
          <cell r="C737" t="str">
            <v>Future</v>
          </cell>
          <cell r="D737" t="e">
            <v>#N/A</v>
          </cell>
          <cell r="E737">
            <v>10.248023715415108</v>
          </cell>
          <cell r="F737">
            <v>39.797430830039666</v>
          </cell>
          <cell r="G737">
            <v>32.761857707509272</v>
          </cell>
          <cell r="H737">
            <v>32.761857707509272</v>
          </cell>
          <cell r="I737" t="e">
            <v>#N/A</v>
          </cell>
          <cell r="J737" t="e">
            <v>#N/A</v>
          </cell>
          <cell r="K737" t="e">
            <v>#N/A</v>
          </cell>
          <cell r="L737" t="e">
            <v>#N/A</v>
          </cell>
          <cell r="M737" t="e">
            <v>#N/A</v>
          </cell>
          <cell r="N737" t="e">
            <v>#N/A</v>
          </cell>
          <cell r="O737" t="e">
            <v>#N/A</v>
          </cell>
          <cell r="P737">
            <v>34.65</v>
          </cell>
          <cell r="Q737" t="str">
            <v/>
          </cell>
          <cell r="R737" t="e">
            <v>#N/A</v>
          </cell>
        </row>
        <row r="738">
          <cell r="A738">
            <v>40221</v>
          </cell>
          <cell r="B738">
            <v>40221</v>
          </cell>
          <cell r="C738" t="str">
            <v>Future</v>
          </cell>
          <cell r="D738" t="e">
            <v>#N/A</v>
          </cell>
          <cell r="E738">
            <v>10.111383399209576</v>
          </cell>
          <cell r="F738">
            <v>39.826798418972473</v>
          </cell>
          <cell r="G738">
            <v>32.75169960474247</v>
          </cell>
          <cell r="H738">
            <v>32.75169960474247</v>
          </cell>
          <cell r="I738" t="e">
            <v>#N/A</v>
          </cell>
          <cell r="J738" t="e">
            <v>#N/A</v>
          </cell>
          <cell r="K738" t="e">
            <v>#N/A</v>
          </cell>
          <cell r="L738" t="e">
            <v>#N/A</v>
          </cell>
          <cell r="M738" t="e">
            <v>#N/A</v>
          </cell>
          <cell r="N738" t="e">
            <v>#N/A</v>
          </cell>
          <cell r="O738" t="e">
            <v>#N/A</v>
          </cell>
          <cell r="P738">
            <v>34.65</v>
          </cell>
          <cell r="Q738" t="str">
            <v/>
          </cell>
          <cell r="R738" t="e">
            <v>#N/A</v>
          </cell>
        </row>
        <row r="739">
          <cell r="A739">
            <v>40225</v>
          </cell>
          <cell r="B739">
            <v>40225</v>
          </cell>
          <cell r="C739" t="str">
            <v>Future</v>
          </cell>
          <cell r="D739" t="e">
            <v>#N/A</v>
          </cell>
          <cell r="E739">
            <v>9.9747430830040429</v>
          </cell>
          <cell r="F739">
            <v>39.85616600790528</v>
          </cell>
          <cell r="G739">
            <v>32.741541501975668</v>
          </cell>
          <cell r="H739">
            <v>32.741541501975668</v>
          </cell>
          <cell r="I739" t="e">
            <v>#N/A</v>
          </cell>
          <cell r="J739" t="e">
            <v>#N/A</v>
          </cell>
          <cell r="K739" t="e">
            <v>#N/A</v>
          </cell>
          <cell r="L739" t="e">
            <v>#N/A</v>
          </cell>
          <cell r="M739" t="e">
            <v>#N/A</v>
          </cell>
          <cell r="N739" t="e">
            <v>#N/A</v>
          </cell>
          <cell r="O739" t="e">
            <v>#N/A</v>
          </cell>
          <cell r="P739">
            <v>34.65</v>
          </cell>
          <cell r="Q739" t="str">
            <v/>
          </cell>
          <cell r="R739" t="e">
            <v>#N/A</v>
          </cell>
        </row>
        <row r="740">
          <cell r="A740">
            <v>40226</v>
          </cell>
          <cell r="B740">
            <v>40226</v>
          </cell>
          <cell r="C740" t="str">
            <v>Future</v>
          </cell>
          <cell r="D740" t="e">
            <v>#N/A</v>
          </cell>
          <cell r="E740">
            <v>9.8381027667985101</v>
          </cell>
          <cell r="F740">
            <v>39.885533596838087</v>
          </cell>
          <cell r="G740">
            <v>32.731383399208866</v>
          </cell>
          <cell r="H740">
            <v>32.731383399208866</v>
          </cell>
          <cell r="I740" t="e">
            <v>#N/A</v>
          </cell>
          <cell r="J740" t="e">
            <v>#N/A</v>
          </cell>
          <cell r="K740" t="e">
            <v>#N/A</v>
          </cell>
          <cell r="L740" t="e">
            <v>#N/A</v>
          </cell>
          <cell r="M740" t="e">
            <v>#N/A</v>
          </cell>
          <cell r="N740" t="e">
            <v>#N/A</v>
          </cell>
          <cell r="O740" t="e">
            <v>#N/A</v>
          </cell>
          <cell r="P740">
            <v>34.65</v>
          </cell>
          <cell r="Q740" t="str">
            <v/>
          </cell>
          <cell r="R740" t="e">
            <v>#N/A</v>
          </cell>
        </row>
        <row r="741">
          <cell r="A741">
            <v>40227</v>
          </cell>
          <cell r="B741">
            <v>40227</v>
          </cell>
          <cell r="C741" t="str">
            <v>Future</v>
          </cell>
          <cell r="D741" t="e">
            <v>#N/A</v>
          </cell>
          <cell r="E741">
            <v>9.7014624505929774</v>
          </cell>
          <cell r="F741">
            <v>39.914901185770894</v>
          </cell>
          <cell r="G741">
            <v>32.721225296442064</v>
          </cell>
          <cell r="H741">
            <v>32.721225296442064</v>
          </cell>
          <cell r="I741" t="e">
            <v>#N/A</v>
          </cell>
          <cell r="J741" t="e">
            <v>#N/A</v>
          </cell>
          <cell r="K741" t="e">
            <v>#N/A</v>
          </cell>
          <cell r="L741" t="e">
            <v>#N/A</v>
          </cell>
          <cell r="M741" t="e">
            <v>#N/A</v>
          </cell>
          <cell r="N741" t="e">
            <v>#N/A</v>
          </cell>
          <cell r="O741" t="e">
            <v>#N/A</v>
          </cell>
          <cell r="P741">
            <v>34.65</v>
          </cell>
          <cell r="Q741" t="str">
            <v/>
          </cell>
          <cell r="R741" t="e">
            <v>#N/A</v>
          </cell>
        </row>
        <row r="742">
          <cell r="A742">
            <v>40228</v>
          </cell>
          <cell r="B742">
            <v>40228</v>
          </cell>
          <cell r="C742" t="str">
            <v>Future</v>
          </cell>
          <cell r="D742" t="e">
            <v>#N/A</v>
          </cell>
          <cell r="E742">
            <v>9.5648221343874447</v>
          </cell>
          <cell r="F742">
            <v>39.944268774703701</v>
          </cell>
          <cell r="G742">
            <v>32.711067193675262</v>
          </cell>
          <cell r="H742">
            <v>32.711067193675262</v>
          </cell>
          <cell r="I742" t="e">
            <v>#N/A</v>
          </cell>
          <cell r="J742" t="e">
            <v>#N/A</v>
          </cell>
          <cell r="K742" t="e">
            <v>#N/A</v>
          </cell>
          <cell r="L742" t="e">
            <v>#N/A</v>
          </cell>
          <cell r="M742" t="e">
            <v>#N/A</v>
          </cell>
          <cell r="N742" t="e">
            <v>#N/A</v>
          </cell>
          <cell r="O742" t="e">
            <v>#N/A</v>
          </cell>
          <cell r="P742">
            <v>34.65</v>
          </cell>
          <cell r="Q742" t="str">
            <v/>
          </cell>
          <cell r="R742" t="e">
            <v>#N/A</v>
          </cell>
        </row>
        <row r="743">
          <cell r="A743">
            <v>40231</v>
          </cell>
          <cell r="B743">
            <v>40231</v>
          </cell>
          <cell r="C743" t="str">
            <v>Future</v>
          </cell>
          <cell r="D743" t="e">
            <v>#N/A</v>
          </cell>
          <cell r="E743">
            <v>9.4281818181819119</v>
          </cell>
          <cell r="F743">
            <v>39.973636363636508</v>
          </cell>
          <cell r="G743">
            <v>32.700909090908461</v>
          </cell>
          <cell r="H743">
            <v>32.700909090908461</v>
          </cell>
          <cell r="I743" t="e">
            <v>#N/A</v>
          </cell>
          <cell r="J743" t="e">
            <v>#N/A</v>
          </cell>
          <cell r="K743" t="e">
            <v>#N/A</v>
          </cell>
          <cell r="L743" t="e">
            <v>#N/A</v>
          </cell>
          <cell r="M743" t="e">
            <v>#N/A</v>
          </cell>
          <cell r="N743" t="e">
            <v>#N/A</v>
          </cell>
          <cell r="O743" t="e">
            <v>#N/A</v>
          </cell>
          <cell r="P743">
            <v>34.65</v>
          </cell>
          <cell r="Q743" t="str">
            <v/>
          </cell>
          <cell r="R743" t="e">
            <v>#N/A</v>
          </cell>
        </row>
        <row r="744">
          <cell r="A744">
            <v>40232</v>
          </cell>
          <cell r="B744">
            <v>40232</v>
          </cell>
          <cell r="C744" t="str">
            <v>Future</v>
          </cell>
          <cell r="D744" t="e">
            <v>#N/A</v>
          </cell>
          <cell r="E744">
            <v>9.2915415019763792</v>
          </cell>
          <cell r="F744">
            <v>40.003003952569316</v>
          </cell>
          <cell r="G744">
            <v>32.690750988141659</v>
          </cell>
          <cell r="H744">
            <v>32.690750988141659</v>
          </cell>
          <cell r="I744" t="e">
            <v>#N/A</v>
          </cell>
          <cell r="J744" t="e">
            <v>#N/A</v>
          </cell>
          <cell r="K744" t="e">
            <v>#N/A</v>
          </cell>
          <cell r="L744" t="e">
            <v>#N/A</v>
          </cell>
          <cell r="M744" t="e">
            <v>#N/A</v>
          </cell>
          <cell r="N744" t="e">
            <v>#N/A</v>
          </cell>
          <cell r="O744" t="e">
            <v>#N/A</v>
          </cell>
          <cell r="P744">
            <v>34.65</v>
          </cell>
          <cell r="Q744" t="str">
            <v/>
          </cell>
          <cell r="R744" t="e">
            <v>#N/A</v>
          </cell>
        </row>
        <row r="745">
          <cell r="A745">
            <v>40233</v>
          </cell>
          <cell r="B745">
            <v>40233</v>
          </cell>
          <cell r="C745" t="str">
            <v>Future</v>
          </cell>
          <cell r="D745" t="e">
            <v>#N/A</v>
          </cell>
          <cell r="E745">
            <v>9.1549011857708464</v>
          </cell>
          <cell r="F745">
            <v>40.032371541502123</v>
          </cell>
          <cell r="G745">
            <v>32.680592885374857</v>
          </cell>
          <cell r="H745">
            <v>32.680592885374857</v>
          </cell>
          <cell r="I745" t="e">
            <v>#N/A</v>
          </cell>
          <cell r="J745" t="e">
            <v>#N/A</v>
          </cell>
          <cell r="K745" t="e">
            <v>#N/A</v>
          </cell>
          <cell r="L745" t="e">
            <v>#N/A</v>
          </cell>
          <cell r="M745" t="e">
            <v>#N/A</v>
          </cell>
          <cell r="N745" t="e">
            <v>#N/A</v>
          </cell>
          <cell r="O745" t="e">
            <v>#N/A</v>
          </cell>
          <cell r="P745">
            <v>34.65</v>
          </cell>
          <cell r="Q745" t="str">
            <v/>
          </cell>
          <cell r="R745" t="e">
            <v>#N/A</v>
          </cell>
        </row>
        <row r="746">
          <cell r="A746">
            <v>40234</v>
          </cell>
          <cell r="B746">
            <v>40234</v>
          </cell>
          <cell r="C746" t="str">
            <v>Future</v>
          </cell>
          <cell r="D746" t="e">
            <v>#N/A</v>
          </cell>
          <cell r="E746">
            <v>9.0182608695653137</v>
          </cell>
          <cell r="F746">
            <v>40.06173913043493</v>
          </cell>
          <cell r="G746">
            <v>32.670434782608055</v>
          </cell>
          <cell r="H746">
            <v>32.670434782608055</v>
          </cell>
          <cell r="I746" t="e">
            <v>#N/A</v>
          </cell>
          <cell r="J746" t="e">
            <v>#N/A</v>
          </cell>
          <cell r="K746" t="e">
            <v>#N/A</v>
          </cell>
          <cell r="L746" t="e">
            <v>#N/A</v>
          </cell>
          <cell r="M746" t="e">
            <v>#N/A</v>
          </cell>
          <cell r="N746" t="e">
            <v>#N/A</v>
          </cell>
          <cell r="O746" t="e">
            <v>#N/A</v>
          </cell>
          <cell r="P746">
            <v>34.65</v>
          </cell>
          <cell r="Q746" t="str">
            <v/>
          </cell>
          <cell r="R746" t="e">
            <v>#N/A</v>
          </cell>
        </row>
        <row r="747">
          <cell r="A747">
            <v>40235</v>
          </cell>
          <cell r="B747">
            <v>40235</v>
          </cell>
          <cell r="C747" t="str">
            <v>Future</v>
          </cell>
          <cell r="D747" t="e">
            <v>#N/A</v>
          </cell>
          <cell r="E747">
            <v>8.881620553359781</v>
          </cell>
          <cell r="F747">
            <v>40.091106719367737</v>
          </cell>
          <cell r="G747">
            <v>32.660276679841253</v>
          </cell>
          <cell r="H747">
            <v>32.660276679841253</v>
          </cell>
          <cell r="I747" t="e">
            <v>#N/A</v>
          </cell>
          <cell r="J747" t="e">
            <v>#N/A</v>
          </cell>
          <cell r="K747" t="e">
            <v>#N/A</v>
          </cell>
          <cell r="L747" t="e">
            <v>#N/A</v>
          </cell>
          <cell r="M747" t="e">
            <v>#N/A</v>
          </cell>
          <cell r="N747" t="e">
            <v>#N/A</v>
          </cell>
          <cell r="O747" t="e">
            <v>#N/A</v>
          </cell>
          <cell r="P747">
            <v>34.65</v>
          </cell>
          <cell r="Q747" t="str">
            <v/>
          </cell>
          <cell r="R747" t="e">
            <v>#N/A</v>
          </cell>
        </row>
        <row r="748">
          <cell r="A748">
            <v>40238</v>
          </cell>
          <cell r="B748">
            <v>40238</v>
          </cell>
          <cell r="C748" t="str">
            <v>Future</v>
          </cell>
          <cell r="D748" t="e">
            <v>#N/A</v>
          </cell>
          <cell r="E748">
            <v>8.7449802371542482</v>
          </cell>
          <cell r="F748">
            <v>40.120474308300544</v>
          </cell>
          <cell r="G748">
            <v>32.650118577074451</v>
          </cell>
          <cell r="H748">
            <v>32.650118577074451</v>
          </cell>
          <cell r="I748" t="e">
            <v>#N/A</v>
          </cell>
          <cell r="J748" t="e">
            <v>#N/A</v>
          </cell>
          <cell r="K748" t="e">
            <v>#N/A</v>
          </cell>
          <cell r="L748" t="e">
            <v>#N/A</v>
          </cell>
          <cell r="M748" t="e">
            <v>#N/A</v>
          </cell>
          <cell r="N748" t="e">
            <v>#N/A</v>
          </cell>
          <cell r="O748" t="e">
            <v>#N/A</v>
          </cell>
          <cell r="P748">
            <v>34.65</v>
          </cell>
          <cell r="Q748" t="str">
            <v/>
          </cell>
          <cell r="R748" t="e">
            <v>#N/A</v>
          </cell>
        </row>
        <row r="749">
          <cell r="A749">
            <v>40239</v>
          </cell>
          <cell r="B749">
            <v>40239</v>
          </cell>
          <cell r="C749" t="str">
            <v>Future</v>
          </cell>
          <cell r="D749" t="e">
            <v>#N/A</v>
          </cell>
          <cell r="E749">
            <v>8.6083399209487155</v>
          </cell>
          <cell r="F749">
            <v>40.149841897233351</v>
          </cell>
          <cell r="G749">
            <v>32.639960474307649</v>
          </cell>
          <cell r="H749">
            <v>32.639960474307649</v>
          </cell>
          <cell r="I749" t="e">
            <v>#N/A</v>
          </cell>
          <cell r="J749" t="e">
            <v>#N/A</v>
          </cell>
          <cell r="K749" t="e">
            <v>#N/A</v>
          </cell>
          <cell r="L749" t="e">
            <v>#N/A</v>
          </cell>
          <cell r="M749" t="e">
            <v>#N/A</v>
          </cell>
          <cell r="N749" t="e">
            <v>#N/A</v>
          </cell>
          <cell r="O749" t="e">
            <v>#N/A</v>
          </cell>
          <cell r="P749">
            <v>34.65</v>
          </cell>
          <cell r="Q749" t="str">
            <v/>
          </cell>
          <cell r="R749" t="e">
            <v>#N/A</v>
          </cell>
        </row>
        <row r="750">
          <cell r="A750">
            <v>40240</v>
          </cell>
          <cell r="B750">
            <v>40240</v>
          </cell>
          <cell r="C750" t="str">
            <v>Future</v>
          </cell>
          <cell r="D750" t="e">
            <v>#N/A</v>
          </cell>
          <cell r="E750">
            <v>8.4716996047431827</v>
          </cell>
          <cell r="F750">
            <v>40.179209486166158</v>
          </cell>
          <cell r="G750">
            <v>32.629802371540848</v>
          </cell>
          <cell r="H750">
            <v>32.629802371540848</v>
          </cell>
          <cell r="I750" t="e">
            <v>#N/A</v>
          </cell>
          <cell r="J750" t="e">
            <v>#N/A</v>
          </cell>
          <cell r="K750" t="e">
            <v>#N/A</v>
          </cell>
          <cell r="L750" t="e">
            <v>#N/A</v>
          </cell>
          <cell r="M750" t="e">
            <v>#N/A</v>
          </cell>
          <cell r="N750" t="e">
            <v>#N/A</v>
          </cell>
          <cell r="O750" t="e">
            <v>#N/A</v>
          </cell>
          <cell r="P750">
            <v>34.65</v>
          </cell>
          <cell r="Q750" t="str">
            <v/>
          </cell>
          <cell r="R750" t="e">
            <v>#N/A</v>
          </cell>
        </row>
        <row r="751">
          <cell r="A751">
            <v>40241</v>
          </cell>
          <cell r="B751">
            <v>40241</v>
          </cell>
          <cell r="C751" t="str">
            <v>Future</v>
          </cell>
          <cell r="D751" t="e">
            <v>#N/A</v>
          </cell>
          <cell r="E751">
            <v>8.33505928853765</v>
          </cell>
          <cell r="F751">
            <v>40.208577075098965</v>
          </cell>
          <cell r="G751">
            <v>32.619644268774046</v>
          </cell>
          <cell r="H751">
            <v>32.619644268774046</v>
          </cell>
          <cell r="I751" t="e">
            <v>#N/A</v>
          </cell>
          <cell r="J751" t="e">
            <v>#N/A</v>
          </cell>
          <cell r="K751" t="e">
            <v>#N/A</v>
          </cell>
          <cell r="L751" t="e">
            <v>#N/A</v>
          </cell>
          <cell r="M751" t="e">
            <v>#N/A</v>
          </cell>
          <cell r="N751" t="e">
            <v>#N/A</v>
          </cell>
          <cell r="O751" t="e">
            <v>#N/A</v>
          </cell>
          <cell r="P751">
            <v>34.65</v>
          </cell>
          <cell r="Q751" t="str">
            <v/>
          </cell>
          <cell r="R751" t="e">
            <v>#N/A</v>
          </cell>
        </row>
        <row r="752">
          <cell r="A752">
            <v>40242</v>
          </cell>
          <cell r="B752">
            <v>40242</v>
          </cell>
          <cell r="C752" t="str">
            <v>Future</v>
          </cell>
          <cell r="D752" t="e">
            <v>#N/A</v>
          </cell>
          <cell r="E752">
            <v>8.1984189723321172</v>
          </cell>
          <cell r="F752">
            <v>40.237944664031772</v>
          </cell>
          <cell r="G752">
            <v>32.609486166007244</v>
          </cell>
          <cell r="H752">
            <v>32.609486166007244</v>
          </cell>
          <cell r="I752" t="e">
            <v>#N/A</v>
          </cell>
          <cell r="J752" t="e">
            <v>#N/A</v>
          </cell>
          <cell r="K752" t="e">
            <v>#N/A</v>
          </cell>
          <cell r="L752" t="e">
            <v>#N/A</v>
          </cell>
          <cell r="M752" t="e">
            <v>#N/A</v>
          </cell>
          <cell r="N752" t="e">
            <v>#N/A</v>
          </cell>
          <cell r="O752" t="e">
            <v>#N/A</v>
          </cell>
          <cell r="P752">
            <v>34.65</v>
          </cell>
          <cell r="Q752" t="str">
            <v/>
          </cell>
          <cell r="R752" t="e">
            <v>#N/A</v>
          </cell>
        </row>
        <row r="753">
          <cell r="A753">
            <v>40245</v>
          </cell>
          <cell r="B753">
            <v>40245</v>
          </cell>
          <cell r="C753" t="str">
            <v>Future</v>
          </cell>
          <cell r="D753" t="e">
            <v>#N/A</v>
          </cell>
          <cell r="E753">
            <v>8.0617786561265845</v>
          </cell>
          <cell r="F753">
            <v>40.267312252964579</v>
          </cell>
          <cell r="G753">
            <v>32.599328063240442</v>
          </cell>
          <cell r="H753">
            <v>32.599328063240442</v>
          </cell>
          <cell r="I753" t="e">
            <v>#N/A</v>
          </cell>
          <cell r="J753" t="e">
            <v>#N/A</v>
          </cell>
          <cell r="K753" t="e">
            <v>#N/A</v>
          </cell>
          <cell r="L753" t="e">
            <v>#N/A</v>
          </cell>
          <cell r="M753" t="e">
            <v>#N/A</v>
          </cell>
          <cell r="N753" t="e">
            <v>#N/A</v>
          </cell>
          <cell r="O753" t="e">
            <v>#N/A</v>
          </cell>
          <cell r="P753">
            <v>34.65</v>
          </cell>
          <cell r="Q753" t="str">
            <v/>
          </cell>
          <cell r="R753" t="e">
            <v>#N/A</v>
          </cell>
        </row>
        <row r="754">
          <cell r="A754">
            <v>40246</v>
          </cell>
          <cell r="B754">
            <v>40246</v>
          </cell>
          <cell r="C754" t="str">
            <v>Future</v>
          </cell>
          <cell r="D754" t="e">
            <v>#N/A</v>
          </cell>
          <cell r="E754">
            <v>7.9251383399210509</v>
          </cell>
          <cell r="F754">
            <v>40.296679841897387</v>
          </cell>
          <cell r="G754">
            <v>32.58916996047364</v>
          </cell>
          <cell r="H754">
            <v>32.58916996047364</v>
          </cell>
          <cell r="I754" t="e">
            <v>#N/A</v>
          </cell>
          <cell r="J754" t="e">
            <v>#N/A</v>
          </cell>
          <cell r="K754" t="e">
            <v>#N/A</v>
          </cell>
          <cell r="L754" t="e">
            <v>#N/A</v>
          </cell>
          <cell r="M754" t="e">
            <v>#N/A</v>
          </cell>
          <cell r="N754" t="e">
            <v>#N/A</v>
          </cell>
          <cell r="O754" t="e">
            <v>#N/A</v>
          </cell>
          <cell r="P754">
            <v>34.65</v>
          </cell>
          <cell r="Q754" t="str">
            <v/>
          </cell>
          <cell r="R754" t="e">
            <v>#N/A</v>
          </cell>
        </row>
        <row r="755">
          <cell r="A755">
            <v>40247</v>
          </cell>
          <cell r="B755">
            <v>40247</v>
          </cell>
          <cell r="C755" t="str">
            <v>Future</v>
          </cell>
          <cell r="D755" t="e">
            <v>#N/A</v>
          </cell>
          <cell r="E755">
            <v>7.7884980237155172</v>
          </cell>
          <cell r="F755">
            <v>40.326047430830194</v>
          </cell>
          <cell r="G755">
            <v>32.579011857706838</v>
          </cell>
          <cell r="H755">
            <v>32.579011857706838</v>
          </cell>
          <cell r="I755" t="e">
            <v>#N/A</v>
          </cell>
          <cell r="J755" t="e">
            <v>#N/A</v>
          </cell>
          <cell r="K755" t="e">
            <v>#N/A</v>
          </cell>
          <cell r="L755" t="e">
            <v>#N/A</v>
          </cell>
          <cell r="M755" t="e">
            <v>#N/A</v>
          </cell>
          <cell r="N755" t="e">
            <v>#N/A</v>
          </cell>
          <cell r="O755" t="e">
            <v>#N/A</v>
          </cell>
          <cell r="P755">
            <v>34.65</v>
          </cell>
          <cell r="Q755" t="str">
            <v/>
          </cell>
          <cell r="R755" t="e">
            <v>#N/A</v>
          </cell>
        </row>
        <row r="756">
          <cell r="A756">
            <v>40248</v>
          </cell>
          <cell r="B756">
            <v>40248</v>
          </cell>
          <cell r="C756" t="str">
            <v>Future</v>
          </cell>
          <cell r="D756" t="e">
            <v>#N/A</v>
          </cell>
          <cell r="E756">
            <v>7.6518577075099836</v>
          </cell>
          <cell r="F756">
            <v>40.355415019763001</v>
          </cell>
          <cell r="G756">
            <v>32.568853754940037</v>
          </cell>
          <cell r="H756">
            <v>32.568853754940037</v>
          </cell>
          <cell r="I756" t="e">
            <v>#N/A</v>
          </cell>
          <cell r="J756" t="e">
            <v>#N/A</v>
          </cell>
          <cell r="K756" t="e">
            <v>#N/A</v>
          </cell>
          <cell r="L756" t="e">
            <v>#N/A</v>
          </cell>
          <cell r="M756" t="e">
            <v>#N/A</v>
          </cell>
          <cell r="N756" t="e">
            <v>#N/A</v>
          </cell>
          <cell r="O756" t="e">
            <v>#N/A</v>
          </cell>
          <cell r="P756">
            <v>34.65</v>
          </cell>
          <cell r="Q756" t="str">
            <v/>
          </cell>
          <cell r="R756" t="e">
            <v>#N/A</v>
          </cell>
        </row>
        <row r="757">
          <cell r="A757">
            <v>40249</v>
          </cell>
          <cell r="B757">
            <v>40249</v>
          </cell>
          <cell r="C757" t="str">
            <v>Future</v>
          </cell>
          <cell r="D757" t="e">
            <v>#N/A</v>
          </cell>
          <cell r="E757">
            <v>7.51521739130445</v>
          </cell>
          <cell r="F757">
            <v>40.384782608695808</v>
          </cell>
          <cell r="G757">
            <v>32.558695652173235</v>
          </cell>
          <cell r="H757">
            <v>32.558695652173235</v>
          </cell>
          <cell r="I757" t="e">
            <v>#N/A</v>
          </cell>
          <cell r="J757" t="e">
            <v>#N/A</v>
          </cell>
          <cell r="K757" t="e">
            <v>#N/A</v>
          </cell>
          <cell r="L757" t="e">
            <v>#N/A</v>
          </cell>
          <cell r="M757" t="e">
            <v>#N/A</v>
          </cell>
          <cell r="N757" t="e">
            <v>#N/A</v>
          </cell>
          <cell r="O757" t="e">
            <v>#N/A</v>
          </cell>
          <cell r="P757">
            <v>34.65</v>
          </cell>
          <cell r="Q757" t="str">
            <v/>
          </cell>
          <cell r="R757" t="e">
            <v>#N/A</v>
          </cell>
        </row>
        <row r="758">
          <cell r="A758">
            <v>40252</v>
          </cell>
          <cell r="B758">
            <v>40252</v>
          </cell>
          <cell r="C758" t="str">
            <v>Future</v>
          </cell>
          <cell r="D758" t="e">
            <v>#N/A</v>
          </cell>
          <cell r="E758">
            <v>7.3785770750989164</v>
          </cell>
          <cell r="F758">
            <v>40.414150197628615</v>
          </cell>
          <cell r="G758">
            <v>32.548537549406433</v>
          </cell>
          <cell r="H758">
            <v>32.548537549406433</v>
          </cell>
          <cell r="I758" t="e">
            <v>#N/A</v>
          </cell>
          <cell r="J758" t="e">
            <v>#N/A</v>
          </cell>
          <cell r="K758" t="e">
            <v>#N/A</v>
          </cell>
          <cell r="L758" t="e">
            <v>#N/A</v>
          </cell>
          <cell r="M758" t="e">
            <v>#N/A</v>
          </cell>
          <cell r="N758" t="e">
            <v>#N/A</v>
          </cell>
          <cell r="O758" t="e">
            <v>#N/A</v>
          </cell>
          <cell r="P758">
            <v>34.65</v>
          </cell>
          <cell r="Q758" t="str">
            <v/>
          </cell>
          <cell r="R758" t="e">
            <v>#N/A</v>
          </cell>
        </row>
        <row r="759">
          <cell r="A759">
            <v>40253</v>
          </cell>
          <cell r="B759">
            <v>40253</v>
          </cell>
          <cell r="C759" t="str">
            <v>Future</v>
          </cell>
          <cell r="D759" t="e">
            <v>#N/A</v>
          </cell>
          <cell r="E759">
            <v>7.2419367588933827</v>
          </cell>
          <cell r="F759">
            <v>40.443517786561422</v>
          </cell>
          <cell r="G759">
            <v>32.538379446639631</v>
          </cell>
          <cell r="H759">
            <v>32.538379446639631</v>
          </cell>
          <cell r="I759" t="e">
            <v>#N/A</v>
          </cell>
          <cell r="J759" t="e">
            <v>#N/A</v>
          </cell>
          <cell r="K759" t="e">
            <v>#N/A</v>
          </cell>
          <cell r="L759" t="e">
            <v>#N/A</v>
          </cell>
          <cell r="M759" t="e">
            <v>#N/A</v>
          </cell>
          <cell r="N759" t="e">
            <v>#N/A</v>
          </cell>
          <cell r="O759" t="e">
            <v>#N/A</v>
          </cell>
          <cell r="P759">
            <v>34.65</v>
          </cell>
          <cell r="Q759" t="str">
            <v/>
          </cell>
          <cell r="R759" t="e">
            <v>#N/A</v>
          </cell>
        </row>
        <row r="760">
          <cell r="A760">
            <v>40254</v>
          </cell>
          <cell r="B760">
            <v>40254</v>
          </cell>
          <cell r="C760" t="str">
            <v>Future</v>
          </cell>
          <cell r="D760" t="e">
            <v>#N/A</v>
          </cell>
          <cell r="E760">
            <v>7.1052964426878491</v>
          </cell>
          <cell r="F760">
            <v>40.472885375494229</v>
          </cell>
          <cell r="G760">
            <v>32.528221343872829</v>
          </cell>
          <cell r="H760">
            <v>32.528221343872829</v>
          </cell>
          <cell r="I760" t="e">
            <v>#N/A</v>
          </cell>
          <cell r="J760" t="e">
            <v>#N/A</v>
          </cell>
          <cell r="K760" t="e">
            <v>#N/A</v>
          </cell>
          <cell r="L760" t="e">
            <v>#N/A</v>
          </cell>
          <cell r="M760" t="e">
            <v>#N/A</v>
          </cell>
          <cell r="N760" t="e">
            <v>#N/A</v>
          </cell>
          <cell r="O760" t="e">
            <v>#N/A</v>
          </cell>
          <cell r="P760">
            <v>34.65</v>
          </cell>
          <cell r="Q760" t="str">
            <v/>
          </cell>
          <cell r="R760" t="e">
            <v>#N/A</v>
          </cell>
        </row>
        <row r="761">
          <cell r="A761">
            <v>40255</v>
          </cell>
          <cell r="B761">
            <v>40255</v>
          </cell>
          <cell r="C761" t="str">
            <v>Future</v>
          </cell>
          <cell r="D761" t="e">
            <v>#N/A</v>
          </cell>
          <cell r="E761">
            <v>6.9686561264823155</v>
          </cell>
          <cell r="F761">
            <v>40.502252964427036</v>
          </cell>
          <cell r="G761">
            <v>32.518063241106027</v>
          </cell>
          <cell r="H761">
            <v>32.518063241106027</v>
          </cell>
          <cell r="I761" t="e">
            <v>#N/A</v>
          </cell>
          <cell r="J761" t="e">
            <v>#N/A</v>
          </cell>
          <cell r="K761" t="e">
            <v>#N/A</v>
          </cell>
          <cell r="L761" t="e">
            <v>#N/A</v>
          </cell>
          <cell r="M761" t="e">
            <v>#N/A</v>
          </cell>
          <cell r="N761" t="e">
            <v>#N/A</v>
          </cell>
          <cell r="O761" t="e">
            <v>#N/A</v>
          </cell>
          <cell r="P761">
            <v>34.65</v>
          </cell>
          <cell r="Q761" t="str">
            <v/>
          </cell>
          <cell r="R761" t="e">
            <v>#N/A</v>
          </cell>
        </row>
        <row r="762">
          <cell r="A762">
            <v>40256</v>
          </cell>
          <cell r="B762">
            <v>40256</v>
          </cell>
          <cell r="C762" t="str">
            <v>Future</v>
          </cell>
          <cell r="D762" t="e">
            <v>#N/A</v>
          </cell>
          <cell r="E762">
            <v>6.8320158102767818</v>
          </cell>
          <cell r="F762">
            <v>40.531620553359843</v>
          </cell>
          <cell r="G762">
            <v>32.507905138339225</v>
          </cell>
          <cell r="H762">
            <v>32.507905138339225</v>
          </cell>
          <cell r="I762" t="e">
            <v>#N/A</v>
          </cell>
          <cell r="J762" t="e">
            <v>#N/A</v>
          </cell>
          <cell r="K762" t="e">
            <v>#N/A</v>
          </cell>
          <cell r="L762" t="e">
            <v>#N/A</v>
          </cell>
          <cell r="M762" t="e">
            <v>#N/A</v>
          </cell>
          <cell r="N762" t="e">
            <v>#N/A</v>
          </cell>
          <cell r="O762" t="e">
            <v>#N/A</v>
          </cell>
          <cell r="P762">
            <v>34.65</v>
          </cell>
          <cell r="Q762" t="str">
            <v/>
          </cell>
          <cell r="R762" t="e">
            <v>#N/A</v>
          </cell>
        </row>
        <row r="763">
          <cell r="A763">
            <v>40259</v>
          </cell>
          <cell r="B763">
            <v>40259</v>
          </cell>
          <cell r="C763" t="str">
            <v>Future</v>
          </cell>
          <cell r="D763" t="e">
            <v>#N/A</v>
          </cell>
          <cell r="E763">
            <v>6.6953754940712482</v>
          </cell>
          <cell r="F763">
            <v>40.560988142292651</v>
          </cell>
          <cell r="G763">
            <v>32.497747035572424</v>
          </cell>
          <cell r="H763">
            <v>32.497747035572424</v>
          </cell>
          <cell r="I763" t="e">
            <v>#N/A</v>
          </cell>
          <cell r="J763" t="e">
            <v>#N/A</v>
          </cell>
          <cell r="K763" t="e">
            <v>#N/A</v>
          </cell>
          <cell r="L763" t="e">
            <v>#N/A</v>
          </cell>
          <cell r="M763" t="e">
            <v>#N/A</v>
          </cell>
          <cell r="N763" t="e">
            <v>#N/A</v>
          </cell>
          <cell r="O763" t="e">
            <v>#N/A</v>
          </cell>
          <cell r="P763">
            <v>34.65</v>
          </cell>
          <cell r="Q763" t="str">
            <v/>
          </cell>
          <cell r="R763" t="e">
            <v>#N/A</v>
          </cell>
        </row>
        <row r="764">
          <cell r="A764">
            <v>40260</v>
          </cell>
          <cell r="B764">
            <v>40260</v>
          </cell>
          <cell r="C764" t="str">
            <v>Future</v>
          </cell>
          <cell r="D764" t="e">
            <v>#N/A</v>
          </cell>
          <cell r="E764">
            <v>6.5587351778657146</v>
          </cell>
          <cell r="F764">
            <v>40.590355731225458</v>
          </cell>
          <cell r="G764">
            <v>32.487588932805622</v>
          </cell>
          <cell r="H764">
            <v>32.487588932805622</v>
          </cell>
          <cell r="I764" t="e">
            <v>#N/A</v>
          </cell>
          <cell r="J764" t="e">
            <v>#N/A</v>
          </cell>
          <cell r="K764" t="e">
            <v>#N/A</v>
          </cell>
          <cell r="L764" t="e">
            <v>#N/A</v>
          </cell>
          <cell r="M764" t="e">
            <v>#N/A</v>
          </cell>
          <cell r="N764" t="e">
            <v>#N/A</v>
          </cell>
          <cell r="O764" t="e">
            <v>#N/A</v>
          </cell>
          <cell r="P764">
            <v>34.65</v>
          </cell>
          <cell r="Q764" t="str">
            <v/>
          </cell>
          <cell r="R764" t="e">
            <v>#N/A</v>
          </cell>
        </row>
        <row r="765">
          <cell r="A765">
            <v>40261</v>
          </cell>
          <cell r="B765">
            <v>40261</v>
          </cell>
          <cell r="C765" t="str">
            <v>Future</v>
          </cell>
          <cell r="D765" t="e">
            <v>#N/A</v>
          </cell>
          <cell r="E765">
            <v>6.422094861660181</v>
          </cell>
          <cell r="F765">
            <v>40.619723320158265</v>
          </cell>
          <cell r="G765">
            <v>32.47743083003882</v>
          </cell>
          <cell r="H765">
            <v>32.47743083003882</v>
          </cell>
          <cell r="I765" t="e">
            <v>#N/A</v>
          </cell>
          <cell r="J765" t="e">
            <v>#N/A</v>
          </cell>
          <cell r="K765" t="e">
            <v>#N/A</v>
          </cell>
          <cell r="L765" t="e">
            <v>#N/A</v>
          </cell>
          <cell r="M765" t="e">
            <v>#N/A</v>
          </cell>
          <cell r="N765" t="e">
            <v>#N/A</v>
          </cell>
          <cell r="O765" t="e">
            <v>#N/A</v>
          </cell>
          <cell r="P765">
            <v>34.65</v>
          </cell>
          <cell r="Q765" t="str">
            <v/>
          </cell>
          <cell r="R765" t="e">
            <v>#N/A</v>
          </cell>
        </row>
        <row r="766">
          <cell r="A766">
            <v>40262</v>
          </cell>
          <cell r="B766">
            <v>40262</v>
          </cell>
          <cell r="C766" t="str">
            <v>Future</v>
          </cell>
          <cell r="D766" t="e">
            <v>#N/A</v>
          </cell>
          <cell r="E766">
            <v>6.2854545454546473</v>
          </cell>
          <cell r="F766">
            <v>40.649090909091072</v>
          </cell>
          <cell r="G766">
            <v>32.467272727272018</v>
          </cell>
          <cell r="H766">
            <v>32.467272727272018</v>
          </cell>
          <cell r="I766" t="e">
            <v>#N/A</v>
          </cell>
          <cell r="J766" t="e">
            <v>#N/A</v>
          </cell>
          <cell r="K766" t="e">
            <v>#N/A</v>
          </cell>
          <cell r="L766" t="e">
            <v>#N/A</v>
          </cell>
          <cell r="M766" t="e">
            <v>#N/A</v>
          </cell>
          <cell r="N766" t="e">
            <v>#N/A</v>
          </cell>
          <cell r="O766" t="e">
            <v>#N/A</v>
          </cell>
          <cell r="P766">
            <v>34.65</v>
          </cell>
          <cell r="Q766" t="str">
            <v/>
          </cell>
          <cell r="R766" t="e">
            <v>#N/A</v>
          </cell>
        </row>
        <row r="767">
          <cell r="A767">
            <v>40263</v>
          </cell>
          <cell r="B767">
            <v>40263</v>
          </cell>
          <cell r="C767" t="str">
            <v>Future</v>
          </cell>
          <cell r="D767" t="e">
            <v>#N/A</v>
          </cell>
          <cell r="E767">
            <v>6.1488142292491137</v>
          </cell>
          <cell r="F767">
            <v>40.678458498023879</v>
          </cell>
          <cell r="G767">
            <v>32.457114624505216</v>
          </cell>
          <cell r="H767">
            <v>32.457114624505216</v>
          </cell>
          <cell r="I767" t="e">
            <v>#N/A</v>
          </cell>
          <cell r="J767" t="e">
            <v>#N/A</v>
          </cell>
          <cell r="K767" t="e">
            <v>#N/A</v>
          </cell>
          <cell r="L767" t="e">
            <v>#N/A</v>
          </cell>
          <cell r="M767" t="e">
            <v>#N/A</v>
          </cell>
          <cell r="N767" t="e">
            <v>#N/A</v>
          </cell>
          <cell r="O767" t="e">
            <v>#N/A</v>
          </cell>
          <cell r="P767">
            <v>34.65</v>
          </cell>
          <cell r="Q767" t="str">
            <v/>
          </cell>
          <cell r="R767" t="e">
            <v>#N/A</v>
          </cell>
        </row>
        <row r="768">
          <cell r="A768">
            <v>40266</v>
          </cell>
          <cell r="B768">
            <v>40266</v>
          </cell>
          <cell r="C768" t="str">
            <v>Future</v>
          </cell>
          <cell r="D768" t="e">
            <v>#N/A</v>
          </cell>
          <cell r="E768">
            <v>6.0121739130435801</v>
          </cell>
          <cell r="F768">
            <v>40.707826086956686</v>
          </cell>
          <cell r="G768">
            <v>32.446956521738414</v>
          </cell>
          <cell r="H768">
            <v>32.446956521738414</v>
          </cell>
          <cell r="I768" t="e">
            <v>#N/A</v>
          </cell>
          <cell r="J768" t="e">
            <v>#N/A</v>
          </cell>
          <cell r="K768" t="e">
            <v>#N/A</v>
          </cell>
          <cell r="L768" t="e">
            <v>#N/A</v>
          </cell>
          <cell r="M768" t="e">
            <v>#N/A</v>
          </cell>
          <cell r="N768" t="e">
            <v>#N/A</v>
          </cell>
          <cell r="O768" t="e">
            <v>#N/A</v>
          </cell>
          <cell r="P768">
            <v>34.65</v>
          </cell>
          <cell r="Q768" t="str">
            <v/>
          </cell>
          <cell r="R768" t="e">
            <v>#N/A</v>
          </cell>
        </row>
        <row r="769">
          <cell r="A769">
            <v>40267</v>
          </cell>
          <cell r="B769">
            <v>40267</v>
          </cell>
          <cell r="C769" t="str">
            <v>Future</v>
          </cell>
          <cell r="D769" t="e">
            <v>#N/A</v>
          </cell>
          <cell r="E769">
            <v>5.8755335968380464</v>
          </cell>
          <cell r="F769">
            <v>40.737193675889493</v>
          </cell>
          <cell r="G769">
            <v>32.436798418971613</v>
          </cell>
          <cell r="H769">
            <v>32.436798418971613</v>
          </cell>
          <cell r="I769" t="e">
            <v>#N/A</v>
          </cell>
          <cell r="J769" t="e">
            <v>#N/A</v>
          </cell>
          <cell r="K769" t="e">
            <v>#N/A</v>
          </cell>
          <cell r="L769" t="e">
            <v>#N/A</v>
          </cell>
          <cell r="M769" t="e">
            <v>#N/A</v>
          </cell>
          <cell r="N769" t="e">
            <v>#N/A</v>
          </cell>
          <cell r="O769" t="e">
            <v>#N/A</v>
          </cell>
          <cell r="P769">
            <v>34.65</v>
          </cell>
          <cell r="Q769" t="str">
            <v/>
          </cell>
          <cell r="R769" t="e">
            <v>#N/A</v>
          </cell>
        </row>
        <row r="770">
          <cell r="A770">
            <v>40268</v>
          </cell>
          <cell r="B770">
            <v>40268</v>
          </cell>
          <cell r="C770" t="str">
            <v>Future</v>
          </cell>
          <cell r="D770" t="e">
            <v>#N/A</v>
          </cell>
          <cell r="E770">
            <v>5.7388932806325128</v>
          </cell>
          <cell r="F770">
            <v>40.7665612648223</v>
          </cell>
          <cell r="G770">
            <v>32.426640316204811</v>
          </cell>
          <cell r="H770">
            <v>32.426640316204811</v>
          </cell>
          <cell r="I770" t="e">
            <v>#N/A</v>
          </cell>
          <cell r="J770" t="e">
            <v>#N/A</v>
          </cell>
          <cell r="K770" t="e">
            <v>#N/A</v>
          </cell>
          <cell r="L770" t="e">
            <v>#N/A</v>
          </cell>
          <cell r="M770" t="e">
            <v>#N/A</v>
          </cell>
          <cell r="N770" t="e">
            <v>#N/A</v>
          </cell>
          <cell r="O770" t="e">
            <v>#N/A</v>
          </cell>
          <cell r="P770">
            <v>34.65</v>
          </cell>
          <cell r="Q770" t="str">
            <v/>
          </cell>
          <cell r="R770" t="e">
            <v>#N/A</v>
          </cell>
        </row>
        <row r="771">
          <cell r="A771">
            <v>40269</v>
          </cell>
          <cell r="B771">
            <v>40269</v>
          </cell>
          <cell r="C771" t="str">
            <v>Future</v>
          </cell>
          <cell r="D771" t="e">
            <v>#N/A</v>
          </cell>
          <cell r="E771">
            <v>5.6022529644269792</v>
          </cell>
          <cell r="F771">
            <v>40.795928853755107</v>
          </cell>
          <cell r="G771">
            <v>32.416482213438009</v>
          </cell>
          <cell r="H771">
            <v>32.416482213438009</v>
          </cell>
          <cell r="I771" t="e">
            <v>#N/A</v>
          </cell>
          <cell r="J771" t="e">
            <v>#N/A</v>
          </cell>
          <cell r="K771" t="e">
            <v>#N/A</v>
          </cell>
          <cell r="L771" t="e">
            <v>#N/A</v>
          </cell>
          <cell r="M771" t="e">
            <v>#N/A</v>
          </cell>
          <cell r="N771" t="e">
            <v>#N/A</v>
          </cell>
          <cell r="O771" t="e">
            <v>#N/A</v>
          </cell>
          <cell r="P771">
            <v>34.65</v>
          </cell>
          <cell r="Q771" t="str">
            <v/>
          </cell>
          <cell r="R771" t="e">
            <v>#N/A</v>
          </cell>
        </row>
        <row r="772">
          <cell r="A772">
            <v>40273</v>
          </cell>
          <cell r="B772">
            <v>40273</v>
          </cell>
          <cell r="C772" t="str">
            <v>Future</v>
          </cell>
          <cell r="D772" t="e">
            <v>#N/A</v>
          </cell>
          <cell r="E772">
            <v>5.4656126482214455</v>
          </cell>
          <cell r="F772">
            <v>40.825296442687915</v>
          </cell>
          <cell r="G772">
            <v>32.406324110671207</v>
          </cell>
          <cell r="H772">
            <v>32.406324110671207</v>
          </cell>
          <cell r="I772" t="e">
            <v>#N/A</v>
          </cell>
          <cell r="J772" t="e">
            <v>#N/A</v>
          </cell>
          <cell r="K772" t="e">
            <v>#N/A</v>
          </cell>
          <cell r="L772" t="e">
            <v>#N/A</v>
          </cell>
          <cell r="M772" t="e">
            <v>#N/A</v>
          </cell>
          <cell r="N772" t="e">
            <v>#N/A</v>
          </cell>
          <cell r="O772" t="e">
            <v>#N/A</v>
          </cell>
          <cell r="P772">
            <v>34.65</v>
          </cell>
          <cell r="Q772" t="str">
            <v/>
          </cell>
          <cell r="R772" t="e">
            <v>#N/A</v>
          </cell>
        </row>
        <row r="773">
          <cell r="A773">
            <v>40274</v>
          </cell>
          <cell r="B773">
            <v>40274</v>
          </cell>
          <cell r="C773" t="str">
            <v>Future</v>
          </cell>
          <cell r="D773" t="e">
            <v>#N/A</v>
          </cell>
          <cell r="E773">
            <v>5.3289723320159119</v>
          </cell>
          <cell r="F773">
            <v>40.854664031620722</v>
          </cell>
          <cell r="G773">
            <v>32.396166007904405</v>
          </cell>
          <cell r="H773">
            <v>32.396166007904405</v>
          </cell>
          <cell r="I773" t="e">
            <v>#N/A</v>
          </cell>
          <cell r="J773" t="e">
            <v>#N/A</v>
          </cell>
          <cell r="K773" t="e">
            <v>#N/A</v>
          </cell>
          <cell r="L773" t="e">
            <v>#N/A</v>
          </cell>
          <cell r="M773" t="e">
            <v>#N/A</v>
          </cell>
          <cell r="N773" t="e">
            <v>#N/A</v>
          </cell>
          <cell r="O773" t="e">
            <v>#N/A</v>
          </cell>
          <cell r="P773">
            <v>34.65</v>
          </cell>
          <cell r="Q773" t="str">
            <v/>
          </cell>
          <cell r="R773" t="e">
            <v>#N/A</v>
          </cell>
        </row>
        <row r="774">
          <cell r="A774">
            <v>40275</v>
          </cell>
          <cell r="B774">
            <v>40275</v>
          </cell>
          <cell r="C774" t="str">
            <v>Future</v>
          </cell>
          <cell r="D774" t="e">
            <v>#N/A</v>
          </cell>
          <cell r="E774">
            <v>5.1923320158103783</v>
          </cell>
          <cell r="F774">
            <v>40.884031620553529</v>
          </cell>
          <cell r="G774">
            <v>32.386007905137603</v>
          </cell>
          <cell r="H774">
            <v>32.386007905137603</v>
          </cell>
          <cell r="I774" t="e">
            <v>#N/A</v>
          </cell>
          <cell r="J774" t="e">
            <v>#N/A</v>
          </cell>
          <cell r="K774" t="e">
            <v>#N/A</v>
          </cell>
          <cell r="L774" t="e">
            <v>#N/A</v>
          </cell>
          <cell r="M774" t="e">
            <v>#N/A</v>
          </cell>
          <cell r="N774" t="e">
            <v>#N/A</v>
          </cell>
          <cell r="O774" t="e">
            <v>#N/A</v>
          </cell>
          <cell r="P774">
            <v>34.65</v>
          </cell>
          <cell r="Q774" t="str">
            <v/>
          </cell>
          <cell r="R774" t="e">
            <v>#N/A</v>
          </cell>
        </row>
        <row r="775">
          <cell r="A775">
            <v>40276</v>
          </cell>
          <cell r="B775">
            <v>40276</v>
          </cell>
          <cell r="C775" t="str">
            <v>Future</v>
          </cell>
          <cell r="D775" t="e">
            <v>#N/A</v>
          </cell>
          <cell r="E775">
            <v>5.0556916996048447</v>
          </cell>
          <cell r="F775">
            <v>40.913399209486336</v>
          </cell>
          <cell r="G775">
            <v>32.375849802370801</v>
          </cell>
          <cell r="H775">
            <v>32.375849802370801</v>
          </cell>
          <cell r="I775" t="e">
            <v>#N/A</v>
          </cell>
          <cell r="J775" t="e">
            <v>#N/A</v>
          </cell>
          <cell r="K775" t="e">
            <v>#N/A</v>
          </cell>
          <cell r="L775" t="e">
            <v>#N/A</v>
          </cell>
          <cell r="M775" t="e">
            <v>#N/A</v>
          </cell>
          <cell r="N775" t="e">
            <v>#N/A</v>
          </cell>
          <cell r="O775" t="e">
            <v>#N/A</v>
          </cell>
          <cell r="P775">
            <v>34.65</v>
          </cell>
          <cell r="Q775" t="str">
            <v/>
          </cell>
          <cell r="R775" t="e">
            <v>#N/A</v>
          </cell>
        </row>
        <row r="776">
          <cell r="A776">
            <v>40277</v>
          </cell>
          <cell r="B776">
            <v>40277</v>
          </cell>
          <cell r="C776" t="str">
            <v>Future</v>
          </cell>
          <cell r="D776" t="e">
            <v>#N/A</v>
          </cell>
          <cell r="E776">
            <v>4.919051383399311</v>
          </cell>
          <cell r="F776">
            <v>40.942766798419143</v>
          </cell>
          <cell r="G776">
            <v>32.365691699604</v>
          </cell>
          <cell r="H776">
            <v>32.365691699604</v>
          </cell>
          <cell r="I776" t="e">
            <v>#N/A</v>
          </cell>
          <cell r="J776" t="e">
            <v>#N/A</v>
          </cell>
          <cell r="K776" t="e">
            <v>#N/A</v>
          </cell>
          <cell r="L776" t="e">
            <v>#N/A</v>
          </cell>
          <cell r="M776" t="e">
            <v>#N/A</v>
          </cell>
          <cell r="N776" t="e">
            <v>#N/A</v>
          </cell>
          <cell r="O776" t="e">
            <v>#N/A</v>
          </cell>
          <cell r="P776">
            <v>34.65</v>
          </cell>
          <cell r="Q776" t="str">
            <v/>
          </cell>
          <cell r="R776" t="e">
            <v>#N/A</v>
          </cell>
        </row>
        <row r="777">
          <cell r="A777">
            <v>40280</v>
          </cell>
          <cell r="B777">
            <v>40280</v>
          </cell>
          <cell r="C777" t="str">
            <v>Future</v>
          </cell>
          <cell r="D777" t="e">
            <v>#N/A</v>
          </cell>
          <cell r="E777">
            <v>4.7824110671937774</v>
          </cell>
          <cell r="F777">
            <v>40.97213438735195</v>
          </cell>
          <cell r="G777">
            <v>32.355533596837198</v>
          </cell>
          <cell r="H777">
            <v>32.355533596837198</v>
          </cell>
          <cell r="I777" t="e">
            <v>#N/A</v>
          </cell>
          <cell r="J777" t="e">
            <v>#N/A</v>
          </cell>
          <cell r="K777" t="e">
            <v>#N/A</v>
          </cell>
          <cell r="L777" t="e">
            <v>#N/A</v>
          </cell>
          <cell r="M777" t="e">
            <v>#N/A</v>
          </cell>
          <cell r="N777" t="e">
            <v>#N/A</v>
          </cell>
          <cell r="O777" t="e">
            <v>#N/A</v>
          </cell>
          <cell r="P777">
            <v>34.65</v>
          </cell>
          <cell r="Q777" t="str">
            <v/>
          </cell>
          <cell r="R777" t="e">
            <v>#N/A</v>
          </cell>
        </row>
        <row r="778">
          <cell r="A778">
            <v>40281</v>
          </cell>
          <cell r="B778">
            <v>40281</v>
          </cell>
          <cell r="C778" t="str">
            <v>Future</v>
          </cell>
          <cell r="D778" t="e">
            <v>#N/A</v>
          </cell>
          <cell r="E778">
            <v>4.6457707509882438</v>
          </cell>
          <cell r="F778">
            <v>41.001501976284757</v>
          </cell>
          <cell r="G778">
            <v>32.345375494070396</v>
          </cell>
          <cell r="H778">
            <v>32.345375494070396</v>
          </cell>
          <cell r="I778" t="e">
            <v>#N/A</v>
          </cell>
          <cell r="J778" t="e">
            <v>#N/A</v>
          </cell>
          <cell r="K778" t="e">
            <v>#N/A</v>
          </cell>
          <cell r="L778" t="e">
            <v>#N/A</v>
          </cell>
          <cell r="M778" t="e">
            <v>#N/A</v>
          </cell>
          <cell r="N778" t="e">
            <v>#N/A</v>
          </cell>
          <cell r="O778" t="e">
            <v>#N/A</v>
          </cell>
          <cell r="P778">
            <v>34.65</v>
          </cell>
          <cell r="Q778" t="str">
            <v/>
          </cell>
          <cell r="R778" t="e">
            <v>#N/A</v>
          </cell>
        </row>
        <row r="779">
          <cell r="A779">
            <v>40282</v>
          </cell>
          <cell r="B779">
            <v>40282</v>
          </cell>
          <cell r="C779" t="str">
            <v>Future</v>
          </cell>
          <cell r="D779" t="e">
            <v>#N/A</v>
          </cell>
          <cell r="E779">
            <v>4.5091304347827101</v>
          </cell>
          <cell r="F779">
            <v>41.030869565217564</v>
          </cell>
          <cell r="G779">
            <v>32.335217391303594</v>
          </cell>
          <cell r="H779">
            <v>32.335217391303594</v>
          </cell>
          <cell r="I779" t="e">
            <v>#N/A</v>
          </cell>
          <cell r="J779" t="e">
            <v>#N/A</v>
          </cell>
          <cell r="K779" t="e">
            <v>#N/A</v>
          </cell>
          <cell r="L779" t="e">
            <v>#N/A</v>
          </cell>
          <cell r="M779" t="e">
            <v>#N/A</v>
          </cell>
          <cell r="N779" t="e">
            <v>#N/A</v>
          </cell>
          <cell r="O779" t="e">
            <v>#N/A</v>
          </cell>
          <cell r="P779">
            <v>34.65</v>
          </cell>
          <cell r="Q779" t="str">
            <v/>
          </cell>
          <cell r="R779" t="e">
            <v>#N/A</v>
          </cell>
        </row>
        <row r="780">
          <cell r="A780">
            <v>40283</v>
          </cell>
          <cell r="B780">
            <v>40283</v>
          </cell>
          <cell r="C780" t="str">
            <v>Future</v>
          </cell>
          <cell r="D780" t="e">
            <v>#N/A</v>
          </cell>
          <cell r="E780">
            <v>4.3724901185771765</v>
          </cell>
          <cell r="F780">
            <v>41.060237154150371</v>
          </cell>
          <cell r="G780">
            <v>32.325059288536792</v>
          </cell>
          <cell r="H780">
            <v>32.325059288536792</v>
          </cell>
          <cell r="I780" t="e">
            <v>#N/A</v>
          </cell>
          <cell r="J780" t="e">
            <v>#N/A</v>
          </cell>
          <cell r="K780" t="e">
            <v>#N/A</v>
          </cell>
          <cell r="L780" t="e">
            <v>#N/A</v>
          </cell>
          <cell r="M780" t="e">
            <v>#N/A</v>
          </cell>
          <cell r="N780" t="e">
            <v>#N/A</v>
          </cell>
          <cell r="O780" t="e">
            <v>#N/A</v>
          </cell>
          <cell r="P780">
            <v>34.65</v>
          </cell>
          <cell r="Q780" t="str">
            <v/>
          </cell>
          <cell r="R780" t="e">
            <v>#N/A</v>
          </cell>
        </row>
        <row r="781">
          <cell r="A781">
            <v>40284</v>
          </cell>
          <cell r="B781">
            <v>40284</v>
          </cell>
          <cell r="C781" t="str">
            <v>Future</v>
          </cell>
          <cell r="D781" t="e">
            <v>#N/A</v>
          </cell>
          <cell r="E781">
            <v>4.2358498023716429</v>
          </cell>
          <cell r="F781">
            <v>41.089604743083179</v>
          </cell>
          <cell r="G781">
            <v>32.31490118576999</v>
          </cell>
          <cell r="H781">
            <v>32.31490118576999</v>
          </cell>
          <cell r="I781" t="e">
            <v>#N/A</v>
          </cell>
          <cell r="J781" t="e">
            <v>#N/A</v>
          </cell>
          <cell r="K781" t="e">
            <v>#N/A</v>
          </cell>
          <cell r="L781" t="e">
            <v>#N/A</v>
          </cell>
          <cell r="M781" t="e">
            <v>#N/A</v>
          </cell>
          <cell r="N781" t="e">
            <v>#N/A</v>
          </cell>
          <cell r="O781" t="e">
            <v>#N/A</v>
          </cell>
          <cell r="P781">
            <v>34.65</v>
          </cell>
          <cell r="Q781" t="str">
            <v/>
          </cell>
          <cell r="R781" t="e">
            <v>#N/A</v>
          </cell>
        </row>
        <row r="782">
          <cell r="A782">
            <v>40287</v>
          </cell>
          <cell r="B782">
            <v>40287</v>
          </cell>
          <cell r="C782" t="str">
            <v>Future</v>
          </cell>
          <cell r="D782" t="e">
            <v>#N/A</v>
          </cell>
          <cell r="E782">
            <v>4.0992094861661093</v>
          </cell>
          <cell r="F782">
            <v>41.118972332015986</v>
          </cell>
          <cell r="G782">
            <v>32.304743083003189</v>
          </cell>
          <cell r="H782">
            <v>32.304743083003189</v>
          </cell>
          <cell r="I782" t="e">
            <v>#N/A</v>
          </cell>
          <cell r="J782" t="e">
            <v>#N/A</v>
          </cell>
          <cell r="K782" t="e">
            <v>#N/A</v>
          </cell>
          <cell r="L782" t="e">
            <v>#N/A</v>
          </cell>
          <cell r="M782" t="e">
            <v>#N/A</v>
          </cell>
          <cell r="N782" t="e">
            <v>#N/A</v>
          </cell>
          <cell r="O782" t="e">
            <v>#N/A</v>
          </cell>
          <cell r="P782">
            <v>34.65</v>
          </cell>
          <cell r="Q782" t="str">
            <v/>
          </cell>
          <cell r="R782" t="e">
            <v>#N/A</v>
          </cell>
        </row>
        <row r="783">
          <cell r="A783">
            <v>40288</v>
          </cell>
          <cell r="B783">
            <v>40288</v>
          </cell>
          <cell r="C783" t="str">
            <v>Future</v>
          </cell>
          <cell r="D783" t="e">
            <v>#N/A</v>
          </cell>
          <cell r="E783">
            <v>3.9625691699605756</v>
          </cell>
          <cell r="F783">
            <v>41.148339920948793</v>
          </cell>
          <cell r="G783">
            <v>32.294584980236387</v>
          </cell>
          <cell r="H783">
            <v>32.294584980236387</v>
          </cell>
          <cell r="I783" t="e">
            <v>#N/A</v>
          </cell>
          <cell r="J783" t="e">
            <v>#N/A</v>
          </cell>
          <cell r="K783" t="e">
            <v>#N/A</v>
          </cell>
          <cell r="L783" t="e">
            <v>#N/A</v>
          </cell>
          <cell r="M783" t="e">
            <v>#N/A</v>
          </cell>
          <cell r="N783" t="e">
            <v>#N/A</v>
          </cell>
          <cell r="O783" t="e">
            <v>#N/A</v>
          </cell>
          <cell r="P783">
            <v>34.65</v>
          </cell>
          <cell r="Q783" t="str">
            <v/>
          </cell>
          <cell r="R783" t="e">
            <v>#N/A</v>
          </cell>
        </row>
        <row r="784">
          <cell r="A784">
            <v>40289</v>
          </cell>
          <cell r="B784">
            <v>40289</v>
          </cell>
          <cell r="C784" t="str">
            <v>Future</v>
          </cell>
          <cell r="D784" t="e">
            <v>#N/A</v>
          </cell>
          <cell r="E784">
            <v>3.825928853755042</v>
          </cell>
          <cell r="F784">
            <v>41.1777075098816</v>
          </cell>
          <cell r="G784">
            <v>32.284426877469585</v>
          </cell>
          <cell r="H784">
            <v>32.284426877469585</v>
          </cell>
          <cell r="I784" t="e">
            <v>#N/A</v>
          </cell>
          <cell r="J784" t="e">
            <v>#N/A</v>
          </cell>
          <cell r="K784" t="e">
            <v>#N/A</v>
          </cell>
          <cell r="L784" t="e">
            <v>#N/A</v>
          </cell>
          <cell r="M784" t="e">
            <v>#N/A</v>
          </cell>
          <cell r="N784" t="e">
            <v>#N/A</v>
          </cell>
          <cell r="O784" t="e">
            <v>#N/A</v>
          </cell>
          <cell r="P784">
            <v>34.65</v>
          </cell>
          <cell r="Q784" t="str">
            <v/>
          </cell>
          <cell r="R784" t="e">
            <v>#N/A</v>
          </cell>
        </row>
        <row r="785">
          <cell r="A785">
            <v>40290</v>
          </cell>
          <cell r="B785">
            <v>40290</v>
          </cell>
          <cell r="C785" t="str">
            <v>Future</v>
          </cell>
          <cell r="D785" t="e">
            <v>#N/A</v>
          </cell>
          <cell r="E785">
            <v>3.6892885375495084</v>
          </cell>
          <cell r="F785">
            <v>41.207075098814407</v>
          </cell>
          <cell r="G785">
            <v>32.274268774702783</v>
          </cell>
          <cell r="H785">
            <v>32.274268774702783</v>
          </cell>
          <cell r="I785" t="e">
            <v>#N/A</v>
          </cell>
          <cell r="J785" t="e">
            <v>#N/A</v>
          </cell>
          <cell r="K785" t="e">
            <v>#N/A</v>
          </cell>
          <cell r="L785" t="e">
            <v>#N/A</v>
          </cell>
          <cell r="M785" t="e">
            <v>#N/A</v>
          </cell>
          <cell r="N785" t="e">
            <v>#N/A</v>
          </cell>
          <cell r="O785" t="e">
            <v>#N/A</v>
          </cell>
          <cell r="P785">
            <v>34.65</v>
          </cell>
          <cell r="Q785" t="str">
            <v/>
          </cell>
          <cell r="R785" t="e">
            <v>#N/A</v>
          </cell>
        </row>
        <row r="786">
          <cell r="A786">
            <v>40291</v>
          </cell>
          <cell r="B786">
            <v>40291</v>
          </cell>
          <cell r="C786" t="str">
            <v>Future</v>
          </cell>
          <cell r="D786" t="e">
            <v>#N/A</v>
          </cell>
          <cell r="E786">
            <v>3.5526482213439747</v>
          </cell>
          <cell r="F786">
            <v>41.236442687747214</v>
          </cell>
          <cell r="G786">
            <v>32.264110671935981</v>
          </cell>
          <cell r="H786">
            <v>32.264110671935981</v>
          </cell>
          <cell r="I786" t="e">
            <v>#N/A</v>
          </cell>
          <cell r="J786" t="e">
            <v>#N/A</v>
          </cell>
          <cell r="K786" t="e">
            <v>#N/A</v>
          </cell>
          <cell r="L786" t="e">
            <v>#N/A</v>
          </cell>
          <cell r="M786" t="e">
            <v>#N/A</v>
          </cell>
          <cell r="N786" t="e">
            <v>#N/A</v>
          </cell>
          <cell r="O786" t="e">
            <v>#N/A</v>
          </cell>
          <cell r="P786">
            <v>34.65</v>
          </cell>
          <cell r="Q786" t="str">
            <v/>
          </cell>
          <cell r="R786" t="e">
            <v>#N/A</v>
          </cell>
        </row>
        <row r="787">
          <cell r="A787">
            <v>40294</v>
          </cell>
          <cell r="B787">
            <v>40294</v>
          </cell>
          <cell r="C787" t="str">
            <v>Future</v>
          </cell>
          <cell r="D787" t="e">
            <v>#N/A</v>
          </cell>
          <cell r="E787">
            <v>3.4160079051384411</v>
          </cell>
          <cell r="F787">
            <v>41.265810276680021</v>
          </cell>
          <cell r="G787">
            <v>32.253952569169179</v>
          </cell>
          <cell r="H787">
            <v>32.253952569169179</v>
          </cell>
          <cell r="I787" t="e">
            <v>#N/A</v>
          </cell>
          <cell r="J787" t="e">
            <v>#N/A</v>
          </cell>
          <cell r="K787" t="e">
            <v>#N/A</v>
          </cell>
          <cell r="L787" t="e">
            <v>#N/A</v>
          </cell>
          <cell r="M787" t="e">
            <v>#N/A</v>
          </cell>
          <cell r="N787" t="e">
            <v>#N/A</v>
          </cell>
          <cell r="O787" t="e">
            <v>#N/A</v>
          </cell>
          <cell r="P787">
            <v>34.65</v>
          </cell>
          <cell r="Q787" t="str">
            <v/>
          </cell>
          <cell r="R787" t="e">
            <v>#N/A</v>
          </cell>
        </row>
        <row r="788">
          <cell r="A788">
            <v>40295</v>
          </cell>
          <cell r="B788">
            <v>40295</v>
          </cell>
          <cell r="C788" t="str">
            <v>Future</v>
          </cell>
          <cell r="D788" t="e">
            <v>#N/A</v>
          </cell>
          <cell r="E788">
            <v>3.2793675889329075</v>
          </cell>
          <cell r="F788">
            <v>41.295177865612828</v>
          </cell>
          <cell r="G788">
            <v>32.243794466402377</v>
          </cell>
          <cell r="H788">
            <v>32.243794466402377</v>
          </cell>
          <cell r="I788" t="e">
            <v>#N/A</v>
          </cell>
          <cell r="J788" t="e">
            <v>#N/A</v>
          </cell>
          <cell r="K788" t="e">
            <v>#N/A</v>
          </cell>
          <cell r="L788" t="e">
            <v>#N/A</v>
          </cell>
          <cell r="M788" t="e">
            <v>#N/A</v>
          </cell>
          <cell r="N788" t="e">
            <v>#N/A</v>
          </cell>
          <cell r="O788" t="e">
            <v>#N/A</v>
          </cell>
          <cell r="P788">
            <v>34.65</v>
          </cell>
          <cell r="Q788" t="str">
            <v/>
          </cell>
          <cell r="R788" t="e">
            <v>#N/A</v>
          </cell>
        </row>
        <row r="789">
          <cell r="A789">
            <v>40296</v>
          </cell>
          <cell r="B789">
            <v>40296</v>
          </cell>
          <cell r="C789" t="str">
            <v>Future</v>
          </cell>
          <cell r="D789" t="e">
            <v>#N/A</v>
          </cell>
          <cell r="E789">
            <v>3.1427272727273738</v>
          </cell>
          <cell r="F789">
            <v>41.324545454545635</v>
          </cell>
          <cell r="G789">
            <v>32.233636363635576</v>
          </cell>
          <cell r="H789">
            <v>32.233636363635576</v>
          </cell>
          <cell r="I789" t="e">
            <v>#N/A</v>
          </cell>
          <cell r="J789" t="e">
            <v>#N/A</v>
          </cell>
          <cell r="K789" t="e">
            <v>#N/A</v>
          </cell>
          <cell r="L789" t="e">
            <v>#N/A</v>
          </cell>
          <cell r="M789" t="e">
            <v>#N/A</v>
          </cell>
          <cell r="N789" t="e">
            <v>#N/A</v>
          </cell>
          <cell r="O789" t="e">
            <v>#N/A</v>
          </cell>
          <cell r="P789">
            <v>34.65</v>
          </cell>
          <cell r="Q789" t="str">
            <v/>
          </cell>
          <cell r="R789" t="e">
            <v>#N/A</v>
          </cell>
        </row>
        <row r="790">
          <cell r="A790">
            <v>40297</v>
          </cell>
          <cell r="B790">
            <v>40297</v>
          </cell>
          <cell r="C790" t="str">
            <v>Future</v>
          </cell>
          <cell r="D790" t="e">
            <v>#N/A</v>
          </cell>
          <cell r="E790">
            <v>3.0060869565218402</v>
          </cell>
          <cell r="F790">
            <v>41.353913043478443</v>
          </cell>
          <cell r="G790">
            <v>32.223478260868774</v>
          </cell>
          <cell r="H790">
            <v>32.223478260868774</v>
          </cell>
          <cell r="I790" t="e">
            <v>#N/A</v>
          </cell>
          <cell r="J790" t="e">
            <v>#N/A</v>
          </cell>
          <cell r="K790" t="e">
            <v>#N/A</v>
          </cell>
          <cell r="L790" t="e">
            <v>#N/A</v>
          </cell>
          <cell r="M790" t="e">
            <v>#N/A</v>
          </cell>
          <cell r="N790" t="e">
            <v>#N/A</v>
          </cell>
          <cell r="O790" t="e">
            <v>#N/A</v>
          </cell>
          <cell r="P790">
            <v>34.65</v>
          </cell>
          <cell r="Q790" t="str">
            <v/>
          </cell>
          <cell r="R790" t="e">
            <v>#N/A</v>
          </cell>
        </row>
        <row r="791">
          <cell r="A791">
            <v>40298</v>
          </cell>
          <cell r="B791">
            <v>40298</v>
          </cell>
          <cell r="C791" t="str">
            <v>Future</v>
          </cell>
          <cell r="D791" t="e">
            <v>#N/A</v>
          </cell>
          <cell r="E791">
            <v>2.8694466403163066</v>
          </cell>
          <cell r="F791">
            <v>41.38328063241125</v>
          </cell>
          <cell r="G791">
            <v>32.213320158101972</v>
          </cell>
          <cell r="H791">
            <v>32.213320158101972</v>
          </cell>
          <cell r="I791" t="e">
            <v>#N/A</v>
          </cell>
          <cell r="J791" t="e">
            <v>#N/A</v>
          </cell>
          <cell r="K791" t="e">
            <v>#N/A</v>
          </cell>
          <cell r="L791" t="e">
            <v>#N/A</v>
          </cell>
          <cell r="M791" t="e">
            <v>#N/A</v>
          </cell>
          <cell r="N791" t="e">
            <v>#N/A</v>
          </cell>
          <cell r="O791" t="e">
            <v>#N/A</v>
          </cell>
          <cell r="P791">
            <v>34.65</v>
          </cell>
          <cell r="Q791" t="str">
            <v/>
          </cell>
          <cell r="R791" t="e">
            <v>#N/A</v>
          </cell>
        </row>
        <row r="792">
          <cell r="A792">
            <v>40301</v>
          </cell>
          <cell r="B792">
            <v>40301</v>
          </cell>
          <cell r="C792" t="str">
            <v>Future</v>
          </cell>
          <cell r="D792" t="e">
            <v>#N/A</v>
          </cell>
          <cell r="E792">
            <v>2.732806324110773</v>
          </cell>
          <cell r="F792">
            <v>41.412648221344057</v>
          </cell>
          <cell r="G792">
            <v>32.20316205533517</v>
          </cell>
          <cell r="H792">
            <v>32.20316205533517</v>
          </cell>
          <cell r="I792" t="e">
            <v>#N/A</v>
          </cell>
          <cell r="J792" t="e">
            <v>#N/A</v>
          </cell>
          <cell r="K792" t="e">
            <v>#N/A</v>
          </cell>
          <cell r="L792" t="e">
            <v>#N/A</v>
          </cell>
          <cell r="M792" t="e">
            <v>#N/A</v>
          </cell>
          <cell r="N792" t="e">
            <v>#N/A</v>
          </cell>
          <cell r="O792" t="e">
            <v>#N/A</v>
          </cell>
          <cell r="P792">
            <v>34.65</v>
          </cell>
          <cell r="Q792" t="str">
            <v/>
          </cell>
          <cell r="R792" t="e">
            <v>#N/A</v>
          </cell>
        </row>
        <row r="793">
          <cell r="A793">
            <v>40302</v>
          </cell>
          <cell r="B793">
            <v>40302</v>
          </cell>
          <cell r="C793" t="str">
            <v>Future</v>
          </cell>
          <cell r="D793" t="e">
            <v>#N/A</v>
          </cell>
          <cell r="E793">
            <v>2.5961660079052393</v>
          </cell>
          <cell r="F793">
            <v>41.442015810276864</v>
          </cell>
          <cell r="G793">
            <v>32.193003952568368</v>
          </cell>
          <cell r="H793">
            <v>32.193003952568368</v>
          </cell>
          <cell r="I793" t="e">
            <v>#N/A</v>
          </cell>
          <cell r="J793" t="e">
            <v>#N/A</v>
          </cell>
          <cell r="K793" t="e">
            <v>#N/A</v>
          </cell>
          <cell r="L793" t="e">
            <v>#N/A</v>
          </cell>
          <cell r="M793" t="e">
            <v>#N/A</v>
          </cell>
          <cell r="N793" t="e">
            <v>#N/A</v>
          </cell>
          <cell r="O793" t="e">
            <v>#N/A</v>
          </cell>
          <cell r="P793">
            <v>34.65</v>
          </cell>
          <cell r="Q793" t="str">
            <v/>
          </cell>
          <cell r="R793" t="e">
            <v>#N/A</v>
          </cell>
        </row>
        <row r="794">
          <cell r="A794">
            <v>40303</v>
          </cell>
          <cell r="B794">
            <v>40303</v>
          </cell>
          <cell r="C794" t="str">
            <v>Future</v>
          </cell>
          <cell r="D794" t="e">
            <v>#N/A</v>
          </cell>
          <cell r="E794">
            <v>2.4595256916997057</v>
          </cell>
          <cell r="F794">
            <v>41.471383399209671</v>
          </cell>
          <cell r="G794">
            <v>32.182845849801566</v>
          </cell>
          <cell r="H794">
            <v>32.182845849801566</v>
          </cell>
          <cell r="I794" t="e">
            <v>#N/A</v>
          </cell>
          <cell r="J794" t="e">
            <v>#N/A</v>
          </cell>
          <cell r="K794" t="e">
            <v>#N/A</v>
          </cell>
          <cell r="L794" t="e">
            <v>#N/A</v>
          </cell>
          <cell r="M794" t="e">
            <v>#N/A</v>
          </cell>
          <cell r="N794" t="e">
            <v>#N/A</v>
          </cell>
          <cell r="O794" t="e">
            <v>#N/A</v>
          </cell>
          <cell r="P794">
            <v>34.65</v>
          </cell>
          <cell r="Q794" t="str">
            <v/>
          </cell>
          <cell r="R794" t="e">
            <v>#N/A</v>
          </cell>
        </row>
        <row r="795">
          <cell r="A795">
            <v>40304</v>
          </cell>
          <cell r="B795">
            <v>40304</v>
          </cell>
          <cell r="C795" t="str">
            <v>Future</v>
          </cell>
          <cell r="D795" t="e">
            <v>#N/A</v>
          </cell>
          <cell r="E795">
            <v>2.3228853754941721</v>
          </cell>
          <cell r="F795">
            <v>41.500750988142478</v>
          </cell>
          <cell r="G795">
            <v>32.172687747034765</v>
          </cell>
          <cell r="H795">
            <v>32.172687747034765</v>
          </cell>
          <cell r="I795" t="e">
            <v>#N/A</v>
          </cell>
          <cell r="J795" t="e">
            <v>#N/A</v>
          </cell>
          <cell r="K795" t="e">
            <v>#N/A</v>
          </cell>
          <cell r="L795" t="e">
            <v>#N/A</v>
          </cell>
          <cell r="M795" t="e">
            <v>#N/A</v>
          </cell>
          <cell r="N795" t="e">
            <v>#N/A</v>
          </cell>
          <cell r="O795" t="e">
            <v>#N/A</v>
          </cell>
          <cell r="P795">
            <v>34.65</v>
          </cell>
          <cell r="Q795" t="str">
            <v/>
          </cell>
          <cell r="R795" t="e">
            <v>#N/A</v>
          </cell>
        </row>
        <row r="796">
          <cell r="A796">
            <v>40305</v>
          </cell>
          <cell r="B796">
            <v>40305</v>
          </cell>
          <cell r="C796" t="str">
            <v>Future</v>
          </cell>
          <cell r="D796" t="e">
            <v>#N/A</v>
          </cell>
          <cell r="E796">
            <v>2.1862450592886384</v>
          </cell>
          <cell r="F796">
            <v>41.530118577075285</v>
          </cell>
          <cell r="G796">
            <v>32.162529644267963</v>
          </cell>
          <cell r="H796">
            <v>32.162529644267963</v>
          </cell>
          <cell r="I796" t="e">
            <v>#N/A</v>
          </cell>
          <cell r="J796" t="e">
            <v>#N/A</v>
          </cell>
          <cell r="K796" t="e">
            <v>#N/A</v>
          </cell>
          <cell r="L796" t="e">
            <v>#N/A</v>
          </cell>
          <cell r="M796" t="e">
            <v>#N/A</v>
          </cell>
          <cell r="N796" t="e">
            <v>#N/A</v>
          </cell>
          <cell r="O796" t="e">
            <v>#N/A</v>
          </cell>
          <cell r="P796">
            <v>34.65</v>
          </cell>
          <cell r="Q796" t="str">
            <v/>
          </cell>
          <cell r="R796" t="e">
            <v>#N/A</v>
          </cell>
        </row>
        <row r="797">
          <cell r="A797">
            <v>40308</v>
          </cell>
          <cell r="B797">
            <v>40308</v>
          </cell>
          <cell r="C797" t="str">
            <v>Future</v>
          </cell>
          <cell r="D797" t="e">
            <v>#N/A</v>
          </cell>
          <cell r="E797">
            <v>2.0496047430831048</v>
          </cell>
          <cell r="F797">
            <v>41.559486166008092</v>
          </cell>
          <cell r="G797">
            <v>32.152371541501161</v>
          </cell>
          <cell r="H797">
            <v>32.152371541501161</v>
          </cell>
          <cell r="I797" t="e">
            <v>#N/A</v>
          </cell>
          <cell r="J797" t="e">
            <v>#N/A</v>
          </cell>
          <cell r="K797" t="e">
            <v>#N/A</v>
          </cell>
          <cell r="L797" t="e">
            <v>#N/A</v>
          </cell>
          <cell r="M797" t="e">
            <v>#N/A</v>
          </cell>
          <cell r="N797" t="e">
            <v>#N/A</v>
          </cell>
          <cell r="O797" t="e">
            <v>#N/A</v>
          </cell>
          <cell r="P797">
            <v>34.65</v>
          </cell>
          <cell r="Q797" t="str">
            <v/>
          </cell>
          <cell r="R797" t="e">
            <v>#N/A</v>
          </cell>
        </row>
        <row r="798">
          <cell r="A798">
            <v>40309</v>
          </cell>
          <cell r="B798">
            <v>40309</v>
          </cell>
          <cell r="C798" t="str">
            <v>Future</v>
          </cell>
          <cell r="D798" t="e">
            <v>#N/A</v>
          </cell>
          <cell r="E798">
            <v>1.9129644268775712</v>
          </cell>
          <cell r="F798">
            <v>41.588853754940899</v>
          </cell>
          <cell r="G798">
            <v>32.142213438734359</v>
          </cell>
          <cell r="H798">
            <v>32.142213438734359</v>
          </cell>
          <cell r="I798" t="e">
            <v>#N/A</v>
          </cell>
          <cell r="J798" t="e">
            <v>#N/A</v>
          </cell>
          <cell r="K798" t="e">
            <v>#N/A</v>
          </cell>
          <cell r="L798" t="e">
            <v>#N/A</v>
          </cell>
          <cell r="M798" t="e">
            <v>#N/A</v>
          </cell>
          <cell r="N798" t="e">
            <v>#N/A</v>
          </cell>
          <cell r="O798" t="e">
            <v>#N/A</v>
          </cell>
          <cell r="P798">
            <v>34.65</v>
          </cell>
          <cell r="Q798" t="str">
            <v/>
          </cell>
          <cell r="R798" t="e">
            <v>#N/A</v>
          </cell>
        </row>
        <row r="799">
          <cell r="A799">
            <v>40310</v>
          </cell>
          <cell r="B799">
            <v>40310</v>
          </cell>
          <cell r="C799" t="str">
            <v>Future</v>
          </cell>
          <cell r="D799" t="e">
            <v>#N/A</v>
          </cell>
          <cell r="E799">
            <v>1.7763241106720375</v>
          </cell>
          <cell r="F799">
            <v>41.618221343873707</v>
          </cell>
          <cell r="G799">
            <v>32.132055335967557</v>
          </cell>
          <cell r="H799">
            <v>32.132055335967557</v>
          </cell>
          <cell r="I799" t="e">
            <v>#N/A</v>
          </cell>
          <cell r="J799" t="e">
            <v>#N/A</v>
          </cell>
          <cell r="K799" t="e">
            <v>#N/A</v>
          </cell>
          <cell r="L799" t="e">
            <v>#N/A</v>
          </cell>
          <cell r="M799" t="e">
            <v>#N/A</v>
          </cell>
          <cell r="N799" t="e">
            <v>#N/A</v>
          </cell>
          <cell r="O799" t="e">
            <v>#N/A</v>
          </cell>
          <cell r="P799">
            <v>34.65</v>
          </cell>
          <cell r="Q799" t="str">
            <v/>
          </cell>
          <cell r="R799" t="e">
            <v>#N/A</v>
          </cell>
        </row>
        <row r="800">
          <cell r="A800">
            <v>40311</v>
          </cell>
          <cell r="B800">
            <v>40311</v>
          </cell>
          <cell r="C800" t="str">
            <v>Future</v>
          </cell>
          <cell r="D800" t="e">
            <v>#N/A</v>
          </cell>
          <cell r="E800">
            <v>1.6396837944665039</v>
          </cell>
          <cell r="F800">
            <v>41.647588932806514</v>
          </cell>
          <cell r="G800">
            <v>32.121897233200755</v>
          </cell>
          <cell r="H800">
            <v>32.121897233200755</v>
          </cell>
          <cell r="I800" t="e">
            <v>#N/A</v>
          </cell>
          <cell r="J800" t="e">
            <v>#N/A</v>
          </cell>
          <cell r="K800" t="e">
            <v>#N/A</v>
          </cell>
          <cell r="L800" t="e">
            <v>#N/A</v>
          </cell>
          <cell r="M800" t="e">
            <v>#N/A</v>
          </cell>
          <cell r="N800" t="e">
            <v>#N/A</v>
          </cell>
          <cell r="O800" t="e">
            <v>#N/A</v>
          </cell>
          <cell r="P800">
            <v>34.65</v>
          </cell>
          <cell r="Q800" t="str">
            <v/>
          </cell>
          <cell r="R800" t="e">
            <v>#N/A</v>
          </cell>
        </row>
        <row r="801">
          <cell r="A801">
            <v>40312</v>
          </cell>
          <cell r="B801">
            <v>40312</v>
          </cell>
          <cell r="C801" t="str">
            <v>Future</v>
          </cell>
          <cell r="D801" t="e">
            <v>#N/A</v>
          </cell>
          <cell r="E801">
            <v>1.5030434782609703</v>
          </cell>
          <cell r="F801">
            <v>41.676956521739321</v>
          </cell>
          <cell r="G801">
            <v>32.111739130433953</v>
          </cell>
          <cell r="H801">
            <v>32.111739130433953</v>
          </cell>
          <cell r="I801" t="e">
            <v>#N/A</v>
          </cell>
          <cell r="J801" t="e">
            <v>#N/A</v>
          </cell>
          <cell r="K801" t="e">
            <v>#N/A</v>
          </cell>
          <cell r="L801" t="e">
            <v>#N/A</v>
          </cell>
          <cell r="M801" t="e">
            <v>#N/A</v>
          </cell>
          <cell r="N801" t="e">
            <v>#N/A</v>
          </cell>
          <cell r="O801" t="e">
            <v>#N/A</v>
          </cell>
          <cell r="P801">
            <v>34.65</v>
          </cell>
          <cell r="Q801" t="str">
            <v/>
          </cell>
          <cell r="R801" t="e">
            <v>#N/A</v>
          </cell>
        </row>
        <row r="802">
          <cell r="A802">
            <v>40315</v>
          </cell>
          <cell r="B802">
            <v>40315</v>
          </cell>
          <cell r="C802" t="str">
            <v>Future</v>
          </cell>
          <cell r="D802" t="e">
            <v>#N/A</v>
          </cell>
          <cell r="E802">
            <v>1.3664031620554367</v>
          </cell>
          <cell r="F802">
            <v>41.706324110672128</v>
          </cell>
          <cell r="G802">
            <v>32.101581027667152</v>
          </cell>
          <cell r="H802">
            <v>32.101581027667152</v>
          </cell>
          <cell r="I802" t="e">
            <v>#N/A</v>
          </cell>
          <cell r="J802" t="e">
            <v>#N/A</v>
          </cell>
          <cell r="K802" t="e">
            <v>#N/A</v>
          </cell>
          <cell r="L802" t="e">
            <v>#N/A</v>
          </cell>
          <cell r="M802" t="e">
            <v>#N/A</v>
          </cell>
          <cell r="N802" t="e">
            <v>#N/A</v>
          </cell>
          <cell r="O802" t="e">
            <v>#N/A</v>
          </cell>
          <cell r="P802">
            <v>34.65</v>
          </cell>
          <cell r="Q802" t="str">
            <v/>
          </cell>
          <cell r="R802" t="e">
            <v>#N/A</v>
          </cell>
        </row>
        <row r="803">
          <cell r="A803">
            <v>40316</v>
          </cell>
          <cell r="B803">
            <v>40316</v>
          </cell>
          <cell r="C803" t="str">
            <v>Future</v>
          </cell>
          <cell r="D803" t="e">
            <v>#N/A</v>
          </cell>
          <cell r="E803">
            <v>1.229762845849903</v>
          </cell>
          <cell r="F803">
            <v>41.735691699604935</v>
          </cell>
          <cell r="G803">
            <v>32.09142292490035</v>
          </cell>
          <cell r="H803">
            <v>32.09142292490035</v>
          </cell>
          <cell r="I803" t="e">
            <v>#N/A</v>
          </cell>
          <cell r="J803" t="e">
            <v>#N/A</v>
          </cell>
          <cell r="K803" t="e">
            <v>#N/A</v>
          </cell>
          <cell r="L803" t="e">
            <v>#N/A</v>
          </cell>
          <cell r="M803" t="e">
            <v>#N/A</v>
          </cell>
          <cell r="N803" t="e">
            <v>#N/A</v>
          </cell>
          <cell r="O803" t="e">
            <v>#N/A</v>
          </cell>
          <cell r="P803">
            <v>34.65</v>
          </cell>
          <cell r="Q803" t="str">
            <v/>
          </cell>
          <cell r="R803" t="e">
            <v>#N/A</v>
          </cell>
        </row>
        <row r="804">
          <cell r="A804">
            <v>40317</v>
          </cell>
          <cell r="B804">
            <v>40317</v>
          </cell>
          <cell r="C804" t="str">
            <v>Future</v>
          </cell>
          <cell r="D804" t="e">
            <v>#N/A</v>
          </cell>
          <cell r="E804">
            <v>1.0931225296443694</v>
          </cell>
          <cell r="F804">
            <v>41.765059288537742</v>
          </cell>
          <cell r="G804">
            <v>32.081264822133548</v>
          </cell>
          <cell r="H804">
            <v>32.081264822133548</v>
          </cell>
          <cell r="I804" t="e">
            <v>#N/A</v>
          </cell>
          <cell r="J804" t="e">
            <v>#N/A</v>
          </cell>
          <cell r="K804" t="e">
            <v>#N/A</v>
          </cell>
          <cell r="L804" t="e">
            <v>#N/A</v>
          </cell>
          <cell r="M804" t="e">
            <v>#N/A</v>
          </cell>
          <cell r="N804" t="e">
            <v>#N/A</v>
          </cell>
          <cell r="O804" t="e">
            <v>#N/A</v>
          </cell>
          <cell r="P804">
            <v>34.65</v>
          </cell>
          <cell r="Q804" t="str">
            <v/>
          </cell>
          <cell r="R804" t="e">
            <v>#N/A</v>
          </cell>
        </row>
        <row r="805">
          <cell r="A805">
            <v>40318</v>
          </cell>
          <cell r="B805">
            <v>40318</v>
          </cell>
          <cell r="C805" t="str">
            <v>Future</v>
          </cell>
          <cell r="D805" t="e">
            <v>#N/A</v>
          </cell>
          <cell r="E805">
            <v>0.95648221343883577</v>
          </cell>
          <cell r="F805">
            <v>41.794426877470549</v>
          </cell>
          <cell r="G805">
            <v>32.071106719366746</v>
          </cell>
          <cell r="H805">
            <v>32.071106719366746</v>
          </cell>
          <cell r="I805" t="e">
            <v>#N/A</v>
          </cell>
          <cell r="J805" t="e">
            <v>#N/A</v>
          </cell>
          <cell r="K805" t="e">
            <v>#N/A</v>
          </cell>
          <cell r="L805" t="e">
            <v>#N/A</v>
          </cell>
          <cell r="M805" t="e">
            <v>#N/A</v>
          </cell>
          <cell r="N805" t="e">
            <v>#N/A</v>
          </cell>
          <cell r="O805" t="e">
            <v>#N/A</v>
          </cell>
          <cell r="P805">
            <v>34.65</v>
          </cell>
          <cell r="Q805" t="str">
            <v/>
          </cell>
          <cell r="R805" t="e">
            <v>#N/A</v>
          </cell>
        </row>
        <row r="806">
          <cell r="A806">
            <v>40319</v>
          </cell>
          <cell r="B806">
            <v>40319</v>
          </cell>
          <cell r="C806" t="str">
            <v>Future</v>
          </cell>
          <cell r="D806" t="e">
            <v>#N/A</v>
          </cell>
          <cell r="E806">
            <v>0.81984189723330214</v>
          </cell>
          <cell r="F806">
            <v>41.823794466403356</v>
          </cell>
          <cell r="G806">
            <v>32.060948616599944</v>
          </cell>
          <cell r="H806">
            <v>32.060948616599944</v>
          </cell>
          <cell r="I806" t="e">
            <v>#N/A</v>
          </cell>
          <cell r="J806" t="e">
            <v>#N/A</v>
          </cell>
          <cell r="K806" t="e">
            <v>#N/A</v>
          </cell>
          <cell r="L806" t="e">
            <v>#N/A</v>
          </cell>
          <cell r="M806" t="e">
            <v>#N/A</v>
          </cell>
          <cell r="N806" t="e">
            <v>#N/A</v>
          </cell>
          <cell r="O806" t="e">
            <v>#N/A</v>
          </cell>
          <cell r="P806">
            <v>34.65</v>
          </cell>
          <cell r="Q806" t="str">
            <v/>
          </cell>
          <cell r="R806" t="e">
            <v>#N/A</v>
          </cell>
        </row>
        <row r="807">
          <cell r="A807">
            <v>40322</v>
          </cell>
          <cell r="B807">
            <v>40322</v>
          </cell>
          <cell r="C807" t="str">
            <v>Future</v>
          </cell>
          <cell r="D807" t="e">
            <v>#N/A</v>
          </cell>
          <cell r="E807">
            <v>0.68320158102776851</v>
          </cell>
          <cell r="F807">
            <v>41.853162055336163</v>
          </cell>
          <cell r="G807">
            <v>32.050790513833142</v>
          </cell>
          <cell r="H807">
            <v>32.050790513833142</v>
          </cell>
          <cell r="I807" t="e">
            <v>#N/A</v>
          </cell>
          <cell r="J807" t="e">
            <v>#N/A</v>
          </cell>
          <cell r="K807" t="e">
            <v>#N/A</v>
          </cell>
          <cell r="L807" t="e">
            <v>#N/A</v>
          </cell>
          <cell r="M807" t="e">
            <v>#N/A</v>
          </cell>
          <cell r="N807" t="e">
            <v>#N/A</v>
          </cell>
          <cell r="O807" t="e">
            <v>#N/A</v>
          </cell>
          <cell r="P807">
            <v>34.65</v>
          </cell>
          <cell r="Q807" t="str">
            <v/>
          </cell>
          <cell r="R807" t="e">
            <v>#N/A</v>
          </cell>
        </row>
        <row r="808">
          <cell r="A808">
            <v>40323</v>
          </cell>
          <cell r="B808">
            <v>40323</v>
          </cell>
          <cell r="C808" t="str">
            <v>Future</v>
          </cell>
          <cell r="D808" t="e">
            <v>#N/A</v>
          </cell>
          <cell r="E808">
            <v>0.54656126482223488</v>
          </cell>
          <cell r="F808">
            <v>41.882529644268971</v>
          </cell>
          <cell r="G808">
            <v>32.040632411066341</v>
          </cell>
          <cell r="H808">
            <v>32.040632411066341</v>
          </cell>
          <cell r="I808" t="e">
            <v>#N/A</v>
          </cell>
          <cell r="J808" t="e">
            <v>#N/A</v>
          </cell>
          <cell r="K808" t="e">
            <v>#N/A</v>
          </cell>
          <cell r="L808" t="e">
            <v>#N/A</v>
          </cell>
          <cell r="M808" t="e">
            <v>#N/A</v>
          </cell>
          <cell r="N808" t="e">
            <v>#N/A</v>
          </cell>
          <cell r="O808" t="e">
            <v>#N/A</v>
          </cell>
          <cell r="P808">
            <v>34.65</v>
          </cell>
          <cell r="Q808" t="str">
            <v/>
          </cell>
          <cell r="R808" t="e">
            <v>#N/A</v>
          </cell>
        </row>
        <row r="809">
          <cell r="A809">
            <v>40324</v>
          </cell>
          <cell r="B809">
            <v>40324</v>
          </cell>
          <cell r="C809" t="str">
            <v>Future</v>
          </cell>
          <cell r="D809" t="e">
            <v>#N/A</v>
          </cell>
          <cell r="E809">
            <v>0.40992094861670125</v>
          </cell>
          <cell r="F809">
            <v>41.911897233201778</v>
          </cell>
          <cell r="G809">
            <v>32.030474308299539</v>
          </cell>
          <cell r="H809">
            <v>32.030474308299539</v>
          </cell>
          <cell r="I809" t="e">
            <v>#N/A</v>
          </cell>
          <cell r="J809" t="e">
            <v>#N/A</v>
          </cell>
          <cell r="K809" t="e">
            <v>#N/A</v>
          </cell>
          <cell r="L809" t="e">
            <v>#N/A</v>
          </cell>
          <cell r="M809" t="e">
            <v>#N/A</v>
          </cell>
          <cell r="N809" t="e">
            <v>#N/A</v>
          </cell>
          <cell r="O809" t="e">
            <v>#N/A</v>
          </cell>
          <cell r="P809">
            <v>34.65</v>
          </cell>
          <cell r="Q809" t="str">
            <v/>
          </cell>
          <cell r="R809" t="e">
            <v>#N/A</v>
          </cell>
        </row>
        <row r="810">
          <cell r="A810">
            <v>40325</v>
          </cell>
          <cell r="B810">
            <v>40325</v>
          </cell>
          <cell r="C810" t="str">
            <v>Future</v>
          </cell>
          <cell r="D810" t="e">
            <v>#N/A</v>
          </cell>
          <cell r="E810">
            <v>0.27328063241116762</v>
          </cell>
          <cell r="F810">
            <v>41.941264822134585</v>
          </cell>
          <cell r="G810">
            <v>32.020316205532737</v>
          </cell>
          <cell r="H810">
            <v>32.020316205532737</v>
          </cell>
          <cell r="I810" t="e">
            <v>#N/A</v>
          </cell>
          <cell r="J810" t="e">
            <v>#N/A</v>
          </cell>
          <cell r="K810" t="e">
            <v>#N/A</v>
          </cell>
          <cell r="L810" t="e">
            <v>#N/A</v>
          </cell>
          <cell r="M810" t="e">
            <v>#N/A</v>
          </cell>
          <cell r="N810" t="e">
            <v>#N/A</v>
          </cell>
          <cell r="O810" t="e">
            <v>#N/A</v>
          </cell>
          <cell r="P810">
            <v>34.65</v>
          </cell>
          <cell r="Q810" t="str">
            <v/>
          </cell>
          <cell r="R810" t="e">
            <v>#N/A</v>
          </cell>
        </row>
        <row r="811">
          <cell r="A811">
            <v>40326</v>
          </cell>
          <cell r="B811">
            <v>40326</v>
          </cell>
          <cell r="C811" t="str">
            <v>Future</v>
          </cell>
          <cell r="D811" t="e">
            <v>#N/A</v>
          </cell>
          <cell r="E811">
            <v>0.13664031620563402</v>
          </cell>
          <cell r="F811">
            <v>41.970632411067392</v>
          </cell>
          <cell r="G811">
            <v>32.010158102765935</v>
          </cell>
          <cell r="H811">
            <v>32.010158102765935</v>
          </cell>
          <cell r="I811" t="e">
            <v>#N/A</v>
          </cell>
          <cell r="J811" t="e">
            <v>#N/A</v>
          </cell>
          <cell r="K811">
            <v>42</v>
          </cell>
          <cell r="L811">
            <v>32</v>
          </cell>
          <cell r="M811" t="e">
            <v>#N/A</v>
          </cell>
          <cell r="N811">
            <v>37</v>
          </cell>
          <cell r="O811" t="e">
            <v>#N/A</v>
          </cell>
          <cell r="P811">
            <v>34.65</v>
          </cell>
          <cell r="Q811" t="str">
            <v/>
          </cell>
          <cell r="R811" t="e">
            <v>#N/A</v>
          </cell>
        </row>
        <row r="812">
          <cell r="A812" t="str">
            <v/>
          </cell>
          <cell r="B812" t="str">
            <v/>
          </cell>
          <cell r="C812" t="str">
            <v>Future</v>
          </cell>
          <cell r="D812" t="e">
            <v>#N/A</v>
          </cell>
          <cell r="E812">
            <v>1.0041967257734541E-13</v>
          </cell>
          <cell r="F812">
            <v>42.000000000000199</v>
          </cell>
          <cell r="G812">
            <v>31.999999999999137</v>
          </cell>
          <cell r="H812">
            <v>31.999999999999137</v>
          </cell>
          <cell r="I812" t="e">
            <v>#N/A</v>
          </cell>
          <cell r="J812" t="e">
            <v>#N/A</v>
          </cell>
          <cell r="K812">
            <v>42</v>
          </cell>
          <cell r="L812">
            <v>32</v>
          </cell>
          <cell r="M812" t="e">
            <v>#N/A</v>
          </cell>
          <cell r="N812">
            <v>37</v>
          </cell>
          <cell r="O812" t="e">
            <v>#N/A</v>
          </cell>
          <cell r="P812" t="str">
            <v/>
          </cell>
          <cell r="Q812" t="str">
            <v/>
          </cell>
          <cell r="R812" t="e">
            <v>#N/A</v>
          </cell>
        </row>
        <row r="813">
          <cell r="A813" t="str">
            <v/>
          </cell>
          <cell r="B813" t="str">
            <v/>
          </cell>
          <cell r="C813" t="str">
            <v>Future</v>
          </cell>
          <cell r="D813" t="e">
            <v>#N/A</v>
          </cell>
          <cell r="E813">
            <v>-0.13664031620543318</v>
          </cell>
          <cell r="F813">
            <v>42.029367588933006</v>
          </cell>
          <cell r="G813">
            <v>31.989841897232338</v>
          </cell>
          <cell r="H813">
            <v>31.989841897232338</v>
          </cell>
          <cell r="I813" t="e">
            <v>#N/A</v>
          </cell>
          <cell r="J813" t="e">
            <v>#N/A</v>
          </cell>
          <cell r="K813">
            <v>42</v>
          </cell>
          <cell r="L813">
            <v>32</v>
          </cell>
          <cell r="M813" t="e">
            <v>#N/A</v>
          </cell>
          <cell r="N813">
            <v>37</v>
          </cell>
          <cell r="O813" t="e">
            <v>#N/A</v>
          </cell>
          <cell r="P813" t="str">
            <v/>
          </cell>
          <cell r="Q813" t="str">
            <v/>
          </cell>
          <cell r="R813" t="e">
            <v>#N/A</v>
          </cell>
        </row>
        <row r="814">
          <cell r="A814" t="str">
            <v/>
          </cell>
          <cell r="B814" t="str">
            <v/>
          </cell>
          <cell r="C814" t="str">
            <v>Future</v>
          </cell>
          <cell r="D814" t="e">
            <v>#N/A</v>
          </cell>
          <cell r="E814">
            <v>-0.27328063241096678</v>
          </cell>
          <cell r="F814">
            <v>42.058735177865813</v>
          </cell>
          <cell r="G814">
            <v>31.97968379446554</v>
          </cell>
          <cell r="H814">
            <v>31.97968379446554</v>
          </cell>
          <cell r="I814" t="e">
            <v>#N/A</v>
          </cell>
          <cell r="J814" t="e">
            <v>#N/A</v>
          </cell>
          <cell r="K814">
            <v>42</v>
          </cell>
          <cell r="L814">
            <v>32</v>
          </cell>
          <cell r="M814" t="e">
            <v>#N/A</v>
          </cell>
          <cell r="N814">
            <v>37</v>
          </cell>
          <cell r="O814" t="e">
            <v>#N/A</v>
          </cell>
          <cell r="P814" t="str">
            <v/>
          </cell>
          <cell r="Q814" t="str">
            <v/>
          </cell>
          <cell r="R814" t="e">
            <v>#N/A</v>
          </cell>
        </row>
        <row r="815">
          <cell r="A815" t="str">
            <v/>
          </cell>
          <cell r="B815" t="str">
            <v/>
          </cell>
          <cell r="C815" t="str">
            <v>Future</v>
          </cell>
          <cell r="D815" t="e">
            <v>#N/A</v>
          </cell>
          <cell r="E815">
            <v>-0.40992094861650041</v>
          </cell>
          <cell r="F815">
            <v>42.08810276679862</v>
          </cell>
          <cell r="G815">
            <v>31.969525691698742</v>
          </cell>
          <cell r="H815">
            <v>31.969525691698742</v>
          </cell>
          <cell r="I815" t="e">
            <v>#N/A</v>
          </cell>
          <cell r="J815" t="e">
            <v>#N/A</v>
          </cell>
          <cell r="K815">
            <v>42</v>
          </cell>
          <cell r="L815">
            <v>32</v>
          </cell>
          <cell r="M815" t="e">
            <v>#N/A</v>
          </cell>
          <cell r="N815">
            <v>37</v>
          </cell>
          <cell r="O815" t="e">
            <v>#N/A</v>
          </cell>
          <cell r="P815" t="str">
            <v/>
          </cell>
          <cell r="Q815" t="str">
            <v/>
          </cell>
          <cell r="R815" t="e">
            <v>#N/A</v>
          </cell>
        </row>
        <row r="816">
          <cell r="A816" t="str">
            <v/>
          </cell>
          <cell r="B816" t="str">
            <v/>
          </cell>
          <cell r="C816" t="str">
            <v>Future</v>
          </cell>
          <cell r="D816" t="e">
            <v>#N/A</v>
          </cell>
          <cell r="E816">
            <v>-0.54656126482203404</v>
          </cell>
          <cell r="F816">
            <v>42.117470355731427</v>
          </cell>
          <cell r="G816">
            <v>31.959367588931944</v>
          </cell>
          <cell r="H816">
            <v>31.959367588931944</v>
          </cell>
          <cell r="I816" t="e">
            <v>#N/A</v>
          </cell>
          <cell r="J816" t="e">
            <v>#N/A</v>
          </cell>
          <cell r="K816">
            <v>42</v>
          </cell>
          <cell r="L816">
            <v>32</v>
          </cell>
          <cell r="M816" t="e">
            <v>#N/A</v>
          </cell>
          <cell r="N816">
            <v>37</v>
          </cell>
          <cell r="O816" t="e">
            <v>#N/A</v>
          </cell>
          <cell r="P816" t="str">
            <v/>
          </cell>
          <cell r="Q816" t="str">
            <v/>
          </cell>
          <cell r="R816" t="e">
            <v>#N/A</v>
          </cell>
        </row>
        <row r="817">
          <cell r="A817" t="str">
            <v/>
          </cell>
          <cell r="B817" t="str">
            <v/>
          </cell>
          <cell r="C817" t="str">
            <v>Future</v>
          </cell>
          <cell r="D817" t="e">
            <v>#N/A</v>
          </cell>
          <cell r="E817">
            <v>-0.68320158102756767</v>
          </cell>
          <cell r="F817">
            <v>42.146837944664234</v>
          </cell>
          <cell r="G817">
            <v>31.949209486165145</v>
          </cell>
          <cell r="H817">
            <v>31.949209486165145</v>
          </cell>
          <cell r="I817" t="e">
            <v>#N/A</v>
          </cell>
          <cell r="J817" t="e">
            <v>#N/A</v>
          </cell>
          <cell r="K817">
            <v>42</v>
          </cell>
          <cell r="L817">
            <v>32</v>
          </cell>
          <cell r="M817" t="e">
            <v>#N/A</v>
          </cell>
          <cell r="N817">
            <v>37</v>
          </cell>
          <cell r="O817" t="e">
            <v>#N/A</v>
          </cell>
          <cell r="P817" t="str">
            <v/>
          </cell>
          <cell r="Q817" t="str">
            <v/>
          </cell>
          <cell r="R817" t="e">
            <v>#N/A</v>
          </cell>
        </row>
        <row r="818">
          <cell r="A818" t="str">
            <v/>
          </cell>
          <cell r="B818" t="str">
            <v/>
          </cell>
          <cell r="C818" t="str">
            <v>Future</v>
          </cell>
          <cell r="D818" t="e">
            <v>#N/A</v>
          </cell>
          <cell r="E818">
            <v>-0.8198418972331013</v>
          </cell>
          <cell r="F818">
            <v>42.176205533597042</v>
          </cell>
          <cell r="G818">
            <v>31.939051383398347</v>
          </cell>
          <cell r="H818">
            <v>31.939051383398347</v>
          </cell>
          <cell r="I818" t="e">
            <v>#N/A</v>
          </cell>
          <cell r="J818" t="e">
            <v>#N/A</v>
          </cell>
          <cell r="K818">
            <v>42</v>
          </cell>
          <cell r="L818">
            <v>32</v>
          </cell>
          <cell r="M818" t="e">
            <v>#N/A</v>
          </cell>
          <cell r="N818">
            <v>37</v>
          </cell>
          <cell r="O818" t="e">
            <v>#N/A</v>
          </cell>
          <cell r="P818" t="str">
            <v/>
          </cell>
          <cell r="Q818" t="str">
            <v/>
          </cell>
          <cell r="R818" t="e">
            <v>#N/A</v>
          </cell>
        </row>
        <row r="819">
          <cell r="A819" t="str">
            <v/>
          </cell>
          <cell r="B819" t="str">
            <v/>
          </cell>
          <cell r="C819" t="str">
            <v>Future</v>
          </cell>
          <cell r="D819" t="e">
            <v>#N/A</v>
          </cell>
          <cell r="E819">
            <v>-0.95648221343863493</v>
          </cell>
          <cell r="F819">
            <v>42.205573122529849</v>
          </cell>
          <cell r="G819">
            <v>31.928893280631549</v>
          </cell>
          <cell r="H819">
            <v>31.928893280631549</v>
          </cell>
          <cell r="I819" t="e">
            <v>#N/A</v>
          </cell>
          <cell r="J819" t="e">
            <v>#N/A</v>
          </cell>
          <cell r="K819">
            <v>42</v>
          </cell>
          <cell r="L819">
            <v>32</v>
          </cell>
          <cell r="M819" t="e">
            <v>#N/A</v>
          </cell>
          <cell r="N819">
            <v>37</v>
          </cell>
          <cell r="O819" t="e">
            <v>#N/A</v>
          </cell>
          <cell r="P819" t="str">
            <v/>
          </cell>
          <cell r="Q819" t="str">
            <v/>
          </cell>
          <cell r="R819" t="e">
            <v>#N/A</v>
          </cell>
        </row>
        <row r="820">
          <cell r="A820" t="str">
            <v/>
          </cell>
          <cell r="B820" t="str">
            <v/>
          </cell>
          <cell r="C820" t="str">
            <v>Future</v>
          </cell>
          <cell r="D820" t="e">
            <v>#N/A</v>
          </cell>
          <cell r="E820">
            <v>-1.0931225296441685</v>
          </cell>
          <cell r="F820">
            <v>42.234940711462656</v>
          </cell>
          <cell r="G820">
            <v>31.91873517786475</v>
          </cell>
          <cell r="H820">
            <v>31.91873517786475</v>
          </cell>
          <cell r="I820" t="e">
            <v>#N/A</v>
          </cell>
          <cell r="J820" t="e">
            <v>#N/A</v>
          </cell>
          <cell r="K820">
            <v>42</v>
          </cell>
          <cell r="L820">
            <v>32</v>
          </cell>
          <cell r="M820" t="e">
            <v>#N/A</v>
          </cell>
          <cell r="N820">
            <v>37</v>
          </cell>
          <cell r="O820" t="e">
            <v>#N/A</v>
          </cell>
          <cell r="P820" t="str">
            <v/>
          </cell>
          <cell r="Q820" t="str">
            <v/>
          </cell>
          <cell r="R820" t="e">
            <v>#N/A</v>
          </cell>
        </row>
        <row r="821">
          <cell r="A821" t="str">
            <v/>
          </cell>
          <cell r="B821" t="str">
            <v/>
          </cell>
          <cell r="C821" t="str">
            <v>Future</v>
          </cell>
          <cell r="D821" t="e">
            <v>#N/A</v>
          </cell>
          <cell r="E821">
            <v>-1.2297628458497021</v>
          </cell>
          <cell r="F821">
            <v>42.264308300395463</v>
          </cell>
          <cell r="G821">
            <v>31.908577075097952</v>
          </cell>
          <cell r="H821">
            <v>31.908577075097952</v>
          </cell>
          <cell r="I821" t="e">
            <v>#N/A</v>
          </cell>
          <cell r="J821" t="e">
            <v>#N/A</v>
          </cell>
          <cell r="K821">
            <v>42</v>
          </cell>
          <cell r="L821">
            <v>32</v>
          </cell>
          <cell r="M821" t="e">
            <v>#N/A</v>
          </cell>
          <cell r="N821">
            <v>37</v>
          </cell>
          <cell r="O821" t="e">
            <v>#N/A</v>
          </cell>
          <cell r="P821" t="str">
            <v/>
          </cell>
          <cell r="Q821" t="str">
            <v/>
          </cell>
          <cell r="R821" t="e">
            <v>#N/A</v>
          </cell>
        </row>
        <row r="822">
          <cell r="A822" t="str">
            <v/>
          </cell>
          <cell r="B822" t="str">
            <v/>
          </cell>
          <cell r="C822" t="str">
            <v>Future</v>
          </cell>
          <cell r="D822" t="e">
            <v>#N/A</v>
          </cell>
          <cell r="E822">
            <v>-1.3664031620552357</v>
          </cell>
          <cell r="F822">
            <v>42.29367588932827</v>
          </cell>
          <cell r="G822">
            <v>31.898418972331154</v>
          </cell>
          <cell r="H822">
            <v>31.898418972331154</v>
          </cell>
          <cell r="I822" t="e">
            <v>#N/A</v>
          </cell>
          <cell r="J822" t="e">
            <v>#N/A</v>
          </cell>
          <cell r="K822">
            <v>42</v>
          </cell>
          <cell r="L822">
            <v>32</v>
          </cell>
          <cell r="M822" t="e">
            <v>#N/A</v>
          </cell>
          <cell r="N822">
            <v>37</v>
          </cell>
          <cell r="O822" t="e">
            <v>#N/A</v>
          </cell>
          <cell r="P822" t="str">
            <v/>
          </cell>
          <cell r="Q822" t="str">
            <v/>
          </cell>
          <cell r="R822" t="e">
            <v>#N/A</v>
          </cell>
        </row>
        <row r="823">
          <cell r="A823" t="str">
            <v/>
          </cell>
          <cell r="B823" t="str">
            <v/>
          </cell>
          <cell r="C823" t="str">
            <v>Future</v>
          </cell>
          <cell r="D823" t="e">
            <v>#N/A</v>
          </cell>
          <cell r="E823">
            <v>-1.5030434782607693</v>
          </cell>
          <cell r="F823">
            <v>42.323043478261077</v>
          </cell>
          <cell r="G823">
            <v>31.888260869564355</v>
          </cell>
          <cell r="H823">
            <v>31.888260869564355</v>
          </cell>
          <cell r="I823" t="e">
            <v>#N/A</v>
          </cell>
          <cell r="J823" t="e">
            <v>#N/A</v>
          </cell>
          <cell r="K823">
            <v>42</v>
          </cell>
          <cell r="L823">
            <v>32</v>
          </cell>
          <cell r="M823" t="e">
            <v>#N/A</v>
          </cell>
          <cell r="N823">
            <v>37</v>
          </cell>
          <cell r="O823" t="e">
            <v>#N/A</v>
          </cell>
          <cell r="P823" t="str">
            <v/>
          </cell>
          <cell r="Q823" t="str">
            <v/>
          </cell>
          <cell r="R823" t="e">
            <v>#N/A</v>
          </cell>
        </row>
        <row r="824">
          <cell r="A824" t="str">
            <v/>
          </cell>
          <cell r="B824" t="str">
            <v/>
          </cell>
          <cell r="C824" t="str">
            <v>Future</v>
          </cell>
          <cell r="D824" t="e">
            <v>#N/A</v>
          </cell>
          <cell r="E824">
            <v>-1.639683794466303</v>
          </cell>
          <cell r="F824">
            <v>42.352411067193884</v>
          </cell>
          <cell r="G824">
            <v>31.878102766797557</v>
          </cell>
          <cell r="H824">
            <v>31.878102766797557</v>
          </cell>
          <cell r="I824" t="e">
            <v>#N/A</v>
          </cell>
          <cell r="J824" t="e">
            <v>#N/A</v>
          </cell>
          <cell r="K824">
            <v>42</v>
          </cell>
          <cell r="L824">
            <v>32</v>
          </cell>
          <cell r="M824" t="e">
            <v>#N/A</v>
          </cell>
          <cell r="N824">
            <v>37</v>
          </cell>
          <cell r="O824" t="e">
            <v>#N/A</v>
          </cell>
          <cell r="P824" t="str">
            <v/>
          </cell>
          <cell r="Q824" t="str">
            <v/>
          </cell>
          <cell r="R824" t="e">
            <v>#N/A</v>
          </cell>
        </row>
        <row r="825">
          <cell r="A825" t="str">
            <v/>
          </cell>
          <cell r="B825" t="str">
            <v/>
          </cell>
          <cell r="C825" t="str">
            <v>Future</v>
          </cell>
          <cell r="D825" t="e">
            <v>#N/A</v>
          </cell>
          <cell r="E825">
            <v>-1.7763241106718366</v>
          </cell>
          <cell r="F825">
            <v>42.381778656126691</v>
          </cell>
          <cell r="G825">
            <v>31.867944664030759</v>
          </cell>
          <cell r="H825">
            <v>31.867944664030759</v>
          </cell>
          <cell r="I825" t="e">
            <v>#N/A</v>
          </cell>
          <cell r="J825" t="e">
            <v>#N/A</v>
          </cell>
          <cell r="K825">
            <v>42</v>
          </cell>
          <cell r="L825">
            <v>32</v>
          </cell>
          <cell r="M825" t="e">
            <v>#N/A</v>
          </cell>
          <cell r="N825">
            <v>37</v>
          </cell>
          <cell r="O825" t="e">
            <v>#N/A</v>
          </cell>
          <cell r="P825" t="str">
            <v/>
          </cell>
          <cell r="Q825" t="str">
            <v/>
          </cell>
          <cell r="R825" t="e">
            <v>#N/A</v>
          </cell>
        </row>
        <row r="826">
          <cell r="A826" t="str">
            <v/>
          </cell>
          <cell r="B826" t="str">
            <v/>
          </cell>
          <cell r="C826" t="str">
            <v>Future</v>
          </cell>
          <cell r="D826" t="e">
            <v>#N/A</v>
          </cell>
          <cell r="E826">
            <v>-1.9129644268773702</v>
          </cell>
          <cell r="F826">
            <v>42.411146245059498</v>
          </cell>
          <cell r="G826">
            <v>31.857786561263961</v>
          </cell>
          <cell r="H826">
            <v>31.857786561263961</v>
          </cell>
          <cell r="I826" t="e">
            <v>#N/A</v>
          </cell>
          <cell r="J826" t="e">
            <v>#N/A</v>
          </cell>
          <cell r="K826">
            <v>42</v>
          </cell>
          <cell r="L826">
            <v>32</v>
          </cell>
          <cell r="M826" t="e">
            <v>#N/A</v>
          </cell>
          <cell r="N826">
            <v>37</v>
          </cell>
          <cell r="O826" t="e">
            <v>#N/A</v>
          </cell>
          <cell r="P826" t="str">
            <v/>
          </cell>
          <cell r="Q826" t="str">
            <v/>
          </cell>
          <cell r="R826" t="e">
            <v>#N/A</v>
          </cell>
        </row>
        <row r="827">
          <cell r="A827" t="str">
            <v/>
          </cell>
          <cell r="B827" t="str">
            <v/>
          </cell>
          <cell r="C827" t="str">
            <v>Future</v>
          </cell>
          <cell r="D827" t="e">
            <v>#N/A</v>
          </cell>
          <cell r="E827">
            <v>-2.0496047430829036</v>
          </cell>
          <cell r="F827">
            <v>42.440513833992306</v>
          </cell>
          <cell r="G827">
            <v>31.847628458497162</v>
          </cell>
          <cell r="H827">
            <v>31.847628458497162</v>
          </cell>
          <cell r="I827" t="e">
            <v>#N/A</v>
          </cell>
          <cell r="J827" t="e">
            <v>#N/A</v>
          </cell>
          <cell r="K827">
            <v>42</v>
          </cell>
          <cell r="L827">
            <v>32</v>
          </cell>
          <cell r="M827" t="e">
            <v>#N/A</v>
          </cell>
          <cell r="N827">
            <v>37</v>
          </cell>
          <cell r="O827" t="e">
            <v>#N/A</v>
          </cell>
          <cell r="P827" t="str">
            <v/>
          </cell>
          <cell r="Q827" t="str">
            <v/>
          </cell>
          <cell r="R827" t="e">
            <v>#N/A</v>
          </cell>
        </row>
        <row r="828">
          <cell r="A828" t="str">
            <v/>
          </cell>
          <cell r="B828" t="str">
            <v/>
          </cell>
          <cell r="C828" t="str">
            <v>Future</v>
          </cell>
          <cell r="D828" t="e">
            <v>#N/A</v>
          </cell>
          <cell r="E828">
            <v>-2.1862450592884373</v>
          </cell>
          <cell r="F828">
            <v>42.469881422925113</v>
          </cell>
          <cell r="G828">
            <v>31.837470355730364</v>
          </cell>
          <cell r="H828">
            <v>31.837470355730364</v>
          </cell>
          <cell r="I828" t="e">
            <v>#N/A</v>
          </cell>
          <cell r="J828" t="e">
            <v>#N/A</v>
          </cell>
          <cell r="K828">
            <v>42</v>
          </cell>
          <cell r="L828">
            <v>32</v>
          </cell>
          <cell r="M828" t="e">
            <v>#N/A</v>
          </cell>
          <cell r="N828">
            <v>37</v>
          </cell>
          <cell r="O828" t="e">
            <v>#N/A</v>
          </cell>
          <cell r="P828" t="str">
            <v/>
          </cell>
          <cell r="Q828" t="str">
            <v/>
          </cell>
          <cell r="R828" t="e">
            <v>#N/A</v>
          </cell>
        </row>
        <row r="829">
          <cell r="A829" t="str">
            <v/>
          </cell>
          <cell r="B829" t="str">
            <v/>
          </cell>
          <cell r="C829" t="str">
            <v>Future</v>
          </cell>
          <cell r="D829" t="e">
            <v>#N/A</v>
          </cell>
          <cell r="E829">
            <v>-2.3228853754939709</v>
          </cell>
          <cell r="F829">
            <v>42.49924901185792</v>
          </cell>
          <cell r="G829">
            <v>31.827312252963566</v>
          </cell>
          <cell r="H829">
            <v>31.827312252963566</v>
          </cell>
          <cell r="I829" t="e">
            <v>#N/A</v>
          </cell>
          <cell r="J829" t="e">
            <v>#N/A</v>
          </cell>
          <cell r="K829">
            <v>42</v>
          </cell>
          <cell r="L829">
            <v>32</v>
          </cell>
          <cell r="M829" t="e">
            <v>#N/A</v>
          </cell>
          <cell r="N829">
            <v>37</v>
          </cell>
          <cell r="O829" t="e">
            <v>#N/A</v>
          </cell>
          <cell r="P829" t="str">
            <v/>
          </cell>
          <cell r="Q829" t="str">
            <v/>
          </cell>
          <cell r="R829" t="e">
            <v>#N/A</v>
          </cell>
        </row>
        <row r="830">
          <cell r="A830" t="str">
            <v/>
          </cell>
          <cell r="B830" t="str">
            <v/>
          </cell>
          <cell r="C830" t="str">
            <v>Future</v>
          </cell>
          <cell r="D830" t="e">
            <v>#N/A</v>
          </cell>
          <cell r="E830">
            <v>-2.4595256916995045</v>
          </cell>
          <cell r="F830">
            <v>42.528616600790727</v>
          </cell>
          <cell r="G830">
            <v>31.817154150196767</v>
          </cell>
          <cell r="H830">
            <v>31.817154150196767</v>
          </cell>
          <cell r="I830" t="e">
            <v>#N/A</v>
          </cell>
          <cell r="J830" t="e">
            <v>#N/A</v>
          </cell>
          <cell r="K830">
            <v>42</v>
          </cell>
          <cell r="L830">
            <v>32</v>
          </cell>
          <cell r="M830" t="e">
            <v>#N/A</v>
          </cell>
          <cell r="N830">
            <v>37</v>
          </cell>
          <cell r="O830" t="e">
            <v>#N/A</v>
          </cell>
          <cell r="P830" t="str">
            <v/>
          </cell>
          <cell r="Q830" t="str">
            <v/>
          </cell>
          <cell r="R830" t="e">
            <v>#N/A</v>
          </cell>
        </row>
        <row r="831">
          <cell r="A831" t="str">
            <v/>
          </cell>
          <cell r="B831" t="str">
            <v/>
          </cell>
          <cell r="C831" t="str">
            <v>Future</v>
          </cell>
          <cell r="D831" t="e">
            <v>#N/A</v>
          </cell>
          <cell r="E831">
            <v>-2.5961660079050382</v>
          </cell>
          <cell r="F831">
            <v>42.557984189723534</v>
          </cell>
          <cell r="G831">
            <v>31.806996047429969</v>
          </cell>
          <cell r="H831">
            <v>31.806996047429969</v>
          </cell>
          <cell r="I831" t="e">
            <v>#N/A</v>
          </cell>
          <cell r="J831" t="e">
            <v>#N/A</v>
          </cell>
          <cell r="K831">
            <v>42</v>
          </cell>
          <cell r="L831">
            <v>32</v>
          </cell>
          <cell r="M831" t="e">
            <v>#N/A</v>
          </cell>
          <cell r="N831">
            <v>37</v>
          </cell>
          <cell r="O831" t="e">
            <v>#N/A</v>
          </cell>
          <cell r="P831" t="str">
            <v/>
          </cell>
          <cell r="Q831" t="str">
            <v/>
          </cell>
          <cell r="R831" t="e">
            <v>#N/A</v>
          </cell>
        </row>
        <row r="832">
          <cell r="A832" t="str">
            <v/>
          </cell>
          <cell r="B832" t="str">
            <v/>
          </cell>
          <cell r="C832" t="str">
            <v>Future</v>
          </cell>
          <cell r="D832" t="e">
            <v>#N/A</v>
          </cell>
          <cell r="E832">
            <v>-2.7328063241105718</v>
          </cell>
          <cell r="F832">
            <v>42.587351778656341</v>
          </cell>
          <cell r="G832">
            <v>31.796837944663171</v>
          </cell>
          <cell r="H832">
            <v>31.796837944663171</v>
          </cell>
          <cell r="I832" t="e">
            <v>#N/A</v>
          </cell>
          <cell r="J832" t="e">
            <v>#N/A</v>
          </cell>
          <cell r="K832">
            <v>42</v>
          </cell>
          <cell r="L832">
            <v>32</v>
          </cell>
          <cell r="M832" t="e">
            <v>#N/A</v>
          </cell>
          <cell r="N832">
            <v>37</v>
          </cell>
          <cell r="O832" t="e">
            <v>#N/A</v>
          </cell>
          <cell r="P832" t="str">
            <v/>
          </cell>
          <cell r="Q832" t="str">
            <v/>
          </cell>
          <cell r="R832" t="e">
            <v>#N/A</v>
          </cell>
        </row>
        <row r="833">
          <cell r="A833" t="str">
            <v/>
          </cell>
          <cell r="B833" t="str">
            <v/>
          </cell>
          <cell r="C833" t="str">
            <v>Future</v>
          </cell>
          <cell r="D833" t="e">
            <v>#N/A</v>
          </cell>
          <cell r="E833">
            <v>-2.8694466403161054</v>
          </cell>
          <cell r="F833">
            <v>42.616719367589148</v>
          </cell>
          <cell r="G833">
            <v>31.786679841896373</v>
          </cell>
          <cell r="H833">
            <v>31.786679841896373</v>
          </cell>
          <cell r="I833" t="e">
            <v>#N/A</v>
          </cell>
          <cell r="J833" t="e">
            <v>#N/A</v>
          </cell>
          <cell r="K833">
            <v>42</v>
          </cell>
          <cell r="L833">
            <v>32</v>
          </cell>
          <cell r="M833" t="e">
            <v>#N/A</v>
          </cell>
          <cell r="N833">
            <v>37</v>
          </cell>
          <cell r="O833" t="e">
            <v>#N/A</v>
          </cell>
          <cell r="P833" t="str">
            <v/>
          </cell>
          <cell r="Q833" t="str">
            <v/>
          </cell>
          <cell r="R833" t="e">
            <v>#N/A</v>
          </cell>
        </row>
        <row r="834">
          <cell r="A834" t="str">
            <v/>
          </cell>
          <cell r="B834" t="str">
            <v/>
          </cell>
          <cell r="C834" t="str">
            <v>Future</v>
          </cell>
          <cell r="D834" t="e">
            <v>#N/A</v>
          </cell>
          <cell r="E834">
            <v>-3.006086956521639</v>
          </cell>
          <cell r="F834">
            <v>42.646086956521955</v>
          </cell>
          <cell r="G834">
            <v>31.776521739129574</v>
          </cell>
          <cell r="H834">
            <v>31.776521739129574</v>
          </cell>
          <cell r="I834" t="e">
            <v>#N/A</v>
          </cell>
          <cell r="J834" t="e">
            <v>#N/A</v>
          </cell>
          <cell r="K834">
            <v>42</v>
          </cell>
          <cell r="L834">
            <v>32</v>
          </cell>
          <cell r="M834" t="e">
            <v>#N/A</v>
          </cell>
          <cell r="N834">
            <v>37</v>
          </cell>
          <cell r="O834" t="e">
            <v>#N/A</v>
          </cell>
          <cell r="P834" t="str">
            <v/>
          </cell>
          <cell r="Q834" t="str">
            <v/>
          </cell>
          <cell r="R834" t="e">
            <v>#N/A</v>
          </cell>
        </row>
        <row r="835">
          <cell r="A835" t="str">
            <v/>
          </cell>
          <cell r="B835" t="str">
            <v/>
          </cell>
          <cell r="C835" t="str">
            <v>Future</v>
          </cell>
          <cell r="D835" t="e">
            <v>#N/A</v>
          </cell>
          <cell r="E835">
            <v>-3.1427272727271727</v>
          </cell>
          <cell r="F835">
            <v>42.675454545454762</v>
          </cell>
          <cell r="G835">
            <v>31.766363636362776</v>
          </cell>
          <cell r="H835">
            <v>31.766363636362776</v>
          </cell>
          <cell r="I835" t="e">
            <v>#N/A</v>
          </cell>
          <cell r="J835" t="e">
            <v>#N/A</v>
          </cell>
          <cell r="K835">
            <v>42</v>
          </cell>
          <cell r="L835">
            <v>32</v>
          </cell>
          <cell r="M835" t="e">
            <v>#N/A</v>
          </cell>
          <cell r="N835">
            <v>37</v>
          </cell>
          <cell r="O835" t="e">
            <v>#N/A</v>
          </cell>
          <cell r="P835" t="str">
            <v/>
          </cell>
          <cell r="Q835" t="str">
            <v/>
          </cell>
          <cell r="R835" t="e">
            <v>#N/A</v>
          </cell>
        </row>
        <row r="836">
          <cell r="A836" t="str">
            <v/>
          </cell>
          <cell r="B836" t="str">
            <v/>
          </cell>
          <cell r="C836" t="str">
            <v>Future</v>
          </cell>
          <cell r="D836" t="e">
            <v>#N/A</v>
          </cell>
          <cell r="E836">
            <v>-3.2793675889327063</v>
          </cell>
          <cell r="F836">
            <v>42.70482213438757</v>
          </cell>
          <cell r="G836">
            <v>31.756205533595978</v>
          </cell>
          <cell r="H836">
            <v>31.756205533595978</v>
          </cell>
          <cell r="I836" t="e">
            <v>#N/A</v>
          </cell>
          <cell r="J836" t="e">
            <v>#N/A</v>
          </cell>
          <cell r="K836">
            <v>42</v>
          </cell>
          <cell r="L836">
            <v>32</v>
          </cell>
          <cell r="M836" t="e">
            <v>#N/A</v>
          </cell>
          <cell r="N836">
            <v>37</v>
          </cell>
          <cell r="O836" t="e">
            <v>#N/A</v>
          </cell>
          <cell r="P836" t="str">
            <v/>
          </cell>
          <cell r="Q836" t="str">
            <v/>
          </cell>
          <cell r="R836" t="e">
            <v>#N/A</v>
          </cell>
        </row>
        <row r="837">
          <cell r="A837" t="str">
            <v/>
          </cell>
          <cell r="B837" t="str">
            <v/>
          </cell>
          <cell r="C837" t="str">
            <v>Future</v>
          </cell>
          <cell r="D837" t="e">
            <v>#N/A</v>
          </cell>
          <cell r="E837">
            <v>-3.4160079051382399</v>
          </cell>
          <cell r="F837">
            <v>42.734189723320377</v>
          </cell>
          <cell r="G837">
            <v>31.746047430829179</v>
          </cell>
          <cell r="H837">
            <v>31.746047430829179</v>
          </cell>
          <cell r="I837" t="e">
            <v>#N/A</v>
          </cell>
          <cell r="J837" t="e">
            <v>#N/A</v>
          </cell>
          <cell r="K837">
            <v>42</v>
          </cell>
          <cell r="L837">
            <v>32</v>
          </cell>
          <cell r="M837" t="e">
            <v>#N/A</v>
          </cell>
          <cell r="N837">
            <v>37</v>
          </cell>
          <cell r="O837" t="e">
            <v>#N/A</v>
          </cell>
          <cell r="P837" t="str">
            <v/>
          </cell>
          <cell r="Q837" t="str">
            <v/>
          </cell>
          <cell r="R837" t="e">
            <v>#N/A</v>
          </cell>
        </row>
        <row r="838">
          <cell r="A838" t="str">
            <v/>
          </cell>
          <cell r="B838" t="str">
            <v/>
          </cell>
          <cell r="C838" t="str">
            <v>Future</v>
          </cell>
          <cell r="D838" t="e">
            <v>#N/A</v>
          </cell>
          <cell r="E838">
            <v>-3.5526482213437736</v>
          </cell>
          <cell r="F838">
            <v>42.763557312253184</v>
          </cell>
          <cell r="G838">
            <v>31.735889328062381</v>
          </cell>
          <cell r="H838">
            <v>31.735889328062381</v>
          </cell>
          <cell r="I838" t="e">
            <v>#N/A</v>
          </cell>
          <cell r="J838" t="e">
            <v>#N/A</v>
          </cell>
          <cell r="K838">
            <v>42</v>
          </cell>
          <cell r="L838">
            <v>32</v>
          </cell>
          <cell r="M838" t="e">
            <v>#N/A</v>
          </cell>
          <cell r="N838">
            <v>37</v>
          </cell>
          <cell r="O838" t="e">
            <v>#N/A</v>
          </cell>
          <cell r="P838" t="str">
            <v/>
          </cell>
          <cell r="Q838" t="str">
            <v/>
          </cell>
          <cell r="R838" t="e">
            <v>#N/A</v>
          </cell>
        </row>
        <row r="839">
          <cell r="A839" t="str">
            <v/>
          </cell>
          <cell r="B839" t="str">
            <v/>
          </cell>
          <cell r="C839" t="str">
            <v>Future</v>
          </cell>
          <cell r="D839" t="e">
            <v>#N/A</v>
          </cell>
          <cell r="E839">
            <v>-3.6892885375493072</v>
          </cell>
          <cell r="F839">
            <v>42.792924901185991</v>
          </cell>
          <cell r="G839">
            <v>31.725731225295583</v>
          </cell>
          <cell r="H839">
            <v>31.725731225295583</v>
          </cell>
          <cell r="I839" t="e">
            <v>#N/A</v>
          </cell>
          <cell r="J839" t="e">
            <v>#N/A</v>
          </cell>
          <cell r="K839">
            <v>42</v>
          </cell>
          <cell r="L839">
            <v>32</v>
          </cell>
          <cell r="M839" t="e">
            <v>#N/A</v>
          </cell>
          <cell r="N839">
            <v>37</v>
          </cell>
          <cell r="O839" t="e">
            <v>#N/A</v>
          </cell>
          <cell r="P839" t="str">
            <v/>
          </cell>
          <cell r="Q839" t="str">
            <v/>
          </cell>
          <cell r="R839" t="e">
            <v>#N/A</v>
          </cell>
        </row>
        <row r="840">
          <cell r="A840" t="str">
            <v/>
          </cell>
          <cell r="B840" t="str">
            <v/>
          </cell>
          <cell r="C840" t="str">
            <v>Future</v>
          </cell>
          <cell r="D840" t="e">
            <v>#N/A</v>
          </cell>
          <cell r="E840">
            <v>-3.8259288537548408</v>
          </cell>
          <cell r="F840">
            <v>42.822292490118798</v>
          </cell>
          <cell r="G840">
            <v>31.715573122528784</v>
          </cell>
          <cell r="H840">
            <v>31.715573122528784</v>
          </cell>
          <cell r="I840" t="e">
            <v>#N/A</v>
          </cell>
          <cell r="J840" t="e">
            <v>#N/A</v>
          </cell>
          <cell r="K840">
            <v>42</v>
          </cell>
          <cell r="L840">
            <v>32</v>
          </cell>
          <cell r="M840" t="e">
            <v>#N/A</v>
          </cell>
          <cell r="N840">
            <v>37</v>
          </cell>
          <cell r="O840" t="e">
            <v>#N/A</v>
          </cell>
          <cell r="P840" t="str">
            <v/>
          </cell>
          <cell r="Q840" t="str">
            <v/>
          </cell>
          <cell r="R840" t="e">
            <v>#N/A</v>
          </cell>
        </row>
        <row r="841">
          <cell r="A841" t="str">
            <v/>
          </cell>
          <cell r="B841" t="str">
            <v/>
          </cell>
          <cell r="C841" t="str">
            <v>Future</v>
          </cell>
          <cell r="D841" t="e">
            <v>#N/A</v>
          </cell>
          <cell r="E841">
            <v>-3.9625691699603744</v>
          </cell>
          <cell r="F841">
            <v>42.851660079051605</v>
          </cell>
          <cell r="G841">
            <v>31.705415019761986</v>
          </cell>
          <cell r="H841">
            <v>31.705415019761986</v>
          </cell>
          <cell r="I841" t="e">
            <v>#N/A</v>
          </cell>
          <cell r="J841" t="e">
            <v>#N/A</v>
          </cell>
          <cell r="K841">
            <v>42</v>
          </cell>
          <cell r="L841">
            <v>32</v>
          </cell>
          <cell r="M841" t="e">
            <v>#N/A</v>
          </cell>
          <cell r="N841">
            <v>37</v>
          </cell>
          <cell r="O841" t="e">
            <v>#N/A</v>
          </cell>
          <cell r="P841" t="str">
            <v/>
          </cell>
          <cell r="Q841" t="str">
            <v/>
          </cell>
          <cell r="R841" t="e">
            <v>#N/A</v>
          </cell>
        </row>
        <row r="842">
          <cell r="A842" t="str">
            <v/>
          </cell>
          <cell r="B842" t="str">
            <v/>
          </cell>
          <cell r="C842" t="str">
            <v>Future</v>
          </cell>
          <cell r="D842" t="e">
            <v>#N/A</v>
          </cell>
          <cell r="E842">
            <v>-4.0992094861659076</v>
          </cell>
          <cell r="F842">
            <v>42.881027667984412</v>
          </cell>
          <cell r="G842">
            <v>31.695256916995188</v>
          </cell>
          <cell r="H842">
            <v>31.695256916995188</v>
          </cell>
          <cell r="I842" t="e">
            <v>#N/A</v>
          </cell>
          <cell r="J842" t="e">
            <v>#N/A</v>
          </cell>
          <cell r="K842">
            <v>42</v>
          </cell>
          <cell r="L842">
            <v>32</v>
          </cell>
          <cell r="M842" t="e">
            <v>#N/A</v>
          </cell>
          <cell r="N842">
            <v>37</v>
          </cell>
          <cell r="O842" t="e">
            <v>#N/A</v>
          </cell>
          <cell r="P842" t="str">
            <v/>
          </cell>
          <cell r="Q842" t="str">
            <v/>
          </cell>
          <cell r="R842" t="e">
            <v>#N/A</v>
          </cell>
        </row>
        <row r="843">
          <cell r="A843" t="str">
            <v/>
          </cell>
          <cell r="B843" t="str">
            <v/>
          </cell>
          <cell r="C843" t="str">
            <v>Future</v>
          </cell>
          <cell r="D843" t="e">
            <v>#N/A</v>
          </cell>
          <cell r="E843">
            <v>-4.2358498023714413</v>
          </cell>
          <cell r="F843">
            <v>42.910395256917219</v>
          </cell>
          <cell r="G843">
            <v>31.68509881422839</v>
          </cell>
          <cell r="H843">
            <v>31.68509881422839</v>
          </cell>
          <cell r="I843" t="e">
            <v>#N/A</v>
          </cell>
          <cell r="J843" t="e">
            <v>#N/A</v>
          </cell>
          <cell r="K843">
            <v>42</v>
          </cell>
          <cell r="L843">
            <v>32</v>
          </cell>
          <cell r="M843" t="e">
            <v>#N/A</v>
          </cell>
          <cell r="N843">
            <v>37</v>
          </cell>
          <cell r="O843" t="e">
            <v>#N/A</v>
          </cell>
          <cell r="P843" t="str">
            <v/>
          </cell>
          <cell r="Q843" t="str">
            <v/>
          </cell>
          <cell r="R843" t="e">
            <v>#N/A</v>
          </cell>
        </row>
        <row r="844">
          <cell r="A844" t="str">
            <v/>
          </cell>
          <cell r="B844" t="str">
            <v/>
          </cell>
          <cell r="C844" t="str">
            <v>Future</v>
          </cell>
          <cell r="D844" t="e">
            <v>#N/A</v>
          </cell>
          <cell r="E844">
            <v>-4.3724901185769749</v>
          </cell>
          <cell r="F844">
            <v>42.939762845850026</v>
          </cell>
          <cell r="G844">
            <v>31.674940711461591</v>
          </cell>
          <cell r="H844">
            <v>31.674940711461591</v>
          </cell>
          <cell r="I844" t="e">
            <v>#N/A</v>
          </cell>
          <cell r="J844" t="e">
            <v>#N/A</v>
          </cell>
          <cell r="K844">
            <v>42</v>
          </cell>
          <cell r="L844">
            <v>32</v>
          </cell>
          <cell r="M844" t="e">
            <v>#N/A</v>
          </cell>
          <cell r="N844">
            <v>37</v>
          </cell>
          <cell r="O844" t="e">
            <v>#N/A</v>
          </cell>
          <cell r="P844" t="str">
            <v/>
          </cell>
          <cell r="Q844" t="str">
            <v/>
          </cell>
          <cell r="R844" t="e">
            <v>#N/A</v>
          </cell>
        </row>
        <row r="845">
          <cell r="A845" t="str">
            <v/>
          </cell>
          <cell r="B845" t="str">
            <v/>
          </cell>
          <cell r="C845" t="str">
            <v>Future</v>
          </cell>
          <cell r="D845" t="e">
            <v>#N/A</v>
          </cell>
          <cell r="E845">
            <v>-4.5091304347825085</v>
          </cell>
          <cell r="F845">
            <v>42.969130434782834</v>
          </cell>
          <cell r="G845">
            <v>31.664782608694793</v>
          </cell>
          <cell r="H845">
            <v>31.664782608694793</v>
          </cell>
          <cell r="I845" t="e">
            <v>#N/A</v>
          </cell>
          <cell r="J845" t="e">
            <v>#N/A</v>
          </cell>
          <cell r="K845">
            <v>42</v>
          </cell>
          <cell r="L845">
            <v>32</v>
          </cell>
          <cell r="M845" t="e">
            <v>#N/A</v>
          </cell>
          <cell r="N845">
            <v>37</v>
          </cell>
          <cell r="O845" t="e">
            <v>#N/A</v>
          </cell>
          <cell r="P845" t="str">
            <v/>
          </cell>
          <cell r="Q845" t="str">
            <v/>
          </cell>
          <cell r="R845" t="e">
            <v>#N/A</v>
          </cell>
        </row>
        <row r="846">
          <cell r="A846" t="str">
            <v/>
          </cell>
          <cell r="B846" t="str">
            <v/>
          </cell>
          <cell r="C846" t="str">
            <v>Future</v>
          </cell>
          <cell r="D846" t="e">
            <v>#N/A</v>
          </cell>
          <cell r="E846">
            <v>-4.6457707509880422</v>
          </cell>
          <cell r="F846">
            <v>42.998498023715641</v>
          </cell>
          <cell r="G846">
            <v>31.654624505927995</v>
          </cell>
          <cell r="H846">
            <v>31.654624505927995</v>
          </cell>
          <cell r="I846" t="e">
            <v>#N/A</v>
          </cell>
          <cell r="J846" t="e">
            <v>#N/A</v>
          </cell>
          <cell r="K846">
            <v>42</v>
          </cell>
          <cell r="L846">
            <v>32</v>
          </cell>
          <cell r="M846" t="e">
            <v>#N/A</v>
          </cell>
          <cell r="N846">
            <v>37</v>
          </cell>
          <cell r="O846" t="e">
            <v>#N/A</v>
          </cell>
          <cell r="P846" t="str">
            <v/>
          </cell>
          <cell r="Q846" t="str">
            <v/>
          </cell>
          <cell r="R846" t="e">
            <v>#N/A</v>
          </cell>
        </row>
        <row r="847">
          <cell r="A847" t="str">
            <v/>
          </cell>
          <cell r="B847" t="str">
            <v/>
          </cell>
          <cell r="C847" t="str">
            <v>Future</v>
          </cell>
          <cell r="D847" t="e">
            <v>#N/A</v>
          </cell>
          <cell r="E847">
            <v>-4.7824110671935758</v>
          </cell>
          <cell r="F847">
            <v>43.027865612648448</v>
          </cell>
          <cell r="G847">
            <v>31.644466403161196</v>
          </cell>
          <cell r="H847">
            <v>31.644466403161196</v>
          </cell>
          <cell r="I847" t="e">
            <v>#N/A</v>
          </cell>
          <cell r="J847" t="e">
            <v>#N/A</v>
          </cell>
          <cell r="K847">
            <v>42</v>
          </cell>
          <cell r="L847">
            <v>32</v>
          </cell>
          <cell r="M847" t="e">
            <v>#N/A</v>
          </cell>
          <cell r="N847">
            <v>37</v>
          </cell>
          <cell r="O847" t="e">
            <v>#N/A</v>
          </cell>
          <cell r="P847" t="str">
            <v/>
          </cell>
          <cell r="Q847" t="str">
            <v/>
          </cell>
          <cell r="R847" t="e">
            <v>#N/A</v>
          </cell>
        </row>
        <row r="848">
          <cell r="A848" t="str">
            <v/>
          </cell>
          <cell r="B848" t="str">
            <v/>
          </cell>
          <cell r="C848" t="str">
            <v>Future</v>
          </cell>
          <cell r="D848" t="e">
            <v>#N/A</v>
          </cell>
          <cell r="E848">
            <v>-4.9190513833991094</v>
          </cell>
          <cell r="F848">
            <v>43.057233201581255</v>
          </cell>
          <cell r="G848">
            <v>31.634308300394398</v>
          </cell>
          <cell r="H848">
            <v>31.634308300394398</v>
          </cell>
          <cell r="I848" t="e">
            <v>#N/A</v>
          </cell>
          <cell r="J848" t="e">
            <v>#N/A</v>
          </cell>
          <cell r="K848">
            <v>42</v>
          </cell>
          <cell r="L848">
            <v>32</v>
          </cell>
          <cell r="M848" t="e">
            <v>#N/A</v>
          </cell>
          <cell r="N848">
            <v>37</v>
          </cell>
          <cell r="O848" t="e">
            <v>#N/A</v>
          </cell>
          <cell r="P848" t="str">
            <v/>
          </cell>
          <cell r="Q848" t="str">
            <v/>
          </cell>
          <cell r="R848" t="e">
            <v>#N/A</v>
          </cell>
        </row>
        <row r="849">
          <cell r="A849" t="str">
            <v/>
          </cell>
          <cell r="B849" t="str">
            <v/>
          </cell>
          <cell r="C849" t="str">
            <v>Future</v>
          </cell>
          <cell r="D849" t="e">
            <v>#N/A</v>
          </cell>
          <cell r="E849">
            <v>-5.055691699604643</v>
          </cell>
          <cell r="F849">
            <v>43.086600790514062</v>
          </cell>
          <cell r="G849">
            <v>31.6241501976276</v>
          </cell>
          <cell r="H849">
            <v>31.6241501976276</v>
          </cell>
          <cell r="I849" t="e">
            <v>#N/A</v>
          </cell>
          <cell r="J849" t="e">
            <v>#N/A</v>
          </cell>
          <cell r="K849">
            <v>42</v>
          </cell>
          <cell r="L849">
            <v>32</v>
          </cell>
          <cell r="M849" t="e">
            <v>#N/A</v>
          </cell>
          <cell r="N849">
            <v>37</v>
          </cell>
          <cell r="O849" t="e">
            <v>#N/A</v>
          </cell>
          <cell r="P849" t="str">
            <v/>
          </cell>
          <cell r="Q849" t="str">
            <v/>
          </cell>
          <cell r="R849" t="e">
            <v>#N/A</v>
          </cell>
        </row>
        <row r="850">
          <cell r="A850" t="str">
            <v/>
          </cell>
          <cell r="B850" t="str">
            <v/>
          </cell>
          <cell r="C850" t="str">
            <v>Future</v>
          </cell>
          <cell r="D850" t="e">
            <v>#N/A</v>
          </cell>
          <cell r="E850">
            <v>-5.1923320158101767</v>
          </cell>
          <cell r="F850">
            <v>43.115968379446869</v>
          </cell>
          <cell r="G850">
            <v>31.613992094860802</v>
          </cell>
          <cell r="H850">
            <v>31.613992094860802</v>
          </cell>
          <cell r="I850" t="e">
            <v>#N/A</v>
          </cell>
          <cell r="J850" t="e">
            <v>#N/A</v>
          </cell>
          <cell r="K850">
            <v>42</v>
          </cell>
          <cell r="L850">
            <v>32</v>
          </cell>
          <cell r="M850" t="e">
            <v>#N/A</v>
          </cell>
          <cell r="N850">
            <v>37</v>
          </cell>
          <cell r="O850" t="e">
            <v>#N/A</v>
          </cell>
          <cell r="P850" t="str">
            <v/>
          </cell>
          <cell r="Q850" t="str">
            <v/>
          </cell>
          <cell r="R850" t="e">
            <v>#N/A</v>
          </cell>
        </row>
        <row r="851">
          <cell r="A851" t="str">
            <v/>
          </cell>
          <cell r="B851" t="str">
            <v/>
          </cell>
          <cell r="C851" t="str">
            <v>Future</v>
          </cell>
          <cell r="D851" t="e">
            <v>#N/A</v>
          </cell>
          <cell r="E851">
            <v>-5.3289723320157103</v>
          </cell>
          <cell r="F851">
            <v>43.145335968379676</v>
          </cell>
          <cell r="G851">
            <v>31.603833992094003</v>
          </cell>
          <cell r="H851">
            <v>31.603833992094003</v>
          </cell>
          <cell r="I851" t="e">
            <v>#N/A</v>
          </cell>
          <cell r="J851" t="e">
            <v>#N/A</v>
          </cell>
          <cell r="K851">
            <v>42</v>
          </cell>
          <cell r="L851">
            <v>32</v>
          </cell>
          <cell r="M851" t="e">
            <v>#N/A</v>
          </cell>
          <cell r="N851">
            <v>37</v>
          </cell>
          <cell r="O851" t="e">
            <v>#N/A</v>
          </cell>
          <cell r="P851" t="str">
            <v/>
          </cell>
          <cell r="Q851" t="str">
            <v/>
          </cell>
          <cell r="R851" t="e">
            <v>#N/A</v>
          </cell>
        </row>
        <row r="852">
          <cell r="A852" t="str">
            <v/>
          </cell>
          <cell r="B852" t="str">
            <v/>
          </cell>
          <cell r="C852" t="str">
            <v>Future</v>
          </cell>
          <cell r="D852" t="e">
            <v>#N/A</v>
          </cell>
          <cell r="E852">
            <v>-5.4656126482212439</v>
          </cell>
          <cell r="F852">
            <v>43.174703557312483</v>
          </cell>
          <cell r="G852">
            <v>31.593675889327205</v>
          </cell>
          <cell r="H852">
            <v>31.593675889327205</v>
          </cell>
          <cell r="I852" t="e">
            <v>#N/A</v>
          </cell>
          <cell r="J852" t="e">
            <v>#N/A</v>
          </cell>
          <cell r="K852">
            <v>42</v>
          </cell>
          <cell r="L852">
            <v>32</v>
          </cell>
          <cell r="M852" t="e">
            <v>#N/A</v>
          </cell>
          <cell r="N852">
            <v>37</v>
          </cell>
          <cell r="O852" t="e">
            <v>#N/A</v>
          </cell>
          <cell r="P852" t="str">
            <v/>
          </cell>
          <cell r="Q852" t="str">
            <v/>
          </cell>
          <cell r="R852" t="e">
            <v>#N/A</v>
          </cell>
        </row>
        <row r="853">
          <cell r="A853" t="str">
            <v/>
          </cell>
          <cell r="B853" t="str">
            <v/>
          </cell>
          <cell r="C853" t="str">
            <v>Future</v>
          </cell>
          <cell r="D853" t="e">
            <v>#N/A</v>
          </cell>
          <cell r="E853">
            <v>-5.6022529644267776</v>
          </cell>
          <cell r="F853">
            <v>43.20407114624529</v>
          </cell>
          <cell r="G853">
            <v>31.583517786560407</v>
          </cell>
          <cell r="H853">
            <v>31.583517786560407</v>
          </cell>
          <cell r="I853" t="e">
            <v>#N/A</v>
          </cell>
          <cell r="J853" t="e">
            <v>#N/A</v>
          </cell>
          <cell r="K853">
            <v>42</v>
          </cell>
          <cell r="L853">
            <v>32</v>
          </cell>
          <cell r="M853" t="e">
            <v>#N/A</v>
          </cell>
          <cell r="N853">
            <v>37</v>
          </cell>
          <cell r="O853" t="e">
            <v>#N/A</v>
          </cell>
          <cell r="P853" t="str">
            <v/>
          </cell>
          <cell r="Q853" t="str">
            <v/>
          </cell>
          <cell r="R853" t="e">
            <v>#N/A</v>
          </cell>
        </row>
        <row r="854">
          <cell r="A854" t="str">
            <v/>
          </cell>
          <cell r="B854" t="str">
            <v/>
          </cell>
          <cell r="C854" t="str">
            <v>Future</v>
          </cell>
          <cell r="D854" t="e">
            <v>#N/A</v>
          </cell>
          <cell r="E854">
            <v>-5.7388932806323112</v>
          </cell>
          <cell r="F854">
            <v>43.233438735178098</v>
          </cell>
          <cell r="G854">
            <v>31.573359683793608</v>
          </cell>
          <cell r="H854">
            <v>31.573359683793608</v>
          </cell>
          <cell r="I854" t="e">
            <v>#N/A</v>
          </cell>
          <cell r="J854" t="e">
            <v>#N/A</v>
          </cell>
          <cell r="K854">
            <v>42</v>
          </cell>
          <cell r="L854">
            <v>32</v>
          </cell>
          <cell r="M854" t="e">
            <v>#N/A</v>
          </cell>
          <cell r="N854">
            <v>37</v>
          </cell>
          <cell r="O854" t="e">
            <v>#N/A</v>
          </cell>
          <cell r="P854" t="str">
            <v/>
          </cell>
          <cell r="Q854" t="str">
            <v/>
          </cell>
          <cell r="R854" t="e">
            <v>#N/A</v>
          </cell>
        </row>
        <row r="855">
          <cell r="A855" t="str">
            <v/>
          </cell>
          <cell r="B855" t="str">
            <v/>
          </cell>
          <cell r="C855" t="str">
            <v>Future</v>
          </cell>
          <cell r="D855" t="e">
            <v>#N/A</v>
          </cell>
          <cell r="E855">
            <v>-5.8755335968378448</v>
          </cell>
          <cell r="F855">
            <v>43.262806324110905</v>
          </cell>
          <cell r="G855">
            <v>31.56320158102681</v>
          </cell>
          <cell r="H855">
            <v>31.56320158102681</v>
          </cell>
          <cell r="I855" t="e">
            <v>#N/A</v>
          </cell>
          <cell r="J855" t="e">
            <v>#N/A</v>
          </cell>
          <cell r="K855">
            <v>42</v>
          </cell>
          <cell r="L855">
            <v>32</v>
          </cell>
          <cell r="M855" t="e">
            <v>#N/A</v>
          </cell>
          <cell r="N855">
            <v>37</v>
          </cell>
          <cell r="O855" t="e">
            <v>#N/A</v>
          </cell>
          <cell r="P855" t="str">
            <v/>
          </cell>
          <cell r="Q855" t="str">
            <v/>
          </cell>
          <cell r="R855" t="e">
            <v>#N/A</v>
          </cell>
        </row>
        <row r="856">
          <cell r="A856" t="str">
            <v/>
          </cell>
          <cell r="B856" t="str">
            <v/>
          </cell>
          <cell r="C856" t="str">
            <v>Future</v>
          </cell>
          <cell r="D856" t="e">
            <v>#N/A</v>
          </cell>
          <cell r="E856">
            <v>-6.0121739130433784</v>
          </cell>
          <cell r="F856">
            <v>43.292173913043712</v>
          </cell>
          <cell r="G856">
            <v>31.553043478260012</v>
          </cell>
          <cell r="H856">
            <v>31.553043478260012</v>
          </cell>
          <cell r="I856" t="e">
            <v>#N/A</v>
          </cell>
          <cell r="J856" t="e">
            <v>#N/A</v>
          </cell>
          <cell r="K856">
            <v>42</v>
          </cell>
          <cell r="L856">
            <v>32</v>
          </cell>
          <cell r="M856" t="e">
            <v>#N/A</v>
          </cell>
          <cell r="N856">
            <v>37</v>
          </cell>
          <cell r="O856" t="e">
            <v>#N/A</v>
          </cell>
          <cell r="P856" t="str">
            <v/>
          </cell>
          <cell r="Q856" t="str">
            <v/>
          </cell>
          <cell r="R856" t="e">
            <v>#N/A</v>
          </cell>
        </row>
        <row r="857">
          <cell r="A857" t="str">
            <v/>
          </cell>
          <cell r="B857" t="str">
            <v/>
          </cell>
          <cell r="C857" t="str">
            <v>Future</v>
          </cell>
          <cell r="D857" t="e">
            <v>#N/A</v>
          </cell>
          <cell r="E857">
            <v>-6.1488142292489121</v>
          </cell>
          <cell r="F857">
            <v>43.321541501976519</v>
          </cell>
          <cell r="G857">
            <v>31.542885375493213</v>
          </cell>
          <cell r="H857">
            <v>31.542885375493213</v>
          </cell>
          <cell r="I857" t="e">
            <v>#N/A</v>
          </cell>
          <cell r="J857" t="e">
            <v>#N/A</v>
          </cell>
          <cell r="K857">
            <v>42</v>
          </cell>
          <cell r="L857">
            <v>32</v>
          </cell>
          <cell r="M857" t="e">
            <v>#N/A</v>
          </cell>
          <cell r="N857">
            <v>37</v>
          </cell>
          <cell r="O857" t="e">
            <v>#N/A</v>
          </cell>
          <cell r="P857" t="str">
            <v/>
          </cell>
          <cell r="Q857" t="str">
            <v/>
          </cell>
          <cell r="R857" t="e">
            <v>#N/A</v>
          </cell>
        </row>
        <row r="858">
          <cell r="A858" t="str">
            <v/>
          </cell>
          <cell r="B858" t="str">
            <v/>
          </cell>
          <cell r="C858" t="str">
            <v>Future</v>
          </cell>
          <cell r="D858" t="e">
            <v>#N/A</v>
          </cell>
          <cell r="E858">
            <v>-6.2854545454544457</v>
          </cell>
          <cell r="F858">
            <v>43.350909090909326</v>
          </cell>
          <cell r="G858">
            <v>31.532727272726415</v>
          </cell>
          <cell r="H858">
            <v>31.532727272726415</v>
          </cell>
          <cell r="I858" t="e">
            <v>#N/A</v>
          </cell>
          <cell r="J858" t="e">
            <v>#N/A</v>
          </cell>
          <cell r="K858">
            <v>42</v>
          </cell>
          <cell r="L858">
            <v>32</v>
          </cell>
          <cell r="M858" t="e">
            <v>#N/A</v>
          </cell>
          <cell r="N858">
            <v>37</v>
          </cell>
          <cell r="O858" t="e">
            <v>#N/A</v>
          </cell>
          <cell r="P858" t="str">
            <v/>
          </cell>
          <cell r="Q858" t="str">
            <v/>
          </cell>
          <cell r="R858" t="e">
            <v>#N/A</v>
          </cell>
        </row>
        <row r="859">
          <cell r="A859" t="str">
            <v/>
          </cell>
          <cell r="B859" t="str">
            <v/>
          </cell>
          <cell r="C859" t="str">
            <v>Future</v>
          </cell>
          <cell r="D859" t="e">
            <v>#N/A</v>
          </cell>
          <cell r="E859">
            <v>-6.4220948616599793</v>
          </cell>
          <cell r="F859">
            <v>43.380276679842133</v>
          </cell>
          <cell r="G859">
            <v>31.522569169959617</v>
          </cell>
          <cell r="H859">
            <v>31.522569169959617</v>
          </cell>
          <cell r="I859" t="e">
            <v>#N/A</v>
          </cell>
          <cell r="J859" t="e">
            <v>#N/A</v>
          </cell>
          <cell r="K859">
            <v>42</v>
          </cell>
          <cell r="L859">
            <v>32</v>
          </cell>
          <cell r="M859" t="e">
            <v>#N/A</v>
          </cell>
          <cell r="N859">
            <v>37</v>
          </cell>
          <cell r="O859" t="e">
            <v>#N/A</v>
          </cell>
          <cell r="P859" t="str">
            <v/>
          </cell>
          <cell r="Q859" t="str">
            <v/>
          </cell>
          <cell r="R859" t="e">
            <v>#N/A</v>
          </cell>
        </row>
        <row r="860">
          <cell r="A860" t="str">
            <v/>
          </cell>
          <cell r="B860" t="str">
            <v/>
          </cell>
          <cell r="C860" t="str">
            <v>Future</v>
          </cell>
          <cell r="D860" t="e">
            <v>#N/A</v>
          </cell>
          <cell r="E860">
            <v>-6.558735177865513</v>
          </cell>
          <cell r="F860">
            <v>43.40964426877494</v>
          </cell>
          <cell r="G860">
            <v>31.512411067192819</v>
          </cell>
          <cell r="H860">
            <v>31.512411067192819</v>
          </cell>
          <cell r="I860" t="e">
            <v>#N/A</v>
          </cell>
          <cell r="J860" t="e">
            <v>#N/A</v>
          </cell>
          <cell r="K860">
            <v>42</v>
          </cell>
          <cell r="L860">
            <v>32</v>
          </cell>
          <cell r="M860" t="e">
            <v>#N/A</v>
          </cell>
          <cell r="N860">
            <v>37</v>
          </cell>
          <cell r="O860" t="e">
            <v>#N/A</v>
          </cell>
          <cell r="P860" t="str">
            <v/>
          </cell>
          <cell r="Q860" t="str">
            <v/>
          </cell>
          <cell r="R860" t="e">
            <v>#N/A</v>
          </cell>
        </row>
        <row r="861">
          <cell r="A861" t="str">
            <v/>
          </cell>
          <cell r="B861" t="str">
            <v/>
          </cell>
          <cell r="C861" t="str">
            <v>Future</v>
          </cell>
          <cell r="D861" t="e">
            <v>#N/A</v>
          </cell>
          <cell r="E861">
            <v>-6.6953754940710466</v>
          </cell>
          <cell r="F861">
            <v>43.439011857707747</v>
          </cell>
          <cell r="G861">
            <v>31.50225296442602</v>
          </cell>
          <cell r="H861">
            <v>31.50225296442602</v>
          </cell>
          <cell r="I861" t="e">
            <v>#N/A</v>
          </cell>
          <cell r="J861" t="e">
            <v>#N/A</v>
          </cell>
          <cell r="K861">
            <v>42</v>
          </cell>
          <cell r="L861">
            <v>32</v>
          </cell>
          <cell r="M861" t="e">
            <v>#N/A</v>
          </cell>
          <cell r="N861">
            <v>37</v>
          </cell>
          <cell r="O861" t="e">
            <v>#N/A</v>
          </cell>
          <cell r="P861" t="str">
            <v/>
          </cell>
          <cell r="Q861" t="str">
            <v/>
          </cell>
          <cell r="R861" t="e">
            <v>#N/A</v>
          </cell>
        </row>
        <row r="862">
          <cell r="A862" t="str">
            <v/>
          </cell>
          <cell r="B862" t="str">
            <v/>
          </cell>
          <cell r="C862" t="str">
            <v>Future</v>
          </cell>
          <cell r="D862" t="e">
            <v>#N/A</v>
          </cell>
          <cell r="E862">
            <v>-6.8320158102765802</v>
          </cell>
          <cell r="F862">
            <v>43.468379446640554</v>
          </cell>
          <cell r="G862">
            <v>31.492094861659222</v>
          </cell>
          <cell r="H862">
            <v>31.492094861659222</v>
          </cell>
          <cell r="I862" t="e">
            <v>#N/A</v>
          </cell>
          <cell r="J862" t="e">
            <v>#N/A</v>
          </cell>
          <cell r="K862">
            <v>42</v>
          </cell>
          <cell r="L862">
            <v>32</v>
          </cell>
          <cell r="M862" t="e">
            <v>#N/A</v>
          </cell>
          <cell r="N862">
            <v>37</v>
          </cell>
          <cell r="O862" t="e">
            <v>#N/A</v>
          </cell>
          <cell r="P862" t="str">
            <v/>
          </cell>
          <cell r="Q862" t="str">
            <v/>
          </cell>
          <cell r="R862" t="e">
            <v>#N/A</v>
          </cell>
        </row>
        <row r="863">
          <cell r="A863" t="str">
            <v/>
          </cell>
          <cell r="B863" t="str">
            <v/>
          </cell>
          <cell r="C863" t="str">
            <v>Future</v>
          </cell>
          <cell r="D863" t="e">
            <v>#N/A</v>
          </cell>
          <cell r="E863">
            <v>-6.9686561264821139</v>
          </cell>
          <cell r="F863">
            <v>43.497747035573362</v>
          </cell>
          <cell r="G863">
            <v>31.481936758892424</v>
          </cell>
          <cell r="H863">
            <v>31.481936758892424</v>
          </cell>
          <cell r="I863" t="e">
            <v>#N/A</v>
          </cell>
          <cell r="J863" t="e">
            <v>#N/A</v>
          </cell>
          <cell r="K863">
            <v>42</v>
          </cell>
          <cell r="L863">
            <v>32</v>
          </cell>
          <cell r="M863" t="e">
            <v>#N/A</v>
          </cell>
          <cell r="N863">
            <v>37</v>
          </cell>
          <cell r="O863" t="e">
            <v>#N/A</v>
          </cell>
          <cell r="P863" t="str">
            <v/>
          </cell>
          <cell r="Q863" t="str">
            <v/>
          </cell>
          <cell r="R863" t="e">
            <v>#N/A</v>
          </cell>
        </row>
        <row r="864">
          <cell r="A864" t="str">
            <v/>
          </cell>
          <cell r="B864" t="str">
            <v/>
          </cell>
          <cell r="C864" t="str">
            <v>Future</v>
          </cell>
          <cell r="D864" t="e">
            <v>#N/A</v>
          </cell>
          <cell r="E864">
            <v>-7.1052964426876475</v>
          </cell>
          <cell r="F864">
            <v>43.527114624506169</v>
          </cell>
          <cell r="G864">
            <v>31.471778656125625</v>
          </cell>
          <cell r="H864">
            <v>31.471778656125625</v>
          </cell>
          <cell r="I864" t="e">
            <v>#N/A</v>
          </cell>
          <cell r="J864" t="e">
            <v>#N/A</v>
          </cell>
          <cell r="K864">
            <v>42</v>
          </cell>
          <cell r="L864">
            <v>32</v>
          </cell>
          <cell r="M864" t="e">
            <v>#N/A</v>
          </cell>
          <cell r="N864">
            <v>37</v>
          </cell>
          <cell r="O864" t="e">
            <v>#N/A</v>
          </cell>
          <cell r="P864" t="str">
            <v/>
          </cell>
          <cell r="Q864" t="str">
            <v/>
          </cell>
          <cell r="R864" t="e">
            <v>#N/A</v>
          </cell>
        </row>
        <row r="865">
          <cell r="A865" t="str">
            <v/>
          </cell>
          <cell r="B865" t="str">
            <v/>
          </cell>
          <cell r="C865" t="str">
            <v>Future</v>
          </cell>
          <cell r="D865" t="e">
            <v>#N/A</v>
          </cell>
          <cell r="E865">
            <v>-7.2419367588931811</v>
          </cell>
          <cell r="F865">
            <v>43.556482213438976</v>
          </cell>
          <cell r="G865">
            <v>31.461620553358827</v>
          </cell>
          <cell r="H865">
            <v>31.461620553358827</v>
          </cell>
          <cell r="I865" t="e">
            <v>#N/A</v>
          </cell>
          <cell r="J865" t="e">
            <v>#N/A</v>
          </cell>
          <cell r="K865">
            <v>42</v>
          </cell>
          <cell r="L865">
            <v>32</v>
          </cell>
          <cell r="M865" t="e">
            <v>#N/A</v>
          </cell>
          <cell r="N865">
            <v>37</v>
          </cell>
          <cell r="O865" t="e">
            <v>#N/A</v>
          </cell>
          <cell r="P865" t="str">
            <v/>
          </cell>
          <cell r="Q865" t="str">
            <v/>
          </cell>
          <cell r="R865" t="e">
            <v>#N/A</v>
          </cell>
        </row>
        <row r="866">
          <cell r="A866" t="str">
            <v/>
          </cell>
          <cell r="B866" t="str">
            <v/>
          </cell>
          <cell r="C866" t="str">
            <v>Future</v>
          </cell>
          <cell r="D866" t="e">
            <v>#N/A</v>
          </cell>
          <cell r="E866">
            <v>-7.3785770750987147</v>
          </cell>
          <cell r="F866">
            <v>43.585849802371783</v>
          </cell>
          <cell r="G866">
            <v>31.451462450592029</v>
          </cell>
          <cell r="H866">
            <v>31.451462450592029</v>
          </cell>
          <cell r="I866" t="e">
            <v>#N/A</v>
          </cell>
          <cell r="J866" t="e">
            <v>#N/A</v>
          </cell>
          <cell r="K866">
            <v>42</v>
          </cell>
          <cell r="L866">
            <v>32</v>
          </cell>
          <cell r="M866" t="e">
            <v>#N/A</v>
          </cell>
          <cell r="N866">
            <v>37</v>
          </cell>
          <cell r="O866" t="e">
            <v>#N/A</v>
          </cell>
          <cell r="P866" t="str">
            <v/>
          </cell>
          <cell r="Q866" t="str">
            <v/>
          </cell>
          <cell r="R866" t="e">
            <v>#N/A</v>
          </cell>
        </row>
        <row r="867">
          <cell r="A867" t="str">
            <v/>
          </cell>
          <cell r="B867" t="str">
            <v/>
          </cell>
          <cell r="C867" t="str">
            <v>Future</v>
          </cell>
          <cell r="D867" t="e">
            <v>#N/A</v>
          </cell>
          <cell r="E867">
            <v>-7.5152173913042484</v>
          </cell>
          <cell r="F867">
            <v>43.61521739130459</v>
          </cell>
          <cell r="G867">
            <v>31.441304347825231</v>
          </cell>
          <cell r="H867">
            <v>31.441304347825231</v>
          </cell>
          <cell r="I867" t="e">
            <v>#N/A</v>
          </cell>
          <cell r="J867" t="e">
            <v>#N/A</v>
          </cell>
          <cell r="K867">
            <v>42</v>
          </cell>
          <cell r="L867">
            <v>32</v>
          </cell>
          <cell r="M867" t="e">
            <v>#N/A</v>
          </cell>
          <cell r="N867">
            <v>37</v>
          </cell>
          <cell r="O867" t="e">
            <v>#N/A</v>
          </cell>
          <cell r="P867" t="str">
            <v/>
          </cell>
          <cell r="Q867" t="str">
            <v/>
          </cell>
          <cell r="R867" t="e">
            <v>#N/A</v>
          </cell>
        </row>
        <row r="868">
          <cell r="A868" t="str">
            <v/>
          </cell>
          <cell r="B868" t="str">
            <v/>
          </cell>
          <cell r="C868" t="str">
            <v>Future</v>
          </cell>
          <cell r="D868" t="e">
            <v>#N/A</v>
          </cell>
          <cell r="E868">
            <v>-7.651857707509782</v>
          </cell>
          <cell r="F868">
            <v>43.644584980237397</v>
          </cell>
          <cell r="G868">
            <v>31.431146245058432</v>
          </cell>
          <cell r="H868">
            <v>31.431146245058432</v>
          </cell>
          <cell r="I868" t="e">
            <v>#N/A</v>
          </cell>
          <cell r="J868" t="e">
            <v>#N/A</v>
          </cell>
          <cell r="K868">
            <v>42</v>
          </cell>
          <cell r="L868">
            <v>32</v>
          </cell>
          <cell r="M868" t="e">
            <v>#N/A</v>
          </cell>
          <cell r="N868">
            <v>37</v>
          </cell>
          <cell r="O868" t="e">
            <v>#N/A</v>
          </cell>
          <cell r="P868" t="str">
            <v/>
          </cell>
          <cell r="Q868" t="str">
            <v/>
          </cell>
          <cell r="R868" t="e">
            <v>#N/A</v>
          </cell>
        </row>
        <row r="869">
          <cell r="A869" t="str">
            <v/>
          </cell>
          <cell r="B869" t="str">
            <v/>
          </cell>
          <cell r="C869" t="str">
            <v>Future</v>
          </cell>
          <cell r="D869" t="e">
            <v>#N/A</v>
          </cell>
          <cell r="E869">
            <v>-7.7884980237153156</v>
          </cell>
          <cell r="F869">
            <v>43.673952569170204</v>
          </cell>
          <cell r="G869">
            <v>31.420988142291634</v>
          </cell>
          <cell r="H869">
            <v>31.420988142291634</v>
          </cell>
          <cell r="I869" t="e">
            <v>#N/A</v>
          </cell>
          <cell r="J869" t="e">
            <v>#N/A</v>
          </cell>
          <cell r="K869">
            <v>42</v>
          </cell>
          <cell r="L869">
            <v>32</v>
          </cell>
          <cell r="M869" t="e">
            <v>#N/A</v>
          </cell>
          <cell r="N869">
            <v>37</v>
          </cell>
          <cell r="O869" t="e">
            <v>#N/A</v>
          </cell>
          <cell r="P869" t="str">
            <v/>
          </cell>
          <cell r="Q869" t="str">
            <v/>
          </cell>
          <cell r="R869" t="e">
            <v>#N/A</v>
          </cell>
        </row>
        <row r="870">
          <cell r="A870" t="str">
            <v/>
          </cell>
          <cell r="B870" t="str">
            <v/>
          </cell>
          <cell r="C870" t="str">
            <v>Future</v>
          </cell>
          <cell r="D870" t="e">
            <v>#N/A</v>
          </cell>
          <cell r="E870">
            <v>-7.9251383399208493</v>
          </cell>
          <cell r="F870">
            <v>43.703320158103011</v>
          </cell>
          <cell r="G870">
            <v>31.410830039524836</v>
          </cell>
          <cell r="H870">
            <v>31.410830039524836</v>
          </cell>
          <cell r="I870" t="e">
            <v>#N/A</v>
          </cell>
          <cell r="J870" t="e">
            <v>#N/A</v>
          </cell>
          <cell r="K870">
            <v>42</v>
          </cell>
          <cell r="L870">
            <v>32</v>
          </cell>
          <cell r="M870" t="e">
            <v>#N/A</v>
          </cell>
          <cell r="N870">
            <v>37</v>
          </cell>
          <cell r="O870" t="e">
            <v>#N/A</v>
          </cell>
          <cell r="P870" t="str">
            <v/>
          </cell>
          <cell r="Q870" t="str">
            <v/>
          </cell>
          <cell r="R870" t="e">
            <v>#N/A</v>
          </cell>
        </row>
        <row r="871">
          <cell r="A871" t="str">
            <v/>
          </cell>
          <cell r="B871" t="str">
            <v/>
          </cell>
          <cell r="C871" t="str">
            <v>Future</v>
          </cell>
          <cell r="D871" t="e">
            <v>#N/A</v>
          </cell>
          <cell r="E871">
            <v>-8.061778656126382</v>
          </cell>
          <cell r="F871">
            <v>43.732687747035818</v>
          </cell>
          <cell r="G871">
            <v>31.400671936758037</v>
          </cell>
          <cell r="H871">
            <v>31.400671936758037</v>
          </cell>
          <cell r="I871" t="e">
            <v>#N/A</v>
          </cell>
          <cell r="J871" t="e">
            <v>#N/A</v>
          </cell>
          <cell r="K871">
            <v>42</v>
          </cell>
          <cell r="L871">
            <v>32</v>
          </cell>
          <cell r="M871" t="e">
            <v>#N/A</v>
          </cell>
          <cell r="N871">
            <v>37</v>
          </cell>
          <cell r="O871" t="e">
            <v>#N/A</v>
          </cell>
          <cell r="P871" t="str">
            <v/>
          </cell>
          <cell r="Q871" t="str">
            <v/>
          </cell>
          <cell r="R871" t="e">
            <v>#N/A</v>
          </cell>
        </row>
        <row r="872">
          <cell r="A872" t="str">
            <v/>
          </cell>
          <cell r="B872" t="str">
            <v/>
          </cell>
          <cell r="C872" t="str">
            <v>Future</v>
          </cell>
          <cell r="D872" t="e">
            <v>#N/A</v>
          </cell>
          <cell r="E872">
            <v>-8.1984189723319147</v>
          </cell>
          <cell r="F872">
            <v>43.762055335968626</v>
          </cell>
          <cell r="G872">
            <v>31.390513833991239</v>
          </cell>
          <cell r="H872">
            <v>31.390513833991239</v>
          </cell>
          <cell r="I872" t="e">
            <v>#N/A</v>
          </cell>
          <cell r="J872" t="e">
            <v>#N/A</v>
          </cell>
          <cell r="K872">
            <v>42</v>
          </cell>
          <cell r="L872">
            <v>32</v>
          </cell>
          <cell r="M872" t="e">
            <v>#N/A</v>
          </cell>
          <cell r="N872">
            <v>37</v>
          </cell>
          <cell r="O872" t="e">
            <v>#N/A</v>
          </cell>
          <cell r="P872" t="str">
            <v/>
          </cell>
          <cell r="Q872" t="str">
            <v/>
          </cell>
          <cell r="R872" t="e">
            <v>#N/A</v>
          </cell>
        </row>
        <row r="873">
          <cell r="A873" t="str">
            <v/>
          </cell>
          <cell r="B873" t="str">
            <v/>
          </cell>
          <cell r="C873" t="str">
            <v>Future</v>
          </cell>
          <cell r="D873" t="e">
            <v>#N/A</v>
          </cell>
          <cell r="E873">
            <v>-8.3350592885374475</v>
          </cell>
          <cell r="F873">
            <v>43.791422924901433</v>
          </cell>
          <cell r="G873">
            <v>31.380355731224441</v>
          </cell>
          <cell r="H873">
            <v>31.380355731224441</v>
          </cell>
          <cell r="I873" t="e">
            <v>#N/A</v>
          </cell>
          <cell r="J873" t="e">
            <v>#N/A</v>
          </cell>
          <cell r="K873">
            <v>42</v>
          </cell>
          <cell r="L873">
            <v>32</v>
          </cell>
          <cell r="M873" t="e">
            <v>#N/A</v>
          </cell>
          <cell r="N873">
            <v>37</v>
          </cell>
          <cell r="O873" t="e">
            <v>#N/A</v>
          </cell>
          <cell r="P873" t="str">
            <v/>
          </cell>
          <cell r="Q873" t="str">
            <v/>
          </cell>
          <cell r="R873" t="e">
            <v>#N/A</v>
          </cell>
        </row>
        <row r="874">
          <cell r="A874" t="str">
            <v/>
          </cell>
          <cell r="B874" t="str">
            <v/>
          </cell>
          <cell r="C874" t="str">
            <v>Future</v>
          </cell>
          <cell r="D874" t="e">
            <v>#N/A</v>
          </cell>
          <cell r="E874">
            <v>-8.4716996047429802</v>
          </cell>
          <cell r="F874">
            <v>43.82079051383424</v>
          </cell>
          <cell r="G874">
            <v>31.370197628457642</v>
          </cell>
          <cell r="H874">
            <v>31.370197628457642</v>
          </cell>
          <cell r="I874" t="e">
            <v>#N/A</v>
          </cell>
          <cell r="J874" t="e">
            <v>#N/A</v>
          </cell>
          <cell r="K874">
            <v>42</v>
          </cell>
          <cell r="L874">
            <v>32</v>
          </cell>
          <cell r="M874" t="e">
            <v>#N/A</v>
          </cell>
          <cell r="N874">
            <v>37</v>
          </cell>
          <cell r="O874" t="e">
            <v>#N/A</v>
          </cell>
          <cell r="P874" t="str">
            <v/>
          </cell>
          <cell r="Q874" t="str">
            <v/>
          </cell>
          <cell r="R874" t="e">
            <v>#N/A</v>
          </cell>
        </row>
        <row r="875">
          <cell r="A875" t="str">
            <v/>
          </cell>
          <cell r="B875" t="str">
            <v/>
          </cell>
          <cell r="C875" t="str">
            <v>Future</v>
          </cell>
          <cell r="D875" t="e">
            <v>#N/A</v>
          </cell>
          <cell r="E875">
            <v>-8.608339920948513</v>
          </cell>
          <cell r="F875">
            <v>43.850158102767047</v>
          </cell>
          <cell r="G875">
            <v>31.360039525690844</v>
          </cell>
          <cell r="H875">
            <v>31.360039525690844</v>
          </cell>
          <cell r="I875" t="e">
            <v>#N/A</v>
          </cell>
          <cell r="J875" t="e">
            <v>#N/A</v>
          </cell>
          <cell r="K875">
            <v>42</v>
          </cell>
          <cell r="L875">
            <v>32</v>
          </cell>
          <cell r="M875" t="e">
            <v>#N/A</v>
          </cell>
          <cell r="N875">
            <v>37</v>
          </cell>
          <cell r="O875" t="e">
            <v>#N/A</v>
          </cell>
          <cell r="P875" t="str">
            <v/>
          </cell>
          <cell r="Q875" t="str">
            <v/>
          </cell>
          <cell r="R875" t="e">
            <v>#N/A</v>
          </cell>
        </row>
        <row r="876">
          <cell r="A876" t="str">
            <v/>
          </cell>
          <cell r="B876" t="str">
            <v/>
          </cell>
          <cell r="C876" t="str">
            <v>Future</v>
          </cell>
          <cell r="D876" t="e">
            <v>#N/A</v>
          </cell>
          <cell r="E876">
            <v>-8.7449802371540457</v>
          </cell>
          <cell r="F876">
            <v>43.879525691699854</v>
          </cell>
          <cell r="G876">
            <v>31.349881422924046</v>
          </cell>
          <cell r="H876">
            <v>31.349881422924046</v>
          </cell>
          <cell r="I876" t="e">
            <v>#N/A</v>
          </cell>
          <cell r="J876" t="e">
            <v>#N/A</v>
          </cell>
          <cell r="K876">
            <v>42</v>
          </cell>
          <cell r="L876">
            <v>32</v>
          </cell>
          <cell r="M876" t="e">
            <v>#N/A</v>
          </cell>
          <cell r="N876">
            <v>37</v>
          </cell>
          <cell r="O876" t="e">
            <v>#N/A</v>
          </cell>
          <cell r="P876" t="str">
            <v/>
          </cell>
          <cell r="Q876" t="str">
            <v/>
          </cell>
          <cell r="R876" t="e">
            <v>#N/A</v>
          </cell>
        </row>
        <row r="877">
          <cell r="A877" t="str">
            <v/>
          </cell>
          <cell r="B877" t="str">
            <v/>
          </cell>
          <cell r="C877" t="str">
            <v>Future</v>
          </cell>
          <cell r="D877" t="e">
            <v>#N/A</v>
          </cell>
          <cell r="E877">
            <v>-8.8816205533595785</v>
          </cell>
          <cell r="F877">
            <v>43.908893280632661</v>
          </cell>
          <cell r="G877">
            <v>31.339723320157248</v>
          </cell>
          <cell r="H877">
            <v>31.339723320157248</v>
          </cell>
          <cell r="I877" t="e">
            <v>#N/A</v>
          </cell>
          <cell r="J877" t="e">
            <v>#N/A</v>
          </cell>
          <cell r="K877">
            <v>42</v>
          </cell>
          <cell r="L877">
            <v>32</v>
          </cell>
          <cell r="M877" t="e">
            <v>#N/A</v>
          </cell>
          <cell r="N877">
            <v>37</v>
          </cell>
          <cell r="O877" t="e">
            <v>#N/A</v>
          </cell>
          <cell r="P877" t="str">
            <v/>
          </cell>
          <cell r="Q877" t="str">
            <v/>
          </cell>
          <cell r="R877" t="e">
            <v>#N/A</v>
          </cell>
        </row>
        <row r="878">
          <cell r="A878" t="str">
            <v/>
          </cell>
          <cell r="B878" t="str">
            <v/>
          </cell>
          <cell r="C878" t="str">
            <v>Future</v>
          </cell>
          <cell r="D878" t="e">
            <v>#N/A</v>
          </cell>
          <cell r="E878">
            <v>-9.0182608695651112</v>
          </cell>
          <cell r="F878">
            <v>43.938260869565468</v>
          </cell>
          <cell r="G878">
            <v>31.329565217390449</v>
          </cell>
          <cell r="H878">
            <v>31.329565217390449</v>
          </cell>
          <cell r="I878" t="e">
            <v>#N/A</v>
          </cell>
          <cell r="J878" t="e">
            <v>#N/A</v>
          </cell>
          <cell r="K878">
            <v>42</v>
          </cell>
          <cell r="L878">
            <v>32</v>
          </cell>
          <cell r="M878" t="e">
            <v>#N/A</v>
          </cell>
          <cell r="N878">
            <v>37</v>
          </cell>
          <cell r="O878" t="e">
            <v>#N/A</v>
          </cell>
          <cell r="P878" t="str">
            <v/>
          </cell>
          <cell r="Q878" t="str">
            <v/>
          </cell>
          <cell r="R878" t="e">
            <v>#N/A</v>
          </cell>
        </row>
        <row r="879">
          <cell r="A879" t="str">
            <v/>
          </cell>
          <cell r="B879" t="str">
            <v/>
          </cell>
          <cell r="C879" t="str">
            <v>Future</v>
          </cell>
          <cell r="D879" t="e">
            <v>#N/A</v>
          </cell>
          <cell r="E879">
            <v>-9.1549011857706439</v>
          </cell>
          <cell r="F879">
            <v>43.967628458498275</v>
          </cell>
          <cell r="G879">
            <v>31.319407114623651</v>
          </cell>
          <cell r="H879">
            <v>31.319407114623651</v>
          </cell>
          <cell r="I879" t="e">
            <v>#N/A</v>
          </cell>
          <cell r="J879" t="e">
            <v>#N/A</v>
          </cell>
          <cell r="K879">
            <v>42</v>
          </cell>
          <cell r="L879">
            <v>32</v>
          </cell>
          <cell r="M879" t="e">
            <v>#N/A</v>
          </cell>
          <cell r="N879">
            <v>37</v>
          </cell>
          <cell r="O879" t="e">
            <v>#N/A</v>
          </cell>
          <cell r="P879" t="str">
            <v/>
          </cell>
          <cell r="Q879" t="str">
            <v/>
          </cell>
          <cell r="R879" t="e">
            <v>#N/A</v>
          </cell>
        </row>
        <row r="880">
          <cell r="A880" t="str">
            <v/>
          </cell>
          <cell r="B880" t="str">
            <v/>
          </cell>
          <cell r="C880" t="str">
            <v>Future</v>
          </cell>
          <cell r="D880" t="e">
            <v>#N/A</v>
          </cell>
          <cell r="E880">
            <v>-9.2915415019761767</v>
          </cell>
          <cell r="F880">
            <v>43.996996047431082</v>
          </cell>
          <cell r="G880">
            <v>31.309249011856853</v>
          </cell>
          <cell r="H880">
            <v>31.309249011856853</v>
          </cell>
          <cell r="I880" t="e">
            <v>#N/A</v>
          </cell>
          <cell r="J880" t="e">
            <v>#N/A</v>
          </cell>
          <cell r="K880">
            <v>42</v>
          </cell>
          <cell r="L880">
            <v>32</v>
          </cell>
          <cell r="M880" t="e">
            <v>#N/A</v>
          </cell>
          <cell r="N880">
            <v>37</v>
          </cell>
          <cell r="O880" t="e">
            <v>#N/A</v>
          </cell>
          <cell r="P880" t="str">
            <v/>
          </cell>
          <cell r="Q880" t="str">
            <v/>
          </cell>
          <cell r="R880" t="e">
            <v>#N/A</v>
          </cell>
        </row>
        <row r="881">
          <cell r="A881" t="str">
            <v/>
          </cell>
          <cell r="B881" t="str">
            <v/>
          </cell>
          <cell r="C881" t="str">
            <v>Future</v>
          </cell>
          <cell r="D881" t="e">
            <v>#N/A</v>
          </cell>
          <cell r="E881">
            <v>-9.4281818181817094</v>
          </cell>
          <cell r="F881">
            <v>44.026363636363889</v>
          </cell>
          <cell r="G881">
            <v>31.299090909090054</v>
          </cell>
          <cell r="H881">
            <v>31.299090909090054</v>
          </cell>
          <cell r="I881" t="e">
            <v>#N/A</v>
          </cell>
          <cell r="J881" t="e">
            <v>#N/A</v>
          </cell>
          <cell r="K881">
            <v>42</v>
          </cell>
          <cell r="L881">
            <v>32</v>
          </cell>
          <cell r="M881" t="e">
            <v>#N/A</v>
          </cell>
          <cell r="N881">
            <v>37</v>
          </cell>
          <cell r="O881" t="e">
            <v>#N/A</v>
          </cell>
          <cell r="P881" t="str">
            <v/>
          </cell>
          <cell r="Q881" t="str">
            <v/>
          </cell>
          <cell r="R881" t="e">
            <v>#N/A</v>
          </cell>
        </row>
        <row r="882">
          <cell r="A882" t="str">
            <v/>
          </cell>
          <cell r="B882" t="str">
            <v/>
          </cell>
          <cell r="C882" t="str">
            <v>Future</v>
          </cell>
          <cell r="D882" t="e">
            <v>#N/A</v>
          </cell>
          <cell r="E882">
            <v>-9.5648221343872422</v>
          </cell>
          <cell r="F882">
            <v>44.055731225296697</v>
          </cell>
          <cell r="G882">
            <v>31.288932806323256</v>
          </cell>
          <cell r="H882">
            <v>31.288932806323256</v>
          </cell>
          <cell r="I882" t="e">
            <v>#N/A</v>
          </cell>
          <cell r="J882" t="e">
            <v>#N/A</v>
          </cell>
          <cell r="K882">
            <v>42</v>
          </cell>
          <cell r="L882">
            <v>32</v>
          </cell>
          <cell r="M882" t="e">
            <v>#N/A</v>
          </cell>
          <cell r="N882">
            <v>37</v>
          </cell>
          <cell r="O882" t="e">
            <v>#N/A</v>
          </cell>
          <cell r="P882" t="str">
            <v/>
          </cell>
          <cell r="Q882" t="str">
            <v/>
          </cell>
          <cell r="R882" t="e">
            <v>#N/A</v>
          </cell>
        </row>
        <row r="883">
          <cell r="A883" t="str">
            <v/>
          </cell>
          <cell r="B883" t="str">
            <v/>
          </cell>
          <cell r="C883" t="str">
            <v>Future</v>
          </cell>
          <cell r="D883" t="e">
            <v>#N/A</v>
          </cell>
          <cell r="E883">
            <v>-9.7014624505927749</v>
          </cell>
          <cell r="F883">
            <v>44.085098814229504</v>
          </cell>
          <cell r="G883">
            <v>31.278774703556458</v>
          </cell>
          <cell r="H883">
            <v>31.278774703556458</v>
          </cell>
          <cell r="I883" t="e">
            <v>#N/A</v>
          </cell>
          <cell r="J883" t="e">
            <v>#N/A</v>
          </cell>
          <cell r="K883">
            <v>42</v>
          </cell>
          <cell r="L883">
            <v>32</v>
          </cell>
          <cell r="M883" t="e">
            <v>#N/A</v>
          </cell>
          <cell r="N883">
            <v>37</v>
          </cell>
          <cell r="O883" t="e">
            <v>#N/A</v>
          </cell>
          <cell r="P883" t="str">
            <v/>
          </cell>
          <cell r="Q883" t="str">
            <v/>
          </cell>
          <cell r="R883" t="e">
            <v>#N/A</v>
          </cell>
        </row>
        <row r="884">
          <cell r="A884" t="str">
            <v/>
          </cell>
          <cell r="B884" t="str">
            <v/>
          </cell>
          <cell r="C884" t="str">
            <v>Future</v>
          </cell>
          <cell r="D884" t="e">
            <v>#N/A</v>
          </cell>
          <cell r="E884">
            <v>-9.8381027667983076</v>
          </cell>
          <cell r="F884">
            <v>44.114466403162311</v>
          </cell>
          <cell r="G884">
            <v>31.26861660078966</v>
          </cell>
          <cell r="H884">
            <v>31.26861660078966</v>
          </cell>
          <cell r="I884" t="e">
            <v>#N/A</v>
          </cell>
          <cell r="J884" t="e">
            <v>#N/A</v>
          </cell>
          <cell r="K884">
            <v>42</v>
          </cell>
          <cell r="L884">
            <v>32</v>
          </cell>
          <cell r="M884" t="e">
            <v>#N/A</v>
          </cell>
          <cell r="N884">
            <v>37</v>
          </cell>
          <cell r="O884" t="e">
            <v>#N/A</v>
          </cell>
          <cell r="P884" t="str">
            <v/>
          </cell>
          <cell r="Q884" t="str">
            <v/>
          </cell>
          <cell r="R884" t="e">
            <v>#N/A</v>
          </cell>
        </row>
        <row r="885">
          <cell r="A885" t="str">
            <v/>
          </cell>
          <cell r="B885" t="str">
            <v/>
          </cell>
          <cell r="C885" t="str">
            <v>Future</v>
          </cell>
          <cell r="D885" t="e">
            <v>#N/A</v>
          </cell>
          <cell r="E885">
            <v>-9.9747430830038404</v>
          </cell>
          <cell r="F885">
            <v>44.143833992095118</v>
          </cell>
          <cell r="G885">
            <v>31.258458498022861</v>
          </cell>
          <cell r="H885">
            <v>31.258458498022861</v>
          </cell>
          <cell r="I885" t="e">
            <v>#N/A</v>
          </cell>
          <cell r="J885" t="e">
            <v>#N/A</v>
          </cell>
          <cell r="K885">
            <v>42</v>
          </cell>
          <cell r="L885">
            <v>32</v>
          </cell>
          <cell r="M885" t="e">
            <v>#N/A</v>
          </cell>
          <cell r="N885">
            <v>37</v>
          </cell>
          <cell r="O885" t="e">
            <v>#N/A</v>
          </cell>
          <cell r="P885" t="str">
            <v/>
          </cell>
          <cell r="Q885" t="str">
            <v/>
          </cell>
          <cell r="R885" t="e">
            <v>#N/A</v>
          </cell>
        </row>
        <row r="886">
          <cell r="A886" t="str">
            <v/>
          </cell>
          <cell r="B886" t="str">
            <v/>
          </cell>
          <cell r="C886" t="str">
            <v>Future</v>
          </cell>
          <cell r="D886" t="e">
            <v>#N/A</v>
          </cell>
          <cell r="E886">
            <v>-10.111383399209373</v>
          </cell>
          <cell r="F886">
            <v>44.173201581027925</v>
          </cell>
          <cell r="G886">
            <v>31.248300395256063</v>
          </cell>
          <cell r="H886">
            <v>31.248300395256063</v>
          </cell>
          <cell r="I886" t="e">
            <v>#N/A</v>
          </cell>
          <cell r="J886" t="e">
            <v>#N/A</v>
          </cell>
          <cell r="K886">
            <v>42</v>
          </cell>
          <cell r="L886">
            <v>32</v>
          </cell>
          <cell r="M886" t="e">
            <v>#N/A</v>
          </cell>
          <cell r="N886">
            <v>37</v>
          </cell>
          <cell r="O886" t="e">
            <v>#N/A</v>
          </cell>
          <cell r="P886" t="str">
            <v/>
          </cell>
          <cell r="Q886" t="str">
            <v/>
          </cell>
          <cell r="R886" t="e">
            <v>#N/A</v>
          </cell>
        </row>
        <row r="887">
          <cell r="A887" t="str">
            <v/>
          </cell>
          <cell r="B887" t="str">
            <v/>
          </cell>
          <cell r="C887" t="str">
            <v>Future</v>
          </cell>
          <cell r="D887" t="e">
            <v>#N/A</v>
          </cell>
          <cell r="E887">
            <v>-10.248023715414906</v>
          </cell>
          <cell r="F887">
            <v>44.202569169960732</v>
          </cell>
          <cell r="G887">
            <v>31.238142292489265</v>
          </cell>
          <cell r="H887">
            <v>31.238142292489265</v>
          </cell>
          <cell r="I887" t="e">
            <v>#N/A</v>
          </cell>
          <cell r="J887" t="e">
            <v>#N/A</v>
          </cell>
          <cell r="K887">
            <v>42</v>
          </cell>
          <cell r="L887">
            <v>32</v>
          </cell>
          <cell r="M887" t="e">
            <v>#N/A</v>
          </cell>
          <cell r="N887">
            <v>37</v>
          </cell>
          <cell r="O887" t="e">
            <v>#N/A</v>
          </cell>
          <cell r="P887" t="str">
            <v/>
          </cell>
          <cell r="Q887" t="str">
            <v/>
          </cell>
          <cell r="R887" t="e">
            <v>#N/A</v>
          </cell>
        </row>
        <row r="888">
          <cell r="A888" t="str">
            <v/>
          </cell>
          <cell r="B888" t="str">
            <v/>
          </cell>
          <cell r="C888" t="str">
            <v>Future</v>
          </cell>
          <cell r="D888" t="e">
            <v>#N/A</v>
          </cell>
          <cell r="E888">
            <v>-10.384664031620439</v>
          </cell>
          <cell r="F888">
            <v>44.231936758893539</v>
          </cell>
          <cell r="G888">
            <v>31.227984189722466</v>
          </cell>
          <cell r="H888">
            <v>31.227984189722466</v>
          </cell>
          <cell r="I888" t="e">
            <v>#N/A</v>
          </cell>
          <cell r="J888" t="e">
            <v>#N/A</v>
          </cell>
          <cell r="K888">
            <v>42</v>
          </cell>
          <cell r="L888">
            <v>32</v>
          </cell>
          <cell r="M888" t="e">
            <v>#N/A</v>
          </cell>
          <cell r="N888">
            <v>37</v>
          </cell>
          <cell r="O888" t="e">
            <v>#N/A</v>
          </cell>
          <cell r="P888" t="str">
            <v/>
          </cell>
          <cell r="Q888" t="str">
            <v/>
          </cell>
          <cell r="R888" t="e">
            <v>#N/A</v>
          </cell>
        </row>
        <row r="889">
          <cell r="A889" t="str">
            <v/>
          </cell>
          <cell r="B889" t="str">
            <v/>
          </cell>
          <cell r="C889" t="str">
            <v>Future</v>
          </cell>
          <cell r="D889" t="e">
            <v>#N/A</v>
          </cell>
          <cell r="E889">
            <v>-10.521304347825971</v>
          </cell>
          <cell r="F889">
            <v>44.261304347826346</v>
          </cell>
          <cell r="G889">
            <v>31.217826086955668</v>
          </cell>
          <cell r="H889">
            <v>31.217826086955668</v>
          </cell>
          <cell r="I889" t="e">
            <v>#N/A</v>
          </cell>
          <cell r="J889" t="e">
            <v>#N/A</v>
          </cell>
          <cell r="K889">
            <v>42</v>
          </cell>
          <cell r="L889">
            <v>32</v>
          </cell>
          <cell r="M889" t="e">
            <v>#N/A</v>
          </cell>
          <cell r="N889">
            <v>37</v>
          </cell>
          <cell r="O889" t="e">
            <v>#N/A</v>
          </cell>
          <cell r="P889" t="str">
            <v/>
          </cell>
          <cell r="Q889" t="str">
            <v/>
          </cell>
          <cell r="R889" t="e">
            <v>#N/A</v>
          </cell>
        </row>
        <row r="890">
          <cell r="A890" t="str">
            <v/>
          </cell>
          <cell r="B890" t="str">
            <v/>
          </cell>
          <cell r="C890" t="str">
            <v>Future</v>
          </cell>
          <cell r="D890" t="e">
            <v>#N/A</v>
          </cell>
          <cell r="E890">
            <v>-10.657944664031504</v>
          </cell>
          <cell r="F890">
            <v>44.290671936759153</v>
          </cell>
          <cell r="G890">
            <v>31.20766798418887</v>
          </cell>
          <cell r="H890">
            <v>31.20766798418887</v>
          </cell>
          <cell r="I890" t="e">
            <v>#N/A</v>
          </cell>
          <cell r="J890" t="e">
            <v>#N/A</v>
          </cell>
          <cell r="K890">
            <v>42</v>
          </cell>
          <cell r="L890">
            <v>32</v>
          </cell>
          <cell r="M890" t="e">
            <v>#N/A</v>
          </cell>
          <cell r="N890">
            <v>37</v>
          </cell>
          <cell r="O890" t="e">
            <v>#N/A</v>
          </cell>
          <cell r="P890" t="str">
            <v/>
          </cell>
          <cell r="Q890" t="str">
            <v/>
          </cell>
          <cell r="R890" t="e">
            <v>#N/A</v>
          </cell>
        </row>
        <row r="891">
          <cell r="A891" t="str">
            <v/>
          </cell>
          <cell r="B891" t="str">
            <v/>
          </cell>
          <cell r="C891" t="str">
            <v>Future</v>
          </cell>
          <cell r="D891" t="e">
            <v>#N/A</v>
          </cell>
          <cell r="E891">
            <v>-10.794584980237037</v>
          </cell>
          <cell r="F891">
            <v>44.320039525691961</v>
          </cell>
          <cell r="G891">
            <v>31.197509881422071</v>
          </cell>
          <cell r="H891">
            <v>31.197509881422071</v>
          </cell>
          <cell r="I891" t="e">
            <v>#N/A</v>
          </cell>
          <cell r="J891" t="e">
            <v>#N/A</v>
          </cell>
          <cell r="K891">
            <v>42</v>
          </cell>
          <cell r="L891">
            <v>32</v>
          </cell>
          <cell r="M891" t="e">
            <v>#N/A</v>
          </cell>
          <cell r="N891">
            <v>37</v>
          </cell>
          <cell r="O891" t="e">
            <v>#N/A</v>
          </cell>
          <cell r="P891" t="str">
            <v/>
          </cell>
          <cell r="Q891" t="str">
            <v/>
          </cell>
          <cell r="R891" t="e">
            <v>#N/A</v>
          </cell>
        </row>
        <row r="892">
          <cell r="A892" t="str">
            <v/>
          </cell>
          <cell r="B892" t="str">
            <v/>
          </cell>
          <cell r="C892" t="str">
            <v>Future</v>
          </cell>
          <cell r="D892" t="e">
            <v>#N/A</v>
          </cell>
          <cell r="E892">
            <v>-10.93122529644257</v>
          </cell>
          <cell r="F892">
            <v>44.349407114624768</v>
          </cell>
          <cell r="G892">
            <v>31.187351778655273</v>
          </cell>
          <cell r="H892">
            <v>31.187351778655273</v>
          </cell>
          <cell r="I892" t="e">
            <v>#N/A</v>
          </cell>
          <cell r="J892" t="e">
            <v>#N/A</v>
          </cell>
          <cell r="K892">
            <v>42</v>
          </cell>
          <cell r="L892">
            <v>32</v>
          </cell>
          <cell r="M892" t="e">
            <v>#N/A</v>
          </cell>
          <cell r="N892">
            <v>37</v>
          </cell>
          <cell r="O892" t="e">
            <v>#N/A</v>
          </cell>
          <cell r="P892" t="str">
            <v/>
          </cell>
          <cell r="Q892" t="str">
            <v/>
          </cell>
          <cell r="R892" t="e">
            <v>#N/A</v>
          </cell>
        </row>
        <row r="893">
          <cell r="A893" t="str">
            <v/>
          </cell>
          <cell r="B893" t="str">
            <v/>
          </cell>
          <cell r="C893" t="str">
            <v>Future</v>
          </cell>
          <cell r="D893" t="e">
            <v>#N/A</v>
          </cell>
          <cell r="E893">
            <v>-11.067865612648102</v>
          </cell>
          <cell r="F893">
            <v>44.378774703557575</v>
          </cell>
          <cell r="G893">
            <v>31.177193675888475</v>
          </cell>
          <cell r="H893">
            <v>31.177193675888475</v>
          </cell>
          <cell r="I893" t="e">
            <v>#N/A</v>
          </cell>
          <cell r="J893" t="e">
            <v>#N/A</v>
          </cell>
          <cell r="K893">
            <v>42</v>
          </cell>
          <cell r="L893">
            <v>32</v>
          </cell>
          <cell r="M893" t="e">
            <v>#N/A</v>
          </cell>
          <cell r="N893">
            <v>37</v>
          </cell>
          <cell r="O893" t="e">
            <v>#N/A</v>
          </cell>
          <cell r="P893" t="str">
            <v/>
          </cell>
          <cell r="Q893" t="str">
            <v/>
          </cell>
          <cell r="R893" t="e">
            <v>#N/A</v>
          </cell>
        </row>
        <row r="894">
          <cell r="A894" t="str">
            <v/>
          </cell>
          <cell r="B894" t="str">
            <v/>
          </cell>
          <cell r="C894" t="str">
            <v>Future</v>
          </cell>
          <cell r="D894" t="e">
            <v>#N/A</v>
          </cell>
          <cell r="E894">
            <v>-11.204505928853635</v>
          </cell>
          <cell r="F894">
            <v>44.408142292490382</v>
          </cell>
          <cell r="G894">
            <v>31.167035573121677</v>
          </cell>
          <cell r="H894">
            <v>31.167035573121677</v>
          </cell>
          <cell r="I894" t="e">
            <v>#N/A</v>
          </cell>
          <cell r="J894" t="e">
            <v>#N/A</v>
          </cell>
          <cell r="K894">
            <v>42</v>
          </cell>
          <cell r="L894">
            <v>32</v>
          </cell>
          <cell r="M894" t="e">
            <v>#N/A</v>
          </cell>
          <cell r="N894">
            <v>37</v>
          </cell>
          <cell r="O894" t="e">
            <v>#N/A</v>
          </cell>
          <cell r="P894" t="str">
            <v/>
          </cell>
          <cell r="Q894" t="str">
            <v/>
          </cell>
          <cell r="R894" t="e">
            <v>#N/A</v>
          </cell>
        </row>
        <row r="895">
          <cell r="A895" t="str">
            <v/>
          </cell>
          <cell r="B895" t="str">
            <v/>
          </cell>
          <cell r="C895" t="str">
            <v>Future</v>
          </cell>
          <cell r="D895" t="e">
            <v>#N/A</v>
          </cell>
          <cell r="E895">
            <v>-11.341146245059168</v>
          </cell>
          <cell r="F895">
            <v>44.437509881423189</v>
          </cell>
          <cell r="G895">
            <v>31.156877470354878</v>
          </cell>
          <cell r="H895">
            <v>31.156877470354878</v>
          </cell>
          <cell r="I895" t="e">
            <v>#N/A</v>
          </cell>
          <cell r="J895" t="e">
            <v>#N/A</v>
          </cell>
          <cell r="K895">
            <v>42</v>
          </cell>
          <cell r="L895">
            <v>32</v>
          </cell>
          <cell r="M895" t="e">
            <v>#N/A</v>
          </cell>
          <cell r="N895">
            <v>37</v>
          </cell>
          <cell r="O895" t="e">
            <v>#N/A</v>
          </cell>
          <cell r="P895" t="str">
            <v/>
          </cell>
          <cell r="Q895" t="str">
            <v/>
          </cell>
          <cell r="R895" t="e">
            <v>#N/A</v>
          </cell>
        </row>
        <row r="896">
          <cell r="A896" t="str">
            <v/>
          </cell>
          <cell r="B896" t="str">
            <v/>
          </cell>
          <cell r="C896" t="str">
            <v>Future</v>
          </cell>
          <cell r="D896" t="e">
            <v>#N/A</v>
          </cell>
          <cell r="E896">
            <v>-11.477786561264701</v>
          </cell>
          <cell r="F896">
            <v>44.466877470355996</v>
          </cell>
          <cell r="G896">
            <v>31.14671936758808</v>
          </cell>
          <cell r="H896">
            <v>31.14671936758808</v>
          </cell>
          <cell r="I896" t="e">
            <v>#N/A</v>
          </cell>
          <cell r="J896" t="e">
            <v>#N/A</v>
          </cell>
          <cell r="K896">
            <v>42</v>
          </cell>
          <cell r="L896">
            <v>32</v>
          </cell>
          <cell r="M896" t="e">
            <v>#N/A</v>
          </cell>
          <cell r="N896">
            <v>37</v>
          </cell>
          <cell r="O896" t="e">
            <v>#N/A</v>
          </cell>
          <cell r="P896" t="str">
            <v/>
          </cell>
          <cell r="Q896" t="str">
            <v/>
          </cell>
          <cell r="R896" t="e">
            <v>#N/A</v>
          </cell>
        </row>
        <row r="897">
          <cell r="A897" t="str">
            <v/>
          </cell>
          <cell r="B897" t="str">
            <v/>
          </cell>
          <cell r="C897" t="str">
            <v>Future</v>
          </cell>
          <cell r="D897" t="e">
            <v>#N/A</v>
          </cell>
          <cell r="E897">
            <v>-11.614426877470233</v>
          </cell>
          <cell r="F897">
            <v>44.496245059288803</v>
          </cell>
          <cell r="G897">
            <v>31.136561264821282</v>
          </cell>
          <cell r="H897">
            <v>31.136561264821282</v>
          </cell>
          <cell r="I897" t="e">
            <v>#N/A</v>
          </cell>
          <cell r="J897" t="e">
            <v>#N/A</v>
          </cell>
          <cell r="K897">
            <v>42</v>
          </cell>
          <cell r="L897">
            <v>32</v>
          </cell>
          <cell r="M897" t="e">
            <v>#N/A</v>
          </cell>
          <cell r="N897">
            <v>37</v>
          </cell>
          <cell r="O897" t="e">
            <v>#N/A</v>
          </cell>
          <cell r="P897" t="str">
            <v/>
          </cell>
          <cell r="Q897" t="str">
            <v/>
          </cell>
          <cell r="R897" t="e">
            <v>#N/A</v>
          </cell>
        </row>
        <row r="898">
          <cell r="A898" t="str">
            <v/>
          </cell>
          <cell r="B898" t="str">
            <v/>
          </cell>
          <cell r="C898" t="str">
            <v>Future</v>
          </cell>
          <cell r="D898" t="e">
            <v>#N/A</v>
          </cell>
          <cell r="E898">
            <v>-11.751067193675766</v>
          </cell>
          <cell r="F898">
            <v>44.52561264822161</v>
          </cell>
          <cell r="G898">
            <v>31.126403162054483</v>
          </cell>
          <cell r="H898">
            <v>31.126403162054483</v>
          </cell>
          <cell r="I898" t="e">
            <v>#N/A</v>
          </cell>
          <cell r="J898" t="e">
            <v>#N/A</v>
          </cell>
          <cell r="K898">
            <v>42</v>
          </cell>
          <cell r="L898">
            <v>32</v>
          </cell>
          <cell r="M898" t="e">
            <v>#N/A</v>
          </cell>
          <cell r="N898">
            <v>37</v>
          </cell>
          <cell r="O898" t="e">
            <v>#N/A</v>
          </cell>
          <cell r="P898" t="str">
            <v/>
          </cell>
          <cell r="Q898" t="str">
            <v/>
          </cell>
          <cell r="R898" t="e">
            <v>#N/A</v>
          </cell>
        </row>
        <row r="899">
          <cell r="A899" t="str">
            <v/>
          </cell>
          <cell r="B899" t="str">
            <v/>
          </cell>
          <cell r="C899" t="str">
            <v>Future</v>
          </cell>
          <cell r="D899" t="e">
            <v>#N/A</v>
          </cell>
          <cell r="E899">
            <v>-11.887707509881299</v>
          </cell>
          <cell r="F899">
            <v>44.554980237154417</v>
          </cell>
          <cell r="G899">
            <v>31.116245059287685</v>
          </cell>
          <cell r="H899">
            <v>31.116245059287685</v>
          </cell>
          <cell r="I899" t="e">
            <v>#N/A</v>
          </cell>
          <cell r="J899" t="e">
            <v>#N/A</v>
          </cell>
          <cell r="K899">
            <v>42</v>
          </cell>
          <cell r="L899">
            <v>32</v>
          </cell>
          <cell r="M899" t="e">
            <v>#N/A</v>
          </cell>
          <cell r="N899">
            <v>37</v>
          </cell>
          <cell r="O899" t="e">
            <v>#N/A</v>
          </cell>
          <cell r="P899" t="str">
            <v/>
          </cell>
          <cell r="Q899" t="str">
            <v/>
          </cell>
          <cell r="R899" t="e">
            <v>#N/A</v>
          </cell>
        </row>
        <row r="900">
          <cell r="A900" t="str">
            <v/>
          </cell>
          <cell r="B900" t="str">
            <v/>
          </cell>
          <cell r="C900" t="str">
            <v>Future</v>
          </cell>
          <cell r="D900" t="e">
            <v>#N/A</v>
          </cell>
          <cell r="E900">
            <v>-12.024347826086832</v>
          </cell>
          <cell r="F900">
            <v>44.584347826087225</v>
          </cell>
          <cell r="G900">
            <v>31.106086956520887</v>
          </cell>
          <cell r="H900">
            <v>31.106086956520887</v>
          </cell>
          <cell r="I900" t="e">
            <v>#N/A</v>
          </cell>
          <cell r="J900" t="e">
            <v>#N/A</v>
          </cell>
          <cell r="K900">
            <v>42</v>
          </cell>
          <cell r="L900">
            <v>32</v>
          </cell>
          <cell r="M900" t="e">
            <v>#N/A</v>
          </cell>
          <cell r="N900">
            <v>37</v>
          </cell>
          <cell r="O900" t="e">
            <v>#N/A</v>
          </cell>
          <cell r="P900" t="str">
            <v/>
          </cell>
          <cell r="Q900" t="str">
            <v/>
          </cell>
          <cell r="R900" t="e">
            <v>#N/A</v>
          </cell>
        </row>
        <row r="901">
          <cell r="A901" t="str">
            <v/>
          </cell>
          <cell r="B901" t="str">
            <v/>
          </cell>
          <cell r="C901" t="str">
            <v>Future</v>
          </cell>
          <cell r="D901" t="e">
            <v>#N/A</v>
          </cell>
          <cell r="E901">
            <v>-12.160988142292364</v>
          </cell>
          <cell r="F901">
            <v>44.613715415020032</v>
          </cell>
          <cell r="G901">
            <v>31.095928853754089</v>
          </cell>
          <cell r="H901">
            <v>31.095928853754089</v>
          </cell>
          <cell r="I901" t="e">
            <v>#N/A</v>
          </cell>
          <cell r="J901" t="e">
            <v>#N/A</v>
          </cell>
          <cell r="K901">
            <v>42</v>
          </cell>
          <cell r="L901">
            <v>32</v>
          </cell>
          <cell r="M901" t="e">
            <v>#N/A</v>
          </cell>
          <cell r="N901">
            <v>37</v>
          </cell>
          <cell r="O901" t="e">
            <v>#N/A</v>
          </cell>
          <cell r="P901" t="str">
            <v/>
          </cell>
          <cell r="Q901" t="str">
            <v/>
          </cell>
          <cell r="R901" t="e">
            <v>#N/A</v>
          </cell>
        </row>
        <row r="902">
          <cell r="A902" t="str">
            <v/>
          </cell>
          <cell r="B902" t="str">
            <v/>
          </cell>
          <cell r="C902" t="str">
            <v>Future</v>
          </cell>
          <cell r="D902" t="e">
            <v>#N/A</v>
          </cell>
          <cell r="E902">
            <v>-12.297628458497897</v>
          </cell>
          <cell r="F902">
            <v>44.643083003952839</v>
          </cell>
          <cell r="G902">
            <v>31.08577075098729</v>
          </cell>
          <cell r="H902">
            <v>31.08577075098729</v>
          </cell>
          <cell r="I902" t="e">
            <v>#N/A</v>
          </cell>
          <cell r="J902" t="e">
            <v>#N/A</v>
          </cell>
          <cell r="K902">
            <v>42</v>
          </cell>
          <cell r="L902">
            <v>32</v>
          </cell>
          <cell r="M902" t="e">
            <v>#N/A</v>
          </cell>
          <cell r="N902">
            <v>37</v>
          </cell>
          <cell r="O902" t="e">
            <v>#N/A</v>
          </cell>
          <cell r="P902" t="str">
            <v/>
          </cell>
          <cell r="Q902" t="str">
            <v/>
          </cell>
          <cell r="R902" t="e">
            <v>#N/A</v>
          </cell>
        </row>
        <row r="903">
          <cell r="A903" t="str">
            <v/>
          </cell>
          <cell r="B903" t="str">
            <v/>
          </cell>
          <cell r="C903" t="str">
            <v>Future</v>
          </cell>
          <cell r="D903" t="e">
            <v>#N/A</v>
          </cell>
          <cell r="E903">
            <v>-12.43426877470343</v>
          </cell>
          <cell r="F903">
            <v>44.672450592885646</v>
          </cell>
          <cell r="G903">
            <v>31.075612648220492</v>
          </cell>
          <cell r="H903">
            <v>31.075612648220492</v>
          </cell>
          <cell r="I903" t="e">
            <v>#N/A</v>
          </cell>
          <cell r="J903" t="e">
            <v>#N/A</v>
          </cell>
          <cell r="K903">
            <v>42</v>
          </cell>
          <cell r="L903">
            <v>32</v>
          </cell>
          <cell r="M903" t="e">
            <v>#N/A</v>
          </cell>
          <cell r="N903">
            <v>37</v>
          </cell>
          <cell r="O903" t="e">
            <v>#N/A</v>
          </cell>
          <cell r="P903" t="str">
            <v/>
          </cell>
          <cell r="Q903" t="str">
            <v/>
          </cell>
          <cell r="R903" t="e">
            <v>#N/A</v>
          </cell>
        </row>
        <row r="904">
          <cell r="A904" t="str">
            <v/>
          </cell>
          <cell r="B904" t="str">
            <v/>
          </cell>
          <cell r="C904" t="str">
            <v>Future</v>
          </cell>
          <cell r="D904" t="e">
            <v>#N/A</v>
          </cell>
          <cell r="E904">
            <v>-12.570909090908962</v>
          </cell>
          <cell r="F904">
            <v>44.701818181818453</v>
          </cell>
          <cell r="G904">
            <v>31.065454545453694</v>
          </cell>
          <cell r="H904">
            <v>31.065454545453694</v>
          </cell>
          <cell r="I904" t="e">
            <v>#N/A</v>
          </cell>
          <cell r="J904" t="e">
            <v>#N/A</v>
          </cell>
          <cell r="K904">
            <v>42</v>
          </cell>
          <cell r="L904">
            <v>32</v>
          </cell>
          <cell r="M904" t="e">
            <v>#N/A</v>
          </cell>
          <cell r="N904">
            <v>37</v>
          </cell>
          <cell r="O904" t="e">
            <v>#N/A</v>
          </cell>
          <cell r="P904" t="str">
            <v/>
          </cell>
          <cell r="Q904" t="str">
            <v/>
          </cell>
          <cell r="R904" t="e">
            <v>#N/A</v>
          </cell>
        </row>
        <row r="905">
          <cell r="A905" t="str">
            <v/>
          </cell>
          <cell r="B905" t="str">
            <v/>
          </cell>
          <cell r="C905" t="str">
            <v>Future</v>
          </cell>
          <cell r="D905" t="e">
            <v>#N/A</v>
          </cell>
          <cell r="E905">
            <v>-12.707549407114495</v>
          </cell>
          <cell r="F905">
            <v>44.73118577075126</v>
          </cell>
          <cell r="G905">
            <v>31.055296442686895</v>
          </cell>
          <cell r="H905">
            <v>31.055296442686895</v>
          </cell>
          <cell r="I905" t="e">
            <v>#N/A</v>
          </cell>
          <cell r="J905" t="e">
            <v>#N/A</v>
          </cell>
          <cell r="K905">
            <v>42</v>
          </cell>
          <cell r="L905">
            <v>32</v>
          </cell>
          <cell r="M905" t="e">
            <v>#N/A</v>
          </cell>
          <cell r="N905">
            <v>37</v>
          </cell>
          <cell r="O905" t="e">
            <v>#N/A</v>
          </cell>
          <cell r="P905" t="str">
            <v/>
          </cell>
          <cell r="Q905" t="str">
            <v/>
          </cell>
          <cell r="R905" t="e">
            <v>#N/A</v>
          </cell>
        </row>
        <row r="906">
          <cell r="A906" t="str">
            <v/>
          </cell>
          <cell r="B906" t="str">
            <v/>
          </cell>
          <cell r="C906" t="str">
            <v>Future</v>
          </cell>
          <cell r="D906" t="e">
            <v>#N/A</v>
          </cell>
          <cell r="E906">
            <v>-12.844189723320028</v>
          </cell>
          <cell r="F906">
            <v>44.760553359684067</v>
          </cell>
          <cell r="G906">
            <v>31.045138339920097</v>
          </cell>
          <cell r="H906">
            <v>31.045138339920097</v>
          </cell>
          <cell r="I906" t="e">
            <v>#N/A</v>
          </cell>
          <cell r="J906" t="e">
            <v>#N/A</v>
          </cell>
          <cell r="K906">
            <v>42</v>
          </cell>
          <cell r="L906">
            <v>32</v>
          </cell>
          <cell r="M906" t="e">
            <v>#N/A</v>
          </cell>
          <cell r="N906">
            <v>37</v>
          </cell>
          <cell r="O906" t="e">
            <v>#N/A</v>
          </cell>
          <cell r="P906" t="str">
            <v/>
          </cell>
          <cell r="Q906" t="str">
            <v/>
          </cell>
          <cell r="R906" t="e">
            <v>#N/A</v>
          </cell>
        </row>
        <row r="907">
          <cell r="A907" t="str">
            <v/>
          </cell>
          <cell r="B907" t="str">
            <v/>
          </cell>
          <cell r="C907" t="str">
            <v>Future</v>
          </cell>
          <cell r="D907" t="e">
            <v>#N/A</v>
          </cell>
          <cell r="E907">
            <v>-12.980830039525561</v>
          </cell>
          <cell r="F907">
            <v>44.789920948616874</v>
          </cell>
          <cell r="G907">
            <v>31.034980237153299</v>
          </cell>
          <cell r="H907">
            <v>31.034980237153299</v>
          </cell>
          <cell r="I907" t="e">
            <v>#N/A</v>
          </cell>
          <cell r="J907" t="e">
            <v>#N/A</v>
          </cell>
          <cell r="K907">
            <v>42</v>
          </cell>
          <cell r="L907">
            <v>32</v>
          </cell>
          <cell r="M907" t="e">
            <v>#N/A</v>
          </cell>
          <cell r="N907">
            <v>37</v>
          </cell>
          <cell r="O907" t="e">
            <v>#N/A</v>
          </cell>
          <cell r="P907" t="str">
            <v/>
          </cell>
          <cell r="Q907" t="str">
            <v/>
          </cell>
          <cell r="R907" t="e">
            <v>#N/A</v>
          </cell>
        </row>
        <row r="908">
          <cell r="A908" t="str">
            <v/>
          </cell>
          <cell r="B908" t="str">
            <v/>
          </cell>
          <cell r="C908" t="str">
            <v>Future</v>
          </cell>
          <cell r="D908" t="e">
            <v>#N/A</v>
          </cell>
          <cell r="E908">
            <v>-13.117470355731093</v>
          </cell>
          <cell r="F908">
            <v>44.819288537549681</v>
          </cell>
          <cell r="G908">
            <v>31.0248221343865</v>
          </cell>
          <cell r="H908">
            <v>31.0248221343865</v>
          </cell>
          <cell r="I908" t="e">
            <v>#N/A</v>
          </cell>
          <cell r="J908" t="e">
            <v>#N/A</v>
          </cell>
          <cell r="K908">
            <v>42</v>
          </cell>
          <cell r="L908">
            <v>32</v>
          </cell>
          <cell r="M908" t="e">
            <v>#N/A</v>
          </cell>
          <cell r="N908">
            <v>37</v>
          </cell>
          <cell r="O908" t="e">
            <v>#N/A</v>
          </cell>
          <cell r="P908" t="str">
            <v/>
          </cell>
          <cell r="Q908" t="str">
            <v/>
          </cell>
          <cell r="R908" t="e">
            <v>#N/A</v>
          </cell>
        </row>
        <row r="909">
          <cell r="A909" t="str">
            <v/>
          </cell>
          <cell r="B909" t="str">
            <v/>
          </cell>
          <cell r="C909" t="str">
            <v>Future</v>
          </cell>
          <cell r="D909" t="e">
            <v>#N/A</v>
          </cell>
          <cell r="E909">
            <v>-13.254110671936626</v>
          </cell>
          <cell r="F909">
            <v>44.848656126482489</v>
          </cell>
          <cell r="G909">
            <v>31.014664031619702</v>
          </cell>
          <cell r="H909">
            <v>31.014664031619702</v>
          </cell>
          <cell r="I909" t="e">
            <v>#N/A</v>
          </cell>
          <cell r="J909" t="e">
            <v>#N/A</v>
          </cell>
          <cell r="K909">
            <v>42</v>
          </cell>
          <cell r="L909">
            <v>32</v>
          </cell>
          <cell r="M909" t="e">
            <v>#N/A</v>
          </cell>
          <cell r="N909">
            <v>37</v>
          </cell>
          <cell r="O909" t="e">
            <v>#N/A</v>
          </cell>
          <cell r="P909" t="str">
            <v/>
          </cell>
          <cell r="Q909" t="str">
            <v/>
          </cell>
          <cell r="R909" t="e">
            <v>#N/A</v>
          </cell>
        </row>
        <row r="910">
          <cell r="A910" t="str">
            <v/>
          </cell>
          <cell r="B910" t="str">
            <v/>
          </cell>
          <cell r="C910" t="str">
            <v>Future</v>
          </cell>
          <cell r="D910" t="e">
            <v>#N/A</v>
          </cell>
          <cell r="E910">
            <v>-13.390750988142159</v>
          </cell>
          <cell r="F910">
            <v>44.878023715415296</v>
          </cell>
          <cell r="G910">
            <v>31.004505928852904</v>
          </cell>
          <cell r="H910">
            <v>31.004505928852904</v>
          </cell>
          <cell r="I910" t="e">
            <v>#N/A</v>
          </cell>
          <cell r="J910" t="e">
            <v>#N/A</v>
          </cell>
          <cell r="K910">
            <v>42</v>
          </cell>
          <cell r="L910">
            <v>32</v>
          </cell>
          <cell r="M910" t="e">
            <v>#N/A</v>
          </cell>
          <cell r="N910">
            <v>37</v>
          </cell>
          <cell r="O910" t="e">
            <v>#N/A</v>
          </cell>
          <cell r="P910" t="str">
            <v/>
          </cell>
          <cell r="Q910" t="str">
            <v/>
          </cell>
          <cell r="R910" t="e">
            <v>#N/A</v>
          </cell>
        </row>
        <row r="911">
          <cell r="A911" t="str">
            <v/>
          </cell>
          <cell r="B911" t="str">
            <v/>
          </cell>
          <cell r="C911" t="str">
            <v>Future</v>
          </cell>
          <cell r="D911" t="e">
            <v>#N/A</v>
          </cell>
          <cell r="E911">
            <v>-13.527391304347692</v>
          </cell>
          <cell r="F911">
            <v>44.907391304348103</v>
          </cell>
          <cell r="G911">
            <v>30.994347826086106</v>
          </cell>
          <cell r="H911">
            <v>30.994347826086106</v>
          </cell>
          <cell r="I911" t="e">
            <v>#N/A</v>
          </cell>
          <cell r="J911" t="e">
            <v>#N/A</v>
          </cell>
          <cell r="K911">
            <v>42</v>
          </cell>
          <cell r="L911">
            <v>32</v>
          </cell>
          <cell r="M911" t="e">
            <v>#N/A</v>
          </cell>
          <cell r="N911">
            <v>37</v>
          </cell>
          <cell r="O911" t="e">
            <v>#N/A</v>
          </cell>
          <cell r="P911" t="str">
            <v/>
          </cell>
          <cell r="Q911" t="str">
            <v/>
          </cell>
          <cell r="R911" t="e">
            <v>#N/A</v>
          </cell>
        </row>
        <row r="912">
          <cell r="A912" t="str">
            <v/>
          </cell>
          <cell r="B912" t="str">
            <v/>
          </cell>
          <cell r="C912" t="str">
            <v>Future</v>
          </cell>
          <cell r="D912" t="e">
            <v>#N/A</v>
          </cell>
          <cell r="E912">
            <v>-13.664031620553224</v>
          </cell>
          <cell r="F912">
            <v>44.93675889328091</v>
          </cell>
          <cell r="G912">
            <v>30.984189723319307</v>
          </cell>
          <cell r="H912">
            <v>30.984189723319307</v>
          </cell>
          <cell r="I912" t="e">
            <v>#N/A</v>
          </cell>
          <cell r="J912" t="e">
            <v>#N/A</v>
          </cell>
          <cell r="K912">
            <v>42</v>
          </cell>
          <cell r="L912">
            <v>32</v>
          </cell>
          <cell r="M912" t="e">
            <v>#N/A</v>
          </cell>
          <cell r="N912">
            <v>37</v>
          </cell>
          <cell r="O912" t="e">
            <v>#N/A</v>
          </cell>
          <cell r="P912" t="str">
            <v/>
          </cell>
          <cell r="Q912" t="str">
            <v/>
          </cell>
          <cell r="R912" t="e">
            <v>#N/A</v>
          </cell>
        </row>
        <row r="913">
          <cell r="A913" t="str">
            <v/>
          </cell>
          <cell r="B913" t="str">
            <v/>
          </cell>
          <cell r="C913" t="str">
            <v>Future</v>
          </cell>
          <cell r="D913" t="e">
            <v>#N/A</v>
          </cell>
          <cell r="E913">
            <v>-13.800671936758757</v>
          </cell>
          <cell r="F913">
            <v>44.966126482213717</v>
          </cell>
          <cell r="G913">
            <v>30.974031620552509</v>
          </cell>
          <cell r="H913">
            <v>30.974031620552509</v>
          </cell>
          <cell r="I913" t="e">
            <v>#N/A</v>
          </cell>
          <cell r="J913" t="e">
            <v>#N/A</v>
          </cell>
          <cell r="K913">
            <v>42</v>
          </cell>
          <cell r="L913">
            <v>32</v>
          </cell>
          <cell r="M913" t="e">
            <v>#N/A</v>
          </cell>
          <cell r="N913">
            <v>37</v>
          </cell>
          <cell r="O913" t="e">
            <v>#N/A</v>
          </cell>
          <cell r="P913" t="str">
            <v/>
          </cell>
          <cell r="Q913" t="str">
            <v/>
          </cell>
          <cell r="R913" t="e">
            <v>#N/A</v>
          </cell>
        </row>
        <row r="914">
          <cell r="A914" t="str">
            <v/>
          </cell>
          <cell r="B914" t="str">
            <v/>
          </cell>
          <cell r="C914" t="str">
            <v>Future</v>
          </cell>
          <cell r="D914" t="e">
            <v>#N/A</v>
          </cell>
          <cell r="E914">
            <v>-13.93731225296429</v>
          </cell>
          <cell r="F914">
            <v>44.995494071146524</v>
          </cell>
          <cell r="G914">
            <v>30.963873517785711</v>
          </cell>
          <cell r="H914">
            <v>30.963873517785711</v>
          </cell>
          <cell r="I914" t="e">
            <v>#N/A</v>
          </cell>
          <cell r="J914" t="e">
            <v>#N/A</v>
          </cell>
          <cell r="K914">
            <v>42</v>
          </cell>
          <cell r="L914">
            <v>32</v>
          </cell>
          <cell r="M914" t="e">
            <v>#N/A</v>
          </cell>
          <cell r="N914">
            <v>37</v>
          </cell>
          <cell r="O914" t="e">
            <v>#N/A</v>
          </cell>
          <cell r="P914" t="str">
            <v/>
          </cell>
          <cell r="Q914" t="str">
            <v/>
          </cell>
          <cell r="R914" t="e">
            <v>#N/A</v>
          </cell>
        </row>
        <row r="915">
          <cell r="A915" t="str">
            <v/>
          </cell>
          <cell r="B915" t="str">
            <v/>
          </cell>
          <cell r="C915" t="str">
            <v>Future</v>
          </cell>
          <cell r="D915" t="e">
            <v>#N/A</v>
          </cell>
          <cell r="E915">
            <v>-14.073952569169823</v>
          </cell>
          <cell r="F915">
            <v>45.024861660079331</v>
          </cell>
          <cell r="G915">
            <v>30.953715415018912</v>
          </cell>
          <cell r="H915">
            <v>30.953715415018912</v>
          </cell>
          <cell r="I915" t="e">
            <v>#N/A</v>
          </cell>
          <cell r="J915" t="e">
            <v>#N/A</v>
          </cell>
          <cell r="K915">
            <v>42</v>
          </cell>
          <cell r="L915">
            <v>32</v>
          </cell>
          <cell r="M915" t="e">
            <v>#N/A</v>
          </cell>
          <cell r="N915">
            <v>37</v>
          </cell>
          <cell r="O915" t="e">
            <v>#N/A</v>
          </cell>
          <cell r="P915" t="str">
            <v/>
          </cell>
          <cell r="Q915" t="str">
            <v/>
          </cell>
          <cell r="R915" t="e">
            <v>#N/A</v>
          </cell>
        </row>
        <row r="916">
          <cell r="A916" t="str">
            <v/>
          </cell>
          <cell r="B916" t="str">
            <v/>
          </cell>
          <cell r="C916" t="str">
            <v>Future</v>
          </cell>
          <cell r="D916" t="e">
            <v>#N/A</v>
          </cell>
          <cell r="E916">
            <v>-14.210592885375355</v>
          </cell>
          <cell r="F916">
            <v>45.054229249012138</v>
          </cell>
          <cell r="G916">
            <v>30.943557312252114</v>
          </cell>
          <cell r="H916">
            <v>30.943557312252114</v>
          </cell>
          <cell r="I916" t="e">
            <v>#N/A</v>
          </cell>
          <cell r="J916" t="e">
            <v>#N/A</v>
          </cell>
          <cell r="K916">
            <v>42</v>
          </cell>
          <cell r="L916">
            <v>32</v>
          </cell>
          <cell r="M916" t="e">
            <v>#N/A</v>
          </cell>
          <cell r="N916">
            <v>37</v>
          </cell>
          <cell r="O916" t="e">
            <v>#N/A</v>
          </cell>
          <cell r="P916" t="str">
            <v/>
          </cell>
          <cell r="Q916" t="str">
            <v/>
          </cell>
          <cell r="R916" t="e">
            <v>#N/A</v>
          </cell>
        </row>
        <row r="917">
          <cell r="A917" t="str">
            <v/>
          </cell>
          <cell r="B917" t="str">
            <v/>
          </cell>
          <cell r="C917" t="str">
            <v>Future</v>
          </cell>
          <cell r="D917" t="e">
            <v>#N/A</v>
          </cell>
          <cell r="E917">
            <v>-14.347233201580888</v>
          </cell>
          <cell r="F917">
            <v>45.083596837944945</v>
          </cell>
          <cell r="G917">
            <v>30.933399209485316</v>
          </cell>
          <cell r="H917">
            <v>30.933399209485316</v>
          </cell>
          <cell r="I917" t="e">
            <v>#N/A</v>
          </cell>
          <cell r="J917" t="e">
            <v>#N/A</v>
          </cell>
          <cell r="K917">
            <v>42</v>
          </cell>
          <cell r="L917">
            <v>32</v>
          </cell>
          <cell r="M917" t="e">
            <v>#N/A</v>
          </cell>
          <cell r="N917">
            <v>37</v>
          </cell>
          <cell r="O917" t="e">
            <v>#N/A</v>
          </cell>
          <cell r="P917" t="str">
            <v/>
          </cell>
          <cell r="Q917" t="str">
            <v/>
          </cell>
          <cell r="R917" t="e">
            <v>#N/A</v>
          </cell>
        </row>
        <row r="918">
          <cell r="A918" t="str">
            <v/>
          </cell>
          <cell r="B918" t="str">
            <v/>
          </cell>
          <cell r="C918" t="str">
            <v>Future</v>
          </cell>
          <cell r="D918" t="e">
            <v>#N/A</v>
          </cell>
          <cell r="E918">
            <v>-14.483873517786421</v>
          </cell>
          <cell r="F918">
            <v>45.112964426877753</v>
          </cell>
          <cell r="G918">
            <v>30.923241106718518</v>
          </cell>
          <cell r="H918">
            <v>30.923241106718518</v>
          </cell>
          <cell r="I918" t="e">
            <v>#N/A</v>
          </cell>
          <cell r="J918" t="e">
            <v>#N/A</v>
          </cell>
          <cell r="K918">
            <v>42</v>
          </cell>
          <cell r="L918">
            <v>32</v>
          </cell>
          <cell r="M918" t="e">
            <v>#N/A</v>
          </cell>
          <cell r="N918">
            <v>37</v>
          </cell>
          <cell r="O918" t="e">
            <v>#N/A</v>
          </cell>
          <cell r="P918" t="str">
            <v/>
          </cell>
          <cell r="Q918" t="str">
            <v/>
          </cell>
          <cell r="R918" t="e">
            <v>#N/A</v>
          </cell>
        </row>
        <row r="919">
          <cell r="A919" t="str">
            <v/>
          </cell>
          <cell r="B919" t="str">
            <v/>
          </cell>
          <cell r="C919" t="str">
            <v>Future</v>
          </cell>
          <cell r="D919" t="e">
            <v>#N/A</v>
          </cell>
          <cell r="E919">
            <v>-14.620513833991954</v>
          </cell>
          <cell r="F919">
            <v>45.14233201581056</v>
          </cell>
          <cell r="G919">
            <v>30.913083003951719</v>
          </cell>
          <cell r="H919">
            <v>30.913083003951719</v>
          </cell>
          <cell r="I919" t="e">
            <v>#N/A</v>
          </cell>
          <cell r="J919" t="e">
            <v>#N/A</v>
          </cell>
          <cell r="K919">
            <v>42</v>
          </cell>
          <cell r="L919">
            <v>32</v>
          </cell>
          <cell r="M919" t="e">
            <v>#N/A</v>
          </cell>
          <cell r="N919">
            <v>37</v>
          </cell>
          <cell r="O919" t="e">
            <v>#N/A</v>
          </cell>
          <cell r="P919" t="str">
            <v/>
          </cell>
          <cell r="Q919" t="str">
            <v/>
          </cell>
          <cell r="R919" t="e">
            <v>#N/A</v>
          </cell>
        </row>
        <row r="920">
          <cell r="A920" t="str">
            <v/>
          </cell>
          <cell r="B920" t="str">
            <v/>
          </cell>
          <cell r="C920" t="str">
            <v>Future</v>
          </cell>
          <cell r="D920" t="e">
            <v>#N/A</v>
          </cell>
          <cell r="E920">
            <v>-14.757154150197486</v>
          </cell>
          <cell r="F920">
            <v>45.171699604743367</v>
          </cell>
          <cell r="G920">
            <v>30.902924901184921</v>
          </cell>
          <cell r="H920">
            <v>30.902924901184921</v>
          </cell>
          <cell r="I920" t="e">
            <v>#N/A</v>
          </cell>
          <cell r="J920" t="e">
            <v>#N/A</v>
          </cell>
          <cell r="K920">
            <v>42</v>
          </cell>
          <cell r="L920">
            <v>32</v>
          </cell>
          <cell r="M920" t="e">
            <v>#N/A</v>
          </cell>
          <cell r="N920">
            <v>37</v>
          </cell>
          <cell r="O920" t="e">
            <v>#N/A</v>
          </cell>
          <cell r="P920" t="str">
            <v/>
          </cell>
          <cell r="Q920" t="str">
            <v/>
          </cell>
          <cell r="R920" t="e">
            <v>#N/A</v>
          </cell>
        </row>
        <row r="921">
          <cell r="A921" t="str">
            <v/>
          </cell>
          <cell r="B921" t="str">
            <v/>
          </cell>
          <cell r="C921" t="str">
            <v>Future</v>
          </cell>
          <cell r="D921" t="e">
            <v>#N/A</v>
          </cell>
          <cell r="E921">
            <v>-14.893794466403019</v>
          </cell>
          <cell r="F921">
            <v>45.201067193676174</v>
          </cell>
          <cell r="G921">
            <v>30.892766798418123</v>
          </cell>
          <cell r="H921">
            <v>30.892766798418123</v>
          </cell>
          <cell r="I921" t="e">
            <v>#N/A</v>
          </cell>
          <cell r="J921" t="e">
            <v>#N/A</v>
          </cell>
          <cell r="K921">
            <v>42</v>
          </cell>
          <cell r="L921">
            <v>32</v>
          </cell>
          <cell r="M921" t="e">
            <v>#N/A</v>
          </cell>
          <cell r="N921">
            <v>37</v>
          </cell>
          <cell r="O921" t="e">
            <v>#N/A</v>
          </cell>
          <cell r="P921" t="str">
            <v/>
          </cell>
          <cell r="Q921" t="str">
            <v/>
          </cell>
          <cell r="R921" t="e">
            <v>#N/A</v>
          </cell>
        </row>
        <row r="922">
          <cell r="A922" t="str">
            <v/>
          </cell>
          <cell r="B922" t="str">
            <v/>
          </cell>
          <cell r="C922" t="str">
            <v>Future</v>
          </cell>
          <cell r="D922" t="e">
            <v>#N/A</v>
          </cell>
          <cell r="E922">
            <v>-15.030434782608552</v>
          </cell>
          <cell r="F922">
            <v>45.230434782608981</v>
          </cell>
          <cell r="G922">
            <v>30.882608695651324</v>
          </cell>
          <cell r="H922">
            <v>30.882608695651324</v>
          </cell>
          <cell r="I922" t="e">
            <v>#N/A</v>
          </cell>
          <cell r="J922" t="e">
            <v>#N/A</v>
          </cell>
          <cell r="K922">
            <v>42</v>
          </cell>
          <cell r="L922">
            <v>32</v>
          </cell>
          <cell r="M922" t="e">
            <v>#N/A</v>
          </cell>
          <cell r="N922">
            <v>37</v>
          </cell>
          <cell r="O922" t="e">
            <v>#N/A</v>
          </cell>
          <cell r="P922" t="str">
            <v/>
          </cell>
          <cell r="Q922" t="str">
            <v/>
          </cell>
          <cell r="R922" t="e">
            <v>#N/A</v>
          </cell>
        </row>
        <row r="923">
          <cell r="A923" t="str">
            <v/>
          </cell>
          <cell r="B923" t="str">
            <v/>
          </cell>
          <cell r="C923" t="str">
            <v>Future</v>
          </cell>
          <cell r="D923" t="e">
            <v>#N/A</v>
          </cell>
          <cell r="E923">
            <v>-15.167075098814085</v>
          </cell>
          <cell r="F923">
            <v>45.259802371541788</v>
          </cell>
          <cell r="G923">
            <v>30.872450592884526</v>
          </cell>
          <cell r="H923">
            <v>30.872450592884526</v>
          </cell>
          <cell r="I923" t="e">
            <v>#N/A</v>
          </cell>
          <cell r="J923" t="e">
            <v>#N/A</v>
          </cell>
          <cell r="K923">
            <v>42</v>
          </cell>
          <cell r="L923">
            <v>32</v>
          </cell>
          <cell r="M923" t="e">
            <v>#N/A</v>
          </cell>
          <cell r="N923">
            <v>37</v>
          </cell>
          <cell r="O923" t="e">
            <v>#N/A</v>
          </cell>
          <cell r="P923" t="str">
            <v/>
          </cell>
          <cell r="Q923" t="str">
            <v/>
          </cell>
          <cell r="R923" t="e">
            <v>#N/A</v>
          </cell>
        </row>
        <row r="924">
          <cell r="A924" t="str">
            <v/>
          </cell>
          <cell r="B924" t="str">
            <v/>
          </cell>
          <cell r="C924" t="str">
            <v>Future</v>
          </cell>
          <cell r="D924" t="e">
            <v>#N/A</v>
          </cell>
          <cell r="E924">
            <v>-15.303715415019617</v>
          </cell>
          <cell r="F924">
            <v>45.289169960474595</v>
          </cell>
          <cell r="G924">
            <v>30.862292490117728</v>
          </cell>
          <cell r="H924">
            <v>30.862292490117728</v>
          </cell>
          <cell r="I924" t="e">
            <v>#N/A</v>
          </cell>
          <cell r="J924" t="e">
            <v>#N/A</v>
          </cell>
          <cell r="K924">
            <v>42</v>
          </cell>
          <cell r="L924">
            <v>32</v>
          </cell>
          <cell r="M924" t="e">
            <v>#N/A</v>
          </cell>
          <cell r="N924">
            <v>37</v>
          </cell>
          <cell r="O924" t="e">
            <v>#N/A</v>
          </cell>
          <cell r="P924" t="str">
            <v/>
          </cell>
          <cell r="Q924" t="str">
            <v/>
          </cell>
          <cell r="R924" t="e">
            <v>#N/A</v>
          </cell>
        </row>
        <row r="925">
          <cell r="A925" t="str">
            <v/>
          </cell>
          <cell r="B925" t="str">
            <v/>
          </cell>
          <cell r="C925" t="str">
            <v>Future</v>
          </cell>
          <cell r="D925" t="e">
            <v>#N/A</v>
          </cell>
          <cell r="E925">
            <v>-15.44035573122515</v>
          </cell>
          <cell r="F925">
            <v>45.318537549407402</v>
          </cell>
          <cell r="G925">
            <v>30.85213438735093</v>
          </cell>
          <cell r="H925">
            <v>30.85213438735093</v>
          </cell>
          <cell r="I925" t="e">
            <v>#N/A</v>
          </cell>
          <cell r="J925" t="e">
            <v>#N/A</v>
          </cell>
          <cell r="K925">
            <v>42</v>
          </cell>
          <cell r="L925">
            <v>32</v>
          </cell>
          <cell r="M925" t="e">
            <v>#N/A</v>
          </cell>
          <cell r="N925">
            <v>37</v>
          </cell>
          <cell r="O925" t="e">
            <v>#N/A</v>
          </cell>
          <cell r="P925" t="str">
            <v/>
          </cell>
          <cell r="Q925" t="str">
            <v/>
          </cell>
          <cell r="R925" t="e">
            <v>#N/A</v>
          </cell>
        </row>
        <row r="926">
          <cell r="A926" t="str">
            <v/>
          </cell>
          <cell r="B926" t="str">
            <v/>
          </cell>
          <cell r="C926" t="str">
            <v>Future</v>
          </cell>
          <cell r="D926" t="e">
            <v>#N/A</v>
          </cell>
          <cell r="E926">
            <v>-15.576996047430683</v>
          </cell>
          <cell r="F926">
            <v>45.347905138340209</v>
          </cell>
          <cell r="G926">
            <v>30.841976284584131</v>
          </cell>
          <cell r="H926">
            <v>30.841976284584131</v>
          </cell>
          <cell r="I926" t="e">
            <v>#N/A</v>
          </cell>
          <cell r="J926" t="e">
            <v>#N/A</v>
          </cell>
          <cell r="K926">
            <v>42</v>
          </cell>
          <cell r="L926">
            <v>32</v>
          </cell>
          <cell r="M926" t="e">
            <v>#N/A</v>
          </cell>
          <cell r="N926">
            <v>37</v>
          </cell>
          <cell r="O926" t="e">
            <v>#N/A</v>
          </cell>
          <cell r="P926" t="str">
            <v/>
          </cell>
          <cell r="Q926" t="str">
            <v/>
          </cell>
          <cell r="R926" t="e">
            <v>#N/A</v>
          </cell>
        </row>
        <row r="927">
          <cell r="A927" t="str">
            <v/>
          </cell>
          <cell r="B927" t="str">
            <v/>
          </cell>
          <cell r="C927" t="str">
            <v>Future</v>
          </cell>
          <cell r="D927" t="e">
            <v>#N/A</v>
          </cell>
          <cell r="E927">
            <v>-15.713636363636216</v>
          </cell>
          <cell r="F927">
            <v>45.377272727273017</v>
          </cell>
          <cell r="G927">
            <v>30.831818181817333</v>
          </cell>
          <cell r="H927">
            <v>30.831818181817333</v>
          </cell>
          <cell r="I927" t="e">
            <v>#N/A</v>
          </cell>
          <cell r="J927" t="e">
            <v>#N/A</v>
          </cell>
          <cell r="K927">
            <v>42</v>
          </cell>
          <cell r="L927">
            <v>32</v>
          </cell>
          <cell r="M927" t="e">
            <v>#N/A</v>
          </cell>
          <cell r="N927">
            <v>37</v>
          </cell>
          <cell r="O927" t="e">
            <v>#N/A</v>
          </cell>
          <cell r="P927" t="str">
            <v/>
          </cell>
          <cell r="Q927" t="str">
            <v/>
          </cell>
          <cell r="R927" t="e">
            <v>#N/A</v>
          </cell>
        </row>
        <row r="928">
          <cell r="A928" t="str">
            <v/>
          </cell>
          <cell r="B928" t="str">
            <v/>
          </cell>
          <cell r="C928" t="str">
            <v>Future</v>
          </cell>
          <cell r="D928" t="e">
            <v>#N/A</v>
          </cell>
          <cell r="E928">
            <v>-15.850276679841748</v>
          </cell>
          <cell r="F928">
            <v>45.406640316205824</v>
          </cell>
          <cell r="G928">
            <v>30.821660079050535</v>
          </cell>
          <cell r="H928">
            <v>30.821660079050535</v>
          </cell>
          <cell r="I928" t="e">
            <v>#N/A</v>
          </cell>
          <cell r="J928" t="e">
            <v>#N/A</v>
          </cell>
          <cell r="K928">
            <v>42</v>
          </cell>
          <cell r="L928">
            <v>32</v>
          </cell>
          <cell r="M928" t="e">
            <v>#N/A</v>
          </cell>
          <cell r="N928">
            <v>37</v>
          </cell>
          <cell r="O928" t="e">
            <v>#N/A</v>
          </cell>
          <cell r="P928" t="str">
            <v/>
          </cell>
          <cell r="Q928" t="str">
            <v/>
          </cell>
          <cell r="R928" t="e">
            <v>#N/A</v>
          </cell>
        </row>
        <row r="929">
          <cell r="A929" t="str">
            <v/>
          </cell>
          <cell r="B929" t="str">
            <v/>
          </cell>
          <cell r="C929" t="str">
            <v>Future</v>
          </cell>
          <cell r="D929" t="e">
            <v>#N/A</v>
          </cell>
          <cell r="E929">
            <v>-15.986916996047281</v>
          </cell>
          <cell r="F929">
            <v>45.436007905138631</v>
          </cell>
          <cell r="G929">
            <v>30.811501976283736</v>
          </cell>
          <cell r="H929">
            <v>30.811501976283736</v>
          </cell>
          <cell r="I929" t="e">
            <v>#N/A</v>
          </cell>
          <cell r="J929" t="e">
            <v>#N/A</v>
          </cell>
          <cell r="K929">
            <v>42</v>
          </cell>
          <cell r="L929">
            <v>32</v>
          </cell>
          <cell r="M929" t="e">
            <v>#N/A</v>
          </cell>
          <cell r="N929">
            <v>37</v>
          </cell>
          <cell r="O929" t="e">
            <v>#N/A</v>
          </cell>
          <cell r="P929" t="str">
            <v/>
          </cell>
          <cell r="Q929" t="str">
            <v/>
          </cell>
          <cell r="R929" t="e">
            <v>#N/A</v>
          </cell>
        </row>
        <row r="930">
          <cell r="A930" t="str">
            <v/>
          </cell>
          <cell r="B930" t="str">
            <v/>
          </cell>
          <cell r="C930" t="str">
            <v>Future</v>
          </cell>
          <cell r="D930" t="e">
            <v>#N/A</v>
          </cell>
          <cell r="E930">
            <v>-16.123557312252814</v>
          </cell>
          <cell r="F930">
            <v>45.465375494071438</v>
          </cell>
          <cell r="G930">
            <v>30.801343873516938</v>
          </cell>
          <cell r="H930">
            <v>30.801343873516938</v>
          </cell>
          <cell r="I930" t="e">
            <v>#N/A</v>
          </cell>
          <cell r="J930" t="e">
            <v>#N/A</v>
          </cell>
          <cell r="K930">
            <v>42</v>
          </cell>
          <cell r="L930">
            <v>32</v>
          </cell>
          <cell r="M930" t="e">
            <v>#N/A</v>
          </cell>
          <cell r="N930">
            <v>37</v>
          </cell>
          <cell r="O930" t="e">
            <v>#N/A</v>
          </cell>
          <cell r="P930" t="str">
            <v/>
          </cell>
          <cell r="Q930" t="str">
            <v/>
          </cell>
          <cell r="R930" t="e">
            <v>#N/A</v>
          </cell>
        </row>
        <row r="931">
          <cell r="A931" t="str">
            <v/>
          </cell>
          <cell r="B931" t="str">
            <v/>
          </cell>
          <cell r="C931" t="str">
            <v>Future</v>
          </cell>
          <cell r="D931" t="e">
            <v>#N/A</v>
          </cell>
          <cell r="E931">
            <v>-16.260197628458346</v>
          </cell>
          <cell r="F931">
            <v>45.494743083004245</v>
          </cell>
          <cell r="G931">
            <v>30.79118577075014</v>
          </cell>
          <cell r="H931">
            <v>30.79118577075014</v>
          </cell>
          <cell r="I931" t="e">
            <v>#N/A</v>
          </cell>
          <cell r="J931" t="e">
            <v>#N/A</v>
          </cell>
          <cell r="K931">
            <v>42</v>
          </cell>
          <cell r="L931">
            <v>32</v>
          </cell>
          <cell r="M931" t="e">
            <v>#N/A</v>
          </cell>
          <cell r="N931">
            <v>37</v>
          </cell>
          <cell r="O931" t="e">
            <v>#N/A</v>
          </cell>
          <cell r="P931" t="str">
            <v/>
          </cell>
          <cell r="Q931" t="str">
            <v/>
          </cell>
          <cell r="R931" t="e">
            <v>#N/A</v>
          </cell>
        </row>
        <row r="932">
          <cell r="A932" t="str">
            <v/>
          </cell>
          <cell r="B932" t="str">
            <v/>
          </cell>
          <cell r="C932" t="str">
            <v>Future</v>
          </cell>
          <cell r="D932" t="e">
            <v>#N/A</v>
          </cell>
          <cell r="E932">
            <v>-16.396837944663879</v>
          </cell>
          <cell r="F932">
            <v>45.524110671937052</v>
          </cell>
          <cell r="G932">
            <v>30.781027667983341</v>
          </cell>
          <cell r="H932">
            <v>30.781027667983341</v>
          </cell>
          <cell r="I932" t="e">
            <v>#N/A</v>
          </cell>
          <cell r="J932" t="e">
            <v>#N/A</v>
          </cell>
          <cell r="K932">
            <v>42</v>
          </cell>
          <cell r="L932">
            <v>32</v>
          </cell>
          <cell r="M932" t="e">
            <v>#N/A</v>
          </cell>
          <cell r="N932">
            <v>37</v>
          </cell>
          <cell r="O932" t="e">
            <v>#N/A</v>
          </cell>
          <cell r="P932" t="str">
            <v/>
          </cell>
          <cell r="Q932" t="str">
            <v/>
          </cell>
          <cell r="R932" t="e">
            <v>#N/A</v>
          </cell>
        </row>
        <row r="933">
          <cell r="A933" t="str">
            <v/>
          </cell>
          <cell r="B933" t="str">
            <v/>
          </cell>
          <cell r="C933" t="str">
            <v>Future</v>
          </cell>
          <cell r="D933" t="e">
            <v>#N/A</v>
          </cell>
          <cell r="E933">
            <v>-16.533478260869412</v>
          </cell>
          <cell r="F933">
            <v>45.553478260869859</v>
          </cell>
          <cell r="G933">
            <v>30.770869565216543</v>
          </cell>
          <cell r="H933">
            <v>30.770869565216543</v>
          </cell>
          <cell r="I933" t="e">
            <v>#N/A</v>
          </cell>
          <cell r="J933" t="e">
            <v>#N/A</v>
          </cell>
          <cell r="K933">
            <v>42</v>
          </cell>
          <cell r="L933">
            <v>32</v>
          </cell>
          <cell r="M933" t="e">
            <v>#N/A</v>
          </cell>
          <cell r="N933">
            <v>37</v>
          </cell>
          <cell r="O933" t="e">
            <v>#N/A</v>
          </cell>
          <cell r="P933" t="str">
            <v/>
          </cell>
          <cell r="Q933" t="str">
            <v/>
          </cell>
          <cell r="R933" t="e">
            <v>#N/A</v>
          </cell>
        </row>
        <row r="934">
          <cell r="A934" t="str">
            <v/>
          </cell>
          <cell r="B934" t="str">
            <v/>
          </cell>
          <cell r="C934" t="str">
            <v>Future</v>
          </cell>
          <cell r="D934" t="e">
            <v>#N/A</v>
          </cell>
          <cell r="E934">
            <v>-16.670118577074945</v>
          </cell>
          <cell r="F934">
            <v>45.582845849802666</v>
          </cell>
          <cell r="G934">
            <v>30.760711462449745</v>
          </cell>
          <cell r="H934">
            <v>30.760711462449745</v>
          </cell>
          <cell r="I934" t="e">
            <v>#N/A</v>
          </cell>
          <cell r="J934" t="e">
            <v>#N/A</v>
          </cell>
          <cell r="K934">
            <v>42</v>
          </cell>
          <cell r="L934">
            <v>32</v>
          </cell>
          <cell r="M934" t="e">
            <v>#N/A</v>
          </cell>
          <cell r="N934">
            <v>37</v>
          </cell>
          <cell r="O934" t="e">
            <v>#N/A</v>
          </cell>
          <cell r="P934" t="str">
            <v/>
          </cell>
          <cell r="Q934" t="str">
            <v/>
          </cell>
          <cell r="R934" t="e">
            <v>#N/A</v>
          </cell>
        </row>
        <row r="935">
          <cell r="A935" t="str">
            <v/>
          </cell>
          <cell r="B935" t="str">
            <v/>
          </cell>
          <cell r="C935" t="str">
            <v>Future</v>
          </cell>
          <cell r="D935" t="e">
            <v>#N/A</v>
          </cell>
          <cell r="E935">
            <v>-16.806758893280477</v>
          </cell>
          <cell r="F935">
            <v>45.612213438735473</v>
          </cell>
          <cell r="G935">
            <v>30.750553359682947</v>
          </cell>
          <cell r="H935">
            <v>30.750553359682947</v>
          </cell>
          <cell r="I935" t="e">
            <v>#N/A</v>
          </cell>
          <cell r="J935" t="e">
            <v>#N/A</v>
          </cell>
          <cell r="K935">
            <v>42</v>
          </cell>
          <cell r="L935">
            <v>32</v>
          </cell>
          <cell r="M935" t="e">
            <v>#N/A</v>
          </cell>
          <cell r="N935">
            <v>37</v>
          </cell>
          <cell r="O935" t="e">
            <v>#N/A</v>
          </cell>
          <cell r="P935" t="str">
            <v/>
          </cell>
          <cell r="Q935" t="str">
            <v/>
          </cell>
          <cell r="R935" t="e">
            <v>#N/A</v>
          </cell>
        </row>
        <row r="936">
          <cell r="A936" t="str">
            <v/>
          </cell>
          <cell r="B936" t="str">
            <v/>
          </cell>
          <cell r="C936" t="str">
            <v>Future</v>
          </cell>
          <cell r="D936" t="e">
            <v>#N/A</v>
          </cell>
          <cell r="E936">
            <v>-16.94339920948601</v>
          </cell>
          <cell r="F936">
            <v>45.641581027668281</v>
          </cell>
          <cell r="G936">
            <v>30.740395256916148</v>
          </cell>
          <cell r="H936">
            <v>30.740395256916148</v>
          </cell>
          <cell r="I936" t="e">
            <v>#N/A</v>
          </cell>
          <cell r="J936" t="e">
            <v>#N/A</v>
          </cell>
          <cell r="K936">
            <v>42</v>
          </cell>
          <cell r="L936">
            <v>32</v>
          </cell>
          <cell r="M936" t="e">
            <v>#N/A</v>
          </cell>
          <cell r="N936">
            <v>37</v>
          </cell>
          <cell r="O936" t="e">
            <v>#N/A</v>
          </cell>
          <cell r="P936" t="str">
            <v/>
          </cell>
          <cell r="Q936" t="str">
            <v/>
          </cell>
          <cell r="R936" t="e">
            <v>#N/A</v>
          </cell>
        </row>
        <row r="937">
          <cell r="A937" t="str">
            <v/>
          </cell>
          <cell r="B937" t="str">
            <v/>
          </cell>
          <cell r="C937" t="str">
            <v>Future</v>
          </cell>
          <cell r="D937" t="e">
            <v>#N/A</v>
          </cell>
          <cell r="E937">
            <v>-17.080039525691543</v>
          </cell>
          <cell r="F937">
            <v>45.670948616601088</v>
          </cell>
          <cell r="G937">
            <v>30.73023715414935</v>
          </cell>
          <cell r="H937">
            <v>30.73023715414935</v>
          </cell>
          <cell r="I937" t="e">
            <v>#N/A</v>
          </cell>
          <cell r="J937" t="e">
            <v>#N/A</v>
          </cell>
          <cell r="K937">
            <v>42</v>
          </cell>
          <cell r="L937">
            <v>32</v>
          </cell>
          <cell r="M937" t="e">
            <v>#N/A</v>
          </cell>
          <cell r="N937">
            <v>37</v>
          </cell>
          <cell r="O937" t="e">
            <v>#N/A</v>
          </cell>
          <cell r="P937" t="str">
            <v/>
          </cell>
          <cell r="Q937" t="str">
            <v/>
          </cell>
          <cell r="R937" t="e">
            <v>#N/A</v>
          </cell>
        </row>
        <row r="938">
          <cell r="A938" t="str">
            <v/>
          </cell>
          <cell r="B938" t="str">
            <v/>
          </cell>
          <cell r="C938" t="str">
            <v>Future</v>
          </cell>
          <cell r="D938" t="e">
            <v>#N/A</v>
          </cell>
          <cell r="E938">
            <v>-17.216679841897076</v>
          </cell>
          <cell r="F938">
            <v>45.700316205533895</v>
          </cell>
          <cell r="G938">
            <v>30.720079051382552</v>
          </cell>
          <cell r="H938">
            <v>30.720079051382552</v>
          </cell>
          <cell r="I938" t="e">
            <v>#N/A</v>
          </cell>
          <cell r="J938" t="e">
            <v>#N/A</v>
          </cell>
          <cell r="K938">
            <v>42</v>
          </cell>
          <cell r="L938">
            <v>32</v>
          </cell>
          <cell r="M938" t="e">
            <v>#N/A</v>
          </cell>
          <cell r="N938">
            <v>37</v>
          </cell>
          <cell r="O938" t="e">
            <v>#N/A</v>
          </cell>
          <cell r="P938" t="str">
            <v/>
          </cell>
          <cell r="Q938" t="str">
            <v/>
          </cell>
          <cell r="R938" t="e">
            <v>#N/A</v>
          </cell>
        </row>
        <row r="939">
          <cell r="A939" t="str">
            <v/>
          </cell>
          <cell r="B939" t="str">
            <v/>
          </cell>
          <cell r="C939" t="str">
            <v>Future</v>
          </cell>
          <cell r="D939" t="e">
            <v>#N/A</v>
          </cell>
          <cell r="E939">
            <v>-17.353320158102608</v>
          </cell>
          <cell r="F939">
            <v>45.729683794466702</v>
          </cell>
          <cell r="G939">
            <v>30.709920948615753</v>
          </cell>
          <cell r="H939">
            <v>30.709920948615753</v>
          </cell>
          <cell r="I939" t="e">
            <v>#N/A</v>
          </cell>
          <cell r="J939" t="e">
            <v>#N/A</v>
          </cell>
          <cell r="K939">
            <v>42</v>
          </cell>
          <cell r="L939">
            <v>32</v>
          </cell>
          <cell r="M939" t="e">
            <v>#N/A</v>
          </cell>
          <cell r="N939">
            <v>37</v>
          </cell>
          <cell r="O939" t="e">
            <v>#N/A</v>
          </cell>
          <cell r="P939" t="str">
            <v/>
          </cell>
          <cell r="Q939" t="str">
            <v/>
          </cell>
          <cell r="R939" t="e">
            <v>#N/A</v>
          </cell>
        </row>
        <row r="940">
          <cell r="A940" t="str">
            <v/>
          </cell>
          <cell r="B940" t="str">
            <v/>
          </cell>
          <cell r="C940" t="str">
            <v>Future</v>
          </cell>
          <cell r="D940" t="e">
            <v>#N/A</v>
          </cell>
          <cell r="E940">
            <v>-17.489960474308141</v>
          </cell>
          <cell r="F940">
            <v>45.759051383399509</v>
          </cell>
          <cell r="G940">
            <v>30.699762845848955</v>
          </cell>
          <cell r="H940">
            <v>30.699762845848955</v>
          </cell>
          <cell r="I940" t="e">
            <v>#N/A</v>
          </cell>
          <cell r="J940" t="e">
            <v>#N/A</v>
          </cell>
          <cell r="K940">
            <v>42</v>
          </cell>
          <cell r="L940">
            <v>32</v>
          </cell>
          <cell r="M940" t="e">
            <v>#N/A</v>
          </cell>
          <cell r="N940">
            <v>37</v>
          </cell>
          <cell r="O940" t="e">
            <v>#N/A</v>
          </cell>
          <cell r="P940" t="str">
            <v/>
          </cell>
          <cell r="Q940" t="str">
            <v/>
          </cell>
          <cell r="R940" t="e">
            <v>#N/A</v>
          </cell>
        </row>
        <row r="941">
          <cell r="A941" t="str">
            <v/>
          </cell>
          <cell r="B941" t="str">
            <v/>
          </cell>
          <cell r="C941" t="str">
            <v>Future</v>
          </cell>
          <cell r="D941" t="e">
            <v>#N/A</v>
          </cell>
          <cell r="E941">
            <v>-17.626600790513674</v>
          </cell>
          <cell r="F941">
            <v>45.788418972332316</v>
          </cell>
          <cell r="G941">
            <v>30.689604743082157</v>
          </cell>
          <cell r="H941">
            <v>30.689604743082157</v>
          </cell>
          <cell r="I941" t="e">
            <v>#N/A</v>
          </cell>
          <cell r="J941" t="e">
            <v>#N/A</v>
          </cell>
          <cell r="K941">
            <v>42</v>
          </cell>
          <cell r="L941">
            <v>32</v>
          </cell>
          <cell r="M941" t="e">
            <v>#N/A</v>
          </cell>
          <cell r="N941">
            <v>37</v>
          </cell>
          <cell r="O941" t="e">
            <v>#N/A</v>
          </cell>
          <cell r="P941" t="str">
            <v/>
          </cell>
          <cell r="Q941" t="str">
            <v/>
          </cell>
          <cell r="R941" t="e">
            <v>#N/A</v>
          </cell>
        </row>
        <row r="942">
          <cell r="A942" t="str">
            <v/>
          </cell>
          <cell r="B942" t="str">
            <v/>
          </cell>
          <cell r="C942" t="str">
            <v>Future</v>
          </cell>
          <cell r="D942" t="e">
            <v>#N/A</v>
          </cell>
          <cell r="E942">
            <v>-17.763241106719207</v>
          </cell>
          <cell r="F942">
            <v>45.817786561265123</v>
          </cell>
          <cell r="G942">
            <v>30.679446640315359</v>
          </cell>
          <cell r="H942">
            <v>30.679446640315359</v>
          </cell>
          <cell r="I942" t="e">
            <v>#N/A</v>
          </cell>
          <cell r="J942" t="e">
            <v>#N/A</v>
          </cell>
          <cell r="K942">
            <v>42</v>
          </cell>
          <cell r="L942">
            <v>32</v>
          </cell>
          <cell r="M942" t="e">
            <v>#N/A</v>
          </cell>
          <cell r="N942">
            <v>37</v>
          </cell>
          <cell r="O942" t="e">
            <v>#N/A</v>
          </cell>
          <cell r="P942" t="str">
            <v/>
          </cell>
          <cell r="Q942" t="str">
            <v/>
          </cell>
          <cell r="R942" t="e">
            <v>#N/A</v>
          </cell>
        </row>
        <row r="943">
          <cell r="A943" t="str">
            <v/>
          </cell>
          <cell r="B943" t="str">
            <v/>
          </cell>
          <cell r="C943" t="str">
            <v>Future</v>
          </cell>
          <cell r="D943" t="e">
            <v>#N/A</v>
          </cell>
          <cell r="E943">
            <v>-17.899881422924739</v>
          </cell>
          <cell r="F943">
            <v>45.84715415019793</v>
          </cell>
          <cell r="G943">
            <v>30.66928853754856</v>
          </cell>
          <cell r="H943">
            <v>30.66928853754856</v>
          </cell>
          <cell r="I943" t="e">
            <v>#N/A</v>
          </cell>
          <cell r="J943" t="e">
            <v>#N/A</v>
          </cell>
          <cell r="K943">
            <v>42</v>
          </cell>
          <cell r="L943">
            <v>32</v>
          </cell>
          <cell r="M943" t="e">
            <v>#N/A</v>
          </cell>
          <cell r="N943">
            <v>37</v>
          </cell>
          <cell r="O943" t="e">
            <v>#N/A</v>
          </cell>
          <cell r="P943" t="str">
            <v/>
          </cell>
          <cell r="Q943" t="str">
            <v/>
          </cell>
          <cell r="R943" t="e">
            <v>#N/A</v>
          </cell>
        </row>
        <row r="944">
          <cell r="A944" t="str">
            <v/>
          </cell>
          <cell r="B944" t="str">
            <v/>
          </cell>
          <cell r="C944" t="str">
            <v>Future</v>
          </cell>
          <cell r="D944" t="e">
            <v>#N/A</v>
          </cell>
          <cell r="E944">
            <v>-18.036521739130272</v>
          </cell>
          <cell r="F944">
            <v>45.876521739130737</v>
          </cell>
          <cell r="G944">
            <v>30.659130434781762</v>
          </cell>
          <cell r="H944">
            <v>30.659130434781762</v>
          </cell>
          <cell r="I944" t="e">
            <v>#N/A</v>
          </cell>
          <cell r="J944" t="e">
            <v>#N/A</v>
          </cell>
          <cell r="K944">
            <v>42</v>
          </cell>
          <cell r="L944">
            <v>32</v>
          </cell>
          <cell r="M944" t="e">
            <v>#N/A</v>
          </cell>
          <cell r="N944">
            <v>37</v>
          </cell>
          <cell r="O944" t="e">
            <v>#N/A</v>
          </cell>
          <cell r="P944" t="str">
            <v/>
          </cell>
          <cell r="Q944" t="str">
            <v/>
          </cell>
          <cell r="R944" t="e">
            <v>#N/A</v>
          </cell>
        </row>
        <row r="945">
          <cell r="A945" t="str">
            <v/>
          </cell>
          <cell r="B945" t="str">
            <v/>
          </cell>
          <cell r="C945" t="str">
            <v>Future</v>
          </cell>
          <cell r="D945" t="e">
            <v>#N/A</v>
          </cell>
          <cell r="E945">
            <v>-18.173162055335805</v>
          </cell>
          <cell r="F945">
            <v>45.905889328063544</v>
          </cell>
          <cell r="G945">
            <v>30.648972332014964</v>
          </cell>
          <cell r="H945">
            <v>30.648972332014964</v>
          </cell>
          <cell r="I945" t="e">
            <v>#N/A</v>
          </cell>
          <cell r="J945" t="e">
            <v>#N/A</v>
          </cell>
          <cell r="K945">
            <v>42</v>
          </cell>
          <cell r="L945">
            <v>32</v>
          </cell>
          <cell r="M945" t="e">
            <v>#N/A</v>
          </cell>
          <cell r="N945">
            <v>37</v>
          </cell>
          <cell r="O945" t="e">
            <v>#N/A</v>
          </cell>
          <cell r="P945" t="str">
            <v/>
          </cell>
          <cell r="Q945" t="str">
            <v/>
          </cell>
          <cell r="R945" t="e">
            <v>#N/A</v>
          </cell>
        </row>
        <row r="946">
          <cell r="A946" t="str">
            <v/>
          </cell>
          <cell r="B946" t="str">
            <v/>
          </cell>
          <cell r="C946" t="str">
            <v>Future</v>
          </cell>
          <cell r="D946" t="e">
            <v>#N/A</v>
          </cell>
          <cell r="E946">
            <v>-18.309802371541338</v>
          </cell>
          <cell r="F946">
            <v>45.935256916996352</v>
          </cell>
          <cell r="G946">
            <v>30.638814229248165</v>
          </cell>
          <cell r="H946">
            <v>30.638814229248165</v>
          </cell>
          <cell r="I946" t="e">
            <v>#N/A</v>
          </cell>
          <cell r="J946" t="e">
            <v>#N/A</v>
          </cell>
          <cell r="K946">
            <v>42</v>
          </cell>
          <cell r="L946">
            <v>32</v>
          </cell>
          <cell r="M946" t="e">
            <v>#N/A</v>
          </cell>
          <cell r="N946">
            <v>37</v>
          </cell>
          <cell r="O946" t="e">
            <v>#N/A</v>
          </cell>
          <cell r="P946" t="str">
            <v/>
          </cell>
          <cell r="Q946" t="str">
            <v/>
          </cell>
          <cell r="R946" t="e">
            <v>#N/A</v>
          </cell>
        </row>
        <row r="947">
          <cell r="A947" t="str">
            <v/>
          </cell>
          <cell r="B947" t="str">
            <v/>
          </cell>
          <cell r="C947" t="str">
            <v>Future</v>
          </cell>
          <cell r="D947" t="e">
            <v>#N/A</v>
          </cell>
          <cell r="E947">
            <v>-18.44644268774687</v>
          </cell>
          <cell r="F947">
            <v>45.964624505929159</v>
          </cell>
          <cell r="G947">
            <v>30.628656126481367</v>
          </cell>
          <cell r="H947">
            <v>30.628656126481367</v>
          </cell>
          <cell r="I947" t="e">
            <v>#N/A</v>
          </cell>
          <cell r="J947" t="e">
            <v>#N/A</v>
          </cell>
          <cell r="K947">
            <v>42</v>
          </cell>
          <cell r="L947">
            <v>32</v>
          </cell>
          <cell r="M947" t="e">
            <v>#N/A</v>
          </cell>
          <cell r="N947">
            <v>37</v>
          </cell>
          <cell r="O947" t="e">
            <v>#N/A</v>
          </cell>
          <cell r="P947" t="str">
            <v/>
          </cell>
          <cell r="Q947" t="str">
            <v/>
          </cell>
          <cell r="R947" t="e">
            <v>#N/A</v>
          </cell>
        </row>
        <row r="948">
          <cell r="A948" t="str">
            <v/>
          </cell>
          <cell r="B948" t="str">
            <v/>
          </cell>
          <cell r="C948" t="str">
            <v>Future</v>
          </cell>
          <cell r="D948" t="e">
            <v>#N/A</v>
          </cell>
          <cell r="E948">
            <v>-18.583083003952403</v>
          </cell>
          <cell r="F948">
            <v>45.993992094861966</v>
          </cell>
          <cell r="G948">
            <v>30.618498023714569</v>
          </cell>
          <cell r="H948">
            <v>30.618498023714569</v>
          </cell>
          <cell r="I948" t="e">
            <v>#N/A</v>
          </cell>
          <cell r="J948" t="e">
            <v>#N/A</v>
          </cell>
          <cell r="K948">
            <v>42</v>
          </cell>
          <cell r="L948">
            <v>32</v>
          </cell>
          <cell r="M948" t="e">
            <v>#N/A</v>
          </cell>
          <cell r="N948">
            <v>37</v>
          </cell>
          <cell r="O948" t="e">
            <v>#N/A</v>
          </cell>
          <cell r="P948" t="str">
            <v/>
          </cell>
          <cell r="Q948" t="str">
            <v/>
          </cell>
          <cell r="R948" t="e">
            <v>#N/A</v>
          </cell>
        </row>
        <row r="949">
          <cell r="A949" t="str">
            <v/>
          </cell>
          <cell r="B949" t="str">
            <v/>
          </cell>
          <cell r="C949" t="str">
            <v>Future</v>
          </cell>
          <cell r="D949" t="e">
            <v>#N/A</v>
          </cell>
          <cell r="E949">
            <v>-18.719723320157936</v>
          </cell>
          <cell r="F949">
            <v>46.023359683794773</v>
          </cell>
          <cell r="G949">
            <v>30.60833992094777</v>
          </cell>
          <cell r="H949">
            <v>30.60833992094777</v>
          </cell>
          <cell r="I949" t="e">
            <v>#N/A</v>
          </cell>
          <cell r="J949" t="e">
            <v>#N/A</v>
          </cell>
          <cell r="K949">
            <v>42</v>
          </cell>
          <cell r="L949">
            <v>32</v>
          </cell>
          <cell r="M949" t="e">
            <v>#N/A</v>
          </cell>
          <cell r="N949">
            <v>37</v>
          </cell>
          <cell r="O949" t="e">
            <v>#N/A</v>
          </cell>
          <cell r="P949" t="str">
            <v/>
          </cell>
          <cell r="Q949" t="str">
            <v/>
          </cell>
          <cell r="R949" t="e">
            <v>#N/A</v>
          </cell>
        </row>
        <row r="950">
          <cell r="A950" t="str">
            <v/>
          </cell>
          <cell r="B950" t="str">
            <v/>
          </cell>
          <cell r="C950" t="str">
            <v>Future</v>
          </cell>
          <cell r="D950" t="e">
            <v>#N/A</v>
          </cell>
          <cell r="E950">
            <v>-18.856363636363469</v>
          </cell>
          <cell r="F950">
            <v>46.05272727272758</v>
          </cell>
          <cell r="G950">
            <v>30.598181818180972</v>
          </cell>
          <cell r="H950">
            <v>30.598181818180972</v>
          </cell>
          <cell r="I950" t="e">
            <v>#N/A</v>
          </cell>
          <cell r="J950" t="e">
            <v>#N/A</v>
          </cell>
          <cell r="K950">
            <v>42</v>
          </cell>
          <cell r="L950">
            <v>32</v>
          </cell>
          <cell r="M950" t="e">
            <v>#N/A</v>
          </cell>
          <cell r="N950">
            <v>37</v>
          </cell>
          <cell r="O950" t="e">
            <v>#N/A</v>
          </cell>
          <cell r="P950" t="str">
            <v/>
          </cell>
          <cell r="Q950" t="str">
            <v/>
          </cell>
          <cell r="R950" t="e">
            <v>#N/A</v>
          </cell>
        </row>
        <row r="951">
          <cell r="A951" t="str">
            <v/>
          </cell>
          <cell r="B951" t="str">
            <v/>
          </cell>
          <cell r="C951" t="str">
            <v>Future</v>
          </cell>
          <cell r="D951" t="e">
            <v>#N/A</v>
          </cell>
          <cell r="E951">
            <v>-18.993003952569001</v>
          </cell>
          <cell r="F951">
            <v>46.082094861660387</v>
          </cell>
          <cell r="G951">
            <v>30.588023715414174</v>
          </cell>
          <cell r="H951">
            <v>30.588023715414174</v>
          </cell>
          <cell r="I951" t="e">
            <v>#N/A</v>
          </cell>
          <cell r="J951" t="e">
            <v>#N/A</v>
          </cell>
          <cell r="K951">
            <v>42</v>
          </cell>
          <cell r="L951">
            <v>32</v>
          </cell>
          <cell r="M951" t="e">
            <v>#N/A</v>
          </cell>
          <cell r="N951">
            <v>37</v>
          </cell>
          <cell r="O951" t="e">
            <v>#N/A</v>
          </cell>
          <cell r="P951" t="str">
            <v/>
          </cell>
          <cell r="Q951" t="str">
            <v/>
          </cell>
          <cell r="R951" t="e">
            <v>#N/A</v>
          </cell>
        </row>
        <row r="952">
          <cell r="A952" t="str">
            <v/>
          </cell>
          <cell r="B952" t="str">
            <v/>
          </cell>
          <cell r="C952" t="str">
            <v>Future</v>
          </cell>
          <cell r="D952" t="e">
            <v>#N/A</v>
          </cell>
          <cell r="E952">
            <v>-19.129644268774534</v>
          </cell>
          <cell r="F952">
            <v>46.111462450593194</v>
          </cell>
          <cell r="G952">
            <v>30.577865612647376</v>
          </cell>
          <cell r="H952">
            <v>30.577865612647376</v>
          </cell>
          <cell r="I952" t="e">
            <v>#N/A</v>
          </cell>
          <cell r="J952" t="e">
            <v>#N/A</v>
          </cell>
          <cell r="K952">
            <v>42</v>
          </cell>
          <cell r="L952">
            <v>32</v>
          </cell>
          <cell r="M952" t="e">
            <v>#N/A</v>
          </cell>
          <cell r="N952">
            <v>37</v>
          </cell>
          <cell r="O952" t="e">
            <v>#N/A</v>
          </cell>
          <cell r="P952" t="str">
            <v/>
          </cell>
          <cell r="Q952" t="str">
            <v/>
          </cell>
          <cell r="R952" t="e">
            <v>#N/A</v>
          </cell>
        </row>
        <row r="953">
          <cell r="A953" t="str">
            <v/>
          </cell>
          <cell r="B953" t="str">
            <v/>
          </cell>
          <cell r="C953" t="str">
            <v>Future</v>
          </cell>
          <cell r="D953" t="e">
            <v>#N/A</v>
          </cell>
          <cell r="E953">
            <v>-19.266284584980067</v>
          </cell>
          <cell r="F953">
            <v>46.140830039526001</v>
          </cell>
          <cell r="G953">
            <v>30.567707509880577</v>
          </cell>
          <cell r="H953">
            <v>30.567707509880577</v>
          </cell>
          <cell r="I953" t="e">
            <v>#N/A</v>
          </cell>
          <cell r="J953" t="e">
            <v>#N/A</v>
          </cell>
          <cell r="K953">
            <v>42</v>
          </cell>
          <cell r="L953">
            <v>32</v>
          </cell>
          <cell r="M953" t="e">
            <v>#N/A</v>
          </cell>
          <cell r="N953">
            <v>37</v>
          </cell>
          <cell r="O953" t="e">
            <v>#N/A</v>
          </cell>
          <cell r="P953" t="str">
            <v/>
          </cell>
          <cell r="Q953" t="str">
            <v/>
          </cell>
          <cell r="R953" t="e">
            <v>#N/A</v>
          </cell>
        </row>
        <row r="954">
          <cell r="A954" t="str">
            <v/>
          </cell>
          <cell r="B954" t="str">
            <v/>
          </cell>
          <cell r="C954" t="str">
            <v>Future</v>
          </cell>
          <cell r="D954" t="e">
            <v>#N/A</v>
          </cell>
          <cell r="E954">
            <v>-19.4029249011856</v>
          </cell>
          <cell r="F954">
            <v>46.170197628458808</v>
          </cell>
          <cell r="G954">
            <v>30.557549407113779</v>
          </cell>
          <cell r="H954">
            <v>30.557549407113779</v>
          </cell>
          <cell r="I954" t="e">
            <v>#N/A</v>
          </cell>
          <cell r="J954" t="e">
            <v>#N/A</v>
          </cell>
          <cell r="K954">
            <v>42</v>
          </cell>
          <cell r="L954">
            <v>32</v>
          </cell>
          <cell r="M954" t="e">
            <v>#N/A</v>
          </cell>
          <cell r="N954">
            <v>37</v>
          </cell>
          <cell r="O954" t="e">
            <v>#N/A</v>
          </cell>
          <cell r="P954" t="str">
            <v/>
          </cell>
          <cell r="Q954" t="str">
            <v/>
          </cell>
          <cell r="R954" t="e">
            <v>#N/A</v>
          </cell>
        </row>
        <row r="955">
          <cell r="A955" t="str">
            <v/>
          </cell>
          <cell r="B955" t="str">
            <v/>
          </cell>
          <cell r="C955" t="str">
            <v>Future</v>
          </cell>
          <cell r="D955" t="e">
            <v>#N/A</v>
          </cell>
          <cell r="E955">
            <v>-19.539565217391132</v>
          </cell>
          <cell r="F955">
            <v>46.199565217391616</v>
          </cell>
          <cell r="G955">
            <v>30.547391304346981</v>
          </cell>
          <cell r="H955">
            <v>30.547391304346981</v>
          </cell>
          <cell r="I955" t="e">
            <v>#N/A</v>
          </cell>
          <cell r="J955" t="e">
            <v>#N/A</v>
          </cell>
          <cell r="K955">
            <v>42</v>
          </cell>
          <cell r="L955">
            <v>32</v>
          </cell>
          <cell r="M955" t="e">
            <v>#N/A</v>
          </cell>
          <cell r="N955">
            <v>37</v>
          </cell>
          <cell r="O955" t="e">
            <v>#N/A</v>
          </cell>
          <cell r="P955" t="str">
            <v/>
          </cell>
          <cell r="Q955" t="str">
            <v/>
          </cell>
          <cell r="R955" t="e">
            <v>#N/A</v>
          </cell>
        </row>
        <row r="956">
          <cell r="A956" t="str">
            <v/>
          </cell>
          <cell r="B956" t="str">
            <v/>
          </cell>
          <cell r="C956" t="str">
            <v>Future</v>
          </cell>
          <cell r="D956" t="e">
            <v>#N/A</v>
          </cell>
          <cell r="E956">
            <v>-19.676205533596665</v>
          </cell>
          <cell r="F956">
            <v>46.228932806324423</v>
          </cell>
          <cell r="G956">
            <v>30.537233201580182</v>
          </cell>
          <cell r="H956">
            <v>30.537233201580182</v>
          </cell>
          <cell r="I956" t="e">
            <v>#N/A</v>
          </cell>
          <cell r="J956" t="e">
            <v>#N/A</v>
          </cell>
          <cell r="K956">
            <v>42</v>
          </cell>
          <cell r="L956">
            <v>32</v>
          </cell>
          <cell r="M956" t="e">
            <v>#N/A</v>
          </cell>
          <cell r="N956">
            <v>37</v>
          </cell>
          <cell r="O956" t="e">
            <v>#N/A</v>
          </cell>
          <cell r="P956" t="str">
            <v/>
          </cell>
          <cell r="Q956" t="str">
            <v/>
          </cell>
          <cell r="R956" t="e">
            <v>#N/A</v>
          </cell>
        </row>
        <row r="957">
          <cell r="A957" t="str">
            <v/>
          </cell>
          <cell r="B957" t="str">
            <v/>
          </cell>
          <cell r="C957" t="str">
            <v>Future</v>
          </cell>
          <cell r="D957" t="e">
            <v>#N/A</v>
          </cell>
          <cell r="E957">
            <v>-19.812845849802198</v>
          </cell>
          <cell r="F957">
            <v>46.25830039525723</v>
          </cell>
          <cell r="G957">
            <v>30.527075098813384</v>
          </cell>
          <cell r="H957">
            <v>30.527075098813384</v>
          </cell>
          <cell r="I957" t="e">
            <v>#N/A</v>
          </cell>
          <cell r="J957" t="e">
            <v>#N/A</v>
          </cell>
          <cell r="K957">
            <v>42</v>
          </cell>
          <cell r="L957">
            <v>32</v>
          </cell>
          <cell r="M957" t="e">
            <v>#N/A</v>
          </cell>
          <cell r="N957">
            <v>37</v>
          </cell>
          <cell r="O957" t="e">
            <v>#N/A</v>
          </cell>
          <cell r="P957" t="str">
            <v/>
          </cell>
          <cell r="Q957" t="str">
            <v/>
          </cell>
          <cell r="R957" t="e">
            <v>#N/A</v>
          </cell>
        </row>
        <row r="958">
          <cell r="A958" t="str">
            <v/>
          </cell>
          <cell r="B958" t="str">
            <v/>
          </cell>
          <cell r="C958" t="str">
            <v>Future</v>
          </cell>
          <cell r="D958" t="e">
            <v>#N/A</v>
          </cell>
          <cell r="E958">
            <v>-19.949486166007731</v>
          </cell>
          <cell r="F958">
            <v>46.287667984190037</v>
          </cell>
          <cell r="G958">
            <v>30.516916996046586</v>
          </cell>
          <cell r="H958">
            <v>30.516916996046586</v>
          </cell>
          <cell r="I958" t="e">
            <v>#N/A</v>
          </cell>
          <cell r="J958" t="e">
            <v>#N/A</v>
          </cell>
          <cell r="K958">
            <v>42</v>
          </cell>
          <cell r="L958">
            <v>32</v>
          </cell>
          <cell r="M958" t="e">
            <v>#N/A</v>
          </cell>
          <cell r="N958">
            <v>37</v>
          </cell>
          <cell r="O958" t="e">
            <v>#N/A</v>
          </cell>
          <cell r="P958" t="str">
            <v/>
          </cell>
          <cell r="Q958" t="str">
            <v/>
          </cell>
          <cell r="R958" t="e">
            <v>#N/A</v>
          </cell>
        </row>
        <row r="959">
          <cell r="A959" t="str">
            <v/>
          </cell>
          <cell r="B959" t="str">
            <v/>
          </cell>
          <cell r="C959" t="str">
            <v>Future</v>
          </cell>
          <cell r="D959" t="e">
            <v>#N/A</v>
          </cell>
          <cell r="E959">
            <v>-20.086126482213263</v>
          </cell>
          <cell r="F959">
            <v>46.317035573122844</v>
          </cell>
          <cell r="G959">
            <v>30.506758893279788</v>
          </cell>
          <cell r="H959">
            <v>30.506758893279788</v>
          </cell>
          <cell r="I959" t="e">
            <v>#N/A</v>
          </cell>
          <cell r="J959" t="e">
            <v>#N/A</v>
          </cell>
          <cell r="K959">
            <v>42</v>
          </cell>
          <cell r="L959">
            <v>32</v>
          </cell>
          <cell r="M959" t="e">
            <v>#N/A</v>
          </cell>
          <cell r="N959">
            <v>37</v>
          </cell>
          <cell r="O959" t="e">
            <v>#N/A</v>
          </cell>
          <cell r="P959" t="str">
            <v/>
          </cell>
          <cell r="Q959" t="str">
            <v/>
          </cell>
          <cell r="R959" t="e">
            <v>#N/A</v>
          </cell>
        </row>
        <row r="960">
          <cell r="A960" t="str">
            <v/>
          </cell>
          <cell r="B960" t="str">
            <v/>
          </cell>
          <cell r="C960" t="str">
            <v>Future</v>
          </cell>
          <cell r="D960" t="e">
            <v>#N/A</v>
          </cell>
          <cell r="E960">
            <v>-20.222766798418796</v>
          </cell>
          <cell r="F960">
            <v>46.346403162055651</v>
          </cell>
          <cell r="G960">
            <v>30.496600790512989</v>
          </cell>
          <cell r="H960">
            <v>30.496600790512989</v>
          </cell>
          <cell r="I960" t="e">
            <v>#N/A</v>
          </cell>
          <cell r="J960" t="e">
            <v>#N/A</v>
          </cell>
          <cell r="K960">
            <v>42</v>
          </cell>
          <cell r="L960">
            <v>32</v>
          </cell>
          <cell r="M960" t="e">
            <v>#N/A</v>
          </cell>
          <cell r="N960">
            <v>37</v>
          </cell>
          <cell r="O960" t="e">
            <v>#N/A</v>
          </cell>
          <cell r="P960" t="str">
            <v/>
          </cell>
          <cell r="Q960" t="str">
            <v/>
          </cell>
          <cell r="R960" t="e">
            <v>#N/A</v>
          </cell>
        </row>
        <row r="961">
          <cell r="A961" t="str">
            <v/>
          </cell>
          <cell r="B961" t="str">
            <v/>
          </cell>
          <cell r="C961" t="str">
            <v>Future</v>
          </cell>
          <cell r="D961" t="e">
            <v>#N/A</v>
          </cell>
          <cell r="E961">
            <v>-20.359407114624329</v>
          </cell>
          <cell r="F961">
            <v>46.375770750988458</v>
          </cell>
          <cell r="G961">
            <v>30.486442687746191</v>
          </cell>
          <cell r="H961">
            <v>30.486442687746191</v>
          </cell>
          <cell r="I961" t="e">
            <v>#N/A</v>
          </cell>
          <cell r="J961" t="e">
            <v>#N/A</v>
          </cell>
          <cell r="K961">
            <v>42</v>
          </cell>
          <cell r="L961">
            <v>32</v>
          </cell>
          <cell r="M961" t="e">
            <v>#N/A</v>
          </cell>
          <cell r="N961">
            <v>37</v>
          </cell>
          <cell r="O961" t="e">
            <v>#N/A</v>
          </cell>
          <cell r="P961" t="str">
            <v/>
          </cell>
          <cell r="Q961" t="str">
            <v/>
          </cell>
          <cell r="R961" t="e">
            <v>#N/A</v>
          </cell>
        </row>
        <row r="962">
          <cell r="A962" t="str">
            <v/>
          </cell>
          <cell r="B962" t="str">
            <v/>
          </cell>
          <cell r="C962" t="str">
            <v>Future</v>
          </cell>
          <cell r="D962" t="e">
            <v>#N/A</v>
          </cell>
          <cell r="E962">
            <v>-20.496047430829861</v>
          </cell>
          <cell r="F962">
            <v>46.405138339921265</v>
          </cell>
          <cell r="G962">
            <v>30.476284584979393</v>
          </cell>
          <cell r="H962">
            <v>30.476284584979393</v>
          </cell>
          <cell r="I962" t="e">
            <v>#N/A</v>
          </cell>
          <cell r="J962" t="e">
            <v>#N/A</v>
          </cell>
          <cell r="K962">
            <v>42</v>
          </cell>
          <cell r="L962">
            <v>32</v>
          </cell>
          <cell r="M962" t="e">
            <v>#N/A</v>
          </cell>
          <cell r="N962">
            <v>37</v>
          </cell>
          <cell r="O962" t="e">
            <v>#N/A</v>
          </cell>
          <cell r="P962" t="str">
            <v/>
          </cell>
          <cell r="Q962" t="str">
            <v/>
          </cell>
          <cell r="R962" t="e">
            <v>#N/A</v>
          </cell>
        </row>
        <row r="963">
          <cell r="A963" t="str">
            <v/>
          </cell>
          <cell r="B963" t="str">
            <v/>
          </cell>
          <cell r="C963" t="str">
            <v>Future</v>
          </cell>
          <cell r="D963" t="e">
            <v>#N/A</v>
          </cell>
          <cell r="E963">
            <v>-20.632687747035394</v>
          </cell>
          <cell r="F963">
            <v>46.434505928854072</v>
          </cell>
          <cell r="G963">
            <v>30.466126482212594</v>
          </cell>
          <cell r="H963">
            <v>30.466126482212594</v>
          </cell>
          <cell r="I963" t="e">
            <v>#N/A</v>
          </cell>
          <cell r="J963" t="e">
            <v>#N/A</v>
          </cell>
          <cell r="K963">
            <v>42</v>
          </cell>
          <cell r="L963">
            <v>32</v>
          </cell>
          <cell r="M963" t="e">
            <v>#N/A</v>
          </cell>
          <cell r="N963">
            <v>37</v>
          </cell>
          <cell r="O963" t="e">
            <v>#N/A</v>
          </cell>
          <cell r="P963" t="str">
            <v/>
          </cell>
          <cell r="Q963" t="str">
            <v/>
          </cell>
          <cell r="R963" t="e">
            <v>#N/A</v>
          </cell>
        </row>
        <row r="964">
          <cell r="A964" t="str">
            <v/>
          </cell>
          <cell r="B964" t="str">
            <v/>
          </cell>
          <cell r="C964" t="str">
            <v>Future</v>
          </cell>
          <cell r="D964" t="e">
            <v>#N/A</v>
          </cell>
          <cell r="E964">
            <v>-20.769328063240927</v>
          </cell>
          <cell r="F964">
            <v>46.46387351778688</v>
          </cell>
          <cell r="G964">
            <v>30.455968379445796</v>
          </cell>
          <cell r="H964">
            <v>30.455968379445796</v>
          </cell>
          <cell r="I964" t="e">
            <v>#N/A</v>
          </cell>
          <cell r="J964" t="e">
            <v>#N/A</v>
          </cell>
          <cell r="K964">
            <v>42</v>
          </cell>
          <cell r="L964">
            <v>32</v>
          </cell>
          <cell r="M964" t="e">
            <v>#N/A</v>
          </cell>
          <cell r="N964">
            <v>37</v>
          </cell>
          <cell r="O964" t="e">
            <v>#N/A</v>
          </cell>
          <cell r="P964" t="str">
            <v/>
          </cell>
          <cell r="Q964" t="str">
            <v/>
          </cell>
          <cell r="R964" t="e">
            <v>#N/A</v>
          </cell>
        </row>
        <row r="965">
          <cell r="A965" t="str">
            <v/>
          </cell>
          <cell r="B965" t="str">
            <v/>
          </cell>
          <cell r="C965" t="str">
            <v>Future</v>
          </cell>
          <cell r="D965" t="e">
            <v>#N/A</v>
          </cell>
          <cell r="E965">
            <v>-20.90596837944646</v>
          </cell>
          <cell r="F965">
            <v>46.493241106719687</v>
          </cell>
          <cell r="G965">
            <v>30.445810276678998</v>
          </cell>
          <cell r="H965">
            <v>30.445810276678998</v>
          </cell>
          <cell r="I965" t="e">
            <v>#N/A</v>
          </cell>
          <cell r="J965" t="e">
            <v>#N/A</v>
          </cell>
          <cell r="K965">
            <v>42</v>
          </cell>
          <cell r="L965">
            <v>32</v>
          </cell>
          <cell r="M965" t="e">
            <v>#N/A</v>
          </cell>
          <cell r="N965">
            <v>37</v>
          </cell>
          <cell r="O965" t="e">
            <v>#N/A</v>
          </cell>
          <cell r="P965" t="str">
            <v/>
          </cell>
          <cell r="Q965" t="str">
            <v/>
          </cell>
          <cell r="R965" t="e">
            <v>#N/A</v>
          </cell>
        </row>
        <row r="966">
          <cell r="A966" t="str">
            <v/>
          </cell>
          <cell r="B966" t="str">
            <v/>
          </cell>
          <cell r="C966" t="str">
            <v>Future</v>
          </cell>
          <cell r="D966" t="e">
            <v>#N/A</v>
          </cell>
          <cell r="E966">
            <v>-21.042608695651992</v>
          </cell>
          <cell r="F966">
            <v>46.522608695652494</v>
          </cell>
          <cell r="G966">
            <v>30.435652173912199</v>
          </cell>
          <cell r="H966">
            <v>30.435652173912199</v>
          </cell>
          <cell r="I966" t="e">
            <v>#N/A</v>
          </cell>
          <cell r="J966" t="e">
            <v>#N/A</v>
          </cell>
          <cell r="K966">
            <v>42</v>
          </cell>
          <cell r="L966">
            <v>32</v>
          </cell>
          <cell r="M966" t="e">
            <v>#N/A</v>
          </cell>
          <cell r="N966">
            <v>37</v>
          </cell>
          <cell r="O966" t="e">
            <v>#N/A</v>
          </cell>
          <cell r="P966" t="str">
            <v/>
          </cell>
          <cell r="Q966" t="str">
            <v/>
          </cell>
          <cell r="R966" t="e">
            <v>#N/A</v>
          </cell>
        </row>
        <row r="967">
          <cell r="A967" t="str">
            <v/>
          </cell>
          <cell r="B967" t="str">
            <v/>
          </cell>
          <cell r="C967" t="str">
            <v>Future</v>
          </cell>
          <cell r="D967" t="e">
            <v>#N/A</v>
          </cell>
          <cell r="E967">
            <v>-21.179249011857525</v>
          </cell>
          <cell r="F967">
            <v>46.551976284585301</v>
          </cell>
          <cell r="G967">
            <v>30.425494071145401</v>
          </cell>
          <cell r="H967">
            <v>30.425494071145401</v>
          </cell>
          <cell r="I967" t="e">
            <v>#N/A</v>
          </cell>
          <cell r="J967" t="e">
            <v>#N/A</v>
          </cell>
          <cell r="K967">
            <v>42</v>
          </cell>
          <cell r="L967">
            <v>32</v>
          </cell>
          <cell r="M967" t="e">
            <v>#N/A</v>
          </cell>
          <cell r="N967">
            <v>37</v>
          </cell>
          <cell r="O967" t="e">
            <v>#N/A</v>
          </cell>
          <cell r="P967" t="str">
            <v/>
          </cell>
          <cell r="Q967" t="str">
            <v/>
          </cell>
          <cell r="R967" t="e">
            <v>#N/A</v>
          </cell>
        </row>
        <row r="968">
          <cell r="A968" t="str">
            <v/>
          </cell>
          <cell r="B968" t="str">
            <v/>
          </cell>
          <cell r="C968" t="str">
            <v>Future</v>
          </cell>
          <cell r="D968" t="e">
            <v>#N/A</v>
          </cell>
          <cell r="E968">
            <v>-21.315889328063058</v>
          </cell>
          <cell r="F968">
            <v>46.581343873518108</v>
          </cell>
          <cell r="G968">
            <v>30.415335968378603</v>
          </cell>
          <cell r="H968">
            <v>30.415335968378603</v>
          </cell>
          <cell r="I968" t="e">
            <v>#N/A</v>
          </cell>
          <cell r="J968" t="e">
            <v>#N/A</v>
          </cell>
          <cell r="K968">
            <v>42</v>
          </cell>
          <cell r="L968">
            <v>32</v>
          </cell>
          <cell r="M968" t="e">
            <v>#N/A</v>
          </cell>
          <cell r="N968">
            <v>37</v>
          </cell>
          <cell r="O968" t="e">
            <v>#N/A</v>
          </cell>
          <cell r="P968" t="str">
            <v/>
          </cell>
          <cell r="Q968" t="str">
            <v/>
          </cell>
          <cell r="R968" t="e">
            <v>#N/A</v>
          </cell>
        </row>
        <row r="969">
          <cell r="A969" t="str">
            <v/>
          </cell>
          <cell r="B969" t="str">
            <v/>
          </cell>
          <cell r="C969" t="str">
            <v>Future</v>
          </cell>
          <cell r="D969" t="e">
            <v>#N/A</v>
          </cell>
          <cell r="E969">
            <v>-21.452529644268591</v>
          </cell>
          <cell r="F969">
            <v>46.610711462450915</v>
          </cell>
          <cell r="G969">
            <v>30.405177865611805</v>
          </cell>
          <cell r="H969">
            <v>30.405177865611805</v>
          </cell>
          <cell r="I969" t="e">
            <v>#N/A</v>
          </cell>
          <cell r="J969" t="e">
            <v>#N/A</v>
          </cell>
          <cell r="K969">
            <v>42</v>
          </cell>
          <cell r="L969">
            <v>32</v>
          </cell>
          <cell r="M969" t="e">
            <v>#N/A</v>
          </cell>
          <cell r="N969">
            <v>37</v>
          </cell>
          <cell r="O969" t="e">
            <v>#N/A</v>
          </cell>
          <cell r="P969" t="str">
            <v/>
          </cell>
          <cell r="Q969" t="str">
            <v/>
          </cell>
          <cell r="R969" t="e">
            <v>#N/A</v>
          </cell>
        </row>
        <row r="970">
          <cell r="A970" t="str">
            <v/>
          </cell>
          <cell r="B970" t="str">
            <v/>
          </cell>
          <cell r="C970" t="str">
            <v>Future</v>
          </cell>
          <cell r="D970" t="e">
            <v>#N/A</v>
          </cell>
          <cell r="E970">
            <v>-21.589169960474123</v>
          </cell>
          <cell r="F970">
            <v>46.640079051383722</v>
          </cell>
          <cell r="G970">
            <v>30.395019762845006</v>
          </cell>
          <cell r="H970">
            <v>30.395019762845006</v>
          </cell>
          <cell r="I970" t="e">
            <v>#N/A</v>
          </cell>
          <cell r="J970" t="e">
            <v>#N/A</v>
          </cell>
          <cell r="K970">
            <v>42</v>
          </cell>
          <cell r="L970">
            <v>32</v>
          </cell>
          <cell r="M970" t="e">
            <v>#N/A</v>
          </cell>
          <cell r="N970">
            <v>37</v>
          </cell>
          <cell r="O970" t="e">
            <v>#N/A</v>
          </cell>
          <cell r="P970" t="str">
            <v/>
          </cell>
          <cell r="Q970" t="str">
            <v/>
          </cell>
          <cell r="R970" t="e">
            <v>#N/A</v>
          </cell>
        </row>
        <row r="971">
          <cell r="A971" t="str">
            <v/>
          </cell>
          <cell r="B971" t="str">
            <v/>
          </cell>
          <cell r="C971" t="str">
            <v>Future</v>
          </cell>
          <cell r="D971" t="e">
            <v>#N/A</v>
          </cell>
          <cell r="E971">
            <v>-21.725810276679656</v>
          </cell>
          <cell r="F971">
            <v>46.669446640316529</v>
          </cell>
          <cell r="G971">
            <v>30.384861660078208</v>
          </cell>
          <cell r="H971">
            <v>30.384861660078208</v>
          </cell>
          <cell r="I971" t="e">
            <v>#N/A</v>
          </cell>
          <cell r="J971" t="e">
            <v>#N/A</v>
          </cell>
          <cell r="K971">
            <v>42</v>
          </cell>
          <cell r="L971">
            <v>32</v>
          </cell>
          <cell r="M971" t="e">
            <v>#N/A</v>
          </cell>
          <cell r="N971">
            <v>37</v>
          </cell>
          <cell r="O971" t="e">
            <v>#N/A</v>
          </cell>
          <cell r="P971" t="str">
            <v/>
          </cell>
          <cell r="Q971" t="str">
            <v/>
          </cell>
          <cell r="R971" t="e">
            <v>#N/A</v>
          </cell>
        </row>
        <row r="972">
          <cell r="A972" t="str">
            <v/>
          </cell>
          <cell r="B972" t="str">
            <v/>
          </cell>
          <cell r="C972" t="str">
            <v>Future</v>
          </cell>
          <cell r="D972" t="e">
            <v>#N/A</v>
          </cell>
          <cell r="E972">
            <v>-21.862450592885189</v>
          </cell>
          <cell r="F972">
            <v>46.698814229249336</v>
          </cell>
          <cell r="G972">
            <v>30.37470355731141</v>
          </cell>
          <cell r="H972">
            <v>30.37470355731141</v>
          </cell>
          <cell r="I972" t="e">
            <v>#N/A</v>
          </cell>
          <cell r="J972" t="e">
            <v>#N/A</v>
          </cell>
          <cell r="K972">
            <v>42</v>
          </cell>
          <cell r="L972">
            <v>32</v>
          </cell>
          <cell r="M972" t="e">
            <v>#N/A</v>
          </cell>
          <cell r="N972">
            <v>37</v>
          </cell>
          <cell r="O972" t="e">
            <v>#N/A</v>
          </cell>
          <cell r="P972" t="str">
            <v/>
          </cell>
          <cell r="Q972" t="str">
            <v/>
          </cell>
          <cell r="R972" t="e">
            <v>#N/A</v>
          </cell>
        </row>
        <row r="973">
          <cell r="A973" t="str">
            <v/>
          </cell>
          <cell r="B973" t="str">
            <v/>
          </cell>
          <cell r="C973" t="str">
            <v>Future</v>
          </cell>
          <cell r="D973" t="e">
            <v>#N/A</v>
          </cell>
          <cell r="E973">
            <v>-21.999090909090722</v>
          </cell>
          <cell r="F973">
            <v>46.728181818182144</v>
          </cell>
          <cell r="G973">
            <v>30.364545454544611</v>
          </cell>
          <cell r="H973">
            <v>30.364545454544611</v>
          </cell>
          <cell r="I973" t="e">
            <v>#N/A</v>
          </cell>
          <cell r="J973" t="e">
            <v>#N/A</v>
          </cell>
          <cell r="K973">
            <v>42</v>
          </cell>
          <cell r="L973">
            <v>32</v>
          </cell>
          <cell r="M973" t="e">
            <v>#N/A</v>
          </cell>
          <cell r="N973">
            <v>37</v>
          </cell>
          <cell r="O973" t="e">
            <v>#N/A</v>
          </cell>
          <cell r="P973" t="str">
            <v/>
          </cell>
          <cell r="Q973" t="str">
            <v/>
          </cell>
          <cell r="R973" t="e">
            <v>#N/A</v>
          </cell>
        </row>
        <row r="974">
          <cell r="A974" t="str">
            <v/>
          </cell>
          <cell r="B974" t="str">
            <v/>
          </cell>
          <cell r="C974" t="str">
            <v>Future</v>
          </cell>
          <cell r="D974" t="e">
            <v>#N/A</v>
          </cell>
          <cell r="E974">
            <v>-22.135731225296254</v>
          </cell>
          <cell r="F974">
            <v>46.757549407114951</v>
          </cell>
          <cell r="G974">
            <v>30.354387351777813</v>
          </cell>
          <cell r="H974">
            <v>30.354387351777813</v>
          </cell>
          <cell r="I974" t="e">
            <v>#N/A</v>
          </cell>
          <cell r="J974" t="e">
            <v>#N/A</v>
          </cell>
          <cell r="K974">
            <v>42</v>
          </cell>
          <cell r="L974">
            <v>32</v>
          </cell>
          <cell r="M974" t="e">
            <v>#N/A</v>
          </cell>
          <cell r="N974">
            <v>37</v>
          </cell>
          <cell r="O974" t="e">
            <v>#N/A</v>
          </cell>
          <cell r="P974" t="str">
            <v/>
          </cell>
          <cell r="Q974" t="str">
            <v/>
          </cell>
          <cell r="R974" t="e">
            <v>#N/A</v>
          </cell>
        </row>
        <row r="975">
          <cell r="A975" t="str">
            <v/>
          </cell>
          <cell r="B975" t="str">
            <v/>
          </cell>
          <cell r="C975" t="str">
            <v>Future</v>
          </cell>
          <cell r="D975" t="e">
            <v>#N/A</v>
          </cell>
          <cell r="E975">
            <v>-22.272371541501787</v>
          </cell>
          <cell r="F975">
            <v>46.786916996047758</v>
          </cell>
          <cell r="G975">
            <v>30.344229249011015</v>
          </cell>
          <cell r="H975">
            <v>30.344229249011015</v>
          </cell>
          <cell r="I975" t="e">
            <v>#N/A</v>
          </cell>
          <cell r="J975" t="e">
            <v>#N/A</v>
          </cell>
          <cell r="K975">
            <v>42</v>
          </cell>
          <cell r="L975">
            <v>32</v>
          </cell>
          <cell r="M975" t="e">
            <v>#N/A</v>
          </cell>
          <cell r="N975">
            <v>37</v>
          </cell>
          <cell r="O975" t="e">
            <v>#N/A</v>
          </cell>
          <cell r="P975" t="str">
            <v/>
          </cell>
          <cell r="Q975" t="str">
            <v/>
          </cell>
          <cell r="R975" t="e">
            <v>#N/A</v>
          </cell>
        </row>
        <row r="976">
          <cell r="A976" t="str">
            <v/>
          </cell>
          <cell r="B976" t="str">
            <v/>
          </cell>
          <cell r="C976" t="str">
            <v>Future</v>
          </cell>
          <cell r="D976" t="e">
            <v>#N/A</v>
          </cell>
          <cell r="E976">
            <v>-22.40901185770732</v>
          </cell>
          <cell r="F976">
            <v>46.816284584980565</v>
          </cell>
          <cell r="G976">
            <v>30.334071146244217</v>
          </cell>
          <cell r="H976">
            <v>30.334071146244217</v>
          </cell>
          <cell r="I976" t="e">
            <v>#N/A</v>
          </cell>
          <cell r="J976" t="e">
            <v>#N/A</v>
          </cell>
          <cell r="K976">
            <v>42</v>
          </cell>
          <cell r="L976">
            <v>32</v>
          </cell>
          <cell r="M976" t="e">
            <v>#N/A</v>
          </cell>
          <cell r="N976">
            <v>37</v>
          </cell>
          <cell r="O976" t="e">
            <v>#N/A</v>
          </cell>
          <cell r="P976" t="str">
            <v/>
          </cell>
          <cell r="Q976" t="str">
            <v/>
          </cell>
          <cell r="R976" t="e">
            <v>#N/A</v>
          </cell>
        </row>
        <row r="977">
          <cell r="A977" t="str">
            <v/>
          </cell>
          <cell r="B977" t="str">
            <v/>
          </cell>
          <cell r="C977" t="str">
            <v>Future</v>
          </cell>
          <cell r="D977" t="e">
            <v>#N/A</v>
          </cell>
          <cell r="E977">
            <v>-22.545652173912853</v>
          </cell>
          <cell r="F977">
            <v>46.845652173913372</v>
          </cell>
          <cell r="G977">
            <v>30.323913043477418</v>
          </cell>
          <cell r="H977">
            <v>30.323913043477418</v>
          </cell>
          <cell r="I977" t="e">
            <v>#N/A</v>
          </cell>
          <cell r="J977" t="e">
            <v>#N/A</v>
          </cell>
          <cell r="K977">
            <v>42</v>
          </cell>
          <cell r="L977">
            <v>32</v>
          </cell>
          <cell r="M977" t="e">
            <v>#N/A</v>
          </cell>
          <cell r="N977">
            <v>37</v>
          </cell>
          <cell r="O977" t="e">
            <v>#N/A</v>
          </cell>
          <cell r="P977" t="str">
            <v/>
          </cell>
          <cell r="Q977" t="str">
            <v/>
          </cell>
          <cell r="R977" t="e">
            <v>#N/A</v>
          </cell>
        </row>
        <row r="978">
          <cell r="A978" t="str">
            <v/>
          </cell>
          <cell r="B978" t="str">
            <v/>
          </cell>
          <cell r="C978" t="str">
            <v>Future</v>
          </cell>
          <cell r="D978" t="e">
            <v>#N/A</v>
          </cell>
          <cell r="E978">
            <v>-22.682292490118385</v>
          </cell>
          <cell r="F978">
            <v>46.875019762846179</v>
          </cell>
          <cell r="G978">
            <v>30.31375494071062</v>
          </cell>
          <cell r="H978">
            <v>30.31375494071062</v>
          </cell>
          <cell r="I978" t="e">
            <v>#N/A</v>
          </cell>
          <cell r="J978" t="e">
            <v>#N/A</v>
          </cell>
          <cell r="K978">
            <v>42</v>
          </cell>
          <cell r="L978">
            <v>32</v>
          </cell>
          <cell r="M978" t="e">
            <v>#N/A</v>
          </cell>
          <cell r="N978">
            <v>37</v>
          </cell>
          <cell r="O978" t="e">
            <v>#N/A</v>
          </cell>
          <cell r="P978" t="str">
            <v/>
          </cell>
          <cell r="Q978" t="str">
            <v/>
          </cell>
          <cell r="R978" t="e">
            <v>#N/A</v>
          </cell>
        </row>
        <row r="979">
          <cell r="A979" t="str">
            <v/>
          </cell>
          <cell r="B979" t="str">
            <v/>
          </cell>
          <cell r="C979" t="str">
            <v>Future</v>
          </cell>
          <cell r="D979" t="e">
            <v>#N/A</v>
          </cell>
          <cell r="E979">
            <v>-22.818932806323918</v>
          </cell>
          <cell r="F979">
            <v>46.904387351778986</v>
          </cell>
          <cell r="G979">
            <v>30.303596837943822</v>
          </cell>
          <cell r="H979">
            <v>30.303596837943822</v>
          </cell>
          <cell r="I979" t="e">
            <v>#N/A</v>
          </cell>
          <cell r="J979" t="e">
            <v>#N/A</v>
          </cell>
          <cell r="K979">
            <v>42</v>
          </cell>
          <cell r="L979">
            <v>32</v>
          </cell>
          <cell r="M979" t="e">
            <v>#N/A</v>
          </cell>
          <cell r="N979">
            <v>37</v>
          </cell>
          <cell r="O979" t="e">
            <v>#N/A</v>
          </cell>
          <cell r="P979" t="str">
            <v/>
          </cell>
          <cell r="Q979" t="str">
            <v/>
          </cell>
          <cell r="R979" t="e">
            <v>#N/A</v>
          </cell>
        </row>
        <row r="980">
          <cell r="A980" t="str">
            <v/>
          </cell>
          <cell r="B980" t="str">
            <v/>
          </cell>
          <cell r="C980" t="str">
            <v>Future</v>
          </cell>
          <cell r="D980" t="e">
            <v>#N/A</v>
          </cell>
          <cell r="E980">
            <v>-22.955573122529451</v>
          </cell>
          <cell r="F980">
            <v>46.933754940711793</v>
          </cell>
          <cell r="G980">
            <v>30.293438735177023</v>
          </cell>
          <cell r="H980">
            <v>30.293438735177023</v>
          </cell>
          <cell r="I980" t="e">
            <v>#N/A</v>
          </cell>
          <cell r="J980" t="e">
            <v>#N/A</v>
          </cell>
          <cell r="K980">
            <v>42</v>
          </cell>
          <cell r="L980">
            <v>32</v>
          </cell>
          <cell r="M980" t="e">
            <v>#N/A</v>
          </cell>
          <cell r="N980">
            <v>37</v>
          </cell>
          <cell r="O980" t="e">
            <v>#N/A</v>
          </cell>
          <cell r="P980" t="str">
            <v/>
          </cell>
          <cell r="Q980" t="str">
            <v/>
          </cell>
          <cell r="R980" t="e">
            <v>#N/A</v>
          </cell>
        </row>
        <row r="981">
          <cell r="A981" t="str">
            <v/>
          </cell>
          <cell r="B981" t="str">
            <v/>
          </cell>
          <cell r="C981" t="str">
            <v>Future</v>
          </cell>
          <cell r="D981" t="e">
            <v>#N/A</v>
          </cell>
          <cell r="E981">
            <v>-23.092213438734984</v>
          </cell>
          <cell r="F981">
            <v>46.9631225296446</v>
          </cell>
          <cell r="G981">
            <v>30.283280632410225</v>
          </cell>
          <cell r="H981">
            <v>30.283280632410225</v>
          </cell>
          <cell r="I981" t="e">
            <v>#N/A</v>
          </cell>
          <cell r="J981" t="e">
            <v>#N/A</v>
          </cell>
          <cell r="K981">
            <v>42</v>
          </cell>
          <cell r="L981">
            <v>32</v>
          </cell>
          <cell r="M981" t="e">
            <v>#N/A</v>
          </cell>
          <cell r="N981">
            <v>37</v>
          </cell>
          <cell r="O981" t="e">
            <v>#N/A</v>
          </cell>
          <cell r="P981" t="str">
            <v/>
          </cell>
          <cell r="Q981" t="str">
            <v/>
          </cell>
          <cell r="R981" t="e">
            <v>#N/A</v>
          </cell>
        </row>
        <row r="982">
          <cell r="A982" t="str">
            <v/>
          </cell>
          <cell r="B982" t="str">
            <v/>
          </cell>
          <cell r="C982" t="str">
            <v>Future</v>
          </cell>
          <cell r="D982" t="e">
            <v>#N/A</v>
          </cell>
          <cell r="E982">
            <v>-23.228853754940516</v>
          </cell>
          <cell r="F982">
            <v>46.992490118577408</v>
          </cell>
          <cell r="G982">
            <v>30.273122529643427</v>
          </cell>
          <cell r="H982">
            <v>30.273122529643427</v>
          </cell>
          <cell r="I982" t="e">
            <v>#N/A</v>
          </cell>
          <cell r="J982" t="e">
            <v>#N/A</v>
          </cell>
          <cell r="K982">
            <v>42</v>
          </cell>
          <cell r="L982">
            <v>32</v>
          </cell>
          <cell r="M982" t="e">
            <v>#N/A</v>
          </cell>
          <cell r="N982">
            <v>37</v>
          </cell>
          <cell r="O982" t="e">
            <v>#N/A</v>
          </cell>
          <cell r="P982" t="str">
            <v/>
          </cell>
          <cell r="Q982" t="str">
            <v/>
          </cell>
          <cell r="R982" t="e">
            <v>#N/A</v>
          </cell>
        </row>
        <row r="983">
          <cell r="A983" t="str">
            <v/>
          </cell>
          <cell r="B983" t="str">
            <v/>
          </cell>
          <cell r="C983" t="str">
            <v>Future</v>
          </cell>
          <cell r="D983" t="e">
            <v>#N/A</v>
          </cell>
          <cell r="E983">
            <v>-23.365494071146049</v>
          </cell>
          <cell r="F983">
            <v>47.021857707510215</v>
          </cell>
          <cell r="G983">
            <v>30.262964426876628</v>
          </cell>
          <cell r="H983">
            <v>30.262964426876628</v>
          </cell>
          <cell r="I983" t="e">
            <v>#N/A</v>
          </cell>
          <cell r="J983" t="e">
            <v>#N/A</v>
          </cell>
          <cell r="K983">
            <v>42</v>
          </cell>
          <cell r="L983">
            <v>32</v>
          </cell>
          <cell r="M983" t="e">
            <v>#N/A</v>
          </cell>
          <cell r="N983">
            <v>37</v>
          </cell>
          <cell r="O983" t="e">
            <v>#N/A</v>
          </cell>
          <cell r="P983" t="str">
            <v/>
          </cell>
          <cell r="Q983" t="str">
            <v/>
          </cell>
          <cell r="R983" t="e">
            <v>#N/A</v>
          </cell>
        </row>
        <row r="984">
          <cell r="A984" t="str">
            <v/>
          </cell>
          <cell r="B984" t="str">
            <v/>
          </cell>
          <cell r="C984" t="str">
            <v>Future</v>
          </cell>
          <cell r="D984" t="e">
            <v>#N/A</v>
          </cell>
          <cell r="E984">
            <v>-23.502134387351582</v>
          </cell>
          <cell r="F984">
            <v>47.051225296443022</v>
          </cell>
          <cell r="G984">
            <v>30.25280632410983</v>
          </cell>
          <cell r="H984">
            <v>30.25280632410983</v>
          </cell>
          <cell r="I984" t="e">
            <v>#N/A</v>
          </cell>
          <cell r="J984" t="e">
            <v>#N/A</v>
          </cell>
          <cell r="K984">
            <v>42</v>
          </cell>
          <cell r="L984">
            <v>32</v>
          </cell>
          <cell r="M984" t="e">
            <v>#N/A</v>
          </cell>
          <cell r="N984">
            <v>37</v>
          </cell>
          <cell r="O984" t="e">
            <v>#N/A</v>
          </cell>
          <cell r="P984" t="str">
            <v/>
          </cell>
          <cell r="Q984" t="str">
            <v/>
          </cell>
          <cell r="R984" t="e">
            <v>#N/A</v>
          </cell>
        </row>
        <row r="985">
          <cell r="A985" t="str">
            <v/>
          </cell>
          <cell r="B985" t="str">
            <v/>
          </cell>
          <cell r="C985" t="str">
            <v>Future</v>
          </cell>
          <cell r="D985" t="e">
            <v>#N/A</v>
          </cell>
          <cell r="E985">
            <v>-23.638774703557115</v>
          </cell>
          <cell r="F985">
            <v>47.080592885375829</v>
          </cell>
          <cell r="G985">
            <v>30.242648221343032</v>
          </cell>
          <cell r="H985">
            <v>30.242648221343032</v>
          </cell>
          <cell r="I985" t="e">
            <v>#N/A</v>
          </cell>
          <cell r="J985" t="e">
            <v>#N/A</v>
          </cell>
          <cell r="K985">
            <v>42</v>
          </cell>
          <cell r="L985">
            <v>32</v>
          </cell>
          <cell r="M985" t="e">
            <v>#N/A</v>
          </cell>
          <cell r="N985">
            <v>37</v>
          </cell>
          <cell r="O985" t="e">
            <v>#N/A</v>
          </cell>
          <cell r="P985" t="str">
            <v/>
          </cell>
          <cell r="Q985" t="str">
            <v/>
          </cell>
          <cell r="R985" t="e">
            <v>#N/A</v>
          </cell>
        </row>
        <row r="986">
          <cell r="A986" t="str">
            <v/>
          </cell>
          <cell r="B986" t="str">
            <v/>
          </cell>
          <cell r="C986" t="str">
            <v>Future</v>
          </cell>
          <cell r="D986" t="e">
            <v>#N/A</v>
          </cell>
          <cell r="E986">
            <v>-23.775415019762647</v>
          </cell>
          <cell r="F986">
            <v>47.109960474308636</v>
          </cell>
          <cell r="G986">
            <v>30.232490118576234</v>
          </cell>
          <cell r="H986">
            <v>30.232490118576234</v>
          </cell>
          <cell r="I986" t="e">
            <v>#N/A</v>
          </cell>
          <cell r="J986" t="e">
            <v>#N/A</v>
          </cell>
          <cell r="K986">
            <v>42</v>
          </cell>
          <cell r="L986">
            <v>32</v>
          </cell>
          <cell r="M986" t="e">
            <v>#N/A</v>
          </cell>
          <cell r="N986">
            <v>37</v>
          </cell>
          <cell r="O986" t="e">
            <v>#N/A</v>
          </cell>
          <cell r="P986" t="str">
            <v/>
          </cell>
          <cell r="Q986" t="str">
            <v/>
          </cell>
          <cell r="R986" t="e">
            <v>#N/A</v>
          </cell>
        </row>
        <row r="987">
          <cell r="A987" t="str">
            <v/>
          </cell>
          <cell r="B987" t="str">
            <v/>
          </cell>
          <cell r="C987" t="str">
            <v>Future</v>
          </cell>
          <cell r="D987" t="e">
            <v>#N/A</v>
          </cell>
          <cell r="E987">
            <v>-23.91205533596818</v>
          </cell>
          <cell r="F987">
            <v>47.139328063241443</v>
          </cell>
          <cell r="G987">
            <v>30.222332015809435</v>
          </cell>
          <cell r="H987">
            <v>30.222332015809435</v>
          </cell>
          <cell r="I987" t="e">
            <v>#N/A</v>
          </cell>
          <cell r="J987" t="e">
            <v>#N/A</v>
          </cell>
          <cell r="K987">
            <v>42</v>
          </cell>
          <cell r="L987">
            <v>32</v>
          </cell>
          <cell r="M987" t="e">
            <v>#N/A</v>
          </cell>
          <cell r="N987">
            <v>37</v>
          </cell>
          <cell r="O987" t="e">
            <v>#N/A</v>
          </cell>
          <cell r="P987" t="str">
            <v/>
          </cell>
          <cell r="Q987" t="str">
            <v/>
          </cell>
          <cell r="R987" t="e">
            <v>#N/A</v>
          </cell>
        </row>
        <row r="988">
          <cell r="A988" t="str">
            <v/>
          </cell>
          <cell r="B988" t="str">
            <v/>
          </cell>
          <cell r="C988" t="str">
            <v>Future</v>
          </cell>
          <cell r="D988" t="e">
            <v>#N/A</v>
          </cell>
          <cell r="E988">
            <v>-24.048695652173713</v>
          </cell>
          <cell r="F988">
            <v>47.16869565217425</v>
          </cell>
          <cell r="G988">
            <v>30.212173913042637</v>
          </cell>
          <cell r="H988">
            <v>30.212173913042637</v>
          </cell>
          <cell r="I988" t="e">
            <v>#N/A</v>
          </cell>
          <cell r="J988" t="e">
            <v>#N/A</v>
          </cell>
          <cell r="K988">
            <v>42</v>
          </cell>
          <cell r="L988">
            <v>32</v>
          </cell>
          <cell r="M988" t="e">
            <v>#N/A</v>
          </cell>
          <cell r="N988">
            <v>37</v>
          </cell>
          <cell r="O988" t="e">
            <v>#N/A</v>
          </cell>
          <cell r="P988" t="str">
            <v/>
          </cell>
          <cell r="Q988" t="str">
            <v/>
          </cell>
          <cell r="R988" t="e">
            <v>#N/A</v>
          </cell>
        </row>
        <row r="989">
          <cell r="A989" t="str">
            <v/>
          </cell>
          <cell r="B989" t="str">
            <v/>
          </cell>
          <cell r="C989" t="str">
            <v>Future</v>
          </cell>
          <cell r="D989" t="e">
            <v>#N/A</v>
          </cell>
          <cell r="E989">
            <v>-24.185335968379245</v>
          </cell>
          <cell r="F989">
            <v>47.198063241107057</v>
          </cell>
          <cell r="G989">
            <v>30.202015810275839</v>
          </cell>
          <cell r="H989">
            <v>30.202015810275839</v>
          </cell>
          <cell r="I989" t="e">
            <v>#N/A</v>
          </cell>
          <cell r="J989" t="e">
            <v>#N/A</v>
          </cell>
          <cell r="K989">
            <v>42</v>
          </cell>
          <cell r="L989">
            <v>32</v>
          </cell>
          <cell r="M989" t="e">
            <v>#N/A</v>
          </cell>
          <cell r="N989">
            <v>37</v>
          </cell>
          <cell r="O989" t="e">
            <v>#N/A</v>
          </cell>
          <cell r="P989" t="str">
            <v/>
          </cell>
          <cell r="Q989" t="str">
            <v/>
          </cell>
          <cell r="R989" t="e">
            <v>#N/A</v>
          </cell>
        </row>
        <row r="990">
          <cell r="A990" t="str">
            <v/>
          </cell>
          <cell r="B990" t="str">
            <v/>
          </cell>
          <cell r="C990" t="str">
            <v>Future</v>
          </cell>
          <cell r="D990" t="e">
            <v>#N/A</v>
          </cell>
          <cell r="E990">
            <v>-24.321976284584778</v>
          </cell>
          <cell r="F990">
            <v>47.227430830039864</v>
          </cell>
          <cell r="G990">
            <v>30.19185770750904</v>
          </cell>
          <cell r="H990">
            <v>30.19185770750904</v>
          </cell>
          <cell r="I990" t="e">
            <v>#N/A</v>
          </cell>
          <cell r="J990" t="e">
            <v>#N/A</v>
          </cell>
          <cell r="K990">
            <v>42</v>
          </cell>
          <cell r="L990">
            <v>32</v>
          </cell>
          <cell r="M990" t="e">
            <v>#N/A</v>
          </cell>
          <cell r="N990">
            <v>37</v>
          </cell>
          <cell r="O990" t="e">
            <v>#N/A</v>
          </cell>
          <cell r="P990" t="str">
            <v/>
          </cell>
          <cell r="Q990" t="str">
            <v/>
          </cell>
          <cell r="R990" t="e">
            <v>#N/A</v>
          </cell>
        </row>
        <row r="991">
          <cell r="A991" t="str">
            <v/>
          </cell>
          <cell r="B991" t="str">
            <v/>
          </cell>
          <cell r="C991" t="str">
            <v>Future</v>
          </cell>
          <cell r="D991" t="e">
            <v>#N/A</v>
          </cell>
          <cell r="E991">
            <v>-24.458616600790311</v>
          </cell>
          <cell r="F991">
            <v>47.256798418972672</v>
          </cell>
          <cell r="G991">
            <v>30.181699604742242</v>
          </cell>
          <cell r="H991">
            <v>30.181699604742242</v>
          </cell>
          <cell r="I991" t="e">
            <v>#N/A</v>
          </cell>
          <cell r="J991" t="e">
            <v>#N/A</v>
          </cell>
          <cell r="K991">
            <v>42</v>
          </cell>
          <cell r="L991">
            <v>32</v>
          </cell>
          <cell r="M991" t="e">
            <v>#N/A</v>
          </cell>
          <cell r="N991">
            <v>37</v>
          </cell>
          <cell r="O991" t="e">
            <v>#N/A</v>
          </cell>
          <cell r="P991" t="str">
            <v/>
          </cell>
          <cell r="Q991" t="str">
            <v/>
          </cell>
          <cell r="R991" t="e">
            <v>#N/A</v>
          </cell>
        </row>
        <row r="992">
          <cell r="A992" t="str">
            <v/>
          </cell>
          <cell r="B992" t="str">
            <v/>
          </cell>
          <cell r="C992" t="str">
            <v>Future</v>
          </cell>
          <cell r="D992" t="e">
            <v>#N/A</v>
          </cell>
          <cell r="E992">
            <v>-24.595256916995844</v>
          </cell>
          <cell r="F992">
            <v>47.286166007905479</v>
          </cell>
          <cell r="G992">
            <v>30.171541501975444</v>
          </cell>
          <cell r="H992">
            <v>30.171541501975444</v>
          </cell>
          <cell r="I992" t="e">
            <v>#N/A</v>
          </cell>
          <cell r="J992" t="e">
            <v>#N/A</v>
          </cell>
          <cell r="K992">
            <v>42</v>
          </cell>
          <cell r="L992">
            <v>32</v>
          </cell>
          <cell r="M992" t="e">
            <v>#N/A</v>
          </cell>
          <cell r="N992">
            <v>37</v>
          </cell>
          <cell r="O992" t="e">
            <v>#N/A</v>
          </cell>
          <cell r="P992" t="str">
            <v/>
          </cell>
          <cell r="Q992" t="str">
            <v/>
          </cell>
          <cell r="R992" t="e">
            <v>#N/A</v>
          </cell>
        </row>
        <row r="993">
          <cell r="A993" t="str">
            <v/>
          </cell>
          <cell r="B993" t="str">
            <v/>
          </cell>
          <cell r="C993" t="str">
            <v>Future</v>
          </cell>
          <cell r="D993" t="e">
            <v>#N/A</v>
          </cell>
          <cell r="E993">
            <v>-24.731897233201376</v>
          </cell>
          <cell r="F993">
            <v>47.315533596838286</v>
          </cell>
          <cell r="G993">
            <v>30.161383399208646</v>
          </cell>
          <cell r="H993">
            <v>30.161383399208646</v>
          </cell>
          <cell r="I993" t="e">
            <v>#N/A</v>
          </cell>
          <cell r="J993" t="e">
            <v>#N/A</v>
          </cell>
          <cell r="K993">
            <v>42</v>
          </cell>
          <cell r="L993">
            <v>32</v>
          </cell>
          <cell r="M993" t="e">
            <v>#N/A</v>
          </cell>
          <cell r="N993">
            <v>37</v>
          </cell>
          <cell r="O993" t="e">
            <v>#N/A</v>
          </cell>
          <cell r="P993" t="str">
            <v/>
          </cell>
          <cell r="Q993" t="str">
            <v/>
          </cell>
          <cell r="R993" t="e">
            <v>#N/A</v>
          </cell>
        </row>
        <row r="994">
          <cell r="A994" t="str">
            <v/>
          </cell>
          <cell r="B994" t="str">
            <v/>
          </cell>
          <cell r="C994" t="str">
            <v>Future</v>
          </cell>
          <cell r="D994" t="e">
            <v>#N/A</v>
          </cell>
          <cell r="E994">
            <v>-24.868537549406909</v>
          </cell>
          <cell r="F994">
            <v>47.344901185771093</v>
          </cell>
          <cell r="G994">
            <v>30.151225296441847</v>
          </cell>
          <cell r="H994">
            <v>30.151225296441847</v>
          </cell>
          <cell r="I994" t="e">
            <v>#N/A</v>
          </cell>
          <cell r="J994" t="e">
            <v>#N/A</v>
          </cell>
          <cell r="K994">
            <v>42</v>
          </cell>
          <cell r="L994">
            <v>32</v>
          </cell>
          <cell r="M994" t="e">
            <v>#N/A</v>
          </cell>
          <cell r="N994">
            <v>37</v>
          </cell>
          <cell r="O994" t="e">
            <v>#N/A</v>
          </cell>
          <cell r="P994" t="str">
            <v/>
          </cell>
          <cell r="Q994" t="str">
            <v/>
          </cell>
          <cell r="R994" t="e">
            <v>#N/A</v>
          </cell>
        </row>
        <row r="995">
          <cell r="A995" t="str">
            <v/>
          </cell>
          <cell r="B995" t="str">
            <v/>
          </cell>
          <cell r="C995" t="str">
            <v>Future</v>
          </cell>
          <cell r="D995" t="e">
            <v>#N/A</v>
          </cell>
          <cell r="E995">
            <v>-25.005177865612442</v>
          </cell>
          <cell r="F995">
            <v>47.3742687747039</v>
          </cell>
          <cell r="G995">
            <v>30.141067193675049</v>
          </cell>
          <cell r="H995">
            <v>30.141067193675049</v>
          </cell>
          <cell r="I995" t="e">
            <v>#N/A</v>
          </cell>
          <cell r="J995" t="e">
            <v>#N/A</v>
          </cell>
          <cell r="K995">
            <v>42</v>
          </cell>
          <cell r="L995">
            <v>32</v>
          </cell>
          <cell r="M995" t="e">
            <v>#N/A</v>
          </cell>
          <cell r="N995">
            <v>37</v>
          </cell>
          <cell r="O995" t="e">
            <v>#N/A</v>
          </cell>
          <cell r="P995" t="str">
            <v/>
          </cell>
          <cell r="Q995" t="str">
            <v/>
          </cell>
          <cell r="R995" t="e">
            <v>#N/A</v>
          </cell>
        </row>
        <row r="996">
          <cell r="A996" t="str">
            <v/>
          </cell>
          <cell r="B996" t="str">
            <v/>
          </cell>
          <cell r="C996" t="str">
            <v>Future</v>
          </cell>
          <cell r="D996" t="e">
            <v>#N/A</v>
          </cell>
          <cell r="E996">
            <v>-25.141818181817975</v>
          </cell>
          <cell r="F996">
            <v>47.403636363636707</v>
          </cell>
          <cell r="G996">
            <v>30.130909090908251</v>
          </cell>
          <cell r="H996">
            <v>30.130909090908251</v>
          </cell>
          <cell r="I996" t="e">
            <v>#N/A</v>
          </cell>
          <cell r="J996" t="e">
            <v>#N/A</v>
          </cell>
          <cell r="K996">
            <v>42</v>
          </cell>
          <cell r="L996">
            <v>32</v>
          </cell>
          <cell r="M996" t="e">
            <v>#N/A</v>
          </cell>
          <cell r="N996">
            <v>37</v>
          </cell>
          <cell r="O996" t="e">
            <v>#N/A</v>
          </cell>
          <cell r="P996" t="str">
            <v/>
          </cell>
          <cell r="Q996" t="str">
            <v/>
          </cell>
          <cell r="R996" t="e">
            <v>#N/A</v>
          </cell>
        </row>
        <row r="997">
          <cell r="A997" t="str">
            <v/>
          </cell>
          <cell r="B997" t="str">
            <v/>
          </cell>
          <cell r="C997" t="str">
            <v>Future</v>
          </cell>
          <cell r="D997" t="e">
            <v>#N/A</v>
          </cell>
          <cell r="E997">
            <v>-25.278458498023507</v>
          </cell>
          <cell r="F997">
            <v>47.433003952569514</v>
          </cell>
          <cell r="G997">
            <v>30.120750988141452</v>
          </cell>
          <cell r="H997">
            <v>30.120750988141452</v>
          </cell>
          <cell r="I997" t="e">
            <v>#N/A</v>
          </cell>
          <cell r="J997" t="e">
            <v>#N/A</v>
          </cell>
          <cell r="K997">
            <v>42</v>
          </cell>
          <cell r="L997">
            <v>32</v>
          </cell>
          <cell r="M997" t="e">
            <v>#N/A</v>
          </cell>
          <cell r="N997">
            <v>37</v>
          </cell>
          <cell r="O997" t="e">
            <v>#N/A</v>
          </cell>
          <cell r="P997" t="str">
            <v/>
          </cell>
          <cell r="Q997" t="str">
            <v/>
          </cell>
          <cell r="R997" t="e">
            <v>#N/A</v>
          </cell>
        </row>
        <row r="998">
          <cell r="A998" t="str">
            <v/>
          </cell>
          <cell r="B998" t="str">
            <v/>
          </cell>
          <cell r="C998" t="str">
            <v>Future</v>
          </cell>
          <cell r="D998" t="e">
            <v>#N/A</v>
          </cell>
          <cell r="E998">
            <v>-25.41509881422904</v>
          </cell>
          <cell r="F998">
            <v>47.462371541502321</v>
          </cell>
          <cell r="G998">
            <v>30.110592885374654</v>
          </cell>
          <cell r="H998">
            <v>30.110592885374654</v>
          </cell>
          <cell r="I998" t="e">
            <v>#N/A</v>
          </cell>
          <cell r="J998" t="e">
            <v>#N/A</v>
          </cell>
          <cell r="K998">
            <v>42</v>
          </cell>
          <cell r="L998">
            <v>32</v>
          </cell>
          <cell r="M998" t="e">
            <v>#N/A</v>
          </cell>
          <cell r="N998">
            <v>37</v>
          </cell>
          <cell r="O998" t="e">
            <v>#N/A</v>
          </cell>
          <cell r="P998" t="str">
            <v/>
          </cell>
          <cell r="Q998" t="str">
            <v/>
          </cell>
          <cell r="R998" t="e">
            <v>#N/A</v>
          </cell>
        </row>
        <row r="999">
          <cell r="A999" t="str">
            <v/>
          </cell>
          <cell r="B999" t="str">
            <v/>
          </cell>
          <cell r="C999" t="str">
            <v>Future</v>
          </cell>
          <cell r="D999" t="e">
            <v>#N/A</v>
          </cell>
          <cell r="E999">
            <v>-25.551739130434573</v>
          </cell>
          <cell r="F999">
            <v>47.491739130435128</v>
          </cell>
          <cell r="G999">
            <v>30.100434782607856</v>
          </cell>
          <cell r="H999">
            <v>30.100434782607856</v>
          </cell>
          <cell r="I999" t="e">
            <v>#N/A</v>
          </cell>
          <cell r="J999" t="e">
            <v>#N/A</v>
          </cell>
          <cell r="K999">
            <v>42</v>
          </cell>
          <cell r="L999">
            <v>32</v>
          </cell>
          <cell r="M999" t="e">
            <v>#N/A</v>
          </cell>
          <cell r="N999">
            <v>37</v>
          </cell>
          <cell r="O999" t="e">
            <v>#N/A</v>
          </cell>
          <cell r="P999" t="str">
            <v/>
          </cell>
          <cell r="Q999" t="str">
            <v/>
          </cell>
          <cell r="R999" t="e">
            <v>#N/A</v>
          </cell>
        </row>
        <row r="1000">
          <cell r="A1000" t="str">
            <v/>
          </cell>
          <cell r="B1000" t="str">
            <v/>
          </cell>
          <cell r="C1000" t="str">
            <v>Future</v>
          </cell>
          <cell r="D1000" t="e">
            <v>#N/A</v>
          </cell>
          <cell r="E1000">
            <v>-25.688379446640106</v>
          </cell>
          <cell r="F1000">
            <v>47.521106719367936</v>
          </cell>
          <cell r="G1000">
            <v>30.090276679841057</v>
          </cell>
          <cell r="H1000">
            <v>30.090276679841057</v>
          </cell>
          <cell r="I1000" t="e">
            <v>#N/A</v>
          </cell>
          <cell r="J1000" t="e">
            <v>#N/A</v>
          </cell>
          <cell r="K1000">
            <v>42</v>
          </cell>
          <cell r="L1000">
            <v>32</v>
          </cell>
          <cell r="M1000" t="e">
            <v>#N/A</v>
          </cell>
          <cell r="N1000">
            <v>37</v>
          </cell>
          <cell r="O1000" t="e">
            <v>#N/A</v>
          </cell>
          <cell r="P1000" t="str">
            <v/>
          </cell>
          <cell r="Q1000" t="str">
            <v/>
          </cell>
          <cell r="R1000" t="e">
            <v>#N/A</v>
          </cell>
        </row>
        <row r="1001">
          <cell r="A1001" t="str">
            <v/>
          </cell>
          <cell r="B1001" t="str">
            <v/>
          </cell>
          <cell r="C1001" t="str">
            <v>Future</v>
          </cell>
          <cell r="D1001" t="e">
            <v>#N/A</v>
          </cell>
          <cell r="E1001">
            <v>-25.825019762845638</v>
          </cell>
          <cell r="F1001">
            <v>47.550474308300743</v>
          </cell>
          <cell r="G1001">
            <v>30.080118577074259</v>
          </cell>
          <cell r="H1001">
            <v>30.080118577074259</v>
          </cell>
          <cell r="I1001" t="e">
            <v>#N/A</v>
          </cell>
          <cell r="J1001" t="e">
            <v>#N/A</v>
          </cell>
          <cell r="K1001">
            <v>42</v>
          </cell>
          <cell r="L1001">
            <v>32</v>
          </cell>
          <cell r="M1001" t="e">
            <v>#N/A</v>
          </cell>
          <cell r="N1001">
            <v>37</v>
          </cell>
          <cell r="O1001" t="e">
            <v>#N/A</v>
          </cell>
          <cell r="P1001" t="str">
            <v/>
          </cell>
          <cell r="Q1001" t="str">
            <v/>
          </cell>
          <cell r="R1001" t="e">
            <v>#N/A</v>
          </cell>
        </row>
        <row r="1002">
          <cell r="A1002" t="str">
            <v/>
          </cell>
          <cell r="B1002" t="str">
            <v/>
          </cell>
          <cell r="C1002" t="str">
            <v>Future</v>
          </cell>
          <cell r="D1002" t="e">
            <v>#N/A</v>
          </cell>
          <cell r="E1002">
            <v>-25.961660079051171</v>
          </cell>
          <cell r="F1002">
            <v>47.57984189723355</v>
          </cell>
          <cell r="G1002">
            <v>30.069960474307461</v>
          </cell>
          <cell r="H1002">
            <v>30.069960474307461</v>
          </cell>
          <cell r="I1002" t="e">
            <v>#N/A</v>
          </cell>
          <cell r="J1002" t="e">
            <v>#N/A</v>
          </cell>
          <cell r="K1002">
            <v>42</v>
          </cell>
          <cell r="L1002">
            <v>32</v>
          </cell>
          <cell r="M1002" t="e">
            <v>#N/A</v>
          </cell>
          <cell r="N1002">
            <v>37</v>
          </cell>
          <cell r="O1002" t="e">
            <v>#N/A</v>
          </cell>
          <cell r="P1002" t="str">
            <v/>
          </cell>
          <cell r="Q1002" t="str">
            <v/>
          </cell>
          <cell r="R1002" t="e">
            <v>#N/A</v>
          </cell>
        </row>
        <row r="1003">
          <cell r="A1003" t="str">
            <v/>
          </cell>
          <cell r="B1003" t="str">
            <v/>
          </cell>
          <cell r="C1003" t="str">
            <v>Future</v>
          </cell>
          <cell r="D1003" t="e">
            <v>#N/A</v>
          </cell>
          <cell r="E1003">
            <v>-26.098300395256704</v>
          </cell>
          <cell r="F1003">
            <v>47.609209486166357</v>
          </cell>
          <cell r="G1003">
            <v>30.059802371540663</v>
          </cell>
          <cell r="H1003">
            <v>30.059802371540663</v>
          </cell>
          <cell r="I1003" t="e">
            <v>#N/A</v>
          </cell>
          <cell r="J1003" t="e">
            <v>#N/A</v>
          </cell>
          <cell r="K1003">
            <v>42</v>
          </cell>
          <cell r="L1003">
            <v>32</v>
          </cell>
          <cell r="M1003" t="e">
            <v>#N/A</v>
          </cell>
          <cell r="N1003">
            <v>37</v>
          </cell>
          <cell r="O1003" t="e">
            <v>#N/A</v>
          </cell>
          <cell r="P1003" t="str">
            <v/>
          </cell>
          <cell r="Q1003" t="str">
            <v/>
          </cell>
          <cell r="R1003" t="e">
            <v>#N/A</v>
          </cell>
        </row>
        <row r="1004">
          <cell r="A1004" t="str">
            <v/>
          </cell>
          <cell r="B1004" t="str">
            <v/>
          </cell>
          <cell r="C1004" t="str">
            <v>Future</v>
          </cell>
          <cell r="D1004" t="e">
            <v>#N/A</v>
          </cell>
          <cell r="E1004">
            <v>-26.234940711462237</v>
          </cell>
          <cell r="F1004">
            <v>47.638577075099164</v>
          </cell>
          <cell r="G1004">
            <v>30.049644268773864</v>
          </cell>
          <cell r="H1004">
            <v>30.049644268773864</v>
          </cell>
          <cell r="I1004" t="e">
            <v>#N/A</v>
          </cell>
          <cell r="J1004" t="e">
            <v>#N/A</v>
          </cell>
          <cell r="K1004">
            <v>42</v>
          </cell>
          <cell r="L1004">
            <v>32</v>
          </cell>
          <cell r="M1004" t="e">
            <v>#N/A</v>
          </cell>
          <cell r="N1004">
            <v>37</v>
          </cell>
          <cell r="O1004" t="e">
            <v>#N/A</v>
          </cell>
          <cell r="P1004" t="str">
            <v/>
          </cell>
          <cell r="Q1004" t="str">
            <v/>
          </cell>
          <cell r="R1004" t="e">
            <v>#N/A</v>
          </cell>
        </row>
        <row r="1005">
          <cell r="A1005" t="str">
            <v/>
          </cell>
          <cell r="B1005" t="str">
            <v/>
          </cell>
          <cell r="C1005" t="str">
            <v>Future</v>
          </cell>
          <cell r="D1005" t="e">
            <v>#N/A</v>
          </cell>
          <cell r="E1005">
            <v>-26.371581027667769</v>
          </cell>
          <cell r="F1005">
            <v>47.667944664031971</v>
          </cell>
          <cell r="G1005">
            <v>30.039486166007066</v>
          </cell>
          <cell r="H1005">
            <v>30.039486166007066</v>
          </cell>
          <cell r="I1005" t="e">
            <v>#N/A</v>
          </cell>
          <cell r="J1005" t="e">
            <v>#N/A</v>
          </cell>
          <cell r="K1005">
            <v>42</v>
          </cell>
          <cell r="L1005">
            <v>32</v>
          </cell>
          <cell r="M1005" t="e">
            <v>#N/A</v>
          </cell>
          <cell r="N1005">
            <v>37</v>
          </cell>
          <cell r="O1005" t="e">
            <v>#N/A</v>
          </cell>
          <cell r="P1005" t="str">
            <v/>
          </cell>
          <cell r="Q1005" t="str">
            <v/>
          </cell>
          <cell r="R1005" t="e">
            <v>#N/A</v>
          </cell>
        </row>
        <row r="1006">
          <cell r="A1006" t="str">
            <v/>
          </cell>
          <cell r="B1006" t="str">
            <v/>
          </cell>
          <cell r="C1006" t="str">
            <v>Future</v>
          </cell>
          <cell r="D1006" t="e">
            <v>#N/A</v>
          </cell>
          <cell r="E1006">
            <v>-26.508221343873302</v>
          </cell>
          <cell r="F1006">
            <v>47.697312252964778</v>
          </cell>
          <cell r="G1006">
            <v>30.029328063240268</v>
          </cell>
          <cell r="H1006">
            <v>30.029328063240268</v>
          </cell>
          <cell r="I1006" t="e">
            <v>#N/A</v>
          </cell>
          <cell r="J1006" t="e">
            <v>#N/A</v>
          </cell>
          <cell r="K1006">
            <v>42</v>
          </cell>
          <cell r="L1006">
            <v>32</v>
          </cell>
          <cell r="M1006" t="e">
            <v>#N/A</v>
          </cell>
          <cell r="N1006">
            <v>37</v>
          </cell>
          <cell r="O1006" t="e">
            <v>#N/A</v>
          </cell>
          <cell r="P1006" t="str">
            <v/>
          </cell>
          <cell r="Q1006" t="str">
            <v/>
          </cell>
          <cell r="R1006" t="e">
            <v>#N/A</v>
          </cell>
        </row>
        <row r="1007">
          <cell r="A1007" t="str">
            <v/>
          </cell>
          <cell r="B1007" t="str">
            <v/>
          </cell>
          <cell r="C1007" t="str">
            <v>Future</v>
          </cell>
          <cell r="D1007" t="e">
            <v>#N/A</v>
          </cell>
          <cell r="E1007">
            <v>-26.644861660078835</v>
          </cell>
          <cell r="F1007">
            <v>47.726679841897585</v>
          </cell>
          <cell r="G1007">
            <v>30.019169960473469</v>
          </cell>
          <cell r="H1007">
            <v>30.019169960473469</v>
          </cell>
          <cell r="I1007" t="e">
            <v>#N/A</v>
          </cell>
          <cell r="J1007" t="e">
            <v>#N/A</v>
          </cell>
          <cell r="K1007">
            <v>42</v>
          </cell>
          <cell r="L1007">
            <v>32</v>
          </cell>
          <cell r="M1007" t="e">
            <v>#N/A</v>
          </cell>
          <cell r="N1007">
            <v>37</v>
          </cell>
          <cell r="O1007" t="e">
            <v>#N/A</v>
          </cell>
          <cell r="P1007" t="str">
            <v/>
          </cell>
          <cell r="Q1007" t="str">
            <v/>
          </cell>
          <cell r="R1007" t="e">
            <v>#N/A</v>
          </cell>
        </row>
        <row r="1008">
          <cell r="A1008" t="str">
            <v/>
          </cell>
          <cell r="B1008" t="str">
            <v/>
          </cell>
          <cell r="C1008" t="str">
            <v>Future</v>
          </cell>
          <cell r="D1008" t="e">
            <v>#N/A</v>
          </cell>
          <cell r="E1008">
            <v>-26.781501976284368</v>
          </cell>
          <cell r="F1008">
            <v>47.756047430830392</v>
          </cell>
          <cell r="G1008">
            <v>30.009011857706671</v>
          </cell>
          <cell r="H1008">
            <v>30.009011857706671</v>
          </cell>
          <cell r="I1008" t="e">
            <v>#N/A</v>
          </cell>
          <cell r="J1008" t="e">
            <v>#N/A</v>
          </cell>
          <cell r="K1008">
            <v>42</v>
          </cell>
          <cell r="L1008">
            <v>32</v>
          </cell>
          <cell r="M1008" t="e">
            <v>#N/A</v>
          </cell>
          <cell r="N1008">
            <v>37</v>
          </cell>
          <cell r="O1008" t="e">
            <v>#N/A</v>
          </cell>
          <cell r="P1008" t="str">
            <v/>
          </cell>
          <cell r="Q1008" t="str">
            <v/>
          </cell>
          <cell r="R1008" t="e">
            <v>#N/A</v>
          </cell>
        </row>
        <row r="1009">
          <cell r="A1009" t="str">
            <v/>
          </cell>
          <cell r="B1009" t="str">
            <v/>
          </cell>
          <cell r="C1009" t="str">
            <v>Future</v>
          </cell>
          <cell r="D1009" t="e">
            <v>#N/A</v>
          </cell>
          <cell r="E1009">
            <v>-26.9181422924899</v>
          </cell>
          <cell r="F1009">
            <v>47.785415019763199</v>
          </cell>
          <cell r="G1009">
            <v>29.998853754939873</v>
          </cell>
          <cell r="H1009">
            <v>29.998853754939873</v>
          </cell>
          <cell r="I1009" t="e">
            <v>#N/A</v>
          </cell>
          <cell r="J1009" t="e">
            <v>#N/A</v>
          </cell>
          <cell r="K1009">
            <v>42</v>
          </cell>
          <cell r="L1009">
            <v>32</v>
          </cell>
          <cell r="M1009" t="e">
            <v>#N/A</v>
          </cell>
          <cell r="N1009">
            <v>37</v>
          </cell>
          <cell r="O1009" t="e">
            <v>#N/A</v>
          </cell>
          <cell r="P1009" t="str">
            <v/>
          </cell>
          <cell r="Q1009" t="str">
            <v/>
          </cell>
          <cell r="R1009" t="e">
            <v>#N/A</v>
          </cell>
        </row>
        <row r="1010">
          <cell r="A1010" t="str">
            <v/>
          </cell>
          <cell r="B1010" t="str">
            <v/>
          </cell>
          <cell r="C1010" t="str">
            <v>Future</v>
          </cell>
          <cell r="D1010" t="e">
            <v>#N/A</v>
          </cell>
          <cell r="E1010">
            <v>-27.054782608695433</v>
          </cell>
          <cell r="F1010">
            <v>47.814782608696007</v>
          </cell>
          <cell r="G1010">
            <v>29.988695652173075</v>
          </cell>
          <cell r="H1010">
            <v>29.988695652173075</v>
          </cell>
          <cell r="I1010" t="e">
            <v>#N/A</v>
          </cell>
          <cell r="J1010" t="e">
            <v>#N/A</v>
          </cell>
          <cell r="K1010">
            <v>42</v>
          </cell>
          <cell r="L1010">
            <v>32</v>
          </cell>
          <cell r="M1010" t="e">
            <v>#N/A</v>
          </cell>
          <cell r="N1010">
            <v>37</v>
          </cell>
          <cell r="O1010" t="e">
            <v>#N/A</v>
          </cell>
          <cell r="P1010" t="str">
            <v/>
          </cell>
          <cell r="Q1010" t="str">
            <v/>
          </cell>
          <cell r="R1010" t="e">
            <v>#N/A</v>
          </cell>
        </row>
        <row r="1011">
          <cell r="A1011" t="str">
            <v/>
          </cell>
          <cell r="B1011" t="str">
            <v/>
          </cell>
          <cell r="C1011" t="str">
            <v>Future</v>
          </cell>
          <cell r="D1011" t="e">
            <v>#N/A</v>
          </cell>
          <cell r="E1011">
            <v>-27.191422924900966</v>
          </cell>
          <cell r="F1011">
            <v>47.844150197628814</v>
          </cell>
          <cell r="G1011">
            <v>29.978537549406276</v>
          </cell>
          <cell r="H1011">
            <v>29.978537549406276</v>
          </cell>
          <cell r="I1011" t="e">
            <v>#N/A</v>
          </cell>
          <cell r="J1011" t="e">
            <v>#N/A</v>
          </cell>
          <cell r="K1011">
            <v>42</v>
          </cell>
          <cell r="L1011">
            <v>32</v>
          </cell>
          <cell r="M1011" t="e">
            <v>#N/A</v>
          </cell>
          <cell r="N1011">
            <v>37</v>
          </cell>
          <cell r="O1011" t="e">
            <v>#N/A</v>
          </cell>
          <cell r="P1011" t="str">
            <v/>
          </cell>
          <cell r="Q1011" t="str">
            <v/>
          </cell>
          <cell r="R1011" t="e">
            <v>#N/A</v>
          </cell>
        </row>
        <row r="1012">
          <cell r="A1012" t="str">
            <v/>
          </cell>
          <cell r="B1012" t="str">
            <v/>
          </cell>
          <cell r="C1012" t="str">
            <v>Future</v>
          </cell>
          <cell r="D1012" t="e">
            <v>#N/A</v>
          </cell>
          <cell r="E1012">
            <v>-27.328063241106499</v>
          </cell>
          <cell r="F1012">
            <v>47.873517786561621</v>
          </cell>
          <cell r="G1012">
            <v>29.968379446639478</v>
          </cell>
          <cell r="H1012">
            <v>29.968379446639478</v>
          </cell>
          <cell r="I1012" t="e">
            <v>#N/A</v>
          </cell>
          <cell r="J1012" t="e">
            <v>#N/A</v>
          </cell>
          <cell r="K1012">
            <v>42</v>
          </cell>
          <cell r="L1012">
            <v>32</v>
          </cell>
          <cell r="M1012" t="e">
            <v>#N/A</v>
          </cell>
          <cell r="N1012">
            <v>37</v>
          </cell>
          <cell r="O1012" t="e">
            <v>#N/A</v>
          </cell>
          <cell r="P1012" t="str">
            <v/>
          </cell>
          <cell r="Q1012" t="str">
            <v/>
          </cell>
          <cell r="R1012" t="e">
            <v>#N/A</v>
          </cell>
        </row>
        <row r="1013">
          <cell r="A1013" t="str">
            <v/>
          </cell>
          <cell r="B1013" t="str">
            <v/>
          </cell>
          <cell r="C1013" t="str">
            <v>Future</v>
          </cell>
          <cell r="D1013" t="e">
            <v>#N/A</v>
          </cell>
          <cell r="E1013">
            <v>-27.464703557312031</v>
          </cell>
          <cell r="F1013">
            <v>47.902885375494428</v>
          </cell>
          <cell r="G1013">
            <v>29.95822134387268</v>
          </cell>
          <cell r="H1013">
            <v>29.95822134387268</v>
          </cell>
          <cell r="I1013" t="e">
            <v>#N/A</v>
          </cell>
          <cell r="J1013" t="e">
            <v>#N/A</v>
          </cell>
          <cell r="K1013">
            <v>42</v>
          </cell>
          <cell r="L1013">
            <v>32</v>
          </cell>
          <cell r="M1013" t="e">
            <v>#N/A</v>
          </cell>
          <cell r="N1013">
            <v>37</v>
          </cell>
          <cell r="O1013" t="e">
            <v>#N/A</v>
          </cell>
          <cell r="P1013" t="str">
            <v/>
          </cell>
          <cell r="Q1013" t="str">
            <v/>
          </cell>
          <cell r="R1013" t="e">
            <v>#N/A</v>
          </cell>
        </row>
        <row r="1014">
          <cell r="A1014" t="str">
            <v/>
          </cell>
          <cell r="B1014" t="str">
            <v/>
          </cell>
          <cell r="C1014" t="str">
            <v>Future</v>
          </cell>
          <cell r="D1014" t="e">
            <v>#N/A</v>
          </cell>
          <cell r="E1014">
            <v>-27.601343873517564</v>
          </cell>
          <cell r="F1014">
            <v>47.932252964427235</v>
          </cell>
          <cell r="G1014">
            <v>29.948063241105881</v>
          </cell>
          <cell r="H1014">
            <v>29.948063241105881</v>
          </cell>
          <cell r="I1014" t="e">
            <v>#N/A</v>
          </cell>
          <cell r="J1014" t="e">
            <v>#N/A</v>
          </cell>
          <cell r="K1014">
            <v>42</v>
          </cell>
          <cell r="L1014">
            <v>32</v>
          </cell>
          <cell r="M1014" t="e">
            <v>#N/A</v>
          </cell>
          <cell r="N1014">
            <v>37</v>
          </cell>
          <cell r="O1014" t="e">
            <v>#N/A</v>
          </cell>
          <cell r="P1014" t="str">
            <v/>
          </cell>
          <cell r="Q1014" t="str">
            <v/>
          </cell>
          <cell r="R1014" t="e">
            <v>#N/A</v>
          </cell>
        </row>
        <row r="1015">
          <cell r="A1015" t="str">
            <v/>
          </cell>
          <cell r="B1015" t="str">
            <v/>
          </cell>
          <cell r="C1015" t="str">
            <v>Future</v>
          </cell>
          <cell r="D1015" t="e">
            <v>#N/A</v>
          </cell>
          <cell r="E1015">
            <v>-27.737984189723097</v>
          </cell>
          <cell r="F1015">
            <v>47.961620553360042</v>
          </cell>
          <cell r="G1015">
            <v>29.937905138339083</v>
          </cell>
          <cell r="H1015">
            <v>29.937905138339083</v>
          </cell>
          <cell r="I1015" t="e">
            <v>#N/A</v>
          </cell>
          <cell r="J1015" t="e">
            <v>#N/A</v>
          </cell>
          <cell r="K1015">
            <v>42</v>
          </cell>
          <cell r="L1015">
            <v>32</v>
          </cell>
          <cell r="M1015" t="e">
            <v>#N/A</v>
          </cell>
          <cell r="N1015">
            <v>37</v>
          </cell>
          <cell r="O1015" t="e">
            <v>#N/A</v>
          </cell>
          <cell r="P1015" t="str">
            <v/>
          </cell>
          <cell r="Q1015" t="str">
            <v/>
          </cell>
          <cell r="R1015" t="e">
            <v>#N/A</v>
          </cell>
        </row>
        <row r="1016">
          <cell r="A1016" t="str">
            <v/>
          </cell>
          <cell r="B1016" t="str">
            <v/>
          </cell>
          <cell r="C1016" t="str">
            <v>Future</v>
          </cell>
          <cell r="D1016" t="e">
            <v>#N/A</v>
          </cell>
          <cell r="E1016">
            <v>-27.87462450592863</v>
          </cell>
          <cell r="F1016">
            <v>47.990988142292849</v>
          </cell>
          <cell r="G1016">
            <v>29.927747035572285</v>
          </cell>
          <cell r="H1016">
            <v>29.927747035572285</v>
          </cell>
          <cell r="I1016" t="e">
            <v>#N/A</v>
          </cell>
          <cell r="J1016" t="e">
            <v>#N/A</v>
          </cell>
          <cell r="K1016">
            <v>42</v>
          </cell>
          <cell r="L1016">
            <v>32</v>
          </cell>
          <cell r="M1016" t="e">
            <v>#N/A</v>
          </cell>
          <cell r="N1016">
            <v>37</v>
          </cell>
          <cell r="O1016" t="e">
            <v>#N/A</v>
          </cell>
          <cell r="P1016" t="str">
            <v/>
          </cell>
          <cell r="Q1016" t="str">
            <v/>
          </cell>
          <cell r="R1016" t="e">
            <v>#N/A</v>
          </cell>
        </row>
        <row r="1017">
          <cell r="A1017" t="str">
            <v/>
          </cell>
          <cell r="B1017" t="str">
            <v/>
          </cell>
          <cell r="C1017" t="str">
            <v>Future</v>
          </cell>
          <cell r="D1017" t="e">
            <v>#N/A</v>
          </cell>
          <cell r="E1017">
            <v>-28.011264822134162</v>
          </cell>
          <cell r="F1017">
            <v>48.020355731225656</v>
          </cell>
          <cell r="G1017">
            <v>29.917588932805486</v>
          </cell>
          <cell r="H1017">
            <v>29.917588932805486</v>
          </cell>
          <cell r="I1017" t="e">
            <v>#N/A</v>
          </cell>
          <cell r="J1017" t="e">
            <v>#N/A</v>
          </cell>
          <cell r="K1017">
            <v>42</v>
          </cell>
          <cell r="L1017">
            <v>32</v>
          </cell>
          <cell r="M1017" t="e">
            <v>#N/A</v>
          </cell>
          <cell r="N1017">
            <v>37</v>
          </cell>
          <cell r="O1017" t="e">
            <v>#N/A</v>
          </cell>
          <cell r="P1017" t="str">
            <v/>
          </cell>
          <cell r="Q1017" t="str">
            <v/>
          </cell>
          <cell r="R1017" t="e">
            <v>#N/A</v>
          </cell>
        </row>
        <row r="1018">
          <cell r="A1018" t="str">
            <v/>
          </cell>
          <cell r="B1018" t="str">
            <v/>
          </cell>
          <cell r="C1018" t="str">
            <v>Future</v>
          </cell>
          <cell r="D1018" t="e">
            <v>#N/A</v>
          </cell>
          <cell r="E1018">
            <v>-28.147905138339695</v>
          </cell>
          <cell r="F1018">
            <v>48.049723320158463</v>
          </cell>
          <cell r="G1018">
            <v>29.907430830038688</v>
          </cell>
          <cell r="H1018">
            <v>29.907430830038688</v>
          </cell>
          <cell r="I1018" t="e">
            <v>#N/A</v>
          </cell>
          <cell r="J1018" t="e">
            <v>#N/A</v>
          </cell>
          <cell r="K1018">
            <v>42</v>
          </cell>
          <cell r="L1018">
            <v>32</v>
          </cell>
          <cell r="M1018" t="e">
            <v>#N/A</v>
          </cell>
          <cell r="N1018">
            <v>37</v>
          </cell>
          <cell r="O1018" t="e">
            <v>#N/A</v>
          </cell>
          <cell r="P1018" t="str">
            <v/>
          </cell>
          <cell r="Q1018" t="str">
            <v/>
          </cell>
          <cell r="R1018" t="e">
            <v>#N/A</v>
          </cell>
        </row>
        <row r="1019">
          <cell r="A1019" t="str">
            <v/>
          </cell>
          <cell r="B1019" t="str">
            <v/>
          </cell>
          <cell r="C1019" t="str">
            <v>Future</v>
          </cell>
          <cell r="D1019" t="e">
            <v>#N/A</v>
          </cell>
          <cell r="E1019">
            <v>-28.284545454545228</v>
          </cell>
          <cell r="F1019">
            <v>48.079090909091271</v>
          </cell>
          <cell r="G1019">
            <v>29.89727272727189</v>
          </cell>
          <cell r="H1019">
            <v>29.89727272727189</v>
          </cell>
          <cell r="I1019" t="e">
            <v>#N/A</v>
          </cell>
          <cell r="J1019" t="e">
            <v>#N/A</v>
          </cell>
          <cell r="K1019">
            <v>42</v>
          </cell>
          <cell r="L1019">
            <v>32</v>
          </cell>
          <cell r="M1019" t="e">
            <v>#N/A</v>
          </cell>
          <cell r="N1019">
            <v>37</v>
          </cell>
          <cell r="O1019" t="e">
            <v>#N/A</v>
          </cell>
          <cell r="P1019" t="str">
            <v/>
          </cell>
          <cell r="Q1019" t="str">
            <v/>
          </cell>
          <cell r="R1019" t="e">
            <v>#N/A</v>
          </cell>
        </row>
        <row r="1020">
          <cell r="A1020" t="str">
            <v/>
          </cell>
          <cell r="B1020" t="str">
            <v/>
          </cell>
          <cell r="C1020" t="str">
            <v>Future</v>
          </cell>
          <cell r="D1020" t="e">
            <v>#N/A</v>
          </cell>
          <cell r="E1020">
            <v>-28.42118577075076</v>
          </cell>
          <cell r="F1020">
            <v>48.108458498024078</v>
          </cell>
          <cell r="G1020">
            <v>29.887114624505092</v>
          </cell>
          <cell r="H1020">
            <v>29.887114624505092</v>
          </cell>
          <cell r="I1020" t="e">
            <v>#N/A</v>
          </cell>
          <cell r="J1020" t="e">
            <v>#N/A</v>
          </cell>
          <cell r="K1020">
            <v>42</v>
          </cell>
          <cell r="L1020">
            <v>32</v>
          </cell>
          <cell r="M1020" t="e">
            <v>#N/A</v>
          </cell>
          <cell r="N1020">
            <v>37</v>
          </cell>
          <cell r="O1020" t="e">
            <v>#N/A</v>
          </cell>
          <cell r="P1020" t="str">
            <v/>
          </cell>
          <cell r="Q1020" t="str">
            <v/>
          </cell>
          <cell r="R1020" t="e">
            <v>#N/A</v>
          </cell>
        </row>
        <row r="1021">
          <cell r="A1021" t="str">
            <v/>
          </cell>
          <cell r="B1021" t="str">
            <v/>
          </cell>
          <cell r="C1021" t="str">
            <v>Future</v>
          </cell>
          <cell r="D1021" t="e">
            <v>#N/A</v>
          </cell>
          <cell r="E1021">
            <v>-28.557826086956293</v>
          </cell>
          <cell r="F1021">
            <v>48.137826086956885</v>
          </cell>
          <cell r="G1021">
            <v>29.876956521738293</v>
          </cell>
          <cell r="H1021">
            <v>29.876956521738293</v>
          </cell>
          <cell r="I1021" t="e">
            <v>#N/A</v>
          </cell>
          <cell r="J1021" t="e">
            <v>#N/A</v>
          </cell>
          <cell r="K1021">
            <v>42</v>
          </cell>
          <cell r="L1021">
            <v>32</v>
          </cell>
          <cell r="M1021" t="e">
            <v>#N/A</v>
          </cell>
          <cell r="N1021">
            <v>37</v>
          </cell>
          <cell r="O1021" t="e">
            <v>#N/A</v>
          </cell>
          <cell r="P1021" t="str">
            <v/>
          </cell>
          <cell r="Q1021" t="str">
            <v/>
          </cell>
          <cell r="R1021" t="e">
            <v>#N/A</v>
          </cell>
        </row>
        <row r="1022">
          <cell r="A1022" t="str">
            <v/>
          </cell>
          <cell r="B1022" t="str">
            <v/>
          </cell>
          <cell r="C1022" t="str">
            <v>Future</v>
          </cell>
          <cell r="D1022" t="e">
            <v>#N/A</v>
          </cell>
          <cell r="E1022">
            <v>-28.694466403161826</v>
          </cell>
          <cell r="F1022">
            <v>48.167193675889692</v>
          </cell>
          <cell r="G1022">
            <v>29.866798418971495</v>
          </cell>
          <cell r="H1022">
            <v>29.866798418971495</v>
          </cell>
          <cell r="I1022" t="e">
            <v>#N/A</v>
          </cell>
          <cell r="J1022" t="e">
            <v>#N/A</v>
          </cell>
          <cell r="K1022">
            <v>42</v>
          </cell>
          <cell r="L1022">
            <v>32</v>
          </cell>
          <cell r="M1022" t="e">
            <v>#N/A</v>
          </cell>
          <cell r="N1022">
            <v>37</v>
          </cell>
          <cell r="O1022" t="e">
            <v>#N/A</v>
          </cell>
          <cell r="P1022" t="str">
            <v/>
          </cell>
          <cell r="Q1022" t="str">
            <v/>
          </cell>
          <cell r="R1022" t="e">
            <v>#N/A</v>
          </cell>
        </row>
        <row r="1023">
          <cell r="A1023" t="str">
            <v/>
          </cell>
          <cell r="B1023" t="str">
            <v/>
          </cell>
          <cell r="C1023" t="str">
            <v>Future</v>
          </cell>
          <cell r="D1023" t="e">
            <v>#N/A</v>
          </cell>
          <cell r="E1023">
            <v>-28.831106719367359</v>
          </cell>
          <cell r="F1023">
            <v>48.196561264822499</v>
          </cell>
          <cell r="G1023">
            <v>29.856640316204697</v>
          </cell>
          <cell r="H1023">
            <v>29.856640316204697</v>
          </cell>
          <cell r="I1023" t="e">
            <v>#N/A</v>
          </cell>
          <cell r="J1023" t="e">
            <v>#N/A</v>
          </cell>
          <cell r="K1023">
            <v>42</v>
          </cell>
          <cell r="L1023">
            <v>32</v>
          </cell>
          <cell r="M1023" t="e">
            <v>#N/A</v>
          </cell>
          <cell r="N1023">
            <v>37</v>
          </cell>
          <cell r="O1023" t="e">
            <v>#N/A</v>
          </cell>
          <cell r="P1023" t="str">
            <v/>
          </cell>
          <cell r="Q1023" t="str">
            <v/>
          </cell>
          <cell r="R1023" t="e">
            <v>#N/A</v>
          </cell>
        </row>
        <row r="1024">
          <cell r="A1024" t="str">
            <v/>
          </cell>
          <cell r="B1024" t="str">
            <v/>
          </cell>
          <cell r="C1024" t="str">
            <v>Future</v>
          </cell>
          <cell r="D1024" t="e">
            <v>#N/A</v>
          </cell>
          <cell r="E1024">
            <v>-28.967747035572891</v>
          </cell>
          <cell r="F1024">
            <v>48.225928853755306</v>
          </cell>
          <cell r="G1024">
            <v>29.846482213437898</v>
          </cell>
          <cell r="H1024">
            <v>29.846482213437898</v>
          </cell>
          <cell r="I1024" t="e">
            <v>#N/A</v>
          </cell>
          <cell r="J1024" t="e">
            <v>#N/A</v>
          </cell>
          <cell r="K1024">
            <v>42</v>
          </cell>
          <cell r="L1024">
            <v>32</v>
          </cell>
          <cell r="M1024" t="e">
            <v>#N/A</v>
          </cell>
          <cell r="N1024">
            <v>37</v>
          </cell>
          <cell r="O1024" t="e">
            <v>#N/A</v>
          </cell>
          <cell r="P1024" t="str">
            <v/>
          </cell>
          <cell r="Q1024" t="str">
            <v/>
          </cell>
          <cell r="R1024" t="e">
            <v>#N/A</v>
          </cell>
        </row>
        <row r="1025">
          <cell r="A1025" t="str">
            <v/>
          </cell>
          <cell r="B1025" t="str">
            <v/>
          </cell>
          <cell r="C1025" t="str">
            <v>Future</v>
          </cell>
          <cell r="D1025" t="e">
            <v>#N/A</v>
          </cell>
          <cell r="E1025">
            <v>-29.104387351778424</v>
          </cell>
          <cell r="F1025">
            <v>48.255296442688113</v>
          </cell>
          <cell r="G1025">
            <v>29.8363241106711</v>
          </cell>
          <cell r="H1025">
            <v>29.8363241106711</v>
          </cell>
          <cell r="I1025" t="e">
            <v>#N/A</v>
          </cell>
          <cell r="J1025" t="e">
            <v>#N/A</v>
          </cell>
          <cell r="K1025">
            <v>42</v>
          </cell>
          <cell r="L1025">
            <v>32</v>
          </cell>
          <cell r="M1025" t="e">
            <v>#N/A</v>
          </cell>
          <cell r="N1025">
            <v>37</v>
          </cell>
          <cell r="O1025" t="e">
            <v>#N/A</v>
          </cell>
          <cell r="P1025" t="str">
            <v/>
          </cell>
          <cell r="Q1025" t="str">
            <v/>
          </cell>
          <cell r="R1025" t="e">
            <v>#N/A</v>
          </cell>
        </row>
        <row r="1026">
          <cell r="A1026" t="str">
            <v/>
          </cell>
          <cell r="B1026" t="str">
            <v/>
          </cell>
          <cell r="C1026" t="str">
            <v>Future</v>
          </cell>
          <cell r="D1026" t="e">
            <v>#N/A</v>
          </cell>
          <cell r="E1026">
            <v>-29.241027667983957</v>
          </cell>
          <cell r="F1026">
            <v>48.28466403162092</v>
          </cell>
          <cell r="G1026">
            <v>29.826166007904302</v>
          </cell>
          <cell r="H1026">
            <v>29.826166007904302</v>
          </cell>
          <cell r="I1026" t="e">
            <v>#N/A</v>
          </cell>
          <cell r="J1026" t="e">
            <v>#N/A</v>
          </cell>
          <cell r="K1026">
            <v>42</v>
          </cell>
          <cell r="L1026">
            <v>32</v>
          </cell>
          <cell r="M1026" t="e">
            <v>#N/A</v>
          </cell>
          <cell r="N1026">
            <v>37</v>
          </cell>
          <cell r="O1026" t="e">
            <v>#N/A</v>
          </cell>
          <cell r="P1026" t="str">
            <v/>
          </cell>
          <cell r="Q1026" t="str">
            <v/>
          </cell>
          <cell r="R1026" t="e">
            <v>#N/A</v>
          </cell>
        </row>
        <row r="1027">
          <cell r="A1027" t="str">
            <v/>
          </cell>
          <cell r="B1027" t="str">
            <v/>
          </cell>
          <cell r="C1027" t="str">
            <v>Future</v>
          </cell>
          <cell r="D1027" t="e">
            <v>#N/A</v>
          </cell>
          <cell r="E1027">
            <v>-29.37766798418949</v>
          </cell>
          <cell r="F1027">
            <v>48.314031620553727</v>
          </cell>
          <cell r="G1027">
            <v>29.816007905137504</v>
          </cell>
          <cell r="H1027">
            <v>29.816007905137504</v>
          </cell>
          <cell r="I1027" t="e">
            <v>#N/A</v>
          </cell>
          <cell r="J1027" t="e">
            <v>#N/A</v>
          </cell>
          <cell r="K1027">
            <v>42</v>
          </cell>
          <cell r="L1027">
            <v>32</v>
          </cell>
          <cell r="M1027" t="e">
            <v>#N/A</v>
          </cell>
          <cell r="N1027">
            <v>37</v>
          </cell>
          <cell r="O1027" t="e">
            <v>#N/A</v>
          </cell>
          <cell r="P1027" t="str">
            <v/>
          </cell>
          <cell r="Q1027" t="str">
            <v/>
          </cell>
          <cell r="R1027" t="e">
            <v>#N/A</v>
          </cell>
        </row>
        <row r="1028">
          <cell r="A1028" t="str">
            <v/>
          </cell>
          <cell r="B1028" t="str">
            <v/>
          </cell>
          <cell r="C1028" t="str">
            <v>Future</v>
          </cell>
          <cell r="D1028" t="e">
            <v>#N/A</v>
          </cell>
          <cell r="E1028">
            <v>-29.514308300395022</v>
          </cell>
          <cell r="F1028">
            <v>48.343399209486535</v>
          </cell>
          <cell r="G1028">
            <v>29.805849802370705</v>
          </cell>
          <cell r="H1028">
            <v>29.805849802370705</v>
          </cell>
          <cell r="I1028" t="e">
            <v>#N/A</v>
          </cell>
          <cell r="J1028" t="e">
            <v>#N/A</v>
          </cell>
          <cell r="K1028">
            <v>42</v>
          </cell>
          <cell r="L1028">
            <v>32</v>
          </cell>
          <cell r="M1028" t="e">
            <v>#N/A</v>
          </cell>
          <cell r="N1028">
            <v>37</v>
          </cell>
          <cell r="O1028" t="e">
            <v>#N/A</v>
          </cell>
          <cell r="P1028" t="str">
            <v/>
          </cell>
          <cell r="Q1028" t="str">
            <v/>
          </cell>
          <cell r="R1028" t="e">
            <v>#N/A</v>
          </cell>
        </row>
        <row r="1029">
          <cell r="A1029" t="str">
            <v/>
          </cell>
          <cell r="B1029" t="str">
            <v/>
          </cell>
          <cell r="C1029" t="str">
            <v>Future</v>
          </cell>
          <cell r="D1029" t="e">
            <v>#N/A</v>
          </cell>
          <cell r="E1029">
            <v>-29.650948616600555</v>
          </cell>
          <cell r="F1029">
            <v>48.372766798419342</v>
          </cell>
          <cell r="G1029">
            <v>29.795691699603907</v>
          </cell>
          <cell r="H1029">
            <v>29.795691699603907</v>
          </cell>
          <cell r="I1029" t="e">
            <v>#N/A</v>
          </cell>
          <cell r="J1029" t="e">
            <v>#N/A</v>
          </cell>
          <cell r="K1029">
            <v>42</v>
          </cell>
          <cell r="L1029">
            <v>32</v>
          </cell>
          <cell r="M1029" t="e">
            <v>#N/A</v>
          </cell>
          <cell r="N1029">
            <v>37</v>
          </cell>
          <cell r="O1029" t="e">
            <v>#N/A</v>
          </cell>
          <cell r="P1029" t="str">
            <v/>
          </cell>
          <cell r="Q1029" t="str">
            <v/>
          </cell>
          <cell r="R1029" t="e">
            <v>#N/A</v>
          </cell>
        </row>
        <row r="1030">
          <cell r="A1030" t="str">
            <v/>
          </cell>
          <cell r="B1030" t="str">
            <v/>
          </cell>
          <cell r="C1030" t="str">
            <v>Future</v>
          </cell>
          <cell r="D1030" t="e">
            <v>#N/A</v>
          </cell>
          <cell r="E1030">
            <v>-29.787588932806088</v>
          </cell>
          <cell r="F1030">
            <v>48.402134387352149</v>
          </cell>
          <cell r="G1030">
            <v>29.785533596837109</v>
          </cell>
          <cell r="H1030">
            <v>29.785533596837109</v>
          </cell>
          <cell r="I1030" t="e">
            <v>#N/A</v>
          </cell>
          <cell r="J1030" t="e">
            <v>#N/A</v>
          </cell>
          <cell r="K1030">
            <v>42</v>
          </cell>
          <cell r="L1030">
            <v>32</v>
          </cell>
          <cell r="M1030" t="e">
            <v>#N/A</v>
          </cell>
          <cell r="N1030">
            <v>37</v>
          </cell>
          <cell r="O1030" t="e">
            <v>#N/A</v>
          </cell>
          <cell r="P1030" t="str">
            <v/>
          </cell>
          <cell r="Q1030" t="str">
            <v/>
          </cell>
          <cell r="R1030" t="e">
            <v>#N/A</v>
          </cell>
        </row>
        <row r="1031">
          <cell r="A1031" t="str">
            <v/>
          </cell>
          <cell r="B1031" t="str">
            <v/>
          </cell>
          <cell r="C1031" t="str">
            <v>Future</v>
          </cell>
          <cell r="D1031" t="e">
            <v>#N/A</v>
          </cell>
          <cell r="E1031">
            <v>-29.924229249011621</v>
          </cell>
          <cell r="F1031">
            <v>48.431501976284956</v>
          </cell>
          <cell r="G1031">
            <v>29.77537549407031</v>
          </cell>
          <cell r="H1031">
            <v>29.77537549407031</v>
          </cell>
          <cell r="I1031" t="e">
            <v>#N/A</v>
          </cell>
          <cell r="J1031" t="e">
            <v>#N/A</v>
          </cell>
          <cell r="K1031">
            <v>42</v>
          </cell>
          <cell r="L1031">
            <v>32</v>
          </cell>
          <cell r="M1031" t="e">
            <v>#N/A</v>
          </cell>
          <cell r="N1031">
            <v>37</v>
          </cell>
          <cell r="O1031" t="e">
            <v>#N/A</v>
          </cell>
          <cell r="P1031" t="str">
            <v/>
          </cell>
          <cell r="Q1031" t="str">
            <v/>
          </cell>
          <cell r="R1031" t="e">
            <v>#N/A</v>
          </cell>
        </row>
        <row r="1032">
          <cell r="A1032" t="str">
            <v/>
          </cell>
          <cell r="B1032" t="str">
            <v/>
          </cell>
          <cell r="C1032" t="str">
            <v>Future</v>
          </cell>
          <cell r="D1032" t="e">
            <v>#N/A</v>
          </cell>
          <cell r="E1032">
            <v>-30.060869565217153</v>
          </cell>
          <cell r="F1032">
            <v>48.460869565217763</v>
          </cell>
          <cell r="G1032">
            <v>29.765217391303512</v>
          </cell>
          <cell r="H1032">
            <v>29.765217391303512</v>
          </cell>
          <cell r="I1032" t="e">
            <v>#N/A</v>
          </cell>
          <cell r="J1032" t="e">
            <v>#N/A</v>
          </cell>
          <cell r="K1032">
            <v>42</v>
          </cell>
          <cell r="L1032">
            <v>32</v>
          </cell>
          <cell r="M1032" t="e">
            <v>#N/A</v>
          </cell>
          <cell r="N1032">
            <v>37</v>
          </cell>
          <cell r="O1032" t="e">
            <v>#N/A</v>
          </cell>
          <cell r="P1032" t="str">
            <v/>
          </cell>
          <cell r="Q1032" t="str">
            <v/>
          </cell>
          <cell r="R1032" t="e">
            <v>#N/A</v>
          </cell>
        </row>
        <row r="1033">
          <cell r="A1033" t="str">
            <v/>
          </cell>
          <cell r="B1033" t="str">
            <v/>
          </cell>
          <cell r="C1033" t="str">
            <v>Future</v>
          </cell>
          <cell r="D1033" t="e">
            <v>#N/A</v>
          </cell>
          <cell r="E1033">
            <v>-30.197509881422686</v>
          </cell>
          <cell r="F1033">
            <v>48.49023715415057</v>
          </cell>
          <cell r="G1033">
            <v>29.755059288536714</v>
          </cell>
          <cell r="H1033">
            <v>29.755059288536714</v>
          </cell>
          <cell r="I1033" t="e">
            <v>#N/A</v>
          </cell>
          <cell r="J1033" t="e">
            <v>#N/A</v>
          </cell>
          <cell r="K1033">
            <v>42</v>
          </cell>
          <cell r="L1033">
            <v>32</v>
          </cell>
          <cell r="M1033" t="e">
            <v>#N/A</v>
          </cell>
          <cell r="N1033">
            <v>37</v>
          </cell>
          <cell r="O1033" t="e">
            <v>#N/A</v>
          </cell>
          <cell r="P1033" t="str">
            <v/>
          </cell>
          <cell r="Q1033" t="str">
            <v/>
          </cell>
          <cell r="R1033" t="e">
            <v>#N/A</v>
          </cell>
        </row>
        <row r="1034">
          <cell r="A1034" t="str">
            <v/>
          </cell>
          <cell r="B1034" t="str">
            <v/>
          </cell>
          <cell r="C1034" t="str">
            <v>Future</v>
          </cell>
          <cell r="D1034" t="e">
            <v>#N/A</v>
          </cell>
          <cell r="E1034">
            <v>-30.334150197628219</v>
          </cell>
          <cell r="F1034">
            <v>48.519604743083377</v>
          </cell>
          <cell r="G1034">
            <v>29.744901185769915</v>
          </cell>
          <cell r="H1034">
            <v>29.744901185769915</v>
          </cell>
          <cell r="I1034" t="e">
            <v>#N/A</v>
          </cell>
          <cell r="J1034" t="e">
            <v>#N/A</v>
          </cell>
          <cell r="K1034">
            <v>42</v>
          </cell>
          <cell r="L1034">
            <v>32</v>
          </cell>
          <cell r="M1034" t="e">
            <v>#N/A</v>
          </cell>
          <cell r="N1034">
            <v>37</v>
          </cell>
          <cell r="O1034" t="e">
            <v>#N/A</v>
          </cell>
          <cell r="P1034" t="str">
            <v/>
          </cell>
          <cell r="Q1034" t="str">
            <v/>
          </cell>
          <cell r="R1034" t="e">
            <v>#N/A</v>
          </cell>
        </row>
        <row r="1035">
          <cell r="A1035" t="str">
            <v/>
          </cell>
          <cell r="B1035" t="str">
            <v/>
          </cell>
          <cell r="C1035" t="str">
            <v>Future</v>
          </cell>
          <cell r="D1035" t="e">
            <v>#N/A</v>
          </cell>
          <cell r="E1035">
            <v>-30.470790513833752</v>
          </cell>
          <cell r="F1035">
            <v>48.548972332016184</v>
          </cell>
          <cell r="G1035">
            <v>29.734743083003117</v>
          </cell>
          <cell r="H1035">
            <v>29.734743083003117</v>
          </cell>
          <cell r="I1035" t="e">
            <v>#N/A</v>
          </cell>
          <cell r="J1035" t="e">
            <v>#N/A</v>
          </cell>
          <cell r="K1035">
            <v>42</v>
          </cell>
          <cell r="L1035">
            <v>32</v>
          </cell>
          <cell r="M1035" t="e">
            <v>#N/A</v>
          </cell>
          <cell r="N1035">
            <v>37</v>
          </cell>
          <cell r="O1035" t="e">
            <v>#N/A</v>
          </cell>
          <cell r="P1035" t="str">
            <v/>
          </cell>
          <cell r="Q1035" t="str">
            <v/>
          </cell>
          <cell r="R1035" t="e">
            <v>#N/A</v>
          </cell>
        </row>
        <row r="1036">
          <cell r="A1036" t="str">
            <v/>
          </cell>
          <cell r="B1036" t="str">
            <v/>
          </cell>
          <cell r="C1036" t="str">
            <v>Future</v>
          </cell>
          <cell r="D1036" t="e">
            <v>#N/A</v>
          </cell>
          <cell r="E1036">
            <v>-30.607430830039284</v>
          </cell>
          <cell r="F1036">
            <v>48.578339920948991</v>
          </cell>
          <cell r="G1036">
            <v>29.724584980236319</v>
          </cell>
          <cell r="H1036">
            <v>29.724584980236319</v>
          </cell>
          <cell r="I1036" t="e">
            <v>#N/A</v>
          </cell>
          <cell r="J1036" t="e">
            <v>#N/A</v>
          </cell>
          <cell r="K1036">
            <v>42</v>
          </cell>
          <cell r="L1036">
            <v>32</v>
          </cell>
          <cell r="M1036" t="e">
            <v>#N/A</v>
          </cell>
          <cell r="N1036">
            <v>37</v>
          </cell>
          <cell r="O1036" t="e">
            <v>#N/A</v>
          </cell>
          <cell r="P1036" t="str">
            <v/>
          </cell>
          <cell r="Q1036" t="str">
            <v/>
          </cell>
          <cell r="R1036" t="e">
            <v>#N/A</v>
          </cell>
        </row>
        <row r="1037">
          <cell r="A1037" t="str">
            <v/>
          </cell>
          <cell r="B1037" t="str">
            <v/>
          </cell>
          <cell r="C1037" t="str">
            <v>Future</v>
          </cell>
          <cell r="D1037" t="e">
            <v>#N/A</v>
          </cell>
          <cell r="E1037">
            <v>-30.744071146244817</v>
          </cell>
          <cell r="F1037">
            <v>48.607707509881799</v>
          </cell>
          <cell r="G1037">
            <v>29.714426877469521</v>
          </cell>
          <cell r="H1037">
            <v>29.714426877469521</v>
          </cell>
          <cell r="I1037" t="e">
            <v>#N/A</v>
          </cell>
          <cell r="J1037" t="e">
            <v>#N/A</v>
          </cell>
          <cell r="K1037">
            <v>42</v>
          </cell>
          <cell r="L1037">
            <v>32</v>
          </cell>
          <cell r="M1037" t="e">
            <v>#N/A</v>
          </cell>
          <cell r="N1037">
            <v>37</v>
          </cell>
          <cell r="O1037" t="e">
            <v>#N/A</v>
          </cell>
          <cell r="P1037" t="str">
            <v/>
          </cell>
          <cell r="Q1037" t="str">
            <v/>
          </cell>
          <cell r="R1037" t="e">
            <v>#N/A</v>
          </cell>
        </row>
        <row r="1038">
          <cell r="A1038" t="str">
            <v/>
          </cell>
          <cell r="B1038" t="str">
            <v/>
          </cell>
          <cell r="C1038" t="str">
            <v>Future</v>
          </cell>
          <cell r="D1038" t="e">
            <v>#N/A</v>
          </cell>
          <cell r="E1038">
            <v>-30.88071146245035</v>
          </cell>
          <cell r="F1038">
            <v>48.637075098814606</v>
          </cell>
          <cell r="G1038">
            <v>29.704268774702722</v>
          </cell>
          <cell r="H1038">
            <v>29.704268774702722</v>
          </cell>
          <cell r="I1038" t="e">
            <v>#N/A</v>
          </cell>
          <cell r="J1038" t="e">
            <v>#N/A</v>
          </cell>
          <cell r="K1038">
            <v>42</v>
          </cell>
          <cell r="L1038">
            <v>32</v>
          </cell>
          <cell r="M1038" t="e">
            <v>#N/A</v>
          </cell>
          <cell r="N1038">
            <v>37</v>
          </cell>
          <cell r="O1038" t="e">
            <v>#N/A</v>
          </cell>
          <cell r="P1038" t="str">
            <v/>
          </cell>
          <cell r="Q1038" t="str">
            <v/>
          </cell>
          <cell r="R1038" t="e">
            <v>#N/A</v>
          </cell>
        </row>
        <row r="1039">
          <cell r="A1039" t="str">
            <v/>
          </cell>
          <cell r="B1039" t="str">
            <v/>
          </cell>
          <cell r="C1039" t="str">
            <v>Future</v>
          </cell>
          <cell r="D1039" t="e">
            <v>#N/A</v>
          </cell>
          <cell r="E1039">
            <v>-31.017351778655883</v>
          </cell>
          <cell r="F1039">
            <v>48.666442687747413</v>
          </cell>
          <cell r="G1039">
            <v>29.694110671935924</v>
          </cell>
          <cell r="H1039">
            <v>29.694110671935924</v>
          </cell>
          <cell r="I1039" t="e">
            <v>#N/A</v>
          </cell>
          <cell r="J1039" t="e">
            <v>#N/A</v>
          </cell>
          <cell r="K1039">
            <v>42</v>
          </cell>
          <cell r="L1039">
            <v>32</v>
          </cell>
          <cell r="M1039" t="e">
            <v>#N/A</v>
          </cell>
          <cell r="N1039">
            <v>37</v>
          </cell>
          <cell r="O1039" t="e">
            <v>#N/A</v>
          </cell>
          <cell r="P1039" t="str">
            <v/>
          </cell>
          <cell r="Q1039" t="str">
            <v/>
          </cell>
          <cell r="R1039" t="e">
            <v>#N/A</v>
          </cell>
        </row>
        <row r="1040">
          <cell r="A1040" t="str">
            <v/>
          </cell>
          <cell r="B1040" t="str">
            <v/>
          </cell>
          <cell r="C1040" t="str">
            <v>Future</v>
          </cell>
          <cell r="D1040" t="e">
            <v>#N/A</v>
          </cell>
          <cell r="E1040">
            <v>-31.153992094861415</v>
          </cell>
          <cell r="F1040">
            <v>48.69581027668022</v>
          </cell>
          <cell r="G1040">
            <v>29.683952569169126</v>
          </cell>
          <cell r="H1040">
            <v>29.683952569169126</v>
          </cell>
          <cell r="I1040" t="e">
            <v>#N/A</v>
          </cell>
          <cell r="J1040" t="e">
            <v>#N/A</v>
          </cell>
          <cell r="K1040">
            <v>42</v>
          </cell>
          <cell r="L1040">
            <v>32</v>
          </cell>
          <cell r="M1040" t="e">
            <v>#N/A</v>
          </cell>
          <cell r="N1040">
            <v>37</v>
          </cell>
          <cell r="O1040" t="e">
            <v>#N/A</v>
          </cell>
          <cell r="P1040" t="str">
            <v/>
          </cell>
          <cell r="Q1040" t="str">
            <v/>
          </cell>
          <cell r="R1040" t="e">
            <v>#N/A</v>
          </cell>
        </row>
        <row r="1041">
          <cell r="A1041" t="str">
            <v/>
          </cell>
          <cell r="B1041" t="str">
            <v/>
          </cell>
          <cell r="C1041" t="str">
            <v>Future</v>
          </cell>
          <cell r="D1041" t="e">
            <v>#N/A</v>
          </cell>
          <cell r="E1041">
            <v>-31.290632411066948</v>
          </cell>
          <cell r="F1041">
            <v>48.725177865613027</v>
          </cell>
          <cell r="G1041">
            <v>29.673794466402327</v>
          </cell>
          <cell r="H1041">
            <v>29.673794466402327</v>
          </cell>
          <cell r="I1041" t="e">
            <v>#N/A</v>
          </cell>
          <cell r="J1041" t="e">
            <v>#N/A</v>
          </cell>
          <cell r="K1041">
            <v>42</v>
          </cell>
          <cell r="L1041">
            <v>32</v>
          </cell>
          <cell r="M1041" t="e">
            <v>#N/A</v>
          </cell>
          <cell r="N1041">
            <v>37</v>
          </cell>
          <cell r="O1041" t="e">
            <v>#N/A</v>
          </cell>
          <cell r="P1041" t="str">
            <v/>
          </cell>
          <cell r="Q1041" t="str">
            <v/>
          </cell>
          <cell r="R1041" t="e">
            <v>#N/A</v>
          </cell>
        </row>
        <row r="1042">
          <cell r="A1042" t="str">
            <v/>
          </cell>
          <cell r="B1042" t="str">
            <v/>
          </cell>
          <cell r="C1042" t="str">
            <v>Future</v>
          </cell>
          <cell r="D1042" t="e">
            <v>#N/A</v>
          </cell>
          <cell r="E1042">
            <v>-31.427272727272481</v>
          </cell>
          <cell r="F1042">
            <v>48.754545454545834</v>
          </cell>
          <cell r="G1042">
            <v>29.663636363635529</v>
          </cell>
          <cell r="H1042">
            <v>29.663636363635529</v>
          </cell>
          <cell r="I1042" t="e">
            <v>#N/A</v>
          </cell>
          <cell r="J1042" t="e">
            <v>#N/A</v>
          </cell>
          <cell r="K1042">
            <v>42</v>
          </cell>
          <cell r="L1042">
            <v>32</v>
          </cell>
          <cell r="M1042" t="e">
            <v>#N/A</v>
          </cell>
          <cell r="N1042">
            <v>37</v>
          </cell>
          <cell r="O1042" t="e">
            <v>#N/A</v>
          </cell>
          <cell r="P1042" t="str">
            <v/>
          </cell>
          <cell r="Q1042" t="str">
            <v/>
          </cell>
          <cell r="R1042" t="e">
            <v>#N/A</v>
          </cell>
        </row>
        <row r="1043">
          <cell r="A1043" t="str">
            <v/>
          </cell>
          <cell r="B1043" t="str">
            <v/>
          </cell>
          <cell r="C1043" t="str">
            <v>Future</v>
          </cell>
          <cell r="D1043" t="e">
            <v>#N/A</v>
          </cell>
          <cell r="E1043">
            <v>-31.563913043478014</v>
          </cell>
          <cell r="F1043">
            <v>48.783913043478641</v>
          </cell>
          <cell r="G1043">
            <v>29.653478260868731</v>
          </cell>
          <cell r="H1043">
            <v>29.653478260868731</v>
          </cell>
          <cell r="I1043" t="e">
            <v>#N/A</v>
          </cell>
          <cell r="J1043" t="e">
            <v>#N/A</v>
          </cell>
          <cell r="K1043">
            <v>42</v>
          </cell>
          <cell r="L1043">
            <v>32</v>
          </cell>
          <cell r="M1043" t="e">
            <v>#N/A</v>
          </cell>
          <cell r="N1043">
            <v>37</v>
          </cell>
          <cell r="O1043" t="e">
            <v>#N/A</v>
          </cell>
          <cell r="P1043" t="str">
            <v/>
          </cell>
          <cell r="Q1043" t="str">
            <v/>
          </cell>
          <cell r="R1043" t="e">
            <v>#N/A</v>
          </cell>
        </row>
        <row r="1044">
          <cell r="A1044" t="str">
            <v/>
          </cell>
          <cell r="B1044" t="str">
            <v/>
          </cell>
          <cell r="C1044" t="str">
            <v>Future</v>
          </cell>
          <cell r="D1044" t="e">
            <v>#N/A</v>
          </cell>
          <cell r="E1044">
            <v>-31.700553359683546</v>
          </cell>
          <cell r="F1044">
            <v>48.813280632411448</v>
          </cell>
          <cell r="G1044">
            <v>29.643320158101933</v>
          </cell>
          <cell r="H1044">
            <v>29.643320158101933</v>
          </cell>
          <cell r="I1044" t="e">
            <v>#N/A</v>
          </cell>
          <cell r="J1044" t="e">
            <v>#N/A</v>
          </cell>
          <cell r="K1044">
            <v>42</v>
          </cell>
          <cell r="L1044">
            <v>32</v>
          </cell>
          <cell r="M1044" t="e">
            <v>#N/A</v>
          </cell>
          <cell r="N1044">
            <v>37</v>
          </cell>
          <cell r="O1044" t="e">
            <v>#N/A</v>
          </cell>
          <cell r="P1044" t="str">
            <v/>
          </cell>
          <cell r="Q1044" t="str">
            <v/>
          </cell>
          <cell r="R1044" t="e">
            <v>#N/A</v>
          </cell>
        </row>
        <row r="1045">
          <cell r="A1045" t="str">
            <v/>
          </cell>
          <cell r="B1045" t="str">
            <v/>
          </cell>
          <cell r="C1045" t="str">
            <v>Future</v>
          </cell>
          <cell r="D1045" t="e">
            <v>#N/A</v>
          </cell>
          <cell r="E1045">
            <v>-31.837193675889079</v>
          </cell>
          <cell r="F1045">
            <v>48.842648221344255</v>
          </cell>
          <cell r="G1045">
            <v>29.633162055335134</v>
          </cell>
          <cell r="H1045">
            <v>29.633162055335134</v>
          </cell>
          <cell r="I1045" t="e">
            <v>#N/A</v>
          </cell>
          <cell r="J1045" t="e">
            <v>#N/A</v>
          </cell>
          <cell r="K1045">
            <v>42</v>
          </cell>
          <cell r="L1045">
            <v>32</v>
          </cell>
          <cell r="M1045" t="e">
            <v>#N/A</v>
          </cell>
          <cell r="N1045">
            <v>37</v>
          </cell>
          <cell r="O1045" t="e">
            <v>#N/A</v>
          </cell>
          <cell r="P1045" t="str">
            <v/>
          </cell>
          <cell r="Q1045" t="str">
            <v/>
          </cell>
          <cell r="R1045" t="e">
            <v>#N/A</v>
          </cell>
        </row>
        <row r="1046">
          <cell r="A1046" t="str">
            <v/>
          </cell>
          <cell r="B1046" t="str">
            <v/>
          </cell>
          <cell r="C1046" t="str">
            <v>Future</v>
          </cell>
          <cell r="D1046" t="e">
            <v>#N/A</v>
          </cell>
          <cell r="E1046">
            <v>-31.973833992094612</v>
          </cell>
          <cell r="F1046">
            <v>48.872015810277063</v>
          </cell>
          <cell r="G1046">
            <v>29.623003952568336</v>
          </cell>
          <cell r="H1046">
            <v>29.623003952568336</v>
          </cell>
          <cell r="I1046" t="e">
            <v>#N/A</v>
          </cell>
          <cell r="J1046" t="e">
            <v>#N/A</v>
          </cell>
          <cell r="K1046">
            <v>42</v>
          </cell>
          <cell r="L1046">
            <v>32</v>
          </cell>
          <cell r="M1046" t="e">
            <v>#N/A</v>
          </cell>
          <cell r="N1046">
            <v>37</v>
          </cell>
          <cell r="O1046" t="e">
            <v>#N/A</v>
          </cell>
          <cell r="P1046" t="str">
            <v/>
          </cell>
          <cell r="Q1046" t="str">
            <v/>
          </cell>
          <cell r="R1046" t="e">
            <v>#N/A</v>
          </cell>
        </row>
        <row r="1047">
          <cell r="A1047" t="str">
            <v/>
          </cell>
          <cell r="B1047" t="str">
            <v/>
          </cell>
          <cell r="C1047" t="str">
            <v>Future</v>
          </cell>
          <cell r="D1047" t="e">
            <v>#N/A</v>
          </cell>
          <cell r="E1047">
            <v>-32.110474308300148</v>
          </cell>
          <cell r="F1047">
            <v>48.90138339920987</v>
          </cell>
          <cell r="G1047">
            <v>29.612845849801538</v>
          </cell>
          <cell r="H1047">
            <v>29.612845849801538</v>
          </cell>
          <cell r="I1047" t="e">
            <v>#N/A</v>
          </cell>
          <cell r="J1047" t="e">
            <v>#N/A</v>
          </cell>
          <cell r="K1047">
            <v>42</v>
          </cell>
          <cell r="L1047">
            <v>32</v>
          </cell>
          <cell r="M1047" t="e">
            <v>#N/A</v>
          </cell>
          <cell r="N1047">
            <v>37</v>
          </cell>
          <cell r="O1047" t="e">
            <v>#N/A</v>
          </cell>
          <cell r="P1047" t="str">
            <v/>
          </cell>
          <cell r="Q1047" t="str">
            <v/>
          </cell>
          <cell r="R1047" t="e">
            <v>#N/A</v>
          </cell>
        </row>
        <row r="1048">
          <cell r="A1048" t="str">
            <v/>
          </cell>
          <cell r="B1048" t="str">
            <v/>
          </cell>
          <cell r="C1048" t="str">
            <v>Future</v>
          </cell>
          <cell r="D1048" t="e">
            <v>#N/A</v>
          </cell>
          <cell r="E1048">
            <v>-32.247114624505684</v>
          </cell>
          <cell r="F1048">
            <v>48.930750988142677</v>
          </cell>
          <cell r="G1048">
            <v>29.602687747034739</v>
          </cell>
          <cell r="H1048">
            <v>29.602687747034739</v>
          </cell>
          <cell r="I1048" t="e">
            <v>#N/A</v>
          </cell>
          <cell r="J1048" t="e">
            <v>#N/A</v>
          </cell>
          <cell r="K1048">
            <v>42</v>
          </cell>
          <cell r="L1048">
            <v>32</v>
          </cell>
          <cell r="M1048" t="e">
            <v>#N/A</v>
          </cell>
          <cell r="N1048">
            <v>37</v>
          </cell>
          <cell r="O1048" t="e">
            <v>#N/A</v>
          </cell>
          <cell r="P1048" t="str">
            <v/>
          </cell>
          <cell r="Q1048" t="str">
            <v/>
          </cell>
          <cell r="R1048" t="e">
            <v>#N/A</v>
          </cell>
        </row>
        <row r="1049">
          <cell r="A1049" t="str">
            <v/>
          </cell>
          <cell r="B1049" t="str">
            <v/>
          </cell>
          <cell r="C1049" t="str">
            <v>Future</v>
          </cell>
          <cell r="D1049" t="e">
            <v>#N/A</v>
          </cell>
          <cell r="E1049">
            <v>-32.383754940711221</v>
          </cell>
          <cell r="F1049">
            <v>48.960118577075484</v>
          </cell>
          <cell r="G1049">
            <v>29.592529644267941</v>
          </cell>
          <cell r="H1049">
            <v>29.592529644267941</v>
          </cell>
          <cell r="I1049" t="e">
            <v>#N/A</v>
          </cell>
          <cell r="J1049" t="e">
            <v>#N/A</v>
          </cell>
          <cell r="K1049">
            <v>42</v>
          </cell>
          <cell r="L1049">
            <v>32</v>
          </cell>
          <cell r="M1049" t="e">
            <v>#N/A</v>
          </cell>
          <cell r="N1049">
            <v>37</v>
          </cell>
          <cell r="O1049" t="e">
            <v>#N/A</v>
          </cell>
          <cell r="P1049" t="str">
            <v/>
          </cell>
          <cell r="Q1049" t="str">
            <v/>
          </cell>
          <cell r="R1049" t="e">
            <v>#N/A</v>
          </cell>
        </row>
        <row r="1050">
          <cell r="A1050" t="str">
            <v/>
          </cell>
          <cell r="B1050" t="str">
            <v/>
          </cell>
          <cell r="C1050" t="str">
            <v>Future</v>
          </cell>
          <cell r="D1050" t="e">
            <v>#N/A</v>
          </cell>
          <cell r="E1050">
            <v>-32.520395256916757</v>
          </cell>
          <cell r="F1050">
            <v>48.989486166008291</v>
          </cell>
          <cell r="G1050">
            <v>29.582371541501143</v>
          </cell>
          <cell r="H1050">
            <v>29.582371541501143</v>
          </cell>
          <cell r="I1050" t="e">
            <v>#N/A</v>
          </cell>
          <cell r="J1050" t="e">
            <v>#N/A</v>
          </cell>
          <cell r="K1050">
            <v>42</v>
          </cell>
          <cell r="L1050">
            <v>32</v>
          </cell>
          <cell r="M1050" t="e">
            <v>#N/A</v>
          </cell>
          <cell r="N1050">
            <v>37</v>
          </cell>
          <cell r="O1050" t="e">
            <v>#N/A</v>
          </cell>
          <cell r="P1050" t="str">
            <v/>
          </cell>
          <cell r="Q1050" t="str">
            <v/>
          </cell>
          <cell r="R1050" t="e">
            <v>#N/A</v>
          </cell>
        </row>
        <row r="1051">
          <cell r="A1051" t="str">
            <v/>
          </cell>
          <cell r="B1051" t="str">
            <v/>
          </cell>
          <cell r="C1051" t="str">
            <v>Future</v>
          </cell>
          <cell r="D1051" t="e">
            <v>#N/A</v>
          </cell>
          <cell r="E1051">
            <v>-32.657035573122293</v>
          </cell>
          <cell r="F1051">
            <v>49.018853754941098</v>
          </cell>
          <cell r="G1051">
            <v>29.572213438734344</v>
          </cell>
          <cell r="H1051">
            <v>29.572213438734344</v>
          </cell>
          <cell r="I1051" t="e">
            <v>#N/A</v>
          </cell>
          <cell r="J1051" t="e">
            <v>#N/A</v>
          </cell>
          <cell r="K1051">
            <v>42</v>
          </cell>
          <cell r="L1051">
            <v>32</v>
          </cell>
          <cell r="M1051" t="e">
            <v>#N/A</v>
          </cell>
          <cell r="N1051">
            <v>37</v>
          </cell>
          <cell r="O1051" t="e">
            <v>#N/A</v>
          </cell>
          <cell r="P1051" t="str">
            <v/>
          </cell>
          <cell r="Q1051" t="str">
            <v/>
          </cell>
          <cell r="R1051" t="e">
            <v>#N/A</v>
          </cell>
        </row>
        <row r="1052">
          <cell r="A1052" t="str">
            <v/>
          </cell>
          <cell r="B1052" t="str">
            <v/>
          </cell>
          <cell r="C1052" t="str">
            <v>Future</v>
          </cell>
          <cell r="D1052" t="e">
            <v>#N/A</v>
          </cell>
          <cell r="E1052">
            <v>-32.79367588932783</v>
          </cell>
          <cell r="F1052">
            <v>49.048221343873905</v>
          </cell>
          <cell r="G1052">
            <v>29.562055335967546</v>
          </cell>
          <cell r="H1052">
            <v>29.562055335967546</v>
          </cell>
          <cell r="I1052" t="e">
            <v>#N/A</v>
          </cell>
          <cell r="J1052" t="e">
            <v>#N/A</v>
          </cell>
          <cell r="K1052">
            <v>42</v>
          </cell>
          <cell r="L1052">
            <v>32</v>
          </cell>
          <cell r="M1052" t="e">
            <v>#N/A</v>
          </cell>
          <cell r="N1052">
            <v>37</v>
          </cell>
          <cell r="O1052" t="e">
            <v>#N/A</v>
          </cell>
          <cell r="P1052" t="str">
            <v/>
          </cell>
          <cell r="Q1052" t="str">
            <v/>
          </cell>
          <cell r="R1052" t="e">
            <v>#N/A</v>
          </cell>
        </row>
        <row r="1053">
          <cell r="A1053" t="str">
            <v/>
          </cell>
          <cell r="B1053" t="str">
            <v/>
          </cell>
          <cell r="C1053" t="str">
            <v>Future</v>
          </cell>
          <cell r="D1053" t="e">
            <v>#N/A</v>
          </cell>
          <cell r="E1053">
            <v>-32.930316205533366</v>
          </cell>
          <cell r="F1053">
            <v>49.077588932806712</v>
          </cell>
          <cell r="G1053">
            <v>29.551897233200748</v>
          </cell>
          <cell r="H1053">
            <v>29.551897233200748</v>
          </cell>
          <cell r="I1053" t="e">
            <v>#N/A</v>
          </cell>
          <cell r="J1053" t="e">
            <v>#N/A</v>
          </cell>
          <cell r="K1053">
            <v>42</v>
          </cell>
          <cell r="L1053">
            <v>32</v>
          </cell>
          <cell r="M1053" t="e">
            <v>#N/A</v>
          </cell>
          <cell r="N1053">
            <v>37</v>
          </cell>
          <cell r="O1053" t="e">
            <v>#N/A</v>
          </cell>
          <cell r="P1053" t="str">
            <v/>
          </cell>
          <cell r="Q1053" t="str">
            <v/>
          </cell>
          <cell r="R1053" t="e">
            <v>#N/A</v>
          </cell>
        </row>
        <row r="1054">
          <cell r="A1054" t="str">
            <v/>
          </cell>
          <cell r="B1054" t="str">
            <v/>
          </cell>
          <cell r="C1054" t="str">
            <v>Future</v>
          </cell>
          <cell r="D1054" t="e">
            <v>#N/A</v>
          </cell>
          <cell r="E1054">
            <v>-33.066956521738902</v>
          </cell>
          <cell r="F1054">
            <v>49.106956521739519</v>
          </cell>
          <cell r="G1054">
            <v>29.54173913043395</v>
          </cell>
          <cell r="H1054">
            <v>29.54173913043395</v>
          </cell>
          <cell r="I1054" t="e">
            <v>#N/A</v>
          </cell>
          <cell r="J1054" t="e">
            <v>#N/A</v>
          </cell>
          <cell r="K1054">
            <v>42</v>
          </cell>
          <cell r="L1054">
            <v>32</v>
          </cell>
          <cell r="M1054" t="e">
            <v>#N/A</v>
          </cell>
          <cell r="N1054">
            <v>37</v>
          </cell>
          <cell r="O1054" t="e">
            <v>#N/A</v>
          </cell>
          <cell r="P1054" t="str">
            <v/>
          </cell>
          <cell r="Q1054" t="str">
            <v/>
          </cell>
          <cell r="R1054" t="e">
            <v>#N/A</v>
          </cell>
        </row>
        <row r="1055">
          <cell r="A1055" t="str">
            <v/>
          </cell>
          <cell r="B1055" t="str">
            <v/>
          </cell>
          <cell r="C1055" t="str">
            <v>Future</v>
          </cell>
          <cell r="D1055" t="e">
            <v>#N/A</v>
          </cell>
          <cell r="E1055">
            <v>-33.203596837944438</v>
          </cell>
          <cell r="F1055">
            <v>49.136324110672327</v>
          </cell>
          <cell r="G1055">
            <v>29.531581027667151</v>
          </cell>
          <cell r="H1055">
            <v>29.531581027667151</v>
          </cell>
          <cell r="I1055" t="e">
            <v>#N/A</v>
          </cell>
          <cell r="J1055" t="e">
            <v>#N/A</v>
          </cell>
          <cell r="K1055">
            <v>42</v>
          </cell>
          <cell r="L1055">
            <v>32</v>
          </cell>
          <cell r="M1055" t="e">
            <v>#N/A</v>
          </cell>
          <cell r="N1055">
            <v>37</v>
          </cell>
          <cell r="O1055" t="e">
            <v>#N/A</v>
          </cell>
          <cell r="P1055" t="str">
            <v/>
          </cell>
          <cell r="Q1055" t="str">
            <v/>
          </cell>
          <cell r="R1055" t="e">
            <v>#N/A</v>
          </cell>
        </row>
        <row r="1056">
          <cell r="A1056" t="str">
            <v/>
          </cell>
          <cell r="B1056" t="str">
            <v/>
          </cell>
          <cell r="C1056" t="str">
            <v>Future</v>
          </cell>
          <cell r="D1056" t="e">
            <v>#N/A</v>
          </cell>
          <cell r="E1056">
            <v>-33.340237154149975</v>
          </cell>
          <cell r="F1056">
            <v>49.165691699605134</v>
          </cell>
          <cell r="G1056">
            <v>29.521422924900353</v>
          </cell>
          <cell r="H1056">
            <v>29.521422924900353</v>
          </cell>
          <cell r="I1056" t="e">
            <v>#N/A</v>
          </cell>
          <cell r="J1056" t="e">
            <v>#N/A</v>
          </cell>
          <cell r="K1056">
            <v>42</v>
          </cell>
          <cell r="L1056">
            <v>32</v>
          </cell>
          <cell r="M1056" t="e">
            <v>#N/A</v>
          </cell>
          <cell r="N1056">
            <v>37</v>
          </cell>
          <cell r="O1056" t="e">
            <v>#N/A</v>
          </cell>
          <cell r="P1056" t="str">
            <v/>
          </cell>
          <cell r="Q1056" t="str">
            <v/>
          </cell>
          <cell r="R1056" t="e">
            <v>#N/A</v>
          </cell>
        </row>
        <row r="1057">
          <cell r="A1057" t="str">
            <v/>
          </cell>
          <cell r="B1057" t="str">
            <v/>
          </cell>
          <cell r="C1057" t="str">
            <v>Future</v>
          </cell>
          <cell r="D1057" t="e">
            <v>#N/A</v>
          </cell>
          <cell r="E1057">
            <v>-33.476877470355511</v>
          </cell>
          <cell r="F1057">
            <v>49.195059288537941</v>
          </cell>
          <cell r="G1057">
            <v>29.511264822133555</v>
          </cell>
          <cell r="H1057">
            <v>29.511264822133555</v>
          </cell>
          <cell r="I1057" t="e">
            <v>#N/A</v>
          </cell>
          <cell r="J1057" t="e">
            <v>#N/A</v>
          </cell>
          <cell r="K1057">
            <v>42</v>
          </cell>
          <cell r="L1057">
            <v>32</v>
          </cell>
          <cell r="M1057" t="e">
            <v>#N/A</v>
          </cell>
          <cell r="N1057">
            <v>37</v>
          </cell>
          <cell r="O1057" t="e">
            <v>#N/A</v>
          </cell>
          <cell r="P1057" t="str">
            <v/>
          </cell>
          <cell r="Q1057" t="str">
            <v/>
          </cell>
          <cell r="R1057" t="e">
            <v>#N/A</v>
          </cell>
        </row>
        <row r="1058">
          <cell r="A1058" t="str">
            <v/>
          </cell>
          <cell r="B1058" t="str">
            <v/>
          </cell>
          <cell r="C1058" t="str">
            <v>Future</v>
          </cell>
          <cell r="D1058" t="e">
            <v>#N/A</v>
          </cell>
          <cell r="E1058">
            <v>-33.613517786561047</v>
          </cell>
          <cell r="F1058">
            <v>49.224426877470748</v>
          </cell>
          <cell r="G1058">
            <v>29.501106719366756</v>
          </cell>
          <cell r="H1058">
            <v>29.501106719366756</v>
          </cell>
          <cell r="I1058" t="e">
            <v>#N/A</v>
          </cell>
          <cell r="J1058" t="e">
            <v>#N/A</v>
          </cell>
          <cell r="K1058">
            <v>42</v>
          </cell>
          <cell r="L1058">
            <v>32</v>
          </cell>
          <cell r="M1058" t="e">
            <v>#N/A</v>
          </cell>
          <cell r="N1058">
            <v>37</v>
          </cell>
          <cell r="O1058" t="e">
            <v>#N/A</v>
          </cell>
          <cell r="P1058" t="str">
            <v/>
          </cell>
          <cell r="Q1058" t="str">
            <v/>
          </cell>
          <cell r="R1058" t="e">
            <v>#N/A</v>
          </cell>
        </row>
        <row r="1059">
          <cell r="A1059" t="str">
            <v/>
          </cell>
          <cell r="B1059" t="str">
            <v/>
          </cell>
          <cell r="C1059" t="str">
            <v>Future</v>
          </cell>
          <cell r="D1059" t="e">
            <v>#N/A</v>
          </cell>
          <cell r="E1059">
            <v>-33.750158102766584</v>
          </cell>
          <cell r="F1059">
            <v>49.253794466403555</v>
          </cell>
          <cell r="G1059">
            <v>29.490948616599958</v>
          </cell>
          <cell r="H1059">
            <v>29.490948616599958</v>
          </cell>
          <cell r="I1059" t="e">
            <v>#N/A</v>
          </cell>
          <cell r="J1059" t="e">
            <v>#N/A</v>
          </cell>
          <cell r="K1059">
            <v>42</v>
          </cell>
          <cell r="L1059">
            <v>32</v>
          </cell>
          <cell r="M1059" t="e">
            <v>#N/A</v>
          </cell>
          <cell r="N1059">
            <v>37</v>
          </cell>
          <cell r="O1059" t="e">
            <v>#N/A</v>
          </cell>
          <cell r="P1059" t="str">
            <v/>
          </cell>
          <cell r="Q1059" t="str">
            <v/>
          </cell>
          <cell r="R1059" t="e">
            <v>#N/A</v>
          </cell>
        </row>
        <row r="1060">
          <cell r="A1060" t="str">
            <v/>
          </cell>
          <cell r="B1060" t="str">
            <v/>
          </cell>
          <cell r="C1060" t="str">
            <v>Future</v>
          </cell>
          <cell r="D1060" t="e">
            <v>#N/A</v>
          </cell>
          <cell r="E1060">
            <v>-33.88679841897212</v>
          </cell>
          <cell r="F1060">
            <v>49.283162055336362</v>
          </cell>
          <cell r="G1060">
            <v>29.48079051383316</v>
          </cell>
          <cell r="H1060">
            <v>29.48079051383316</v>
          </cell>
          <cell r="I1060" t="e">
            <v>#N/A</v>
          </cell>
          <cell r="J1060" t="e">
            <v>#N/A</v>
          </cell>
          <cell r="K1060">
            <v>42</v>
          </cell>
          <cell r="L1060">
            <v>32</v>
          </cell>
          <cell r="M1060" t="e">
            <v>#N/A</v>
          </cell>
          <cell r="N1060">
            <v>37</v>
          </cell>
          <cell r="O1060" t="e">
            <v>#N/A</v>
          </cell>
          <cell r="P1060" t="str">
            <v/>
          </cell>
          <cell r="Q1060" t="str">
            <v/>
          </cell>
          <cell r="R1060" t="e">
            <v>#N/A</v>
          </cell>
        </row>
        <row r="1061">
          <cell r="A1061" t="str">
            <v/>
          </cell>
          <cell r="B1061" t="str">
            <v/>
          </cell>
          <cell r="C1061" t="str">
            <v>Future</v>
          </cell>
          <cell r="D1061" t="e">
            <v>#N/A</v>
          </cell>
          <cell r="E1061">
            <v>-34.023438735177656</v>
          </cell>
          <cell r="F1061">
            <v>49.312529644269169</v>
          </cell>
          <cell r="G1061">
            <v>29.470632411066362</v>
          </cell>
          <cell r="H1061">
            <v>29.470632411066362</v>
          </cell>
          <cell r="I1061" t="e">
            <v>#N/A</v>
          </cell>
          <cell r="J1061" t="e">
            <v>#N/A</v>
          </cell>
          <cell r="K1061">
            <v>42</v>
          </cell>
          <cell r="L1061">
            <v>32</v>
          </cell>
          <cell r="M1061" t="e">
            <v>#N/A</v>
          </cell>
          <cell r="N1061">
            <v>37</v>
          </cell>
          <cell r="O1061" t="e">
            <v>#N/A</v>
          </cell>
          <cell r="P1061" t="str">
            <v/>
          </cell>
          <cell r="Q1061" t="str">
            <v/>
          </cell>
          <cell r="R1061" t="e">
            <v>#N/A</v>
          </cell>
        </row>
        <row r="1062">
          <cell r="A1062" t="str">
            <v/>
          </cell>
          <cell r="B1062" t="str">
            <v/>
          </cell>
          <cell r="C1062" t="str">
            <v>Future</v>
          </cell>
          <cell r="D1062" t="e">
            <v>#N/A</v>
          </cell>
          <cell r="E1062">
            <v>-34.160079051383192</v>
          </cell>
          <cell r="F1062">
            <v>49.341897233201976</v>
          </cell>
          <cell r="G1062">
            <v>29.460474308299563</v>
          </cell>
          <cell r="H1062">
            <v>29.460474308299563</v>
          </cell>
          <cell r="I1062" t="e">
            <v>#N/A</v>
          </cell>
          <cell r="J1062" t="e">
            <v>#N/A</v>
          </cell>
          <cell r="K1062">
            <v>42</v>
          </cell>
          <cell r="L1062">
            <v>32</v>
          </cell>
          <cell r="M1062" t="e">
            <v>#N/A</v>
          </cell>
          <cell r="N1062">
            <v>37</v>
          </cell>
          <cell r="O1062" t="e">
            <v>#N/A</v>
          </cell>
          <cell r="P1062" t="str">
            <v/>
          </cell>
          <cell r="Q1062" t="str">
            <v/>
          </cell>
          <cell r="R1062" t="e">
            <v>#N/A</v>
          </cell>
        </row>
        <row r="1063">
          <cell r="A1063" t="str">
            <v/>
          </cell>
          <cell r="B1063" t="str">
            <v/>
          </cell>
          <cell r="C1063" t="str">
            <v>Future</v>
          </cell>
          <cell r="D1063" t="e">
            <v>#N/A</v>
          </cell>
          <cell r="E1063">
            <v>-34.296719367588729</v>
          </cell>
          <cell r="F1063">
            <v>49.371264822134783</v>
          </cell>
          <cell r="G1063">
            <v>29.450316205532765</v>
          </cell>
          <cell r="H1063">
            <v>29.450316205532765</v>
          </cell>
          <cell r="I1063" t="e">
            <v>#N/A</v>
          </cell>
          <cell r="J1063" t="e">
            <v>#N/A</v>
          </cell>
          <cell r="K1063">
            <v>42</v>
          </cell>
          <cell r="L1063">
            <v>32</v>
          </cell>
          <cell r="M1063" t="e">
            <v>#N/A</v>
          </cell>
          <cell r="N1063">
            <v>37</v>
          </cell>
          <cell r="O1063" t="e">
            <v>#N/A</v>
          </cell>
          <cell r="P1063" t="str">
            <v/>
          </cell>
          <cell r="Q1063" t="str">
            <v/>
          </cell>
          <cell r="R1063" t="e">
            <v>#N/A</v>
          </cell>
        </row>
        <row r="1064">
          <cell r="A1064" t="str">
            <v/>
          </cell>
          <cell r="B1064" t="str">
            <v/>
          </cell>
          <cell r="C1064" t="str">
            <v>Future</v>
          </cell>
          <cell r="D1064" t="e">
            <v>#N/A</v>
          </cell>
          <cell r="E1064">
            <v>-34.433359683794265</v>
          </cell>
          <cell r="F1064">
            <v>49.400632411067591</v>
          </cell>
          <cell r="G1064">
            <v>29.440158102765967</v>
          </cell>
          <cell r="H1064">
            <v>29.440158102765967</v>
          </cell>
          <cell r="I1064" t="e">
            <v>#N/A</v>
          </cell>
          <cell r="J1064" t="e">
            <v>#N/A</v>
          </cell>
          <cell r="K1064">
            <v>42</v>
          </cell>
          <cell r="L1064">
            <v>32</v>
          </cell>
          <cell r="M1064" t="e">
            <v>#N/A</v>
          </cell>
          <cell r="N1064">
            <v>37</v>
          </cell>
          <cell r="O1064" t="e">
            <v>#N/A</v>
          </cell>
          <cell r="P1064" t="str">
            <v/>
          </cell>
          <cell r="Q1064" t="str">
            <v/>
          </cell>
          <cell r="R1064" t="e">
            <v>#N/A</v>
          </cell>
        </row>
        <row r="1065">
          <cell r="A1065" t="str">
            <v/>
          </cell>
          <cell r="B1065" t="str">
            <v/>
          </cell>
          <cell r="C1065" t="str">
            <v>Future</v>
          </cell>
          <cell r="D1065" t="e">
            <v>#N/A</v>
          </cell>
          <cell r="E1065">
            <v>-34.569999999999801</v>
          </cell>
          <cell r="F1065">
            <v>49.430000000000398</v>
          </cell>
          <cell r="G1065">
            <v>29.429999999999168</v>
          </cell>
          <cell r="H1065">
            <v>29.429999999999168</v>
          </cell>
          <cell r="I1065" t="e">
            <v>#N/A</v>
          </cell>
          <cell r="J1065" t="e">
            <v>#N/A</v>
          </cell>
          <cell r="K1065">
            <v>42</v>
          </cell>
          <cell r="L1065">
            <v>32</v>
          </cell>
          <cell r="M1065" t="e">
            <v>#N/A</v>
          </cell>
          <cell r="N1065">
            <v>37</v>
          </cell>
          <cell r="O1065" t="e">
            <v>#N/A</v>
          </cell>
          <cell r="P1065" t="str">
            <v/>
          </cell>
          <cell r="Q1065" t="str">
            <v/>
          </cell>
          <cell r="R1065" t="e">
            <v>#N/A</v>
          </cell>
        </row>
        <row r="1066">
          <cell r="A1066" t="str">
            <v/>
          </cell>
          <cell r="B1066" t="str">
            <v/>
          </cell>
          <cell r="C1066" t="str">
            <v>Future</v>
          </cell>
          <cell r="D1066" t="e">
            <v>#N/A</v>
          </cell>
          <cell r="E1066">
            <v>-34.706640316205338</v>
          </cell>
          <cell r="F1066">
            <v>49.459367588933205</v>
          </cell>
          <cell r="G1066">
            <v>29.41984189723237</v>
          </cell>
          <cell r="H1066">
            <v>29.41984189723237</v>
          </cell>
          <cell r="I1066" t="e">
            <v>#N/A</v>
          </cell>
          <cell r="J1066" t="e">
            <v>#N/A</v>
          </cell>
          <cell r="K1066">
            <v>42</v>
          </cell>
          <cell r="L1066">
            <v>32</v>
          </cell>
          <cell r="M1066" t="e">
            <v>#N/A</v>
          </cell>
          <cell r="N1066">
            <v>37</v>
          </cell>
          <cell r="O1066" t="e">
            <v>#N/A</v>
          </cell>
          <cell r="P1066" t="str">
            <v/>
          </cell>
          <cell r="Q1066" t="str">
            <v/>
          </cell>
          <cell r="R1066" t="e">
            <v>#N/A</v>
          </cell>
        </row>
        <row r="1067">
          <cell r="A1067" t="str">
            <v/>
          </cell>
          <cell r="B1067" t="str">
            <v/>
          </cell>
          <cell r="C1067" t="str">
            <v>Future</v>
          </cell>
          <cell r="D1067" t="e">
            <v>#N/A</v>
          </cell>
          <cell r="E1067">
            <v>-34.843280632410874</v>
          </cell>
          <cell r="F1067">
            <v>49.488735177866012</v>
          </cell>
          <cell r="G1067">
            <v>29.409683794465572</v>
          </cell>
          <cell r="H1067">
            <v>29.409683794465572</v>
          </cell>
          <cell r="I1067" t="e">
            <v>#N/A</v>
          </cell>
          <cell r="J1067" t="e">
            <v>#N/A</v>
          </cell>
          <cell r="K1067">
            <v>42</v>
          </cell>
          <cell r="L1067">
            <v>32</v>
          </cell>
          <cell r="M1067" t="e">
            <v>#N/A</v>
          </cell>
          <cell r="N1067">
            <v>37</v>
          </cell>
          <cell r="O1067" t="e">
            <v>#N/A</v>
          </cell>
          <cell r="P1067" t="str">
            <v/>
          </cell>
          <cell r="Q1067" t="str">
            <v/>
          </cell>
          <cell r="R1067" t="e">
            <v>#N/A</v>
          </cell>
        </row>
        <row r="1068">
          <cell r="A1068" t="str">
            <v/>
          </cell>
          <cell r="B1068" t="str">
            <v/>
          </cell>
          <cell r="C1068" t="str">
            <v>Future</v>
          </cell>
          <cell r="D1068" t="e">
            <v>#N/A</v>
          </cell>
          <cell r="E1068">
            <v>-34.97992094861641</v>
          </cell>
          <cell r="F1068">
            <v>49.518102766798819</v>
          </cell>
          <cell r="G1068">
            <v>29.399525691698773</v>
          </cell>
          <cell r="H1068">
            <v>29.399525691698773</v>
          </cell>
          <cell r="I1068" t="e">
            <v>#N/A</v>
          </cell>
          <cell r="J1068" t="e">
            <v>#N/A</v>
          </cell>
          <cell r="K1068">
            <v>42</v>
          </cell>
          <cell r="L1068">
            <v>32</v>
          </cell>
          <cell r="M1068" t="e">
            <v>#N/A</v>
          </cell>
          <cell r="N1068">
            <v>37</v>
          </cell>
          <cell r="O1068" t="e">
            <v>#N/A</v>
          </cell>
          <cell r="P1068" t="str">
            <v/>
          </cell>
          <cell r="Q1068" t="str">
            <v/>
          </cell>
          <cell r="R1068" t="e">
            <v>#N/A</v>
          </cell>
        </row>
        <row r="1069">
          <cell r="A1069" t="str">
            <v/>
          </cell>
          <cell r="B1069" t="str">
            <v/>
          </cell>
          <cell r="C1069" t="str">
            <v>Future</v>
          </cell>
          <cell r="D1069" t="e">
            <v>#N/A</v>
          </cell>
          <cell r="E1069">
            <v>-35.116561264821947</v>
          </cell>
          <cell r="F1069">
            <v>49.547470355731626</v>
          </cell>
          <cell r="G1069">
            <v>29.389367588931975</v>
          </cell>
          <cell r="H1069">
            <v>29.389367588931975</v>
          </cell>
          <cell r="I1069" t="e">
            <v>#N/A</v>
          </cell>
          <cell r="J1069" t="e">
            <v>#N/A</v>
          </cell>
          <cell r="K1069">
            <v>42</v>
          </cell>
          <cell r="L1069">
            <v>32</v>
          </cell>
          <cell r="M1069" t="e">
            <v>#N/A</v>
          </cell>
          <cell r="N1069">
            <v>37</v>
          </cell>
          <cell r="O1069" t="e">
            <v>#N/A</v>
          </cell>
          <cell r="P1069" t="str">
            <v/>
          </cell>
          <cell r="Q1069" t="str">
            <v/>
          </cell>
          <cell r="R1069" t="e">
            <v>#N/A</v>
          </cell>
        </row>
        <row r="1070">
          <cell r="A1070" t="str">
            <v/>
          </cell>
          <cell r="B1070" t="str">
            <v/>
          </cell>
          <cell r="C1070" t="str">
            <v>Future</v>
          </cell>
          <cell r="D1070" t="e">
            <v>#N/A</v>
          </cell>
          <cell r="E1070">
            <v>-35.253201581027483</v>
          </cell>
          <cell r="F1070">
            <v>49.576837944664433</v>
          </cell>
          <cell r="G1070">
            <v>29.379209486165177</v>
          </cell>
          <cell r="H1070">
            <v>29.379209486165177</v>
          </cell>
          <cell r="I1070" t="e">
            <v>#N/A</v>
          </cell>
          <cell r="J1070" t="e">
            <v>#N/A</v>
          </cell>
          <cell r="K1070">
            <v>42</v>
          </cell>
          <cell r="L1070">
            <v>32</v>
          </cell>
          <cell r="M1070" t="e">
            <v>#N/A</v>
          </cell>
          <cell r="N1070">
            <v>37</v>
          </cell>
          <cell r="O1070" t="e">
            <v>#N/A</v>
          </cell>
          <cell r="P1070" t="str">
            <v/>
          </cell>
          <cell r="Q1070" t="str">
            <v/>
          </cell>
          <cell r="R1070" t="e">
            <v>#N/A</v>
          </cell>
        </row>
        <row r="1071">
          <cell r="A1071" t="str">
            <v/>
          </cell>
          <cell r="B1071" t="str">
            <v/>
          </cell>
          <cell r="C1071" t="str">
            <v>Future</v>
          </cell>
          <cell r="D1071" t="e">
            <v>#N/A</v>
          </cell>
          <cell r="E1071">
            <v>-35.389841897233019</v>
          </cell>
          <cell r="F1071">
            <v>49.60620553359724</v>
          </cell>
          <cell r="G1071">
            <v>29.369051383398379</v>
          </cell>
          <cell r="H1071">
            <v>29.369051383398379</v>
          </cell>
          <cell r="I1071" t="e">
            <v>#N/A</v>
          </cell>
          <cell r="J1071" t="e">
            <v>#N/A</v>
          </cell>
          <cell r="K1071">
            <v>42</v>
          </cell>
          <cell r="L1071">
            <v>32</v>
          </cell>
          <cell r="M1071" t="e">
            <v>#N/A</v>
          </cell>
          <cell r="N1071">
            <v>37</v>
          </cell>
          <cell r="O1071" t="e">
            <v>#N/A</v>
          </cell>
          <cell r="P1071" t="str">
            <v/>
          </cell>
          <cell r="Q1071" t="str">
            <v/>
          </cell>
          <cell r="R1071" t="e">
            <v>#N/A</v>
          </cell>
        </row>
        <row r="1072">
          <cell r="A1072" t="str">
            <v/>
          </cell>
          <cell r="B1072" t="str">
            <v/>
          </cell>
          <cell r="C1072" t="str">
            <v>Future</v>
          </cell>
          <cell r="D1072" t="e">
            <v>#N/A</v>
          </cell>
          <cell r="E1072">
            <v>-35.526482213438555</v>
          </cell>
          <cell r="F1072">
            <v>49.635573122530047</v>
          </cell>
          <cell r="G1072">
            <v>29.35889328063158</v>
          </cell>
          <cell r="H1072">
            <v>29.35889328063158</v>
          </cell>
          <cell r="I1072" t="e">
            <v>#N/A</v>
          </cell>
          <cell r="J1072" t="e">
            <v>#N/A</v>
          </cell>
          <cell r="K1072">
            <v>42</v>
          </cell>
          <cell r="L1072">
            <v>32</v>
          </cell>
          <cell r="M1072" t="e">
            <v>#N/A</v>
          </cell>
          <cell r="N1072">
            <v>37</v>
          </cell>
          <cell r="O1072" t="e">
            <v>#N/A</v>
          </cell>
          <cell r="P1072" t="str">
            <v/>
          </cell>
          <cell r="Q1072" t="str">
            <v/>
          </cell>
          <cell r="R1072" t="e">
            <v>#N/A</v>
          </cell>
        </row>
        <row r="1073">
          <cell r="A1073" t="str">
            <v/>
          </cell>
          <cell r="B1073" t="str">
            <v/>
          </cell>
          <cell r="C1073" t="str">
            <v>Future</v>
          </cell>
          <cell r="D1073" t="e">
            <v>#N/A</v>
          </cell>
          <cell r="E1073">
            <v>-35.663122529644092</v>
          </cell>
          <cell r="F1073">
            <v>49.664940711462854</v>
          </cell>
          <cell r="G1073">
            <v>29.348735177864782</v>
          </cell>
          <cell r="H1073">
            <v>29.348735177864782</v>
          </cell>
          <cell r="I1073" t="e">
            <v>#N/A</v>
          </cell>
          <cell r="J1073" t="e">
            <v>#N/A</v>
          </cell>
          <cell r="K1073">
            <v>42</v>
          </cell>
          <cell r="L1073">
            <v>32</v>
          </cell>
          <cell r="M1073" t="e">
            <v>#N/A</v>
          </cell>
          <cell r="N1073">
            <v>37</v>
          </cell>
          <cell r="O1073" t="e">
            <v>#N/A</v>
          </cell>
          <cell r="P1073" t="str">
            <v/>
          </cell>
          <cell r="Q1073" t="str">
            <v/>
          </cell>
          <cell r="R1073" t="e">
            <v>#N/A</v>
          </cell>
        </row>
        <row r="1074">
          <cell r="A1074" t="str">
            <v/>
          </cell>
          <cell r="B1074" t="str">
            <v/>
          </cell>
          <cell r="C1074" t="str">
            <v>Future</v>
          </cell>
          <cell r="D1074" t="e">
            <v>#N/A</v>
          </cell>
          <cell r="E1074">
            <v>-35.799762845849628</v>
          </cell>
          <cell r="F1074">
            <v>49.694308300395662</v>
          </cell>
          <cell r="G1074">
            <v>29.338577075097984</v>
          </cell>
          <cell r="H1074">
            <v>29.338577075097984</v>
          </cell>
          <cell r="I1074" t="e">
            <v>#N/A</v>
          </cell>
          <cell r="J1074" t="e">
            <v>#N/A</v>
          </cell>
          <cell r="K1074">
            <v>42</v>
          </cell>
          <cell r="L1074">
            <v>32</v>
          </cell>
          <cell r="M1074" t="e">
            <v>#N/A</v>
          </cell>
          <cell r="N1074">
            <v>37</v>
          </cell>
          <cell r="O1074" t="e">
            <v>#N/A</v>
          </cell>
          <cell r="P1074" t="str">
            <v/>
          </cell>
          <cell r="Q1074" t="str">
            <v/>
          </cell>
          <cell r="R1074" t="e">
            <v>#N/A</v>
          </cell>
        </row>
        <row r="1075">
          <cell r="A1075" t="str">
            <v/>
          </cell>
          <cell r="B1075" t="str">
            <v/>
          </cell>
          <cell r="C1075" t="str">
            <v>Future</v>
          </cell>
          <cell r="D1075" t="e">
            <v>#N/A</v>
          </cell>
          <cell r="E1075">
            <v>-35.936403162055164</v>
          </cell>
          <cell r="F1075">
            <v>49.723675889328469</v>
          </cell>
          <cell r="G1075">
            <v>29.328418972331185</v>
          </cell>
          <cell r="H1075">
            <v>29.328418972331185</v>
          </cell>
          <cell r="I1075" t="e">
            <v>#N/A</v>
          </cell>
          <cell r="J1075" t="e">
            <v>#N/A</v>
          </cell>
          <cell r="K1075">
            <v>42</v>
          </cell>
          <cell r="L1075">
            <v>32</v>
          </cell>
          <cell r="M1075" t="e">
            <v>#N/A</v>
          </cell>
          <cell r="N1075">
            <v>37</v>
          </cell>
          <cell r="O1075" t="e">
            <v>#N/A</v>
          </cell>
          <cell r="P1075" t="str">
            <v/>
          </cell>
          <cell r="Q1075" t="str">
            <v/>
          </cell>
          <cell r="R1075" t="e">
            <v>#N/A</v>
          </cell>
        </row>
        <row r="1076">
          <cell r="A1076" t="str">
            <v/>
          </cell>
          <cell r="B1076" t="str">
            <v/>
          </cell>
          <cell r="C1076" t="str">
            <v>Future</v>
          </cell>
          <cell r="D1076" t="e">
            <v>#N/A</v>
          </cell>
          <cell r="E1076">
            <v>-36.073043478260701</v>
          </cell>
          <cell r="F1076">
            <v>49.753043478261276</v>
          </cell>
          <cell r="G1076">
            <v>29.318260869564387</v>
          </cell>
          <cell r="H1076">
            <v>29.318260869564387</v>
          </cell>
          <cell r="I1076" t="e">
            <v>#N/A</v>
          </cell>
          <cell r="J1076" t="e">
            <v>#N/A</v>
          </cell>
          <cell r="K1076">
            <v>42</v>
          </cell>
          <cell r="L1076">
            <v>32</v>
          </cell>
          <cell r="M1076" t="e">
            <v>#N/A</v>
          </cell>
          <cell r="N1076">
            <v>37</v>
          </cell>
          <cell r="O1076" t="e">
            <v>#N/A</v>
          </cell>
          <cell r="P1076" t="str">
            <v/>
          </cell>
          <cell r="Q1076" t="str">
            <v/>
          </cell>
          <cell r="R1076" t="e">
            <v>#N/A</v>
          </cell>
        </row>
        <row r="1077">
          <cell r="A1077" t="str">
            <v/>
          </cell>
          <cell r="B1077" t="str">
            <v/>
          </cell>
          <cell r="C1077" t="str">
            <v>Future</v>
          </cell>
          <cell r="D1077" t="e">
            <v>#N/A</v>
          </cell>
          <cell r="E1077">
            <v>-36.209683794466237</v>
          </cell>
          <cell r="F1077">
            <v>49.782411067194083</v>
          </cell>
          <cell r="G1077">
            <v>29.308102766797589</v>
          </cell>
          <cell r="H1077">
            <v>29.308102766797589</v>
          </cell>
          <cell r="I1077" t="e">
            <v>#N/A</v>
          </cell>
          <cell r="J1077" t="e">
            <v>#N/A</v>
          </cell>
          <cell r="K1077">
            <v>42</v>
          </cell>
          <cell r="L1077">
            <v>32</v>
          </cell>
          <cell r="M1077" t="e">
            <v>#N/A</v>
          </cell>
          <cell r="N1077">
            <v>37</v>
          </cell>
          <cell r="O1077" t="e">
            <v>#N/A</v>
          </cell>
          <cell r="P1077" t="str">
            <v/>
          </cell>
          <cell r="Q1077" t="str">
            <v/>
          </cell>
          <cell r="R1077" t="e">
            <v>#N/A</v>
          </cell>
        </row>
        <row r="1078">
          <cell r="A1078" t="str">
            <v/>
          </cell>
          <cell r="B1078" t="str">
            <v/>
          </cell>
          <cell r="C1078" t="str">
            <v>Future</v>
          </cell>
          <cell r="D1078" t="e">
            <v>#N/A</v>
          </cell>
          <cell r="E1078">
            <v>-36.346324110671773</v>
          </cell>
          <cell r="F1078">
            <v>49.81177865612689</v>
          </cell>
          <cell r="G1078">
            <v>29.297944664030791</v>
          </cell>
          <cell r="H1078">
            <v>29.297944664030791</v>
          </cell>
          <cell r="I1078" t="e">
            <v>#N/A</v>
          </cell>
          <cell r="J1078" t="e">
            <v>#N/A</v>
          </cell>
          <cell r="K1078">
            <v>42</v>
          </cell>
          <cell r="L1078">
            <v>32</v>
          </cell>
          <cell r="M1078" t="e">
            <v>#N/A</v>
          </cell>
          <cell r="N1078">
            <v>37</v>
          </cell>
          <cell r="O1078" t="e">
            <v>#N/A</v>
          </cell>
          <cell r="P1078" t="str">
            <v/>
          </cell>
          <cell r="Q1078" t="str">
            <v/>
          </cell>
          <cell r="R1078" t="e">
            <v>#N/A</v>
          </cell>
        </row>
        <row r="1079">
          <cell r="A1079" t="str">
            <v/>
          </cell>
          <cell r="B1079" t="str">
            <v/>
          </cell>
          <cell r="C1079" t="str">
            <v>Future</v>
          </cell>
          <cell r="D1079" t="e">
            <v>#N/A</v>
          </cell>
          <cell r="E1079">
            <v>-36.482964426877309</v>
          </cell>
          <cell r="F1079">
            <v>49.841146245059697</v>
          </cell>
          <cell r="G1079">
            <v>29.287786561263992</v>
          </cell>
          <cell r="H1079">
            <v>29.287786561263992</v>
          </cell>
          <cell r="I1079" t="e">
            <v>#N/A</v>
          </cell>
          <cell r="J1079" t="e">
            <v>#N/A</v>
          </cell>
          <cell r="K1079">
            <v>42</v>
          </cell>
          <cell r="L1079">
            <v>32</v>
          </cell>
          <cell r="M1079" t="e">
            <v>#N/A</v>
          </cell>
          <cell r="N1079">
            <v>37</v>
          </cell>
          <cell r="O1079" t="e">
            <v>#N/A</v>
          </cell>
          <cell r="P1079" t="str">
            <v/>
          </cell>
          <cell r="Q1079" t="str">
            <v/>
          </cell>
          <cell r="R1079" t="e">
            <v>#N/A</v>
          </cell>
        </row>
        <row r="1080">
          <cell r="A1080" t="str">
            <v/>
          </cell>
          <cell r="B1080" t="str">
            <v/>
          </cell>
          <cell r="C1080" t="str">
            <v>Future</v>
          </cell>
          <cell r="D1080" t="e">
            <v>#N/A</v>
          </cell>
          <cell r="E1080">
            <v>-36.619604743082846</v>
          </cell>
          <cell r="F1080">
            <v>49.870513833992504</v>
          </cell>
          <cell r="G1080">
            <v>29.277628458497194</v>
          </cell>
          <cell r="H1080">
            <v>29.277628458497194</v>
          </cell>
          <cell r="I1080" t="e">
            <v>#N/A</v>
          </cell>
          <cell r="J1080" t="e">
            <v>#N/A</v>
          </cell>
          <cell r="K1080">
            <v>42</v>
          </cell>
          <cell r="L1080">
            <v>32</v>
          </cell>
          <cell r="M1080" t="e">
            <v>#N/A</v>
          </cell>
          <cell r="N1080">
            <v>37</v>
          </cell>
          <cell r="O1080" t="e">
            <v>#N/A</v>
          </cell>
          <cell r="P1080" t="str">
            <v/>
          </cell>
          <cell r="Q1080" t="str">
            <v/>
          </cell>
          <cell r="R1080" t="e">
            <v>#N/A</v>
          </cell>
        </row>
        <row r="1081">
          <cell r="A1081" t="str">
            <v/>
          </cell>
          <cell r="B1081" t="str">
            <v/>
          </cell>
          <cell r="C1081" t="str">
            <v>Future</v>
          </cell>
          <cell r="D1081" t="e">
            <v>#N/A</v>
          </cell>
          <cell r="E1081">
            <v>-36.756245059288382</v>
          </cell>
          <cell r="F1081">
            <v>49.899881422925311</v>
          </cell>
          <cell r="G1081">
            <v>29.267470355730396</v>
          </cell>
          <cell r="H1081">
            <v>29.267470355730396</v>
          </cell>
          <cell r="I1081" t="e">
            <v>#N/A</v>
          </cell>
          <cell r="J1081" t="e">
            <v>#N/A</v>
          </cell>
          <cell r="K1081">
            <v>42</v>
          </cell>
          <cell r="L1081">
            <v>32</v>
          </cell>
          <cell r="M1081" t="e">
            <v>#N/A</v>
          </cell>
          <cell r="N1081">
            <v>37</v>
          </cell>
          <cell r="O1081" t="e">
            <v>#N/A</v>
          </cell>
          <cell r="P1081" t="str">
            <v/>
          </cell>
          <cell r="Q1081" t="str">
            <v/>
          </cell>
          <cell r="R1081" t="e">
            <v>#N/A</v>
          </cell>
        </row>
        <row r="1082">
          <cell r="A1082" t="str">
            <v/>
          </cell>
          <cell r="B1082" t="str">
            <v/>
          </cell>
          <cell r="C1082" t="str">
            <v>Future</v>
          </cell>
          <cell r="D1082" t="e">
            <v>#N/A</v>
          </cell>
          <cell r="E1082">
            <v>-36.892885375493918</v>
          </cell>
          <cell r="F1082">
            <v>49.929249011858118</v>
          </cell>
          <cell r="G1082">
            <v>29.257312252963597</v>
          </cell>
          <cell r="H1082">
            <v>29.257312252963597</v>
          </cell>
          <cell r="I1082" t="e">
            <v>#N/A</v>
          </cell>
          <cell r="J1082" t="e">
            <v>#N/A</v>
          </cell>
          <cell r="K1082">
            <v>42</v>
          </cell>
          <cell r="L1082">
            <v>32</v>
          </cell>
          <cell r="M1082" t="e">
            <v>#N/A</v>
          </cell>
          <cell r="N1082">
            <v>37</v>
          </cell>
          <cell r="O1082" t="e">
            <v>#N/A</v>
          </cell>
          <cell r="P1082" t="str">
            <v/>
          </cell>
          <cell r="Q1082" t="str">
            <v/>
          </cell>
          <cell r="R1082" t="e">
            <v>#N/A</v>
          </cell>
        </row>
        <row r="1083">
          <cell r="A1083" t="str">
            <v/>
          </cell>
          <cell r="B1083" t="str">
            <v/>
          </cell>
          <cell r="C1083" t="str">
            <v>Future</v>
          </cell>
          <cell r="D1083" t="e">
            <v>#N/A</v>
          </cell>
          <cell r="E1083">
            <v>-37.029525691699455</v>
          </cell>
          <cell r="F1083">
            <v>49.958616600790926</v>
          </cell>
          <cell r="G1083">
            <v>29.247154150196799</v>
          </cell>
          <cell r="H1083">
            <v>29.247154150196799</v>
          </cell>
          <cell r="I1083" t="e">
            <v>#N/A</v>
          </cell>
          <cell r="J1083" t="e">
            <v>#N/A</v>
          </cell>
          <cell r="K1083">
            <v>42</v>
          </cell>
          <cell r="L1083">
            <v>32</v>
          </cell>
          <cell r="M1083" t="e">
            <v>#N/A</v>
          </cell>
          <cell r="N1083">
            <v>37</v>
          </cell>
          <cell r="O1083" t="e">
            <v>#N/A</v>
          </cell>
          <cell r="P1083" t="str">
            <v/>
          </cell>
          <cell r="Q1083" t="str">
            <v/>
          </cell>
          <cell r="R1083" t="e">
            <v>#N/A</v>
          </cell>
        </row>
        <row r="1084">
          <cell r="A1084" t="str">
            <v/>
          </cell>
          <cell r="B1084" t="str">
            <v/>
          </cell>
          <cell r="C1084" t="str">
            <v>Future</v>
          </cell>
          <cell r="D1084" t="e">
            <v>#N/A</v>
          </cell>
          <cell r="E1084">
            <v>-37.166166007904991</v>
          </cell>
          <cell r="F1084">
            <v>49.987984189723733</v>
          </cell>
          <cell r="G1084">
            <v>29.236996047430001</v>
          </cell>
          <cell r="H1084">
            <v>29.236996047430001</v>
          </cell>
          <cell r="I1084" t="e">
            <v>#N/A</v>
          </cell>
          <cell r="J1084" t="e">
            <v>#N/A</v>
          </cell>
          <cell r="K1084">
            <v>42</v>
          </cell>
          <cell r="L1084">
            <v>32</v>
          </cell>
          <cell r="M1084" t="e">
            <v>#N/A</v>
          </cell>
          <cell r="N1084">
            <v>37</v>
          </cell>
          <cell r="O1084" t="e">
            <v>#N/A</v>
          </cell>
          <cell r="P1084" t="str">
            <v/>
          </cell>
          <cell r="Q1084" t="str">
            <v/>
          </cell>
          <cell r="R1084" t="e">
            <v>#N/A</v>
          </cell>
        </row>
        <row r="1085">
          <cell r="A1085" t="str">
            <v/>
          </cell>
          <cell r="B1085" t="str">
            <v/>
          </cell>
          <cell r="C1085" t="str">
            <v>Future</v>
          </cell>
          <cell r="D1085" t="e">
            <v>#N/A</v>
          </cell>
          <cell r="E1085">
            <v>-37.302806324110527</v>
          </cell>
          <cell r="F1085">
            <v>50.01735177865654</v>
          </cell>
          <cell r="G1085">
            <v>29.226837944663203</v>
          </cell>
          <cell r="H1085">
            <v>29.226837944663203</v>
          </cell>
          <cell r="I1085" t="e">
            <v>#N/A</v>
          </cell>
          <cell r="J1085" t="e">
            <v>#N/A</v>
          </cell>
          <cell r="K1085">
            <v>42</v>
          </cell>
          <cell r="L1085">
            <v>32</v>
          </cell>
          <cell r="M1085" t="e">
            <v>#N/A</v>
          </cell>
          <cell r="N1085">
            <v>37</v>
          </cell>
          <cell r="O1085" t="e">
            <v>#N/A</v>
          </cell>
          <cell r="P1085" t="str">
            <v/>
          </cell>
          <cell r="Q1085" t="str">
            <v/>
          </cell>
          <cell r="R1085" t="e">
            <v>#N/A</v>
          </cell>
        </row>
        <row r="1086">
          <cell r="A1086" t="str">
            <v/>
          </cell>
          <cell r="B1086" t="str">
            <v/>
          </cell>
          <cell r="C1086" t="str">
            <v>Future</v>
          </cell>
          <cell r="D1086" t="e">
            <v>#N/A</v>
          </cell>
          <cell r="E1086">
            <v>-37.439446640316064</v>
          </cell>
          <cell r="F1086">
            <v>50.046719367589347</v>
          </cell>
          <cell r="G1086">
            <v>29.216679841896404</v>
          </cell>
          <cell r="H1086">
            <v>29.216679841896404</v>
          </cell>
          <cell r="I1086" t="e">
            <v>#N/A</v>
          </cell>
          <cell r="J1086" t="e">
            <v>#N/A</v>
          </cell>
          <cell r="K1086">
            <v>42</v>
          </cell>
          <cell r="L1086">
            <v>32</v>
          </cell>
          <cell r="M1086" t="e">
            <v>#N/A</v>
          </cell>
          <cell r="N1086">
            <v>37</v>
          </cell>
          <cell r="O1086" t="e">
            <v>#N/A</v>
          </cell>
          <cell r="P1086" t="str">
            <v/>
          </cell>
          <cell r="Q1086" t="str">
            <v/>
          </cell>
          <cell r="R1086" t="e">
            <v>#N/A</v>
          </cell>
        </row>
        <row r="1087">
          <cell r="A1087" t="str">
            <v/>
          </cell>
          <cell r="B1087" t="str">
            <v/>
          </cell>
          <cell r="C1087" t="str">
            <v>Future</v>
          </cell>
          <cell r="D1087" t="e">
            <v>#N/A</v>
          </cell>
          <cell r="E1087">
            <v>-37.5760869565216</v>
          </cell>
          <cell r="F1087">
            <v>50.076086956522154</v>
          </cell>
          <cell r="G1087">
            <v>29.206521739129606</v>
          </cell>
          <cell r="H1087">
            <v>29.206521739129606</v>
          </cell>
          <cell r="I1087" t="e">
            <v>#N/A</v>
          </cell>
          <cell r="J1087" t="e">
            <v>#N/A</v>
          </cell>
          <cell r="K1087">
            <v>42</v>
          </cell>
          <cell r="L1087">
            <v>32</v>
          </cell>
          <cell r="M1087" t="e">
            <v>#N/A</v>
          </cell>
          <cell r="N1087">
            <v>37</v>
          </cell>
          <cell r="O1087" t="e">
            <v>#N/A</v>
          </cell>
          <cell r="P1087" t="str">
            <v/>
          </cell>
          <cell r="Q1087" t="str">
            <v/>
          </cell>
          <cell r="R1087" t="e">
            <v>#N/A</v>
          </cell>
        </row>
        <row r="1088">
          <cell r="A1088" t="str">
            <v/>
          </cell>
          <cell r="B1088" t="str">
            <v/>
          </cell>
          <cell r="C1088" t="str">
            <v>Future</v>
          </cell>
          <cell r="D1088" t="e">
            <v>#N/A</v>
          </cell>
          <cell r="E1088">
            <v>-37.712727272727136</v>
          </cell>
          <cell r="F1088">
            <v>50.105454545454961</v>
          </cell>
          <cell r="G1088">
            <v>29.196363636362808</v>
          </cell>
          <cell r="H1088">
            <v>29.196363636362808</v>
          </cell>
          <cell r="I1088" t="e">
            <v>#N/A</v>
          </cell>
          <cell r="J1088" t="e">
            <v>#N/A</v>
          </cell>
          <cell r="K1088">
            <v>42</v>
          </cell>
          <cell r="L1088">
            <v>32</v>
          </cell>
          <cell r="M1088" t="e">
            <v>#N/A</v>
          </cell>
          <cell r="N1088">
            <v>37</v>
          </cell>
          <cell r="O1088" t="e">
            <v>#N/A</v>
          </cell>
          <cell r="P1088" t="str">
            <v/>
          </cell>
          <cell r="Q1088" t="str">
            <v/>
          </cell>
          <cell r="R1088" t="e">
            <v>#N/A</v>
          </cell>
        </row>
        <row r="1089">
          <cell r="A1089" t="str">
            <v/>
          </cell>
          <cell r="B1089" t="str">
            <v/>
          </cell>
          <cell r="C1089" t="str">
            <v>Future</v>
          </cell>
          <cell r="D1089" t="e">
            <v>#N/A</v>
          </cell>
          <cell r="E1089">
            <v>-37.849367588932672</v>
          </cell>
          <cell r="F1089">
            <v>50.134822134387768</v>
          </cell>
          <cell r="G1089">
            <v>29.186205533596009</v>
          </cell>
          <cell r="H1089">
            <v>29.186205533596009</v>
          </cell>
          <cell r="I1089" t="e">
            <v>#N/A</v>
          </cell>
          <cell r="J1089" t="e">
            <v>#N/A</v>
          </cell>
          <cell r="K1089">
            <v>42</v>
          </cell>
          <cell r="L1089">
            <v>32</v>
          </cell>
          <cell r="M1089" t="e">
            <v>#N/A</v>
          </cell>
          <cell r="N1089">
            <v>37</v>
          </cell>
          <cell r="O1089" t="e">
            <v>#N/A</v>
          </cell>
          <cell r="P1089" t="str">
            <v/>
          </cell>
          <cell r="Q1089" t="str">
            <v/>
          </cell>
          <cell r="R1089" t="e">
            <v>#N/A</v>
          </cell>
        </row>
        <row r="1090">
          <cell r="A1090" t="str">
            <v/>
          </cell>
          <cell r="B1090" t="str">
            <v/>
          </cell>
          <cell r="C1090" t="str">
            <v>Future</v>
          </cell>
          <cell r="D1090" t="e">
            <v>#N/A</v>
          </cell>
          <cell r="E1090">
            <v>-37.986007905138209</v>
          </cell>
          <cell r="F1090">
            <v>50.164189723320575</v>
          </cell>
          <cell r="G1090">
            <v>29.176047430829211</v>
          </cell>
          <cell r="H1090">
            <v>29.176047430829211</v>
          </cell>
          <cell r="I1090" t="e">
            <v>#N/A</v>
          </cell>
          <cell r="J1090" t="e">
            <v>#N/A</v>
          </cell>
          <cell r="K1090">
            <v>42</v>
          </cell>
          <cell r="L1090">
            <v>32</v>
          </cell>
          <cell r="M1090" t="e">
            <v>#N/A</v>
          </cell>
          <cell r="N1090">
            <v>37</v>
          </cell>
          <cell r="O1090" t="e">
            <v>#N/A</v>
          </cell>
          <cell r="P1090" t="str">
            <v/>
          </cell>
          <cell r="Q1090" t="str">
            <v/>
          </cell>
          <cell r="R1090" t="e">
            <v>#N/A</v>
          </cell>
        </row>
        <row r="1091">
          <cell r="A1091" t="str">
            <v/>
          </cell>
          <cell r="B1091" t="str">
            <v/>
          </cell>
          <cell r="C1091" t="str">
            <v>Future</v>
          </cell>
          <cell r="D1091" t="e">
            <v>#N/A</v>
          </cell>
          <cell r="E1091">
            <v>-38.122648221343745</v>
          </cell>
          <cell r="F1091">
            <v>50.193557312253382</v>
          </cell>
          <cell r="G1091">
            <v>29.165889328062413</v>
          </cell>
          <cell r="H1091">
            <v>29.165889328062413</v>
          </cell>
          <cell r="I1091" t="e">
            <v>#N/A</v>
          </cell>
          <cell r="J1091" t="e">
            <v>#N/A</v>
          </cell>
          <cell r="K1091">
            <v>42</v>
          </cell>
          <cell r="L1091">
            <v>32</v>
          </cell>
          <cell r="M1091" t="e">
            <v>#N/A</v>
          </cell>
          <cell r="N1091">
            <v>37</v>
          </cell>
          <cell r="O1091" t="e">
            <v>#N/A</v>
          </cell>
          <cell r="P1091" t="str">
            <v/>
          </cell>
          <cell r="Q1091" t="str">
            <v/>
          </cell>
          <cell r="R1091" t="e">
            <v>#N/A</v>
          </cell>
        </row>
        <row r="1092">
          <cell r="A1092" t="str">
            <v/>
          </cell>
          <cell r="B1092" t="str">
            <v/>
          </cell>
          <cell r="C1092" t="str">
            <v>Future</v>
          </cell>
          <cell r="D1092" t="e">
            <v>#N/A</v>
          </cell>
          <cell r="E1092">
            <v>-38.259288537549281</v>
          </cell>
          <cell r="F1092">
            <v>50.22292490118619</v>
          </cell>
          <cell r="G1092">
            <v>29.155731225295614</v>
          </cell>
          <cell r="H1092">
            <v>29.155731225295614</v>
          </cell>
          <cell r="I1092" t="e">
            <v>#N/A</v>
          </cell>
          <cell r="J1092" t="e">
            <v>#N/A</v>
          </cell>
          <cell r="K1092">
            <v>42</v>
          </cell>
          <cell r="L1092">
            <v>32</v>
          </cell>
          <cell r="M1092" t="e">
            <v>#N/A</v>
          </cell>
          <cell r="N1092">
            <v>37</v>
          </cell>
          <cell r="O1092" t="e">
            <v>#N/A</v>
          </cell>
          <cell r="P1092" t="str">
            <v/>
          </cell>
          <cell r="Q1092" t="str">
            <v/>
          </cell>
          <cell r="R1092" t="e">
            <v>#N/A</v>
          </cell>
        </row>
        <row r="1093">
          <cell r="A1093" t="str">
            <v/>
          </cell>
          <cell r="B1093" t="str">
            <v/>
          </cell>
          <cell r="C1093" t="str">
            <v>Future</v>
          </cell>
          <cell r="D1093" t="e">
            <v>#N/A</v>
          </cell>
          <cell r="E1093">
            <v>-38.395928853754818</v>
          </cell>
          <cell r="F1093">
            <v>50.252292490118997</v>
          </cell>
          <cell r="G1093">
            <v>29.145573122528816</v>
          </cell>
          <cell r="H1093">
            <v>29.145573122528816</v>
          </cell>
          <cell r="I1093" t="e">
            <v>#N/A</v>
          </cell>
          <cell r="J1093" t="e">
            <v>#N/A</v>
          </cell>
          <cell r="K1093">
            <v>42</v>
          </cell>
          <cell r="L1093">
            <v>32</v>
          </cell>
          <cell r="M1093" t="e">
            <v>#N/A</v>
          </cell>
          <cell r="N1093">
            <v>37</v>
          </cell>
          <cell r="O1093" t="e">
            <v>#N/A</v>
          </cell>
          <cell r="P1093" t="str">
            <v/>
          </cell>
          <cell r="Q1093" t="str">
            <v/>
          </cell>
          <cell r="R1093" t="e">
            <v>#N/A</v>
          </cell>
        </row>
        <row r="1094">
          <cell r="A1094" t="str">
            <v/>
          </cell>
          <cell r="B1094" t="str">
            <v/>
          </cell>
          <cell r="C1094" t="str">
            <v>Future</v>
          </cell>
          <cell r="D1094" t="e">
            <v>#N/A</v>
          </cell>
          <cell r="E1094">
            <v>-38.532569169960354</v>
          </cell>
          <cell r="F1094">
            <v>50.281660079051804</v>
          </cell>
          <cell r="G1094">
            <v>29.135415019762018</v>
          </cell>
          <cell r="H1094">
            <v>29.135415019762018</v>
          </cell>
          <cell r="I1094" t="e">
            <v>#N/A</v>
          </cell>
          <cell r="J1094" t="e">
            <v>#N/A</v>
          </cell>
          <cell r="K1094">
            <v>42</v>
          </cell>
          <cell r="L1094">
            <v>32</v>
          </cell>
          <cell r="M1094" t="e">
            <v>#N/A</v>
          </cell>
          <cell r="N1094">
            <v>37</v>
          </cell>
          <cell r="O1094" t="e">
            <v>#N/A</v>
          </cell>
          <cell r="P1094" t="str">
            <v/>
          </cell>
          <cell r="Q1094" t="str">
            <v/>
          </cell>
          <cell r="R1094" t="e">
            <v>#N/A</v>
          </cell>
        </row>
        <row r="1095">
          <cell r="A1095" t="str">
            <v/>
          </cell>
          <cell r="B1095" t="str">
            <v/>
          </cell>
          <cell r="C1095" t="str">
            <v>Future</v>
          </cell>
          <cell r="D1095" t="e">
            <v>#N/A</v>
          </cell>
          <cell r="E1095">
            <v>-38.66920948616589</v>
          </cell>
          <cell r="F1095">
            <v>50.311027667984611</v>
          </cell>
          <cell r="G1095">
            <v>29.12525691699522</v>
          </cell>
          <cell r="H1095">
            <v>29.12525691699522</v>
          </cell>
          <cell r="I1095" t="e">
            <v>#N/A</v>
          </cell>
          <cell r="J1095" t="e">
            <v>#N/A</v>
          </cell>
          <cell r="K1095">
            <v>42</v>
          </cell>
          <cell r="L1095">
            <v>32</v>
          </cell>
          <cell r="M1095" t="e">
            <v>#N/A</v>
          </cell>
          <cell r="N1095">
            <v>37</v>
          </cell>
          <cell r="O1095" t="e">
            <v>#N/A</v>
          </cell>
          <cell r="P1095" t="str">
            <v/>
          </cell>
          <cell r="Q1095" t="str">
            <v/>
          </cell>
          <cell r="R1095" t="e">
            <v>#N/A</v>
          </cell>
        </row>
        <row r="1096">
          <cell r="A1096" t="str">
            <v/>
          </cell>
          <cell r="B1096" t="str">
            <v/>
          </cell>
          <cell r="C1096" t="str">
            <v>Future</v>
          </cell>
          <cell r="D1096" t="e">
            <v>#N/A</v>
          </cell>
          <cell r="E1096">
            <v>-38.805849802371426</v>
          </cell>
          <cell r="F1096">
            <v>50.340395256917418</v>
          </cell>
          <cell r="G1096">
            <v>29.115098814228421</v>
          </cell>
          <cell r="H1096">
            <v>29.115098814228421</v>
          </cell>
          <cell r="I1096" t="e">
            <v>#N/A</v>
          </cell>
          <cell r="J1096" t="e">
            <v>#N/A</v>
          </cell>
          <cell r="K1096">
            <v>42</v>
          </cell>
          <cell r="L1096">
            <v>32</v>
          </cell>
          <cell r="M1096" t="e">
            <v>#N/A</v>
          </cell>
          <cell r="N1096">
            <v>37</v>
          </cell>
          <cell r="O1096" t="e">
            <v>#N/A</v>
          </cell>
          <cell r="P1096" t="str">
            <v/>
          </cell>
          <cell r="Q1096" t="str">
            <v/>
          </cell>
          <cell r="R1096" t="e">
            <v>#N/A</v>
          </cell>
        </row>
        <row r="1097">
          <cell r="A1097" t="str">
            <v/>
          </cell>
          <cell r="B1097" t="str">
            <v/>
          </cell>
          <cell r="C1097" t="str">
            <v>Future</v>
          </cell>
          <cell r="D1097" t="e">
            <v>#N/A</v>
          </cell>
          <cell r="E1097">
            <v>-38.942490118576963</v>
          </cell>
          <cell r="F1097">
            <v>50.369762845850225</v>
          </cell>
          <cell r="G1097">
            <v>29.104940711461623</v>
          </cell>
          <cell r="H1097">
            <v>29.104940711461623</v>
          </cell>
          <cell r="I1097" t="e">
            <v>#N/A</v>
          </cell>
          <cell r="J1097" t="e">
            <v>#N/A</v>
          </cell>
          <cell r="K1097">
            <v>42</v>
          </cell>
          <cell r="L1097">
            <v>32</v>
          </cell>
          <cell r="M1097" t="e">
            <v>#N/A</v>
          </cell>
          <cell r="N1097">
            <v>37</v>
          </cell>
          <cell r="O1097" t="e">
            <v>#N/A</v>
          </cell>
          <cell r="P1097" t="str">
            <v/>
          </cell>
          <cell r="Q1097" t="str">
            <v/>
          </cell>
          <cell r="R1097" t="e">
            <v>#N/A</v>
          </cell>
        </row>
        <row r="1098">
          <cell r="A1098" t="str">
            <v/>
          </cell>
          <cell r="B1098" t="str">
            <v/>
          </cell>
          <cell r="C1098" t="str">
            <v>Future</v>
          </cell>
          <cell r="D1098" t="e">
            <v>#N/A</v>
          </cell>
          <cell r="E1098">
            <v>-39.079130434782499</v>
          </cell>
          <cell r="F1098">
            <v>50.399130434783032</v>
          </cell>
          <cell r="G1098">
            <v>29.094782608694825</v>
          </cell>
          <cell r="H1098">
            <v>29.094782608694825</v>
          </cell>
          <cell r="I1098" t="e">
            <v>#N/A</v>
          </cell>
          <cell r="J1098" t="e">
            <v>#N/A</v>
          </cell>
          <cell r="K1098">
            <v>42</v>
          </cell>
          <cell r="L1098">
            <v>32</v>
          </cell>
          <cell r="M1098" t="e">
            <v>#N/A</v>
          </cell>
          <cell r="N1098">
            <v>37</v>
          </cell>
          <cell r="O1098" t="e">
            <v>#N/A</v>
          </cell>
          <cell r="P1098" t="str">
            <v/>
          </cell>
          <cell r="Q1098" t="str">
            <v/>
          </cell>
          <cell r="R1098" t="e">
            <v>#N/A</v>
          </cell>
        </row>
        <row r="1099">
          <cell r="A1099" t="str">
            <v/>
          </cell>
          <cell r="B1099" t="str">
            <v/>
          </cell>
          <cell r="C1099" t="str">
            <v>Future</v>
          </cell>
          <cell r="D1099" t="e">
            <v>#N/A</v>
          </cell>
          <cell r="E1099">
            <v>-39.215770750988035</v>
          </cell>
          <cell r="F1099">
            <v>50.428498023715839</v>
          </cell>
          <cell r="G1099">
            <v>29.084624505928026</v>
          </cell>
          <cell r="H1099">
            <v>29.084624505928026</v>
          </cell>
          <cell r="I1099" t="e">
            <v>#N/A</v>
          </cell>
          <cell r="J1099" t="e">
            <v>#N/A</v>
          </cell>
          <cell r="K1099">
            <v>42</v>
          </cell>
          <cell r="L1099">
            <v>32</v>
          </cell>
          <cell r="M1099" t="e">
            <v>#N/A</v>
          </cell>
          <cell r="N1099">
            <v>37</v>
          </cell>
          <cell r="O1099" t="e">
            <v>#N/A</v>
          </cell>
          <cell r="P1099" t="str">
            <v/>
          </cell>
          <cell r="Q1099" t="str">
            <v/>
          </cell>
          <cell r="R1099" t="e">
            <v>#N/A</v>
          </cell>
        </row>
        <row r="1100">
          <cell r="A1100" t="str">
            <v/>
          </cell>
          <cell r="B1100" t="str">
            <v/>
          </cell>
          <cell r="C1100" t="str">
            <v>Future</v>
          </cell>
          <cell r="D1100" t="e">
            <v>#N/A</v>
          </cell>
          <cell r="E1100">
            <v>-39.352411067193572</v>
          </cell>
          <cell r="F1100">
            <v>50.457865612648646</v>
          </cell>
          <cell r="G1100">
            <v>29.074466403161228</v>
          </cell>
          <cell r="H1100">
            <v>29.074466403161228</v>
          </cell>
          <cell r="I1100" t="e">
            <v>#N/A</v>
          </cell>
          <cell r="J1100" t="e">
            <v>#N/A</v>
          </cell>
          <cell r="K1100">
            <v>42</v>
          </cell>
          <cell r="L1100">
            <v>32</v>
          </cell>
          <cell r="M1100" t="e">
            <v>#N/A</v>
          </cell>
          <cell r="N1100">
            <v>37</v>
          </cell>
          <cell r="O1100" t="e">
            <v>#N/A</v>
          </cell>
          <cell r="P1100" t="str">
            <v/>
          </cell>
          <cell r="Q1100" t="str">
            <v/>
          </cell>
          <cell r="R1100" t="e">
            <v>#N/A</v>
          </cell>
        </row>
        <row r="1101">
          <cell r="A1101" t="str">
            <v/>
          </cell>
          <cell r="B1101" t="str">
            <v/>
          </cell>
          <cell r="C1101" t="str">
            <v>Future</v>
          </cell>
          <cell r="D1101" t="e">
            <v>#N/A</v>
          </cell>
          <cell r="E1101">
            <v>-39.489051383399108</v>
          </cell>
          <cell r="F1101">
            <v>50.487233201581454</v>
          </cell>
          <cell r="G1101">
            <v>29.06430830039443</v>
          </cell>
          <cell r="H1101">
            <v>29.06430830039443</v>
          </cell>
          <cell r="I1101" t="e">
            <v>#N/A</v>
          </cell>
          <cell r="J1101" t="e">
            <v>#N/A</v>
          </cell>
          <cell r="K1101">
            <v>42</v>
          </cell>
          <cell r="L1101">
            <v>32</v>
          </cell>
          <cell r="M1101" t="e">
            <v>#N/A</v>
          </cell>
          <cell r="N1101">
            <v>37</v>
          </cell>
          <cell r="O1101" t="e">
            <v>#N/A</v>
          </cell>
          <cell r="P1101" t="str">
            <v/>
          </cell>
          <cell r="Q1101" t="str">
            <v/>
          </cell>
          <cell r="R1101" t="e">
            <v>#N/A</v>
          </cell>
        </row>
        <row r="1102">
          <cell r="A1102" t="str">
            <v/>
          </cell>
          <cell r="B1102" t="str">
            <v/>
          </cell>
          <cell r="C1102" t="str">
            <v>Future</v>
          </cell>
          <cell r="D1102" t="e">
            <v>#N/A</v>
          </cell>
          <cell r="E1102">
            <v>-39.625691699604644</v>
          </cell>
          <cell r="F1102">
            <v>50.516600790514261</v>
          </cell>
          <cell r="G1102">
            <v>29.054150197627632</v>
          </cell>
          <cell r="H1102">
            <v>29.054150197627632</v>
          </cell>
          <cell r="I1102" t="e">
            <v>#N/A</v>
          </cell>
          <cell r="J1102" t="e">
            <v>#N/A</v>
          </cell>
          <cell r="K1102">
            <v>42</v>
          </cell>
          <cell r="L1102">
            <v>32</v>
          </cell>
          <cell r="M1102" t="e">
            <v>#N/A</v>
          </cell>
          <cell r="N1102">
            <v>37</v>
          </cell>
          <cell r="O1102" t="e">
            <v>#N/A</v>
          </cell>
          <cell r="P1102" t="str">
            <v/>
          </cell>
          <cell r="Q1102" t="str">
            <v/>
          </cell>
          <cell r="R1102" t="e">
            <v>#N/A</v>
          </cell>
        </row>
        <row r="1103">
          <cell r="A1103" t="str">
            <v/>
          </cell>
          <cell r="B1103" t="str">
            <v/>
          </cell>
          <cell r="C1103" t="str">
            <v>Future</v>
          </cell>
          <cell r="D1103" t="e">
            <v>#N/A</v>
          </cell>
          <cell r="E1103">
            <v>-39.762332015810181</v>
          </cell>
          <cell r="F1103">
            <v>50.545968379447068</v>
          </cell>
          <cell r="G1103">
            <v>29.043992094860833</v>
          </cell>
          <cell r="H1103">
            <v>29.043992094860833</v>
          </cell>
          <cell r="I1103" t="e">
            <v>#N/A</v>
          </cell>
          <cell r="J1103" t="e">
            <v>#N/A</v>
          </cell>
          <cell r="K1103">
            <v>42</v>
          </cell>
          <cell r="L1103">
            <v>32</v>
          </cell>
          <cell r="M1103" t="e">
            <v>#N/A</v>
          </cell>
          <cell r="N1103">
            <v>37</v>
          </cell>
          <cell r="O1103" t="e">
            <v>#N/A</v>
          </cell>
          <cell r="P1103" t="str">
            <v/>
          </cell>
          <cell r="Q1103" t="str">
            <v/>
          </cell>
          <cell r="R1103" t="e">
            <v>#N/A</v>
          </cell>
        </row>
        <row r="1104">
          <cell r="A1104" t="str">
            <v/>
          </cell>
          <cell r="B1104" t="str">
            <v/>
          </cell>
          <cell r="C1104" t="str">
            <v>Future</v>
          </cell>
          <cell r="D1104" t="e">
            <v>#N/A</v>
          </cell>
          <cell r="E1104">
            <v>-39.898972332015717</v>
          </cell>
          <cell r="F1104">
            <v>50.575335968379875</v>
          </cell>
          <cell r="G1104">
            <v>29.033833992094035</v>
          </cell>
          <cell r="H1104">
            <v>29.033833992094035</v>
          </cell>
          <cell r="I1104" t="e">
            <v>#N/A</v>
          </cell>
          <cell r="J1104" t="e">
            <v>#N/A</v>
          </cell>
          <cell r="K1104">
            <v>42</v>
          </cell>
          <cell r="L1104">
            <v>32</v>
          </cell>
          <cell r="M1104" t="e">
            <v>#N/A</v>
          </cell>
          <cell r="N1104">
            <v>37</v>
          </cell>
          <cell r="O1104" t="e">
            <v>#N/A</v>
          </cell>
          <cell r="P1104" t="str">
            <v/>
          </cell>
          <cell r="Q1104" t="str">
            <v/>
          </cell>
          <cell r="R1104" t="e">
            <v>#N/A</v>
          </cell>
        </row>
        <row r="1105">
          <cell r="A1105" t="str">
            <v/>
          </cell>
          <cell r="B1105" t="str">
            <v/>
          </cell>
          <cell r="C1105" t="str">
            <v>Future</v>
          </cell>
          <cell r="D1105" t="e">
            <v>#N/A</v>
          </cell>
          <cell r="E1105">
            <v>-40.035612648221253</v>
          </cell>
          <cell r="F1105">
            <v>50.604703557312682</v>
          </cell>
          <cell r="G1105">
            <v>29.023675889327237</v>
          </cell>
          <cell r="H1105">
            <v>29.023675889327237</v>
          </cell>
          <cell r="I1105" t="e">
            <v>#N/A</v>
          </cell>
          <cell r="J1105" t="e">
            <v>#N/A</v>
          </cell>
          <cell r="K1105">
            <v>42</v>
          </cell>
          <cell r="L1105">
            <v>32</v>
          </cell>
          <cell r="M1105" t="e">
            <v>#N/A</v>
          </cell>
          <cell r="N1105">
            <v>37</v>
          </cell>
          <cell r="O1105" t="e">
            <v>#N/A</v>
          </cell>
          <cell r="P1105" t="str">
            <v/>
          </cell>
          <cell r="Q1105" t="str">
            <v/>
          </cell>
          <cell r="R1105" t="e">
            <v>#N/A</v>
          </cell>
        </row>
        <row r="1106">
          <cell r="A1106" t="str">
            <v/>
          </cell>
          <cell r="B1106" t="str">
            <v/>
          </cell>
          <cell r="C1106" t="str">
            <v>Future</v>
          </cell>
          <cell r="D1106" t="e">
            <v>#N/A</v>
          </cell>
          <cell r="E1106">
            <v>-40.172252964426789</v>
          </cell>
          <cell r="F1106">
            <v>50.634071146245489</v>
          </cell>
          <cell r="G1106">
            <v>29.013517786560438</v>
          </cell>
          <cell r="H1106">
            <v>29.013517786560438</v>
          </cell>
          <cell r="I1106" t="e">
            <v>#N/A</v>
          </cell>
          <cell r="J1106" t="e">
            <v>#N/A</v>
          </cell>
          <cell r="K1106">
            <v>42</v>
          </cell>
          <cell r="L1106">
            <v>32</v>
          </cell>
          <cell r="M1106" t="e">
            <v>#N/A</v>
          </cell>
          <cell r="N1106">
            <v>37</v>
          </cell>
          <cell r="O1106" t="e">
            <v>#N/A</v>
          </cell>
          <cell r="P1106" t="str">
            <v/>
          </cell>
          <cell r="Q1106" t="str">
            <v/>
          </cell>
          <cell r="R1106" t="e">
            <v>#N/A</v>
          </cell>
        </row>
        <row r="1107">
          <cell r="A1107" t="str">
            <v/>
          </cell>
          <cell r="B1107" t="str">
            <v/>
          </cell>
          <cell r="C1107" t="str">
            <v>Future</v>
          </cell>
          <cell r="D1107" t="e">
            <v>#N/A</v>
          </cell>
          <cell r="E1107">
            <v>-40.308893280632326</v>
          </cell>
          <cell r="F1107">
            <v>50.663438735178296</v>
          </cell>
          <cell r="G1107">
            <v>29.00335968379364</v>
          </cell>
          <cell r="H1107">
            <v>29.00335968379364</v>
          </cell>
          <cell r="I1107" t="e">
            <v>#N/A</v>
          </cell>
          <cell r="J1107" t="e">
            <v>#N/A</v>
          </cell>
          <cell r="K1107">
            <v>42</v>
          </cell>
          <cell r="L1107">
            <v>32</v>
          </cell>
          <cell r="M1107" t="e">
            <v>#N/A</v>
          </cell>
          <cell r="N1107">
            <v>37</v>
          </cell>
          <cell r="O1107" t="e">
            <v>#N/A</v>
          </cell>
          <cell r="P1107" t="str">
            <v/>
          </cell>
          <cell r="Q1107" t="str">
            <v/>
          </cell>
          <cell r="R1107" t="e">
            <v>#N/A</v>
          </cell>
        </row>
        <row r="1108">
          <cell r="A1108" t="str">
            <v/>
          </cell>
          <cell r="B1108" t="str">
            <v/>
          </cell>
          <cell r="C1108" t="str">
            <v>Future</v>
          </cell>
          <cell r="D1108" t="e">
            <v>#N/A</v>
          </cell>
          <cell r="E1108">
            <v>-40.445533596837862</v>
          </cell>
          <cell r="F1108">
            <v>50.692806324111103</v>
          </cell>
          <cell r="G1108">
            <v>28.993201581026842</v>
          </cell>
          <cell r="H1108">
            <v>28.993201581026842</v>
          </cell>
          <cell r="I1108" t="e">
            <v>#N/A</v>
          </cell>
          <cell r="J1108" t="e">
            <v>#N/A</v>
          </cell>
          <cell r="K1108">
            <v>42</v>
          </cell>
          <cell r="L1108">
            <v>32</v>
          </cell>
          <cell r="M1108" t="e">
            <v>#N/A</v>
          </cell>
          <cell r="N1108">
            <v>37</v>
          </cell>
          <cell r="O1108" t="e">
            <v>#N/A</v>
          </cell>
          <cell r="P1108" t="str">
            <v/>
          </cell>
          <cell r="Q1108" t="str">
            <v/>
          </cell>
          <cell r="R1108" t="e">
            <v>#N/A</v>
          </cell>
        </row>
        <row r="1109">
          <cell r="A1109" t="str">
            <v/>
          </cell>
          <cell r="B1109" t="str">
            <v/>
          </cell>
          <cell r="C1109" t="str">
            <v>Future</v>
          </cell>
          <cell r="D1109" t="e">
            <v>#N/A</v>
          </cell>
          <cell r="E1109">
            <v>-40.582173913043398</v>
          </cell>
          <cell r="F1109">
            <v>50.72217391304391</v>
          </cell>
          <cell r="G1109">
            <v>28.983043478260043</v>
          </cell>
          <cell r="H1109">
            <v>28.983043478260043</v>
          </cell>
          <cell r="I1109" t="e">
            <v>#N/A</v>
          </cell>
          <cell r="J1109" t="e">
            <v>#N/A</v>
          </cell>
          <cell r="K1109">
            <v>42</v>
          </cell>
          <cell r="L1109">
            <v>32</v>
          </cell>
          <cell r="M1109" t="e">
            <v>#N/A</v>
          </cell>
          <cell r="N1109">
            <v>37</v>
          </cell>
          <cell r="O1109" t="e">
            <v>#N/A</v>
          </cell>
          <cell r="P1109" t="str">
            <v/>
          </cell>
          <cell r="Q1109" t="str">
            <v/>
          </cell>
          <cell r="R1109" t="e">
            <v>#N/A</v>
          </cell>
        </row>
        <row r="1110">
          <cell r="A1110" t="str">
            <v/>
          </cell>
          <cell r="B1110" t="str">
            <v/>
          </cell>
          <cell r="C1110" t="str">
            <v>Future</v>
          </cell>
          <cell r="D1110" t="e">
            <v>#N/A</v>
          </cell>
          <cell r="E1110">
            <v>-40.718814229248935</v>
          </cell>
          <cell r="F1110">
            <v>50.751541501976718</v>
          </cell>
          <cell r="G1110">
            <v>28.972885375493245</v>
          </cell>
          <cell r="H1110">
            <v>28.972885375493245</v>
          </cell>
          <cell r="I1110" t="e">
            <v>#N/A</v>
          </cell>
          <cell r="J1110" t="e">
            <v>#N/A</v>
          </cell>
          <cell r="K1110">
            <v>42</v>
          </cell>
          <cell r="L1110">
            <v>32</v>
          </cell>
          <cell r="M1110" t="e">
            <v>#N/A</v>
          </cell>
          <cell r="N1110">
            <v>37</v>
          </cell>
          <cell r="O1110" t="e">
            <v>#N/A</v>
          </cell>
          <cell r="P1110" t="str">
            <v/>
          </cell>
          <cell r="Q1110" t="str">
            <v/>
          </cell>
          <cell r="R1110" t="e">
            <v>#N/A</v>
          </cell>
        </row>
        <row r="1111">
          <cell r="A1111" t="str">
            <v/>
          </cell>
          <cell r="B1111" t="str">
            <v/>
          </cell>
          <cell r="C1111" t="str">
            <v>Future</v>
          </cell>
          <cell r="D1111" t="e">
            <v>#N/A</v>
          </cell>
          <cell r="E1111">
            <v>-40.855454545454471</v>
          </cell>
          <cell r="F1111">
            <v>50.780909090909525</v>
          </cell>
          <cell r="G1111">
            <v>28.962727272726447</v>
          </cell>
          <cell r="H1111">
            <v>28.962727272726447</v>
          </cell>
          <cell r="I1111" t="e">
            <v>#N/A</v>
          </cell>
          <cell r="J1111" t="e">
            <v>#N/A</v>
          </cell>
          <cell r="K1111">
            <v>42</v>
          </cell>
          <cell r="L1111">
            <v>32</v>
          </cell>
          <cell r="M1111" t="e">
            <v>#N/A</v>
          </cell>
          <cell r="N1111">
            <v>37</v>
          </cell>
          <cell r="O1111" t="e">
            <v>#N/A</v>
          </cell>
          <cell r="P1111" t="str">
            <v/>
          </cell>
          <cell r="Q1111" t="str">
            <v/>
          </cell>
          <cell r="R1111" t="e">
            <v>#N/A</v>
          </cell>
        </row>
        <row r="1112">
          <cell r="A1112" t="str">
            <v/>
          </cell>
          <cell r="B1112" t="str">
            <v/>
          </cell>
          <cell r="C1112" t="str">
            <v>Future</v>
          </cell>
          <cell r="D1112" t="e">
            <v>#N/A</v>
          </cell>
          <cell r="E1112">
            <v>-40.992094861660007</v>
          </cell>
          <cell r="F1112">
            <v>50.810276679842332</v>
          </cell>
          <cell r="G1112">
            <v>28.952569169959649</v>
          </cell>
          <cell r="H1112">
            <v>28.952569169959649</v>
          </cell>
          <cell r="I1112" t="e">
            <v>#N/A</v>
          </cell>
          <cell r="J1112" t="e">
            <v>#N/A</v>
          </cell>
          <cell r="K1112">
            <v>42</v>
          </cell>
          <cell r="L1112">
            <v>32</v>
          </cell>
          <cell r="M1112" t="e">
            <v>#N/A</v>
          </cell>
          <cell r="N1112">
            <v>37</v>
          </cell>
          <cell r="O1112" t="e">
            <v>#N/A</v>
          </cell>
          <cell r="P1112" t="str">
            <v/>
          </cell>
          <cell r="Q1112" t="str">
            <v/>
          </cell>
          <cell r="R1112" t="e">
            <v>#N/A</v>
          </cell>
        </row>
        <row r="1113">
          <cell r="A1113" t="str">
            <v/>
          </cell>
          <cell r="B1113" t="str">
            <v/>
          </cell>
          <cell r="C1113" t="str">
            <v>Future</v>
          </cell>
          <cell r="D1113" t="e">
            <v>#N/A</v>
          </cell>
          <cell r="E1113">
            <v>-41.128735177865543</v>
          </cell>
          <cell r="F1113">
            <v>50.839644268775139</v>
          </cell>
          <cell r="G1113">
            <v>28.94241106719285</v>
          </cell>
          <cell r="H1113">
            <v>28.94241106719285</v>
          </cell>
          <cell r="I1113" t="e">
            <v>#N/A</v>
          </cell>
          <cell r="J1113" t="e">
            <v>#N/A</v>
          </cell>
          <cell r="K1113">
            <v>42</v>
          </cell>
          <cell r="L1113">
            <v>32</v>
          </cell>
          <cell r="M1113" t="e">
            <v>#N/A</v>
          </cell>
          <cell r="N1113">
            <v>37</v>
          </cell>
          <cell r="O1113" t="e">
            <v>#N/A</v>
          </cell>
          <cell r="P1113" t="str">
            <v/>
          </cell>
          <cell r="Q1113" t="str">
            <v/>
          </cell>
          <cell r="R1113" t="e">
            <v>#N/A</v>
          </cell>
        </row>
        <row r="1114">
          <cell r="A1114" t="str">
            <v/>
          </cell>
          <cell r="B1114" t="str">
            <v/>
          </cell>
          <cell r="C1114" t="str">
            <v>Future</v>
          </cell>
          <cell r="D1114" t="e">
            <v>#N/A</v>
          </cell>
          <cell r="E1114">
            <v>-41.26537549407108</v>
          </cell>
          <cell r="F1114">
            <v>50.869011857707946</v>
          </cell>
          <cell r="G1114">
            <v>28.932252964426052</v>
          </cell>
          <cell r="H1114">
            <v>28.932252964426052</v>
          </cell>
          <cell r="I1114" t="e">
            <v>#N/A</v>
          </cell>
          <cell r="J1114" t="e">
            <v>#N/A</v>
          </cell>
          <cell r="K1114">
            <v>42</v>
          </cell>
          <cell r="L1114">
            <v>32</v>
          </cell>
          <cell r="M1114" t="e">
            <v>#N/A</v>
          </cell>
          <cell r="N1114">
            <v>37</v>
          </cell>
          <cell r="O1114" t="e">
            <v>#N/A</v>
          </cell>
          <cell r="P1114" t="str">
            <v/>
          </cell>
          <cell r="Q1114" t="str">
            <v/>
          </cell>
          <cell r="R1114" t="e">
            <v>#N/A</v>
          </cell>
        </row>
        <row r="1115">
          <cell r="A1115" t="str">
            <v/>
          </cell>
          <cell r="B1115" t="str">
            <v/>
          </cell>
          <cell r="C1115" t="str">
            <v>Future</v>
          </cell>
          <cell r="D1115" t="e">
            <v>#N/A</v>
          </cell>
          <cell r="E1115">
            <v>-41.402015810276616</v>
          </cell>
          <cell r="F1115">
            <v>50.898379446640753</v>
          </cell>
          <cell r="G1115">
            <v>28.922094861659254</v>
          </cell>
          <cell r="H1115">
            <v>28.922094861659254</v>
          </cell>
          <cell r="I1115" t="e">
            <v>#N/A</v>
          </cell>
          <cell r="J1115" t="e">
            <v>#N/A</v>
          </cell>
          <cell r="K1115">
            <v>42</v>
          </cell>
          <cell r="L1115">
            <v>32</v>
          </cell>
          <cell r="M1115" t="e">
            <v>#N/A</v>
          </cell>
          <cell r="N1115">
            <v>37</v>
          </cell>
          <cell r="O1115" t="e">
            <v>#N/A</v>
          </cell>
          <cell r="P1115" t="str">
            <v/>
          </cell>
          <cell r="Q1115" t="str">
            <v/>
          </cell>
          <cell r="R1115" t="e">
            <v>#N/A</v>
          </cell>
        </row>
        <row r="1116">
          <cell r="A1116" t="str">
            <v/>
          </cell>
          <cell r="B1116" t="str">
            <v/>
          </cell>
          <cell r="C1116" t="str">
            <v>Future</v>
          </cell>
          <cell r="D1116" t="e">
            <v>#N/A</v>
          </cell>
          <cell r="E1116">
            <v>-41.538656126482152</v>
          </cell>
          <cell r="F1116">
            <v>50.92774703557356</v>
          </cell>
          <cell r="G1116">
            <v>28.911936758892455</v>
          </cell>
          <cell r="H1116">
            <v>28.911936758892455</v>
          </cell>
          <cell r="I1116" t="e">
            <v>#N/A</v>
          </cell>
          <cell r="J1116" t="e">
            <v>#N/A</v>
          </cell>
          <cell r="K1116">
            <v>42</v>
          </cell>
          <cell r="L1116">
            <v>32</v>
          </cell>
          <cell r="M1116" t="e">
            <v>#N/A</v>
          </cell>
          <cell r="N1116">
            <v>37</v>
          </cell>
          <cell r="O1116" t="e">
            <v>#N/A</v>
          </cell>
          <cell r="P1116" t="str">
            <v/>
          </cell>
          <cell r="Q1116" t="str">
            <v/>
          </cell>
          <cell r="R1116" t="e">
            <v>#N/A</v>
          </cell>
        </row>
        <row r="1117">
          <cell r="A1117" t="str">
            <v/>
          </cell>
          <cell r="B1117" t="str">
            <v/>
          </cell>
          <cell r="C1117" t="str">
            <v>Future</v>
          </cell>
          <cell r="D1117" t="e">
            <v>#N/A</v>
          </cell>
          <cell r="E1117">
            <v>-41.675296442687689</v>
          </cell>
          <cell r="F1117">
            <v>50.957114624506367</v>
          </cell>
          <cell r="G1117">
            <v>28.901778656125657</v>
          </cell>
          <cell r="H1117">
            <v>28.901778656125657</v>
          </cell>
          <cell r="I1117" t="e">
            <v>#N/A</v>
          </cell>
          <cell r="J1117" t="e">
            <v>#N/A</v>
          </cell>
          <cell r="K1117">
            <v>42</v>
          </cell>
          <cell r="L1117">
            <v>32</v>
          </cell>
          <cell r="M1117" t="e">
            <v>#N/A</v>
          </cell>
          <cell r="N1117">
            <v>37</v>
          </cell>
          <cell r="O1117" t="e">
            <v>#N/A</v>
          </cell>
          <cell r="P1117" t="str">
            <v/>
          </cell>
          <cell r="Q1117" t="str">
            <v/>
          </cell>
          <cell r="R1117" t="e">
            <v>#N/A</v>
          </cell>
        </row>
        <row r="1118">
          <cell r="A1118" t="str">
            <v/>
          </cell>
          <cell r="B1118" t="str">
            <v/>
          </cell>
          <cell r="C1118" t="str">
            <v>Future</v>
          </cell>
          <cell r="D1118" t="e">
            <v>#N/A</v>
          </cell>
          <cell r="E1118">
            <v>-41.811936758893225</v>
          </cell>
          <cell r="F1118">
            <v>50.986482213439174</v>
          </cell>
          <cell r="G1118">
            <v>28.891620553358859</v>
          </cell>
          <cell r="H1118">
            <v>28.891620553358859</v>
          </cell>
          <cell r="I1118" t="e">
            <v>#N/A</v>
          </cell>
          <cell r="J1118" t="e">
            <v>#N/A</v>
          </cell>
          <cell r="K1118">
            <v>42</v>
          </cell>
          <cell r="L1118">
            <v>32</v>
          </cell>
          <cell r="M1118" t="e">
            <v>#N/A</v>
          </cell>
          <cell r="N1118">
            <v>37</v>
          </cell>
          <cell r="O1118" t="e">
            <v>#N/A</v>
          </cell>
          <cell r="P1118" t="str">
            <v/>
          </cell>
          <cell r="Q1118" t="str">
            <v/>
          </cell>
          <cell r="R1118" t="e">
            <v>#N/A</v>
          </cell>
        </row>
        <row r="1119">
          <cell r="A1119" t="str">
            <v/>
          </cell>
          <cell r="B1119" t="str">
            <v/>
          </cell>
          <cell r="C1119" t="str">
            <v>Future</v>
          </cell>
          <cell r="D1119" t="e">
            <v>#N/A</v>
          </cell>
          <cell r="E1119">
            <v>-41.948577075098761</v>
          </cell>
          <cell r="F1119">
            <v>51.015849802371982</v>
          </cell>
          <cell r="G1119">
            <v>28.881462450592061</v>
          </cell>
          <cell r="H1119">
            <v>28.881462450592061</v>
          </cell>
          <cell r="I1119" t="e">
            <v>#N/A</v>
          </cell>
          <cell r="J1119" t="e">
            <v>#N/A</v>
          </cell>
          <cell r="K1119">
            <v>42</v>
          </cell>
          <cell r="L1119">
            <v>32</v>
          </cell>
          <cell r="M1119" t="e">
            <v>#N/A</v>
          </cell>
          <cell r="N1119">
            <v>37</v>
          </cell>
          <cell r="O1119" t="e">
            <v>#N/A</v>
          </cell>
          <cell r="P1119" t="str">
            <v/>
          </cell>
          <cell r="Q1119" t="str">
            <v/>
          </cell>
          <cell r="R1119" t="e">
            <v>#N/A</v>
          </cell>
        </row>
        <row r="1120">
          <cell r="A1120" t="str">
            <v/>
          </cell>
          <cell r="B1120" t="str">
            <v/>
          </cell>
          <cell r="C1120" t="str">
            <v>Future</v>
          </cell>
          <cell r="D1120" t="e">
            <v>#N/A</v>
          </cell>
          <cell r="E1120">
            <v>-42.085217391304298</v>
          </cell>
          <cell r="F1120">
            <v>51.045217391304789</v>
          </cell>
          <cell r="G1120">
            <v>28.871304347825262</v>
          </cell>
          <cell r="H1120">
            <v>28.871304347825262</v>
          </cell>
          <cell r="I1120" t="e">
            <v>#N/A</v>
          </cell>
          <cell r="J1120" t="e">
            <v>#N/A</v>
          </cell>
          <cell r="K1120">
            <v>42</v>
          </cell>
          <cell r="L1120">
            <v>32</v>
          </cell>
          <cell r="M1120" t="e">
            <v>#N/A</v>
          </cell>
          <cell r="N1120">
            <v>37</v>
          </cell>
          <cell r="O1120" t="e">
            <v>#N/A</v>
          </cell>
          <cell r="P1120" t="str">
            <v/>
          </cell>
          <cell r="Q1120" t="str">
            <v/>
          </cell>
          <cell r="R1120" t="e">
            <v>#N/A</v>
          </cell>
        </row>
        <row r="1121">
          <cell r="A1121" t="str">
            <v/>
          </cell>
          <cell r="B1121" t="str">
            <v/>
          </cell>
          <cell r="C1121" t="str">
            <v>Future</v>
          </cell>
          <cell r="D1121" t="e">
            <v>#N/A</v>
          </cell>
          <cell r="E1121">
            <v>-42.221857707509834</v>
          </cell>
          <cell r="F1121">
            <v>51.074584980237596</v>
          </cell>
          <cell r="G1121">
            <v>28.861146245058464</v>
          </cell>
          <cell r="H1121">
            <v>28.861146245058464</v>
          </cell>
          <cell r="I1121" t="e">
            <v>#N/A</v>
          </cell>
          <cell r="J1121" t="e">
            <v>#N/A</v>
          </cell>
          <cell r="K1121">
            <v>42</v>
          </cell>
          <cell r="L1121">
            <v>32</v>
          </cell>
          <cell r="M1121" t="e">
            <v>#N/A</v>
          </cell>
          <cell r="N1121">
            <v>37</v>
          </cell>
          <cell r="O1121" t="e">
            <v>#N/A</v>
          </cell>
          <cell r="P1121" t="str">
            <v/>
          </cell>
          <cell r="Q1121" t="str">
            <v/>
          </cell>
          <cell r="R1121" t="e">
            <v>#N/A</v>
          </cell>
        </row>
        <row r="1122">
          <cell r="A1122" t="str">
            <v/>
          </cell>
          <cell r="B1122" t="str">
            <v/>
          </cell>
          <cell r="C1122" t="str">
            <v>Future</v>
          </cell>
          <cell r="D1122" t="e">
            <v>#N/A</v>
          </cell>
          <cell r="E1122">
            <v>-42.35849802371537</v>
          </cell>
          <cell r="F1122">
            <v>51.103952569170403</v>
          </cell>
          <cell r="G1122">
            <v>28.850988142291666</v>
          </cell>
          <cell r="H1122">
            <v>28.850988142291666</v>
          </cell>
          <cell r="I1122" t="e">
            <v>#N/A</v>
          </cell>
          <cell r="J1122" t="e">
            <v>#N/A</v>
          </cell>
          <cell r="K1122">
            <v>42</v>
          </cell>
          <cell r="L1122">
            <v>32</v>
          </cell>
          <cell r="M1122" t="e">
            <v>#N/A</v>
          </cell>
          <cell r="N1122">
            <v>37</v>
          </cell>
          <cell r="O1122" t="e">
            <v>#N/A</v>
          </cell>
          <cell r="P1122" t="str">
            <v/>
          </cell>
          <cell r="Q1122" t="str">
            <v/>
          </cell>
          <cell r="R1122" t="e">
            <v>#N/A</v>
          </cell>
        </row>
        <row r="1123">
          <cell r="A1123" t="str">
            <v/>
          </cell>
          <cell r="B1123" t="str">
            <v/>
          </cell>
          <cell r="C1123" t="str">
            <v>Future</v>
          </cell>
          <cell r="D1123" t="e">
            <v>#N/A</v>
          </cell>
          <cell r="E1123">
            <v>-42.495138339920906</v>
          </cell>
          <cell r="F1123">
            <v>51.13332015810321</v>
          </cell>
          <cell r="G1123">
            <v>28.840830039524867</v>
          </cell>
          <cell r="H1123">
            <v>28.840830039524867</v>
          </cell>
          <cell r="I1123" t="e">
            <v>#N/A</v>
          </cell>
          <cell r="J1123" t="e">
            <v>#N/A</v>
          </cell>
          <cell r="K1123">
            <v>42</v>
          </cell>
          <cell r="L1123">
            <v>32</v>
          </cell>
          <cell r="M1123" t="e">
            <v>#N/A</v>
          </cell>
          <cell r="N1123">
            <v>37</v>
          </cell>
          <cell r="O1123" t="e">
            <v>#N/A</v>
          </cell>
          <cell r="P1123" t="str">
            <v/>
          </cell>
          <cell r="Q1123" t="str">
            <v/>
          </cell>
          <cell r="R1123" t="e">
            <v>#N/A</v>
          </cell>
        </row>
        <row r="1124">
          <cell r="A1124" t="str">
            <v/>
          </cell>
          <cell r="B1124" t="str">
            <v/>
          </cell>
          <cell r="C1124" t="str">
            <v>Future</v>
          </cell>
          <cell r="D1124" t="e">
            <v>#N/A</v>
          </cell>
          <cell r="E1124">
            <v>-42.631778656126443</v>
          </cell>
          <cell r="F1124">
            <v>51.162687747036017</v>
          </cell>
          <cell r="G1124">
            <v>28.830671936758069</v>
          </cell>
          <cell r="H1124">
            <v>28.830671936758069</v>
          </cell>
          <cell r="I1124" t="e">
            <v>#N/A</v>
          </cell>
          <cell r="J1124" t="e">
            <v>#N/A</v>
          </cell>
          <cell r="K1124">
            <v>42</v>
          </cell>
          <cell r="L1124">
            <v>32</v>
          </cell>
          <cell r="M1124" t="e">
            <v>#N/A</v>
          </cell>
          <cell r="N1124">
            <v>37</v>
          </cell>
          <cell r="O1124" t="e">
            <v>#N/A</v>
          </cell>
          <cell r="P1124" t="str">
            <v/>
          </cell>
          <cell r="Q1124" t="str">
            <v/>
          </cell>
          <cell r="R1124" t="e">
            <v>#N/A</v>
          </cell>
        </row>
        <row r="1125">
          <cell r="A1125" t="str">
            <v/>
          </cell>
          <cell r="B1125" t="str">
            <v/>
          </cell>
          <cell r="C1125" t="str">
            <v>Future</v>
          </cell>
          <cell r="D1125" t="e">
            <v>#N/A</v>
          </cell>
          <cell r="E1125">
            <v>-42.768418972331979</v>
          </cell>
          <cell r="F1125">
            <v>51.192055335968824</v>
          </cell>
          <cell r="G1125">
            <v>28.820513833991271</v>
          </cell>
          <cell r="H1125">
            <v>28.820513833991271</v>
          </cell>
          <cell r="I1125" t="e">
            <v>#N/A</v>
          </cell>
          <cell r="J1125" t="e">
            <v>#N/A</v>
          </cell>
          <cell r="K1125">
            <v>42</v>
          </cell>
          <cell r="L1125">
            <v>32</v>
          </cell>
          <cell r="M1125" t="e">
            <v>#N/A</v>
          </cell>
          <cell r="N1125">
            <v>37</v>
          </cell>
          <cell r="O1125" t="e">
            <v>#N/A</v>
          </cell>
          <cell r="P1125" t="str">
            <v/>
          </cell>
          <cell r="Q1125" t="str">
            <v/>
          </cell>
          <cell r="R1125" t="e">
            <v>#N/A</v>
          </cell>
        </row>
        <row r="1126">
          <cell r="A1126" t="str">
            <v/>
          </cell>
          <cell r="B1126" t="str">
            <v/>
          </cell>
          <cell r="C1126" t="str">
            <v>Future</v>
          </cell>
          <cell r="D1126" t="e">
            <v>#N/A</v>
          </cell>
          <cell r="E1126">
            <v>-42.905059288537515</v>
          </cell>
          <cell r="F1126">
            <v>51.221422924901631</v>
          </cell>
          <cell r="G1126">
            <v>28.810355731224472</v>
          </cell>
          <cell r="H1126">
            <v>28.810355731224472</v>
          </cell>
          <cell r="I1126" t="e">
            <v>#N/A</v>
          </cell>
          <cell r="J1126" t="e">
            <v>#N/A</v>
          </cell>
          <cell r="K1126">
            <v>42</v>
          </cell>
          <cell r="L1126">
            <v>32</v>
          </cell>
          <cell r="M1126" t="e">
            <v>#N/A</v>
          </cell>
          <cell r="N1126">
            <v>37</v>
          </cell>
          <cell r="O1126" t="e">
            <v>#N/A</v>
          </cell>
          <cell r="P1126" t="str">
            <v/>
          </cell>
          <cell r="Q1126" t="str">
            <v/>
          </cell>
          <cell r="R1126" t="e">
            <v>#N/A</v>
          </cell>
        </row>
        <row r="1127">
          <cell r="A1127" t="str">
            <v/>
          </cell>
          <cell r="B1127" t="str">
            <v/>
          </cell>
          <cell r="C1127" t="str">
            <v>Future</v>
          </cell>
          <cell r="D1127" t="e">
            <v>#N/A</v>
          </cell>
          <cell r="E1127">
            <v>-43.041699604743052</v>
          </cell>
          <cell r="F1127">
            <v>51.250790513834438</v>
          </cell>
          <cell r="G1127">
            <v>28.800197628457674</v>
          </cell>
          <cell r="H1127">
            <v>28.800197628457674</v>
          </cell>
          <cell r="I1127" t="e">
            <v>#N/A</v>
          </cell>
          <cell r="J1127" t="e">
            <v>#N/A</v>
          </cell>
          <cell r="K1127">
            <v>42</v>
          </cell>
          <cell r="L1127">
            <v>32</v>
          </cell>
          <cell r="M1127" t="e">
            <v>#N/A</v>
          </cell>
          <cell r="N1127">
            <v>37</v>
          </cell>
          <cell r="O1127" t="e">
            <v>#N/A</v>
          </cell>
          <cell r="P1127" t="str">
            <v/>
          </cell>
          <cell r="Q1127" t="str">
            <v/>
          </cell>
          <cell r="R1127" t="e">
            <v>#N/A</v>
          </cell>
        </row>
        <row r="1128">
          <cell r="A1128" t="str">
            <v/>
          </cell>
          <cell r="B1128" t="str">
            <v/>
          </cell>
          <cell r="C1128" t="str">
            <v>Future</v>
          </cell>
          <cell r="D1128" t="e">
            <v>#N/A</v>
          </cell>
          <cell r="E1128">
            <v>-43.178339920948588</v>
          </cell>
          <cell r="F1128">
            <v>51.280158102767246</v>
          </cell>
          <cell r="G1128">
            <v>28.790039525690876</v>
          </cell>
          <cell r="H1128">
            <v>28.790039525690876</v>
          </cell>
          <cell r="I1128" t="e">
            <v>#N/A</v>
          </cell>
          <cell r="J1128" t="e">
            <v>#N/A</v>
          </cell>
          <cell r="K1128">
            <v>42</v>
          </cell>
          <cell r="L1128">
            <v>32</v>
          </cell>
          <cell r="M1128" t="e">
            <v>#N/A</v>
          </cell>
          <cell r="N1128">
            <v>37</v>
          </cell>
          <cell r="O1128" t="e">
            <v>#N/A</v>
          </cell>
          <cell r="P1128" t="str">
            <v/>
          </cell>
          <cell r="Q1128" t="str">
            <v/>
          </cell>
          <cell r="R1128" t="e">
            <v>#N/A</v>
          </cell>
        </row>
        <row r="1129">
          <cell r="A1129" t="str">
            <v/>
          </cell>
          <cell r="B1129" t="str">
            <v/>
          </cell>
          <cell r="C1129" t="str">
            <v>Future</v>
          </cell>
          <cell r="D1129" t="e">
            <v>#N/A</v>
          </cell>
          <cell r="E1129">
            <v>-43.314980237154124</v>
          </cell>
          <cell r="F1129">
            <v>51.309525691700053</v>
          </cell>
          <cell r="G1129">
            <v>28.779881422924078</v>
          </cell>
          <cell r="H1129">
            <v>28.779881422924078</v>
          </cell>
          <cell r="I1129" t="e">
            <v>#N/A</v>
          </cell>
          <cell r="J1129" t="e">
            <v>#N/A</v>
          </cell>
          <cell r="K1129">
            <v>42</v>
          </cell>
          <cell r="L1129">
            <v>32</v>
          </cell>
          <cell r="M1129" t="e">
            <v>#N/A</v>
          </cell>
          <cell r="N1129">
            <v>37</v>
          </cell>
          <cell r="O1129" t="e">
            <v>#N/A</v>
          </cell>
          <cell r="P1129" t="str">
            <v/>
          </cell>
          <cell r="Q1129" t="str">
            <v/>
          </cell>
          <cell r="R1129" t="e">
            <v>#N/A</v>
          </cell>
        </row>
        <row r="1130">
          <cell r="A1130" t="str">
            <v/>
          </cell>
          <cell r="B1130" t="str">
            <v/>
          </cell>
          <cell r="C1130" t="str">
            <v>Future</v>
          </cell>
          <cell r="D1130" t="e">
            <v>#N/A</v>
          </cell>
          <cell r="E1130">
            <v>-43.45162055335966</v>
          </cell>
          <cell r="F1130">
            <v>51.33889328063286</v>
          </cell>
          <cell r="G1130">
            <v>28.769723320157279</v>
          </cell>
          <cell r="H1130">
            <v>28.769723320157279</v>
          </cell>
          <cell r="I1130" t="e">
            <v>#N/A</v>
          </cell>
          <cell r="J1130" t="e">
            <v>#N/A</v>
          </cell>
          <cell r="K1130">
            <v>42</v>
          </cell>
          <cell r="L1130">
            <v>32</v>
          </cell>
          <cell r="M1130" t="e">
            <v>#N/A</v>
          </cell>
          <cell r="N1130">
            <v>37</v>
          </cell>
          <cell r="O1130" t="e">
            <v>#N/A</v>
          </cell>
          <cell r="P1130" t="str">
            <v/>
          </cell>
          <cell r="Q1130" t="str">
            <v/>
          </cell>
          <cell r="R1130" t="e">
            <v>#N/A</v>
          </cell>
        </row>
        <row r="1131">
          <cell r="A1131" t="str">
            <v/>
          </cell>
          <cell r="B1131" t="str">
            <v/>
          </cell>
          <cell r="C1131" t="str">
            <v>Future</v>
          </cell>
          <cell r="D1131" t="e">
            <v>#N/A</v>
          </cell>
          <cell r="E1131">
            <v>-43.588260869565197</v>
          </cell>
          <cell r="F1131">
            <v>51.368260869565667</v>
          </cell>
          <cell r="G1131">
            <v>28.759565217390481</v>
          </cell>
          <cell r="H1131">
            <v>28.759565217390481</v>
          </cell>
          <cell r="I1131" t="e">
            <v>#N/A</v>
          </cell>
          <cell r="J1131" t="e">
            <v>#N/A</v>
          </cell>
          <cell r="K1131">
            <v>42</v>
          </cell>
          <cell r="L1131">
            <v>32</v>
          </cell>
          <cell r="M1131" t="e">
            <v>#N/A</v>
          </cell>
          <cell r="N1131">
            <v>37</v>
          </cell>
          <cell r="O1131" t="e">
            <v>#N/A</v>
          </cell>
          <cell r="P1131" t="str">
            <v/>
          </cell>
          <cell r="Q1131" t="str">
            <v/>
          </cell>
          <cell r="R1131" t="e">
            <v>#N/A</v>
          </cell>
        </row>
        <row r="1132">
          <cell r="A1132" t="str">
            <v/>
          </cell>
          <cell r="B1132" t="str">
            <v/>
          </cell>
          <cell r="C1132" t="str">
            <v>Future</v>
          </cell>
          <cell r="D1132" t="e">
            <v>#N/A</v>
          </cell>
          <cell r="E1132">
            <v>-43.724901185770733</v>
          </cell>
          <cell r="F1132">
            <v>51.397628458498474</v>
          </cell>
          <cell r="G1132">
            <v>28.749407114623683</v>
          </cell>
          <cell r="H1132">
            <v>28.749407114623683</v>
          </cell>
          <cell r="I1132" t="e">
            <v>#N/A</v>
          </cell>
          <cell r="J1132" t="e">
            <v>#N/A</v>
          </cell>
          <cell r="K1132">
            <v>42</v>
          </cell>
          <cell r="L1132">
            <v>32</v>
          </cell>
          <cell r="M1132" t="e">
            <v>#N/A</v>
          </cell>
          <cell r="N1132">
            <v>37</v>
          </cell>
          <cell r="O1132" t="e">
            <v>#N/A</v>
          </cell>
          <cell r="P1132" t="str">
            <v/>
          </cell>
          <cell r="Q1132" t="str">
            <v/>
          </cell>
          <cell r="R1132" t="e">
            <v>#N/A</v>
          </cell>
        </row>
        <row r="1133">
          <cell r="A1133" t="str">
            <v/>
          </cell>
          <cell r="B1133" t="str">
            <v/>
          </cell>
          <cell r="C1133" t="str">
            <v>Future</v>
          </cell>
          <cell r="D1133" t="e">
            <v>#N/A</v>
          </cell>
          <cell r="E1133">
            <v>-43.861541501976269</v>
          </cell>
          <cell r="F1133">
            <v>51.426996047431281</v>
          </cell>
          <cell r="G1133">
            <v>28.739249011856884</v>
          </cell>
          <cell r="H1133">
            <v>28.739249011856884</v>
          </cell>
          <cell r="I1133" t="e">
            <v>#N/A</v>
          </cell>
          <cell r="J1133" t="e">
            <v>#N/A</v>
          </cell>
          <cell r="K1133">
            <v>42</v>
          </cell>
          <cell r="L1133">
            <v>32</v>
          </cell>
          <cell r="M1133" t="e">
            <v>#N/A</v>
          </cell>
          <cell r="N1133">
            <v>37</v>
          </cell>
          <cell r="O1133" t="e">
            <v>#N/A</v>
          </cell>
          <cell r="P1133" t="str">
            <v/>
          </cell>
          <cell r="Q1133" t="str">
            <v/>
          </cell>
          <cell r="R1133" t="e">
            <v>#N/A</v>
          </cell>
        </row>
        <row r="1134">
          <cell r="A1134" t="str">
            <v/>
          </cell>
          <cell r="B1134" t="str">
            <v/>
          </cell>
          <cell r="C1134" t="str">
            <v>Future</v>
          </cell>
          <cell r="D1134" t="e">
            <v>#N/A</v>
          </cell>
          <cell r="E1134">
            <v>-43.998181818181806</v>
          </cell>
          <cell r="F1134">
            <v>51.456363636364088</v>
          </cell>
          <cell r="G1134">
            <v>28.729090909090086</v>
          </cell>
          <cell r="H1134">
            <v>28.729090909090086</v>
          </cell>
          <cell r="I1134" t="e">
            <v>#N/A</v>
          </cell>
          <cell r="J1134" t="e">
            <v>#N/A</v>
          </cell>
          <cell r="K1134">
            <v>42</v>
          </cell>
          <cell r="L1134">
            <v>32</v>
          </cell>
          <cell r="M1134" t="e">
            <v>#N/A</v>
          </cell>
          <cell r="N1134">
            <v>37</v>
          </cell>
          <cell r="O1134" t="e">
            <v>#N/A</v>
          </cell>
          <cell r="P1134" t="str">
            <v/>
          </cell>
          <cell r="Q1134" t="str">
            <v/>
          </cell>
          <cell r="R1134" t="e">
            <v>#N/A</v>
          </cell>
        </row>
        <row r="1135">
          <cell r="A1135" t="str">
            <v/>
          </cell>
          <cell r="B1135" t="str">
            <v/>
          </cell>
          <cell r="C1135" t="str">
            <v>Future</v>
          </cell>
          <cell r="D1135" t="e">
            <v>#N/A</v>
          </cell>
          <cell r="E1135">
            <v>-44.134822134387342</v>
          </cell>
          <cell r="F1135">
            <v>51.485731225296895</v>
          </cell>
          <cell r="G1135">
            <v>28.718932806323288</v>
          </cell>
          <cell r="H1135">
            <v>28.718932806323288</v>
          </cell>
          <cell r="I1135" t="e">
            <v>#N/A</v>
          </cell>
          <cell r="J1135" t="e">
            <v>#N/A</v>
          </cell>
          <cell r="K1135">
            <v>42</v>
          </cell>
          <cell r="L1135">
            <v>32</v>
          </cell>
          <cell r="M1135" t="e">
            <v>#N/A</v>
          </cell>
          <cell r="N1135">
            <v>37</v>
          </cell>
          <cell r="O1135" t="e">
            <v>#N/A</v>
          </cell>
          <cell r="P1135" t="str">
            <v/>
          </cell>
          <cell r="Q1135" t="str">
            <v/>
          </cell>
          <cell r="R1135" t="e">
            <v>#N/A</v>
          </cell>
        </row>
        <row r="1136">
          <cell r="A1136" t="str">
            <v/>
          </cell>
          <cell r="B1136" t="str">
            <v/>
          </cell>
          <cell r="C1136" t="str">
            <v>Future</v>
          </cell>
          <cell r="D1136" t="e">
            <v>#N/A</v>
          </cell>
          <cell r="E1136">
            <v>-44.271462450592878</v>
          </cell>
          <cell r="F1136">
            <v>51.515098814229702</v>
          </cell>
          <cell r="G1136">
            <v>28.70877470355649</v>
          </cell>
          <cell r="H1136">
            <v>28.70877470355649</v>
          </cell>
          <cell r="I1136" t="e">
            <v>#N/A</v>
          </cell>
          <cell r="J1136" t="e">
            <v>#N/A</v>
          </cell>
          <cell r="K1136">
            <v>42</v>
          </cell>
          <cell r="L1136">
            <v>32</v>
          </cell>
          <cell r="M1136" t="e">
            <v>#N/A</v>
          </cell>
          <cell r="N1136">
            <v>37</v>
          </cell>
          <cell r="O1136" t="e">
            <v>#N/A</v>
          </cell>
          <cell r="P1136" t="str">
            <v/>
          </cell>
          <cell r="Q1136" t="str">
            <v/>
          </cell>
          <cell r="R1136" t="e">
            <v>#N/A</v>
          </cell>
        </row>
        <row r="1137">
          <cell r="A1137" t="str">
            <v/>
          </cell>
          <cell r="B1137" t="str">
            <v/>
          </cell>
          <cell r="C1137" t="str">
            <v>Future</v>
          </cell>
          <cell r="D1137" t="e">
            <v>#N/A</v>
          </cell>
          <cell r="E1137">
            <v>-44.408102766798415</v>
          </cell>
          <cell r="F1137">
            <v>51.544466403162509</v>
          </cell>
          <cell r="G1137">
            <v>28.698616600789691</v>
          </cell>
          <cell r="H1137">
            <v>28.698616600789691</v>
          </cell>
          <cell r="I1137" t="e">
            <v>#N/A</v>
          </cell>
          <cell r="J1137" t="e">
            <v>#N/A</v>
          </cell>
          <cell r="K1137">
            <v>42</v>
          </cell>
          <cell r="L1137">
            <v>32</v>
          </cell>
          <cell r="M1137" t="e">
            <v>#N/A</v>
          </cell>
          <cell r="N1137">
            <v>37</v>
          </cell>
          <cell r="O1137" t="e">
            <v>#N/A</v>
          </cell>
          <cell r="P1137" t="str">
            <v/>
          </cell>
          <cell r="Q1137" t="str">
            <v/>
          </cell>
          <cell r="R1137" t="e">
            <v>#N/A</v>
          </cell>
        </row>
        <row r="1138">
          <cell r="A1138" t="str">
            <v/>
          </cell>
          <cell r="B1138" t="str">
            <v/>
          </cell>
          <cell r="C1138" t="str">
            <v>Future</v>
          </cell>
          <cell r="D1138" t="e">
            <v>#N/A</v>
          </cell>
          <cell r="E1138">
            <v>-44.544743083003951</v>
          </cell>
          <cell r="F1138">
            <v>51.573833992095317</v>
          </cell>
          <cell r="G1138">
            <v>28.688458498022893</v>
          </cell>
          <cell r="H1138">
            <v>28.688458498022893</v>
          </cell>
          <cell r="I1138" t="e">
            <v>#N/A</v>
          </cell>
          <cell r="J1138" t="e">
            <v>#N/A</v>
          </cell>
          <cell r="K1138">
            <v>42</v>
          </cell>
          <cell r="L1138">
            <v>32</v>
          </cell>
          <cell r="M1138" t="e">
            <v>#N/A</v>
          </cell>
          <cell r="N1138">
            <v>37</v>
          </cell>
          <cell r="O1138" t="e">
            <v>#N/A</v>
          </cell>
          <cell r="P1138" t="str">
            <v/>
          </cell>
          <cell r="Q1138" t="str">
            <v/>
          </cell>
          <cell r="R1138" t="e">
            <v>#N/A</v>
          </cell>
        </row>
        <row r="1139">
          <cell r="A1139" t="str">
            <v/>
          </cell>
          <cell r="B1139" t="str">
            <v/>
          </cell>
          <cell r="C1139" t="str">
            <v>Future</v>
          </cell>
          <cell r="D1139" t="e">
            <v>#N/A</v>
          </cell>
          <cell r="E1139">
            <v>-44.681383399209487</v>
          </cell>
          <cell r="F1139">
            <v>51.603201581028124</v>
          </cell>
          <cell r="G1139">
            <v>28.678300395256095</v>
          </cell>
          <cell r="H1139">
            <v>28.678300395256095</v>
          </cell>
          <cell r="I1139" t="e">
            <v>#N/A</v>
          </cell>
          <cell r="J1139" t="e">
            <v>#N/A</v>
          </cell>
          <cell r="K1139">
            <v>42</v>
          </cell>
          <cell r="L1139">
            <v>32</v>
          </cell>
          <cell r="M1139" t="e">
            <v>#N/A</v>
          </cell>
          <cell r="N1139">
            <v>37</v>
          </cell>
          <cell r="O1139" t="e">
            <v>#N/A</v>
          </cell>
          <cell r="P1139" t="str">
            <v/>
          </cell>
          <cell r="Q1139" t="str">
            <v/>
          </cell>
          <cell r="R1139" t="e">
            <v>#N/A</v>
          </cell>
        </row>
        <row r="1140">
          <cell r="A1140" t="str">
            <v/>
          </cell>
          <cell r="B1140" t="str">
            <v/>
          </cell>
          <cell r="C1140" t="str">
            <v>Future</v>
          </cell>
          <cell r="D1140" t="e">
            <v>#N/A</v>
          </cell>
          <cell r="E1140">
            <v>-44.818023715415023</v>
          </cell>
          <cell r="F1140">
            <v>51.632569169960931</v>
          </cell>
          <cell r="G1140">
            <v>28.668142292489296</v>
          </cell>
          <cell r="H1140">
            <v>28.668142292489296</v>
          </cell>
          <cell r="I1140" t="e">
            <v>#N/A</v>
          </cell>
          <cell r="J1140" t="e">
            <v>#N/A</v>
          </cell>
          <cell r="K1140">
            <v>42</v>
          </cell>
          <cell r="L1140">
            <v>32</v>
          </cell>
          <cell r="M1140" t="e">
            <v>#N/A</v>
          </cell>
          <cell r="N1140">
            <v>37</v>
          </cell>
          <cell r="O1140" t="e">
            <v>#N/A</v>
          </cell>
          <cell r="P1140" t="str">
            <v/>
          </cell>
          <cell r="Q1140" t="str">
            <v/>
          </cell>
          <cell r="R1140" t="e">
            <v>#N/A</v>
          </cell>
        </row>
        <row r="1141">
          <cell r="A1141" t="str">
            <v/>
          </cell>
          <cell r="B1141" t="str">
            <v/>
          </cell>
          <cell r="C1141" t="str">
            <v>Future</v>
          </cell>
          <cell r="D1141" t="e">
            <v>#N/A</v>
          </cell>
          <cell r="E1141">
            <v>-44.95466403162056</v>
          </cell>
          <cell r="F1141">
            <v>51.661936758893738</v>
          </cell>
          <cell r="G1141">
            <v>28.657984189722498</v>
          </cell>
          <cell r="H1141">
            <v>28.657984189722498</v>
          </cell>
          <cell r="I1141" t="e">
            <v>#N/A</v>
          </cell>
          <cell r="J1141" t="e">
            <v>#N/A</v>
          </cell>
          <cell r="K1141">
            <v>42</v>
          </cell>
          <cell r="L1141">
            <v>32</v>
          </cell>
          <cell r="M1141" t="e">
            <v>#N/A</v>
          </cell>
          <cell r="N1141">
            <v>37</v>
          </cell>
          <cell r="O1141" t="e">
            <v>#N/A</v>
          </cell>
          <cell r="P1141" t="str">
            <v/>
          </cell>
          <cell r="Q1141" t="str">
            <v/>
          </cell>
          <cell r="R1141" t="e">
            <v>#N/A</v>
          </cell>
        </row>
        <row r="1142">
          <cell r="A1142" t="str">
            <v/>
          </cell>
          <cell r="B1142" t="str">
            <v/>
          </cell>
          <cell r="C1142" t="str">
            <v>Future</v>
          </cell>
          <cell r="D1142" t="e">
            <v>#N/A</v>
          </cell>
          <cell r="E1142">
            <v>-45.091304347826096</v>
          </cell>
          <cell r="F1142">
            <v>51.691304347826545</v>
          </cell>
          <cell r="G1142">
            <v>28.6478260869557</v>
          </cell>
          <cell r="H1142">
            <v>28.6478260869557</v>
          </cell>
          <cell r="I1142" t="e">
            <v>#N/A</v>
          </cell>
          <cell r="J1142" t="e">
            <v>#N/A</v>
          </cell>
          <cell r="K1142">
            <v>42</v>
          </cell>
          <cell r="L1142">
            <v>32</v>
          </cell>
          <cell r="M1142" t="e">
            <v>#N/A</v>
          </cell>
          <cell r="N1142">
            <v>37</v>
          </cell>
          <cell r="O1142" t="e">
            <v>#N/A</v>
          </cell>
          <cell r="P1142" t="str">
            <v/>
          </cell>
          <cell r="Q1142" t="str">
            <v/>
          </cell>
          <cell r="R1142" t="e">
            <v>#N/A</v>
          </cell>
        </row>
        <row r="1143">
          <cell r="A1143" t="str">
            <v/>
          </cell>
          <cell r="B1143" t="str">
            <v/>
          </cell>
          <cell r="C1143" t="str">
            <v>Future</v>
          </cell>
          <cell r="D1143" t="e">
            <v>#N/A</v>
          </cell>
          <cell r="E1143">
            <v>-45.227944664031632</v>
          </cell>
          <cell r="F1143">
            <v>51.720671936759352</v>
          </cell>
          <cell r="G1143">
            <v>28.637667984188901</v>
          </cell>
          <cell r="H1143">
            <v>28.637667984188901</v>
          </cell>
          <cell r="I1143" t="e">
            <v>#N/A</v>
          </cell>
          <cell r="J1143" t="e">
            <v>#N/A</v>
          </cell>
          <cell r="K1143">
            <v>42</v>
          </cell>
          <cell r="L1143">
            <v>32</v>
          </cell>
          <cell r="M1143" t="e">
            <v>#N/A</v>
          </cell>
          <cell r="N1143">
            <v>37</v>
          </cell>
          <cell r="O1143" t="e">
            <v>#N/A</v>
          </cell>
          <cell r="P1143" t="str">
            <v/>
          </cell>
          <cell r="Q1143" t="str">
            <v/>
          </cell>
          <cell r="R1143" t="e">
            <v>#N/A</v>
          </cell>
        </row>
        <row r="1144">
          <cell r="A1144" t="str">
            <v/>
          </cell>
          <cell r="B1144" t="str">
            <v/>
          </cell>
          <cell r="C1144" t="str">
            <v>Future</v>
          </cell>
          <cell r="D1144" t="e">
            <v>#N/A</v>
          </cell>
          <cell r="E1144">
            <v>-45.364584980237169</v>
          </cell>
          <cell r="F1144">
            <v>51.750039525692159</v>
          </cell>
          <cell r="G1144">
            <v>28.627509881422103</v>
          </cell>
          <cell r="H1144">
            <v>28.627509881422103</v>
          </cell>
          <cell r="I1144" t="e">
            <v>#N/A</v>
          </cell>
          <cell r="J1144" t="e">
            <v>#N/A</v>
          </cell>
          <cell r="K1144">
            <v>42</v>
          </cell>
          <cell r="L1144">
            <v>32</v>
          </cell>
          <cell r="M1144" t="e">
            <v>#N/A</v>
          </cell>
          <cell r="N1144">
            <v>37</v>
          </cell>
          <cell r="O1144" t="e">
            <v>#N/A</v>
          </cell>
          <cell r="P1144" t="str">
            <v/>
          </cell>
          <cell r="Q1144" t="str">
            <v/>
          </cell>
          <cell r="R1144" t="e">
            <v>#N/A</v>
          </cell>
        </row>
        <row r="1145">
          <cell r="A1145" t="str">
            <v/>
          </cell>
          <cell r="B1145" t="str">
            <v/>
          </cell>
          <cell r="C1145" t="str">
            <v>Future</v>
          </cell>
          <cell r="D1145" t="e">
            <v>#N/A</v>
          </cell>
          <cell r="E1145">
            <v>-45.501225296442705</v>
          </cell>
          <cell r="F1145">
            <v>51.779407114624966</v>
          </cell>
          <cell r="G1145">
            <v>28.617351778655305</v>
          </cell>
          <cell r="H1145">
            <v>28.617351778655305</v>
          </cell>
          <cell r="I1145" t="e">
            <v>#N/A</v>
          </cell>
          <cell r="J1145" t="e">
            <v>#N/A</v>
          </cell>
          <cell r="K1145">
            <v>42</v>
          </cell>
          <cell r="L1145">
            <v>32</v>
          </cell>
          <cell r="M1145" t="e">
            <v>#N/A</v>
          </cell>
          <cell r="N1145">
            <v>37</v>
          </cell>
          <cell r="O1145" t="e">
            <v>#N/A</v>
          </cell>
          <cell r="P1145" t="str">
            <v/>
          </cell>
          <cell r="Q1145" t="str">
            <v/>
          </cell>
          <cell r="R1145" t="e">
            <v>#N/A</v>
          </cell>
        </row>
        <row r="1146">
          <cell r="A1146" t="str">
            <v/>
          </cell>
          <cell r="B1146" t="str">
            <v/>
          </cell>
          <cell r="C1146" t="str">
            <v>Future</v>
          </cell>
          <cell r="D1146" t="e">
            <v>#N/A</v>
          </cell>
          <cell r="E1146">
            <v>-45.637865612648241</v>
          </cell>
          <cell r="F1146">
            <v>51.808774703557773</v>
          </cell>
          <cell r="G1146">
            <v>28.607193675888507</v>
          </cell>
          <cell r="H1146">
            <v>28.607193675888507</v>
          </cell>
          <cell r="I1146" t="e">
            <v>#N/A</v>
          </cell>
          <cell r="J1146" t="e">
            <v>#N/A</v>
          </cell>
          <cell r="K1146">
            <v>42</v>
          </cell>
          <cell r="L1146">
            <v>32</v>
          </cell>
          <cell r="M1146" t="e">
            <v>#N/A</v>
          </cell>
          <cell r="N1146">
            <v>37</v>
          </cell>
          <cell r="O1146" t="e">
            <v>#N/A</v>
          </cell>
          <cell r="P1146" t="str">
            <v/>
          </cell>
          <cell r="Q1146" t="str">
            <v/>
          </cell>
          <cell r="R1146" t="e">
            <v>#N/A</v>
          </cell>
        </row>
        <row r="1147">
          <cell r="A1147" t="str">
            <v/>
          </cell>
          <cell r="B1147" t="str">
            <v/>
          </cell>
          <cell r="C1147" t="str">
            <v>Future</v>
          </cell>
          <cell r="D1147" t="e">
            <v>#N/A</v>
          </cell>
          <cell r="E1147">
            <v>-45.774505928853777</v>
          </cell>
          <cell r="F1147">
            <v>51.838142292490581</v>
          </cell>
          <cell r="G1147">
            <v>28.597035573121708</v>
          </cell>
          <cell r="H1147">
            <v>28.597035573121708</v>
          </cell>
          <cell r="I1147" t="e">
            <v>#N/A</v>
          </cell>
          <cell r="J1147" t="e">
            <v>#N/A</v>
          </cell>
          <cell r="K1147">
            <v>42</v>
          </cell>
          <cell r="L1147">
            <v>32</v>
          </cell>
          <cell r="M1147" t="e">
            <v>#N/A</v>
          </cell>
          <cell r="N1147">
            <v>37</v>
          </cell>
          <cell r="O1147" t="e">
            <v>#N/A</v>
          </cell>
          <cell r="P1147" t="str">
            <v/>
          </cell>
          <cell r="Q1147" t="str">
            <v/>
          </cell>
          <cell r="R1147" t="e">
            <v>#N/A</v>
          </cell>
        </row>
        <row r="1148">
          <cell r="A1148" t="str">
            <v/>
          </cell>
          <cell r="B1148" t="str">
            <v/>
          </cell>
          <cell r="C1148" t="str">
            <v>Future</v>
          </cell>
          <cell r="D1148" t="e">
            <v>#N/A</v>
          </cell>
          <cell r="E1148">
            <v>-45.911146245059314</v>
          </cell>
          <cell r="F1148">
            <v>51.867509881423388</v>
          </cell>
          <cell r="G1148">
            <v>28.58687747035491</v>
          </cell>
          <cell r="H1148">
            <v>28.58687747035491</v>
          </cell>
          <cell r="I1148" t="e">
            <v>#N/A</v>
          </cell>
          <cell r="J1148" t="e">
            <v>#N/A</v>
          </cell>
          <cell r="K1148">
            <v>42</v>
          </cell>
          <cell r="L1148">
            <v>32</v>
          </cell>
          <cell r="M1148" t="e">
            <v>#N/A</v>
          </cell>
          <cell r="N1148">
            <v>37</v>
          </cell>
          <cell r="O1148" t="e">
            <v>#N/A</v>
          </cell>
          <cell r="P1148" t="str">
            <v/>
          </cell>
          <cell r="Q1148" t="str">
            <v/>
          </cell>
          <cell r="R1148" t="e">
            <v>#N/A</v>
          </cell>
        </row>
        <row r="1149">
          <cell r="A1149" t="str">
            <v/>
          </cell>
          <cell r="B1149" t="str">
            <v/>
          </cell>
          <cell r="C1149" t="str">
            <v>Future</v>
          </cell>
          <cell r="D1149" t="e">
            <v>#N/A</v>
          </cell>
          <cell r="E1149">
            <v>-46.04778656126485</v>
          </cell>
          <cell r="F1149">
            <v>51.896877470356195</v>
          </cell>
          <cell r="G1149">
            <v>28.576719367588112</v>
          </cell>
          <cell r="H1149">
            <v>28.576719367588112</v>
          </cell>
          <cell r="I1149" t="e">
            <v>#N/A</v>
          </cell>
          <cell r="J1149" t="e">
            <v>#N/A</v>
          </cell>
          <cell r="K1149">
            <v>42</v>
          </cell>
          <cell r="L1149">
            <v>32</v>
          </cell>
          <cell r="M1149" t="e">
            <v>#N/A</v>
          </cell>
          <cell r="N1149">
            <v>37</v>
          </cell>
          <cell r="O1149" t="e">
            <v>#N/A</v>
          </cell>
          <cell r="P1149" t="str">
            <v/>
          </cell>
          <cell r="Q1149" t="str">
            <v/>
          </cell>
          <cell r="R1149" t="e">
            <v>#N/A</v>
          </cell>
        </row>
        <row r="1150">
          <cell r="A1150" t="str">
            <v/>
          </cell>
          <cell r="B1150" t="str">
            <v/>
          </cell>
          <cell r="C1150" t="str">
            <v>Future</v>
          </cell>
          <cell r="D1150" t="e">
            <v>#N/A</v>
          </cell>
          <cell r="E1150">
            <v>-46.184426877470386</v>
          </cell>
          <cell r="F1150">
            <v>51.926245059289002</v>
          </cell>
          <cell r="G1150">
            <v>28.566561264821313</v>
          </cell>
          <cell r="H1150">
            <v>28.566561264821313</v>
          </cell>
          <cell r="I1150" t="e">
            <v>#N/A</v>
          </cell>
          <cell r="J1150" t="e">
            <v>#N/A</v>
          </cell>
          <cell r="K1150">
            <v>42</v>
          </cell>
          <cell r="L1150">
            <v>32</v>
          </cell>
          <cell r="M1150" t="e">
            <v>#N/A</v>
          </cell>
          <cell r="N1150">
            <v>37</v>
          </cell>
          <cell r="O1150" t="e">
            <v>#N/A</v>
          </cell>
          <cell r="P1150" t="str">
            <v/>
          </cell>
          <cell r="Q1150" t="str">
            <v/>
          </cell>
          <cell r="R1150" t="e">
            <v>#N/A</v>
          </cell>
        </row>
        <row r="1151">
          <cell r="A1151" t="str">
            <v/>
          </cell>
          <cell r="B1151" t="str">
            <v/>
          </cell>
          <cell r="C1151" t="str">
            <v>Future</v>
          </cell>
          <cell r="D1151" t="e">
            <v>#N/A</v>
          </cell>
          <cell r="E1151">
            <v>-46.321067193675923</v>
          </cell>
          <cell r="F1151">
            <v>51.955612648221809</v>
          </cell>
          <cell r="G1151">
            <v>28.556403162054515</v>
          </cell>
          <cell r="H1151">
            <v>28.556403162054515</v>
          </cell>
          <cell r="I1151" t="e">
            <v>#N/A</v>
          </cell>
          <cell r="J1151" t="e">
            <v>#N/A</v>
          </cell>
          <cell r="K1151">
            <v>42</v>
          </cell>
          <cell r="L1151">
            <v>32</v>
          </cell>
          <cell r="M1151" t="e">
            <v>#N/A</v>
          </cell>
          <cell r="N1151">
            <v>37</v>
          </cell>
          <cell r="O1151" t="e">
            <v>#N/A</v>
          </cell>
          <cell r="P1151" t="str">
            <v/>
          </cell>
          <cell r="Q1151" t="str">
            <v/>
          </cell>
          <cell r="R1151" t="e">
            <v>#N/A</v>
          </cell>
        </row>
        <row r="1152">
          <cell r="A1152" t="str">
            <v/>
          </cell>
          <cell r="B1152" t="str">
            <v/>
          </cell>
          <cell r="C1152" t="str">
            <v>Future</v>
          </cell>
          <cell r="D1152" t="e">
            <v>#N/A</v>
          </cell>
          <cell r="E1152">
            <v>-46.457707509881459</v>
          </cell>
          <cell r="F1152">
            <v>51.984980237154616</v>
          </cell>
          <cell r="G1152">
            <v>28.546245059287717</v>
          </cell>
          <cell r="H1152">
            <v>28.546245059287717</v>
          </cell>
          <cell r="I1152" t="e">
            <v>#N/A</v>
          </cell>
          <cell r="J1152" t="e">
            <v>#N/A</v>
          </cell>
          <cell r="K1152">
            <v>42</v>
          </cell>
          <cell r="L1152">
            <v>32</v>
          </cell>
          <cell r="M1152" t="e">
            <v>#N/A</v>
          </cell>
          <cell r="N1152">
            <v>37</v>
          </cell>
          <cell r="O1152" t="e">
            <v>#N/A</v>
          </cell>
          <cell r="P1152" t="str">
            <v/>
          </cell>
          <cell r="Q1152" t="str">
            <v/>
          </cell>
          <cell r="R1152" t="e">
            <v>#N/A</v>
          </cell>
        </row>
        <row r="1153">
          <cell r="A1153" t="str">
            <v/>
          </cell>
          <cell r="B1153" t="str">
            <v/>
          </cell>
          <cell r="C1153" t="str">
            <v>Future</v>
          </cell>
          <cell r="D1153" t="e">
            <v>#N/A</v>
          </cell>
          <cell r="E1153">
            <v>-46.594347826086995</v>
          </cell>
          <cell r="F1153">
            <v>52.014347826087423</v>
          </cell>
          <cell r="G1153">
            <v>28.536086956520919</v>
          </cell>
          <cell r="H1153">
            <v>28.536086956520919</v>
          </cell>
          <cell r="I1153" t="e">
            <v>#N/A</v>
          </cell>
          <cell r="J1153" t="e">
            <v>#N/A</v>
          </cell>
          <cell r="K1153">
            <v>42</v>
          </cell>
          <cell r="L1153">
            <v>32</v>
          </cell>
          <cell r="M1153" t="e">
            <v>#N/A</v>
          </cell>
          <cell r="N1153">
            <v>37</v>
          </cell>
          <cell r="O1153" t="e">
            <v>#N/A</v>
          </cell>
          <cell r="P1153" t="str">
            <v/>
          </cell>
          <cell r="Q1153" t="str">
            <v/>
          </cell>
          <cell r="R1153" t="e">
            <v>#N/A</v>
          </cell>
        </row>
        <row r="1154">
          <cell r="A1154" t="str">
            <v/>
          </cell>
          <cell r="B1154" t="str">
            <v/>
          </cell>
          <cell r="C1154" t="str">
            <v>Future</v>
          </cell>
          <cell r="D1154" t="e">
            <v>#N/A</v>
          </cell>
          <cell r="E1154">
            <v>-46.730988142292532</v>
          </cell>
          <cell r="F1154">
            <v>52.04371541502023</v>
          </cell>
          <cell r="G1154">
            <v>28.52592885375412</v>
          </cell>
          <cell r="H1154">
            <v>28.52592885375412</v>
          </cell>
          <cell r="I1154" t="e">
            <v>#N/A</v>
          </cell>
          <cell r="J1154" t="e">
            <v>#N/A</v>
          </cell>
          <cell r="K1154">
            <v>42</v>
          </cell>
          <cell r="L1154">
            <v>32</v>
          </cell>
          <cell r="M1154" t="e">
            <v>#N/A</v>
          </cell>
          <cell r="N1154">
            <v>37</v>
          </cell>
          <cell r="O1154" t="e">
            <v>#N/A</v>
          </cell>
          <cell r="P1154" t="str">
            <v/>
          </cell>
          <cell r="Q1154" t="str">
            <v/>
          </cell>
          <cell r="R1154" t="e">
            <v>#N/A</v>
          </cell>
        </row>
        <row r="1155">
          <cell r="A1155" t="str">
            <v/>
          </cell>
          <cell r="B1155" t="str">
            <v/>
          </cell>
          <cell r="C1155" t="str">
            <v>Future</v>
          </cell>
          <cell r="D1155" t="e">
            <v>#N/A</v>
          </cell>
          <cell r="E1155">
            <v>-46.867628458498068</v>
          </cell>
          <cell r="F1155">
            <v>52.073083003953037</v>
          </cell>
          <cell r="G1155">
            <v>28.515770750987322</v>
          </cell>
          <cell r="H1155">
            <v>28.515770750987322</v>
          </cell>
          <cell r="I1155" t="e">
            <v>#N/A</v>
          </cell>
          <cell r="J1155" t="e">
            <v>#N/A</v>
          </cell>
          <cell r="K1155">
            <v>42</v>
          </cell>
          <cell r="L1155">
            <v>32</v>
          </cell>
          <cell r="M1155" t="e">
            <v>#N/A</v>
          </cell>
          <cell r="N1155">
            <v>37</v>
          </cell>
          <cell r="O1155" t="e">
            <v>#N/A</v>
          </cell>
          <cell r="P1155" t="str">
            <v/>
          </cell>
          <cell r="Q1155" t="str">
            <v/>
          </cell>
          <cell r="R1155" t="e">
            <v>#N/A</v>
          </cell>
        </row>
        <row r="1156">
          <cell r="A1156" t="str">
            <v/>
          </cell>
          <cell r="B1156" t="str">
            <v/>
          </cell>
          <cell r="C1156" t="str">
            <v>Future</v>
          </cell>
          <cell r="D1156" t="e">
            <v>#N/A</v>
          </cell>
          <cell r="E1156">
            <v>-47.004268774703604</v>
          </cell>
          <cell r="F1156">
            <v>52.102450592885845</v>
          </cell>
          <cell r="G1156">
            <v>28.505612648220524</v>
          </cell>
          <cell r="H1156">
            <v>28.505612648220524</v>
          </cell>
          <cell r="I1156" t="e">
            <v>#N/A</v>
          </cell>
          <cell r="J1156" t="e">
            <v>#N/A</v>
          </cell>
          <cell r="K1156">
            <v>42</v>
          </cell>
          <cell r="L1156">
            <v>32</v>
          </cell>
          <cell r="M1156" t="e">
            <v>#N/A</v>
          </cell>
          <cell r="N1156">
            <v>37</v>
          </cell>
          <cell r="O1156" t="e">
            <v>#N/A</v>
          </cell>
          <cell r="P1156" t="str">
            <v/>
          </cell>
          <cell r="Q1156" t="str">
            <v/>
          </cell>
          <cell r="R1156" t="e">
            <v>#N/A</v>
          </cell>
        </row>
        <row r="1157">
          <cell r="A1157" t="str">
            <v/>
          </cell>
          <cell r="B1157" t="str">
            <v/>
          </cell>
          <cell r="C1157" t="str">
            <v>Future</v>
          </cell>
          <cell r="D1157" t="e">
            <v>#N/A</v>
          </cell>
          <cell r="E1157">
            <v>-47.14090909090914</v>
          </cell>
          <cell r="F1157">
            <v>52.131818181818652</v>
          </cell>
          <cell r="G1157">
            <v>28.495454545453725</v>
          </cell>
          <cell r="H1157">
            <v>28.495454545453725</v>
          </cell>
          <cell r="I1157" t="e">
            <v>#N/A</v>
          </cell>
          <cell r="J1157" t="e">
            <v>#N/A</v>
          </cell>
          <cell r="K1157">
            <v>42</v>
          </cell>
          <cell r="L1157">
            <v>32</v>
          </cell>
          <cell r="M1157" t="e">
            <v>#N/A</v>
          </cell>
          <cell r="N1157">
            <v>37</v>
          </cell>
          <cell r="O1157" t="e">
            <v>#N/A</v>
          </cell>
          <cell r="P1157" t="str">
            <v/>
          </cell>
          <cell r="Q1157" t="str">
            <v/>
          </cell>
          <cell r="R1157" t="e">
            <v>#N/A</v>
          </cell>
        </row>
        <row r="1158">
          <cell r="A1158" t="str">
            <v/>
          </cell>
          <cell r="B1158" t="str">
            <v/>
          </cell>
          <cell r="C1158" t="str">
            <v>Future</v>
          </cell>
          <cell r="D1158" t="e">
            <v>#N/A</v>
          </cell>
          <cell r="E1158">
            <v>-47.277549407114677</v>
          </cell>
          <cell r="F1158">
            <v>52.161185770751459</v>
          </cell>
          <cell r="G1158">
            <v>28.485296442686927</v>
          </cell>
          <cell r="H1158">
            <v>28.485296442686927</v>
          </cell>
          <cell r="I1158" t="e">
            <v>#N/A</v>
          </cell>
          <cell r="J1158" t="e">
            <v>#N/A</v>
          </cell>
          <cell r="K1158">
            <v>42</v>
          </cell>
          <cell r="L1158">
            <v>32</v>
          </cell>
          <cell r="M1158" t="e">
            <v>#N/A</v>
          </cell>
          <cell r="N1158">
            <v>37</v>
          </cell>
          <cell r="O1158" t="e">
            <v>#N/A</v>
          </cell>
          <cell r="P1158" t="str">
            <v/>
          </cell>
          <cell r="Q1158" t="str">
            <v/>
          </cell>
          <cell r="R1158" t="e">
            <v>#N/A</v>
          </cell>
        </row>
        <row r="1159">
          <cell r="A1159" t="str">
            <v/>
          </cell>
          <cell r="B1159" t="str">
            <v/>
          </cell>
          <cell r="C1159" t="str">
            <v>Future</v>
          </cell>
          <cell r="D1159" t="e">
            <v>#N/A</v>
          </cell>
          <cell r="E1159">
            <v>-47.414189723320213</v>
          </cell>
          <cell r="F1159">
            <v>52.190553359684266</v>
          </cell>
          <cell r="G1159">
            <v>28.475138339920129</v>
          </cell>
          <cell r="H1159">
            <v>28.475138339920129</v>
          </cell>
          <cell r="I1159" t="e">
            <v>#N/A</v>
          </cell>
          <cell r="J1159" t="e">
            <v>#N/A</v>
          </cell>
          <cell r="K1159">
            <v>42</v>
          </cell>
          <cell r="L1159">
            <v>32</v>
          </cell>
          <cell r="M1159" t="e">
            <v>#N/A</v>
          </cell>
          <cell r="N1159">
            <v>37</v>
          </cell>
          <cell r="O1159" t="e">
            <v>#N/A</v>
          </cell>
          <cell r="P1159" t="str">
            <v/>
          </cell>
          <cell r="Q1159" t="str">
            <v/>
          </cell>
          <cell r="R1159" t="e">
            <v>#N/A</v>
          </cell>
        </row>
        <row r="1160">
          <cell r="A1160" t="str">
            <v/>
          </cell>
          <cell r="B1160" t="str">
            <v/>
          </cell>
          <cell r="C1160" t="str">
            <v>Future</v>
          </cell>
          <cell r="D1160" t="e">
            <v>#N/A</v>
          </cell>
          <cell r="E1160">
            <v>-47.550830039525749</v>
          </cell>
          <cell r="F1160">
            <v>52.219920948617073</v>
          </cell>
          <cell r="G1160">
            <v>28.46498023715333</v>
          </cell>
          <cell r="H1160">
            <v>28.46498023715333</v>
          </cell>
          <cell r="I1160" t="e">
            <v>#N/A</v>
          </cell>
          <cell r="J1160" t="e">
            <v>#N/A</v>
          </cell>
          <cell r="K1160">
            <v>42</v>
          </cell>
          <cell r="L1160">
            <v>32</v>
          </cell>
          <cell r="M1160" t="e">
            <v>#N/A</v>
          </cell>
          <cell r="N1160">
            <v>37</v>
          </cell>
          <cell r="O1160" t="e">
            <v>#N/A</v>
          </cell>
          <cell r="P1160" t="str">
            <v/>
          </cell>
          <cell r="Q1160" t="str">
            <v/>
          </cell>
          <cell r="R1160" t="e">
            <v>#N/A</v>
          </cell>
        </row>
        <row r="1161">
          <cell r="A1161" t="str">
            <v/>
          </cell>
          <cell r="B1161" t="str">
            <v/>
          </cell>
          <cell r="C1161" t="str">
            <v>Future</v>
          </cell>
          <cell r="D1161" t="e">
            <v>#N/A</v>
          </cell>
          <cell r="E1161">
            <v>-47.687470355731286</v>
          </cell>
          <cell r="F1161">
            <v>52.24928853754988</v>
          </cell>
          <cell r="G1161">
            <v>28.454822134386532</v>
          </cell>
          <cell r="H1161">
            <v>28.454822134386532</v>
          </cell>
          <cell r="I1161" t="e">
            <v>#N/A</v>
          </cell>
          <cell r="J1161" t="e">
            <v>#N/A</v>
          </cell>
          <cell r="K1161">
            <v>42</v>
          </cell>
          <cell r="L1161">
            <v>32</v>
          </cell>
          <cell r="M1161" t="e">
            <v>#N/A</v>
          </cell>
          <cell r="N1161">
            <v>37</v>
          </cell>
          <cell r="O1161" t="e">
            <v>#N/A</v>
          </cell>
          <cell r="P1161" t="str">
            <v/>
          </cell>
          <cell r="Q1161" t="str">
            <v/>
          </cell>
          <cell r="R1161" t="e">
            <v>#N/A</v>
          </cell>
        </row>
        <row r="1162">
          <cell r="A1162" t="str">
            <v/>
          </cell>
          <cell r="B1162" t="str">
            <v/>
          </cell>
          <cell r="C1162" t="str">
            <v>Future</v>
          </cell>
          <cell r="D1162" t="e">
            <v>#N/A</v>
          </cell>
          <cell r="E1162">
            <v>-47.824110671936822</v>
          </cell>
          <cell r="F1162">
            <v>52.278656126482687</v>
          </cell>
          <cell r="G1162">
            <v>28.444664031619734</v>
          </cell>
          <cell r="H1162">
            <v>28.444664031619734</v>
          </cell>
          <cell r="I1162" t="e">
            <v>#N/A</v>
          </cell>
          <cell r="J1162" t="e">
            <v>#N/A</v>
          </cell>
          <cell r="K1162">
            <v>42</v>
          </cell>
          <cell r="L1162">
            <v>32</v>
          </cell>
          <cell r="M1162" t="e">
            <v>#N/A</v>
          </cell>
          <cell r="N1162">
            <v>37</v>
          </cell>
          <cell r="O1162" t="e">
            <v>#N/A</v>
          </cell>
          <cell r="P1162" t="str">
            <v/>
          </cell>
          <cell r="Q1162" t="str">
            <v/>
          </cell>
          <cell r="R1162" t="e">
            <v>#N/A</v>
          </cell>
        </row>
        <row r="1163">
          <cell r="A1163" t="str">
            <v/>
          </cell>
          <cell r="B1163" t="str">
            <v/>
          </cell>
          <cell r="C1163" t="str">
            <v>Future</v>
          </cell>
          <cell r="D1163" t="e">
            <v>#N/A</v>
          </cell>
          <cell r="E1163">
            <v>-47.960750988142358</v>
          </cell>
          <cell r="F1163">
            <v>52.308023715415494</v>
          </cell>
          <cell r="G1163">
            <v>28.434505928852936</v>
          </cell>
          <cell r="H1163">
            <v>28.434505928852936</v>
          </cell>
          <cell r="I1163" t="e">
            <v>#N/A</v>
          </cell>
          <cell r="J1163" t="e">
            <v>#N/A</v>
          </cell>
          <cell r="K1163">
            <v>42</v>
          </cell>
          <cell r="L1163">
            <v>32</v>
          </cell>
          <cell r="M1163" t="e">
            <v>#N/A</v>
          </cell>
          <cell r="N1163">
            <v>37</v>
          </cell>
          <cell r="O1163" t="e">
            <v>#N/A</v>
          </cell>
          <cell r="P1163" t="str">
            <v/>
          </cell>
          <cell r="Q1163" t="str">
            <v/>
          </cell>
          <cell r="R1163" t="e">
            <v>#N/A</v>
          </cell>
        </row>
        <row r="1164">
          <cell r="A1164" t="str">
            <v/>
          </cell>
          <cell r="B1164" t="str">
            <v/>
          </cell>
          <cell r="C1164" t="str">
            <v>Future</v>
          </cell>
          <cell r="D1164" t="e">
            <v>#N/A</v>
          </cell>
          <cell r="E1164">
            <v>-48.097391304347894</v>
          </cell>
          <cell r="F1164">
            <v>52.337391304348301</v>
          </cell>
          <cell r="G1164">
            <v>28.424347826086137</v>
          </cell>
          <cell r="H1164">
            <v>28.424347826086137</v>
          </cell>
          <cell r="I1164" t="e">
            <v>#N/A</v>
          </cell>
          <cell r="J1164" t="e">
            <v>#N/A</v>
          </cell>
          <cell r="K1164">
            <v>42</v>
          </cell>
          <cell r="L1164">
            <v>32</v>
          </cell>
          <cell r="M1164" t="e">
            <v>#N/A</v>
          </cell>
          <cell r="N1164">
            <v>37</v>
          </cell>
          <cell r="O1164" t="e">
            <v>#N/A</v>
          </cell>
          <cell r="P1164" t="str">
            <v/>
          </cell>
          <cell r="Q1164" t="str">
            <v/>
          </cell>
          <cell r="R1164" t="e">
            <v>#N/A</v>
          </cell>
        </row>
        <row r="1165">
          <cell r="A1165" t="str">
            <v/>
          </cell>
          <cell r="B1165" t="str">
            <v/>
          </cell>
          <cell r="C1165" t="str">
            <v>Future</v>
          </cell>
          <cell r="D1165" t="e">
            <v>#N/A</v>
          </cell>
          <cell r="E1165">
            <v>-48.234031620553431</v>
          </cell>
          <cell r="F1165">
            <v>52.366758893281109</v>
          </cell>
          <cell r="G1165">
            <v>28.414189723319339</v>
          </cell>
          <cell r="H1165">
            <v>28.414189723319339</v>
          </cell>
          <cell r="I1165" t="e">
            <v>#N/A</v>
          </cell>
          <cell r="J1165" t="e">
            <v>#N/A</v>
          </cell>
          <cell r="K1165">
            <v>42</v>
          </cell>
          <cell r="L1165">
            <v>32</v>
          </cell>
          <cell r="M1165" t="e">
            <v>#N/A</v>
          </cell>
          <cell r="N1165">
            <v>37</v>
          </cell>
          <cell r="O1165" t="e">
            <v>#N/A</v>
          </cell>
          <cell r="P1165" t="str">
            <v/>
          </cell>
          <cell r="Q1165" t="str">
            <v/>
          </cell>
          <cell r="R1165" t="e">
            <v>#N/A</v>
          </cell>
        </row>
        <row r="1166">
          <cell r="A1166" t="str">
            <v/>
          </cell>
          <cell r="B1166" t="str">
            <v/>
          </cell>
          <cell r="C1166" t="str">
            <v>Future</v>
          </cell>
          <cell r="D1166" t="e">
            <v>#N/A</v>
          </cell>
          <cell r="E1166">
            <v>-48.370671936758967</v>
          </cell>
          <cell r="F1166">
            <v>52.396126482213916</v>
          </cell>
          <cell r="G1166">
            <v>28.404031620552541</v>
          </cell>
          <cell r="H1166">
            <v>28.404031620552541</v>
          </cell>
          <cell r="I1166" t="e">
            <v>#N/A</v>
          </cell>
          <cell r="J1166" t="e">
            <v>#N/A</v>
          </cell>
          <cell r="K1166">
            <v>42</v>
          </cell>
          <cell r="L1166">
            <v>32</v>
          </cell>
          <cell r="M1166" t="e">
            <v>#N/A</v>
          </cell>
          <cell r="N1166">
            <v>37</v>
          </cell>
          <cell r="O1166" t="e">
            <v>#N/A</v>
          </cell>
          <cell r="P1166" t="str">
            <v/>
          </cell>
          <cell r="Q1166" t="str">
            <v/>
          </cell>
          <cell r="R1166" t="e">
            <v>#N/A</v>
          </cell>
        </row>
        <row r="1167">
          <cell r="A1167" t="str">
            <v/>
          </cell>
          <cell r="B1167" t="str">
            <v/>
          </cell>
          <cell r="C1167" t="str">
            <v>Future</v>
          </cell>
          <cell r="D1167" t="e">
            <v>#N/A</v>
          </cell>
          <cell r="E1167">
            <v>-48.507312252964503</v>
          </cell>
          <cell r="F1167">
            <v>52.425494071146723</v>
          </cell>
          <cell r="G1167">
            <v>28.393873517785742</v>
          </cell>
          <cell r="H1167">
            <v>28.393873517785742</v>
          </cell>
          <cell r="I1167" t="e">
            <v>#N/A</v>
          </cell>
          <cell r="J1167" t="e">
            <v>#N/A</v>
          </cell>
          <cell r="K1167">
            <v>42</v>
          </cell>
          <cell r="L1167">
            <v>32</v>
          </cell>
          <cell r="M1167" t="e">
            <v>#N/A</v>
          </cell>
          <cell r="N1167">
            <v>37</v>
          </cell>
          <cell r="O1167" t="e">
            <v>#N/A</v>
          </cell>
          <cell r="P1167" t="str">
            <v/>
          </cell>
          <cell r="Q1167" t="str">
            <v/>
          </cell>
          <cell r="R1167" t="e">
            <v>#N/A</v>
          </cell>
        </row>
        <row r="1168">
          <cell r="A1168" t="str">
            <v/>
          </cell>
          <cell r="B1168" t="str">
            <v/>
          </cell>
          <cell r="C1168" t="str">
            <v>Future</v>
          </cell>
          <cell r="D1168" t="e">
            <v>#N/A</v>
          </cell>
          <cell r="E1168">
            <v>-48.64395256917004</v>
          </cell>
          <cell r="F1168">
            <v>52.45486166007953</v>
          </cell>
          <cell r="G1168">
            <v>28.383715415018944</v>
          </cell>
          <cell r="H1168">
            <v>28.383715415018944</v>
          </cell>
          <cell r="I1168" t="e">
            <v>#N/A</v>
          </cell>
          <cell r="J1168" t="e">
            <v>#N/A</v>
          </cell>
          <cell r="K1168">
            <v>42</v>
          </cell>
          <cell r="L1168">
            <v>32</v>
          </cell>
          <cell r="M1168" t="e">
            <v>#N/A</v>
          </cell>
          <cell r="N1168">
            <v>37</v>
          </cell>
          <cell r="O1168" t="e">
            <v>#N/A</v>
          </cell>
          <cell r="P1168" t="str">
            <v/>
          </cell>
          <cell r="Q1168" t="str">
            <v/>
          </cell>
          <cell r="R1168" t="e">
            <v>#N/A</v>
          </cell>
        </row>
        <row r="1169">
          <cell r="A1169" t="str">
            <v/>
          </cell>
          <cell r="B1169" t="str">
            <v/>
          </cell>
          <cell r="C1169" t="str">
            <v>Future</v>
          </cell>
          <cell r="D1169" t="e">
            <v>#N/A</v>
          </cell>
          <cell r="E1169">
            <v>-48.780592885375576</v>
          </cell>
          <cell r="F1169">
            <v>52.484229249012337</v>
          </cell>
          <cell r="G1169">
            <v>28.373557312252146</v>
          </cell>
          <cell r="H1169">
            <v>28.373557312252146</v>
          </cell>
          <cell r="I1169" t="e">
            <v>#N/A</v>
          </cell>
          <cell r="J1169" t="e">
            <v>#N/A</v>
          </cell>
          <cell r="K1169">
            <v>42</v>
          </cell>
          <cell r="L1169">
            <v>32</v>
          </cell>
          <cell r="M1169" t="e">
            <v>#N/A</v>
          </cell>
          <cell r="N1169">
            <v>37</v>
          </cell>
          <cell r="O1169" t="e">
            <v>#N/A</v>
          </cell>
          <cell r="P1169" t="str">
            <v/>
          </cell>
          <cell r="Q1169" t="str">
            <v/>
          </cell>
          <cell r="R1169" t="e">
            <v>#N/A</v>
          </cell>
        </row>
        <row r="1170">
          <cell r="A1170" t="str">
            <v/>
          </cell>
          <cell r="B1170" t="str">
            <v/>
          </cell>
          <cell r="C1170" t="str">
            <v>Future</v>
          </cell>
          <cell r="D1170" t="e">
            <v>#N/A</v>
          </cell>
          <cell r="E1170">
            <v>-48.917233201581112</v>
          </cell>
          <cell r="F1170">
            <v>52.513596837945144</v>
          </cell>
          <cell r="G1170">
            <v>28.363399209485348</v>
          </cell>
          <cell r="H1170">
            <v>28.363399209485348</v>
          </cell>
          <cell r="I1170" t="e">
            <v>#N/A</v>
          </cell>
          <cell r="J1170" t="e">
            <v>#N/A</v>
          </cell>
          <cell r="K1170">
            <v>42</v>
          </cell>
          <cell r="L1170">
            <v>32</v>
          </cell>
          <cell r="M1170" t="e">
            <v>#N/A</v>
          </cell>
          <cell r="N1170">
            <v>37</v>
          </cell>
          <cell r="O1170" t="e">
            <v>#N/A</v>
          </cell>
          <cell r="P1170" t="str">
            <v/>
          </cell>
          <cell r="Q1170" t="str">
            <v/>
          </cell>
          <cell r="R1170" t="e">
            <v>#N/A</v>
          </cell>
        </row>
        <row r="1171">
          <cell r="A1171" t="str">
            <v/>
          </cell>
          <cell r="B1171" t="str">
            <v/>
          </cell>
          <cell r="C1171" t="str">
            <v>Future</v>
          </cell>
          <cell r="D1171" t="e">
            <v>#N/A</v>
          </cell>
          <cell r="E1171">
            <v>-49.053873517786649</v>
          </cell>
          <cell r="F1171">
            <v>52.542964426877951</v>
          </cell>
          <cell r="G1171">
            <v>28.353241106718549</v>
          </cell>
          <cell r="H1171">
            <v>28.353241106718549</v>
          </cell>
          <cell r="I1171" t="e">
            <v>#N/A</v>
          </cell>
          <cell r="J1171" t="e">
            <v>#N/A</v>
          </cell>
          <cell r="K1171">
            <v>42</v>
          </cell>
          <cell r="L1171">
            <v>32</v>
          </cell>
          <cell r="M1171" t="e">
            <v>#N/A</v>
          </cell>
          <cell r="N1171">
            <v>37</v>
          </cell>
          <cell r="O1171" t="e">
            <v>#N/A</v>
          </cell>
          <cell r="P1171" t="str">
            <v/>
          </cell>
          <cell r="Q1171" t="str">
            <v/>
          </cell>
          <cell r="R1171" t="e">
            <v>#N/A</v>
          </cell>
        </row>
        <row r="1172">
          <cell r="A1172" t="str">
            <v/>
          </cell>
          <cell r="B1172" t="str">
            <v/>
          </cell>
          <cell r="C1172" t="str">
            <v>Future</v>
          </cell>
          <cell r="D1172" t="e">
            <v>#N/A</v>
          </cell>
          <cell r="E1172">
            <v>-49.190513833992185</v>
          </cell>
          <cell r="F1172">
            <v>52.572332015810758</v>
          </cell>
          <cell r="G1172">
            <v>28.343083003951751</v>
          </cell>
          <cell r="H1172">
            <v>28.343083003951751</v>
          </cell>
          <cell r="I1172" t="e">
            <v>#N/A</v>
          </cell>
          <cell r="J1172" t="e">
            <v>#N/A</v>
          </cell>
          <cell r="K1172">
            <v>42</v>
          </cell>
          <cell r="L1172">
            <v>32</v>
          </cell>
          <cell r="M1172" t="e">
            <v>#N/A</v>
          </cell>
          <cell r="N1172">
            <v>37</v>
          </cell>
          <cell r="O1172" t="e">
            <v>#N/A</v>
          </cell>
          <cell r="P1172" t="str">
            <v/>
          </cell>
          <cell r="Q1172" t="str">
            <v/>
          </cell>
          <cell r="R1172" t="e">
            <v>#N/A</v>
          </cell>
        </row>
        <row r="1173">
          <cell r="A1173" t="str">
            <v/>
          </cell>
          <cell r="B1173" t="str">
            <v/>
          </cell>
          <cell r="C1173" t="str">
            <v>Future</v>
          </cell>
          <cell r="D1173" t="e">
            <v>#N/A</v>
          </cell>
          <cell r="E1173">
            <v>-49.327154150197721</v>
          </cell>
          <cell r="F1173">
            <v>52.601699604743565</v>
          </cell>
          <cell r="G1173">
            <v>28.332924901184953</v>
          </cell>
          <cell r="H1173">
            <v>28.332924901184953</v>
          </cell>
          <cell r="I1173" t="e">
            <v>#N/A</v>
          </cell>
          <cell r="J1173" t="e">
            <v>#N/A</v>
          </cell>
          <cell r="K1173">
            <v>42</v>
          </cell>
          <cell r="L1173">
            <v>32</v>
          </cell>
          <cell r="M1173" t="e">
            <v>#N/A</v>
          </cell>
          <cell r="N1173">
            <v>37</v>
          </cell>
          <cell r="O1173" t="e">
            <v>#N/A</v>
          </cell>
          <cell r="P1173" t="str">
            <v/>
          </cell>
          <cell r="Q1173" t="str">
            <v/>
          </cell>
          <cell r="R1173" t="e">
            <v>#N/A</v>
          </cell>
        </row>
        <row r="1174">
          <cell r="A1174" t="str">
            <v/>
          </cell>
          <cell r="B1174" t="str">
            <v/>
          </cell>
          <cell r="C1174" t="str">
            <v>Future</v>
          </cell>
          <cell r="D1174" t="e">
            <v>#N/A</v>
          </cell>
          <cell r="E1174">
            <v>-49.463794466403257</v>
          </cell>
          <cell r="F1174">
            <v>52.631067193676373</v>
          </cell>
          <cell r="G1174">
            <v>28.322766798418154</v>
          </cell>
          <cell r="H1174">
            <v>28.322766798418154</v>
          </cell>
          <cell r="I1174" t="e">
            <v>#N/A</v>
          </cell>
          <cell r="J1174" t="e">
            <v>#N/A</v>
          </cell>
          <cell r="K1174">
            <v>42</v>
          </cell>
          <cell r="L1174">
            <v>32</v>
          </cell>
          <cell r="M1174" t="e">
            <v>#N/A</v>
          </cell>
          <cell r="N1174">
            <v>37</v>
          </cell>
          <cell r="O1174" t="e">
            <v>#N/A</v>
          </cell>
          <cell r="P1174" t="str">
            <v/>
          </cell>
          <cell r="Q1174" t="str">
            <v/>
          </cell>
          <cell r="R1174" t="e">
            <v>#N/A</v>
          </cell>
        </row>
        <row r="1175">
          <cell r="A1175" t="str">
            <v/>
          </cell>
          <cell r="B1175" t="str">
            <v/>
          </cell>
          <cell r="C1175" t="str">
            <v>Future</v>
          </cell>
          <cell r="D1175" t="e">
            <v>#N/A</v>
          </cell>
          <cell r="E1175">
            <v>-49.600434782608794</v>
          </cell>
          <cell r="F1175">
            <v>52.66043478260918</v>
          </cell>
          <cell r="G1175">
            <v>28.312608695651356</v>
          </cell>
          <cell r="H1175">
            <v>28.312608695651356</v>
          </cell>
          <cell r="I1175" t="e">
            <v>#N/A</v>
          </cell>
          <cell r="J1175" t="e">
            <v>#N/A</v>
          </cell>
          <cell r="K1175">
            <v>42</v>
          </cell>
          <cell r="L1175">
            <v>32</v>
          </cell>
          <cell r="M1175" t="e">
            <v>#N/A</v>
          </cell>
          <cell r="N1175">
            <v>37</v>
          </cell>
          <cell r="O1175" t="e">
            <v>#N/A</v>
          </cell>
          <cell r="P1175" t="str">
            <v/>
          </cell>
          <cell r="Q1175" t="str">
            <v/>
          </cell>
          <cell r="R1175" t="e">
            <v>#N/A</v>
          </cell>
        </row>
        <row r="1176">
          <cell r="A1176" t="str">
            <v/>
          </cell>
          <cell r="B1176" t="str">
            <v/>
          </cell>
          <cell r="C1176" t="str">
            <v>Future</v>
          </cell>
          <cell r="D1176" t="e">
            <v>#N/A</v>
          </cell>
          <cell r="E1176">
            <v>-49.73707509881433</v>
          </cell>
          <cell r="F1176">
            <v>52.689802371541987</v>
          </cell>
          <cell r="G1176">
            <v>28.302450592884558</v>
          </cell>
          <cell r="H1176">
            <v>28.302450592884558</v>
          </cell>
          <cell r="I1176" t="e">
            <v>#N/A</v>
          </cell>
          <cell r="J1176" t="e">
            <v>#N/A</v>
          </cell>
          <cell r="K1176">
            <v>42</v>
          </cell>
          <cell r="L1176">
            <v>32</v>
          </cell>
          <cell r="M1176" t="e">
            <v>#N/A</v>
          </cell>
          <cell r="N1176">
            <v>37</v>
          </cell>
          <cell r="O1176" t="e">
            <v>#N/A</v>
          </cell>
          <cell r="P1176" t="str">
            <v/>
          </cell>
          <cell r="Q1176" t="str">
            <v/>
          </cell>
          <cell r="R1176" t="e">
            <v>#N/A</v>
          </cell>
        </row>
        <row r="1177">
          <cell r="A1177" t="str">
            <v/>
          </cell>
          <cell r="B1177" t="str">
            <v/>
          </cell>
          <cell r="C1177" t="str">
            <v>Future</v>
          </cell>
          <cell r="D1177" t="e">
            <v>#N/A</v>
          </cell>
          <cell r="E1177">
            <v>-49.873715415019866</v>
          </cell>
          <cell r="F1177">
            <v>52.719169960474794</v>
          </cell>
          <cell r="G1177">
            <v>28.292292490117759</v>
          </cell>
          <cell r="H1177">
            <v>28.292292490117759</v>
          </cell>
          <cell r="I1177" t="e">
            <v>#N/A</v>
          </cell>
          <cell r="J1177" t="e">
            <v>#N/A</v>
          </cell>
          <cell r="K1177">
            <v>42</v>
          </cell>
          <cell r="L1177">
            <v>32</v>
          </cell>
          <cell r="M1177" t="e">
            <v>#N/A</v>
          </cell>
          <cell r="N1177">
            <v>37</v>
          </cell>
          <cell r="O1177" t="e">
            <v>#N/A</v>
          </cell>
          <cell r="P1177" t="str">
            <v/>
          </cell>
          <cell r="Q1177" t="str">
            <v/>
          </cell>
          <cell r="R1177" t="e">
            <v>#N/A</v>
          </cell>
        </row>
        <row r="1178">
          <cell r="A1178" t="str">
            <v/>
          </cell>
          <cell r="B1178" t="str">
            <v/>
          </cell>
          <cell r="C1178" t="str">
            <v>Future</v>
          </cell>
          <cell r="D1178" t="e">
            <v>#N/A</v>
          </cell>
          <cell r="E1178">
            <v>-50.010355731225403</v>
          </cell>
          <cell r="F1178">
            <v>52.748537549407601</v>
          </cell>
          <cell r="G1178">
            <v>28.282134387350961</v>
          </cell>
          <cell r="H1178">
            <v>28.282134387350961</v>
          </cell>
          <cell r="I1178" t="e">
            <v>#N/A</v>
          </cell>
          <cell r="J1178" t="e">
            <v>#N/A</v>
          </cell>
          <cell r="K1178">
            <v>42</v>
          </cell>
          <cell r="L1178">
            <v>32</v>
          </cell>
          <cell r="M1178" t="e">
            <v>#N/A</v>
          </cell>
          <cell r="N1178">
            <v>37</v>
          </cell>
          <cell r="O1178" t="e">
            <v>#N/A</v>
          </cell>
          <cell r="P1178" t="str">
            <v/>
          </cell>
          <cell r="Q1178" t="str">
            <v/>
          </cell>
          <cell r="R1178" t="e">
            <v>#N/A</v>
          </cell>
        </row>
        <row r="1179">
          <cell r="A1179" t="str">
            <v/>
          </cell>
          <cell r="B1179" t="str">
            <v/>
          </cell>
          <cell r="C1179" t="str">
            <v>Future</v>
          </cell>
          <cell r="D1179" t="e">
            <v>#N/A</v>
          </cell>
          <cell r="E1179">
            <v>-50.146996047430939</v>
          </cell>
          <cell r="F1179">
            <v>52.777905138340408</v>
          </cell>
          <cell r="G1179">
            <v>28.271976284584163</v>
          </cell>
          <cell r="H1179">
            <v>28.271976284584163</v>
          </cell>
          <cell r="I1179" t="e">
            <v>#N/A</v>
          </cell>
          <cell r="J1179" t="e">
            <v>#N/A</v>
          </cell>
          <cell r="K1179">
            <v>42</v>
          </cell>
          <cell r="L1179">
            <v>32</v>
          </cell>
          <cell r="M1179" t="e">
            <v>#N/A</v>
          </cell>
          <cell r="N1179">
            <v>37</v>
          </cell>
          <cell r="O1179" t="e">
            <v>#N/A</v>
          </cell>
          <cell r="P1179" t="str">
            <v/>
          </cell>
          <cell r="Q1179" t="str">
            <v/>
          </cell>
          <cell r="R1179" t="e">
            <v>#N/A</v>
          </cell>
        </row>
        <row r="1180">
          <cell r="A1180" t="str">
            <v/>
          </cell>
          <cell r="B1180" t="str">
            <v/>
          </cell>
          <cell r="C1180" t="str">
            <v>Future</v>
          </cell>
          <cell r="D1180" t="e">
            <v>#N/A</v>
          </cell>
          <cell r="E1180">
            <v>-50.283636363636475</v>
          </cell>
          <cell r="F1180">
            <v>52.807272727273215</v>
          </cell>
          <cell r="G1180">
            <v>28.261818181817365</v>
          </cell>
          <cell r="H1180">
            <v>28.261818181817365</v>
          </cell>
          <cell r="I1180" t="e">
            <v>#N/A</v>
          </cell>
          <cell r="J1180" t="e">
            <v>#N/A</v>
          </cell>
          <cell r="K1180">
            <v>42</v>
          </cell>
          <cell r="L1180">
            <v>32</v>
          </cell>
          <cell r="M1180" t="e">
            <v>#N/A</v>
          </cell>
          <cell r="N1180">
            <v>37</v>
          </cell>
          <cell r="O1180" t="e">
            <v>#N/A</v>
          </cell>
          <cell r="P1180" t="str">
            <v/>
          </cell>
          <cell r="Q1180" t="str">
            <v/>
          </cell>
          <cell r="R1180" t="e">
            <v>#N/A</v>
          </cell>
        </row>
        <row r="1181">
          <cell r="A1181" t="str">
            <v/>
          </cell>
          <cell r="B1181" t="str">
            <v/>
          </cell>
          <cell r="C1181" t="str">
            <v>Future</v>
          </cell>
          <cell r="D1181" t="e">
            <v>#N/A</v>
          </cell>
          <cell r="E1181">
            <v>-50.420276679842011</v>
          </cell>
          <cell r="F1181">
            <v>52.836640316206022</v>
          </cell>
          <cell r="G1181">
            <v>28.251660079050566</v>
          </cell>
          <cell r="H1181">
            <v>28.251660079050566</v>
          </cell>
          <cell r="I1181" t="e">
            <v>#N/A</v>
          </cell>
          <cell r="J1181" t="e">
            <v>#N/A</v>
          </cell>
          <cell r="K1181">
            <v>42</v>
          </cell>
          <cell r="L1181">
            <v>32</v>
          </cell>
          <cell r="M1181" t="e">
            <v>#N/A</v>
          </cell>
          <cell r="N1181">
            <v>37</v>
          </cell>
          <cell r="O1181" t="e">
            <v>#N/A</v>
          </cell>
          <cell r="P1181" t="str">
            <v/>
          </cell>
          <cell r="Q1181" t="str">
            <v/>
          </cell>
          <cell r="R1181" t="e">
            <v>#N/A</v>
          </cell>
        </row>
        <row r="1182">
          <cell r="A1182" t="str">
            <v/>
          </cell>
          <cell r="B1182" t="str">
            <v/>
          </cell>
          <cell r="C1182" t="str">
            <v>Future</v>
          </cell>
          <cell r="D1182" t="e">
            <v>#N/A</v>
          </cell>
          <cell r="E1182">
            <v>-50.556916996047548</v>
          </cell>
          <cell r="F1182">
            <v>52.866007905138829</v>
          </cell>
          <cell r="G1182">
            <v>28.241501976283768</v>
          </cell>
          <cell r="H1182">
            <v>28.241501976283768</v>
          </cell>
          <cell r="I1182" t="e">
            <v>#N/A</v>
          </cell>
          <cell r="J1182" t="e">
            <v>#N/A</v>
          </cell>
          <cell r="K1182">
            <v>42</v>
          </cell>
          <cell r="L1182">
            <v>32</v>
          </cell>
          <cell r="M1182" t="e">
            <v>#N/A</v>
          </cell>
          <cell r="N1182">
            <v>37</v>
          </cell>
          <cell r="O1182" t="e">
            <v>#N/A</v>
          </cell>
          <cell r="P1182" t="str">
            <v/>
          </cell>
          <cell r="Q1182" t="str">
            <v/>
          </cell>
          <cell r="R1182" t="e">
            <v>#N/A</v>
          </cell>
        </row>
        <row r="1183">
          <cell r="A1183" t="str">
            <v/>
          </cell>
          <cell r="B1183" t="str">
            <v/>
          </cell>
          <cell r="C1183" t="str">
            <v>Future</v>
          </cell>
          <cell r="D1183" t="e">
            <v>#N/A</v>
          </cell>
          <cell r="E1183">
            <v>-50.693557312253084</v>
          </cell>
          <cell r="F1183">
            <v>52.895375494071637</v>
          </cell>
          <cell r="G1183">
            <v>28.23134387351697</v>
          </cell>
          <cell r="H1183">
            <v>28.23134387351697</v>
          </cell>
          <cell r="I1183" t="e">
            <v>#N/A</v>
          </cell>
          <cell r="J1183" t="e">
            <v>#N/A</v>
          </cell>
          <cell r="K1183">
            <v>42</v>
          </cell>
          <cell r="L1183">
            <v>32</v>
          </cell>
          <cell r="M1183" t="e">
            <v>#N/A</v>
          </cell>
          <cell r="N1183">
            <v>37</v>
          </cell>
          <cell r="O1183" t="e">
            <v>#N/A</v>
          </cell>
          <cell r="P1183" t="str">
            <v/>
          </cell>
          <cell r="Q1183" t="str">
            <v/>
          </cell>
          <cell r="R1183" t="e">
            <v>#N/A</v>
          </cell>
        </row>
        <row r="1184">
          <cell r="A1184" t="str">
            <v/>
          </cell>
          <cell r="B1184" t="str">
            <v/>
          </cell>
          <cell r="C1184" t="str">
            <v>Future</v>
          </cell>
          <cell r="D1184" t="e">
            <v>#N/A</v>
          </cell>
          <cell r="E1184">
            <v>-50.83019762845862</v>
          </cell>
          <cell r="F1184">
            <v>52.924743083004444</v>
          </cell>
          <cell r="G1184">
            <v>28.221185770750171</v>
          </cell>
          <cell r="H1184">
            <v>28.221185770750171</v>
          </cell>
          <cell r="I1184" t="e">
            <v>#N/A</v>
          </cell>
          <cell r="J1184" t="e">
            <v>#N/A</v>
          </cell>
          <cell r="K1184">
            <v>42</v>
          </cell>
          <cell r="L1184">
            <v>32</v>
          </cell>
          <cell r="M1184" t="e">
            <v>#N/A</v>
          </cell>
          <cell r="N1184">
            <v>37</v>
          </cell>
          <cell r="O1184" t="e">
            <v>#N/A</v>
          </cell>
          <cell r="P1184" t="str">
            <v/>
          </cell>
          <cell r="Q1184" t="str">
            <v/>
          </cell>
          <cell r="R1184" t="e">
            <v>#N/A</v>
          </cell>
        </row>
        <row r="1185">
          <cell r="A1185" t="str">
            <v/>
          </cell>
          <cell r="B1185" t="str">
            <v/>
          </cell>
          <cell r="C1185" t="str">
            <v>Future</v>
          </cell>
          <cell r="D1185" t="e">
            <v>#N/A</v>
          </cell>
          <cell r="E1185">
            <v>-50.966837944664157</v>
          </cell>
          <cell r="F1185">
            <v>52.954110671937251</v>
          </cell>
          <cell r="G1185">
            <v>28.211027667983373</v>
          </cell>
          <cell r="H1185">
            <v>28.211027667983373</v>
          </cell>
          <cell r="I1185" t="e">
            <v>#N/A</v>
          </cell>
          <cell r="J1185" t="e">
            <v>#N/A</v>
          </cell>
          <cell r="K1185">
            <v>42</v>
          </cell>
          <cell r="L1185">
            <v>32</v>
          </cell>
          <cell r="M1185" t="e">
            <v>#N/A</v>
          </cell>
          <cell r="N1185">
            <v>37</v>
          </cell>
          <cell r="O1185" t="e">
            <v>#N/A</v>
          </cell>
          <cell r="P1185" t="str">
            <v/>
          </cell>
          <cell r="Q1185" t="str">
            <v/>
          </cell>
          <cell r="R1185" t="e">
            <v>#N/A</v>
          </cell>
        </row>
        <row r="1186">
          <cell r="A1186" t="str">
            <v/>
          </cell>
          <cell r="B1186" t="str">
            <v/>
          </cell>
          <cell r="C1186" t="str">
            <v>Future</v>
          </cell>
          <cell r="D1186" t="e">
            <v>#N/A</v>
          </cell>
          <cell r="E1186">
            <v>-51.103478260869693</v>
          </cell>
          <cell r="F1186">
            <v>52.983478260870058</v>
          </cell>
          <cell r="G1186">
            <v>28.200869565216575</v>
          </cell>
          <cell r="H1186">
            <v>28.200869565216575</v>
          </cell>
          <cell r="I1186" t="e">
            <v>#N/A</v>
          </cell>
          <cell r="J1186" t="e">
            <v>#N/A</v>
          </cell>
          <cell r="K1186">
            <v>42</v>
          </cell>
          <cell r="L1186">
            <v>32</v>
          </cell>
          <cell r="M1186" t="e">
            <v>#N/A</v>
          </cell>
          <cell r="N1186">
            <v>37</v>
          </cell>
          <cell r="O1186" t="e">
            <v>#N/A</v>
          </cell>
          <cell r="P1186" t="str">
            <v/>
          </cell>
          <cell r="Q1186" t="str">
            <v/>
          </cell>
          <cell r="R1186" t="e">
            <v>#N/A</v>
          </cell>
        </row>
        <row r="1187">
          <cell r="A1187" t="str">
            <v/>
          </cell>
          <cell r="B1187" t="str">
            <v/>
          </cell>
          <cell r="C1187" t="str">
            <v>Future</v>
          </cell>
          <cell r="D1187" t="e">
            <v>#N/A</v>
          </cell>
          <cell r="E1187">
            <v>-51.240118577075229</v>
          </cell>
          <cell r="F1187">
            <v>53.012845849802865</v>
          </cell>
          <cell r="G1187">
            <v>28.190711462449777</v>
          </cell>
          <cell r="H1187">
            <v>28.190711462449777</v>
          </cell>
          <cell r="I1187" t="e">
            <v>#N/A</v>
          </cell>
          <cell r="J1187" t="e">
            <v>#N/A</v>
          </cell>
          <cell r="K1187">
            <v>42</v>
          </cell>
          <cell r="L1187">
            <v>32</v>
          </cell>
          <cell r="M1187" t="e">
            <v>#N/A</v>
          </cell>
          <cell r="N1187">
            <v>37</v>
          </cell>
          <cell r="O1187" t="e">
            <v>#N/A</v>
          </cell>
          <cell r="P1187" t="str">
            <v/>
          </cell>
          <cell r="Q1187" t="str">
            <v/>
          </cell>
          <cell r="R1187" t="e">
            <v>#N/A</v>
          </cell>
        </row>
        <row r="1188">
          <cell r="A1188" t="str">
            <v/>
          </cell>
          <cell r="B1188" t="str">
            <v/>
          </cell>
          <cell r="C1188" t="str">
            <v>Future</v>
          </cell>
          <cell r="D1188" t="e">
            <v>#N/A</v>
          </cell>
          <cell r="E1188">
            <v>-51.376758893280766</v>
          </cell>
          <cell r="F1188">
            <v>53.042213438735672</v>
          </cell>
          <cell r="G1188">
            <v>28.180553359682978</v>
          </cell>
          <cell r="H1188">
            <v>28.180553359682978</v>
          </cell>
          <cell r="I1188" t="e">
            <v>#N/A</v>
          </cell>
          <cell r="J1188" t="e">
            <v>#N/A</v>
          </cell>
          <cell r="K1188">
            <v>42</v>
          </cell>
          <cell r="L1188">
            <v>32</v>
          </cell>
          <cell r="M1188" t="e">
            <v>#N/A</v>
          </cell>
          <cell r="N1188">
            <v>37</v>
          </cell>
          <cell r="O1188" t="e">
            <v>#N/A</v>
          </cell>
          <cell r="P1188" t="str">
            <v/>
          </cell>
          <cell r="Q1188" t="str">
            <v/>
          </cell>
          <cell r="R1188" t="e">
            <v>#N/A</v>
          </cell>
        </row>
        <row r="1189">
          <cell r="A1189" t="str">
            <v/>
          </cell>
          <cell r="B1189" t="str">
            <v/>
          </cell>
          <cell r="C1189" t="str">
            <v>Future</v>
          </cell>
          <cell r="D1189" t="e">
            <v>#N/A</v>
          </cell>
          <cell r="E1189">
            <v>-51.513399209486302</v>
          </cell>
          <cell r="F1189">
            <v>53.071581027668479</v>
          </cell>
          <cell r="G1189">
            <v>28.17039525691618</v>
          </cell>
          <cell r="H1189">
            <v>28.17039525691618</v>
          </cell>
          <cell r="I1189" t="e">
            <v>#N/A</v>
          </cell>
          <cell r="J1189" t="e">
            <v>#N/A</v>
          </cell>
          <cell r="K1189">
            <v>42</v>
          </cell>
          <cell r="L1189">
            <v>32</v>
          </cell>
          <cell r="M1189" t="e">
            <v>#N/A</v>
          </cell>
          <cell r="N1189">
            <v>37</v>
          </cell>
          <cell r="O1189" t="e">
            <v>#N/A</v>
          </cell>
          <cell r="P1189" t="str">
            <v/>
          </cell>
          <cell r="Q1189" t="str">
            <v/>
          </cell>
          <cell r="R1189" t="e">
            <v>#N/A</v>
          </cell>
        </row>
        <row r="1190">
          <cell r="A1190" t="str">
            <v/>
          </cell>
          <cell r="B1190" t="str">
            <v/>
          </cell>
          <cell r="C1190" t="str">
            <v>Future</v>
          </cell>
          <cell r="D1190" t="e">
            <v>#N/A</v>
          </cell>
          <cell r="E1190">
            <v>-51.650039525691838</v>
          </cell>
          <cell r="F1190">
            <v>53.100948616601286</v>
          </cell>
          <cell r="G1190">
            <v>28.160237154149382</v>
          </cell>
          <cell r="H1190">
            <v>28.160237154149382</v>
          </cell>
          <cell r="I1190" t="e">
            <v>#N/A</v>
          </cell>
          <cell r="J1190" t="e">
            <v>#N/A</v>
          </cell>
          <cell r="K1190">
            <v>42</v>
          </cell>
          <cell r="L1190">
            <v>32</v>
          </cell>
          <cell r="M1190" t="e">
            <v>#N/A</v>
          </cell>
          <cell r="N1190">
            <v>37</v>
          </cell>
          <cell r="O1190" t="e">
            <v>#N/A</v>
          </cell>
          <cell r="P1190" t="str">
            <v/>
          </cell>
          <cell r="Q1190" t="str">
            <v/>
          </cell>
          <cell r="R1190" t="e">
            <v>#N/A</v>
          </cell>
        </row>
        <row r="1191">
          <cell r="A1191" t="str">
            <v/>
          </cell>
          <cell r="B1191" t="str">
            <v/>
          </cell>
          <cell r="C1191" t="str">
            <v>Future</v>
          </cell>
          <cell r="D1191" t="e">
            <v>#N/A</v>
          </cell>
          <cell r="E1191">
            <v>-51.786679841897374</v>
          </cell>
          <cell r="F1191">
            <v>53.130316205534093</v>
          </cell>
          <cell r="G1191">
            <v>28.150079051382583</v>
          </cell>
          <cell r="H1191">
            <v>28.150079051382583</v>
          </cell>
          <cell r="I1191" t="e">
            <v>#N/A</v>
          </cell>
          <cell r="J1191" t="e">
            <v>#N/A</v>
          </cell>
          <cell r="K1191">
            <v>42</v>
          </cell>
          <cell r="L1191">
            <v>32</v>
          </cell>
          <cell r="M1191" t="e">
            <v>#N/A</v>
          </cell>
          <cell r="N1191">
            <v>37</v>
          </cell>
          <cell r="O1191" t="e">
            <v>#N/A</v>
          </cell>
          <cell r="P1191" t="str">
            <v/>
          </cell>
          <cell r="Q1191" t="str">
            <v/>
          </cell>
          <cell r="R1191" t="e">
            <v>#N/A</v>
          </cell>
        </row>
        <row r="1192">
          <cell r="A1192" t="str">
            <v/>
          </cell>
          <cell r="B1192" t="str">
            <v/>
          </cell>
          <cell r="C1192" t="str">
            <v>Future</v>
          </cell>
          <cell r="D1192" t="e">
            <v>#N/A</v>
          </cell>
          <cell r="E1192">
            <v>-51.923320158102911</v>
          </cell>
          <cell r="F1192">
            <v>53.159683794466901</v>
          </cell>
          <cell r="G1192">
            <v>28.139920948615785</v>
          </cell>
          <cell r="H1192">
            <v>28.139920948615785</v>
          </cell>
          <cell r="I1192" t="e">
            <v>#N/A</v>
          </cell>
          <cell r="J1192" t="e">
            <v>#N/A</v>
          </cell>
          <cell r="K1192">
            <v>42</v>
          </cell>
          <cell r="L1192">
            <v>32</v>
          </cell>
          <cell r="M1192" t="e">
            <v>#N/A</v>
          </cell>
          <cell r="N1192">
            <v>37</v>
          </cell>
          <cell r="O1192" t="e">
            <v>#N/A</v>
          </cell>
          <cell r="P1192" t="str">
            <v/>
          </cell>
          <cell r="Q1192" t="str">
            <v/>
          </cell>
          <cell r="R1192" t="e">
            <v>#N/A</v>
          </cell>
        </row>
        <row r="1193">
          <cell r="A1193" t="str">
            <v/>
          </cell>
          <cell r="B1193" t="str">
            <v/>
          </cell>
          <cell r="C1193" t="str">
            <v>Future</v>
          </cell>
          <cell r="D1193" t="e">
            <v>#N/A</v>
          </cell>
          <cell r="E1193">
            <v>-52.059960474308447</v>
          </cell>
          <cell r="F1193">
            <v>53.189051383399708</v>
          </cell>
          <cell r="G1193">
            <v>28.129762845848987</v>
          </cell>
          <cell r="H1193">
            <v>28.129762845848987</v>
          </cell>
          <cell r="I1193" t="e">
            <v>#N/A</v>
          </cell>
          <cell r="J1193" t="e">
            <v>#N/A</v>
          </cell>
          <cell r="K1193">
            <v>42</v>
          </cell>
          <cell r="L1193">
            <v>32</v>
          </cell>
          <cell r="M1193" t="e">
            <v>#N/A</v>
          </cell>
          <cell r="N1193">
            <v>37</v>
          </cell>
          <cell r="O1193" t="e">
            <v>#N/A</v>
          </cell>
          <cell r="P1193" t="str">
            <v/>
          </cell>
          <cell r="Q1193" t="str">
            <v/>
          </cell>
          <cell r="R1193" t="e">
            <v>#N/A</v>
          </cell>
        </row>
        <row r="1194">
          <cell r="A1194" t="str">
            <v/>
          </cell>
          <cell r="B1194" t="str">
            <v/>
          </cell>
          <cell r="C1194" t="str">
            <v>Future</v>
          </cell>
          <cell r="D1194" t="e">
            <v>#N/A</v>
          </cell>
          <cell r="E1194">
            <v>-52.196600790513983</v>
          </cell>
          <cell r="F1194">
            <v>53.218418972332515</v>
          </cell>
          <cell r="G1194">
            <v>28.119604743082188</v>
          </cell>
          <cell r="H1194">
            <v>28.119604743082188</v>
          </cell>
          <cell r="I1194" t="e">
            <v>#N/A</v>
          </cell>
          <cell r="J1194" t="e">
            <v>#N/A</v>
          </cell>
          <cell r="K1194">
            <v>42</v>
          </cell>
          <cell r="L1194">
            <v>32</v>
          </cell>
          <cell r="M1194" t="e">
            <v>#N/A</v>
          </cell>
          <cell r="N1194">
            <v>37</v>
          </cell>
          <cell r="O1194" t="e">
            <v>#N/A</v>
          </cell>
          <cell r="P1194" t="str">
            <v/>
          </cell>
          <cell r="Q1194" t="str">
            <v/>
          </cell>
          <cell r="R1194" t="e">
            <v>#N/A</v>
          </cell>
        </row>
        <row r="1195">
          <cell r="A1195" t="str">
            <v/>
          </cell>
          <cell r="B1195" t="str">
            <v/>
          </cell>
          <cell r="C1195" t="str">
            <v>Future</v>
          </cell>
          <cell r="D1195" t="e">
            <v>#N/A</v>
          </cell>
          <cell r="E1195">
            <v>-52.33324110671952</v>
          </cell>
          <cell r="F1195">
            <v>53.247786561265322</v>
          </cell>
          <cell r="G1195">
            <v>28.10944664031539</v>
          </cell>
          <cell r="H1195">
            <v>28.10944664031539</v>
          </cell>
          <cell r="I1195" t="e">
            <v>#N/A</v>
          </cell>
          <cell r="J1195" t="e">
            <v>#N/A</v>
          </cell>
          <cell r="K1195">
            <v>42</v>
          </cell>
          <cell r="L1195">
            <v>32</v>
          </cell>
          <cell r="M1195" t="e">
            <v>#N/A</v>
          </cell>
          <cell r="N1195">
            <v>37</v>
          </cell>
          <cell r="O1195" t="e">
            <v>#N/A</v>
          </cell>
          <cell r="P1195" t="str">
            <v/>
          </cell>
          <cell r="Q1195" t="str">
            <v/>
          </cell>
          <cell r="R1195" t="e">
            <v>#N/A</v>
          </cell>
        </row>
        <row r="1196">
          <cell r="A1196" t="str">
            <v/>
          </cell>
          <cell r="B1196" t="str">
            <v/>
          </cell>
          <cell r="C1196" t="str">
            <v>Future</v>
          </cell>
          <cell r="D1196" t="e">
            <v>#N/A</v>
          </cell>
          <cell r="E1196">
            <v>-52.469881422925056</v>
          </cell>
          <cell r="F1196">
            <v>53.277154150198129</v>
          </cell>
          <cell r="G1196">
            <v>28.099288537548592</v>
          </cell>
          <cell r="H1196">
            <v>28.099288537548592</v>
          </cell>
          <cell r="I1196" t="e">
            <v>#N/A</v>
          </cell>
          <cell r="J1196" t="e">
            <v>#N/A</v>
          </cell>
          <cell r="K1196">
            <v>42</v>
          </cell>
          <cell r="L1196">
            <v>32</v>
          </cell>
          <cell r="M1196" t="e">
            <v>#N/A</v>
          </cell>
          <cell r="N1196">
            <v>37</v>
          </cell>
          <cell r="O1196" t="e">
            <v>#N/A</v>
          </cell>
          <cell r="P1196" t="str">
            <v/>
          </cell>
          <cell r="Q1196" t="str">
            <v/>
          </cell>
          <cell r="R1196" t="e">
            <v>#N/A</v>
          </cell>
        </row>
        <row r="1197">
          <cell r="A1197" t="str">
            <v/>
          </cell>
          <cell r="B1197" t="str">
            <v/>
          </cell>
          <cell r="C1197" t="str">
            <v>Future</v>
          </cell>
          <cell r="D1197" t="e">
            <v>#N/A</v>
          </cell>
          <cell r="E1197">
            <v>-52.606521739130592</v>
          </cell>
          <cell r="F1197">
            <v>53.306521739130936</v>
          </cell>
          <cell r="G1197">
            <v>28.089130434781794</v>
          </cell>
          <cell r="H1197">
            <v>28.089130434781794</v>
          </cell>
          <cell r="I1197" t="e">
            <v>#N/A</v>
          </cell>
          <cell r="J1197" t="e">
            <v>#N/A</v>
          </cell>
          <cell r="K1197">
            <v>42</v>
          </cell>
          <cell r="L1197">
            <v>32</v>
          </cell>
          <cell r="M1197" t="e">
            <v>#N/A</v>
          </cell>
          <cell r="N1197">
            <v>37</v>
          </cell>
          <cell r="O1197" t="e">
            <v>#N/A</v>
          </cell>
          <cell r="P1197" t="str">
            <v/>
          </cell>
          <cell r="Q1197" t="str">
            <v/>
          </cell>
          <cell r="R1197" t="e">
            <v>#N/A</v>
          </cell>
        </row>
        <row r="1198">
          <cell r="A1198" t="str">
            <v/>
          </cell>
          <cell r="B1198" t="str">
            <v/>
          </cell>
          <cell r="C1198" t="str">
            <v>Future</v>
          </cell>
          <cell r="D1198" t="e">
            <v>#N/A</v>
          </cell>
          <cell r="E1198">
            <v>-52.743162055336128</v>
          </cell>
          <cell r="F1198">
            <v>53.335889328063743</v>
          </cell>
          <cell r="G1198">
            <v>28.078972332014995</v>
          </cell>
          <cell r="H1198">
            <v>28.078972332014995</v>
          </cell>
          <cell r="I1198" t="e">
            <v>#N/A</v>
          </cell>
          <cell r="J1198" t="e">
            <v>#N/A</v>
          </cell>
          <cell r="K1198">
            <v>42</v>
          </cell>
          <cell r="L1198">
            <v>32</v>
          </cell>
          <cell r="M1198" t="e">
            <v>#N/A</v>
          </cell>
          <cell r="N1198">
            <v>37</v>
          </cell>
          <cell r="O1198" t="e">
            <v>#N/A</v>
          </cell>
          <cell r="P1198" t="str">
            <v/>
          </cell>
          <cell r="Q1198" t="str">
            <v/>
          </cell>
          <cell r="R1198" t="e">
            <v>#N/A</v>
          </cell>
        </row>
        <row r="1199">
          <cell r="A1199" t="str">
            <v/>
          </cell>
          <cell r="B1199" t="str">
            <v/>
          </cell>
          <cell r="C1199" t="str">
            <v>Future</v>
          </cell>
          <cell r="D1199" t="e">
            <v>#N/A</v>
          </cell>
          <cell r="E1199">
            <v>-52.879802371541665</v>
          </cell>
          <cell r="F1199">
            <v>53.36525691699655</v>
          </cell>
          <cell r="G1199">
            <v>28.068814229248197</v>
          </cell>
          <cell r="H1199">
            <v>28.068814229248197</v>
          </cell>
          <cell r="I1199" t="e">
            <v>#N/A</v>
          </cell>
          <cell r="J1199" t="e">
            <v>#N/A</v>
          </cell>
          <cell r="K1199">
            <v>42</v>
          </cell>
          <cell r="L1199">
            <v>32</v>
          </cell>
          <cell r="M1199" t="e">
            <v>#N/A</v>
          </cell>
          <cell r="N1199">
            <v>37</v>
          </cell>
          <cell r="O1199" t="e">
            <v>#N/A</v>
          </cell>
          <cell r="P1199" t="str">
            <v/>
          </cell>
          <cell r="Q1199" t="str">
            <v/>
          </cell>
          <cell r="R1199" t="e">
            <v>#N/A</v>
          </cell>
        </row>
        <row r="1200">
          <cell r="A1200" t="str">
            <v/>
          </cell>
          <cell r="B1200" t="str">
            <v/>
          </cell>
          <cell r="C1200" t="str">
            <v>Future</v>
          </cell>
          <cell r="D1200" t="e">
            <v>#N/A</v>
          </cell>
          <cell r="E1200">
            <v>-53.016442687747201</v>
          </cell>
          <cell r="F1200">
            <v>53.394624505929357</v>
          </cell>
          <cell r="G1200">
            <v>28.058656126481399</v>
          </cell>
          <cell r="H1200">
            <v>28.058656126481399</v>
          </cell>
          <cell r="I1200" t="e">
            <v>#N/A</v>
          </cell>
          <cell r="J1200" t="e">
            <v>#N/A</v>
          </cell>
          <cell r="K1200">
            <v>42</v>
          </cell>
          <cell r="L1200">
            <v>32</v>
          </cell>
          <cell r="M1200" t="e">
            <v>#N/A</v>
          </cell>
          <cell r="N1200">
            <v>37</v>
          </cell>
          <cell r="O1200" t="e">
            <v>#N/A</v>
          </cell>
          <cell r="P1200" t="str">
            <v/>
          </cell>
          <cell r="Q1200" t="str">
            <v/>
          </cell>
          <cell r="R1200" t="e">
            <v>#N/A</v>
          </cell>
        </row>
        <row r="1201">
          <cell r="A1201" t="str">
            <v/>
          </cell>
          <cell r="B1201" t="str">
            <v/>
          </cell>
          <cell r="C1201" t="str">
            <v>Future</v>
          </cell>
          <cell r="D1201" t="e">
            <v>#N/A</v>
          </cell>
          <cell r="E1201">
            <v>-53.153083003952737</v>
          </cell>
          <cell r="F1201">
            <v>53.423992094862164</v>
          </cell>
          <cell r="G1201">
            <v>28.0484980237146</v>
          </cell>
          <cell r="H1201">
            <v>28.0484980237146</v>
          </cell>
          <cell r="I1201" t="e">
            <v>#N/A</v>
          </cell>
          <cell r="J1201" t="e">
            <v>#N/A</v>
          </cell>
          <cell r="K1201">
            <v>42</v>
          </cell>
          <cell r="L1201">
            <v>32</v>
          </cell>
          <cell r="M1201" t="e">
            <v>#N/A</v>
          </cell>
          <cell r="N1201">
            <v>37</v>
          </cell>
          <cell r="O1201" t="e">
            <v>#N/A</v>
          </cell>
          <cell r="P1201" t="str">
            <v/>
          </cell>
          <cell r="Q1201" t="str">
            <v/>
          </cell>
          <cell r="R1201" t="e">
            <v>#N/A</v>
          </cell>
        </row>
        <row r="1202">
          <cell r="A1202" t="str">
            <v/>
          </cell>
          <cell r="B1202" t="str">
            <v/>
          </cell>
          <cell r="C1202" t="str">
            <v>Future</v>
          </cell>
          <cell r="D1202" t="e">
            <v>#N/A</v>
          </cell>
          <cell r="E1202">
            <v>-53.289723320158274</v>
          </cell>
          <cell r="F1202">
            <v>53.453359683794972</v>
          </cell>
          <cell r="G1202">
            <v>28.038339920947802</v>
          </cell>
          <cell r="H1202">
            <v>28.038339920947802</v>
          </cell>
          <cell r="I1202" t="e">
            <v>#N/A</v>
          </cell>
          <cell r="J1202" t="e">
            <v>#N/A</v>
          </cell>
          <cell r="K1202">
            <v>42</v>
          </cell>
          <cell r="L1202">
            <v>32</v>
          </cell>
          <cell r="M1202" t="e">
            <v>#N/A</v>
          </cell>
          <cell r="N1202">
            <v>37</v>
          </cell>
          <cell r="O1202" t="e">
            <v>#N/A</v>
          </cell>
          <cell r="P1202" t="str">
            <v/>
          </cell>
          <cell r="Q1202" t="str">
            <v/>
          </cell>
          <cell r="R1202" t="e">
            <v>#N/A</v>
          </cell>
        </row>
        <row r="1203">
          <cell r="A1203" t="str">
            <v/>
          </cell>
          <cell r="B1203" t="str">
            <v/>
          </cell>
          <cell r="C1203" t="str">
            <v>Future</v>
          </cell>
          <cell r="D1203" t="e">
            <v>#N/A</v>
          </cell>
          <cell r="E1203">
            <v>-53.42636363636381</v>
          </cell>
          <cell r="F1203">
            <v>53.482727272727779</v>
          </cell>
          <cell r="G1203">
            <v>28.028181818181004</v>
          </cell>
          <cell r="H1203">
            <v>28.028181818181004</v>
          </cell>
          <cell r="I1203" t="e">
            <v>#N/A</v>
          </cell>
          <cell r="J1203" t="e">
            <v>#N/A</v>
          </cell>
          <cell r="K1203">
            <v>42</v>
          </cell>
          <cell r="L1203">
            <v>32</v>
          </cell>
          <cell r="M1203" t="e">
            <v>#N/A</v>
          </cell>
          <cell r="N1203">
            <v>37</v>
          </cell>
          <cell r="O1203" t="e">
            <v>#N/A</v>
          </cell>
          <cell r="P1203" t="str">
            <v/>
          </cell>
          <cell r="Q1203" t="str">
            <v/>
          </cell>
          <cell r="R1203" t="e">
            <v>#N/A</v>
          </cell>
        </row>
        <row r="1204">
          <cell r="A1204" t="str">
            <v/>
          </cell>
          <cell r="B1204" t="str">
            <v/>
          </cell>
          <cell r="C1204" t="str">
            <v>Future</v>
          </cell>
          <cell r="D1204" t="e">
            <v>#N/A</v>
          </cell>
          <cell r="E1204">
            <v>-53.563003952569346</v>
          </cell>
          <cell r="F1204">
            <v>53.512094861660586</v>
          </cell>
          <cell r="G1204">
            <v>28.018023715414206</v>
          </cell>
          <cell r="H1204">
            <v>28.018023715414206</v>
          </cell>
          <cell r="I1204" t="e">
            <v>#N/A</v>
          </cell>
          <cell r="J1204" t="e">
            <v>#N/A</v>
          </cell>
          <cell r="K1204">
            <v>42</v>
          </cell>
          <cell r="L1204">
            <v>32</v>
          </cell>
          <cell r="M1204" t="e">
            <v>#N/A</v>
          </cell>
          <cell r="N1204">
            <v>37</v>
          </cell>
          <cell r="O1204" t="e">
            <v>#N/A</v>
          </cell>
          <cell r="P1204" t="str">
            <v/>
          </cell>
          <cell r="Q1204" t="str">
            <v/>
          </cell>
          <cell r="R1204" t="e">
            <v>#N/A</v>
          </cell>
        </row>
        <row r="1205">
          <cell r="A1205" t="str">
            <v/>
          </cell>
          <cell r="B1205" t="str">
            <v/>
          </cell>
          <cell r="C1205" t="str">
            <v>Future</v>
          </cell>
          <cell r="D1205" t="e">
            <v>#N/A</v>
          </cell>
          <cell r="E1205">
            <v>-53.699644268774883</v>
          </cell>
          <cell r="F1205">
            <v>53.541462450593393</v>
          </cell>
          <cell r="G1205">
            <v>28.007865612647407</v>
          </cell>
          <cell r="H1205">
            <v>28.007865612647407</v>
          </cell>
          <cell r="I1205" t="e">
            <v>#N/A</v>
          </cell>
          <cell r="J1205" t="e">
            <v>#N/A</v>
          </cell>
          <cell r="K1205">
            <v>42</v>
          </cell>
          <cell r="L1205">
            <v>32</v>
          </cell>
          <cell r="M1205" t="e">
            <v>#N/A</v>
          </cell>
          <cell r="N1205">
            <v>37</v>
          </cell>
          <cell r="O1205" t="e">
            <v>#N/A</v>
          </cell>
          <cell r="P1205" t="str">
            <v/>
          </cell>
          <cell r="Q1205" t="str">
            <v/>
          </cell>
          <cell r="R1205" t="e">
            <v>#N/A</v>
          </cell>
        </row>
        <row r="1206">
          <cell r="A1206" t="str">
            <v/>
          </cell>
          <cell r="B1206" t="str">
            <v/>
          </cell>
          <cell r="C1206" t="str">
            <v>Future</v>
          </cell>
          <cell r="D1206" t="e">
            <v>#N/A</v>
          </cell>
          <cell r="E1206">
            <v>-53.836284584980419</v>
          </cell>
          <cell r="F1206">
            <v>53.5708300395262</v>
          </cell>
          <cell r="G1206">
            <v>27.997707509880609</v>
          </cell>
          <cell r="H1206">
            <v>27.997707509880609</v>
          </cell>
          <cell r="I1206" t="e">
            <v>#N/A</v>
          </cell>
          <cell r="J1206" t="e">
            <v>#N/A</v>
          </cell>
          <cell r="K1206">
            <v>42</v>
          </cell>
          <cell r="L1206">
            <v>32</v>
          </cell>
          <cell r="M1206" t="e">
            <v>#N/A</v>
          </cell>
          <cell r="N1206">
            <v>37</v>
          </cell>
          <cell r="O1206" t="e">
            <v>#N/A</v>
          </cell>
          <cell r="P1206" t="str">
            <v/>
          </cell>
          <cell r="Q1206" t="str">
            <v/>
          </cell>
          <cell r="R1206" t="e">
            <v>#N/A</v>
          </cell>
        </row>
        <row r="1207">
          <cell r="A1207" t="str">
            <v/>
          </cell>
          <cell r="B1207" t="str">
            <v/>
          </cell>
          <cell r="C1207" t="str">
            <v>Future</v>
          </cell>
          <cell r="D1207" t="e">
            <v>#N/A</v>
          </cell>
          <cell r="E1207">
            <v>-53.972924901185955</v>
          </cell>
          <cell r="F1207">
            <v>53.600197628459007</v>
          </cell>
          <cell r="G1207">
            <v>27.987549407113811</v>
          </cell>
          <cell r="H1207">
            <v>27.987549407113811</v>
          </cell>
          <cell r="I1207" t="e">
            <v>#N/A</v>
          </cell>
          <cell r="J1207" t="e">
            <v>#N/A</v>
          </cell>
          <cell r="K1207">
            <v>42</v>
          </cell>
          <cell r="L1207">
            <v>32</v>
          </cell>
          <cell r="M1207" t="e">
            <v>#N/A</v>
          </cell>
          <cell r="N1207">
            <v>37</v>
          </cell>
          <cell r="O1207" t="e">
            <v>#N/A</v>
          </cell>
          <cell r="P1207" t="str">
            <v/>
          </cell>
          <cell r="Q1207" t="str">
            <v/>
          </cell>
          <cell r="R1207" t="e">
            <v>#N/A</v>
          </cell>
        </row>
        <row r="1208">
          <cell r="A1208" t="str">
            <v/>
          </cell>
          <cell r="B1208" t="str">
            <v/>
          </cell>
          <cell r="C1208" t="str">
            <v>Future</v>
          </cell>
          <cell r="D1208" t="e">
            <v>#N/A</v>
          </cell>
          <cell r="E1208">
            <v>-54.109565217391491</v>
          </cell>
          <cell r="F1208">
            <v>53.629565217391814</v>
          </cell>
          <cell r="G1208">
            <v>27.977391304347012</v>
          </cell>
          <cell r="H1208">
            <v>27.977391304347012</v>
          </cell>
          <cell r="I1208" t="e">
            <v>#N/A</v>
          </cell>
          <cell r="J1208" t="e">
            <v>#N/A</v>
          </cell>
          <cell r="K1208">
            <v>42</v>
          </cell>
          <cell r="L1208">
            <v>32</v>
          </cell>
          <cell r="M1208" t="e">
            <v>#N/A</v>
          </cell>
          <cell r="N1208">
            <v>37</v>
          </cell>
          <cell r="O1208" t="e">
            <v>#N/A</v>
          </cell>
          <cell r="P1208" t="str">
            <v/>
          </cell>
          <cell r="Q1208" t="str">
            <v/>
          </cell>
          <cell r="R1208" t="e">
            <v>#N/A</v>
          </cell>
        </row>
        <row r="1209">
          <cell r="A1209" t="str">
            <v/>
          </cell>
          <cell r="B1209" t="str">
            <v/>
          </cell>
          <cell r="C1209" t="str">
            <v>Future</v>
          </cell>
          <cell r="D1209" t="e">
            <v>#N/A</v>
          </cell>
          <cell r="E1209">
            <v>-54.246205533597028</v>
          </cell>
          <cell r="F1209">
            <v>53.658932806324621</v>
          </cell>
          <cell r="G1209">
            <v>27.967233201580214</v>
          </cell>
          <cell r="H1209">
            <v>27.967233201580214</v>
          </cell>
          <cell r="I1209" t="e">
            <v>#N/A</v>
          </cell>
          <cell r="J1209" t="e">
            <v>#N/A</v>
          </cell>
          <cell r="K1209">
            <v>42</v>
          </cell>
          <cell r="L1209">
            <v>32</v>
          </cell>
          <cell r="M1209" t="e">
            <v>#N/A</v>
          </cell>
          <cell r="N1209">
            <v>37</v>
          </cell>
          <cell r="O1209" t="e">
            <v>#N/A</v>
          </cell>
          <cell r="P1209" t="str">
            <v/>
          </cell>
          <cell r="Q1209" t="str">
            <v/>
          </cell>
          <cell r="R1209" t="e">
            <v>#N/A</v>
          </cell>
        </row>
        <row r="1210">
          <cell r="A1210" t="str">
            <v/>
          </cell>
          <cell r="B1210" t="str">
            <v/>
          </cell>
          <cell r="C1210" t="str">
            <v>Future</v>
          </cell>
          <cell r="D1210" t="e">
            <v>#N/A</v>
          </cell>
          <cell r="E1210">
            <v>-54.382845849802564</v>
          </cell>
          <cell r="F1210">
            <v>53.688300395257428</v>
          </cell>
          <cell r="G1210">
            <v>27.957075098813416</v>
          </cell>
          <cell r="H1210">
            <v>27.957075098813416</v>
          </cell>
          <cell r="I1210" t="e">
            <v>#N/A</v>
          </cell>
          <cell r="J1210" t="e">
            <v>#N/A</v>
          </cell>
          <cell r="K1210">
            <v>42</v>
          </cell>
          <cell r="L1210">
            <v>32</v>
          </cell>
          <cell r="M1210" t="e">
            <v>#N/A</v>
          </cell>
          <cell r="N1210">
            <v>37</v>
          </cell>
          <cell r="O1210" t="e">
            <v>#N/A</v>
          </cell>
          <cell r="P1210" t="str">
            <v/>
          </cell>
          <cell r="Q1210" t="str">
            <v/>
          </cell>
          <cell r="R1210" t="e">
            <v>#N/A</v>
          </cell>
        </row>
        <row r="1211">
          <cell r="A1211" t="str">
            <v/>
          </cell>
          <cell r="B1211" t="str">
            <v/>
          </cell>
          <cell r="C1211" t="str">
            <v>Future</v>
          </cell>
          <cell r="D1211" t="e">
            <v>#N/A</v>
          </cell>
          <cell r="E1211">
            <v>-54.5194861660081</v>
          </cell>
          <cell r="F1211">
            <v>53.717667984190236</v>
          </cell>
          <cell r="G1211">
            <v>27.946916996046617</v>
          </cell>
          <cell r="H1211">
            <v>27.946916996046617</v>
          </cell>
          <cell r="I1211" t="e">
            <v>#N/A</v>
          </cell>
          <cell r="J1211" t="e">
            <v>#N/A</v>
          </cell>
          <cell r="K1211">
            <v>42</v>
          </cell>
          <cell r="L1211">
            <v>32</v>
          </cell>
          <cell r="M1211" t="e">
            <v>#N/A</v>
          </cell>
          <cell r="N1211">
            <v>37</v>
          </cell>
          <cell r="O1211" t="e">
            <v>#N/A</v>
          </cell>
          <cell r="P1211" t="str">
            <v/>
          </cell>
          <cell r="Q1211" t="str">
            <v/>
          </cell>
          <cell r="R1211" t="e">
            <v>#N/A</v>
          </cell>
        </row>
        <row r="1212">
          <cell r="A1212" t="str">
            <v/>
          </cell>
          <cell r="B1212" t="str">
            <v/>
          </cell>
          <cell r="C1212" t="str">
            <v>Future</v>
          </cell>
          <cell r="D1212" t="e">
            <v>#N/A</v>
          </cell>
          <cell r="E1212">
            <v>-54.656126482213637</v>
          </cell>
          <cell r="F1212">
            <v>53.747035573123043</v>
          </cell>
          <cell r="G1212">
            <v>27.936758893279819</v>
          </cell>
          <cell r="H1212">
            <v>27.936758893279819</v>
          </cell>
          <cell r="I1212" t="e">
            <v>#N/A</v>
          </cell>
          <cell r="J1212" t="e">
            <v>#N/A</v>
          </cell>
          <cell r="K1212">
            <v>42</v>
          </cell>
          <cell r="L1212">
            <v>32</v>
          </cell>
          <cell r="M1212" t="e">
            <v>#N/A</v>
          </cell>
          <cell r="N1212">
            <v>37</v>
          </cell>
          <cell r="O1212" t="e">
            <v>#N/A</v>
          </cell>
          <cell r="P1212" t="str">
            <v/>
          </cell>
          <cell r="Q1212" t="str">
            <v/>
          </cell>
          <cell r="R1212" t="e">
            <v>#N/A</v>
          </cell>
        </row>
        <row r="1213">
          <cell r="A1213" t="str">
            <v/>
          </cell>
          <cell r="B1213" t="str">
            <v/>
          </cell>
          <cell r="C1213" t="str">
            <v>Future</v>
          </cell>
          <cell r="D1213" t="e">
            <v>#N/A</v>
          </cell>
          <cell r="E1213">
            <v>-54.792766798419173</v>
          </cell>
          <cell r="F1213">
            <v>53.77640316205585</v>
          </cell>
          <cell r="G1213">
            <v>27.926600790513021</v>
          </cell>
          <cell r="H1213">
            <v>27.926600790513021</v>
          </cell>
          <cell r="I1213" t="e">
            <v>#N/A</v>
          </cell>
          <cell r="J1213" t="e">
            <v>#N/A</v>
          </cell>
          <cell r="K1213">
            <v>42</v>
          </cell>
          <cell r="L1213">
            <v>32</v>
          </cell>
          <cell r="M1213" t="e">
            <v>#N/A</v>
          </cell>
          <cell r="N1213">
            <v>37</v>
          </cell>
          <cell r="O1213" t="e">
            <v>#N/A</v>
          </cell>
          <cell r="P1213" t="str">
            <v/>
          </cell>
          <cell r="Q1213" t="str">
            <v/>
          </cell>
          <cell r="R1213" t="e">
            <v>#N/A</v>
          </cell>
        </row>
        <row r="1214">
          <cell r="A1214" t="str">
            <v/>
          </cell>
          <cell r="B1214" t="str">
            <v/>
          </cell>
          <cell r="C1214" t="str">
            <v>Future</v>
          </cell>
          <cell r="D1214" t="e">
            <v>#N/A</v>
          </cell>
          <cell r="E1214">
            <v>-54.929407114624709</v>
          </cell>
          <cell r="F1214">
            <v>53.805770750988657</v>
          </cell>
          <cell r="G1214">
            <v>27.916442687746223</v>
          </cell>
          <cell r="H1214">
            <v>27.916442687746223</v>
          </cell>
          <cell r="I1214" t="e">
            <v>#N/A</v>
          </cell>
          <cell r="J1214" t="e">
            <v>#N/A</v>
          </cell>
          <cell r="K1214">
            <v>42</v>
          </cell>
          <cell r="L1214">
            <v>32</v>
          </cell>
          <cell r="M1214" t="e">
            <v>#N/A</v>
          </cell>
          <cell r="N1214">
            <v>37</v>
          </cell>
          <cell r="O1214" t="e">
            <v>#N/A</v>
          </cell>
          <cell r="P1214" t="str">
            <v/>
          </cell>
          <cell r="Q1214" t="str">
            <v/>
          </cell>
          <cell r="R1214" t="e">
            <v>#N/A</v>
          </cell>
        </row>
        <row r="1215">
          <cell r="A1215" t="str">
            <v/>
          </cell>
          <cell r="B1215" t="str">
            <v/>
          </cell>
          <cell r="C1215" t="str">
            <v>Future</v>
          </cell>
          <cell r="D1215" t="e">
            <v>#N/A</v>
          </cell>
          <cell r="E1215">
            <v>-55.066047430830245</v>
          </cell>
          <cell r="F1215">
            <v>53.835138339921464</v>
          </cell>
          <cell r="G1215">
            <v>27.906284584979424</v>
          </cell>
          <cell r="H1215">
            <v>27.906284584979424</v>
          </cell>
          <cell r="I1215" t="e">
            <v>#N/A</v>
          </cell>
          <cell r="J1215" t="e">
            <v>#N/A</v>
          </cell>
          <cell r="K1215">
            <v>42</v>
          </cell>
          <cell r="L1215">
            <v>32</v>
          </cell>
          <cell r="M1215" t="e">
            <v>#N/A</v>
          </cell>
          <cell r="N1215">
            <v>37</v>
          </cell>
          <cell r="O1215" t="e">
            <v>#N/A</v>
          </cell>
          <cell r="P1215" t="str">
            <v/>
          </cell>
          <cell r="Q1215" t="str">
            <v/>
          </cell>
          <cell r="R1215" t="e">
            <v>#N/A</v>
          </cell>
        </row>
        <row r="1216">
          <cell r="A1216" t="str">
            <v/>
          </cell>
          <cell r="B1216" t="str">
            <v/>
          </cell>
          <cell r="C1216" t="str">
            <v>Future</v>
          </cell>
          <cell r="D1216" t="e">
            <v>#N/A</v>
          </cell>
          <cell r="E1216">
            <v>-55.202687747035782</v>
          </cell>
          <cell r="F1216">
            <v>53.864505928854271</v>
          </cell>
          <cell r="G1216">
            <v>27.896126482212626</v>
          </cell>
          <cell r="H1216">
            <v>27.896126482212626</v>
          </cell>
          <cell r="I1216" t="e">
            <v>#N/A</v>
          </cell>
          <cell r="J1216" t="e">
            <v>#N/A</v>
          </cell>
          <cell r="K1216">
            <v>42</v>
          </cell>
          <cell r="L1216">
            <v>32</v>
          </cell>
          <cell r="M1216" t="e">
            <v>#N/A</v>
          </cell>
          <cell r="N1216">
            <v>37</v>
          </cell>
          <cell r="O1216" t="e">
            <v>#N/A</v>
          </cell>
          <cell r="P1216" t="str">
            <v/>
          </cell>
          <cell r="Q1216" t="str">
            <v/>
          </cell>
          <cell r="R1216" t="e">
            <v>#N/A</v>
          </cell>
        </row>
        <row r="1217">
          <cell r="A1217" t="str">
            <v/>
          </cell>
          <cell r="B1217" t="str">
            <v/>
          </cell>
          <cell r="C1217" t="str">
            <v>Future</v>
          </cell>
          <cell r="D1217" t="e">
            <v>#N/A</v>
          </cell>
          <cell r="E1217">
            <v>-55.339328063241318</v>
          </cell>
          <cell r="F1217">
            <v>53.893873517787078</v>
          </cell>
          <cell r="G1217">
            <v>27.885968379445828</v>
          </cell>
          <cell r="H1217">
            <v>27.885968379445828</v>
          </cell>
          <cell r="I1217" t="e">
            <v>#N/A</v>
          </cell>
          <cell r="J1217" t="e">
            <v>#N/A</v>
          </cell>
          <cell r="K1217">
            <v>42</v>
          </cell>
          <cell r="L1217">
            <v>32</v>
          </cell>
          <cell r="M1217" t="e">
            <v>#N/A</v>
          </cell>
          <cell r="N1217">
            <v>37</v>
          </cell>
          <cell r="O1217" t="e">
            <v>#N/A</v>
          </cell>
          <cell r="P1217" t="str">
            <v/>
          </cell>
          <cell r="Q1217" t="str">
            <v/>
          </cell>
          <cell r="R1217" t="e">
            <v>#N/A</v>
          </cell>
        </row>
        <row r="1218">
          <cell r="A1218" t="str">
            <v/>
          </cell>
          <cell r="B1218" t="str">
            <v/>
          </cell>
          <cell r="C1218" t="str">
            <v>Future</v>
          </cell>
          <cell r="D1218" t="e">
            <v>#N/A</v>
          </cell>
          <cell r="E1218">
            <v>-55.475968379446854</v>
          </cell>
          <cell r="F1218">
            <v>53.923241106719885</v>
          </cell>
          <cell r="G1218">
            <v>27.875810276679029</v>
          </cell>
          <cell r="H1218">
            <v>27.875810276679029</v>
          </cell>
          <cell r="I1218" t="e">
            <v>#N/A</v>
          </cell>
          <cell r="J1218" t="e">
            <v>#N/A</v>
          </cell>
          <cell r="K1218">
            <v>42</v>
          </cell>
          <cell r="L1218">
            <v>32</v>
          </cell>
          <cell r="M1218" t="e">
            <v>#N/A</v>
          </cell>
          <cell r="N1218">
            <v>37</v>
          </cell>
          <cell r="O1218" t="e">
            <v>#N/A</v>
          </cell>
          <cell r="P1218" t="str">
            <v/>
          </cell>
          <cell r="Q1218" t="str">
            <v/>
          </cell>
          <cell r="R1218" t="e">
            <v>#N/A</v>
          </cell>
        </row>
        <row r="1219">
          <cell r="A1219" t="str">
            <v/>
          </cell>
          <cell r="B1219" t="str">
            <v/>
          </cell>
          <cell r="C1219" t="str">
            <v>Future</v>
          </cell>
          <cell r="D1219" t="e">
            <v>#N/A</v>
          </cell>
          <cell r="E1219">
            <v>-55.612608695652391</v>
          </cell>
          <cell r="F1219">
            <v>53.952608695652692</v>
          </cell>
          <cell r="G1219">
            <v>27.865652173912231</v>
          </cell>
          <cell r="H1219">
            <v>27.865652173912231</v>
          </cell>
          <cell r="I1219" t="e">
            <v>#N/A</v>
          </cell>
          <cell r="J1219" t="e">
            <v>#N/A</v>
          </cell>
          <cell r="K1219">
            <v>42</v>
          </cell>
          <cell r="L1219">
            <v>32</v>
          </cell>
          <cell r="M1219" t="e">
            <v>#N/A</v>
          </cell>
          <cell r="N1219">
            <v>37</v>
          </cell>
          <cell r="O1219" t="e">
            <v>#N/A</v>
          </cell>
          <cell r="P1219" t="str">
            <v/>
          </cell>
          <cell r="Q1219" t="str">
            <v/>
          </cell>
          <cell r="R1219" t="e">
            <v>#N/A</v>
          </cell>
        </row>
        <row r="1220">
          <cell r="A1220" t="str">
            <v/>
          </cell>
          <cell r="B1220" t="str">
            <v/>
          </cell>
          <cell r="C1220" t="str">
            <v>Future</v>
          </cell>
          <cell r="D1220" t="e">
            <v>#N/A</v>
          </cell>
          <cell r="E1220">
            <v>-55.749249011857927</v>
          </cell>
          <cell r="F1220">
            <v>53.9819762845855</v>
          </cell>
          <cell r="G1220">
            <v>27.855494071145433</v>
          </cell>
          <cell r="H1220">
            <v>27.855494071145433</v>
          </cell>
          <cell r="I1220" t="e">
            <v>#N/A</v>
          </cell>
          <cell r="J1220" t="e">
            <v>#N/A</v>
          </cell>
          <cell r="K1220">
            <v>42</v>
          </cell>
          <cell r="L1220">
            <v>32</v>
          </cell>
          <cell r="M1220" t="e">
            <v>#N/A</v>
          </cell>
          <cell r="N1220">
            <v>37</v>
          </cell>
          <cell r="O1220" t="e">
            <v>#N/A</v>
          </cell>
          <cell r="P1220" t="str">
            <v/>
          </cell>
          <cell r="Q1220" t="str">
            <v/>
          </cell>
          <cell r="R1220" t="e">
            <v>#N/A</v>
          </cell>
        </row>
        <row r="1221">
          <cell r="A1221" t="str">
            <v/>
          </cell>
          <cell r="B1221" t="str">
            <v/>
          </cell>
          <cell r="C1221" t="str">
            <v>Future</v>
          </cell>
          <cell r="D1221" t="e">
            <v>#N/A</v>
          </cell>
          <cell r="E1221">
            <v>-55.885889328063463</v>
          </cell>
          <cell r="F1221">
            <v>54.011343873518307</v>
          </cell>
          <cell r="G1221">
            <v>27.845335968378635</v>
          </cell>
          <cell r="H1221">
            <v>27.845335968378635</v>
          </cell>
          <cell r="I1221" t="e">
            <v>#N/A</v>
          </cell>
          <cell r="J1221" t="e">
            <v>#N/A</v>
          </cell>
          <cell r="K1221">
            <v>42</v>
          </cell>
          <cell r="L1221">
            <v>32</v>
          </cell>
          <cell r="M1221" t="e">
            <v>#N/A</v>
          </cell>
          <cell r="N1221">
            <v>37</v>
          </cell>
          <cell r="O1221" t="e">
            <v>#N/A</v>
          </cell>
          <cell r="P1221" t="str">
            <v/>
          </cell>
          <cell r="Q1221" t="str">
            <v/>
          </cell>
          <cell r="R1221" t="e">
            <v>#N/A</v>
          </cell>
        </row>
        <row r="1222">
          <cell r="A1222" t="str">
            <v/>
          </cell>
          <cell r="B1222" t="str">
            <v/>
          </cell>
          <cell r="C1222" t="str">
            <v>Future</v>
          </cell>
          <cell r="D1222" t="e">
            <v>#N/A</v>
          </cell>
          <cell r="E1222">
            <v>-56.022529644269</v>
          </cell>
          <cell r="F1222">
            <v>54.040711462451114</v>
          </cell>
          <cell r="G1222">
            <v>27.835177865611836</v>
          </cell>
          <cell r="H1222">
            <v>27.835177865611836</v>
          </cell>
          <cell r="I1222" t="e">
            <v>#N/A</v>
          </cell>
          <cell r="J1222" t="e">
            <v>#N/A</v>
          </cell>
          <cell r="K1222">
            <v>42</v>
          </cell>
          <cell r="L1222">
            <v>32</v>
          </cell>
          <cell r="M1222" t="e">
            <v>#N/A</v>
          </cell>
          <cell r="N1222">
            <v>37</v>
          </cell>
          <cell r="O1222" t="e">
            <v>#N/A</v>
          </cell>
          <cell r="P1222" t="str">
            <v/>
          </cell>
          <cell r="Q1222" t="str">
            <v/>
          </cell>
          <cell r="R1222" t="e">
            <v>#N/A</v>
          </cell>
        </row>
        <row r="1223">
          <cell r="A1223" t="str">
            <v/>
          </cell>
          <cell r="B1223" t="str">
            <v/>
          </cell>
          <cell r="C1223" t="str">
            <v>Future</v>
          </cell>
          <cell r="D1223" t="e">
            <v>#N/A</v>
          </cell>
          <cell r="E1223">
            <v>-56.159169960474536</v>
          </cell>
          <cell r="F1223">
            <v>54.070079051383921</v>
          </cell>
          <cell r="G1223">
            <v>27.825019762845038</v>
          </cell>
          <cell r="H1223">
            <v>27.825019762845038</v>
          </cell>
          <cell r="I1223" t="e">
            <v>#N/A</v>
          </cell>
          <cell r="J1223" t="e">
            <v>#N/A</v>
          </cell>
          <cell r="K1223">
            <v>42</v>
          </cell>
          <cell r="L1223">
            <v>32</v>
          </cell>
          <cell r="M1223" t="e">
            <v>#N/A</v>
          </cell>
          <cell r="N1223">
            <v>37</v>
          </cell>
          <cell r="O1223" t="e">
            <v>#N/A</v>
          </cell>
          <cell r="P1223" t="str">
            <v/>
          </cell>
          <cell r="Q1223" t="str">
            <v/>
          </cell>
          <cell r="R1223" t="e">
            <v>#N/A</v>
          </cell>
        </row>
        <row r="1224">
          <cell r="A1224" t="str">
            <v/>
          </cell>
          <cell r="B1224" t="str">
            <v/>
          </cell>
          <cell r="C1224" t="str">
            <v>Future</v>
          </cell>
          <cell r="D1224" t="e">
            <v>#N/A</v>
          </cell>
          <cell r="E1224">
            <v>-56.295810276680072</v>
          </cell>
          <cell r="F1224">
            <v>54.099446640316728</v>
          </cell>
          <cell r="G1224">
            <v>27.81486166007824</v>
          </cell>
          <cell r="H1224">
            <v>27.81486166007824</v>
          </cell>
          <cell r="I1224" t="e">
            <v>#N/A</v>
          </cell>
          <cell r="J1224" t="e">
            <v>#N/A</v>
          </cell>
          <cell r="K1224">
            <v>42</v>
          </cell>
          <cell r="L1224">
            <v>32</v>
          </cell>
          <cell r="M1224" t="e">
            <v>#N/A</v>
          </cell>
          <cell r="N1224">
            <v>37</v>
          </cell>
          <cell r="O1224" t="e">
            <v>#N/A</v>
          </cell>
          <cell r="P1224" t="str">
            <v/>
          </cell>
          <cell r="Q1224" t="str">
            <v/>
          </cell>
          <cell r="R1224" t="e">
            <v>#N/A</v>
          </cell>
        </row>
        <row r="1225">
          <cell r="A1225" t="str">
            <v/>
          </cell>
          <cell r="B1225" t="str">
            <v/>
          </cell>
          <cell r="C1225" t="str">
            <v>Future</v>
          </cell>
          <cell r="D1225" t="e">
            <v>#N/A</v>
          </cell>
          <cell r="E1225">
            <v>-56.432450592885608</v>
          </cell>
          <cell r="F1225">
            <v>54.128814229249535</v>
          </cell>
          <cell r="G1225">
            <v>27.804703557311441</v>
          </cell>
          <cell r="H1225">
            <v>27.804703557311441</v>
          </cell>
          <cell r="I1225" t="e">
            <v>#N/A</v>
          </cell>
          <cell r="J1225" t="e">
            <v>#N/A</v>
          </cell>
          <cell r="K1225">
            <v>42</v>
          </cell>
          <cell r="L1225">
            <v>32</v>
          </cell>
          <cell r="M1225" t="e">
            <v>#N/A</v>
          </cell>
          <cell r="N1225">
            <v>37</v>
          </cell>
          <cell r="O1225" t="e">
            <v>#N/A</v>
          </cell>
          <cell r="P1225" t="str">
            <v/>
          </cell>
          <cell r="Q1225" t="str">
            <v/>
          </cell>
          <cell r="R1225" t="e">
            <v>#N/A</v>
          </cell>
        </row>
        <row r="1226">
          <cell r="A1226" t="str">
            <v/>
          </cell>
          <cell r="B1226" t="str">
            <v/>
          </cell>
          <cell r="C1226" t="str">
            <v>Future</v>
          </cell>
          <cell r="D1226" t="e">
            <v>#N/A</v>
          </cell>
          <cell r="E1226">
            <v>-56.569090909091145</v>
          </cell>
          <cell r="F1226">
            <v>54.158181818182342</v>
          </cell>
          <cell r="G1226">
            <v>27.794545454544643</v>
          </cell>
          <cell r="H1226">
            <v>27.794545454544643</v>
          </cell>
          <cell r="I1226" t="e">
            <v>#N/A</v>
          </cell>
          <cell r="J1226" t="e">
            <v>#N/A</v>
          </cell>
          <cell r="K1226">
            <v>42</v>
          </cell>
          <cell r="L1226">
            <v>32</v>
          </cell>
          <cell r="M1226" t="e">
            <v>#N/A</v>
          </cell>
          <cell r="N1226">
            <v>37</v>
          </cell>
          <cell r="O1226" t="e">
            <v>#N/A</v>
          </cell>
          <cell r="P1226" t="str">
            <v/>
          </cell>
          <cell r="Q1226" t="str">
            <v/>
          </cell>
          <cell r="R1226" t="e">
            <v>#N/A</v>
          </cell>
        </row>
        <row r="1227">
          <cell r="A1227" t="str">
            <v/>
          </cell>
          <cell r="B1227" t="str">
            <v/>
          </cell>
          <cell r="C1227" t="str">
            <v>Future</v>
          </cell>
          <cell r="D1227" t="e">
            <v>#N/A</v>
          </cell>
          <cell r="E1227">
            <v>-56.705731225296681</v>
          </cell>
          <cell r="F1227">
            <v>54.187549407115149</v>
          </cell>
          <cell r="G1227">
            <v>27.784387351777845</v>
          </cell>
          <cell r="H1227">
            <v>27.784387351777845</v>
          </cell>
          <cell r="I1227" t="e">
            <v>#N/A</v>
          </cell>
          <cell r="J1227" t="e">
            <v>#N/A</v>
          </cell>
          <cell r="K1227">
            <v>42</v>
          </cell>
          <cell r="L1227">
            <v>32</v>
          </cell>
          <cell r="M1227" t="e">
            <v>#N/A</v>
          </cell>
          <cell r="N1227">
            <v>37</v>
          </cell>
          <cell r="O1227" t="e">
            <v>#N/A</v>
          </cell>
          <cell r="P1227" t="str">
            <v/>
          </cell>
          <cell r="Q1227" t="str">
            <v/>
          </cell>
          <cell r="R1227" t="e">
            <v>#N/A</v>
          </cell>
        </row>
        <row r="1228">
          <cell r="A1228" t="str">
            <v/>
          </cell>
          <cell r="B1228" t="str">
            <v/>
          </cell>
          <cell r="C1228" t="str">
            <v>Future</v>
          </cell>
          <cell r="D1228" t="e">
            <v>#N/A</v>
          </cell>
          <cell r="E1228">
            <v>-56.842371541502217</v>
          </cell>
          <cell r="F1228">
            <v>54.216916996047956</v>
          </cell>
          <cell r="G1228">
            <v>27.774229249011047</v>
          </cell>
          <cell r="H1228">
            <v>27.774229249011047</v>
          </cell>
          <cell r="I1228" t="e">
            <v>#N/A</v>
          </cell>
          <cell r="J1228" t="e">
            <v>#N/A</v>
          </cell>
          <cell r="K1228">
            <v>42</v>
          </cell>
          <cell r="L1228">
            <v>32</v>
          </cell>
          <cell r="M1228" t="e">
            <v>#N/A</v>
          </cell>
          <cell r="N1228">
            <v>37</v>
          </cell>
          <cell r="O1228" t="e">
            <v>#N/A</v>
          </cell>
          <cell r="P1228" t="str">
            <v/>
          </cell>
          <cell r="Q1228" t="str">
            <v/>
          </cell>
          <cell r="R1228" t="e">
            <v>#N/A</v>
          </cell>
        </row>
        <row r="1229">
          <cell r="A1229" t="str">
            <v/>
          </cell>
          <cell r="B1229" t="str">
            <v/>
          </cell>
          <cell r="C1229" t="str">
            <v>Future</v>
          </cell>
          <cell r="D1229" t="e">
            <v>#N/A</v>
          </cell>
          <cell r="E1229">
            <v>-56.979011857707754</v>
          </cell>
          <cell r="F1229">
            <v>54.246284584980764</v>
          </cell>
          <cell r="G1229">
            <v>27.764071146244248</v>
          </cell>
          <cell r="H1229">
            <v>27.764071146244248</v>
          </cell>
          <cell r="I1229" t="e">
            <v>#N/A</v>
          </cell>
          <cell r="J1229" t="e">
            <v>#N/A</v>
          </cell>
          <cell r="K1229">
            <v>42</v>
          </cell>
          <cell r="L1229">
            <v>32</v>
          </cell>
          <cell r="M1229" t="e">
            <v>#N/A</v>
          </cell>
          <cell r="N1229">
            <v>37</v>
          </cell>
          <cell r="O1229" t="e">
            <v>#N/A</v>
          </cell>
          <cell r="P1229" t="str">
            <v/>
          </cell>
          <cell r="Q1229" t="str">
            <v/>
          </cell>
          <cell r="R1229" t="e">
            <v>#N/A</v>
          </cell>
        </row>
        <row r="1230">
          <cell r="A1230" t="str">
            <v/>
          </cell>
          <cell r="B1230" t="str">
            <v/>
          </cell>
          <cell r="C1230" t="str">
            <v>Future</v>
          </cell>
          <cell r="D1230" t="e">
            <v>#N/A</v>
          </cell>
          <cell r="E1230">
            <v>-57.11565217391329</v>
          </cell>
          <cell r="F1230">
            <v>54.275652173913571</v>
          </cell>
          <cell r="G1230">
            <v>27.75391304347745</v>
          </cell>
          <cell r="H1230">
            <v>27.75391304347745</v>
          </cell>
          <cell r="I1230" t="e">
            <v>#N/A</v>
          </cell>
          <cell r="J1230" t="e">
            <v>#N/A</v>
          </cell>
          <cell r="K1230">
            <v>42</v>
          </cell>
          <cell r="L1230">
            <v>32</v>
          </cell>
          <cell r="M1230" t="e">
            <v>#N/A</v>
          </cell>
          <cell r="N1230">
            <v>37</v>
          </cell>
          <cell r="O1230" t="e">
            <v>#N/A</v>
          </cell>
          <cell r="P1230" t="str">
            <v/>
          </cell>
          <cell r="Q1230" t="str">
            <v/>
          </cell>
          <cell r="R1230" t="e">
            <v>#N/A</v>
          </cell>
        </row>
        <row r="1231">
          <cell r="A1231" t="str">
            <v/>
          </cell>
          <cell r="B1231" t="str">
            <v/>
          </cell>
          <cell r="C1231" t="str">
            <v>Future</v>
          </cell>
          <cell r="D1231" t="e">
            <v>#N/A</v>
          </cell>
          <cell r="E1231">
            <v>-57.252292490118826</v>
          </cell>
          <cell r="F1231">
            <v>54.305019762846378</v>
          </cell>
          <cell r="G1231">
            <v>27.743754940710652</v>
          </cell>
          <cell r="H1231">
            <v>27.743754940710652</v>
          </cell>
          <cell r="I1231" t="e">
            <v>#N/A</v>
          </cell>
          <cell r="J1231" t="e">
            <v>#N/A</v>
          </cell>
          <cell r="K1231">
            <v>42</v>
          </cell>
          <cell r="L1231">
            <v>32</v>
          </cell>
          <cell r="M1231" t="e">
            <v>#N/A</v>
          </cell>
          <cell r="N1231">
            <v>37</v>
          </cell>
          <cell r="O1231" t="e">
            <v>#N/A</v>
          </cell>
          <cell r="P1231" t="str">
            <v/>
          </cell>
          <cell r="Q1231" t="str">
            <v/>
          </cell>
          <cell r="R1231" t="e">
            <v>#N/A</v>
          </cell>
        </row>
        <row r="1232">
          <cell r="A1232" t="str">
            <v/>
          </cell>
          <cell r="B1232" t="str">
            <v/>
          </cell>
          <cell r="C1232" t="str">
            <v>Future</v>
          </cell>
          <cell r="D1232" t="e">
            <v>#N/A</v>
          </cell>
          <cell r="E1232">
            <v>-57.388932806324362</v>
          </cell>
          <cell r="F1232">
            <v>54.334387351779185</v>
          </cell>
          <cell r="G1232">
            <v>27.733596837943853</v>
          </cell>
          <cell r="H1232">
            <v>27.733596837943853</v>
          </cell>
          <cell r="I1232" t="e">
            <v>#N/A</v>
          </cell>
          <cell r="J1232" t="e">
            <v>#N/A</v>
          </cell>
          <cell r="K1232">
            <v>42</v>
          </cell>
          <cell r="L1232">
            <v>32</v>
          </cell>
          <cell r="M1232" t="e">
            <v>#N/A</v>
          </cell>
          <cell r="N1232">
            <v>37</v>
          </cell>
          <cell r="O1232" t="e">
            <v>#N/A</v>
          </cell>
          <cell r="P1232" t="str">
            <v/>
          </cell>
          <cell r="Q1232" t="str">
            <v/>
          </cell>
          <cell r="R1232" t="e">
            <v>#N/A</v>
          </cell>
        </row>
        <row r="1233">
          <cell r="A1233" t="str">
            <v/>
          </cell>
          <cell r="B1233" t="str">
            <v/>
          </cell>
          <cell r="C1233" t="str">
            <v>Future</v>
          </cell>
          <cell r="D1233" t="e">
            <v>#N/A</v>
          </cell>
          <cell r="E1233">
            <v>-57.525573122529899</v>
          </cell>
          <cell r="F1233">
            <v>54.363754940711992</v>
          </cell>
          <cell r="G1233">
            <v>27.723438735177055</v>
          </cell>
          <cell r="H1233">
            <v>27.723438735177055</v>
          </cell>
          <cell r="I1233" t="e">
            <v>#N/A</v>
          </cell>
          <cell r="J1233" t="e">
            <v>#N/A</v>
          </cell>
          <cell r="K1233">
            <v>42</v>
          </cell>
          <cell r="L1233">
            <v>32</v>
          </cell>
          <cell r="M1233" t="e">
            <v>#N/A</v>
          </cell>
          <cell r="N1233">
            <v>37</v>
          </cell>
          <cell r="O1233" t="e">
            <v>#N/A</v>
          </cell>
          <cell r="P1233" t="str">
            <v/>
          </cell>
          <cell r="Q1233" t="str">
            <v/>
          </cell>
          <cell r="R1233" t="e">
            <v>#N/A</v>
          </cell>
        </row>
        <row r="1234">
          <cell r="A1234" t="str">
            <v/>
          </cell>
          <cell r="B1234" t="str">
            <v/>
          </cell>
          <cell r="C1234" t="str">
            <v>Future</v>
          </cell>
          <cell r="D1234" t="e">
            <v>#N/A</v>
          </cell>
          <cell r="E1234">
            <v>-57.662213438735435</v>
          </cell>
          <cell r="F1234">
            <v>54.393122529644799</v>
          </cell>
          <cell r="G1234">
            <v>27.713280632410257</v>
          </cell>
          <cell r="H1234">
            <v>27.713280632410257</v>
          </cell>
          <cell r="I1234" t="e">
            <v>#N/A</v>
          </cell>
          <cell r="J1234" t="e">
            <v>#N/A</v>
          </cell>
          <cell r="K1234">
            <v>42</v>
          </cell>
          <cell r="L1234">
            <v>32</v>
          </cell>
          <cell r="M1234" t="e">
            <v>#N/A</v>
          </cell>
          <cell r="N1234">
            <v>37</v>
          </cell>
          <cell r="O1234" t="e">
            <v>#N/A</v>
          </cell>
          <cell r="P1234" t="str">
            <v/>
          </cell>
          <cell r="Q1234" t="str">
            <v/>
          </cell>
          <cell r="R1234" t="e">
            <v>#N/A</v>
          </cell>
        </row>
        <row r="1235">
          <cell r="A1235" t="str">
            <v/>
          </cell>
          <cell r="B1235" t="str">
            <v/>
          </cell>
          <cell r="C1235" t="str">
            <v>Future</v>
          </cell>
          <cell r="D1235" t="e">
            <v>#N/A</v>
          </cell>
          <cell r="E1235">
            <v>-57.798853754940971</v>
          </cell>
          <cell r="F1235">
            <v>54.422490118577606</v>
          </cell>
          <cell r="G1235">
            <v>27.703122529643458</v>
          </cell>
          <cell r="H1235">
            <v>27.703122529643458</v>
          </cell>
          <cell r="I1235" t="e">
            <v>#N/A</v>
          </cell>
          <cell r="J1235" t="e">
            <v>#N/A</v>
          </cell>
          <cell r="K1235">
            <v>42</v>
          </cell>
          <cell r="L1235">
            <v>32</v>
          </cell>
          <cell r="M1235" t="e">
            <v>#N/A</v>
          </cell>
          <cell r="N1235">
            <v>37</v>
          </cell>
          <cell r="O1235" t="e">
            <v>#N/A</v>
          </cell>
          <cell r="P1235" t="str">
            <v/>
          </cell>
          <cell r="Q1235" t="str">
            <v/>
          </cell>
          <cell r="R1235" t="e">
            <v>#N/A</v>
          </cell>
        </row>
        <row r="1236">
          <cell r="A1236" t="str">
            <v/>
          </cell>
          <cell r="B1236" t="str">
            <v/>
          </cell>
          <cell r="C1236" t="str">
            <v>Future</v>
          </cell>
          <cell r="D1236" t="e">
            <v>#N/A</v>
          </cell>
          <cell r="E1236">
            <v>-57.935494071146508</v>
          </cell>
          <cell r="F1236">
            <v>54.451857707510413</v>
          </cell>
          <cell r="G1236">
            <v>27.69296442687666</v>
          </cell>
          <cell r="H1236">
            <v>27.69296442687666</v>
          </cell>
          <cell r="I1236" t="e">
            <v>#N/A</v>
          </cell>
          <cell r="J1236" t="e">
            <v>#N/A</v>
          </cell>
          <cell r="K1236">
            <v>42</v>
          </cell>
          <cell r="L1236">
            <v>32</v>
          </cell>
          <cell r="M1236" t="e">
            <v>#N/A</v>
          </cell>
          <cell r="N1236">
            <v>37</v>
          </cell>
          <cell r="O1236" t="e">
            <v>#N/A</v>
          </cell>
          <cell r="P1236" t="str">
            <v/>
          </cell>
          <cell r="Q1236" t="str">
            <v/>
          </cell>
          <cell r="R1236" t="e">
            <v>#N/A</v>
          </cell>
        </row>
        <row r="1237">
          <cell r="A1237" t="str">
            <v/>
          </cell>
          <cell r="B1237" t="str">
            <v/>
          </cell>
          <cell r="C1237" t="str">
            <v>Future</v>
          </cell>
          <cell r="D1237" t="e">
            <v>#N/A</v>
          </cell>
          <cell r="E1237">
            <v>-58.072134387352044</v>
          </cell>
          <cell r="F1237">
            <v>54.48122529644322</v>
          </cell>
          <cell r="G1237">
            <v>27.682806324109862</v>
          </cell>
          <cell r="H1237">
            <v>27.682806324109862</v>
          </cell>
          <cell r="I1237" t="e">
            <v>#N/A</v>
          </cell>
          <cell r="J1237" t="e">
            <v>#N/A</v>
          </cell>
          <cell r="K1237">
            <v>42</v>
          </cell>
          <cell r="L1237">
            <v>32</v>
          </cell>
          <cell r="M1237" t="e">
            <v>#N/A</v>
          </cell>
          <cell r="N1237">
            <v>37</v>
          </cell>
          <cell r="O1237" t="e">
            <v>#N/A</v>
          </cell>
          <cell r="P1237" t="str">
            <v/>
          </cell>
          <cell r="Q1237" t="str">
            <v/>
          </cell>
          <cell r="R1237" t="e">
            <v>#N/A</v>
          </cell>
        </row>
        <row r="1238">
          <cell r="A1238" t="str">
            <v/>
          </cell>
          <cell r="B1238" t="str">
            <v/>
          </cell>
          <cell r="C1238" t="str">
            <v>Future</v>
          </cell>
          <cell r="D1238" t="e">
            <v>#N/A</v>
          </cell>
          <cell r="E1238">
            <v>-58.20877470355758</v>
          </cell>
          <cell r="F1238">
            <v>54.510592885376028</v>
          </cell>
          <cell r="G1238">
            <v>27.672648221343064</v>
          </cell>
          <cell r="H1238">
            <v>27.672648221343064</v>
          </cell>
          <cell r="I1238" t="e">
            <v>#N/A</v>
          </cell>
          <cell r="J1238" t="e">
            <v>#N/A</v>
          </cell>
          <cell r="K1238">
            <v>42</v>
          </cell>
          <cell r="L1238">
            <v>32</v>
          </cell>
          <cell r="M1238" t="e">
            <v>#N/A</v>
          </cell>
          <cell r="N1238">
            <v>37</v>
          </cell>
          <cell r="O1238" t="e">
            <v>#N/A</v>
          </cell>
          <cell r="P1238" t="str">
            <v/>
          </cell>
          <cell r="Q1238" t="str">
            <v/>
          </cell>
          <cell r="R1238" t="e">
            <v>#N/A</v>
          </cell>
        </row>
        <row r="1239">
          <cell r="A1239" t="str">
            <v/>
          </cell>
          <cell r="B1239" t="str">
            <v/>
          </cell>
          <cell r="C1239" t="str">
            <v>Future</v>
          </cell>
          <cell r="D1239" t="e">
            <v>#N/A</v>
          </cell>
          <cell r="E1239">
            <v>-58.345415019763117</v>
          </cell>
          <cell r="F1239">
            <v>54.539960474308835</v>
          </cell>
          <cell r="G1239">
            <v>27.662490118576265</v>
          </cell>
          <cell r="H1239">
            <v>27.662490118576265</v>
          </cell>
          <cell r="I1239" t="e">
            <v>#N/A</v>
          </cell>
          <cell r="J1239" t="e">
            <v>#N/A</v>
          </cell>
          <cell r="K1239">
            <v>42</v>
          </cell>
          <cell r="L1239">
            <v>32</v>
          </cell>
          <cell r="M1239" t="e">
            <v>#N/A</v>
          </cell>
          <cell r="N1239">
            <v>37</v>
          </cell>
          <cell r="O1239" t="e">
            <v>#N/A</v>
          </cell>
          <cell r="P1239" t="str">
            <v/>
          </cell>
          <cell r="Q1239" t="str">
            <v/>
          </cell>
          <cell r="R1239" t="e">
            <v>#N/A</v>
          </cell>
        </row>
        <row r="1240">
          <cell r="A1240" t="str">
            <v/>
          </cell>
          <cell r="B1240" t="str">
            <v/>
          </cell>
          <cell r="C1240" t="str">
            <v>Future</v>
          </cell>
          <cell r="D1240" t="e">
            <v>#N/A</v>
          </cell>
          <cell r="E1240">
            <v>-58.482055335968653</v>
          </cell>
          <cell r="F1240">
            <v>54.569328063241642</v>
          </cell>
          <cell r="G1240">
            <v>27.652332015809467</v>
          </cell>
          <cell r="H1240">
            <v>27.652332015809467</v>
          </cell>
          <cell r="I1240" t="e">
            <v>#N/A</v>
          </cell>
          <cell r="J1240" t="e">
            <v>#N/A</v>
          </cell>
          <cell r="K1240">
            <v>42</v>
          </cell>
          <cell r="L1240">
            <v>32</v>
          </cell>
          <cell r="M1240" t="e">
            <v>#N/A</v>
          </cell>
          <cell r="N1240">
            <v>37</v>
          </cell>
          <cell r="O1240" t="e">
            <v>#N/A</v>
          </cell>
          <cell r="P1240" t="str">
            <v/>
          </cell>
          <cell r="Q1240" t="str">
            <v/>
          </cell>
          <cell r="R1240" t="e">
            <v>#N/A</v>
          </cell>
        </row>
        <row r="1241">
          <cell r="A1241" t="str">
            <v/>
          </cell>
          <cell r="B1241" t="str">
            <v/>
          </cell>
          <cell r="C1241" t="str">
            <v>Future</v>
          </cell>
          <cell r="D1241" t="e">
            <v>#N/A</v>
          </cell>
          <cell r="E1241">
            <v>-58.618695652174189</v>
          </cell>
          <cell r="F1241">
            <v>54.598695652174449</v>
          </cell>
          <cell r="G1241">
            <v>27.642173913042669</v>
          </cell>
          <cell r="H1241">
            <v>27.642173913042669</v>
          </cell>
          <cell r="I1241" t="e">
            <v>#N/A</v>
          </cell>
          <cell r="J1241" t="e">
            <v>#N/A</v>
          </cell>
          <cell r="K1241">
            <v>42</v>
          </cell>
          <cell r="L1241">
            <v>32</v>
          </cell>
          <cell r="M1241" t="e">
            <v>#N/A</v>
          </cell>
          <cell r="N1241">
            <v>37</v>
          </cell>
          <cell r="O1241" t="e">
            <v>#N/A</v>
          </cell>
          <cell r="P1241" t="str">
            <v/>
          </cell>
          <cell r="Q1241" t="str">
            <v/>
          </cell>
          <cell r="R1241" t="e">
            <v>#N/A</v>
          </cell>
        </row>
        <row r="1242">
          <cell r="A1242" t="str">
            <v/>
          </cell>
          <cell r="B1242" t="str">
            <v/>
          </cell>
          <cell r="C1242" t="str">
            <v>Future</v>
          </cell>
          <cell r="D1242" t="e">
            <v>#N/A</v>
          </cell>
          <cell r="E1242">
            <v>-58.755335968379725</v>
          </cell>
          <cell r="F1242">
            <v>54.628063241107256</v>
          </cell>
          <cell r="G1242">
            <v>27.63201581027587</v>
          </cell>
          <cell r="H1242">
            <v>27.63201581027587</v>
          </cell>
          <cell r="I1242" t="e">
            <v>#N/A</v>
          </cell>
          <cell r="J1242" t="e">
            <v>#N/A</v>
          </cell>
          <cell r="K1242">
            <v>42</v>
          </cell>
          <cell r="L1242">
            <v>32</v>
          </cell>
          <cell r="M1242" t="e">
            <v>#N/A</v>
          </cell>
          <cell r="N1242">
            <v>37</v>
          </cell>
          <cell r="O1242" t="e">
            <v>#N/A</v>
          </cell>
          <cell r="P1242" t="str">
            <v/>
          </cell>
          <cell r="Q1242" t="str">
            <v/>
          </cell>
          <cell r="R1242" t="e">
            <v>#N/A</v>
          </cell>
        </row>
        <row r="1243">
          <cell r="A1243" t="str">
            <v/>
          </cell>
          <cell r="B1243" t="str">
            <v/>
          </cell>
          <cell r="C1243" t="str">
            <v>Future</v>
          </cell>
          <cell r="D1243" t="e">
            <v>#N/A</v>
          </cell>
          <cell r="E1243">
            <v>-58.891976284585262</v>
          </cell>
          <cell r="F1243">
            <v>54.657430830040063</v>
          </cell>
          <cell r="G1243">
            <v>27.621857707509072</v>
          </cell>
          <cell r="H1243">
            <v>27.621857707509072</v>
          </cell>
          <cell r="I1243" t="e">
            <v>#N/A</v>
          </cell>
          <cell r="J1243" t="e">
            <v>#N/A</v>
          </cell>
          <cell r="K1243">
            <v>42</v>
          </cell>
          <cell r="L1243">
            <v>32</v>
          </cell>
          <cell r="M1243" t="e">
            <v>#N/A</v>
          </cell>
          <cell r="N1243">
            <v>37</v>
          </cell>
          <cell r="O1243" t="e">
            <v>#N/A</v>
          </cell>
          <cell r="P1243" t="str">
            <v/>
          </cell>
          <cell r="Q1243" t="str">
            <v/>
          </cell>
          <cell r="R1243" t="e">
            <v>#N/A</v>
          </cell>
        </row>
        <row r="1244">
          <cell r="A1244" t="str">
            <v/>
          </cell>
          <cell r="B1244" t="str">
            <v/>
          </cell>
          <cell r="C1244" t="str">
            <v>Future</v>
          </cell>
          <cell r="D1244" t="e">
            <v>#N/A</v>
          </cell>
          <cell r="E1244">
            <v>-59.028616600790798</v>
          </cell>
          <cell r="F1244">
            <v>54.68679841897287</v>
          </cell>
          <cell r="G1244">
            <v>27.611699604742274</v>
          </cell>
          <cell r="H1244">
            <v>27.611699604742274</v>
          </cell>
          <cell r="I1244" t="e">
            <v>#N/A</v>
          </cell>
          <cell r="J1244" t="e">
            <v>#N/A</v>
          </cell>
          <cell r="K1244">
            <v>42</v>
          </cell>
          <cell r="L1244">
            <v>32</v>
          </cell>
          <cell r="M1244" t="e">
            <v>#N/A</v>
          </cell>
          <cell r="N1244">
            <v>37</v>
          </cell>
          <cell r="O1244" t="e">
            <v>#N/A</v>
          </cell>
          <cell r="P1244" t="str">
            <v/>
          </cell>
          <cell r="Q1244" t="str">
            <v/>
          </cell>
          <cell r="R1244" t="e">
            <v>#N/A</v>
          </cell>
        </row>
        <row r="1245">
          <cell r="A1245" t="str">
            <v/>
          </cell>
          <cell r="B1245" t="str">
            <v/>
          </cell>
          <cell r="C1245" t="str">
            <v>Future</v>
          </cell>
          <cell r="D1245" t="e">
            <v>#N/A</v>
          </cell>
          <cell r="E1245">
            <v>-59.165256916996334</v>
          </cell>
          <cell r="F1245">
            <v>54.716166007905677</v>
          </cell>
          <cell r="G1245">
            <v>27.601541501975476</v>
          </cell>
          <cell r="H1245">
            <v>27.601541501975476</v>
          </cell>
          <cell r="I1245" t="e">
            <v>#N/A</v>
          </cell>
          <cell r="J1245" t="e">
            <v>#N/A</v>
          </cell>
          <cell r="K1245">
            <v>42</v>
          </cell>
          <cell r="L1245">
            <v>32</v>
          </cell>
          <cell r="M1245" t="e">
            <v>#N/A</v>
          </cell>
          <cell r="N1245">
            <v>37</v>
          </cell>
          <cell r="O1245" t="e">
            <v>#N/A</v>
          </cell>
          <cell r="P1245" t="str">
            <v/>
          </cell>
          <cell r="Q1245" t="str">
            <v/>
          </cell>
          <cell r="R1245" t="e">
            <v>#N/A</v>
          </cell>
        </row>
        <row r="1246">
          <cell r="A1246" t="str">
            <v/>
          </cell>
          <cell r="B1246" t="str">
            <v/>
          </cell>
          <cell r="C1246" t="str">
            <v>Future</v>
          </cell>
          <cell r="D1246" t="e">
            <v>#N/A</v>
          </cell>
          <cell r="E1246">
            <v>-59.301897233201871</v>
          </cell>
          <cell r="F1246">
            <v>54.745533596838484</v>
          </cell>
          <cell r="G1246">
            <v>27.591383399208677</v>
          </cell>
          <cell r="H1246">
            <v>27.591383399208677</v>
          </cell>
          <cell r="I1246" t="e">
            <v>#N/A</v>
          </cell>
          <cell r="J1246" t="e">
            <v>#N/A</v>
          </cell>
          <cell r="K1246">
            <v>42</v>
          </cell>
          <cell r="L1246">
            <v>32</v>
          </cell>
          <cell r="M1246" t="e">
            <v>#N/A</v>
          </cell>
          <cell r="N1246">
            <v>37</v>
          </cell>
          <cell r="O1246" t="e">
            <v>#N/A</v>
          </cell>
          <cell r="P1246" t="str">
            <v/>
          </cell>
          <cell r="Q1246" t="str">
            <v/>
          </cell>
          <cell r="R1246" t="e">
            <v>#N/A</v>
          </cell>
        </row>
        <row r="1247">
          <cell r="A1247" t="str">
            <v/>
          </cell>
          <cell r="B1247" t="str">
            <v/>
          </cell>
          <cell r="C1247" t="str">
            <v>Future</v>
          </cell>
          <cell r="D1247" t="e">
            <v>#N/A</v>
          </cell>
          <cell r="E1247">
            <v>-59.438537549407407</v>
          </cell>
          <cell r="F1247">
            <v>54.774901185771292</v>
          </cell>
          <cell r="G1247">
            <v>27.581225296441879</v>
          </cell>
          <cell r="H1247">
            <v>27.581225296441879</v>
          </cell>
          <cell r="I1247" t="e">
            <v>#N/A</v>
          </cell>
          <cell r="J1247" t="e">
            <v>#N/A</v>
          </cell>
          <cell r="K1247">
            <v>42</v>
          </cell>
          <cell r="L1247">
            <v>32</v>
          </cell>
          <cell r="M1247" t="e">
            <v>#N/A</v>
          </cell>
          <cell r="N1247">
            <v>37</v>
          </cell>
          <cell r="O1247" t="e">
            <v>#N/A</v>
          </cell>
          <cell r="P1247" t="str">
            <v/>
          </cell>
          <cell r="Q1247" t="str">
            <v/>
          </cell>
          <cell r="R1247" t="e">
            <v>#N/A</v>
          </cell>
        </row>
        <row r="1248">
          <cell r="A1248" t="str">
            <v/>
          </cell>
          <cell r="B1248" t="str">
            <v/>
          </cell>
          <cell r="C1248" t="str">
            <v>Future</v>
          </cell>
          <cell r="D1248" t="e">
            <v>#N/A</v>
          </cell>
          <cell r="E1248">
            <v>-59.575177865612943</v>
          </cell>
          <cell r="F1248">
            <v>54.804268774704099</v>
          </cell>
          <cell r="G1248">
            <v>27.571067193675081</v>
          </cell>
          <cell r="H1248">
            <v>27.571067193675081</v>
          </cell>
          <cell r="I1248" t="e">
            <v>#N/A</v>
          </cell>
          <cell r="J1248" t="e">
            <v>#N/A</v>
          </cell>
          <cell r="K1248">
            <v>42</v>
          </cell>
          <cell r="L1248">
            <v>32</v>
          </cell>
          <cell r="M1248" t="e">
            <v>#N/A</v>
          </cell>
          <cell r="N1248">
            <v>37</v>
          </cell>
          <cell r="O1248" t="e">
            <v>#N/A</v>
          </cell>
          <cell r="P1248" t="str">
            <v/>
          </cell>
          <cell r="Q1248" t="str">
            <v/>
          </cell>
          <cell r="R1248" t="e">
            <v>#N/A</v>
          </cell>
        </row>
        <row r="1249">
          <cell r="A1249" t="str">
            <v/>
          </cell>
          <cell r="B1249" t="str">
            <v/>
          </cell>
          <cell r="C1249" t="str">
            <v>Future</v>
          </cell>
          <cell r="D1249" t="e">
            <v>#N/A</v>
          </cell>
          <cell r="E1249">
            <v>-59.711818181818479</v>
          </cell>
          <cell r="F1249">
            <v>54.833636363636906</v>
          </cell>
          <cell r="G1249">
            <v>27.560909090908282</v>
          </cell>
          <cell r="H1249">
            <v>27.560909090908282</v>
          </cell>
          <cell r="I1249" t="e">
            <v>#N/A</v>
          </cell>
          <cell r="J1249" t="e">
            <v>#N/A</v>
          </cell>
          <cell r="K1249">
            <v>42</v>
          </cell>
          <cell r="L1249">
            <v>32</v>
          </cell>
          <cell r="M1249" t="e">
            <v>#N/A</v>
          </cell>
          <cell r="N1249">
            <v>37</v>
          </cell>
          <cell r="O1249" t="e">
            <v>#N/A</v>
          </cell>
          <cell r="P1249" t="str">
            <v/>
          </cell>
          <cell r="Q1249" t="str">
            <v/>
          </cell>
          <cell r="R1249" t="e">
            <v>#N/A</v>
          </cell>
        </row>
        <row r="1250">
          <cell r="A1250" t="str">
            <v/>
          </cell>
          <cell r="B1250" t="str">
            <v/>
          </cell>
          <cell r="C1250" t="str">
            <v>Future</v>
          </cell>
          <cell r="D1250" t="e">
            <v>#N/A</v>
          </cell>
          <cell r="E1250">
            <v>-59.848458498024016</v>
          </cell>
          <cell r="F1250">
            <v>54.863003952569713</v>
          </cell>
          <cell r="G1250">
            <v>27.550750988141484</v>
          </cell>
          <cell r="H1250">
            <v>27.550750988141484</v>
          </cell>
          <cell r="I1250" t="e">
            <v>#N/A</v>
          </cell>
          <cell r="J1250" t="e">
            <v>#N/A</v>
          </cell>
          <cell r="K1250">
            <v>42</v>
          </cell>
          <cell r="L1250">
            <v>32</v>
          </cell>
          <cell r="M1250" t="e">
            <v>#N/A</v>
          </cell>
          <cell r="N1250">
            <v>37</v>
          </cell>
          <cell r="O1250" t="e">
            <v>#N/A</v>
          </cell>
          <cell r="P1250" t="str">
            <v/>
          </cell>
          <cell r="Q1250" t="str">
            <v/>
          </cell>
          <cell r="R1250" t="e">
            <v>#N/A</v>
          </cell>
        </row>
        <row r="1251">
          <cell r="A1251" t="str">
            <v/>
          </cell>
          <cell r="B1251" t="str">
            <v/>
          </cell>
          <cell r="C1251" t="str">
            <v>Future</v>
          </cell>
          <cell r="D1251" t="e">
            <v>#N/A</v>
          </cell>
          <cell r="E1251">
            <v>-59.985098814229552</v>
          </cell>
          <cell r="F1251">
            <v>54.89237154150252</v>
          </cell>
          <cell r="G1251">
            <v>27.540592885374686</v>
          </cell>
          <cell r="H1251">
            <v>27.540592885374686</v>
          </cell>
          <cell r="I1251" t="e">
            <v>#N/A</v>
          </cell>
          <cell r="J1251" t="e">
            <v>#N/A</v>
          </cell>
          <cell r="K1251">
            <v>42</v>
          </cell>
          <cell r="L1251">
            <v>32</v>
          </cell>
          <cell r="M1251" t="e">
            <v>#N/A</v>
          </cell>
          <cell r="N1251">
            <v>37</v>
          </cell>
          <cell r="O1251" t="e">
            <v>#N/A</v>
          </cell>
          <cell r="P1251" t="str">
            <v/>
          </cell>
          <cell r="Q1251" t="str">
            <v/>
          </cell>
          <cell r="R1251" t="e">
            <v>#N/A</v>
          </cell>
        </row>
        <row r="1252">
          <cell r="A1252" t="str">
            <v/>
          </cell>
          <cell r="B1252" t="str">
            <v/>
          </cell>
          <cell r="C1252" t="str">
            <v>Future</v>
          </cell>
          <cell r="D1252" t="e">
            <v>#N/A</v>
          </cell>
          <cell r="E1252">
            <v>-60.121739130435088</v>
          </cell>
          <cell r="F1252">
            <v>54.921739130435327</v>
          </cell>
          <cell r="G1252">
            <v>27.530434782607887</v>
          </cell>
          <cell r="H1252">
            <v>27.530434782607887</v>
          </cell>
          <cell r="I1252" t="e">
            <v>#N/A</v>
          </cell>
          <cell r="J1252" t="e">
            <v>#N/A</v>
          </cell>
          <cell r="K1252">
            <v>42</v>
          </cell>
          <cell r="L1252">
            <v>32</v>
          </cell>
          <cell r="M1252" t="e">
            <v>#N/A</v>
          </cell>
          <cell r="N1252">
            <v>37</v>
          </cell>
          <cell r="O1252" t="e">
            <v>#N/A</v>
          </cell>
          <cell r="P1252" t="str">
            <v/>
          </cell>
          <cell r="Q1252" t="str">
            <v/>
          </cell>
          <cell r="R1252" t="e">
            <v>#N/A</v>
          </cell>
        </row>
        <row r="1253">
          <cell r="A1253" t="str">
            <v/>
          </cell>
          <cell r="P1253" t="str">
            <v/>
          </cell>
          <cell r="Q1253" t="str">
            <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IDUAL INCOME"/>
      <sheetName val="MAIN"/>
      <sheetName val="P&amp;L"/>
      <sheetName val="BS"/>
      <sheetName val="Update"/>
      <sheetName val="AFFILIATES (2)"/>
      <sheetName val="AFFILIATES"/>
      <sheetName val="Ratio"/>
      <sheetName val="Ace-In"/>
      <sheetName val="Ace-Out"/>
      <sheetName val="Cover"/>
      <sheetName val="QQ"/>
      <sheetName val="Earnings Tables"/>
      <sheetName val="Number of shares"/>
      <sheetName val="Earnings per share"/>
      <sheetName val="IS segment PY"/>
      <sheetName val="IS segment CY"/>
      <sheetName val="EARNINGS"/>
      <sheetName val="Financial Tables"/>
      <sheetName val="Consolidated input"/>
      <sheetName val="Copy of KS055550"/>
      <sheetName val="RI Valuation"/>
      <sheetName val="Monitor"/>
      <sheetName val="FCF"/>
      <sheetName val="Financial Statements"/>
      <sheetName val="Rent analysis"/>
      <sheetName val="Timeline"/>
      <sheetName val="store profile and sales mix"/>
      <sheetName val="reconciliation of note 2"/>
      <sheetName val="EM"/>
      <sheetName val="Valuations"/>
      <sheetName val="FY19"/>
      <sheetName val="6902"/>
      <sheetName val="P"/>
      <sheetName val="Model (Yue Yuen)"/>
      <sheetName val="CREDIT MODEL"/>
      <sheetName val="IS"/>
      <sheetName val="Revision"/>
      <sheetName val="2181 Persol"/>
      <sheetName val="Currencies"/>
      <sheetName val="4324 Dentsu"/>
      <sheetName val="Chartdata FY"/>
      <sheetName val="Earnings Support"/>
      <sheetName val="c1"/>
      <sheetName val="IS-ANNUAL"/>
    </sheetNames>
    <sheetDataSet>
      <sheetData sheetId="0" refreshError="1"/>
      <sheetData sheetId="1" refreshError="1"/>
      <sheetData sheetId="2" refreshError="1"/>
      <sheetData sheetId="3" refreshError="1"/>
      <sheetData sheetId="4" refreshError="1"/>
      <sheetData sheetId="5" refreshError="1">
        <row r="1">
          <cell r="A1" t="str">
            <v>SHINHAN FINANCIAL GROUP: KEY AFFILIATES</v>
          </cell>
        </row>
        <row r="2">
          <cell r="A2" t="str">
            <v>(Won billions)</v>
          </cell>
          <cell r="B2">
            <v>1996</v>
          </cell>
          <cell r="C2">
            <v>1997</v>
          </cell>
          <cell r="D2">
            <v>1998</v>
          </cell>
          <cell r="E2">
            <v>1999</v>
          </cell>
          <cell r="F2">
            <v>2000</v>
          </cell>
          <cell r="G2">
            <v>2001</v>
          </cell>
          <cell r="H2">
            <v>2002</v>
          </cell>
          <cell r="I2">
            <v>2003</v>
          </cell>
          <cell r="J2">
            <v>2004</v>
          </cell>
          <cell r="K2">
            <v>2005</v>
          </cell>
          <cell r="L2" t="str">
            <v>2006P</v>
          </cell>
          <cell r="M2" t="str">
            <v>2007E</v>
          </cell>
          <cell r="N2" t="str">
            <v>2008E</v>
          </cell>
          <cell r="O2" t="str">
            <v>2009E</v>
          </cell>
          <cell r="P2" t="str">
            <v>2010E</v>
          </cell>
          <cell r="Q2" t="str">
            <v>2011E</v>
          </cell>
          <cell r="AA2" t="str">
            <v>1Q02</v>
          </cell>
          <cell r="AB2" t="str">
            <v>2Q02</v>
          </cell>
          <cell r="AC2" t="str">
            <v>3Q02</v>
          </cell>
          <cell r="AD2" t="str">
            <v>4Q02</v>
          </cell>
          <cell r="AE2" t="str">
            <v>1Q03</v>
          </cell>
          <cell r="AF2" t="str">
            <v>2Q03</v>
          </cell>
          <cell r="AG2" t="str">
            <v>3Q03</v>
          </cell>
          <cell r="AH2" t="str">
            <v>4Q03</v>
          </cell>
          <cell r="AI2" t="str">
            <v>1Q04</v>
          </cell>
          <cell r="AJ2" t="str">
            <v>2Q04</v>
          </cell>
          <cell r="AK2" t="str">
            <v>3Q04</v>
          </cell>
          <cell r="AL2" t="str">
            <v>4Q04</v>
          </cell>
          <cell r="AM2" t="str">
            <v>1Q05</v>
          </cell>
          <cell r="AN2" t="str">
            <v>2Q05</v>
          </cell>
          <cell r="AO2" t="str">
            <v>3Q05</v>
          </cell>
          <cell r="AP2" t="str">
            <v>4Q05</v>
          </cell>
          <cell r="AQ2" t="str">
            <v>1Q06</v>
          </cell>
          <cell r="AR2" t="str">
            <v>2Q06</v>
          </cell>
          <cell r="AS2" t="str">
            <v>3Q06</v>
          </cell>
          <cell r="AT2" t="str">
            <v>4Q06</v>
          </cell>
          <cell r="AU2" t="str">
            <v>1Q07P</v>
          </cell>
          <cell r="AV2" t="str">
            <v>2Q07E</v>
          </cell>
          <cell r="AW2" t="str">
            <v>3Q07E</v>
          </cell>
          <cell r="AX2" t="str">
            <v>4Q07E</v>
          </cell>
          <cell r="AY2" t="str">
            <v>1Q08E</v>
          </cell>
          <cell r="AZ2" t="str">
            <v>2Q08E</v>
          </cell>
          <cell r="BA2" t="str">
            <v>3Q08E</v>
          </cell>
          <cell r="BB2" t="str">
            <v>4Q08E</v>
          </cell>
          <cell r="BC2" t="str">
            <v>1Q09E</v>
          </cell>
          <cell r="BD2" t="str">
            <v>2Q09E</v>
          </cell>
          <cell r="BE2" t="str">
            <v>3Q09E</v>
          </cell>
          <cell r="BF2" t="str">
            <v>4Q09E</v>
          </cell>
          <cell r="BG2" t="str">
            <v>1Q10E</v>
          </cell>
          <cell r="BH2" t="str">
            <v>2Q10E</v>
          </cell>
          <cell r="BI2" t="str">
            <v>3Q10E</v>
          </cell>
          <cell r="BJ2" t="str">
            <v>4Q10E</v>
          </cell>
          <cell r="BK2" t="str">
            <v>1Q11E</v>
          </cell>
          <cell r="BL2" t="str">
            <v>2Q11E</v>
          </cell>
          <cell r="BM2" t="str">
            <v>3Q11E</v>
          </cell>
          <cell r="BN2" t="str">
            <v>4Q11E</v>
          </cell>
        </row>
        <row r="3">
          <cell r="A3" t="str">
            <v>Shinhan Bank (excl. Chohung Bank)</v>
          </cell>
        </row>
        <row r="4">
          <cell r="A4" t="str">
            <v xml:space="preserve">   % ownership</v>
          </cell>
          <cell r="H4">
            <v>1</v>
          </cell>
        </row>
        <row r="5">
          <cell r="A5" t="str">
            <v>Net interest income</v>
          </cell>
          <cell r="H5">
            <v>1216.8511599999999</v>
          </cell>
          <cell r="I5">
            <v>1411.212</v>
          </cell>
          <cell r="J5">
            <v>1496.19</v>
          </cell>
          <cell r="K5">
            <v>1475.0719999999999</v>
          </cell>
        </row>
        <row r="6">
          <cell r="A6" t="str">
            <v xml:space="preserve">   % of parent comp</v>
          </cell>
          <cell r="H6" t="e">
            <v>#REF!</v>
          </cell>
          <cell r="I6" t="e">
            <v>#REF!</v>
          </cell>
          <cell r="J6" t="e">
            <v>#REF!</v>
          </cell>
          <cell r="K6" t="e">
            <v>#REF!</v>
          </cell>
        </row>
        <row r="7">
          <cell r="A7" t="str">
            <v>Non-interest income</v>
          </cell>
          <cell r="H7">
            <v>509.43027599999999</v>
          </cell>
          <cell r="I7">
            <v>363.82159999999999</v>
          </cell>
          <cell r="J7">
            <v>490.08434812800004</v>
          </cell>
          <cell r="K7">
            <v>473.73927897000004</v>
          </cell>
        </row>
        <row r="8">
          <cell r="A8" t="str">
            <v xml:space="preserve">   % of parent comp</v>
          </cell>
          <cell r="H8" t="e">
            <v>#REF!</v>
          </cell>
          <cell r="I8" t="e">
            <v>#REF!</v>
          </cell>
          <cell r="J8" t="e">
            <v>#REF!</v>
          </cell>
          <cell r="K8" t="e">
            <v>#REF!</v>
          </cell>
        </row>
        <row r="9">
          <cell r="A9" t="str">
            <v>Net operating revenue</v>
          </cell>
          <cell r="H9">
            <v>1726.281436</v>
          </cell>
          <cell r="I9">
            <v>1775.0336</v>
          </cell>
          <cell r="J9">
            <v>1986.2743481280002</v>
          </cell>
          <cell r="K9">
            <v>1948.8112789699999</v>
          </cell>
        </row>
        <row r="10">
          <cell r="A10" t="str">
            <v xml:space="preserve">   % of parent comp</v>
          </cell>
          <cell r="H10" t="e">
            <v>#REF!</v>
          </cell>
          <cell r="I10" t="e">
            <v>#REF!</v>
          </cell>
          <cell r="J10" t="e">
            <v>#REF!</v>
          </cell>
          <cell r="K10" t="e">
            <v>#REF!</v>
          </cell>
        </row>
        <row r="11">
          <cell r="A11" t="str">
            <v>SG&amp;A</v>
          </cell>
          <cell r="H11">
            <v>625.59020299999997</v>
          </cell>
          <cell r="I11">
            <v>668.62800000000004</v>
          </cell>
          <cell r="J11">
            <v>729.69299999999998</v>
          </cell>
          <cell r="K11">
            <v>834.63900000000001</v>
          </cell>
        </row>
        <row r="12">
          <cell r="A12" t="str">
            <v xml:space="preserve">   % of parent comp</v>
          </cell>
          <cell r="H12" t="e">
            <v>#REF!</v>
          </cell>
          <cell r="I12" t="e">
            <v>#REF!</v>
          </cell>
          <cell r="J12" t="e">
            <v>#REF!</v>
          </cell>
          <cell r="K12" t="e">
            <v>#REF!</v>
          </cell>
        </row>
        <row r="13">
          <cell r="A13" t="str">
            <v>PPOP</v>
          </cell>
          <cell r="H13">
            <v>1100.691233</v>
          </cell>
          <cell r="I13">
            <v>1106.4056</v>
          </cell>
          <cell r="J13">
            <v>1256.5813481280002</v>
          </cell>
          <cell r="K13">
            <v>1114.1722789699998</v>
          </cell>
        </row>
        <row r="14">
          <cell r="A14" t="str">
            <v xml:space="preserve">   % of parent comp</v>
          </cell>
          <cell r="H14" t="e">
            <v>#REF!</v>
          </cell>
          <cell r="I14" t="e">
            <v>#REF!</v>
          </cell>
          <cell r="J14" t="e">
            <v>#REF!</v>
          </cell>
          <cell r="K14" t="e">
            <v>#REF!</v>
          </cell>
        </row>
        <row r="15">
          <cell r="A15" t="str">
            <v>Provisioning</v>
          </cell>
          <cell r="H15">
            <v>168.284063</v>
          </cell>
          <cell r="I15">
            <v>435.05059999999997</v>
          </cell>
          <cell r="J15">
            <v>220.70334812799999</v>
          </cell>
          <cell r="K15">
            <v>173.60327896999999</v>
          </cell>
        </row>
        <row r="16">
          <cell r="A16" t="str">
            <v xml:space="preserve">   % of parent comp</v>
          </cell>
          <cell r="H16" t="e">
            <v>#REF!</v>
          </cell>
          <cell r="I16" t="e">
            <v>#REF!</v>
          </cell>
          <cell r="J16" t="e">
            <v>#REF!</v>
          </cell>
          <cell r="K16" t="e">
            <v>#REF!</v>
          </cell>
        </row>
        <row r="17">
          <cell r="A17" t="str">
            <v>OP profit</v>
          </cell>
          <cell r="H17">
            <v>932.40716999999995</v>
          </cell>
          <cell r="I17">
            <v>671.35500000000002</v>
          </cell>
          <cell r="J17">
            <v>1035.8780000000002</v>
          </cell>
          <cell r="K17">
            <v>940.56899999999973</v>
          </cell>
        </row>
        <row r="18">
          <cell r="A18" t="str">
            <v xml:space="preserve">   % of parent comp</v>
          </cell>
          <cell r="H18" t="e">
            <v>#REF!</v>
          </cell>
          <cell r="I18" t="e">
            <v>#REF!</v>
          </cell>
          <cell r="J18" t="e">
            <v>#REF!</v>
          </cell>
          <cell r="K18" t="e">
            <v>#REF!</v>
          </cell>
        </row>
        <row r="19">
          <cell r="A19" t="str">
            <v>Net profit</v>
          </cell>
          <cell r="H19">
            <v>595.86568699999998</v>
          </cell>
          <cell r="I19">
            <v>476.02300000000002</v>
          </cell>
          <cell r="J19">
            <v>844.11300000000006</v>
          </cell>
          <cell r="K19">
            <v>774.42200000000003</v>
          </cell>
        </row>
        <row r="20">
          <cell r="A20" t="str">
            <v xml:space="preserve">   % of parent comp</v>
          </cell>
          <cell r="H20" t="e">
            <v>#REF!</v>
          </cell>
          <cell r="I20" t="e">
            <v>#REF!</v>
          </cell>
          <cell r="J20" t="e">
            <v>#REF!</v>
          </cell>
          <cell r="K20" t="e">
            <v>#REF!</v>
          </cell>
        </row>
        <row r="24">
          <cell r="A24" t="str">
            <v>Total assets</v>
          </cell>
          <cell r="H24">
            <v>58889.402324000002</v>
          </cell>
          <cell r="I24">
            <v>70071.192999999999</v>
          </cell>
          <cell r="J24">
            <v>70096.962</v>
          </cell>
          <cell r="K24">
            <v>75641.967999999993</v>
          </cell>
        </row>
        <row r="25">
          <cell r="A25" t="str">
            <v xml:space="preserve">   % of parent comp</v>
          </cell>
          <cell r="H25" t="e">
            <v>#REF!</v>
          </cell>
          <cell r="I25" t="e">
            <v>#REF!</v>
          </cell>
          <cell r="J25" t="e">
            <v>#REF!</v>
          </cell>
          <cell r="K25" t="e">
            <v>#REF!</v>
          </cell>
        </row>
        <row r="26">
          <cell r="A26" t="str">
            <v>Loans (Net)</v>
          </cell>
          <cell r="H26">
            <v>40579.005663999997</v>
          </cell>
          <cell r="I26">
            <v>47783.925999999999</v>
          </cell>
          <cell r="J26">
            <v>50868.040999999997</v>
          </cell>
          <cell r="K26">
            <v>55191.023000000001</v>
          </cell>
        </row>
        <row r="27">
          <cell r="A27" t="str">
            <v xml:space="preserve">   % of parent comp</v>
          </cell>
          <cell r="H27" t="e">
            <v>#REF!</v>
          </cell>
          <cell r="I27" t="e">
            <v>#REF!</v>
          </cell>
          <cell r="J27" t="e">
            <v>#REF!</v>
          </cell>
          <cell r="K27" t="e">
            <v>#REF!</v>
          </cell>
        </row>
        <row r="28">
          <cell r="A28" t="str">
            <v>Total liabilities</v>
          </cell>
          <cell r="H28">
            <v>56028.923707000002</v>
          </cell>
          <cell r="I28">
            <v>66555.824999999997</v>
          </cell>
          <cell r="J28">
            <v>65971.959000000003</v>
          </cell>
          <cell r="K28">
            <v>71042.5</v>
          </cell>
        </row>
        <row r="29">
          <cell r="A29" t="str">
            <v xml:space="preserve">   % of parent comp</v>
          </cell>
          <cell r="H29" t="e">
            <v>#REF!</v>
          </cell>
          <cell r="I29" t="e">
            <v>#REF!</v>
          </cell>
          <cell r="J29" t="e">
            <v>#REF!</v>
          </cell>
          <cell r="K29" t="e">
            <v>#REF!</v>
          </cell>
        </row>
        <row r="30">
          <cell r="A30" t="str">
            <v>Deposits</v>
          </cell>
          <cell r="H30">
            <v>35183.536976000003</v>
          </cell>
          <cell r="I30">
            <v>41991.839</v>
          </cell>
          <cell r="J30">
            <v>40668.093999999997</v>
          </cell>
          <cell r="K30">
            <v>43996.904000000002</v>
          </cell>
        </row>
        <row r="31">
          <cell r="A31" t="str">
            <v xml:space="preserve">   % of parent comp</v>
          </cell>
          <cell r="H31" t="e">
            <v>#REF!</v>
          </cell>
          <cell r="I31" t="e">
            <v>#REF!</v>
          </cell>
          <cell r="J31" t="e">
            <v>#REF!</v>
          </cell>
          <cell r="K31" t="e">
            <v>#REF!</v>
          </cell>
        </row>
        <row r="32">
          <cell r="A32" t="str">
            <v>Total shareholders' equity</v>
          </cell>
          <cell r="H32">
            <v>2860.4786180000001</v>
          </cell>
          <cell r="I32">
            <v>3515.3679999999999</v>
          </cell>
          <cell r="J32">
            <v>4125.0029999999997</v>
          </cell>
          <cell r="K32">
            <v>4599.4679999999998</v>
          </cell>
        </row>
        <row r="33">
          <cell r="A33" t="str">
            <v xml:space="preserve">   % of parent comp</v>
          </cell>
          <cell r="H33" t="e">
            <v>#REF!</v>
          </cell>
          <cell r="I33" t="e">
            <v>#REF!</v>
          </cell>
          <cell r="J33" t="e">
            <v>#REF!</v>
          </cell>
          <cell r="K33" t="e">
            <v>#REF!</v>
          </cell>
        </row>
        <row r="35">
          <cell r="A35" t="str">
            <v>Chohung Bank</v>
          </cell>
        </row>
        <row r="36">
          <cell r="A36" t="str">
            <v xml:space="preserve">   % ownership</v>
          </cell>
          <cell r="H36">
            <v>1</v>
          </cell>
        </row>
        <row r="37">
          <cell r="A37" t="str">
            <v>Net interest income</v>
          </cell>
          <cell r="H37">
            <v>1211.9849999999999</v>
          </cell>
          <cell r="I37">
            <v>1330.527</v>
          </cell>
          <cell r="J37">
            <v>1399.374</v>
          </cell>
          <cell r="K37">
            <v>2091.491</v>
          </cell>
        </row>
        <row r="38">
          <cell r="A38" t="str">
            <v xml:space="preserve">   % of parent comp</v>
          </cell>
          <cell r="H38" t="str">
            <v>NM</v>
          </cell>
          <cell r="I38" t="e">
            <v>#REF!</v>
          </cell>
          <cell r="J38" t="e">
            <v>#REF!</v>
          </cell>
          <cell r="K38" t="e">
            <v>#REF!</v>
          </cell>
        </row>
        <row r="39">
          <cell r="A39" t="str">
            <v>Non-interest income</v>
          </cell>
          <cell r="H39">
            <v>1141.1569999999999</v>
          </cell>
          <cell r="I39">
            <v>1023.769</v>
          </cell>
          <cell r="J39">
            <v>914.46979999999996</v>
          </cell>
          <cell r="K39">
            <v>251.70500000000001</v>
          </cell>
        </row>
        <row r="40">
          <cell r="A40" t="str">
            <v xml:space="preserve">   % of parent comp</v>
          </cell>
          <cell r="H40" t="str">
            <v>NM</v>
          </cell>
          <cell r="I40" t="e">
            <v>#REF!</v>
          </cell>
          <cell r="J40" t="e">
            <v>#REF!</v>
          </cell>
          <cell r="K40" t="e">
            <v>#REF!</v>
          </cell>
        </row>
        <row r="41">
          <cell r="A41" t="str">
            <v>Net operating revenue</v>
          </cell>
          <cell r="H41">
            <v>2353.1419999999998</v>
          </cell>
          <cell r="I41">
            <v>2354.2960000000003</v>
          </cell>
          <cell r="J41">
            <v>2313.8438000000001</v>
          </cell>
          <cell r="K41">
            <v>2343.1959999999999</v>
          </cell>
        </row>
        <row r="42">
          <cell r="A42" t="str">
            <v xml:space="preserve">   % of parent comp</v>
          </cell>
          <cell r="H42" t="str">
            <v>NM</v>
          </cell>
          <cell r="I42" t="e">
            <v>#REF!</v>
          </cell>
          <cell r="J42" t="e">
            <v>#REF!</v>
          </cell>
          <cell r="K42" t="e">
            <v>#REF!</v>
          </cell>
        </row>
        <row r="43">
          <cell r="A43" t="str">
            <v>SG&amp;A</v>
          </cell>
          <cell r="H43">
            <v>856.32799999999997</v>
          </cell>
          <cell r="I43">
            <v>908.24900000000002</v>
          </cell>
          <cell r="J43">
            <v>960.85299999999995</v>
          </cell>
          <cell r="K43">
            <v>1038.9079999999999</v>
          </cell>
        </row>
        <row r="44">
          <cell r="A44" t="str">
            <v xml:space="preserve">   % of parent comp</v>
          </cell>
          <cell r="H44" t="str">
            <v>NM</v>
          </cell>
          <cell r="I44" t="e">
            <v>#REF!</v>
          </cell>
          <cell r="J44" t="e">
            <v>#REF!</v>
          </cell>
          <cell r="K44" t="e">
            <v>#REF!</v>
          </cell>
        </row>
        <row r="45">
          <cell r="A45" t="str">
            <v>PPOP</v>
          </cell>
          <cell r="H45">
            <v>1496.8139999999999</v>
          </cell>
          <cell r="I45">
            <v>1446.0470000000003</v>
          </cell>
          <cell r="J45">
            <v>1352.9908</v>
          </cell>
          <cell r="K45">
            <v>1304.288</v>
          </cell>
        </row>
        <row r="46">
          <cell r="A46" t="str">
            <v xml:space="preserve">   % of parent comp</v>
          </cell>
          <cell r="H46" t="str">
            <v>NM</v>
          </cell>
          <cell r="I46" t="e">
            <v>#REF!</v>
          </cell>
          <cell r="J46" t="e">
            <v>#REF!</v>
          </cell>
          <cell r="K46" t="e">
            <v>#REF!</v>
          </cell>
        </row>
        <row r="47">
          <cell r="A47" t="str">
            <v>Provisioning</v>
          </cell>
          <cell r="H47">
            <v>1631.5630000000001</v>
          </cell>
          <cell r="I47">
            <v>2133.1759999999999</v>
          </cell>
          <cell r="J47">
            <v>1030.1368</v>
          </cell>
          <cell r="K47">
            <v>660.70600000000002</v>
          </cell>
        </row>
        <row r="48">
          <cell r="A48" t="str">
            <v xml:space="preserve">   % of parent comp</v>
          </cell>
          <cell r="H48" t="str">
            <v>NM</v>
          </cell>
          <cell r="I48" t="e">
            <v>#REF!</v>
          </cell>
          <cell r="J48" t="e">
            <v>#REF!</v>
          </cell>
          <cell r="K48" t="e">
            <v>#REF!</v>
          </cell>
        </row>
        <row r="49">
          <cell r="A49" t="str">
            <v>OP profit</v>
          </cell>
          <cell r="H49">
            <v>-134.74900000000025</v>
          </cell>
          <cell r="I49">
            <v>-687.12899999999968</v>
          </cell>
          <cell r="J49">
            <v>322.85400000000004</v>
          </cell>
          <cell r="K49">
            <v>643.58199999999999</v>
          </cell>
        </row>
        <row r="50">
          <cell r="A50" t="str">
            <v xml:space="preserve">   % of parent comp</v>
          </cell>
          <cell r="H50" t="str">
            <v>NM</v>
          </cell>
          <cell r="I50" t="e">
            <v>#REF!</v>
          </cell>
          <cell r="J50" t="e">
            <v>#REF!</v>
          </cell>
          <cell r="K50" t="e">
            <v>#REF!</v>
          </cell>
        </row>
        <row r="51">
          <cell r="A51" t="str">
            <v>Net profit</v>
          </cell>
          <cell r="H51">
            <v>-586.04499999999996</v>
          </cell>
          <cell r="I51">
            <v>-968.94</v>
          </cell>
          <cell r="J51">
            <v>265.238</v>
          </cell>
          <cell r="K51">
            <v>756.505</v>
          </cell>
        </row>
        <row r="52">
          <cell r="A52" t="str">
            <v xml:space="preserve">   % of parent comp</v>
          </cell>
          <cell r="H52" t="str">
            <v>NM</v>
          </cell>
          <cell r="I52" t="e">
            <v>#REF!</v>
          </cell>
          <cell r="J52" t="e">
            <v>#REF!</v>
          </cell>
          <cell r="K52" t="e">
            <v>#REF!</v>
          </cell>
        </row>
        <row r="56">
          <cell r="A56" t="str">
            <v>Total assets</v>
          </cell>
          <cell r="H56">
            <v>66196.288</v>
          </cell>
          <cell r="I56">
            <v>59225.584999999999</v>
          </cell>
          <cell r="J56">
            <v>65389.1</v>
          </cell>
          <cell r="K56">
            <v>66609.525999999998</v>
          </cell>
        </row>
        <row r="57">
          <cell r="A57" t="str">
            <v xml:space="preserve">   % of parent comp</v>
          </cell>
          <cell r="H57" t="str">
            <v>NM</v>
          </cell>
          <cell r="I57" t="e">
            <v>#REF!</v>
          </cell>
          <cell r="J57" t="e">
            <v>#REF!</v>
          </cell>
          <cell r="K57" t="e">
            <v>#REF!</v>
          </cell>
        </row>
        <row r="58">
          <cell r="A58" t="str">
            <v>Loans (Net)</v>
          </cell>
          <cell r="H58">
            <v>45328.52</v>
          </cell>
          <cell r="I58">
            <v>42701.665999999997</v>
          </cell>
          <cell r="J58">
            <v>41586.845999999998</v>
          </cell>
          <cell r="K58">
            <v>44648.307999999997</v>
          </cell>
        </row>
        <row r="59">
          <cell r="A59" t="str">
            <v xml:space="preserve">   % of parent comp</v>
          </cell>
          <cell r="H59" t="str">
            <v>NM</v>
          </cell>
          <cell r="I59" t="e">
            <v>#REF!</v>
          </cell>
          <cell r="J59" t="e">
            <v>#REF!</v>
          </cell>
          <cell r="K59" t="e">
            <v>#REF!</v>
          </cell>
        </row>
        <row r="60">
          <cell r="A60" t="str">
            <v>Total liabilities</v>
          </cell>
          <cell r="H60">
            <v>63903.99</v>
          </cell>
          <cell r="I60">
            <v>57289.224000000002</v>
          </cell>
          <cell r="J60">
            <v>62778.171999999999</v>
          </cell>
          <cell r="K60">
            <v>62783.303999999996</v>
          </cell>
        </row>
        <row r="61">
          <cell r="A61" t="str">
            <v xml:space="preserve">   % of parent comp</v>
          </cell>
          <cell r="H61" t="str">
            <v>NM</v>
          </cell>
          <cell r="I61" t="e">
            <v>#REF!</v>
          </cell>
          <cell r="J61" t="e">
            <v>#REF!</v>
          </cell>
          <cell r="K61" t="e">
            <v>#REF!</v>
          </cell>
        </row>
        <row r="62">
          <cell r="A62" t="str">
            <v>Deposits</v>
          </cell>
          <cell r="H62">
            <v>45125.839</v>
          </cell>
          <cell r="I62">
            <v>40030.091</v>
          </cell>
          <cell r="J62">
            <v>41313.072999999997</v>
          </cell>
          <cell r="K62">
            <v>41404.813999999998</v>
          </cell>
        </row>
        <row r="63">
          <cell r="A63" t="str">
            <v xml:space="preserve">   % of parent comp</v>
          </cell>
          <cell r="H63" t="str">
            <v>NM</v>
          </cell>
          <cell r="I63" t="e">
            <v>#REF!</v>
          </cell>
          <cell r="J63" t="e">
            <v>#REF!</v>
          </cell>
          <cell r="K63" t="e">
            <v>#REF!</v>
          </cell>
        </row>
        <row r="64">
          <cell r="A64" t="str">
            <v>Total shareholders' equity</v>
          </cell>
          <cell r="H64">
            <v>2292.2979999999998</v>
          </cell>
          <cell r="I64">
            <v>1936.3610000000001</v>
          </cell>
          <cell r="J64">
            <v>2610.9279999999999</v>
          </cell>
          <cell r="K64">
            <v>3826.2220000000002</v>
          </cell>
        </row>
        <row r="65">
          <cell r="A65" t="str">
            <v xml:space="preserve">   % of parent comp</v>
          </cell>
          <cell r="H65" t="str">
            <v>NM</v>
          </cell>
          <cell r="I65" t="e">
            <v>#REF!</v>
          </cell>
          <cell r="J65" t="e">
            <v>#REF!</v>
          </cell>
          <cell r="K65" t="e">
            <v>#REF!</v>
          </cell>
        </row>
        <row r="67">
          <cell r="A67" t="str">
            <v>Shinhan Bank (Combined with Chohung)</v>
          </cell>
        </row>
        <row r="68">
          <cell r="A68" t="str">
            <v xml:space="preserve">   % ownership</v>
          </cell>
          <cell r="H68">
            <v>1</v>
          </cell>
        </row>
        <row r="69">
          <cell r="A69" t="str">
            <v>Net interest income</v>
          </cell>
        </row>
        <row r="70">
          <cell r="A70" t="str">
            <v xml:space="preserve">   % of parent comp</v>
          </cell>
        </row>
        <row r="71">
          <cell r="A71" t="str">
            <v>Non-interest income</v>
          </cell>
        </row>
        <row r="72">
          <cell r="A72" t="str">
            <v xml:space="preserve">   % of parent comp</v>
          </cell>
        </row>
        <row r="73">
          <cell r="A73" t="str">
            <v>Net operating revenue</v>
          </cell>
        </row>
        <row r="74">
          <cell r="A74" t="str">
            <v xml:space="preserve">   % of parent comp</v>
          </cell>
        </row>
        <row r="75">
          <cell r="A75" t="str">
            <v>SG&amp;A</v>
          </cell>
        </row>
        <row r="76">
          <cell r="A76" t="str">
            <v xml:space="preserve">   % of parent comp</v>
          </cell>
        </row>
        <row r="77">
          <cell r="A77" t="str">
            <v>PPOP</v>
          </cell>
        </row>
        <row r="78">
          <cell r="A78" t="str">
            <v xml:space="preserve">   % of parent comp</v>
          </cell>
        </row>
        <row r="79">
          <cell r="A79" t="str">
            <v>Provisioning</v>
          </cell>
        </row>
        <row r="80">
          <cell r="A80" t="str">
            <v xml:space="preserve">   % of parent comp</v>
          </cell>
        </row>
        <row r="81">
          <cell r="A81" t="str">
            <v>OP profit</v>
          </cell>
        </row>
        <row r="82">
          <cell r="A82" t="str">
            <v xml:space="preserve">   % of parent comp</v>
          </cell>
        </row>
        <row r="83">
          <cell r="A83" t="str">
            <v>Net profit</v>
          </cell>
        </row>
        <row r="84">
          <cell r="A84" t="str">
            <v xml:space="preserve">   % of parent comp</v>
          </cell>
        </row>
        <row r="85">
          <cell r="A85" t="str">
            <v xml:space="preserve">   Dividend</v>
          </cell>
        </row>
        <row r="86">
          <cell r="A86" t="str">
            <v xml:space="preserve">   Profits subject to equity method</v>
          </cell>
        </row>
        <row r="87">
          <cell r="A87" t="str">
            <v xml:space="preserve">   Contribution to equity method income</v>
          </cell>
        </row>
        <row r="88">
          <cell r="A88" t="str">
            <v>Total assets</v>
          </cell>
        </row>
        <row r="89">
          <cell r="A89" t="str">
            <v xml:space="preserve">   % of parent comp</v>
          </cell>
        </row>
        <row r="90">
          <cell r="A90" t="str">
            <v>Loans (Net)</v>
          </cell>
        </row>
        <row r="91">
          <cell r="A91" t="str">
            <v xml:space="preserve">   % of parent comp</v>
          </cell>
        </row>
        <row r="92">
          <cell r="A92" t="str">
            <v>Total liabilities</v>
          </cell>
        </row>
        <row r="93">
          <cell r="A93" t="str">
            <v xml:space="preserve">   % of parent comp</v>
          </cell>
        </row>
        <row r="94">
          <cell r="A94" t="str">
            <v>Deposits</v>
          </cell>
        </row>
        <row r="95">
          <cell r="A95" t="str">
            <v xml:space="preserve">   % of parent comp</v>
          </cell>
        </row>
        <row r="96">
          <cell r="A96" t="str">
            <v>Total shareholders' equity</v>
          </cell>
        </row>
        <row r="97">
          <cell r="A97" t="str">
            <v xml:space="preserve">   % of parent comp</v>
          </cell>
        </row>
        <row r="99">
          <cell r="H99" t="str">
            <v xml:space="preserve">   Fiscal year ends March 31</v>
          </cell>
        </row>
        <row r="100">
          <cell r="A100" t="str">
            <v>GMSH Securities</v>
          </cell>
          <cell r="G100" t="str">
            <v>Mar 01</v>
          </cell>
          <cell r="H100" t="str">
            <v>Mar 02</v>
          </cell>
          <cell r="I100" t="str">
            <v>Mar 03</v>
          </cell>
          <cell r="J100" t="str">
            <v>Mar 04</v>
          </cell>
          <cell r="K100" t="str">
            <v>Mar 05</v>
          </cell>
          <cell r="L100" t="str">
            <v>Mar 06</v>
          </cell>
        </row>
        <row r="101">
          <cell r="A101" t="str">
            <v xml:space="preserve">   % ownership</v>
          </cell>
          <cell r="H101">
            <v>1</v>
          </cell>
        </row>
        <row r="102">
          <cell r="A102" t="str">
            <v>Net profit</v>
          </cell>
          <cell r="G102">
            <v>11.525</v>
          </cell>
          <cell r="H102">
            <v>51.105604995999997</v>
          </cell>
          <cell r="I102">
            <v>10.878</v>
          </cell>
          <cell r="J102">
            <v>80.655000000000001</v>
          </cell>
          <cell r="K102">
            <v>30.311</v>
          </cell>
          <cell r="L102">
            <v>101.48099999999999</v>
          </cell>
        </row>
        <row r="103">
          <cell r="A103" t="str">
            <v xml:space="preserve">   % of parent comp</v>
          </cell>
          <cell r="G103" t="e">
            <v>#REF!</v>
          </cell>
          <cell r="H103" t="e">
            <v>#REF!</v>
          </cell>
          <cell r="I103" t="e">
            <v>#REF!</v>
          </cell>
          <cell r="J103" t="e">
            <v>#REF!</v>
          </cell>
          <cell r="K103" t="e">
            <v>#REF!</v>
          </cell>
          <cell r="L103" t="e">
            <v>#REF!</v>
          </cell>
        </row>
        <row r="107">
          <cell r="A107" t="str">
            <v>Total assets</v>
          </cell>
          <cell r="G107">
            <v>656.90499999999997</v>
          </cell>
          <cell r="H107">
            <v>1657.283922283</v>
          </cell>
          <cell r="I107">
            <v>1996.992</v>
          </cell>
          <cell r="J107">
            <v>2251.4490000000001</v>
          </cell>
          <cell r="K107">
            <v>2887.2280000000001</v>
          </cell>
          <cell r="L107">
            <v>3659.2370000000001</v>
          </cell>
        </row>
        <row r="108">
          <cell r="A108" t="str">
            <v xml:space="preserve">   % of parent comp</v>
          </cell>
          <cell r="G108" t="e">
            <v>#REF!</v>
          </cell>
          <cell r="H108" t="e">
            <v>#REF!</v>
          </cell>
          <cell r="I108" t="e">
            <v>#REF!</v>
          </cell>
          <cell r="J108" t="e">
            <v>#REF!</v>
          </cell>
          <cell r="K108" t="e">
            <v>#REF!</v>
          </cell>
          <cell r="L108" t="e">
            <v>#REF!</v>
          </cell>
        </row>
        <row r="109">
          <cell r="A109" t="str">
            <v>Total liabilities</v>
          </cell>
          <cell r="G109">
            <v>596.17700000000002</v>
          </cell>
          <cell r="H109">
            <v>967.72410040099999</v>
          </cell>
          <cell r="I109">
            <v>1429.3420000000001</v>
          </cell>
          <cell r="J109">
            <v>1595.278</v>
          </cell>
          <cell r="K109">
            <v>2197.2620000000002</v>
          </cell>
          <cell r="L109">
            <v>2878.7310000000002</v>
          </cell>
        </row>
        <row r="110">
          <cell r="A110" t="str">
            <v xml:space="preserve">   % of parent comp</v>
          </cell>
          <cell r="G110" t="e">
            <v>#REF!</v>
          </cell>
          <cell r="H110" t="e">
            <v>#REF!</v>
          </cell>
          <cell r="I110" t="e">
            <v>#REF!</v>
          </cell>
          <cell r="J110" t="e">
            <v>#REF!</v>
          </cell>
          <cell r="K110" t="e">
            <v>#REF!</v>
          </cell>
          <cell r="L110" t="e">
            <v>#REF!</v>
          </cell>
        </row>
        <row r="111">
          <cell r="A111" t="str">
            <v>Total shareholders' equity</v>
          </cell>
          <cell r="G111">
            <v>11.525</v>
          </cell>
          <cell r="H111">
            <v>689.55982188200005</v>
          </cell>
          <cell r="I111">
            <v>567.65</v>
          </cell>
          <cell r="J111">
            <v>656.17100000000005</v>
          </cell>
          <cell r="K111">
            <v>689.96600000000001</v>
          </cell>
          <cell r="L111">
            <v>780.50599999999997</v>
          </cell>
        </row>
        <row r="112">
          <cell r="A112" t="str">
            <v xml:space="preserve">   % of parent comp</v>
          </cell>
          <cell r="G112" t="e">
            <v>#REF!</v>
          </cell>
          <cell r="H112" t="e">
            <v>#REF!</v>
          </cell>
          <cell r="I112" t="e">
            <v>#REF!</v>
          </cell>
          <cell r="J112" t="e">
            <v>#REF!</v>
          </cell>
          <cell r="K112" t="e">
            <v>#REF!</v>
          </cell>
          <cell r="L112" t="e">
            <v>#REF!</v>
          </cell>
        </row>
        <row r="113">
          <cell r="H113" t="str">
            <v xml:space="preserve">   Fiscal year ends March 31</v>
          </cell>
        </row>
        <row r="114">
          <cell r="A114" t="str">
            <v>Shinhan Life</v>
          </cell>
          <cell r="G114" t="str">
            <v>Mar 01</v>
          </cell>
          <cell r="H114" t="str">
            <v>Mar 02</v>
          </cell>
          <cell r="I114" t="str">
            <v>Mar 03</v>
          </cell>
          <cell r="J114" t="str">
            <v>Mar 04</v>
          </cell>
          <cell r="K114" t="str">
            <v>Mar 05</v>
          </cell>
          <cell r="L114" t="str">
            <v>Mar 06</v>
          </cell>
        </row>
        <row r="115">
          <cell r="A115" t="str">
            <v xml:space="preserve">   % ownership</v>
          </cell>
          <cell r="H115">
            <v>1</v>
          </cell>
        </row>
        <row r="116">
          <cell r="A116" t="str">
            <v>Net profit</v>
          </cell>
          <cell r="G116">
            <v>7.431</v>
          </cell>
          <cell r="H116">
            <v>12.089124999999999</v>
          </cell>
          <cell r="I116">
            <v>86.332932</v>
          </cell>
          <cell r="J116">
            <v>96.704583</v>
          </cell>
          <cell r="K116">
            <v>92.984376999999995</v>
          </cell>
          <cell r="L116">
            <v>101.904</v>
          </cell>
        </row>
        <row r="117">
          <cell r="A117" t="str">
            <v xml:space="preserve">   % of parent comp</v>
          </cell>
          <cell r="G117" t="e">
            <v>#REF!</v>
          </cell>
          <cell r="H117" t="e">
            <v>#REF!</v>
          </cell>
          <cell r="I117" t="e">
            <v>#REF!</v>
          </cell>
          <cell r="J117" t="e">
            <v>#REF!</v>
          </cell>
          <cell r="K117" t="e">
            <v>#REF!</v>
          </cell>
          <cell r="L117" t="e">
            <v>#REF!</v>
          </cell>
        </row>
        <row r="118">
          <cell r="G118">
            <v>0</v>
          </cell>
        </row>
        <row r="119">
          <cell r="G119">
            <v>7.431</v>
          </cell>
        </row>
        <row r="120">
          <cell r="G120">
            <v>7.431</v>
          </cell>
        </row>
        <row r="121">
          <cell r="A121" t="str">
            <v>Total assets</v>
          </cell>
          <cell r="G121">
            <v>38.225999999999999</v>
          </cell>
          <cell r="H121">
            <v>2039.5316740000001</v>
          </cell>
          <cell r="I121">
            <v>2513.2254720000001</v>
          </cell>
          <cell r="J121">
            <v>3322.802216</v>
          </cell>
          <cell r="K121">
            <v>4216.1948659999998</v>
          </cell>
          <cell r="L121">
            <v>5298.5990000000002</v>
          </cell>
        </row>
        <row r="122">
          <cell r="A122" t="str">
            <v xml:space="preserve">   % of parent comp</v>
          </cell>
          <cell r="G122" t="e">
            <v>#REF!</v>
          </cell>
          <cell r="H122" t="e">
            <v>#REF!</v>
          </cell>
          <cell r="I122" t="e">
            <v>#REF!</v>
          </cell>
          <cell r="J122" t="e">
            <v>#REF!</v>
          </cell>
          <cell r="K122" t="e">
            <v>#REF!</v>
          </cell>
          <cell r="L122" t="e">
            <v>#REF!</v>
          </cell>
        </row>
        <row r="123">
          <cell r="A123" t="str">
            <v>Total liabilities</v>
          </cell>
          <cell r="G123">
            <v>0.83899999999999997</v>
          </cell>
          <cell r="H123">
            <v>2118.9046159999998</v>
          </cell>
          <cell r="I123">
            <v>2537.9890190000001</v>
          </cell>
          <cell r="J123">
            <v>3181.847323</v>
          </cell>
          <cell r="K123">
            <v>3963.8310280000001</v>
          </cell>
          <cell r="L123">
            <v>4943.634</v>
          </cell>
        </row>
        <row r="124">
          <cell r="A124" t="str">
            <v xml:space="preserve">   % of parent comp</v>
          </cell>
          <cell r="G124" t="e">
            <v>#REF!</v>
          </cell>
          <cell r="H124" t="e">
            <v>#REF!</v>
          </cell>
          <cell r="I124" t="e">
            <v>#REF!</v>
          </cell>
          <cell r="J124" t="e">
            <v>#REF!</v>
          </cell>
          <cell r="K124" t="e">
            <v>#REF!</v>
          </cell>
          <cell r="L124" t="e">
            <v>#REF!</v>
          </cell>
        </row>
        <row r="125">
          <cell r="A125" t="str">
            <v>Total shareholders' equity</v>
          </cell>
          <cell r="G125">
            <v>37.387</v>
          </cell>
          <cell r="H125">
            <v>-79.372941999999995</v>
          </cell>
          <cell r="I125">
            <v>-24.763546999999999</v>
          </cell>
          <cell r="J125">
            <v>140.954892</v>
          </cell>
          <cell r="K125">
            <v>252.36383799999999</v>
          </cell>
          <cell r="L125">
            <v>354.96499999999997</v>
          </cell>
        </row>
        <row r="126">
          <cell r="A126" t="str">
            <v xml:space="preserve">   % of parent comp</v>
          </cell>
          <cell r="G126" t="e">
            <v>#REF!</v>
          </cell>
          <cell r="H126" t="e">
            <v>#REF!</v>
          </cell>
          <cell r="I126" t="e">
            <v>#REF!</v>
          </cell>
          <cell r="J126" t="e">
            <v>#REF!</v>
          </cell>
          <cell r="K126" t="e">
            <v>#REF!</v>
          </cell>
          <cell r="L126" t="e">
            <v>#REF!</v>
          </cell>
        </row>
        <row r="128">
          <cell r="A128" t="str">
            <v>Shinhan Card</v>
          </cell>
        </row>
        <row r="129">
          <cell r="A129" t="str">
            <v xml:space="preserve">   % ownership</v>
          </cell>
          <cell r="H129">
            <v>1</v>
          </cell>
        </row>
        <row r="130">
          <cell r="A130" t="str">
            <v>Net profit</v>
          </cell>
          <cell r="C130">
            <v>3.7829999999999999</v>
          </cell>
          <cell r="D130">
            <v>9.0220000000000002</v>
          </cell>
          <cell r="E130">
            <v>1.7</v>
          </cell>
          <cell r="F130">
            <v>-15.581</v>
          </cell>
          <cell r="G130">
            <v>3.8639999999999999</v>
          </cell>
          <cell r="H130">
            <v>0.503965</v>
          </cell>
          <cell r="I130">
            <v>-89.823999999999998</v>
          </cell>
          <cell r="J130">
            <v>5.8220000000000001</v>
          </cell>
          <cell r="K130">
            <v>54.241</v>
          </cell>
        </row>
        <row r="131">
          <cell r="A131" t="str">
            <v xml:space="preserve">   % of parent comp</v>
          </cell>
          <cell r="C131" t="e">
            <v>#REF!</v>
          </cell>
          <cell r="D131" t="e">
            <v>#REF!</v>
          </cell>
          <cell r="E131" t="e">
            <v>#REF!</v>
          </cell>
          <cell r="F131" t="e">
            <v>#REF!</v>
          </cell>
          <cell r="G131" t="e">
            <v>#REF!</v>
          </cell>
          <cell r="H131" t="e">
            <v>#REF!</v>
          </cell>
          <cell r="I131" t="e">
            <v>#REF!</v>
          </cell>
          <cell r="J131" t="e">
            <v>#REF!</v>
          </cell>
          <cell r="K131" t="e">
            <v>#REF!</v>
          </cell>
        </row>
        <row r="132">
          <cell r="C132">
            <v>0</v>
          </cell>
          <cell r="D132">
            <v>0</v>
          </cell>
          <cell r="E132">
            <v>0</v>
          </cell>
          <cell r="F132">
            <v>0</v>
          </cell>
          <cell r="G132">
            <v>0</v>
          </cell>
        </row>
        <row r="133">
          <cell r="C133">
            <v>3.7829999999999999</v>
          </cell>
          <cell r="D133">
            <v>9.0220000000000002</v>
          </cell>
          <cell r="E133">
            <v>1.7</v>
          </cell>
          <cell r="F133">
            <v>-15.581</v>
          </cell>
          <cell r="G133">
            <v>3.8639999999999999</v>
          </cell>
        </row>
        <row r="134">
          <cell r="C134">
            <v>3.7829999999999999</v>
          </cell>
          <cell r="D134">
            <v>9.0220000000000002</v>
          </cell>
          <cell r="E134">
            <v>1.7</v>
          </cell>
          <cell r="F134">
            <v>-15.581</v>
          </cell>
          <cell r="G134">
            <v>3.8639999999999999</v>
          </cell>
        </row>
        <row r="135">
          <cell r="A135" t="str">
            <v>Total assets</v>
          </cell>
          <cell r="C135">
            <v>19.986999999999998</v>
          </cell>
          <cell r="D135">
            <v>29.673999999999999</v>
          </cell>
          <cell r="E135">
            <v>392.49799999999999</v>
          </cell>
          <cell r="F135">
            <v>317.10399999999998</v>
          </cell>
          <cell r="G135">
            <v>290.09699999999998</v>
          </cell>
          <cell r="H135">
            <v>2473.6940049999998</v>
          </cell>
          <cell r="I135">
            <v>1778.193</v>
          </cell>
          <cell r="J135">
            <v>1469.925</v>
          </cell>
          <cell r="K135">
            <v>1532.29</v>
          </cell>
        </row>
        <row r="136">
          <cell r="A136" t="str">
            <v xml:space="preserve">   % of parent comp</v>
          </cell>
          <cell r="C136" t="e">
            <v>#REF!</v>
          </cell>
          <cell r="D136" t="e">
            <v>#REF!</v>
          </cell>
          <cell r="E136" t="e">
            <v>#REF!</v>
          </cell>
          <cell r="F136" t="e">
            <v>#REF!</v>
          </cell>
          <cell r="G136" t="e">
            <v>#REF!</v>
          </cell>
          <cell r="H136" t="e">
            <v>#REF!</v>
          </cell>
          <cell r="I136" t="e">
            <v>#REF!</v>
          </cell>
          <cell r="J136" t="e">
            <v>#REF!</v>
          </cell>
          <cell r="K136" t="e">
            <v>#REF!</v>
          </cell>
        </row>
        <row r="137">
          <cell r="A137" t="str">
            <v>Total liabilities</v>
          </cell>
          <cell r="C137">
            <v>7.63</v>
          </cell>
          <cell r="D137">
            <v>9.7949999999999999</v>
          </cell>
          <cell r="E137">
            <v>370.96</v>
          </cell>
          <cell r="F137">
            <v>311.14699999999999</v>
          </cell>
          <cell r="G137">
            <v>211.28299999999999</v>
          </cell>
          <cell r="H137">
            <v>2226.2338669999999</v>
          </cell>
          <cell r="I137">
            <v>1620.557</v>
          </cell>
          <cell r="J137">
            <v>1306.4670000000001</v>
          </cell>
          <cell r="K137">
            <v>1314.5909999999999</v>
          </cell>
        </row>
        <row r="138">
          <cell r="A138" t="str">
            <v xml:space="preserve">   % of parent comp</v>
          </cell>
          <cell r="C138" t="e">
            <v>#REF!</v>
          </cell>
          <cell r="D138" t="e">
            <v>#REF!</v>
          </cell>
          <cell r="E138" t="e">
            <v>#REF!</v>
          </cell>
          <cell r="F138" t="e">
            <v>#REF!</v>
          </cell>
          <cell r="G138" t="e">
            <v>#REF!</v>
          </cell>
          <cell r="H138" t="e">
            <v>#REF!</v>
          </cell>
          <cell r="I138" t="e">
            <v>#REF!</v>
          </cell>
          <cell r="J138" t="e">
            <v>#REF!</v>
          </cell>
          <cell r="K138" t="e">
            <v>#REF!</v>
          </cell>
        </row>
        <row r="139">
          <cell r="A139" t="str">
            <v>Total shareholders' equity</v>
          </cell>
          <cell r="C139">
            <v>12.356999999999999</v>
          </cell>
          <cell r="D139">
            <v>19.879000000000001</v>
          </cell>
          <cell r="E139">
            <v>21.538</v>
          </cell>
          <cell r="F139">
            <v>5.9569999999999999</v>
          </cell>
          <cell r="G139">
            <v>78.813999999999993</v>
          </cell>
          <cell r="H139">
            <v>247.460138</v>
          </cell>
          <cell r="I139">
            <v>157.636</v>
          </cell>
          <cell r="J139">
            <v>163.458</v>
          </cell>
          <cell r="K139">
            <v>217.69900000000001</v>
          </cell>
        </row>
        <row r="140">
          <cell r="A140" t="str">
            <v xml:space="preserve">   % of parent comp</v>
          </cell>
          <cell r="C140" t="e">
            <v>#REF!</v>
          </cell>
          <cell r="D140" t="e">
            <v>#REF!</v>
          </cell>
          <cell r="E140" t="e">
            <v>#REF!</v>
          </cell>
          <cell r="F140" t="e">
            <v>#REF!</v>
          </cell>
          <cell r="G140" t="e">
            <v>#REF!</v>
          </cell>
          <cell r="H140" t="e">
            <v>#REF!</v>
          </cell>
          <cell r="I140" t="e">
            <v>#REF!</v>
          </cell>
          <cell r="J140" t="e">
            <v>#REF!</v>
          </cell>
          <cell r="K140" t="e">
            <v>#REF!</v>
          </cell>
        </row>
        <row r="142">
          <cell r="A142" t="str">
            <v>Shinhan Capital</v>
          </cell>
        </row>
        <row r="143">
          <cell r="A143" t="str">
            <v xml:space="preserve">   % ownership</v>
          </cell>
          <cell r="H143">
            <v>1</v>
          </cell>
        </row>
        <row r="144">
          <cell r="A144" t="str">
            <v>Net profit</v>
          </cell>
          <cell r="C144">
            <v>3.7829999999999999</v>
          </cell>
          <cell r="D144">
            <v>9.0220000000000002</v>
          </cell>
          <cell r="E144">
            <v>1.7</v>
          </cell>
          <cell r="F144">
            <v>-15.581</v>
          </cell>
          <cell r="G144">
            <v>3.8639999999999999</v>
          </cell>
          <cell r="H144">
            <v>3.8272050000000002</v>
          </cell>
          <cell r="I144">
            <v>15.754735999999999</v>
          </cell>
          <cell r="J144">
            <v>23.056000000000001</v>
          </cell>
          <cell r="K144">
            <v>36.741999999999997</v>
          </cell>
        </row>
        <row r="145">
          <cell r="A145" t="str">
            <v xml:space="preserve">   % of parent comp</v>
          </cell>
          <cell r="C145" t="e">
            <v>#REF!</v>
          </cell>
          <cell r="D145" t="e">
            <v>#REF!</v>
          </cell>
          <cell r="E145" t="e">
            <v>#REF!</v>
          </cell>
          <cell r="F145" t="e">
            <v>#REF!</v>
          </cell>
          <cell r="G145" t="e">
            <v>#REF!</v>
          </cell>
          <cell r="H145" t="e">
            <v>#REF!</v>
          </cell>
          <cell r="I145" t="e">
            <v>#REF!</v>
          </cell>
          <cell r="J145" t="e">
            <v>#REF!</v>
          </cell>
          <cell r="K145" t="e">
            <v>#REF!</v>
          </cell>
        </row>
        <row r="146">
          <cell r="C146">
            <v>0</v>
          </cell>
          <cell r="D146">
            <v>0</v>
          </cell>
          <cell r="E146">
            <v>0</v>
          </cell>
          <cell r="F146">
            <v>0</v>
          </cell>
          <cell r="G146">
            <v>0</v>
          </cell>
        </row>
        <row r="147">
          <cell r="C147">
            <v>3.7829999999999999</v>
          </cell>
          <cell r="D147">
            <v>9.0220000000000002</v>
          </cell>
          <cell r="E147">
            <v>1.7</v>
          </cell>
          <cell r="F147">
            <v>-15.581</v>
          </cell>
          <cell r="G147">
            <v>3.8639999999999999</v>
          </cell>
        </row>
        <row r="148">
          <cell r="C148">
            <v>3.7829999999999999</v>
          </cell>
          <cell r="D148">
            <v>9.0220000000000002</v>
          </cell>
          <cell r="E148">
            <v>1.7</v>
          </cell>
          <cell r="F148">
            <v>-15.581</v>
          </cell>
          <cell r="G148">
            <v>3.8639999999999999</v>
          </cell>
        </row>
        <row r="149">
          <cell r="A149" t="str">
            <v>Total assets</v>
          </cell>
          <cell r="C149">
            <v>19.986999999999998</v>
          </cell>
          <cell r="D149">
            <v>29.673999999999999</v>
          </cell>
          <cell r="E149">
            <v>392.49799999999999</v>
          </cell>
          <cell r="F149">
            <v>317.10399999999998</v>
          </cell>
          <cell r="G149">
            <v>290.09699999999998</v>
          </cell>
          <cell r="H149">
            <v>960.23438299999998</v>
          </cell>
          <cell r="I149">
            <v>1153.906982</v>
          </cell>
          <cell r="J149">
            <v>1320.9290000000001</v>
          </cell>
          <cell r="K149">
            <v>1400.829</v>
          </cell>
        </row>
        <row r="150">
          <cell r="A150" t="str">
            <v xml:space="preserve">   % of parent comp</v>
          </cell>
          <cell r="C150" t="e">
            <v>#REF!</v>
          </cell>
          <cell r="D150" t="e">
            <v>#REF!</v>
          </cell>
          <cell r="E150" t="e">
            <v>#REF!</v>
          </cell>
          <cell r="F150" t="e">
            <v>#REF!</v>
          </cell>
          <cell r="G150" t="e">
            <v>#REF!</v>
          </cell>
          <cell r="H150" t="e">
            <v>#REF!</v>
          </cell>
          <cell r="I150" t="e">
            <v>#REF!</v>
          </cell>
          <cell r="J150" t="e">
            <v>#REF!</v>
          </cell>
          <cell r="K150" t="e">
            <v>#REF!</v>
          </cell>
        </row>
        <row r="151">
          <cell r="A151" t="str">
            <v>Total liabilities</v>
          </cell>
          <cell r="C151">
            <v>7.63</v>
          </cell>
          <cell r="D151">
            <v>9.7949999999999999</v>
          </cell>
          <cell r="E151">
            <v>370.96</v>
          </cell>
          <cell r="F151">
            <v>311.14699999999999</v>
          </cell>
          <cell r="G151">
            <v>211.28299999999999</v>
          </cell>
          <cell r="H151">
            <v>876.55106899999998</v>
          </cell>
          <cell r="I151">
            <v>1051.682816</v>
          </cell>
          <cell r="J151">
            <v>1201.5820000000001</v>
          </cell>
          <cell r="K151">
            <v>1251.895</v>
          </cell>
        </row>
        <row r="152">
          <cell r="A152" t="str">
            <v xml:space="preserve">   % of parent comp</v>
          </cell>
          <cell r="C152" t="e">
            <v>#REF!</v>
          </cell>
          <cell r="D152" t="e">
            <v>#REF!</v>
          </cell>
          <cell r="E152" t="e">
            <v>#REF!</v>
          </cell>
          <cell r="F152" t="e">
            <v>#REF!</v>
          </cell>
          <cell r="G152" t="e">
            <v>#REF!</v>
          </cell>
          <cell r="H152" t="e">
            <v>#REF!</v>
          </cell>
          <cell r="I152" t="e">
            <v>#REF!</v>
          </cell>
          <cell r="J152" t="e">
            <v>#REF!</v>
          </cell>
          <cell r="K152" t="e">
            <v>#REF!</v>
          </cell>
        </row>
        <row r="153">
          <cell r="A153" t="str">
            <v>Total shareholders' equity</v>
          </cell>
          <cell r="C153">
            <v>12.356999999999999</v>
          </cell>
          <cell r="D153">
            <v>19.879000000000001</v>
          </cell>
          <cell r="E153">
            <v>21.538</v>
          </cell>
          <cell r="F153">
            <v>5.9569999999999999</v>
          </cell>
          <cell r="G153">
            <v>78.813999999999993</v>
          </cell>
          <cell r="H153">
            <v>83.683312999999998</v>
          </cell>
          <cell r="I153">
            <v>102.224166</v>
          </cell>
          <cell r="J153">
            <v>119.34699999999999</v>
          </cell>
          <cell r="K153">
            <v>148.934</v>
          </cell>
        </row>
        <row r="154">
          <cell r="A154" t="str">
            <v xml:space="preserve">   % of parent comp</v>
          </cell>
          <cell r="C154" t="e">
            <v>#REF!</v>
          </cell>
          <cell r="D154" t="e">
            <v>#REF!</v>
          </cell>
          <cell r="E154" t="e">
            <v>#REF!</v>
          </cell>
          <cell r="F154" t="e">
            <v>#REF!</v>
          </cell>
          <cell r="G154" t="e">
            <v>#REF!</v>
          </cell>
          <cell r="H154" t="e">
            <v>#REF!</v>
          </cell>
          <cell r="I154" t="e">
            <v>#REF!</v>
          </cell>
          <cell r="J154" t="e">
            <v>#REF!</v>
          </cell>
          <cell r="K154" t="e">
            <v>#REF!</v>
          </cell>
        </row>
        <row r="156">
          <cell r="A156" t="str">
            <v>LG CARD</v>
          </cell>
          <cell r="I156" t="str">
            <v>O/S Shrs</v>
          </cell>
          <cell r="J156">
            <v>125.36940300000001</v>
          </cell>
          <cell r="L156" t="str">
            <v>BV as of June 06</v>
          </cell>
        </row>
        <row r="157">
          <cell r="A157" t="str">
            <v xml:space="preserve">   % ownership</v>
          </cell>
          <cell r="H157">
            <v>0.85699999999999987</v>
          </cell>
          <cell r="I157" t="str">
            <v>Holdings</v>
          </cell>
          <cell r="J157">
            <v>107.44157837099999</v>
          </cell>
          <cell r="L157">
            <v>360.28160000000003</v>
          </cell>
        </row>
        <row r="158">
          <cell r="A158" t="str">
            <v>Balance sheet (Reported)</v>
          </cell>
        </row>
        <row r="159">
          <cell r="A159" t="str">
            <v>Total assets</v>
          </cell>
          <cell r="H159">
            <v>19425.709443093001</v>
          </cell>
          <cell r="I159">
            <v>10765.557619648</v>
          </cell>
          <cell r="J159">
            <v>8217.358097024</v>
          </cell>
          <cell r="K159">
            <v>9084.2337239293047</v>
          </cell>
          <cell r="L159">
            <v>9645.4817304675944</v>
          </cell>
          <cell r="M159">
            <v>10279.386422697202</v>
          </cell>
          <cell r="N159">
            <v>10921.808845689473</v>
          </cell>
          <cell r="O159">
            <v>11604.701841452086</v>
          </cell>
          <cell r="P159">
            <v>12330.631652978911</v>
          </cell>
          <cell r="Q159">
            <v>13102.328111846602</v>
          </cell>
          <cell r="AD159">
            <v>19425.709443093001</v>
          </cell>
          <cell r="AE159">
            <v>20572.790378876001</v>
          </cell>
          <cell r="AF159">
            <v>17823.092566519928</v>
          </cell>
          <cell r="AG159">
            <v>15802.597101133</v>
          </cell>
          <cell r="AH159">
            <v>10765.557619648</v>
          </cell>
          <cell r="AI159">
            <v>12129.43586263</v>
          </cell>
          <cell r="AJ159">
            <v>10952.712550952328</v>
          </cell>
          <cell r="AK159">
            <v>9950.2843554999999</v>
          </cell>
          <cell r="AL159">
            <v>8217.358097024</v>
          </cell>
          <cell r="AM159">
            <v>8454.1806877350009</v>
          </cell>
          <cell r="AN159">
            <v>8677.3351910402507</v>
          </cell>
          <cell r="AO159">
            <v>8717.4559219418243</v>
          </cell>
          <cell r="AP159">
            <v>9084.2337239293047</v>
          </cell>
          <cell r="AQ159">
            <v>9515.9031037324094</v>
          </cell>
          <cell r="AR159">
            <v>9382.089956343485</v>
          </cell>
          <cell r="AS159">
            <v>9851.1141169623425</v>
          </cell>
          <cell r="AT159">
            <v>9645.4817304675944</v>
          </cell>
          <cell r="AU159">
            <v>9868.3730752840002</v>
          </cell>
          <cell r="AV159">
            <v>9782.4861796053283</v>
          </cell>
          <cell r="AW159">
            <v>10030.936301151265</v>
          </cell>
          <cell r="AX159">
            <v>10279.386422697202</v>
          </cell>
          <cell r="AY159">
            <v>10439.992028445269</v>
          </cell>
          <cell r="AZ159">
            <v>10439.992028445269</v>
          </cell>
          <cell r="BA159">
            <v>10680.900437067372</v>
          </cell>
          <cell r="BB159">
            <v>10921.808845689473</v>
          </cell>
          <cell r="BC159">
            <v>11092.532094630125</v>
          </cell>
          <cell r="BD159">
            <v>11092.532094630127</v>
          </cell>
          <cell r="BE159">
            <v>11348.616968041108</v>
          </cell>
          <cell r="BF159">
            <v>11604.701841452086</v>
          </cell>
          <cell r="BG159">
            <v>11786.184294333792</v>
          </cell>
          <cell r="BH159">
            <v>11786.184294333792</v>
          </cell>
          <cell r="BI159">
            <v>12058.407973656351</v>
          </cell>
          <cell r="BJ159">
            <v>12330.631652978911</v>
          </cell>
          <cell r="BK159">
            <v>12523.555767695834</v>
          </cell>
          <cell r="BL159">
            <v>12523.555767695834</v>
          </cell>
          <cell r="BM159">
            <v>12812.941939771219</v>
          </cell>
          <cell r="BN159">
            <v>13102.328111846602</v>
          </cell>
        </row>
        <row r="160">
          <cell r="A160" t="str">
            <v xml:space="preserve">   Interest earning assets</v>
          </cell>
          <cell r="H160">
            <v>14680.647696916001</v>
          </cell>
          <cell r="I160">
            <v>12343.111356021</v>
          </cell>
          <cell r="J160">
            <v>7944.3332686909998</v>
          </cell>
          <cell r="K160">
            <v>8295.4130061840006</v>
          </cell>
          <cell r="L160">
            <v>9053.6907223479993</v>
          </cell>
          <cell r="M160">
            <v>9642.1806193006196</v>
          </cell>
          <cell r="N160">
            <v>10268.922359555161</v>
          </cell>
          <cell r="O160">
            <v>10936.402312926244</v>
          </cell>
          <cell r="P160">
            <v>11647.26846326645</v>
          </cell>
          <cell r="Q160">
            <v>12404.340913378768</v>
          </cell>
          <cell r="AD160">
            <v>14680.647696916001</v>
          </cell>
          <cell r="AE160">
            <v>14237.998182197</v>
          </cell>
          <cell r="AF160">
            <v>11653.273587998998</v>
          </cell>
          <cell r="AG160">
            <v>9926.4476954889979</v>
          </cell>
          <cell r="AH160">
            <v>12343.111356021</v>
          </cell>
          <cell r="AI160">
            <v>11982.908541015999</v>
          </cell>
          <cell r="AJ160">
            <v>10390.551977382001</v>
          </cell>
          <cell r="AK160">
            <v>9904.2797666099996</v>
          </cell>
          <cell r="AL160">
            <v>7944.3332686909998</v>
          </cell>
          <cell r="AM160">
            <v>7860.5700094140002</v>
          </cell>
          <cell r="AN160">
            <v>8499.440444934</v>
          </cell>
          <cell r="AO160">
            <v>8359.9178914820004</v>
          </cell>
          <cell r="AP160">
            <v>8295.4130061840006</v>
          </cell>
          <cell r="AQ160">
            <v>8669.5813392279997</v>
          </cell>
          <cell r="AR160">
            <v>8919.4556621419997</v>
          </cell>
          <cell r="AS160">
            <v>9082.7818368459994</v>
          </cell>
          <cell r="AT160">
            <v>9053.6907223479993</v>
          </cell>
          <cell r="AU160">
            <v>8889.2598809390001</v>
          </cell>
          <cell r="AV160">
            <v>9304.6643018018731</v>
          </cell>
          <cell r="AW160">
            <v>9473.4224605512463</v>
          </cell>
          <cell r="AX160">
            <v>9642.1806193006196</v>
          </cell>
          <cell r="AY160">
            <v>9798.8660543642545</v>
          </cell>
          <cell r="AZ160">
            <v>9798.8660543642545</v>
          </cell>
          <cell r="BA160">
            <v>10033.894206959707</v>
          </cell>
          <cell r="BB160">
            <v>10268.922359555161</v>
          </cell>
          <cell r="BC160">
            <v>10435.792347897932</v>
          </cell>
          <cell r="BD160">
            <v>10435.792347897932</v>
          </cell>
          <cell r="BE160">
            <v>10686.097330412089</v>
          </cell>
          <cell r="BF160">
            <v>10936.402312926244</v>
          </cell>
          <cell r="BG160">
            <v>11114.118850511295</v>
          </cell>
          <cell r="BH160">
            <v>11114.118850511295</v>
          </cell>
          <cell r="BI160">
            <v>11380.693656888872</v>
          </cell>
          <cell r="BJ160">
            <v>11647.26846326645</v>
          </cell>
          <cell r="BK160">
            <v>11836.536575794529</v>
          </cell>
          <cell r="BL160">
            <v>11836.536575794529</v>
          </cell>
          <cell r="BM160">
            <v>12120.438744586649</v>
          </cell>
          <cell r="BN160">
            <v>12404.340913378768</v>
          </cell>
        </row>
        <row r="161">
          <cell r="A161" t="str">
            <v xml:space="preserve">   LLR</v>
          </cell>
          <cell r="H161">
            <v>2278.197090484</v>
          </cell>
          <cell r="I161">
            <v>5022.842407227</v>
          </cell>
          <cell r="J161">
            <v>2324.3275268460002</v>
          </cell>
          <cell r="K161">
            <v>1195.924789046695</v>
          </cell>
          <cell r="L161">
            <v>1042.3483241374099</v>
          </cell>
          <cell r="M161">
            <v>1078.6404954732729</v>
          </cell>
          <cell r="N161">
            <v>1148.7521276790355</v>
          </cell>
          <cell r="O161">
            <v>1223.4210159781726</v>
          </cell>
          <cell r="P161">
            <v>1302.943382016754</v>
          </cell>
          <cell r="Q161">
            <v>1387.634701847843</v>
          </cell>
          <cell r="AD161">
            <v>2278.197090484</v>
          </cell>
          <cell r="AE161">
            <v>2522.8298856689999</v>
          </cell>
          <cell r="AF161">
            <v>2019.277092735</v>
          </cell>
          <cell r="AG161">
            <v>2088.4149246880002</v>
          </cell>
          <cell r="AH161">
            <v>5022.842407227</v>
          </cell>
          <cell r="AI161">
            <v>4280.200485286</v>
          </cell>
          <cell r="AJ161">
            <v>3766.2418246218622</v>
          </cell>
          <cell r="AK161">
            <v>3358.5596008490002</v>
          </cell>
          <cell r="AL161">
            <v>2324.3275268460002</v>
          </cell>
          <cell r="AM161">
            <v>1718.4799940959999</v>
          </cell>
          <cell r="AN161">
            <v>1475.91671779175</v>
          </cell>
          <cell r="AO161">
            <v>1298.3521681681768</v>
          </cell>
          <cell r="AP161">
            <v>1195.924789046695</v>
          </cell>
          <cell r="AQ161">
            <v>1061.9110909625938</v>
          </cell>
          <cell r="AR161">
            <v>1084.1693792235167</v>
          </cell>
          <cell r="AS161">
            <v>1074.5789342666601</v>
          </cell>
          <cell r="AT161">
            <v>1042.3483241374099</v>
          </cell>
          <cell r="AU161">
            <v>915.149902344</v>
          </cell>
          <cell r="AV161">
            <v>1096.8451885138343</v>
          </cell>
          <cell r="AW161">
            <v>1087.7428419935536</v>
          </cell>
          <cell r="AX161">
            <v>1078.6404954732729</v>
          </cell>
          <cell r="AY161">
            <v>1096.1684035247135</v>
          </cell>
          <cell r="AZ161">
            <v>1096.1684035247135</v>
          </cell>
          <cell r="BA161">
            <v>1122.4602656018747</v>
          </cell>
          <cell r="BB161">
            <v>1148.7521276790355</v>
          </cell>
          <cell r="BC161">
            <v>1167.4193497538199</v>
          </cell>
          <cell r="BD161">
            <v>1167.4193497538197</v>
          </cell>
          <cell r="BE161">
            <v>1195.4201828659961</v>
          </cell>
          <cell r="BF161">
            <v>1223.4210159781726</v>
          </cell>
          <cell r="BG161">
            <v>1243.3016074878178</v>
          </cell>
          <cell r="BH161">
            <v>1243.301607487818</v>
          </cell>
          <cell r="BI161">
            <v>1273.122494752286</v>
          </cell>
          <cell r="BJ161">
            <v>1302.943382016754</v>
          </cell>
          <cell r="BK161">
            <v>1324.1162119745263</v>
          </cell>
          <cell r="BL161">
            <v>1324.1162119745261</v>
          </cell>
          <cell r="BM161">
            <v>1355.8754569111845</v>
          </cell>
          <cell r="BN161">
            <v>1387.634701847843</v>
          </cell>
        </row>
        <row r="162">
          <cell r="A162" t="str">
            <v xml:space="preserve">   Other assets</v>
          </cell>
          <cell r="H162">
            <v>7023.2588366609998</v>
          </cell>
          <cell r="I162">
            <v>3445.288670854</v>
          </cell>
          <cell r="J162">
            <v>2597.3523551790004</v>
          </cell>
          <cell r="K162">
            <v>1984.7455067919991</v>
          </cell>
          <cell r="L162">
            <v>1634.139332257005</v>
          </cell>
          <cell r="M162">
            <v>1715.8462988698552</v>
          </cell>
          <cell r="N162">
            <v>1801.638613813348</v>
          </cell>
          <cell r="O162">
            <v>1891.7205445040154</v>
          </cell>
          <cell r="P162">
            <v>1986.3065717292163</v>
          </cell>
          <cell r="Q162">
            <v>2085.6219003156771</v>
          </cell>
          <cell r="AD162">
            <v>7023.2588366609998</v>
          </cell>
          <cell r="AE162">
            <v>8857.6220823480016</v>
          </cell>
          <cell r="AF162">
            <v>8189.0960712559308</v>
          </cell>
          <cell r="AG162">
            <v>7964.564330332003</v>
          </cell>
          <cell r="AH162">
            <v>3445.288670854</v>
          </cell>
          <cell r="AI162">
            <v>4426.7278069000013</v>
          </cell>
          <cell r="AJ162">
            <v>4328.4023981921891</v>
          </cell>
          <cell r="AK162">
            <v>3404.5641897390005</v>
          </cell>
          <cell r="AL162">
            <v>2597.3523551790004</v>
          </cell>
          <cell r="AM162">
            <v>2312.0906724170009</v>
          </cell>
          <cell r="AN162">
            <v>1653.8114638980007</v>
          </cell>
          <cell r="AO162">
            <v>1655.8901986280007</v>
          </cell>
          <cell r="AP162">
            <v>1984.7455067919991</v>
          </cell>
          <cell r="AQ162">
            <v>1908.2328554670034</v>
          </cell>
          <cell r="AR162">
            <v>1546.803673425002</v>
          </cell>
          <cell r="AS162">
            <v>1842.9112143830032</v>
          </cell>
          <cell r="AT162">
            <v>1634.139332257005</v>
          </cell>
          <cell r="AU162">
            <v>1894.2630966890001</v>
          </cell>
          <cell r="AV162">
            <v>1574.6670663172899</v>
          </cell>
          <cell r="AW162">
            <v>1645.2566825935719</v>
          </cell>
          <cell r="AX162">
            <v>1715.8462988698552</v>
          </cell>
          <cell r="AY162">
            <v>1737.2943776057291</v>
          </cell>
          <cell r="AZ162">
            <v>1737.2943776057291</v>
          </cell>
          <cell r="BA162">
            <v>1769.4664957095392</v>
          </cell>
          <cell r="BB162">
            <v>1801.638613813348</v>
          </cell>
          <cell r="BC162">
            <v>1824.1590964860134</v>
          </cell>
          <cell r="BD162">
            <v>1824.1590964860152</v>
          </cell>
          <cell r="BE162">
            <v>1857.9398204950157</v>
          </cell>
          <cell r="BF162">
            <v>1891.7205445040154</v>
          </cell>
          <cell r="BG162">
            <v>1915.3670513103152</v>
          </cell>
          <cell r="BH162">
            <v>1915.3670513103152</v>
          </cell>
          <cell r="BI162">
            <v>1950.8368115197645</v>
          </cell>
          <cell r="BJ162">
            <v>1986.3065717292163</v>
          </cell>
          <cell r="BK162">
            <v>2011.1354038758309</v>
          </cell>
          <cell r="BL162">
            <v>2011.1354038758309</v>
          </cell>
          <cell r="BM162">
            <v>2048.3786520957547</v>
          </cell>
          <cell r="BN162">
            <v>2085.6219003156771</v>
          </cell>
        </row>
        <row r="163">
          <cell r="A163" t="str">
            <v>Total liabilities</v>
          </cell>
          <cell r="H163">
            <v>17650.999812833001</v>
          </cell>
          <cell r="I163">
            <v>13978.745060193</v>
          </cell>
          <cell r="J163">
            <v>8787.1056658929992</v>
          </cell>
          <cell r="K163">
            <v>7277.7093378500003</v>
          </cell>
          <cell r="L163">
            <v>6624.9121166320001</v>
          </cell>
          <cell r="M163">
            <v>6088.736016965644</v>
          </cell>
          <cell r="N163">
            <v>5550.6085041349452</v>
          </cell>
          <cell r="O163">
            <v>5325.4618409270579</v>
          </cell>
          <cell r="P163">
            <v>5158.718818481344</v>
          </cell>
          <cell r="Q163">
            <v>5058.9434231833447</v>
          </cell>
          <cell r="AD163">
            <v>17650.999812833001</v>
          </cell>
          <cell r="AE163">
            <v>19199.939171094</v>
          </cell>
          <cell r="AF163">
            <v>16437.980328497</v>
          </cell>
          <cell r="AG163">
            <v>14671.190648964999</v>
          </cell>
          <cell r="AH163">
            <v>13978.745060193</v>
          </cell>
          <cell r="AI163">
            <v>12423.565754523999</v>
          </cell>
          <cell r="AJ163">
            <v>11784.193760699811</v>
          </cell>
          <cell r="AK163">
            <v>10841.57304420093</v>
          </cell>
          <cell r="AL163">
            <v>8787.1056658929992</v>
          </cell>
          <cell r="AM163">
            <v>7728.1017176309997</v>
          </cell>
          <cell r="AN163">
            <v>7468.2801931289996</v>
          </cell>
          <cell r="AO163">
            <v>7140.471698789207</v>
          </cell>
          <cell r="AP163">
            <v>7277.7093378500003</v>
          </cell>
          <cell r="AQ163">
            <v>7348.9114591369998</v>
          </cell>
          <cell r="AR163">
            <v>6923.5451695385</v>
          </cell>
          <cell r="AS163">
            <v>7081.7263953251504</v>
          </cell>
          <cell r="AT163">
            <v>6624.9121166320001</v>
          </cell>
          <cell r="AU163">
            <v>5985.5677121480003</v>
          </cell>
          <cell r="AV163">
            <v>5608.3306992873531</v>
          </cell>
          <cell r="AW163">
            <v>5563.0905420675235</v>
          </cell>
          <cell r="AX163">
            <v>6091.899736322719</v>
          </cell>
          <cell r="AY163">
            <v>5960.9095079225126</v>
          </cell>
          <cell r="AZ163">
            <v>5666.952573902593</v>
          </cell>
          <cell r="BA163">
            <v>5611.5429486331304</v>
          </cell>
          <cell r="BB163">
            <v>5553.7722234920202</v>
          </cell>
          <cell r="BC163">
            <v>5468.3038981449317</v>
          </cell>
          <cell r="BD163">
            <v>5249.2182433830976</v>
          </cell>
          <cell r="BE163">
            <v>5284.4577378976082</v>
          </cell>
          <cell r="BF163">
            <v>5328.6255602841329</v>
          </cell>
          <cell r="BG163">
            <v>5289.6178231746217</v>
          </cell>
          <cell r="BH163">
            <v>5067.3422875154592</v>
          </cell>
          <cell r="BI163">
            <v>5115.5050855109102</v>
          </cell>
          <cell r="BJ163">
            <v>5161.8825378384181</v>
          </cell>
          <cell r="BK163">
            <v>5134.3164625641239</v>
          </cell>
          <cell r="BL163">
            <v>4912.0409269049615</v>
          </cell>
          <cell r="BM163">
            <v>4977.3662176532389</v>
          </cell>
          <cell r="BN163">
            <v>5062.107142540418</v>
          </cell>
        </row>
        <row r="164">
          <cell r="A164" t="str">
            <v xml:space="preserve">   Interest bearing liabilities</v>
          </cell>
          <cell r="H164">
            <v>15431.588687936999</v>
          </cell>
          <cell r="I164">
            <v>12436.375434269999</v>
          </cell>
          <cell r="J164">
            <v>7741.8698959120002</v>
          </cell>
          <cell r="K164">
            <v>6073.6267917449995</v>
          </cell>
          <cell r="L164">
            <v>5136.2042644860003</v>
          </cell>
          <cell r="M164">
            <v>4525.5927722123442</v>
          </cell>
          <cell r="N164">
            <v>3909.3080971439804</v>
          </cell>
          <cell r="O164">
            <v>3602.0964135865452</v>
          </cell>
          <cell r="P164">
            <v>3349.1851197738051</v>
          </cell>
          <cell r="Q164">
            <v>3158.933039540429</v>
          </cell>
          <cell r="AD164">
            <v>15431.588687936999</v>
          </cell>
          <cell r="AE164">
            <v>16825.921807940998</v>
          </cell>
          <cell r="AF164">
            <v>14390.429907538</v>
          </cell>
          <cell r="AG164">
            <v>12645.649348079</v>
          </cell>
          <cell r="AH164">
            <v>12436.375434269999</v>
          </cell>
          <cell r="AI164">
            <v>11131.660050217999</v>
          </cell>
          <cell r="AJ164">
            <v>10485.684456307999</v>
          </cell>
          <cell r="AK164">
            <v>9550.5312251969299</v>
          </cell>
          <cell r="AL164">
            <v>7741.8698959120002</v>
          </cell>
          <cell r="AM164">
            <v>6519.9840691030013</v>
          </cell>
          <cell r="AN164">
            <v>6474.3224769599892</v>
          </cell>
          <cell r="AO164">
            <v>6125.9806272919623</v>
          </cell>
          <cell r="AP164">
            <v>6073.6267917449995</v>
          </cell>
          <cell r="AQ164">
            <v>5989.1297374360001</v>
          </cell>
          <cell r="AR164">
            <v>5620.5320697349998</v>
          </cell>
          <cell r="AS164">
            <v>5575.3522794759992</v>
          </cell>
          <cell r="AT164">
            <v>5136.2042644860003</v>
          </cell>
          <cell r="AU164">
            <v>4490.7603060679994</v>
          </cell>
          <cell r="AV164">
            <v>5147.8150865341149</v>
          </cell>
          <cell r="AW164">
            <v>4836.7039293732296</v>
          </cell>
          <cell r="AX164">
            <v>4525.5927722123442</v>
          </cell>
          <cell r="AY164">
            <v>4371.5216034452533</v>
          </cell>
          <cell r="AZ164">
            <v>4371.5216034452533</v>
          </cell>
          <cell r="BA164">
            <v>4140.4148502946173</v>
          </cell>
          <cell r="BB164">
            <v>3909.3080971439804</v>
          </cell>
          <cell r="BC164">
            <v>3832.5051762546218</v>
          </cell>
          <cell r="BD164">
            <v>3832.5051762546213</v>
          </cell>
          <cell r="BE164">
            <v>3717.300794920583</v>
          </cell>
          <cell r="BF164">
            <v>3602.0964135865452</v>
          </cell>
          <cell r="BG164">
            <v>3538.8685901333602</v>
          </cell>
          <cell r="BH164">
            <v>3538.8685901333602</v>
          </cell>
          <cell r="BI164">
            <v>3444.0268549535826</v>
          </cell>
          <cell r="BJ164">
            <v>3349.1851197738051</v>
          </cell>
          <cell r="BK164">
            <v>3301.622099715461</v>
          </cell>
          <cell r="BL164">
            <v>3301.622099715461</v>
          </cell>
          <cell r="BM164">
            <v>3230.277569627945</v>
          </cell>
          <cell r="BN164">
            <v>3158.933039540429</v>
          </cell>
        </row>
        <row r="165">
          <cell r="A165" t="str">
            <v xml:space="preserve">   Other liabilities</v>
          </cell>
          <cell r="H165">
            <v>2219.4111248960016</v>
          </cell>
          <cell r="I165">
            <v>1542.3696259230001</v>
          </cell>
          <cell r="J165">
            <v>1045.2357699809991</v>
          </cell>
          <cell r="K165">
            <v>1204.0825461050008</v>
          </cell>
          <cell r="L165">
            <v>1488.7078521459998</v>
          </cell>
          <cell r="M165">
            <v>1563.1432447533</v>
          </cell>
          <cell r="N165">
            <v>1641.3004069909648</v>
          </cell>
          <cell r="O165">
            <v>1723.365427340513</v>
          </cell>
          <cell r="P165">
            <v>1809.5336987075386</v>
          </cell>
          <cell r="Q165">
            <v>1900.0103836429157</v>
          </cell>
          <cell r="AD165">
            <v>2219.4111248960016</v>
          </cell>
          <cell r="AE165">
            <v>2374.0173631530015</v>
          </cell>
          <cell r="AF165">
            <v>2047.5504209589999</v>
          </cell>
          <cell r="AG165">
            <v>2025.5413008859996</v>
          </cell>
          <cell r="AH165">
            <v>1542.3696259230001</v>
          </cell>
          <cell r="AI165">
            <v>1291.9057043060002</v>
          </cell>
          <cell r="AJ165">
            <v>1298.5093043918114</v>
          </cell>
          <cell r="AK165">
            <v>1291.041819004</v>
          </cell>
          <cell r="AL165">
            <v>1045.2357699809991</v>
          </cell>
          <cell r="AM165">
            <v>1208.1176485279984</v>
          </cell>
          <cell r="AN165">
            <v>993.95771616901038</v>
          </cell>
          <cell r="AO165">
            <v>1014.4910714972448</v>
          </cell>
          <cell r="AP165">
            <v>1204.0825461050008</v>
          </cell>
          <cell r="AQ165">
            <v>1359.7817217009997</v>
          </cell>
          <cell r="AR165">
            <v>1303.0130998035002</v>
          </cell>
          <cell r="AS165">
            <v>1506.3741158491512</v>
          </cell>
          <cell r="AT165">
            <v>1488.7078521459998</v>
          </cell>
          <cell r="AU165">
            <v>1494.8074060800009</v>
          </cell>
          <cell r="AV165">
            <v>460.5156127532382</v>
          </cell>
          <cell r="AW165">
            <v>726.38661269429394</v>
          </cell>
          <cell r="AX165">
            <v>1563.1432447533</v>
          </cell>
          <cell r="AY165">
            <v>1589.3879044772593</v>
          </cell>
          <cell r="AZ165">
            <v>1295.4309704573398</v>
          </cell>
          <cell r="BA165">
            <v>1471.1280983385132</v>
          </cell>
          <cell r="BB165">
            <v>1641.3004069909648</v>
          </cell>
          <cell r="BC165">
            <v>1635.7987218903099</v>
          </cell>
          <cell r="BD165">
            <v>1416.7130671284763</v>
          </cell>
          <cell r="BE165">
            <v>1567.1569429770252</v>
          </cell>
          <cell r="BF165">
            <v>1723.365427340513</v>
          </cell>
          <cell r="BG165">
            <v>1750.7492330412615</v>
          </cell>
          <cell r="BH165">
            <v>1528.4736973820991</v>
          </cell>
          <cell r="BI165">
            <v>1671.4782305573276</v>
          </cell>
          <cell r="BJ165">
            <v>1809.5336987075386</v>
          </cell>
          <cell r="BK165">
            <v>1832.6943628486629</v>
          </cell>
          <cell r="BL165">
            <v>1610.4188271895005</v>
          </cell>
          <cell r="BM165">
            <v>1747.0886480252939</v>
          </cell>
          <cell r="BN165">
            <v>1900.0103836429157</v>
          </cell>
        </row>
        <row r="166">
          <cell r="A166" t="str">
            <v>Total shareholders' equity</v>
          </cell>
          <cell r="H166">
            <v>1774.7096302599998</v>
          </cell>
          <cell r="I166">
            <v>-3213.1874405450003</v>
          </cell>
          <cell r="J166">
            <v>-569.74756886900013</v>
          </cell>
          <cell r="K166">
            <v>1806.5243860790001</v>
          </cell>
          <cell r="L166">
            <v>3020.569613836075</v>
          </cell>
          <cell r="M166">
            <v>4190.6504057315578</v>
          </cell>
          <cell r="N166">
            <v>5371.2003415545278</v>
          </cell>
          <cell r="O166">
            <v>6279.2400005250283</v>
          </cell>
          <cell r="P166">
            <v>7171.912834497567</v>
          </cell>
          <cell r="Q166">
            <v>8043.3846886632573</v>
          </cell>
          <cell r="AD166">
            <v>1774.7096302599998</v>
          </cell>
          <cell r="AE166">
            <v>1372.851207737586</v>
          </cell>
          <cell r="AF166">
            <v>1385.1122380229299</v>
          </cell>
          <cell r="AG166">
            <v>1131.406452168</v>
          </cell>
          <cell r="AH166">
            <v>-3213.1874405450003</v>
          </cell>
          <cell r="AI166">
            <v>-294.12989189399968</v>
          </cell>
          <cell r="AJ166">
            <v>-831.48120974748281</v>
          </cell>
          <cell r="AK166">
            <v>-891.2886887009297</v>
          </cell>
          <cell r="AL166">
            <v>-569.74756886900013</v>
          </cell>
          <cell r="AM166">
            <v>726.07897010399995</v>
          </cell>
          <cell r="AN166">
            <v>1209.05499791125</v>
          </cell>
          <cell r="AO166">
            <v>1576.9842231526156</v>
          </cell>
          <cell r="AP166">
            <v>1806.5243860790001</v>
          </cell>
          <cell r="AQ166">
            <v>2166.9916445950003</v>
          </cell>
          <cell r="AR166">
            <v>2458.5447868049846</v>
          </cell>
          <cell r="AS166">
            <v>2769.3877216368501</v>
          </cell>
          <cell r="AT166">
            <v>3020.569613836075</v>
          </cell>
          <cell r="AU166">
            <v>3882.8053631360003</v>
          </cell>
          <cell r="AV166">
            <v>4174.1554803179752</v>
          </cell>
          <cell r="AW166">
            <v>4467.8457590837415</v>
          </cell>
          <cell r="AX166">
            <v>4187.4866863744828</v>
          </cell>
          <cell r="AY166">
            <v>4479.0825205227566</v>
          </cell>
          <cell r="AZ166">
            <v>4773.0394545426761</v>
          </cell>
          <cell r="BA166">
            <v>5069.3574884342415</v>
          </cell>
          <cell r="BB166">
            <v>5368.0366221974527</v>
          </cell>
          <cell r="BC166">
            <v>5624.2281964851936</v>
          </cell>
          <cell r="BD166">
            <v>5843.3138512470296</v>
          </cell>
          <cell r="BE166">
            <v>6064.1592301434994</v>
          </cell>
          <cell r="BF166">
            <v>6276.0762811679533</v>
          </cell>
          <cell r="BG166">
            <v>6496.5664711591708</v>
          </cell>
          <cell r="BH166">
            <v>6718.8420068183332</v>
          </cell>
          <cell r="BI166">
            <v>6942.9028881454406</v>
          </cell>
          <cell r="BJ166">
            <v>7168.7491151404929</v>
          </cell>
          <cell r="BK166">
            <v>7389.2393051317104</v>
          </cell>
          <cell r="BL166">
            <v>7611.5148407908728</v>
          </cell>
          <cell r="BM166">
            <v>7835.5757221179801</v>
          </cell>
          <cell r="BN166">
            <v>8040.2209693061841</v>
          </cell>
        </row>
        <row r="167">
          <cell r="A167" t="str">
            <v xml:space="preserve">   Paid-in Capital</v>
          </cell>
          <cell r="H167">
            <v>370</v>
          </cell>
          <cell r="I167">
            <v>785.98911999999996</v>
          </cell>
          <cell r="J167">
            <v>2585.58961</v>
          </cell>
          <cell r="K167">
            <v>626.84701500000006</v>
          </cell>
          <cell r="L167">
            <v>626.84701500000006</v>
          </cell>
          <cell r="M167">
            <v>626.84701500000006</v>
          </cell>
          <cell r="N167">
            <v>626.84701500000006</v>
          </cell>
          <cell r="O167">
            <v>626.84701500000006</v>
          </cell>
          <cell r="P167">
            <v>626.84701500000006</v>
          </cell>
          <cell r="Q167">
            <v>626.84701500000006</v>
          </cell>
          <cell r="AD167">
            <v>370</v>
          </cell>
          <cell r="AE167">
            <v>370</v>
          </cell>
          <cell r="AF167">
            <v>595</v>
          </cell>
          <cell r="AG167">
            <v>595</v>
          </cell>
          <cell r="AH167">
            <v>785.98911999999996</v>
          </cell>
          <cell r="AI167">
            <v>1739.88912</v>
          </cell>
          <cell r="AJ167">
            <v>40.08961</v>
          </cell>
          <cell r="AK167">
            <v>2585.58961</v>
          </cell>
          <cell r="AL167">
            <v>2585.58961</v>
          </cell>
          <cell r="AM167">
            <v>626.84701500000006</v>
          </cell>
          <cell r="AN167">
            <v>626.84701500000006</v>
          </cell>
          <cell r="AO167">
            <v>626.84701500000006</v>
          </cell>
          <cell r="AP167">
            <v>626.84701500000006</v>
          </cell>
          <cell r="AQ167">
            <v>626.84701500000006</v>
          </cell>
          <cell r="AR167">
            <v>626.84701500000006</v>
          </cell>
          <cell r="AS167">
            <v>626.84701500000006</v>
          </cell>
          <cell r="AT167">
            <v>626.84701500000006</v>
          </cell>
          <cell r="AU167">
            <v>626.84701500000006</v>
          </cell>
          <cell r="AV167">
            <v>626.84701500000006</v>
          </cell>
          <cell r="AW167">
            <v>626.84701500000006</v>
          </cell>
          <cell r="AX167">
            <v>626.84701500000006</v>
          </cell>
          <cell r="AY167">
            <v>626.84701500000006</v>
          </cell>
          <cell r="AZ167">
            <v>626.84701500000006</v>
          </cell>
          <cell r="BA167">
            <v>626.84701500000006</v>
          </cell>
          <cell r="BB167">
            <v>626.84701500000006</v>
          </cell>
          <cell r="BC167">
            <v>626.84701500000006</v>
          </cell>
          <cell r="BD167">
            <v>626.84701500000006</v>
          </cell>
          <cell r="BE167">
            <v>626.84701500000006</v>
          </cell>
          <cell r="BF167">
            <v>626.84701500000006</v>
          </cell>
          <cell r="BG167">
            <v>626.84701500000006</v>
          </cell>
          <cell r="BH167">
            <v>626.84701500000006</v>
          </cell>
          <cell r="BI167">
            <v>626.84701500000006</v>
          </cell>
          <cell r="BJ167">
            <v>626.84701500000006</v>
          </cell>
          <cell r="BK167">
            <v>626.84701500000006</v>
          </cell>
          <cell r="BL167">
            <v>626.84701500000006</v>
          </cell>
          <cell r="BM167">
            <v>626.84701500000006</v>
          </cell>
          <cell r="BN167">
            <v>626.84701500000006</v>
          </cell>
        </row>
        <row r="168">
          <cell r="A168" t="str">
            <v xml:space="preserve">   Capital surplus</v>
          </cell>
          <cell r="H168">
            <v>260.152644802</v>
          </cell>
          <cell r="I168">
            <v>451.66445785600001</v>
          </cell>
          <cell r="J168">
            <v>1713.4845303029999</v>
          </cell>
          <cell r="K168">
            <v>2830.0516641889999</v>
          </cell>
          <cell r="L168">
            <v>1378.029722148</v>
          </cell>
          <cell r="M168">
            <v>1378.029722148</v>
          </cell>
          <cell r="N168">
            <v>1378.029722148</v>
          </cell>
          <cell r="O168">
            <v>1378.029722148</v>
          </cell>
          <cell r="P168">
            <v>1378.029722148</v>
          </cell>
          <cell r="Q168">
            <v>1378.029722148</v>
          </cell>
          <cell r="AD168">
            <v>260.152644802</v>
          </cell>
          <cell r="AE168">
            <v>260.152644802</v>
          </cell>
          <cell r="AF168">
            <v>421.21136038200001</v>
          </cell>
          <cell r="AG168">
            <v>430.86824440700002</v>
          </cell>
          <cell r="AH168">
            <v>451.66445785600001</v>
          </cell>
          <cell r="AI168">
            <v>13.685020303</v>
          </cell>
          <cell r="AJ168">
            <v>1713.4845303029999</v>
          </cell>
          <cell r="AK168">
            <v>1713.4845303029999</v>
          </cell>
          <cell r="AL168">
            <v>1713.4845303029999</v>
          </cell>
          <cell r="AM168">
            <v>2830.0516641889999</v>
          </cell>
          <cell r="AN168">
            <v>2830.0516641889999</v>
          </cell>
          <cell r="AO168">
            <v>2830.0516641889999</v>
          </cell>
          <cell r="AP168">
            <v>2830.0516641889999</v>
          </cell>
          <cell r="AQ168">
            <v>1378.029722148</v>
          </cell>
          <cell r="AR168">
            <v>1378.029722148</v>
          </cell>
          <cell r="AS168">
            <v>1378.029722148</v>
          </cell>
          <cell r="AT168">
            <v>1378.029722148</v>
          </cell>
          <cell r="AU168">
            <v>1378.029722148</v>
          </cell>
          <cell r="AV168">
            <v>1378.029722148</v>
          </cell>
          <cell r="AW168">
            <v>1378.029722148</v>
          </cell>
          <cell r="AX168">
            <v>1378.029722148</v>
          </cell>
          <cell r="AY168">
            <v>1378.029722148</v>
          </cell>
          <cell r="AZ168">
            <v>1378.029722148</v>
          </cell>
          <cell r="BA168">
            <v>1378.029722148</v>
          </cell>
          <cell r="BB168">
            <v>1378.029722148</v>
          </cell>
          <cell r="BC168">
            <v>1378.029722148</v>
          </cell>
          <cell r="BD168">
            <v>1378.029722148</v>
          </cell>
          <cell r="BE168">
            <v>1378.029722148</v>
          </cell>
          <cell r="BF168">
            <v>1378.029722148</v>
          </cell>
          <cell r="BG168">
            <v>1378.029722148</v>
          </cell>
          <cell r="BH168">
            <v>1378.029722148</v>
          </cell>
          <cell r="BI168">
            <v>1378.029722148</v>
          </cell>
          <cell r="BJ168">
            <v>1378.029722148</v>
          </cell>
          <cell r="BK168">
            <v>1378.029722148</v>
          </cell>
          <cell r="BL168">
            <v>1378.029722148</v>
          </cell>
          <cell r="BM168">
            <v>1378.029722148</v>
          </cell>
          <cell r="BN168">
            <v>1378.029722148</v>
          </cell>
        </row>
        <row r="169">
          <cell r="A169" t="str">
            <v xml:space="preserve">   Retained earnings</v>
          </cell>
          <cell r="H169">
            <v>1163.6129794149999</v>
          </cell>
          <cell r="I169">
            <v>-4435.1980536370002</v>
          </cell>
          <cell r="J169">
            <v>-4516.7985270469999</v>
          </cell>
          <cell r="K169">
            <v>-1449.4809161410001</v>
          </cell>
          <cell r="L169">
            <v>1193.679248018901</v>
          </cell>
          <cell r="M169">
            <v>2363.7600399143848</v>
          </cell>
          <cell r="N169">
            <v>3544.3099757373543</v>
          </cell>
          <cell r="O169">
            <v>4452.3496347078553</v>
          </cell>
          <cell r="P169">
            <v>5345.022468680394</v>
          </cell>
          <cell r="Q169">
            <v>6216.4943228460843</v>
          </cell>
          <cell r="AD169">
            <v>1163.6129794149999</v>
          </cell>
          <cell r="AE169">
            <v>779.09310576058601</v>
          </cell>
          <cell r="AF169">
            <v>416.7602947570121</v>
          </cell>
          <cell r="AG169">
            <v>146.810406164</v>
          </cell>
          <cell r="AH169">
            <v>-4435.1980536370002</v>
          </cell>
          <cell r="AI169">
            <v>-4314.1140299239996</v>
          </cell>
          <cell r="AJ169">
            <v>-4795.7987882844827</v>
          </cell>
          <cell r="AK169">
            <v>-4842.5866778189293</v>
          </cell>
          <cell r="AL169">
            <v>-4516.7985270469999</v>
          </cell>
          <cell r="AM169">
            <v>-2520.7832039469999</v>
          </cell>
          <cell r="AN169">
            <v>-2040.99148868775</v>
          </cell>
          <cell r="AO169">
            <v>-1677.5980877623845</v>
          </cell>
          <cell r="AP169">
            <v>-1449.4809161410001</v>
          </cell>
          <cell r="AQ169">
            <v>353.57640766700001</v>
          </cell>
          <cell r="AR169">
            <v>640.56436855498441</v>
          </cell>
          <cell r="AS169">
            <v>949.22887898385</v>
          </cell>
          <cell r="AT169">
            <v>1193.679248018901</v>
          </cell>
          <cell r="AU169">
            <v>1868.334677757</v>
          </cell>
          <cell r="AV169">
            <v>2159.6847949389753</v>
          </cell>
          <cell r="AW169">
            <v>2453.3750737047417</v>
          </cell>
          <cell r="AX169">
            <v>2173.0160009954834</v>
          </cell>
          <cell r="AY169">
            <v>2464.6118351437572</v>
          </cell>
          <cell r="AZ169">
            <v>2758.5687691636767</v>
          </cell>
          <cell r="BA169">
            <v>3054.8868030552421</v>
          </cell>
          <cell r="BB169">
            <v>3353.5659368184533</v>
          </cell>
          <cell r="BC169">
            <v>3609.7575111061938</v>
          </cell>
          <cell r="BD169">
            <v>3828.8431658680302</v>
          </cell>
          <cell r="BE169">
            <v>4049.6885447644995</v>
          </cell>
          <cell r="BF169">
            <v>4261.6055957889539</v>
          </cell>
          <cell r="BG169">
            <v>4482.0957857801714</v>
          </cell>
          <cell r="BH169">
            <v>4704.3713214393338</v>
          </cell>
          <cell r="BI169">
            <v>4928.4322027664412</v>
          </cell>
          <cell r="BJ169">
            <v>5154.2784297614935</v>
          </cell>
          <cell r="BK169">
            <v>5374.7686197527109</v>
          </cell>
          <cell r="BL169">
            <v>5597.0441554118734</v>
          </cell>
          <cell r="BM169">
            <v>5821.1050367389807</v>
          </cell>
          <cell r="BN169">
            <v>6025.7502839271847</v>
          </cell>
        </row>
        <row r="170">
          <cell r="A170" t="str">
            <v xml:space="preserve">   Capital adjustment</v>
          </cell>
          <cell r="H170">
            <v>-19.055993956999998</v>
          </cell>
          <cell r="I170">
            <v>-15.642964764</v>
          </cell>
          <cell r="J170">
            <v>-352.02318212500001</v>
          </cell>
          <cell r="K170">
            <v>-200.893376969</v>
          </cell>
          <cell r="L170">
            <v>-177.98637133082656</v>
          </cell>
          <cell r="M170">
            <v>-177.98637133082656</v>
          </cell>
          <cell r="N170">
            <v>-177.98637133082656</v>
          </cell>
          <cell r="O170">
            <v>-177.98637133082656</v>
          </cell>
          <cell r="P170">
            <v>-177.98637133082656</v>
          </cell>
          <cell r="Q170">
            <v>-177.98637133082656</v>
          </cell>
          <cell r="AD170">
            <v>-19.055993956999998</v>
          </cell>
          <cell r="AE170">
            <v>-36.394542825000002</v>
          </cell>
          <cell r="AF170">
            <v>-47.859417116082362</v>
          </cell>
          <cell r="AG170">
            <v>-41.272198402999997</v>
          </cell>
          <cell r="AH170">
            <v>-15.642964764</v>
          </cell>
          <cell r="AI170">
            <v>2266.4099977269998</v>
          </cell>
          <cell r="AJ170">
            <v>2210.7434382340002</v>
          </cell>
          <cell r="AK170">
            <v>-347.776151185</v>
          </cell>
          <cell r="AL170">
            <v>-352.02318212500001</v>
          </cell>
          <cell r="AM170">
            <v>-210.036505138</v>
          </cell>
          <cell r="AN170">
            <v>-206.85219258999999</v>
          </cell>
          <cell r="AO170">
            <v>-202.31636827400001</v>
          </cell>
          <cell r="AP170">
            <v>-200.893376969</v>
          </cell>
          <cell r="AQ170">
            <v>-191.46150022</v>
          </cell>
          <cell r="AR170">
            <v>-186.896318898</v>
          </cell>
          <cell r="AS170">
            <v>-184.717894495</v>
          </cell>
          <cell r="AT170">
            <v>-177.98637133082656</v>
          </cell>
          <cell r="AU170">
            <v>9.5939482310000006</v>
          </cell>
          <cell r="AV170">
            <v>9.5939482310000006</v>
          </cell>
          <cell r="AW170">
            <v>9.5939482310000006</v>
          </cell>
          <cell r="AX170">
            <v>9.5939482310000006</v>
          </cell>
          <cell r="AY170">
            <v>9.5939482310000006</v>
          </cell>
          <cell r="AZ170">
            <v>9.5939482310000006</v>
          </cell>
          <cell r="BA170">
            <v>9.5939482310000006</v>
          </cell>
          <cell r="BB170">
            <v>9.5939482310000006</v>
          </cell>
          <cell r="BC170">
            <v>9.5939482310000006</v>
          </cell>
          <cell r="BD170">
            <v>9.5939482310000006</v>
          </cell>
          <cell r="BE170">
            <v>9.5939482310000006</v>
          </cell>
          <cell r="BF170">
            <v>9.5939482310000006</v>
          </cell>
          <cell r="BG170">
            <v>9.5939482310000006</v>
          </cell>
          <cell r="BH170">
            <v>9.5939482310000006</v>
          </cell>
          <cell r="BI170">
            <v>9.5939482310000006</v>
          </cell>
          <cell r="BJ170">
            <v>9.5939482310000006</v>
          </cell>
          <cell r="BK170">
            <v>9.5939482310000006</v>
          </cell>
          <cell r="BL170">
            <v>9.5939482310000006</v>
          </cell>
          <cell r="BM170">
            <v>9.5939482310000006</v>
          </cell>
          <cell r="BN170">
            <v>9.5939482310000006</v>
          </cell>
        </row>
        <row r="172">
          <cell r="A172" t="str">
            <v>Balance sheet (Managed)</v>
          </cell>
        </row>
        <row r="173">
          <cell r="A173" t="str">
            <v>Total assets</v>
          </cell>
          <cell r="H173">
            <v>33784.023648237999</v>
          </cell>
          <cell r="I173">
            <v>17488.753342242999</v>
          </cell>
          <cell r="J173">
            <v>12372.647515225</v>
          </cell>
          <cell r="K173">
            <v>11938.167895600509</v>
          </cell>
          <cell r="L173">
            <v>12336.656306016757</v>
          </cell>
          <cell r="M173">
            <v>13149.198569444059</v>
          </cell>
          <cell r="N173">
            <v>13980.072612782911</v>
          </cell>
          <cell r="O173">
            <v>14863.76227575504</v>
          </cell>
          <cell r="P173">
            <v>15803.641013977418</v>
          </cell>
          <cell r="Q173">
            <v>16803.298579699167</v>
          </cell>
          <cell r="AD173">
            <v>33784.023648237999</v>
          </cell>
          <cell r="AE173">
            <v>34084.649993316591</v>
          </cell>
          <cell r="AF173">
            <v>29913.593266764543</v>
          </cell>
          <cell r="AG173">
            <v>26054.161063340001</v>
          </cell>
          <cell r="AH173">
            <v>17488.753342242999</v>
          </cell>
          <cell r="AI173">
            <v>17224.177455721001</v>
          </cell>
          <cell r="AJ173">
            <v>15492.807988232602</v>
          </cell>
          <cell r="AK173">
            <v>13583.160505000467</v>
          </cell>
          <cell r="AL173">
            <v>12372.647515225</v>
          </cell>
          <cell r="AM173">
            <v>11852.102733154001</v>
          </cell>
          <cell r="AN173">
            <v>11428.82305093025</v>
          </cell>
          <cell r="AO173">
            <v>11467.023444456001</v>
          </cell>
          <cell r="AP173">
            <v>11938.167895600509</v>
          </cell>
          <cell r="AQ173">
            <v>12243.7056119836</v>
          </cell>
          <cell r="AR173">
            <v>12132.138458926496</v>
          </cell>
          <cell r="AS173">
            <v>12656.720870173276</v>
          </cell>
          <cell r="AT173">
            <v>12336.656306016757</v>
          </cell>
          <cell r="AU173">
            <v>12533.661963597</v>
          </cell>
          <cell r="AV173">
            <v>12541.835174632444</v>
          </cell>
          <cell r="AW173">
            <v>12845.516872038252</v>
          </cell>
          <cell r="AX173">
            <v>13149.198569444059</v>
          </cell>
          <cell r="AY173">
            <v>13356.917080278772</v>
          </cell>
          <cell r="AZ173">
            <v>13356.917080278772</v>
          </cell>
          <cell r="BA173">
            <v>13668.494846530841</v>
          </cell>
          <cell r="BB173">
            <v>13980.072612782911</v>
          </cell>
          <cell r="BC173">
            <v>14200.995028525944</v>
          </cell>
          <cell r="BD173">
            <v>14200.995028525944</v>
          </cell>
          <cell r="BE173">
            <v>14532.378652140491</v>
          </cell>
          <cell r="BF173">
            <v>14863.76227575504</v>
          </cell>
          <cell r="BG173">
            <v>15098.731960310633</v>
          </cell>
          <cell r="BH173">
            <v>15098.731960310635</v>
          </cell>
          <cell r="BI173">
            <v>15451.186487144027</v>
          </cell>
          <cell r="BJ173">
            <v>15803.641013977418</v>
          </cell>
          <cell r="BK173">
            <v>16053.555405407855</v>
          </cell>
          <cell r="BL173">
            <v>16053.555405407855</v>
          </cell>
          <cell r="BM173">
            <v>16428.426992553512</v>
          </cell>
          <cell r="BN173">
            <v>16803.298579699167</v>
          </cell>
        </row>
        <row r="174">
          <cell r="A174" t="str">
            <v xml:space="preserve">   IEA</v>
          </cell>
          <cell r="H174">
            <v>33542.835446251003</v>
          </cell>
          <cell r="I174">
            <v>21129.175706642</v>
          </cell>
          <cell r="J174">
            <v>12191.570449344999</v>
          </cell>
          <cell r="K174">
            <v>11246.288696866</v>
          </cell>
          <cell r="L174">
            <v>11928.949069917</v>
          </cell>
          <cell r="M174">
            <v>12704.330759461605</v>
          </cell>
          <cell r="N174">
            <v>13530.11225882661</v>
          </cell>
          <cell r="O174">
            <v>14409.569555650338</v>
          </cell>
          <cell r="P174">
            <v>15346.191576767609</v>
          </cell>
          <cell r="Q174">
            <v>16343.694029257504</v>
          </cell>
          <cell r="AD174">
            <v>33542.835446251003</v>
          </cell>
          <cell r="AE174">
            <v>32293.532561083</v>
          </cell>
          <cell r="AF174">
            <v>27839.229362406</v>
          </cell>
          <cell r="AG174">
            <v>24862.888205915002</v>
          </cell>
          <cell r="AH174">
            <v>21129.175706642</v>
          </cell>
          <cell r="AI174">
            <v>17481.811230675743</v>
          </cell>
          <cell r="AJ174">
            <v>15389.262216839807</v>
          </cell>
          <cell r="AK174">
            <v>13828.691387755744</v>
          </cell>
          <cell r="AL174">
            <v>12191.570449344999</v>
          </cell>
          <cell r="AM174">
            <v>11002.361199977</v>
          </cell>
          <cell r="AN174">
            <v>10711.834970256999</v>
          </cell>
          <cell r="AO174">
            <v>10695.290453112</v>
          </cell>
          <cell r="AP174">
            <v>11246.288696866</v>
          </cell>
          <cell r="AQ174">
            <v>11621.088525367</v>
          </cell>
          <cell r="AR174">
            <v>11868.824092519</v>
          </cell>
          <cell r="AS174">
            <v>12029.755763561001</v>
          </cell>
          <cell r="AT174">
            <v>11928.949069917</v>
          </cell>
          <cell r="AU174">
            <v>11692.806925130999</v>
          </cell>
          <cell r="AV174">
            <v>12266.123681360536</v>
          </cell>
          <cell r="AW174">
            <v>12485.22722041107</v>
          </cell>
          <cell r="AX174">
            <v>12704.330759461605</v>
          </cell>
          <cell r="AY174">
            <v>12910.776134302856</v>
          </cell>
          <cell r="AZ174">
            <v>12910.776134302856</v>
          </cell>
          <cell r="BA174">
            <v>13220.444196564733</v>
          </cell>
          <cell r="BB174">
            <v>13530.11225882661</v>
          </cell>
          <cell r="BC174">
            <v>13749.976583032541</v>
          </cell>
          <cell r="BD174">
            <v>13749.976583032541</v>
          </cell>
          <cell r="BE174">
            <v>14079.77306934144</v>
          </cell>
          <cell r="BF174">
            <v>14409.569555650338</v>
          </cell>
          <cell r="BG174">
            <v>14643.725060929655</v>
          </cell>
          <cell r="BH174">
            <v>14643.725060929655</v>
          </cell>
          <cell r="BI174">
            <v>14994.958318848632</v>
          </cell>
          <cell r="BJ174">
            <v>15346.191576767609</v>
          </cell>
          <cell r="BK174">
            <v>15595.567189890084</v>
          </cell>
          <cell r="BL174">
            <v>15595.567189890082</v>
          </cell>
          <cell r="BM174">
            <v>15969.630609573793</v>
          </cell>
          <cell r="BN174">
            <v>16343.694029257504</v>
          </cell>
        </row>
        <row r="175">
          <cell r="A175" t="str">
            <v xml:space="preserve">      Growth</v>
          </cell>
          <cell r="H175" t="str">
            <v>NA</v>
          </cell>
          <cell r="I175">
            <v>-0.37008379209624764</v>
          </cell>
          <cell r="J175">
            <v>-0.42299829304213921</v>
          </cell>
          <cell r="K175">
            <v>-7.7535683889665363E-2</v>
          </cell>
          <cell r="L175">
            <v>6.0700946903598174E-2</v>
          </cell>
          <cell r="M175">
            <v>6.4999999999999947E-2</v>
          </cell>
          <cell r="N175">
            <v>6.4999999999999947E-2</v>
          </cell>
          <cell r="O175">
            <v>6.4999999999999947E-2</v>
          </cell>
          <cell r="P175">
            <v>6.4999999999999947E-2</v>
          </cell>
          <cell r="Q175">
            <v>6.4999999999999947E-2</v>
          </cell>
          <cell r="Y175">
            <v>6.5000000000000002E-2</v>
          </cell>
          <cell r="AD175" t="str">
            <v>NA</v>
          </cell>
          <cell r="AE175">
            <v>7.5266659788124191E-2</v>
          </cell>
          <cell r="AF175">
            <v>-0.10835897069877676</v>
          </cell>
          <cell r="AG175">
            <v>-0.24673583523221954</v>
          </cell>
          <cell r="AH175">
            <v>-0.37008379209624764</v>
          </cell>
          <cell r="AI175">
            <v>-0.45865906129628231</v>
          </cell>
          <cell r="AJ175">
            <v>-0.44720947492815966</v>
          </cell>
          <cell r="AK175">
            <v>-0.44380189166977668</v>
          </cell>
          <cell r="AL175">
            <v>-0.42299829304213921</v>
          </cell>
          <cell r="AM175">
            <v>-0.37063951470480938</v>
          </cell>
          <cell r="AN175">
            <v>-0.30394096745355992</v>
          </cell>
          <cell r="AO175">
            <v>-0.22658694498151377</v>
          </cell>
          <cell r="AP175">
            <v>-7.7535683889665363E-2</v>
          </cell>
          <cell r="AQ175">
            <v>5.6235867387383509E-2</v>
          </cell>
          <cell r="AR175">
            <v>0.10801035728001351</v>
          </cell>
          <cell r="AS175">
            <v>0.12477130156485949</v>
          </cell>
          <cell r="AT175">
            <v>6.0700946903598174E-2</v>
          </cell>
          <cell r="AU175">
            <v>6.1714012080236191E-3</v>
          </cell>
          <cell r="AV175">
            <v>3.3474216632122467E-2</v>
          </cell>
          <cell r="AW175">
            <v>3.7862070170179729E-2</v>
          </cell>
          <cell r="AX175">
            <v>6.4999999999999947E-2</v>
          </cell>
          <cell r="AY175">
            <v>0.10416397165971425</v>
          </cell>
          <cell r="AZ175">
            <v>5.2555515474047132E-2</v>
          </cell>
          <cell r="BA175">
            <v>5.8886952009308713E-2</v>
          </cell>
          <cell r="BB175">
            <v>6.4999999999999947E-2</v>
          </cell>
          <cell r="BC175">
            <v>6.4999999999999947E-2</v>
          </cell>
          <cell r="BD175">
            <v>6.4999999999999947E-2</v>
          </cell>
          <cell r="BE175">
            <v>6.4999999999999947E-2</v>
          </cell>
          <cell r="BF175">
            <v>6.4999999999999947E-2</v>
          </cell>
          <cell r="BG175">
            <v>6.4999999999999947E-2</v>
          </cell>
          <cell r="BH175">
            <v>6.4999999999999947E-2</v>
          </cell>
          <cell r="BI175">
            <v>6.4999999999999947E-2</v>
          </cell>
          <cell r="BJ175">
            <v>6.4999999999999947E-2</v>
          </cell>
          <cell r="BK175">
            <v>6.5000000000000169E-2</v>
          </cell>
          <cell r="BL175">
            <v>6.4999999999999947E-2</v>
          </cell>
          <cell r="BM175">
            <v>6.4999999999999947E-2</v>
          </cell>
          <cell r="BN175">
            <v>6.4999999999999947E-2</v>
          </cell>
        </row>
        <row r="176">
          <cell r="A176" t="str">
            <v xml:space="preserve">      Avg. IEA</v>
          </cell>
          <cell r="H176">
            <v>31951.302205695501</v>
          </cell>
          <cell r="I176">
            <v>27336.0055764465</v>
          </cell>
          <cell r="J176">
            <v>16660.373077993499</v>
          </cell>
          <cell r="K176">
            <v>11718.929573105499</v>
          </cell>
          <cell r="L176">
            <v>11587.6188833915</v>
          </cell>
          <cell r="M176">
            <v>12316.639914689302</v>
          </cell>
          <cell r="N176">
            <v>13117.221509144107</v>
          </cell>
          <cell r="O176">
            <v>13969.840907238475</v>
          </cell>
          <cell r="P176">
            <v>14877.880566208973</v>
          </cell>
          <cell r="Q176">
            <v>15844.942803012556</v>
          </cell>
          <cell r="AD176">
            <v>33274.84996431</v>
          </cell>
          <cell r="AE176">
            <v>33542.835446251003</v>
          </cell>
          <cell r="AF176">
            <v>30066.3809617445</v>
          </cell>
          <cell r="AG176">
            <v>26351.058784160501</v>
          </cell>
          <cell r="AH176">
            <v>22996.031956278501</v>
          </cell>
          <cell r="AI176">
            <v>19305.493468658871</v>
          </cell>
          <cell r="AJ176">
            <v>16435.536723757774</v>
          </cell>
          <cell r="AK176">
            <v>14608.976802297775</v>
          </cell>
          <cell r="AL176">
            <v>13010.130918550371</v>
          </cell>
          <cell r="AM176">
            <v>11596.965824661</v>
          </cell>
          <cell r="AN176">
            <v>10857.098085116999</v>
          </cell>
          <cell r="AO176">
            <v>10703.562711684499</v>
          </cell>
          <cell r="AP176">
            <v>10970.789574989001</v>
          </cell>
          <cell r="AQ176">
            <v>11433.6886111165</v>
          </cell>
          <cell r="AR176">
            <v>11744.956308943001</v>
          </cell>
          <cell r="AS176">
            <v>11949.289928040002</v>
          </cell>
          <cell r="AT176">
            <v>11979.352416739001</v>
          </cell>
          <cell r="AU176">
            <v>11810.877997524</v>
          </cell>
          <cell r="AV176">
            <v>11979.465303245768</v>
          </cell>
          <cell r="AW176">
            <v>12375.675450885803</v>
          </cell>
          <cell r="AX176">
            <v>12594.778989936338</v>
          </cell>
          <cell r="AY176">
            <v>12807.55344688223</v>
          </cell>
          <cell r="AZ176">
            <v>12910.776134302856</v>
          </cell>
          <cell r="BA176">
            <v>13065.610165433794</v>
          </cell>
          <cell r="BB176">
            <v>13375.278227695671</v>
          </cell>
          <cell r="BC176">
            <v>13640.044420929575</v>
          </cell>
          <cell r="BD176">
            <v>13749.976583032541</v>
          </cell>
          <cell r="BE176">
            <v>13914.874826186991</v>
          </cell>
          <cell r="BF176">
            <v>14244.671312495888</v>
          </cell>
          <cell r="BG176">
            <v>14526.647308289997</v>
          </cell>
          <cell r="BH176">
            <v>14643.725060929655</v>
          </cell>
          <cell r="BI176">
            <v>14819.341689889145</v>
          </cell>
          <cell r="BJ176">
            <v>15170.57494780812</v>
          </cell>
          <cell r="BK176">
            <v>15470.879383328847</v>
          </cell>
          <cell r="BL176">
            <v>15595.567189890084</v>
          </cell>
          <cell r="BM176">
            <v>15782.598899731936</v>
          </cell>
          <cell r="BN176">
            <v>16156.662319415649</v>
          </cell>
        </row>
        <row r="177">
          <cell r="A177" t="str">
            <v xml:space="preserve">      LLR</v>
          </cell>
          <cell r="H177">
            <v>2278.197090484</v>
          </cell>
          <cell r="I177">
            <v>5022.842407227</v>
          </cell>
          <cell r="J177">
            <v>2494.0883880830002</v>
          </cell>
          <cell r="K177">
            <v>1312.1929442216951</v>
          </cell>
          <cell r="L177">
            <v>1104.91902898024</v>
          </cell>
          <cell r="M177">
            <v>1143.3897683515445</v>
          </cell>
          <cell r="N177">
            <v>1217.7101032943949</v>
          </cell>
          <cell r="O177">
            <v>1296.8612600085303</v>
          </cell>
          <cell r="P177">
            <v>1381.1572419090849</v>
          </cell>
          <cell r="Q177">
            <v>1470.9324626331752</v>
          </cell>
          <cell r="AD177">
            <v>2278.197090484</v>
          </cell>
          <cell r="AE177">
            <v>2522.8298856689999</v>
          </cell>
          <cell r="AF177">
            <v>2019.277092735</v>
          </cell>
          <cell r="AG177">
            <v>2088.4149246880002</v>
          </cell>
          <cell r="AH177">
            <v>5022.842407227</v>
          </cell>
          <cell r="AI177">
            <v>4280.200485286</v>
          </cell>
          <cell r="AJ177">
            <v>3766.2418246218622</v>
          </cell>
          <cell r="AK177">
            <v>3358.5596008490002</v>
          </cell>
          <cell r="AL177">
            <v>2494.0883880830002</v>
          </cell>
          <cell r="AM177">
            <v>1839.454195173</v>
          </cell>
          <cell r="AN177">
            <v>1600.13556830875</v>
          </cell>
          <cell r="AO177">
            <v>1428.602340935</v>
          </cell>
          <cell r="AP177">
            <v>1312.1929442216951</v>
          </cell>
          <cell r="AQ177">
            <v>1156.5126967455944</v>
          </cell>
          <cell r="AR177">
            <v>1147.8654559906133</v>
          </cell>
          <cell r="AS177">
            <v>1118.388093622</v>
          </cell>
          <cell r="AT177">
            <v>1104.91902898024</v>
          </cell>
          <cell r="AU177">
            <v>968.85839242600002</v>
          </cell>
          <cell r="AV177">
            <v>1163.0961542887549</v>
          </cell>
          <cell r="AW177">
            <v>1153.2429613201498</v>
          </cell>
          <cell r="AX177">
            <v>1143.3897683515445</v>
          </cell>
          <cell r="AY177">
            <v>1161.9698520872571</v>
          </cell>
          <cell r="AZ177">
            <v>1161.9698520872571</v>
          </cell>
          <cell r="BA177">
            <v>1189.8399776908259</v>
          </cell>
          <cell r="BB177">
            <v>1217.7101032943949</v>
          </cell>
          <cell r="BC177">
            <v>1237.4978924729287</v>
          </cell>
          <cell r="BD177">
            <v>1237.4978924729287</v>
          </cell>
          <cell r="BE177">
            <v>1267.1795762407296</v>
          </cell>
          <cell r="BF177">
            <v>1296.8612600085303</v>
          </cell>
          <cell r="BG177">
            <v>1317.9352554836689</v>
          </cell>
          <cell r="BH177">
            <v>1317.9352554836689</v>
          </cell>
          <cell r="BI177">
            <v>1349.546248696377</v>
          </cell>
          <cell r="BJ177">
            <v>1381.1572419090849</v>
          </cell>
          <cell r="BK177">
            <v>1403.6010470901074</v>
          </cell>
          <cell r="BL177">
            <v>1403.6010470901074</v>
          </cell>
          <cell r="BM177">
            <v>1437.2667548616414</v>
          </cell>
          <cell r="BN177">
            <v>1470.9324626331752</v>
          </cell>
        </row>
        <row r="178">
          <cell r="A178" t="str">
            <v xml:space="preserve">      LLR as % of IEA</v>
          </cell>
          <cell r="H178">
            <v>6.7919037260120121E-2</v>
          </cell>
          <cell r="I178">
            <v>0.23772069847703803</v>
          </cell>
          <cell r="J178">
            <v>0.20457482474843894</v>
          </cell>
          <cell r="K178">
            <v>0.11667786410172482</v>
          </cell>
          <cell r="L178">
            <v>9.262501017517781E-2</v>
          </cell>
          <cell r="M178">
            <v>0.09</v>
          </cell>
          <cell r="N178">
            <v>0.09</v>
          </cell>
          <cell r="O178">
            <v>0.09</v>
          </cell>
          <cell r="P178">
            <v>0.09</v>
          </cell>
          <cell r="Q178">
            <v>0.09</v>
          </cell>
          <cell r="Y178">
            <v>0.09</v>
          </cell>
          <cell r="AE178">
            <v>7.8121830768965395E-2</v>
          </cell>
          <cell r="AF178">
            <v>7.2533512564174091E-2</v>
          </cell>
          <cell r="AG178">
            <v>8.3997277685186875E-2</v>
          </cell>
          <cell r="AH178">
            <v>0.23772069847703803</v>
          </cell>
          <cell r="AI178">
            <v>0.24483735860134631</v>
          </cell>
          <cell r="AJ178">
            <v>0.24473179880583398</v>
          </cell>
          <cell r="AK178">
            <v>0.24286893869240223</v>
          </cell>
          <cell r="AL178">
            <v>0.20457482474843894</v>
          </cell>
          <cell r="AM178">
            <v>0.16718722115547754</v>
          </cell>
          <cell r="AN178">
            <v>0.14938015501095414</v>
          </cell>
          <cell r="AO178">
            <v>0.1335730289137983</v>
          </cell>
          <cell r="AP178">
            <v>0.11667786410172482</v>
          </cell>
          <cell r="AQ178">
            <v>9.951844822635246E-2</v>
          </cell>
          <cell r="AR178">
            <v>9.6712652158533599E-2</v>
          </cell>
          <cell r="AS178">
            <v>9.2968478795694115E-2</v>
          </cell>
          <cell r="AT178">
            <v>9.262501017517781E-2</v>
          </cell>
          <cell r="AU178">
            <v>8.2859350935117357E-2</v>
          </cell>
          <cell r="AV178">
            <v>9.4821818571435304E-2</v>
          </cell>
          <cell r="AW178">
            <v>9.2368600183327682E-2</v>
          </cell>
          <cell r="AX178">
            <v>0.09</v>
          </cell>
          <cell r="AY178">
            <v>9.0000000000000011E-2</v>
          </cell>
          <cell r="AZ178">
            <v>9.0000000000000011E-2</v>
          </cell>
          <cell r="BA178">
            <v>0.09</v>
          </cell>
          <cell r="BB178">
            <v>0.09</v>
          </cell>
          <cell r="BC178">
            <v>0.09</v>
          </cell>
          <cell r="BD178">
            <v>0.09</v>
          </cell>
          <cell r="BE178">
            <v>0.09</v>
          </cell>
          <cell r="BF178">
            <v>0.09</v>
          </cell>
          <cell r="BG178">
            <v>0.09</v>
          </cell>
          <cell r="BH178">
            <v>0.09</v>
          </cell>
          <cell r="BI178">
            <v>9.0000000000000011E-2</v>
          </cell>
          <cell r="BJ178">
            <v>0.09</v>
          </cell>
          <cell r="BK178">
            <v>0.09</v>
          </cell>
          <cell r="BL178">
            <v>0.09</v>
          </cell>
          <cell r="BM178">
            <v>0.09</v>
          </cell>
          <cell r="BN178">
            <v>0.09</v>
          </cell>
        </row>
        <row r="179">
          <cell r="A179" t="str">
            <v xml:space="preserve">   Other assets</v>
          </cell>
          <cell r="H179">
            <v>2519.3852924709954</v>
          </cell>
          <cell r="I179">
            <v>1382.4200428279992</v>
          </cell>
          <cell r="J179">
            <v>2675.1654539630013</v>
          </cell>
          <cell r="K179">
            <v>2004.0721429562036</v>
          </cell>
          <cell r="L179">
            <v>1512.6262650799972</v>
          </cell>
          <cell r="M179">
            <v>1588.2575783339971</v>
          </cell>
          <cell r="N179">
            <v>1667.6704572506972</v>
          </cell>
          <cell r="O179">
            <v>1751.053980113232</v>
          </cell>
          <cell r="P179">
            <v>1838.6066791188937</v>
          </cell>
          <cell r="Q179">
            <v>1930.5370130748383</v>
          </cell>
          <cell r="Y179">
            <v>0.05</v>
          </cell>
          <cell r="AD179">
            <v>2519.3852924709954</v>
          </cell>
          <cell r="AE179">
            <v>4313.9473179025899</v>
          </cell>
          <cell r="AF179">
            <v>4093.6409970935429</v>
          </cell>
          <cell r="AG179">
            <v>3279.6877821129997</v>
          </cell>
          <cell r="AH179">
            <v>1382.4200428279992</v>
          </cell>
          <cell r="AI179">
            <v>4022.566710331258</v>
          </cell>
          <cell r="AJ179">
            <v>3869.7875960146575</v>
          </cell>
          <cell r="AK179">
            <v>3113.0287180937239</v>
          </cell>
          <cell r="AL179">
            <v>2675.1654539630013</v>
          </cell>
          <cell r="AM179">
            <v>2689.1957283500005</v>
          </cell>
          <cell r="AN179">
            <v>2317.1236489820008</v>
          </cell>
          <cell r="AO179">
            <v>2200.3353322790008</v>
          </cell>
          <cell r="AP179">
            <v>2004.0721429562036</v>
          </cell>
          <cell r="AQ179">
            <v>1779.1297833621938</v>
          </cell>
          <cell r="AR179">
            <v>1411.1798223981093</v>
          </cell>
          <cell r="AS179">
            <v>1745.3532002342752</v>
          </cell>
          <cell r="AT179">
            <v>1512.6262650799972</v>
          </cell>
          <cell r="AU179">
            <v>1809.7134308920013</v>
          </cell>
          <cell r="AV179">
            <v>1438.8076475606636</v>
          </cell>
          <cell r="AW179">
            <v>1513.532612947331</v>
          </cell>
          <cell r="AX179">
            <v>1588.2575783339983</v>
          </cell>
          <cell r="AY179">
            <v>1608.1107980631732</v>
          </cell>
          <cell r="AZ179">
            <v>1608.1107980631732</v>
          </cell>
          <cell r="BA179">
            <v>1637.8906276569337</v>
          </cell>
          <cell r="BB179">
            <v>1667.6704572506962</v>
          </cell>
          <cell r="BC179">
            <v>1688.5163379663311</v>
          </cell>
          <cell r="BD179">
            <v>1688.5163379663311</v>
          </cell>
          <cell r="BE179">
            <v>1719.7851590397809</v>
          </cell>
          <cell r="BF179">
            <v>1751.0539801132322</v>
          </cell>
          <cell r="BG179">
            <v>1772.9421548646471</v>
          </cell>
          <cell r="BH179">
            <v>1772.942154864649</v>
          </cell>
          <cell r="BI179">
            <v>1805.7744169917714</v>
          </cell>
          <cell r="BJ179">
            <v>1838.6066791188937</v>
          </cell>
          <cell r="BK179">
            <v>1861.5892626078785</v>
          </cell>
          <cell r="BL179">
            <v>1861.5892626078803</v>
          </cell>
          <cell r="BM179">
            <v>1896.0631378413605</v>
          </cell>
          <cell r="BN179">
            <v>1930.5370130748386</v>
          </cell>
        </row>
        <row r="180">
          <cell r="A180" t="str">
            <v>Total liabilities</v>
          </cell>
          <cell r="H180">
            <v>32009.314017977998</v>
          </cell>
          <cell r="I180">
            <v>20701.940782787999</v>
          </cell>
          <cell r="J180">
            <v>12942.395084094</v>
          </cell>
          <cell r="K180">
            <v>10131.6435095214</v>
          </cell>
          <cell r="L180">
            <v>9316.0866921809393</v>
          </cell>
          <cell r="M180">
            <v>8958.5481637125013</v>
          </cell>
          <cell r="N180">
            <v>8608.8722712283834</v>
          </cell>
          <cell r="O180">
            <v>8584.5222752300106</v>
          </cell>
          <cell r="P180">
            <v>8631.728179479851</v>
          </cell>
          <cell r="Q180">
            <v>8759.9138910359106</v>
          </cell>
          <cell r="AD180">
            <v>32009.314017977998</v>
          </cell>
          <cell r="AE180">
            <v>32711.795107414997</v>
          </cell>
          <cell r="AF180">
            <v>28528.481028741615</v>
          </cell>
          <cell r="AG180">
            <v>24922.754611172</v>
          </cell>
          <cell r="AH180">
            <v>20701.940782787999</v>
          </cell>
          <cell r="AI180">
            <v>17518.307347614998</v>
          </cell>
          <cell r="AJ180">
            <v>16324.289197980082</v>
          </cell>
          <cell r="AK180">
            <v>14474.449193701465</v>
          </cell>
          <cell r="AL180">
            <v>12942.395084094</v>
          </cell>
          <cell r="AM180">
            <v>11126.02376305</v>
          </cell>
          <cell r="AN180">
            <v>10219.768053018999</v>
          </cell>
          <cell r="AO180">
            <v>9890.0392213032064</v>
          </cell>
          <cell r="AP180">
            <v>10131.6435095214</v>
          </cell>
          <cell r="AQ180">
            <v>10076.713967388099</v>
          </cell>
          <cell r="AR180">
            <v>9673.5936721215112</v>
          </cell>
          <cell r="AS180">
            <v>9887.3331485361505</v>
          </cell>
          <cell r="AT180">
            <v>9316.0866921809393</v>
          </cell>
          <cell r="AU180">
            <v>8650.8566004610002</v>
          </cell>
          <cell r="AV180">
            <v>8367.6796943144691</v>
          </cell>
          <cell r="AW180">
            <v>8377.671112954511</v>
          </cell>
          <cell r="AX180">
            <v>8961.7118830695763</v>
          </cell>
          <cell r="AY180">
            <v>8877.8345597560146</v>
          </cell>
          <cell r="AZ180">
            <v>8583.8776257360951</v>
          </cell>
          <cell r="BA180">
            <v>8599.1373580965992</v>
          </cell>
          <cell r="BB180">
            <v>8612.0359905854584</v>
          </cell>
          <cell r="BC180">
            <v>8576.7668320407502</v>
          </cell>
          <cell r="BD180">
            <v>8357.6811772789151</v>
          </cell>
          <cell r="BE180">
            <v>8468.2194219969915</v>
          </cell>
          <cell r="BF180">
            <v>8587.6859945870856</v>
          </cell>
          <cell r="BG180">
            <v>8602.1654891514627</v>
          </cell>
          <cell r="BH180">
            <v>8379.8899534923021</v>
          </cell>
          <cell r="BI180">
            <v>8508.283598998587</v>
          </cell>
          <cell r="BJ180">
            <v>8634.891898836926</v>
          </cell>
          <cell r="BK180">
            <v>8664.3161002761444</v>
          </cell>
          <cell r="BL180">
            <v>8442.040564616982</v>
          </cell>
          <cell r="BM180">
            <v>8592.8512704355308</v>
          </cell>
          <cell r="BN180">
            <v>8763.077610392982</v>
          </cell>
        </row>
        <row r="181">
          <cell r="A181" t="str">
            <v xml:space="preserve">   IBL</v>
          </cell>
          <cell r="H181">
            <v>30451.988687936999</v>
          </cell>
          <cell r="I181">
            <v>19731.47543427</v>
          </cell>
          <cell r="J181">
            <v>12013.334715540403</v>
          </cell>
          <cell r="K181">
            <v>9005.4867115049983</v>
          </cell>
          <cell r="L181">
            <v>7859.3292817990005</v>
          </cell>
          <cell r="M181">
            <v>7428.9528828114653</v>
          </cell>
          <cell r="N181">
            <v>7002.7972262822959</v>
          </cell>
          <cell r="O181">
            <v>6898.1434780366189</v>
          </cell>
          <cell r="P181">
            <v>6861.0304424267897</v>
          </cell>
          <cell r="Q181">
            <v>6900.6812671301959</v>
          </cell>
          <cell r="AD181">
            <v>30451.988687936999</v>
          </cell>
          <cell r="AE181">
            <v>31468.392807941</v>
          </cell>
          <cell r="AF181">
            <v>27321.440907538003</v>
          </cell>
          <cell r="AG181">
            <v>23474.983348079</v>
          </cell>
          <cell r="AH181">
            <v>19731.47543427</v>
          </cell>
          <cell r="AI181">
            <v>16568.972854265969</v>
          </cell>
          <cell r="AJ181">
            <v>15373.816305085</v>
          </cell>
          <cell r="AK181">
            <v>13415.375245137464</v>
          </cell>
          <cell r="AL181">
            <v>12013.334715540403</v>
          </cell>
          <cell r="AM181">
            <v>10037.190876352</v>
          </cell>
          <cell r="AN181">
            <v>9347.8210076299893</v>
          </cell>
          <cell r="AO181">
            <v>8950.4488214369612</v>
          </cell>
          <cell r="AP181">
            <v>9005.4867115049983</v>
          </cell>
          <cell r="AQ181">
            <v>8852.2686983999993</v>
          </cell>
          <cell r="AR181">
            <v>8397.8377707809996</v>
          </cell>
          <cell r="AS181">
            <v>8400.2627876879997</v>
          </cell>
          <cell r="AT181">
            <v>7859.3292817990005</v>
          </cell>
          <cell r="AU181">
            <v>7182.24485026</v>
          </cell>
          <cell r="AV181">
            <v>7941.5652926494886</v>
          </cell>
          <cell r="AW181">
            <v>7685.2590877304774</v>
          </cell>
          <cell r="AX181">
            <v>7428.9528828114653</v>
          </cell>
          <cell r="AY181">
            <v>7322.4139686791732</v>
          </cell>
          <cell r="AZ181">
            <v>7322.4139686791732</v>
          </cell>
          <cell r="BA181">
            <v>7162.605597480735</v>
          </cell>
          <cell r="BB181">
            <v>7002.7972262822959</v>
          </cell>
          <cell r="BC181">
            <v>6976.6337892208767</v>
          </cell>
          <cell r="BD181">
            <v>6976.6337892208767</v>
          </cell>
          <cell r="BE181">
            <v>6937.3886336287478</v>
          </cell>
          <cell r="BF181">
            <v>6898.1434780366189</v>
          </cell>
          <cell r="BG181">
            <v>6888.8652191341616</v>
          </cell>
          <cell r="BH181">
            <v>6888.8652191341616</v>
          </cell>
          <cell r="BI181">
            <v>6874.9478307804757</v>
          </cell>
          <cell r="BJ181">
            <v>6861.0304424267897</v>
          </cell>
          <cell r="BK181">
            <v>6870.9431486026415</v>
          </cell>
          <cell r="BL181">
            <v>6870.9431486026415</v>
          </cell>
          <cell r="BM181">
            <v>6885.8122078664182</v>
          </cell>
          <cell r="BN181">
            <v>6900.6812671301959</v>
          </cell>
        </row>
        <row r="182">
          <cell r="A182" t="str">
            <v xml:space="preserve">   Other liabilities</v>
          </cell>
          <cell r="H182">
            <v>1557.3253300409997</v>
          </cell>
          <cell r="I182">
            <v>970.46534851799879</v>
          </cell>
          <cell r="J182">
            <v>929.06036855359707</v>
          </cell>
          <cell r="K182">
            <v>1126.1567980164018</v>
          </cell>
          <cell r="L182">
            <v>1456.7574103819388</v>
          </cell>
          <cell r="M182">
            <v>1529.5952809010357</v>
          </cell>
          <cell r="N182">
            <v>1606.0750449460875</v>
          </cell>
          <cell r="O182">
            <v>1686.3787971933918</v>
          </cell>
          <cell r="P182">
            <v>1770.6977370530615</v>
          </cell>
          <cell r="Q182">
            <v>1859.2326239057147</v>
          </cell>
          <cell r="Y182">
            <v>0.05</v>
          </cell>
          <cell r="AD182">
            <v>1557.3253300409997</v>
          </cell>
          <cell r="AE182">
            <v>1243.4022994739971</v>
          </cell>
          <cell r="AF182">
            <v>1207.0401212036122</v>
          </cell>
          <cell r="AG182">
            <v>1447.771263093</v>
          </cell>
          <cell r="AH182">
            <v>970.46534851799879</v>
          </cell>
          <cell r="AI182">
            <v>949.3344933490298</v>
          </cell>
          <cell r="AJ182">
            <v>950.47289289508262</v>
          </cell>
          <cell r="AK182">
            <v>1059.0739485640006</v>
          </cell>
          <cell r="AL182">
            <v>929.06036855359707</v>
          </cell>
          <cell r="AM182">
            <v>1088.8328866979991</v>
          </cell>
          <cell r="AN182">
            <v>871.94704538900987</v>
          </cell>
          <cell r="AO182">
            <v>939.59039986624521</v>
          </cell>
          <cell r="AP182">
            <v>1126.1567980164018</v>
          </cell>
          <cell r="AQ182">
            <v>1224.4452689881</v>
          </cell>
          <cell r="AR182">
            <v>1275.7559013405116</v>
          </cell>
          <cell r="AS182">
            <v>1487.0703608481508</v>
          </cell>
          <cell r="AT182">
            <v>1456.7574103819388</v>
          </cell>
          <cell r="AU182">
            <v>1468.6117502010002</v>
          </cell>
          <cell r="AV182">
            <v>426.11440166498051</v>
          </cell>
          <cell r="AW182">
            <v>692.41202522403364</v>
          </cell>
          <cell r="AX182">
            <v>1532.759000258111</v>
          </cell>
          <cell r="AY182">
            <v>1555.4205910768414</v>
          </cell>
          <cell r="AZ182">
            <v>1261.4636570569219</v>
          </cell>
          <cell r="BA182">
            <v>1436.5317606158642</v>
          </cell>
          <cell r="BB182">
            <v>1609.2387643031625</v>
          </cell>
          <cell r="BC182">
            <v>1600.1330428198735</v>
          </cell>
          <cell r="BD182">
            <v>1381.0473880580385</v>
          </cell>
          <cell r="BE182">
            <v>1530.8307883682437</v>
          </cell>
          <cell r="BF182">
            <v>1689.5425165504666</v>
          </cell>
          <cell r="BG182">
            <v>1713.300270017301</v>
          </cell>
          <cell r="BH182">
            <v>1491.0247343581404</v>
          </cell>
          <cell r="BI182">
            <v>1633.3357682181113</v>
          </cell>
          <cell r="BJ182">
            <v>1773.8614564101363</v>
          </cell>
          <cell r="BK182">
            <v>1793.3729516735029</v>
          </cell>
          <cell r="BL182">
            <v>1571.0974160143405</v>
          </cell>
          <cell r="BM182">
            <v>1707.0390625691125</v>
          </cell>
          <cell r="BN182">
            <v>1862.3963432627861</v>
          </cell>
        </row>
        <row r="183">
          <cell r="A183" t="str">
            <v>Total shareholders' equity</v>
          </cell>
          <cell r="H183">
            <v>1774.7096302599998</v>
          </cell>
          <cell r="I183">
            <v>-3213.1874405449998</v>
          </cell>
          <cell r="J183">
            <v>-569.74756886899922</v>
          </cell>
          <cell r="K183">
            <v>1806.5243860791088</v>
          </cell>
          <cell r="L183">
            <v>3020.569613835818</v>
          </cell>
          <cell r="M183">
            <v>4190.6504057315578</v>
          </cell>
          <cell r="N183">
            <v>5371.2003415545278</v>
          </cell>
          <cell r="O183">
            <v>6279.2400005250283</v>
          </cell>
          <cell r="P183">
            <v>7171.912834497567</v>
          </cell>
          <cell r="Q183">
            <v>8043.3846886632573</v>
          </cell>
          <cell r="AD183">
            <v>1774.7096302599998</v>
          </cell>
          <cell r="AE183">
            <v>1372.8548859015937</v>
          </cell>
          <cell r="AF183">
            <v>1385.1122380229281</v>
          </cell>
          <cell r="AG183">
            <v>1131.4064521680011</v>
          </cell>
          <cell r="AH183">
            <v>-3213.1874405449998</v>
          </cell>
          <cell r="AI183">
            <v>-294.12989189399741</v>
          </cell>
          <cell r="AJ183">
            <v>-831.48120974748053</v>
          </cell>
          <cell r="AK183">
            <v>-891.28868870099723</v>
          </cell>
          <cell r="AL183">
            <v>-569.74756886899922</v>
          </cell>
          <cell r="AM183">
            <v>726.0789701040012</v>
          </cell>
          <cell r="AN183">
            <v>1209.0549979112511</v>
          </cell>
          <cell r="AO183">
            <v>1576.9842231527946</v>
          </cell>
          <cell r="AP183">
            <v>1806.5243860791088</v>
          </cell>
          <cell r="AQ183">
            <v>2166.9916445955005</v>
          </cell>
          <cell r="AR183">
            <v>2458.5447868049851</v>
          </cell>
          <cell r="AS183">
            <v>2769.3877216371257</v>
          </cell>
          <cell r="AT183">
            <v>3020.569613835818</v>
          </cell>
          <cell r="AU183">
            <v>3882.8053631359999</v>
          </cell>
          <cell r="AV183">
            <v>4174.1554803179752</v>
          </cell>
          <cell r="AW183">
            <v>4467.8457590837415</v>
          </cell>
          <cell r="AX183">
            <v>4187.4866863744828</v>
          </cell>
          <cell r="AY183">
            <v>4479.0825205227566</v>
          </cell>
          <cell r="AZ183">
            <v>4773.0394545426761</v>
          </cell>
          <cell r="BA183">
            <v>5069.3574884342415</v>
          </cell>
          <cell r="BB183">
            <v>5368.0366221974527</v>
          </cell>
          <cell r="BC183">
            <v>5624.2281964851936</v>
          </cell>
          <cell r="BD183">
            <v>5843.3138512470296</v>
          </cell>
          <cell r="BE183">
            <v>6064.1592301434994</v>
          </cell>
          <cell r="BF183">
            <v>6276.0762811679533</v>
          </cell>
          <cell r="BG183">
            <v>6496.5664711591708</v>
          </cell>
          <cell r="BH183">
            <v>6718.8420068183332</v>
          </cell>
          <cell r="BI183">
            <v>6942.9028881454406</v>
          </cell>
          <cell r="BJ183">
            <v>7168.7491151404929</v>
          </cell>
          <cell r="BK183">
            <v>7389.2393051317104</v>
          </cell>
          <cell r="BL183">
            <v>7611.5148407908728</v>
          </cell>
          <cell r="BM183">
            <v>7835.5757221179801</v>
          </cell>
          <cell r="BN183">
            <v>8040.2209693061841</v>
          </cell>
        </row>
        <row r="184">
          <cell r="A184" t="str">
            <v xml:space="preserve">   CAR</v>
          </cell>
          <cell r="H184" t="str">
            <v>NM</v>
          </cell>
          <cell r="I184" t="str">
            <v>NM</v>
          </cell>
          <cell r="J184" t="str">
            <v>NM</v>
          </cell>
          <cell r="K184">
            <v>0.25600000000000001</v>
          </cell>
          <cell r="L184">
            <v>0.34200000000000003</v>
          </cell>
          <cell r="M184">
            <v>0.37624227995898074</v>
          </cell>
          <cell r="N184">
            <v>0.4536485059892979</v>
          </cell>
          <cell r="O184">
            <v>0.49885336344883352</v>
          </cell>
          <cell r="P184">
            <v>0.53591963344723725</v>
          </cell>
          <cell r="Q184">
            <v>0.56531027887885943</v>
          </cell>
          <cell r="AD184" t="str">
            <v>NM</v>
          </cell>
          <cell r="AP184">
            <v>0.25600000000000001</v>
          </cell>
          <cell r="AQ184">
            <v>0.27</v>
          </cell>
          <cell r="AR184">
            <v>0.307</v>
          </cell>
          <cell r="AS184">
            <v>0.32700000000000001</v>
          </cell>
          <cell r="AT184">
            <v>0.34300000000000003</v>
          </cell>
          <cell r="AU184">
            <v>0.36599999999999999</v>
          </cell>
          <cell r="AV184">
            <v>0.39320675933071664</v>
          </cell>
          <cell r="AW184">
            <v>0.41092260247980866</v>
          </cell>
          <cell r="AX184">
            <v>0.37624227995898074</v>
          </cell>
          <cell r="AY184">
            <v>0.39618340108224986</v>
          </cell>
          <cell r="AZ184">
            <v>0.42218445316336439</v>
          </cell>
          <cell r="BA184">
            <v>0.4381730546478908</v>
          </cell>
          <cell r="BB184">
            <v>0.4536485059892979</v>
          </cell>
          <cell r="BC184">
            <v>0.46790490730581108</v>
          </cell>
          <cell r="BD184">
            <v>0.48613163093829687</v>
          </cell>
          <cell r="BE184">
            <v>0.49300046979998857</v>
          </cell>
          <cell r="BF184">
            <v>0.49885336344883352</v>
          </cell>
          <cell r="BG184">
            <v>0.5083430063862926</v>
          </cell>
          <cell r="BH184">
            <v>0.52573561131763891</v>
          </cell>
          <cell r="BI184">
            <v>0.53087551894083584</v>
          </cell>
          <cell r="BJ184">
            <v>0.53591963344723725</v>
          </cell>
          <cell r="BK184">
            <v>0.54380342992197916</v>
          </cell>
          <cell r="BL184">
            <v>0.56016156824824126</v>
          </cell>
          <cell r="BM184">
            <v>0.56349280082557307</v>
          </cell>
          <cell r="BN184">
            <v>0.56531027887885943</v>
          </cell>
        </row>
        <row r="186">
          <cell r="A186" t="str">
            <v>Income statement (Stated)</v>
          </cell>
        </row>
        <row r="187">
          <cell r="A187" t="str">
            <v>Opreating revenue</v>
          </cell>
          <cell r="H187">
            <v>5631.1537365149998</v>
          </cell>
          <cell r="I187">
            <v>4392.6345656619997</v>
          </cell>
          <cell r="J187">
            <v>3432.2684772969997</v>
          </cell>
          <cell r="K187">
            <v>2729.7121418010001</v>
          </cell>
          <cell r="L187">
            <v>2703.3975773309999</v>
          </cell>
          <cell r="M187">
            <v>2702.0648857544629</v>
          </cell>
          <cell r="N187">
            <v>2877.699103328503</v>
          </cell>
          <cell r="O187">
            <v>3064.7495450448559</v>
          </cell>
          <cell r="P187">
            <v>3263.958265472771</v>
          </cell>
          <cell r="Q187">
            <v>3476.1155527285009</v>
          </cell>
          <cell r="AE187">
            <v>1386.201805962</v>
          </cell>
          <cell r="AF187">
            <v>1233.4019875108575</v>
          </cell>
          <cell r="AG187">
            <v>1231.5669755401427</v>
          </cell>
          <cell r="AH187">
            <v>541.46379664899951</v>
          </cell>
          <cell r="AI187">
            <v>1121.7982115539999</v>
          </cell>
          <cell r="AJ187">
            <v>681.67165924000028</v>
          </cell>
          <cell r="AK187">
            <v>787.64507224299996</v>
          </cell>
          <cell r="AL187">
            <v>841.15353425999956</v>
          </cell>
          <cell r="AM187">
            <v>701.89217845299993</v>
          </cell>
          <cell r="AN187">
            <v>670.75253782100015</v>
          </cell>
          <cell r="AO187">
            <v>658.62592038599951</v>
          </cell>
          <cell r="AP187">
            <v>698.44150514100056</v>
          </cell>
          <cell r="AQ187">
            <v>677.29638000300008</v>
          </cell>
          <cell r="AR187">
            <v>692.79318837599988</v>
          </cell>
          <cell r="AS187">
            <v>674.5923107860001</v>
          </cell>
          <cell r="AT187">
            <v>658.71569816599981</v>
          </cell>
          <cell r="AU187">
            <v>633.31712340400009</v>
          </cell>
          <cell r="AV187">
            <v>672.81415655286128</v>
          </cell>
          <cell r="AW187">
            <v>678.2182863243703</v>
          </cell>
          <cell r="AX187">
            <v>717.71531947323149</v>
          </cell>
          <cell r="AY187">
            <v>710.79167852214027</v>
          </cell>
          <cell r="AZ187">
            <v>716.54707672879726</v>
          </cell>
          <cell r="BA187">
            <v>722.30247493545437</v>
          </cell>
          <cell r="BB187">
            <v>728.05787314211102</v>
          </cell>
          <cell r="BC187">
            <v>756.99313762607937</v>
          </cell>
          <cell r="BD187">
            <v>763.12263671616915</v>
          </cell>
          <cell r="BE187">
            <v>769.25213580625882</v>
          </cell>
          <cell r="BF187">
            <v>775.38163489634871</v>
          </cell>
          <cell r="BG187">
            <v>806.1976915717745</v>
          </cell>
          <cell r="BH187">
            <v>812.72560810272</v>
          </cell>
          <cell r="BI187">
            <v>819.25352463366562</v>
          </cell>
          <cell r="BJ187">
            <v>825.78144116461101</v>
          </cell>
          <cell r="BK187">
            <v>806.1976915717745</v>
          </cell>
          <cell r="BL187">
            <v>812.72560810272</v>
          </cell>
          <cell r="BM187">
            <v>819.25352463366562</v>
          </cell>
          <cell r="BN187">
            <v>1037.9387284203408</v>
          </cell>
        </row>
        <row r="188">
          <cell r="A188" t="str">
            <v xml:space="preserve">   ABS related revenue</v>
          </cell>
          <cell r="H188">
            <v>2230.5226477669999</v>
          </cell>
          <cell r="I188">
            <v>1896.601214994</v>
          </cell>
          <cell r="J188">
            <v>1437.833109423</v>
          </cell>
          <cell r="K188">
            <v>832.42513011699998</v>
          </cell>
          <cell r="L188">
            <v>596.73801920100004</v>
          </cell>
          <cell r="M188">
            <v>501.73266199073015</v>
          </cell>
          <cell r="N188">
            <v>534.34528502012756</v>
          </cell>
          <cell r="O188">
            <v>569.07772854643588</v>
          </cell>
          <cell r="P188">
            <v>606.06778090195405</v>
          </cell>
          <cell r="Q188">
            <v>645.4621866605811</v>
          </cell>
          <cell r="AE188">
            <v>655.56577849200005</v>
          </cell>
          <cell r="AF188">
            <v>620.47819148685733</v>
          </cell>
          <cell r="AG188">
            <v>696.23050514414263</v>
          </cell>
          <cell r="AH188">
            <v>-75.673260129000028</v>
          </cell>
          <cell r="AI188">
            <v>593.85810486499997</v>
          </cell>
          <cell r="AJ188">
            <v>218.12303151100002</v>
          </cell>
          <cell r="AK188">
            <v>310.31347039999991</v>
          </cell>
          <cell r="AL188">
            <v>315.53850264700009</v>
          </cell>
          <cell r="AM188">
            <v>243.084421948</v>
          </cell>
          <cell r="AN188">
            <v>197.26289387200001</v>
          </cell>
          <cell r="AO188">
            <v>197.653578837</v>
          </cell>
          <cell r="AP188">
            <v>194.42423545999998</v>
          </cell>
          <cell r="AQ188">
            <v>175.567875109</v>
          </cell>
          <cell r="AR188">
            <v>162.962107129</v>
          </cell>
          <cell r="AS188">
            <v>140.89295243499998</v>
          </cell>
          <cell r="AT188">
            <v>117.31508452800006</v>
          </cell>
          <cell r="AU188">
            <v>116.584330725</v>
          </cell>
          <cell r="AV188">
            <v>140.07937761683638</v>
          </cell>
          <cell r="AW188">
            <v>141.20451318002381</v>
          </cell>
          <cell r="AX188">
            <v>103.86444046886999</v>
          </cell>
          <cell r="AY188">
            <v>97.057522982114634</v>
          </cell>
          <cell r="AZ188">
            <v>97.843413856463741</v>
          </cell>
          <cell r="BA188">
            <v>98.629304730812834</v>
          </cell>
          <cell r="BB188">
            <v>240.81504345073631</v>
          </cell>
          <cell r="BC188">
            <v>252.88963346831144</v>
          </cell>
          <cell r="BD188">
            <v>254.93732280813583</v>
          </cell>
          <cell r="BE188">
            <v>256.98501214796022</v>
          </cell>
          <cell r="BF188">
            <v>-195.73423987797162</v>
          </cell>
          <cell r="BG188">
            <v>-203.51332202015737</v>
          </cell>
          <cell r="BH188">
            <v>-205.16120317011817</v>
          </cell>
          <cell r="BI188">
            <v>-206.80908432007897</v>
          </cell>
          <cell r="BJ188">
            <v>1221.5513904123086</v>
          </cell>
          <cell r="BK188">
            <v>1192.5817922207123</v>
          </cell>
          <cell r="BL188">
            <v>1202.2383249512443</v>
          </cell>
          <cell r="BM188">
            <v>1211.8948576817766</v>
          </cell>
          <cell r="BN188">
            <v>-2961.2527881931519</v>
          </cell>
        </row>
        <row r="189">
          <cell r="A189" t="str">
            <v xml:space="preserve">   Other revenue</v>
          </cell>
          <cell r="H189">
            <v>3400.6310887479999</v>
          </cell>
          <cell r="I189">
            <v>2496.0333506679999</v>
          </cell>
          <cell r="J189">
            <v>1994.4353678739997</v>
          </cell>
          <cell r="K189">
            <v>1897.2870116840002</v>
          </cell>
          <cell r="L189">
            <v>2106.6595581299998</v>
          </cell>
          <cell r="M189">
            <v>2200.3322237637326</v>
          </cell>
          <cell r="N189">
            <v>2343.3538183083756</v>
          </cell>
          <cell r="O189">
            <v>2495.67181649842</v>
          </cell>
          <cell r="P189">
            <v>2657.8904845708171</v>
          </cell>
          <cell r="Q189">
            <v>2830.6533660679197</v>
          </cell>
          <cell r="AE189">
            <v>730.63602746999993</v>
          </cell>
          <cell r="AF189">
            <v>612.92379602400013</v>
          </cell>
          <cell r="AG189">
            <v>535.3364703960001</v>
          </cell>
          <cell r="AH189">
            <v>617.13705677799976</v>
          </cell>
          <cell r="AI189">
            <v>527.94010668899989</v>
          </cell>
          <cell r="AJ189">
            <v>463.54862772900026</v>
          </cell>
          <cell r="AK189">
            <v>477.33160184300004</v>
          </cell>
          <cell r="AL189">
            <v>525.61503161299947</v>
          </cell>
          <cell r="AM189">
            <v>458.80775650499993</v>
          </cell>
          <cell r="AN189">
            <v>473.4896439490002</v>
          </cell>
          <cell r="AO189">
            <v>460.97234154899934</v>
          </cell>
          <cell r="AP189">
            <v>504.0172696810007</v>
          </cell>
          <cell r="AQ189">
            <v>501.72850489400008</v>
          </cell>
          <cell r="AR189">
            <v>529.83108124699993</v>
          </cell>
          <cell r="AS189">
            <v>533.69935835100011</v>
          </cell>
          <cell r="AT189">
            <v>541.40061363799975</v>
          </cell>
          <cell r="AU189">
            <v>516.73279267900011</v>
          </cell>
          <cell r="AV189">
            <v>532.7347789360249</v>
          </cell>
          <cell r="AW189">
            <v>537.01377314434649</v>
          </cell>
          <cell r="AX189">
            <v>613.8508790043611</v>
          </cell>
          <cell r="AY189">
            <v>613.73415554002565</v>
          </cell>
          <cell r="AZ189">
            <v>618.70366287233355</v>
          </cell>
          <cell r="BA189">
            <v>623.67317020464156</v>
          </cell>
          <cell r="BB189">
            <v>487.24282969137471</v>
          </cell>
          <cell r="BC189">
            <v>504.10350415776793</v>
          </cell>
          <cell r="BD189">
            <v>508.18531390803332</v>
          </cell>
          <cell r="BE189">
            <v>512.2671236582986</v>
          </cell>
          <cell r="BF189">
            <v>971.11587477432022</v>
          </cell>
          <cell r="BG189">
            <v>1009.7110135919319</v>
          </cell>
          <cell r="BH189">
            <v>1017.8868112728381</v>
          </cell>
          <cell r="BI189">
            <v>1026.0626089537445</v>
          </cell>
          <cell r="BJ189">
            <v>-395.76994924769724</v>
          </cell>
          <cell r="BK189">
            <v>-386.38410064893776</v>
          </cell>
          <cell r="BL189">
            <v>-389.51271684852429</v>
          </cell>
          <cell r="BM189">
            <v>-392.64133304811094</v>
          </cell>
          <cell r="BN189">
            <v>3999.1915166134927</v>
          </cell>
        </row>
        <row r="190">
          <cell r="A190" t="str">
            <v>Operating expenses</v>
          </cell>
          <cell r="H190">
            <v>2439.6186236009999</v>
          </cell>
          <cell r="I190">
            <v>2593.0075714750001</v>
          </cell>
          <cell r="J190">
            <v>1698.7087752350001</v>
          </cell>
          <cell r="K190">
            <v>1356.0185848840001</v>
          </cell>
          <cell r="L190">
            <v>1393.249190125</v>
          </cell>
          <cell r="M190">
            <v>1351.2267399484958</v>
          </cell>
          <cell r="N190">
            <v>1407.8939400697275</v>
          </cell>
          <cell r="O190">
            <v>1474.6813956000096</v>
          </cell>
          <cell r="P190">
            <v>1552.9231665684733</v>
          </cell>
          <cell r="Q190">
            <v>1638.8272282770195</v>
          </cell>
          <cell r="AE190">
            <v>654.87415488099998</v>
          </cell>
          <cell r="AF190">
            <v>610.74699420800005</v>
          </cell>
          <cell r="AG190">
            <v>641.97173513899997</v>
          </cell>
          <cell r="AH190">
            <v>685.41468724700007</v>
          </cell>
          <cell r="AI190">
            <v>478.606837025</v>
          </cell>
          <cell r="AJ190">
            <v>398.96007861999999</v>
          </cell>
          <cell r="AK190">
            <v>392.50340488092968</v>
          </cell>
          <cell r="AL190">
            <v>428.6384547090704</v>
          </cell>
          <cell r="AM190">
            <v>314.56119360899999</v>
          </cell>
          <cell r="AN190">
            <v>319.06418420900008</v>
          </cell>
          <cell r="AO190">
            <v>320.08751199499989</v>
          </cell>
          <cell r="AP190">
            <v>402.30569507100017</v>
          </cell>
          <cell r="AQ190">
            <v>353.36574320699998</v>
          </cell>
          <cell r="AR190">
            <v>336.139526698</v>
          </cell>
          <cell r="AS190">
            <v>325.70898270215025</v>
          </cell>
          <cell r="AT190">
            <v>378.03493751784981</v>
          </cell>
          <cell r="AU190">
            <v>331.43829403899997</v>
          </cell>
          <cell r="AV190">
            <v>336.45545824717544</v>
          </cell>
          <cell r="AW190">
            <v>339.15791172707242</v>
          </cell>
          <cell r="AX190">
            <v>344.17507593524789</v>
          </cell>
          <cell r="AY190">
            <v>347.74980319722266</v>
          </cell>
          <cell r="AZ190">
            <v>350.56559107736217</v>
          </cell>
          <cell r="BA190">
            <v>353.38137895750162</v>
          </cell>
          <cell r="BB190">
            <v>356.19716683764113</v>
          </cell>
          <cell r="BC190">
            <v>364.24630471320239</v>
          </cell>
          <cell r="BD190">
            <v>367.19566750440242</v>
          </cell>
          <cell r="BE190">
            <v>370.1450302956024</v>
          </cell>
          <cell r="BF190">
            <v>373.09439308680248</v>
          </cell>
          <cell r="BG190">
            <v>383.57202214241283</v>
          </cell>
          <cell r="BH190">
            <v>386.67786847554981</v>
          </cell>
          <cell r="BI190">
            <v>389.7837148086868</v>
          </cell>
          <cell r="BJ190">
            <v>392.88956114182372</v>
          </cell>
          <cell r="BK190">
            <v>383.57202214241283</v>
          </cell>
          <cell r="BL190">
            <v>386.67786847554981</v>
          </cell>
          <cell r="BM190">
            <v>389.7837148086868</v>
          </cell>
          <cell r="BN190">
            <v>478.79362285037007</v>
          </cell>
        </row>
        <row r="191">
          <cell r="A191" t="str">
            <v xml:space="preserve">   Interest expenses</v>
          </cell>
          <cell r="H191">
            <v>866.915562271</v>
          </cell>
          <cell r="I191">
            <v>1105.1195764879999</v>
          </cell>
          <cell r="J191">
            <v>736.30000774400003</v>
          </cell>
          <cell r="K191">
            <v>397.85756054400002</v>
          </cell>
          <cell r="L191">
            <v>325.96956768000001</v>
          </cell>
          <cell r="M191">
            <v>289.85391110095031</v>
          </cell>
          <cell r="N191">
            <v>253.04702608068973</v>
          </cell>
          <cell r="O191">
            <v>225.34213532191575</v>
          </cell>
          <cell r="P191">
            <v>208.5384460008105</v>
          </cell>
          <cell r="Q191">
            <v>195.243544779427</v>
          </cell>
          <cell r="AE191">
            <v>249.00295505400001</v>
          </cell>
          <cell r="AF191">
            <v>236.96825849500001</v>
          </cell>
          <cell r="AG191">
            <v>223.29431754400002</v>
          </cell>
          <cell r="AH191">
            <v>395.85404539499984</v>
          </cell>
          <cell r="AI191">
            <v>208.002661128</v>
          </cell>
          <cell r="AJ191">
            <v>196.129032994</v>
          </cell>
          <cell r="AK191">
            <v>175.79993669013913</v>
          </cell>
          <cell r="AL191">
            <v>156.36837693186089</v>
          </cell>
          <cell r="AM191">
            <v>115.494934122</v>
          </cell>
          <cell r="AN191">
            <v>97.64647944299999</v>
          </cell>
          <cell r="AO191">
            <v>92.43674818400001</v>
          </cell>
          <cell r="AP191">
            <v>92.27939879500002</v>
          </cell>
          <cell r="AQ191">
            <v>85.181193883000006</v>
          </cell>
          <cell r="AR191">
            <v>84.134670326000006</v>
          </cell>
          <cell r="AS191">
            <v>81.004171665000001</v>
          </cell>
          <cell r="AT191">
            <v>75.649531805999999</v>
          </cell>
          <cell r="AU191">
            <v>67.763388223999996</v>
          </cell>
          <cell r="AV191">
            <v>72.17362386413663</v>
          </cell>
          <cell r="AW191">
            <v>72.753331686338527</v>
          </cell>
          <cell r="AX191">
            <v>77.163567326475174</v>
          </cell>
          <cell r="AY191">
            <v>62.502615441930367</v>
          </cell>
          <cell r="AZ191">
            <v>63.008709494091747</v>
          </cell>
          <cell r="BA191">
            <v>63.51480354625312</v>
          </cell>
          <cell r="BB191">
            <v>64.020897598414507</v>
          </cell>
          <cell r="BC191">
            <v>55.659507424513187</v>
          </cell>
          <cell r="BD191">
            <v>56.11019169515702</v>
          </cell>
          <cell r="BE191">
            <v>56.560875965800854</v>
          </cell>
          <cell r="BF191">
            <v>57.011560236444694</v>
          </cell>
          <cell r="BG191">
            <v>51.508996162200191</v>
          </cell>
          <cell r="BH191">
            <v>51.926073054201815</v>
          </cell>
          <cell r="BI191">
            <v>52.343149946203432</v>
          </cell>
          <cell r="BJ191">
            <v>52.760226838205057</v>
          </cell>
          <cell r="BK191">
            <v>51.508996162200191</v>
          </cell>
          <cell r="BL191">
            <v>51.926073054201815</v>
          </cell>
          <cell r="BM191">
            <v>52.343149946203432</v>
          </cell>
          <cell r="BN191">
            <v>39.465325616821559</v>
          </cell>
        </row>
        <row r="192">
          <cell r="A192" t="str">
            <v xml:space="preserve">   SG&amp;A</v>
          </cell>
          <cell r="H192">
            <v>1572.7030613300001</v>
          </cell>
          <cell r="I192">
            <v>1487.887994987</v>
          </cell>
          <cell r="J192">
            <v>962.40876749100005</v>
          </cell>
          <cell r="K192">
            <v>958.16102434000004</v>
          </cell>
          <cell r="L192">
            <v>1067.2796224450001</v>
          </cell>
          <cell r="M192">
            <v>1061.3728288475454</v>
          </cell>
          <cell r="N192">
            <v>1154.8469139890378</v>
          </cell>
          <cell r="O192">
            <v>1249.3392602780939</v>
          </cell>
          <cell r="P192">
            <v>1344.3847205676627</v>
          </cell>
          <cell r="Q192">
            <v>1443.5836834975926</v>
          </cell>
          <cell r="AE192">
            <v>405.871199827</v>
          </cell>
          <cell r="AF192">
            <v>373.778735713</v>
          </cell>
          <cell r="AG192">
            <v>418.67741759500007</v>
          </cell>
          <cell r="AH192">
            <v>289.56064185199989</v>
          </cell>
          <cell r="AI192">
            <v>270.604175897</v>
          </cell>
          <cell r="AJ192">
            <v>202.83104562599999</v>
          </cell>
          <cell r="AK192">
            <v>216.70346819079066</v>
          </cell>
          <cell r="AL192">
            <v>272.27007777720939</v>
          </cell>
          <cell r="AM192">
            <v>199.066259487</v>
          </cell>
          <cell r="AN192">
            <v>221.41770476600001</v>
          </cell>
          <cell r="AO192">
            <v>227.65076381099999</v>
          </cell>
          <cell r="AP192">
            <v>310.02629627600004</v>
          </cell>
          <cell r="AQ192">
            <v>268.18454932399999</v>
          </cell>
          <cell r="AR192">
            <v>252.00485637200001</v>
          </cell>
          <cell r="AS192">
            <v>244.70481103715019</v>
          </cell>
          <cell r="AT192">
            <v>302.3854057118499</v>
          </cell>
          <cell r="AU192">
            <v>263.67490581499999</v>
          </cell>
          <cell r="AV192">
            <v>264.28183438303881</v>
          </cell>
          <cell r="AW192">
            <v>266.40458004073389</v>
          </cell>
          <cell r="AX192">
            <v>267.01150860877271</v>
          </cell>
          <cell r="AY192">
            <v>285.24718775529232</v>
          </cell>
          <cell r="AZ192">
            <v>287.55688158327041</v>
          </cell>
          <cell r="BA192">
            <v>289.8665754112485</v>
          </cell>
          <cell r="BB192">
            <v>292.1762692392266</v>
          </cell>
          <cell r="BC192">
            <v>308.58679728868918</v>
          </cell>
          <cell r="BD192">
            <v>311.08547580924539</v>
          </cell>
          <cell r="BE192">
            <v>313.58415432980155</v>
          </cell>
          <cell r="BF192">
            <v>316.08283285035782</v>
          </cell>
          <cell r="BG192">
            <v>332.06302598021267</v>
          </cell>
          <cell r="BH192">
            <v>334.75179542134799</v>
          </cell>
          <cell r="BI192">
            <v>337.44056486248337</v>
          </cell>
          <cell r="BJ192">
            <v>340.12933430361863</v>
          </cell>
          <cell r="BK192">
            <v>332.06302598021267</v>
          </cell>
          <cell r="BL192">
            <v>334.75179542134799</v>
          </cell>
          <cell r="BM192">
            <v>337.44056486248337</v>
          </cell>
          <cell r="BN192">
            <v>439.32829723354848</v>
          </cell>
        </row>
        <row r="193">
          <cell r="A193" t="str">
            <v>Provisioning expenses</v>
          </cell>
          <cell r="H193">
            <v>2697.4574824249999</v>
          </cell>
          <cell r="I193">
            <v>7134.3511772840002</v>
          </cell>
          <cell r="J193">
            <v>2580.442989316</v>
          </cell>
          <cell r="K193">
            <v>125.259430991</v>
          </cell>
          <cell r="L193">
            <v>118.966112426406</v>
          </cell>
          <cell r="M193">
            <v>307.91599786723259</v>
          </cell>
          <cell r="N193">
            <v>459.1027528200438</v>
          </cell>
          <cell r="O193">
            <v>488.94443175334663</v>
          </cell>
          <cell r="P193">
            <v>595.11522264835889</v>
          </cell>
          <cell r="Q193">
            <v>633.7977121205023</v>
          </cell>
          <cell r="AE193">
            <v>1108.4421188660001</v>
          </cell>
          <cell r="AF193">
            <v>993.23341886000003</v>
          </cell>
          <cell r="AG193">
            <v>807.68133218999992</v>
          </cell>
          <cell r="AH193">
            <v>4224.9943073680006</v>
          </cell>
          <cell r="AI193">
            <v>1259.2513831450001</v>
          </cell>
          <cell r="AJ193">
            <v>700.84298572900002</v>
          </cell>
          <cell r="AK193">
            <v>465.05056284299985</v>
          </cell>
          <cell r="AL193">
            <v>155.298057599</v>
          </cell>
          <cell r="AM193">
            <v>94.592368898999993</v>
          </cell>
          <cell r="AN193">
            <v>-3.2828218049999975</v>
          </cell>
          <cell r="AO193">
            <v>-22.769618886663352</v>
          </cell>
          <cell r="AP193">
            <v>56.719502783663359</v>
          </cell>
          <cell r="AQ193">
            <v>-18.211236221</v>
          </cell>
          <cell r="AR193">
            <v>70.375085078313106</v>
          </cell>
          <cell r="AS193">
            <v>61.564521177686885</v>
          </cell>
          <cell r="AT193">
            <v>5.2377423914060017</v>
          </cell>
          <cell r="AU193">
            <v>0</v>
          </cell>
          <cell r="AV193">
            <v>76.671083468940921</v>
          </cell>
          <cell r="AW193">
            <v>77.286915464675374</v>
          </cell>
          <cell r="AX193">
            <v>153.9579989336163</v>
          </cell>
          <cell r="AY193">
            <v>113.39837994655082</v>
          </cell>
          <cell r="AZ193">
            <v>114.31658545219091</v>
          </cell>
          <cell r="BA193">
            <v>115.234790957831</v>
          </cell>
          <cell r="BB193">
            <v>116.15299646347108</v>
          </cell>
          <cell r="BC193">
            <v>120.76927464307661</v>
          </cell>
          <cell r="BD193">
            <v>121.74716350658331</v>
          </cell>
          <cell r="BE193">
            <v>122.72505237009001</v>
          </cell>
          <cell r="BF193">
            <v>123.70294123359673</v>
          </cell>
          <cell r="BG193">
            <v>146.99345999414464</v>
          </cell>
          <cell r="BH193">
            <v>148.18369043944136</v>
          </cell>
          <cell r="BI193">
            <v>149.37392088473808</v>
          </cell>
          <cell r="BJ193">
            <v>150.5641513300348</v>
          </cell>
          <cell r="BK193">
            <v>146.99345999414464</v>
          </cell>
          <cell r="BL193">
            <v>148.18369043944136</v>
          </cell>
          <cell r="BM193">
            <v>149.37392088473808</v>
          </cell>
          <cell r="BN193">
            <v>189.24664080217821</v>
          </cell>
        </row>
        <row r="194">
          <cell r="A194" t="str">
            <v>Operating profits</v>
          </cell>
          <cell r="H194">
            <v>494.07763048900006</v>
          </cell>
          <cell r="I194">
            <v>-5334.7241830970006</v>
          </cell>
          <cell r="J194">
            <v>-846.88328725400038</v>
          </cell>
          <cell r="K194">
            <v>1248.434125926</v>
          </cell>
          <cell r="L194">
            <v>1191.1822747795939</v>
          </cell>
          <cell r="M194">
            <v>1042.9221479387345</v>
          </cell>
          <cell r="N194">
            <v>1010.7024104387317</v>
          </cell>
          <cell r="O194">
            <v>1101.1237176914997</v>
          </cell>
          <cell r="P194">
            <v>1115.9198762559388</v>
          </cell>
          <cell r="Q194">
            <v>1203.4906123309793</v>
          </cell>
          <cell r="AE194">
            <v>-377.1144677850001</v>
          </cell>
          <cell r="AF194">
            <v>-370.57842555714262</v>
          </cell>
          <cell r="AG194">
            <v>-218.08609178885717</v>
          </cell>
          <cell r="AH194">
            <v>-4368.9451979660007</v>
          </cell>
          <cell r="AI194">
            <v>-616.06000861600023</v>
          </cell>
          <cell r="AJ194">
            <v>-418.13140510899984</v>
          </cell>
          <cell r="AK194">
            <v>-69.908895480929459</v>
          </cell>
          <cell r="AL194">
            <v>257.21702195192915</v>
          </cell>
          <cell r="AM194">
            <v>292.73861594499994</v>
          </cell>
          <cell r="AN194">
            <v>354.9711754170001</v>
          </cell>
          <cell r="AO194">
            <v>361.30802727766297</v>
          </cell>
          <cell r="AP194">
            <v>239.41630728633697</v>
          </cell>
          <cell r="AQ194">
            <v>342.14187301700008</v>
          </cell>
          <cell r="AR194">
            <v>286.27857659968674</v>
          </cell>
          <cell r="AS194">
            <v>287.31880690616299</v>
          </cell>
          <cell r="AT194">
            <v>275.44301825674398</v>
          </cell>
          <cell r="AU194">
            <v>301.87882936500012</v>
          </cell>
          <cell r="AV194">
            <v>259.6876148367449</v>
          </cell>
          <cell r="AW194">
            <v>261.77345913262252</v>
          </cell>
          <cell r="AX194">
            <v>219.5822446043673</v>
          </cell>
          <cell r="AY194">
            <v>249.64349537836679</v>
          </cell>
          <cell r="AZ194">
            <v>251.66490019924419</v>
          </cell>
          <cell r="BA194">
            <v>253.68630502012175</v>
          </cell>
          <cell r="BB194">
            <v>255.7077098409988</v>
          </cell>
          <cell r="BC194">
            <v>271.9775582698004</v>
          </cell>
          <cell r="BD194">
            <v>274.17980570518341</v>
          </cell>
          <cell r="BE194">
            <v>276.38205314056643</v>
          </cell>
          <cell r="BF194">
            <v>278.5843005759495</v>
          </cell>
          <cell r="BG194">
            <v>275.63220943521702</v>
          </cell>
          <cell r="BH194">
            <v>277.86404918772882</v>
          </cell>
          <cell r="BI194">
            <v>280.09588894024074</v>
          </cell>
          <cell r="BJ194">
            <v>282.32772869275249</v>
          </cell>
          <cell r="BK194">
            <v>275.63220943521702</v>
          </cell>
          <cell r="BL194">
            <v>277.86404918772882</v>
          </cell>
          <cell r="BM194">
            <v>280.09588894024074</v>
          </cell>
          <cell r="BN194">
            <v>369.89846476779252</v>
          </cell>
        </row>
        <row r="195">
          <cell r="A195" t="str">
            <v>Net non-op income</v>
          </cell>
          <cell r="H195">
            <v>6.9539340109999443</v>
          </cell>
          <cell r="I195">
            <v>-238.36101234099999</v>
          </cell>
          <cell r="J195">
            <v>53.344025035000001</v>
          </cell>
          <cell r="K195">
            <v>114.639048867</v>
          </cell>
          <cell r="L195">
            <v>-4.4052661692749025E-2</v>
          </cell>
          <cell r="M195">
            <v>127.15864395674907</v>
          </cell>
          <cell r="N195">
            <v>169.84752538423777</v>
          </cell>
          <cell r="O195">
            <v>112.47913377968803</v>
          </cell>
          <cell r="P195">
            <v>115.35299818894123</v>
          </cell>
          <cell r="Q195">
            <v>-1.4604686541645151</v>
          </cell>
          <cell r="AE195">
            <v>-23.53841091</v>
          </cell>
          <cell r="AF195">
            <v>8.2456145539999994</v>
          </cell>
          <cell r="AG195">
            <v>-51.863796805000007</v>
          </cell>
          <cell r="AH195">
            <v>-171.20441918</v>
          </cell>
          <cell r="AI195">
            <v>69.820089715999998</v>
          </cell>
          <cell r="AJ195">
            <v>-63.553354689323101</v>
          </cell>
          <cell r="AK195">
            <v>-21.493838811676895</v>
          </cell>
          <cell r="AL195">
            <v>68.571128819999998</v>
          </cell>
          <cell r="AM195">
            <v>-0.967728959</v>
          </cell>
          <cell r="AN195">
            <v>124.820539842</v>
          </cell>
          <cell r="AO195">
            <v>2.0853736480000009</v>
          </cell>
          <cell r="AP195">
            <v>-11.299135664000005</v>
          </cell>
          <cell r="AQ195">
            <v>11.43453465</v>
          </cell>
          <cell r="AR195">
            <v>0.70938428800000075</v>
          </cell>
          <cell r="AS195">
            <v>18.804677622</v>
          </cell>
          <cell r="AT195">
            <v>-30.992649221692748</v>
          </cell>
          <cell r="AU195">
            <v>43.540123170000001</v>
          </cell>
          <cell r="AV195">
            <v>31.662502345230518</v>
          </cell>
          <cell r="AW195">
            <v>31.916819633144019</v>
          </cell>
          <cell r="AX195">
            <v>20.039198808374536</v>
          </cell>
          <cell r="AY195">
            <v>41.952338769906731</v>
          </cell>
          <cell r="AZ195">
            <v>42.292033820675208</v>
          </cell>
          <cell r="BA195">
            <v>42.631728871443677</v>
          </cell>
          <cell r="BB195">
            <v>42.971423922212153</v>
          </cell>
          <cell r="BC195">
            <v>27.782346043582944</v>
          </cell>
          <cell r="BD195">
            <v>28.00730431114232</v>
          </cell>
          <cell r="BE195">
            <v>28.232262578701693</v>
          </cell>
          <cell r="BF195">
            <v>28.457220846261066</v>
          </cell>
          <cell r="BG195">
            <v>28.492190552668482</v>
          </cell>
          <cell r="BH195">
            <v>28.722896549046364</v>
          </cell>
          <cell r="BI195">
            <v>28.95360254542425</v>
          </cell>
          <cell r="BJ195">
            <v>29.184308541802139</v>
          </cell>
          <cell r="BK195">
            <v>28.492190552668482</v>
          </cell>
          <cell r="BL195">
            <v>28.722896549046364</v>
          </cell>
          <cell r="BM195">
            <v>28.95360254542425</v>
          </cell>
          <cell r="BN195">
            <v>-87.629158301303605</v>
          </cell>
        </row>
        <row r="196">
          <cell r="A196" t="str">
            <v>Pretax profits</v>
          </cell>
          <cell r="H196">
            <v>501.0315645</v>
          </cell>
          <cell r="I196">
            <v>-5556.9521903970008</v>
          </cell>
          <cell r="J196">
            <v>-81.600473410000404</v>
          </cell>
          <cell r="K196">
            <v>1363.0731747929999</v>
          </cell>
          <cell r="L196">
            <v>1191.138222117901</v>
          </cell>
          <cell r="M196">
            <v>1170.0807918954836</v>
          </cell>
          <cell r="N196">
            <v>1180.5499358229695</v>
          </cell>
          <cell r="O196">
            <v>1213.6028514711877</v>
          </cell>
          <cell r="P196">
            <v>1231.27287444488</v>
          </cell>
          <cell r="Q196">
            <v>1202.0301436768148</v>
          </cell>
          <cell r="AE196">
            <v>-384.51987365400009</v>
          </cell>
          <cell r="AF196">
            <v>-362.33281100314264</v>
          </cell>
          <cell r="AG196">
            <v>-269.94988859385717</v>
          </cell>
          <cell r="AH196">
            <v>-4540.1496171460012</v>
          </cell>
          <cell r="AI196">
            <v>121.08402371299974</v>
          </cell>
          <cell r="AJ196">
            <v>-481.68475979832283</v>
          </cell>
          <cell r="AK196">
            <v>-46.78788809660648</v>
          </cell>
          <cell r="AL196">
            <v>325.78815077192917</v>
          </cell>
          <cell r="AM196">
            <v>291.77088698599994</v>
          </cell>
          <cell r="AN196">
            <v>479.79171525900006</v>
          </cell>
          <cell r="AO196">
            <v>363.39340092566306</v>
          </cell>
          <cell r="AP196">
            <v>228.11717162233685</v>
          </cell>
          <cell r="AQ196">
            <v>353.57640766700013</v>
          </cell>
          <cell r="AR196">
            <v>286.98796088768665</v>
          </cell>
          <cell r="AS196">
            <v>306.12348452816309</v>
          </cell>
          <cell r="AT196">
            <v>244.45036903505115</v>
          </cell>
          <cell r="AU196">
            <v>345.41895253500013</v>
          </cell>
          <cell r="AV196">
            <v>291.35011718197541</v>
          </cell>
          <cell r="AW196">
            <v>293.69027876576655</v>
          </cell>
          <cell r="AX196">
            <v>239.62144341274183</v>
          </cell>
          <cell r="AY196">
            <v>291.59583414827352</v>
          </cell>
          <cell r="AZ196">
            <v>293.9569340199194</v>
          </cell>
          <cell r="BA196">
            <v>296.31803389156545</v>
          </cell>
          <cell r="BB196">
            <v>298.67913376321098</v>
          </cell>
          <cell r="BC196">
            <v>299.75990431338334</v>
          </cell>
          <cell r="BD196">
            <v>302.18711001632573</v>
          </cell>
          <cell r="BE196">
            <v>304.61431571926812</v>
          </cell>
          <cell r="BF196">
            <v>307.04152142221056</v>
          </cell>
          <cell r="BG196">
            <v>304.12439998788551</v>
          </cell>
          <cell r="BH196">
            <v>306.58694573677519</v>
          </cell>
          <cell r="BI196">
            <v>309.04949148566499</v>
          </cell>
          <cell r="BJ196">
            <v>311.51203723455461</v>
          </cell>
          <cell r="BK196">
            <v>304.12439998788551</v>
          </cell>
          <cell r="BL196">
            <v>306.58694573677519</v>
          </cell>
          <cell r="BM196">
            <v>309.04949148566499</v>
          </cell>
          <cell r="BN196">
            <v>282.2693064664889</v>
          </cell>
        </row>
        <row r="197">
          <cell r="A197" t="str">
            <v xml:space="preserve">   Income taxes</v>
          </cell>
          <cell r="H197">
            <v>150.63719141000001</v>
          </cell>
          <cell r="I197">
            <v>0</v>
          </cell>
          <cell r="J197">
            <v>0</v>
          </cell>
          <cell r="K197">
            <v>0</v>
          </cell>
          <cell r="L197">
            <v>-2.5410259009999998</v>
          </cell>
          <cell r="M197">
            <v>0</v>
          </cell>
          <cell r="N197">
            <v>0</v>
          </cell>
          <cell r="O197">
            <v>305.56319250068691</v>
          </cell>
          <cell r="P197">
            <v>338.60004047234219</v>
          </cell>
          <cell r="Q197">
            <v>330.55828951112409</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-2.5410259009999998</v>
          </cell>
          <cell r="AT197">
            <v>0</v>
          </cell>
          <cell r="AU197">
            <v>-519.98051612200004</v>
          </cell>
          <cell r="AV197">
            <v>0</v>
          </cell>
          <cell r="AW197">
            <v>0</v>
          </cell>
          <cell r="AX197">
            <v>519.98051612200004</v>
          </cell>
          <cell r="AY197">
            <v>0</v>
          </cell>
          <cell r="AZ197">
            <v>0</v>
          </cell>
          <cell r="BA197">
            <v>0</v>
          </cell>
          <cell r="BB197">
            <v>0</v>
          </cell>
          <cell r="BC197">
            <v>43.568330025642766</v>
          </cell>
          <cell r="BD197">
            <v>83.101455254489579</v>
          </cell>
          <cell r="BE197">
            <v>83.768936822798736</v>
          </cell>
          <cell r="BF197">
            <v>95.124470397755829</v>
          </cell>
          <cell r="BG197">
            <v>83.634209996668488</v>
          </cell>
          <cell r="BH197">
            <v>84.311410077613218</v>
          </cell>
          <cell r="BI197">
            <v>84.988610158557861</v>
          </cell>
          <cell r="BJ197">
            <v>85.665810239502633</v>
          </cell>
          <cell r="BK197">
            <v>83.634209996668488</v>
          </cell>
          <cell r="BL197">
            <v>84.311410077613218</v>
          </cell>
          <cell r="BM197">
            <v>84.988610158557861</v>
          </cell>
          <cell r="BN197">
            <v>77.624059278284534</v>
          </cell>
        </row>
        <row r="198">
          <cell r="A198" t="str">
            <v>Net profits</v>
          </cell>
          <cell r="H198">
            <v>350.39437308999999</v>
          </cell>
          <cell r="I198">
            <v>-5598.8110330510008</v>
          </cell>
          <cell r="J198">
            <v>-81.600473410000404</v>
          </cell>
          <cell r="K198">
            <v>1363.0731747929999</v>
          </cell>
          <cell r="L198">
            <v>1193.679248018901</v>
          </cell>
          <cell r="M198">
            <v>1170.0807918954836</v>
          </cell>
          <cell r="N198">
            <v>1180.5499358229695</v>
          </cell>
          <cell r="O198">
            <v>908.0396589705008</v>
          </cell>
          <cell r="P198">
            <v>892.67283397253777</v>
          </cell>
          <cell r="Q198">
            <v>871.47185416569073</v>
          </cell>
          <cell r="AE198">
            <v>-384.51987365400009</v>
          </cell>
          <cell r="AF198">
            <v>-362.33281100314264</v>
          </cell>
          <cell r="AG198">
            <v>-269.94988859385717</v>
          </cell>
          <cell r="AH198">
            <v>-4582.0084598000012</v>
          </cell>
          <cell r="AI198">
            <v>121.08402371299974</v>
          </cell>
          <cell r="AJ198">
            <v>-481.68475979832283</v>
          </cell>
          <cell r="AK198">
            <v>-46.78788809660648</v>
          </cell>
          <cell r="AL198">
            <v>325.78815077192917</v>
          </cell>
          <cell r="AM198">
            <v>291.77088698599994</v>
          </cell>
          <cell r="AN198">
            <v>479.79171525900006</v>
          </cell>
          <cell r="AO198">
            <v>363.39340092566306</v>
          </cell>
          <cell r="AP198">
            <v>228.11717162233685</v>
          </cell>
          <cell r="AQ198">
            <v>353.57640766700013</v>
          </cell>
          <cell r="AR198">
            <v>286.98796088768665</v>
          </cell>
          <cell r="AS198">
            <v>308.6645104291631</v>
          </cell>
          <cell r="AT198">
            <v>244.45036903505115</v>
          </cell>
          <cell r="AU198">
            <v>865.39946865700017</v>
          </cell>
          <cell r="AV198">
            <v>291.35011718197541</v>
          </cell>
          <cell r="AW198">
            <v>293.69027876576655</v>
          </cell>
          <cell r="AX198">
            <v>-280.35907270925821</v>
          </cell>
          <cell r="AY198">
            <v>291.59583414827352</v>
          </cell>
          <cell r="AZ198">
            <v>293.9569340199194</v>
          </cell>
          <cell r="BA198">
            <v>296.31803389156545</v>
          </cell>
          <cell r="BB198">
            <v>298.67913376321098</v>
          </cell>
          <cell r="BC198">
            <v>256.19157428774059</v>
          </cell>
          <cell r="BD198">
            <v>219.08565476183617</v>
          </cell>
          <cell r="BE198">
            <v>220.84537889646938</v>
          </cell>
          <cell r="BF198">
            <v>211.91705102445474</v>
          </cell>
          <cell r="BG198">
            <v>220.49018999121702</v>
          </cell>
          <cell r="BH198">
            <v>222.27553565916196</v>
          </cell>
          <cell r="BI198">
            <v>224.06088132710713</v>
          </cell>
          <cell r="BJ198">
            <v>225.84622699505198</v>
          </cell>
          <cell r="BK198">
            <v>220.49018999121702</v>
          </cell>
          <cell r="BL198">
            <v>222.27553565916196</v>
          </cell>
          <cell r="BM198">
            <v>224.06088132710713</v>
          </cell>
          <cell r="BN198">
            <v>204.64524718820437</v>
          </cell>
        </row>
        <row r="200">
          <cell r="A200" t="str">
            <v>Income statement (Adjusted)</v>
          </cell>
          <cell r="AU200">
            <v>0.247</v>
          </cell>
          <cell r="AV200">
            <v>0.249</v>
          </cell>
          <cell r="AW200">
            <v>0.251</v>
          </cell>
          <cell r="AX200">
            <v>0.253</v>
          </cell>
          <cell r="AY200">
            <v>0.247</v>
          </cell>
          <cell r="AZ200">
            <v>0.249</v>
          </cell>
          <cell r="BA200">
            <v>0.251</v>
          </cell>
          <cell r="BB200">
            <v>0.253</v>
          </cell>
          <cell r="BC200">
            <v>0.247</v>
          </cell>
          <cell r="BD200">
            <v>0.249</v>
          </cell>
          <cell r="BE200">
            <v>0.251</v>
          </cell>
          <cell r="BF200">
            <v>0.253</v>
          </cell>
          <cell r="BG200">
            <v>0.247</v>
          </cell>
          <cell r="BH200">
            <v>0.249</v>
          </cell>
          <cell r="BI200">
            <v>0.251</v>
          </cell>
          <cell r="BJ200">
            <v>0.253</v>
          </cell>
          <cell r="BK200">
            <v>0.247</v>
          </cell>
          <cell r="BL200">
            <v>0.249</v>
          </cell>
          <cell r="BM200">
            <v>0.251</v>
          </cell>
          <cell r="BN200">
            <v>0.253</v>
          </cell>
        </row>
        <row r="201">
          <cell r="A201" t="str">
            <v>Net interest income</v>
          </cell>
          <cell r="H201">
            <v>2466.328781235</v>
          </cell>
          <cell r="I201">
            <v>1295.5570329789998</v>
          </cell>
          <cell r="J201">
            <v>1096.2485332249998</v>
          </cell>
          <cell r="K201">
            <v>1258.873010435</v>
          </cell>
          <cell r="L201">
            <v>1586.3900235169999</v>
          </cell>
          <cell r="M201">
            <v>1673.2125797721546</v>
          </cell>
          <cell r="N201">
            <v>1837.6187866991672</v>
          </cell>
          <cell r="O201">
            <v>2001.2169552886319</v>
          </cell>
          <cell r="P201">
            <v>2162.7469854994224</v>
          </cell>
          <cell r="Q201">
            <v>2330.1754397683208</v>
          </cell>
          <cell r="AE201">
            <v>423.78943630499998</v>
          </cell>
          <cell r="AF201">
            <v>369.22774891500001</v>
          </cell>
          <cell r="AG201">
            <v>291.60989857899995</v>
          </cell>
          <cell r="AH201">
            <v>210.92994917999988</v>
          </cell>
          <cell r="AI201">
            <v>294.37467453300002</v>
          </cell>
          <cell r="AJ201">
            <v>255.00410349200007</v>
          </cell>
          <cell r="AK201">
            <v>287.02713966686088</v>
          </cell>
          <cell r="AL201">
            <v>259.84261553313877</v>
          </cell>
          <cell r="AM201">
            <v>282.76668578499994</v>
          </cell>
          <cell r="AN201">
            <v>315.89966258100003</v>
          </cell>
          <cell r="AO201">
            <v>306.43041332099978</v>
          </cell>
          <cell r="AP201">
            <v>353.77624874800028</v>
          </cell>
          <cell r="AQ201">
            <v>366.76667728699999</v>
          </cell>
          <cell r="AR201">
            <v>394.23812477599995</v>
          </cell>
          <cell r="AS201">
            <v>405.89680904700009</v>
          </cell>
          <cell r="AT201">
            <v>419.48841240699983</v>
          </cell>
          <cell r="AU201">
            <v>412.40661923600004</v>
          </cell>
          <cell r="AV201">
            <v>416.62993236326651</v>
          </cell>
          <cell r="AW201">
            <v>419.97635752281087</v>
          </cell>
          <cell r="AX201">
            <v>424.19967065007728</v>
          </cell>
          <cell r="AY201">
            <v>453.89184031469432</v>
          </cell>
          <cell r="AZ201">
            <v>457.56707788809257</v>
          </cell>
          <cell r="BA201">
            <v>461.24231546149099</v>
          </cell>
          <cell r="BB201">
            <v>464.91755303488901</v>
          </cell>
          <cell r="BC201">
            <v>494.30058795629202</v>
          </cell>
          <cell r="BD201">
            <v>498.30302186686936</v>
          </cell>
          <cell r="BE201">
            <v>502.30545577744658</v>
          </cell>
          <cell r="BF201">
            <v>506.30788968802403</v>
          </cell>
          <cell r="BG201">
            <v>534.19850541835729</v>
          </cell>
          <cell r="BH201">
            <v>538.52399938935616</v>
          </cell>
          <cell r="BI201">
            <v>542.84949336035504</v>
          </cell>
          <cell r="BJ201">
            <v>547.17498733135369</v>
          </cell>
          <cell r="BK201">
            <v>534.19850541835729</v>
          </cell>
          <cell r="BL201">
            <v>538.52399938935616</v>
          </cell>
          <cell r="BM201">
            <v>542.84949336035504</v>
          </cell>
          <cell r="BN201">
            <v>714.60344160025204</v>
          </cell>
        </row>
        <row r="202">
          <cell r="A202" t="str">
            <v xml:space="preserve">   Interest income</v>
          </cell>
          <cell r="H202">
            <v>3333.244343506</v>
          </cell>
          <cell r="I202">
            <v>2400.6766094669997</v>
          </cell>
          <cell r="J202">
            <v>1832.5485409689998</v>
          </cell>
          <cell r="K202">
            <v>1656.730570979</v>
          </cell>
          <cell r="L202">
            <v>1912.3595911969999</v>
          </cell>
          <cell r="M202">
            <v>1963.0664908731051</v>
          </cell>
          <cell r="N202">
            <v>2090.6658127798569</v>
          </cell>
          <cell r="O202">
            <v>2226.5590906105476</v>
          </cell>
          <cell r="P202">
            <v>2371.2854315002328</v>
          </cell>
          <cell r="Q202">
            <v>2525.4189845477476</v>
          </cell>
          <cell r="AE202">
            <v>672.79239135900002</v>
          </cell>
          <cell r="AF202">
            <v>606.19600740999999</v>
          </cell>
          <cell r="AG202">
            <v>514.90421612299997</v>
          </cell>
          <cell r="AH202">
            <v>606.78399457499972</v>
          </cell>
          <cell r="AI202">
            <v>502.37733566100002</v>
          </cell>
          <cell r="AJ202">
            <v>451.13313648600007</v>
          </cell>
          <cell r="AK202">
            <v>462.82707635700001</v>
          </cell>
          <cell r="AL202">
            <v>416.21099246499966</v>
          </cell>
          <cell r="AM202">
            <v>398.26161990699995</v>
          </cell>
          <cell r="AN202">
            <v>413.54614202400001</v>
          </cell>
          <cell r="AO202">
            <v>398.86716150499979</v>
          </cell>
          <cell r="AP202">
            <v>446.0556475430003</v>
          </cell>
          <cell r="AQ202">
            <v>451.94787116999998</v>
          </cell>
          <cell r="AR202">
            <v>478.37279510199994</v>
          </cell>
          <cell r="AS202">
            <v>486.90098071200009</v>
          </cell>
          <cell r="AT202">
            <v>495.13794421299986</v>
          </cell>
          <cell r="AU202">
            <v>480.17000746000002</v>
          </cell>
          <cell r="AV202">
            <v>488.80355622740313</v>
          </cell>
          <cell r="AW202">
            <v>492.7296892091494</v>
          </cell>
          <cell r="AX202">
            <v>501.36323797655245</v>
          </cell>
          <cell r="AY202">
            <v>516.39445575662467</v>
          </cell>
          <cell r="AZ202">
            <v>520.57578738218433</v>
          </cell>
          <cell r="BA202">
            <v>524.75711900774411</v>
          </cell>
          <cell r="BB202">
            <v>528.93845063330355</v>
          </cell>
          <cell r="BC202">
            <v>549.96009538080523</v>
          </cell>
          <cell r="BD202">
            <v>554.41321356202639</v>
          </cell>
          <cell r="BE202">
            <v>558.86633174324743</v>
          </cell>
          <cell r="BF202">
            <v>563.3194499244687</v>
          </cell>
          <cell r="BG202">
            <v>585.7075015805575</v>
          </cell>
          <cell r="BH202">
            <v>590.45007244355793</v>
          </cell>
          <cell r="BI202">
            <v>595.19264330655847</v>
          </cell>
          <cell r="BJ202">
            <v>599.93521416955878</v>
          </cell>
          <cell r="BK202">
            <v>585.7075015805575</v>
          </cell>
          <cell r="BL202">
            <v>590.45007244355793</v>
          </cell>
          <cell r="BM202">
            <v>595.19264330655847</v>
          </cell>
          <cell r="BN202">
            <v>754.06876721707363</v>
          </cell>
        </row>
        <row r="203">
          <cell r="A203" t="str">
            <v xml:space="preserve">      as % avg. IEA</v>
          </cell>
          <cell r="H203">
            <v>0.22705022369048625</v>
          </cell>
          <cell r="I203">
            <v>0.17767155226364328</v>
          </cell>
          <cell r="J203">
            <v>0.18065838994200234</v>
          </cell>
          <cell r="K203">
            <v>0.20403404621440149</v>
          </cell>
          <cell r="L203">
            <v>0.22045629804518035</v>
          </cell>
          <cell r="M203">
            <v>0.21</v>
          </cell>
          <cell r="N203">
            <v>0.21000000000000002</v>
          </cell>
          <cell r="O203">
            <v>0.21000000000000002</v>
          </cell>
          <cell r="P203">
            <v>0.21</v>
          </cell>
          <cell r="Q203">
            <v>0.21</v>
          </cell>
          <cell r="Y203">
            <v>0.21</v>
          </cell>
          <cell r="AE203">
            <v>0.18612002627548649</v>
          </cell>
          <cell r="AF203">
            <v>0.18730513133242233</v>
          </cell>
          <cell r="AG203">
            <v>0.19088447319919208</v>
          </cell>
          <cell r="AH203">
            <v>0.21797791080514689</v>
          </cell>
          <cell r="AI203">
            <v>0.16521480712007197</v>
          </cell>
          <cell r="AJ203">
            <v>0.16131009724312503</v>
          </cell>
          <cell r="AK203">
            <v>0.18244135539345419</v>
          </cell>
          <cell r="AL203">
            <v>0.18655163474800746</v>
          </cell>
          <cell r="AM203">
            <v>0.20158889321833359</v>
          </cell>
          <cell r="AN203">
            <v>0.2022229231102193</v>
          </cell>
          <cell r="AO203">
            <v>0.18926801532817616</v>
          </cell>
          <cell r="AP203">
            <v>0.21425243378647418</v>
          </cell>
          <cell r="AQ203">
            <v>0.21312019890756964</v>
          </cell>
          <cell r="AR203">
            <v>0.2175777082348464</v>
          </cell>
          <cell r="AS203">
            <v>0.21637353945113608</v>
          </cell>
          <cell r="AT203">
            <v>0.21840540054168248</v>
          </cell>
          <cell r="AU203">
            <v>0.21408742322326269</v>
          </cell>
          <cell r="AV203">
            <v>0.21493045758257787</v>
          </cell>
          <cell r="AW203">
            <v>0.20991688682448262</v>
          </cell>
          <cell r="AX203">
            <v>0.20982366536162153</v>
          </cell>
          <cell r="AY203">
            <v>0.21249656540607564</v>
          </cell>
          <cell r="AZ203">
            <v>0.21250450184501846</v>
          </cell>
          <cell r="BA203">
            <v>0.21167285323609847</v>
          </cell>
          <cell r="BB203">
            <v>0.20841973285841484</v>
          </cell>
          <cell r="BC203">
            <v>0.21249656540607559</v>
          </cell>
          <cell r="BD203">
            <v>0.21250450184501846</v>
          </cell>
          <cell r="BE203">
            <v>0.21167285323609844</v>
          </cell>
          <cell r="BF203">
            <v>0.208419732858415</v>
          </cell>
          <cell r="BG203">
            <v>0.21249656540607564</v>
          </cell>
          <cell r="BH203">
            <v>0.21250450184501843</v>
          </cell>
          <cell r="BI203">
            <v>0.21167285323609847</v>
          </cell>
          <cell r="BJ203">
            <v>0.20841973285841489</v>
          </cell>
          <cell r="BK203">
            <v>0.19952729146110387</v>
          </cell>
          <cell r="BL203">
            <v>0.19953474351644923</v>
          </cell>
          <cell r="BM203">
            <v>0.19875385280384833</v>
          </cell>
          <cell r="BN203">
            <v>0.24597775074310499</v>
          </cell>
        </row>
        <row r="204">
          <cell r="A204" t="str">
            <v xml:space="preserve">   Interest expenses</v>
          </cell>
          <cell r="H204">
            <v>866.915562271</v>
          </cell>
          <cell r="I204">
            <v>1105.1195764879999</v>
          </cell>
          <cell r="J204">
            <v>736.30000774400003</v>
          </cell>
          <cell r="K204">
            <v>397.85756054400002</v>
          </cell>
          <cell r="L204">
            <v>325.96956768000001</v>
          </cell>
          <cell r="M204">
            <v>289.85391110095031</v>
          </cell>
          <cell r="N204">
            <v>253.04702608068973</v>
          </cell>
          <cell r="O204">
            <v>225.34213532191575</v>
          </cell>
          <cell r="P204">
            <v>208.5384460008105</v>
          </cell>
          <cell r="Q204">
            <v>195.243544779427</v>
          </cell>
          <cell r="AE204">
            <v>249.00295505400001</v>
          </cell>
          <cell r="AF204">
            <v>236.96825849500001</v>
          </cell>
          <cell r="AG204">
            <v>223.29431754400002</v>
          </cell>
          <cell r="AH204">
            <v>395.85404539499984</v>
          </cell>
          <cell r="AI204">
            <v>208.002661128</v>
          </cell>
          <cell r="AJ204">
            <v>196.129032994</v>
          </cell>
          <cell r="AK204">
            <v>175.79993669013913</v>
          </cell>
          <cell r="AL204">
            <v>156.36837693186089</v>
          </cell>
          <cell r="AM204">
            <v>115.494934122</v>
          </cell>
          <cell r="AN204">
            <v>97.64647944299999</v>
          </cell>
          <cell r="AO204">
            <v>92.43674818400001</v>
          </cell>
          <cell r="AP204">
            <v>92.27939879500002</v>
          </cell>
          <cell r="AQ204">
            <v>85.181193883000006</v>
          </cell>
          <cell r="AR204">
            <v>84.134670326000006</v>
          </cell>
          <cell r="AS204">
            <v>81.004171665000001</v>
          </cell>
          <cell r="AT204">
            <v>75.649531805999999</v>
          </cell>
          <cell r="AU204">
            <v>67.763388223999996</v>
          </cell>
          <cell r="AV204">
            <v>72.17362386413663</v>
          </cell>
          <cell r="AW204">
            <v>72.753331686338527</v>
          </cell>
          <cell r="AX204">
            <v>77.163567326475174</v>
          </cell>
          <cell r="AY204">
            <v>62.502615441930367</v>
          </cell>
          <cell r="AZ204">
            <v>63.008709494091747</v>
          </cell>
          <cell r="BA204">
            <v>63.51480354625312</v>
          </cell>
          <cell r="BB204">
            <v>64.020897598414507</v>
          </cell>
          <cell r="BC204">
            <v>55.659507424513187</v>
          </cell>
          <cell r="BD204">
            <v>56.11019169515702</v>
          </cell>
          <cell r="BE204">
            <v>56.560875965800854</v>
          </cell>
          <cell r="BF204">
            <v>57.011560236444694</v>
          </cell>
          <cell r="BG204">
            <v>51.508996162200191</v>
          </cell>
          <cell r="BH204">
            <v>51.926073054201815</v>
          </cell>
          <cell r="BI204">
            <v>52.343149946203432</v>
          </cell>
          <cell r="BJ204">
            <v>52.760226838205057</v>
          </cell>
          <cell r="BK204">
            <v>51.508996162200191</v>
          </cell>
          <cell r="BL204">
            <v>51.926073054201815</v>
          </cell>
          <cell r="BM204">
            <v>52.343149946203432</v>
          </cell>
          <cell r="BN204">
            <v>39.465325616821559</v>
          </cell>
        </row>
        <row r="205">
          <cell r="A205" t="str">
            <v xml:space="preserve">      as % avg. IBL</v>
          </cell>
          <cell r="H205">
            <v>5.6177985287326579E-2</v>
          </cell>
          <cell r="I205">
            <v>7.9311109461876264E-2</v>
          </cell>
          <cell r="J205">
            <v>7.2979587243164806E-2</v>
          </cell>
          <cell r="K205">
            <v>5.7595838866865028E-2</v>
          </cell>
          <cell r="L205">
            <v>5.8157802030175891E-2</v>
          </cell>
          <cell r="M205">
            <v>0.06</v>
          </cell>
          <cell r="N205">
            <v>0.06</v>
          </cell>
          <cell r="O205">
            <v>0.06</v>
          </cell>
          <cell r="P205">
            <v>0.06</v>
          </cell>
          <cell r="Q205">
            <v>0.06</v>
          </cell>
          <cell r="Y205">
            <v>0.06</v>
          </cell>
          <cell r="AE205">
            <v>6.1753793451808668E-2</v>
          </cell>
          <cell r="AF205">
            <v>6.072926411256354E-2</v>
          </cell>
          <cell r="AG205">
            <v>6.6072988004755473E-2</v>
          </cell>
          <cell r="AH205">
            <v>0.126259039716307</v>
          </cell>
          <cell r="AI205">
            <v>7.0605006094768691E-2</v>
          </cell>
          <cell r="AJ205">
            <v>7.2582100150105355E-2</v>
          </cell>
          <cell r="AK205">
            <v>7.019287054387896E-2</v>
          </cell>
          <cell r="AL205">
            <v>7.2340851145758417E-2</v>
          </cell>
          <cell r="AM205">
            <v>6.4785369086131167E-2</v>
          </cell>
          <cell r="AN205">
            <v>6.0116469684230976E-2</v>
          </cell>
          <cell r="AO205">
            <v>5.8688587040613263E-2</v>
          </cell>
          <cell r="AP205">
            <v>6.0513028411718885E-2</v>
          </cell>
          <cell r="AQ205">
            <v>5.6492025634066835E-2</v>
          </cell>
          <cell r="AR205">
            <v>5.7975621838722027E-2</v>
          </cell>
          <cell r="AS205">
            <v>5.7881392224783786E-2</v>
          </cell>
          <cell r="AT205">
            <v>5.6499375414224291E-2</v>
          </cell>
          <cell r="AU205">
            <v>5.6311322413104464E-2</v>
          </cell>
          <cell r="AV205">
            <v>5.9903976199247852E-2</v>
          </cell>
          <cell r="AW205">
            <v>5.8292908508003526E-2</v>
          </cell>
          <cell r="AX205">
            <v>6.5935588060059627E-2</v>
          </cell>
          <cell r="AY205">
            <v>5.6200347935673883E-2</v>
          </cell>
          <cell r="AZ205">
            <v>5.7653801316625092E-2</v>
          </cell>
          <cell r="BA205">
            <v>5.9694809886271426E-2</v>
          </cell>
          <cell r="BB205">
            <v>6.3625442034658641E-2</v>
          </cell>
          <cell r="BC205">
            <v>5.7515732254367895E-2</v>
          </cell>
          <cell r="BD205">
            <v>5.8562417128935618E-2</v>
          </cell>
          <cell r="BE205">
            <v>5.9933594247849602E-2</v>
          </cell>
          <cell r="BF205">
            <v>6.2312847478950065E-2</v>
          </cell>
          <cell r="BG205">
            <v>5.7705361821958664E-2</v>
          </cell>
          <cell r="BH205">
            <v>5.8692287358706373E-2</v>
          </cell>
          <cell r="BI205">
            <v>5.9967273298392305E-2</v>
          </cell>
          <cell r="BJ205">
            <v>6.2132878567001969E-2</v>
          </cell>
          <cell r="BK205">
            <v>6.1958188787983794E-2</v>
          </cell>
          <cell r="BL205">
            <v>6.2909771604299461E-2</v>
          </cell>
          <cell r="BM205">
            <v>6.4107720688814596E-2</v>
          </cell>
          <cell r="BN205">
            <v>4.9414962856525281E-2</v>
          </cell>
        </row>
        <row r="206">
          <cell r="A206" t="str">
            <v>Non-interest come</v>
          </cell>
          <cell r="H206">
            <v>2297.9093930089998</v>
          </cell>
          <cell r="I206">
            <v>1991.957956195</v>
          </cell>
          <cell r="J206">
            <v>1599.7199363279999</v>
          </cell>
          <cell r="K206">
            <v>1072.9815708220001</v>
          </cell>
          <cell r="L206">
            <v>791.03798613399999</v>
          </cell>
          <cell r="M206">
            <v>738.99839488135808</v>
          </cell>
          <cell r="N206">
            <v>787.03329054864639</v>
          </cell>
          <cell r="O206">
            <v>838.19045443430844</v>
          </cell>
          <cell r="P206">
            <v>892.67283397253834</v>
          </cell>
          <cell r="Q206">
            <v>950.69656818075339</v>
          </cell>
          <cell r="AE206">
            <v>713.40941460299996</v>
          </cell>
          <cell r="AF206">
            <v>627.20598010085746</v>
          </cell>
          <cell r="AG206">
            <v>716.66275941714275</v>
          </cell>
          <cell r="AH206">
            <v>-65.320197926000219</v>
          </cell>
          <cell r="AI206">
            <v>619.4208758929999</v>
          </cell>
          <cell r="AJ206">
            <v>230.53852275400021</v>
          </cell>
          <cell r="AK206">
            <v>324.81799588599995</v>
          </cell>
          <cell r="AL206">
            <v>424.9425417949999</v>
          </cell>
          <cell r="AM206">
            <v>303.63055854599997</v>
          </cell>
          <cell r="AN206">
            <v>257.20639579700014</v>
          </cell>
          <cell r="AO206">
            <v>259.75875888099972</v>
          </cell>
          <cell r="AP206">
            <v>252.38585759800026</v>
          </cell>
          <cell r="AQ206">
            <v>225.3485088330001</v>
          </cell>
          <cell r="AR206">
            <v>214.42039327399993</v>
          </cell>
          <cell r="AS206">
            <v>187.69133007400001</v>
          </cell>
          <cell r="AT206">
            <v>163.57775395299996</v>
          </cell>
          <cell r="AU206">
            <v>153.14711594400006</v>
          </cell>
          <cell r="AV206">
            <v>184.01060032545817</v>
          </cell>
          <cell r="AW206">
            <v>185.48859711522087</v>
          </cell>
          <cell r="AX206">
            <v>216.35208149667903</v>
          </cell>
          <cell r="AY206">
            <v>194.39722276551566</v>
          </cell>
          <cell r="AZ206">
            <v>195.97128934661296</v>
          </cell>
          <cell r="BA206">
            <v>197.54535592771023</v>
          </cell>
          <cell r="BB206">
            <v>199.11942250880747</v>
          </cell>
          <cell r="BC206">
            <v>207.03304224527417</v>
          </cell>
          <cell r="BD206">
            <v>208.7094231541428</v>
          </cell>
          <cell r="BE206">
            <v>210.38580406301142</v>
          </cell>
          <cell r="BF206">
            <v>212.06218497188001</v>
          </cell>
          <cell r="BG206">
            <v>220.49018999121697</v>
          </cell>
          <cell r="BH206">
            <v>222.27553565916205</v>
          </cell>
          <cell r="BI206">
            <v>224.06088132710713</v>
          </cell>
          <cell r="BJ206">
            <v>225.84622699505223</v>
          </cell>
          <cell r="BK206">
            <v>220.49018999121697</v>
          </cell>
          <cell r="BL206">
            <v>222.27553565916205</v>
          </cell>
          <cell r="BM206">
            <v>224.06088132710713</v>
          </cell>
          <cell r="BN206">
            <v>283.86996120326728</v>
          </cell>
        </row>
        <row r="207">
          <cell r="A207" t="str">
            <v xml:space="preserve">   as % of managed IEA</v>
          </cell>
          <cell r="H207">
            <v>7.1919115478159892E-2</v>
          </cell>
          <cell r="I207">
            <v>7.2869386517514068E-2</v>
          </cell>
          <cell r="J207">
            <v>9.6019454596791232E-2</v>
          </cell>
          <cell r="K207">
            <v>9.155969102198995E-2</v>
          </cell>
          <cell r="L207">
            <v>6.8265792488894542E-2</v>
          </cell>
          <cell r="M207">
            <v>0.06</v>
          </cell>
          <cell r="N207">
            <v>0.06</v>
          </cell>
          <cell r="O207">
            <v>0.06</v>
          </cell>
          <cell r="P207">
            <v>0.06</v>
          </cell>
          <cell r="Q207">
            <v>0.06</v>
          </cell>
          <cell r="Y207">
            <v>0.06</v>
          </cell>
          <cell r="AE207">
            <v>8.5074431557363869E-2</v>
          </cell>
          <cell r="AF207">
            <v>8.3442830169536436E-2</v>
          </cell>
          <cell r="AG207">
            <v>0.10878693949829832</v>
          </cell>
          <cell r="AH207">
            <v>-1.1361994634585841E-2</v>
          </cell>
          <cell r="AI207">
            <v>0.1283408532185073</v>
          </cell>
          <cell r="AJ207">
            <v>5.6107330506768034E-2</v>
          </cell>
          <cell r="AK207">
            <v>8.8936549159256903E-2</v>
          </cell>
          <cell r="AL207">
            <v>0.13064973579600175</v>
          </cell>
          <cell r="AM207">
            <v>0.10472758586571955</v>
          </cell>
          <cell r="AN207">
            <v>9.4760641851280983E-2</v>
          </cell>
          <cell r="AO207">
            <v>9.7073756048510901E-2</v>
          </cell>
          <cell r="AP207">
            <v>9.202103672588334E-2</v>
          </cell>
          <cell r="AQ207">
            <v>7.8836678694888751E-2</v>
          </cell>
          <cell r="AR207">
            <v>7.3025522661411046E-2</v>
          </cell>
          <cell r="AS207">
            <v>6.2829283147132181E-2</v>
          </cell>
          <cell r="AT207">
            <v>5.4619898726555309E-2</v>
          </cell>
          <cell r="AU207">
            <v>5.1866462756149173E-2</v>
          </cell>
          <cell r="AV207">
            <v>6.1442007858431395E-2</v>
          </cell>
          <cell r="AW207">
            <v>5.9952637850387167E-2</v>
          </cell>
          <cell r="AX207">
            <v>6.8711672247540601E-2</v>
          </cell>
          <cell r="AY207">
            <v>6.0713304401735897E-2</v>
          </cell>
          <cell r="AZ207">
            <v>6.0715571955719555E-2</v>
          </cell>
          <cell r="BA207">
            <v>6.0477958067456691E-2</v>
          </cell>
          <cell r="BB207">
            <v>5.9548495102404252E-2</v>
          </cell>
          <cell r="BC207">
            <v>6.0713304401735897E-2</v>
          </cell>
          <cell r="BD207">
            <v>6.0715571955719555E-2</v>
          </cell>
          <cell r="BE207">
            <v>6.0477958067456698E-2</v>
          </cell>
          <cell r="BF207">
            <v>5.9548495102404272E-2</v>
          </cell>
          <cell r="BG207">
            <v>6.0713304401735883E-2</v>
          </cell>
          <cell r="BH207">
            <v>6.0715571955719555E-2</v>
          </cell>
          <cell r="BI207">
            <v>6.0477958067456691E-2</v>
          </cell>
          <cell r="BJ207">
            <v>5.9548495102404286E-2</v>
          </cell>
          <cell r="BK207">
            <v>5.7007797560315383E-2</v>
          </cell>
          <cell r="BL207">
            <v>5.7009926718985492E-2</v>
          </cell>
          <cell r="BM207">
            <v>5.6786815086813804E-2</v>
          </cell>
          <cell r="BN207">
            <v>7.0279357355172906E-2</v>
          </cell>
        </row>
        <row r="209">
          <cell r="A209" t="str">
            <v>LLPE</v>
          </cell>
          <cell r="H209">
            <v>2697.4574824249999</v>
          </cell>
          <cell r="I209">
            <v>7134.3511772840002</v>
          </cell>
          <cell r="J209">
            <v>2580.442989316</v>
          </cell>
          <cell r="K209">
            <v>125.259430991</v>
          </cell>
          <cell r="L209">
            <v>118.966112426406</v>
          </cell>
          <cell r="M209">
            <v>307.91599786723259</v>
          </cell>
          <cell r="N209">
            <v>459.1027528200438</v>
          </cell>
          <cell r="O209">
            <v>488.94443175334663</v>
          </cell>
          <cell r="P209">
            <v>595.11522264835889</v>
          </cell>
          <cell r="Q209">
            <v>633.7977121205023</v>
          </cell>
          <cell r="AE209">
            <v>1108.4421188660001</v>
          </cell>
          <cell r="AF209">
            <v>993.23341886000003</v>
          </cell>
          <cell r="AG209">
            <v>807.68133218999992</v>
          </cell>
          <cell r="AH209">
            <v>4224.9943073680006</v>
          </cell>
          <cell r="AI209">
            <v>1259.2513831450001</v>
          </cell>
          <cell r="AJ209">
            <v>700.84298572900002</v>
          </cell>
          <cell r="AK209">
            <v>465.05056284299985</v>
          </cell>
          <cell r="AL209">
            <v>155.298057599</v>
          </cell>
          <cell r="AM209">
            <v>94.592368898999993</v>
          </cell>
          <cell r="AN209">
            <v>-3.2828218049999975</v>
          </cell>
          <cell r="AO209">
            <v>-22.769618886663352</v>
          </cell>
          <cell r="AP209">
            <v>56.719502783663359</v>
          </cell>
          <cell r="AQ209">
            <v>-18.211236221</v>
          </cell>
          <cell r="AR209">
            <v>70.375085078313106</v>
          </cell>
          <cell r="AS209">
            <v>61.564521177686885</v>
          </cell>
          <cell r="AT209">
            <v>5.2377423914060017</v>
          </cell>
          <cell r="AU209">
            <v>0</v>
          </cell>
          <cell r="AV209">
            <v>76.671083468940921</v>
          </cell>
          <cell r="AW209">
            <v>77.286915464675374</v>
          </cell>
          <cell r="AX209">
            <v>153.9579989336163</v>
          </cell>
          <cell r="AY209">
            <v>113.39837994655082</v>
          </cell>
          <cell r="AZ209">
            <v>114.31658545219091</v>
          </cell>
          <cell r="BA209">
            <v>115.234790957831</v>
          </cell>
          <cell r="BB209">
            <v>116.15299646347108</v>
          </cell>
          <cell r="BC209">
            <v>120.76927464307661</v>
          </cell>
          <cell r="BD209">
            <v>121.74716350658331</v>
          </cell>
          <cell r="BE209">
            <v>122.72505237009001</v>
          </cell>
          <cell r="BF209">
            <v>123.70294123359673</v>
          </cell>
          <cell r="BG209">
            <v>146.99345999414464</v>
          </cell>
          <cell r="BH209">
            <v>148.18369043944136</v>
          </cell>
          <cell r="BI209">
            <v>149.37392088473808</v>
          </cell>
          <cell r="BJ209">
            <v>150.5641513300348</v>
          </cell>
          <cell r="BK209">
            <v>146.99345999414464</v>
          </cell>
          <cell r="BL209">
            <v>148.18369043944136</v>
          </cell>
          <cell r="BM209">
            <v>149.37392088473808</v>
          </cell>
          <cell r="BN209">
            <v>189.24664080217821</v>
          </cell>
        </row>
        <row r="210">
          <cell r="A210" t="str">
            <v xml:space="preserve">   as % of avg. IEA (managed)</v>
          </cell>
          <cell r="H210">
            <v>8.4424023317089175E-2</v>
          </cell>
          <cell r="I210">
            <v>0.26098733252495254</v>
          </cell>
          <cell r="J210">
            <v>0.15488506633290694</v>
          </cell>
          <cell r="K210">
            <v>1.0688640989742414E-2</v>
          </cell>
          <cell r="L210">
            <v>1.0266657336902905E-2</v>
          </cell>
          <cell r="M210">
            <v>2.5000000000000001E-2</v>
          </cell>
          <cell r="N210">
            <v>3.5000000000000003E-2</v>
          </cell>
          <cell r="O210">
            <v>3.5000000000000003E-2</v>
          </cell>
          <cell r="P210">
            <v>0.04</v>
          </cell>
          <cell r="Q210">
            <v>0.04</v>
          </cell>
          <cell r="AE210">
            <v>0.13218228025381651</v>
          </cell>
          <cell r="AF210">
            <v>0.13213873929473033</v>
          </cell>
          <cell r="AG210">
            <v>0.12260324547953169</v>
          </cell>
          <cell r="AH210">
            <v>0.73490840774631461</v>
          </cell>
          <cell r="AI210">
            <v>0.26091047818887558</v>
          </cell>
          <cell r="AJ210">
            <v>0.17056771494804249</v>
          </cell>
          <cell r="AK210">
            <v>0.12733282258887682</v>
          </cell>
          <cell r="AL210">
            <v>4.7746808566720804E-2</v>
          </cell>
          <cell r="AM210">
            <v>3.2626592275661934E-2</v>
          </cell>
          <cell r="AN210">
            <v>-1.2094656525209503E-3</v>
          </cell>
          <cell r="AO210">
            <v>-8.509173814362574E-3</v>
          </cell>
          <cell r="AP210">
            <v>2.0680189842660516E-2</v>
          </cell>
          <cell r="AQ210">
            <v>-6.3710800041533308E-3</v>
          </cell>
          <cell r="AR210">
            <v>2.3967763941268021E-2</v>
          </cell>
          <cell r="AS210">
            <v>2.0608595673361516E-2</v>
          </cell>
          <cell r="AT210">
            <v>1.7489233839008507E-3</v>
          </cell>
          <cell r="AU210">
            <v>0</v>
          </cell>
          <cell r="AV210">
            <v>2.5600836607679752E-2</v>
          </cell>
          <cell r="AW210">
            <v>2.4980265770994659E-2</v>
          </cell>
          <cell r="AX210">
            <v>4.889581597474129E-2</v>
          </cell>
          <cell r="AY210">
            <v>3.5416094234345948E-2</v>
          </cell>
          <cell r="AZ210">
            <v>3.5417416974169745E-2</v>
          </cell>
          <cell r="BA210">
            <v>3.527880887268308E-2</v>
          </cell>
          <cell r="BB210">
            <v>3.4736622143069162E-2</v>
          </cell>
          <cell r="BC210">
            <v>3.5416094234345941E-2</v>
          </cell>
          <cell r="BD210">
            <v>3.5417416974169745E-2</v>
          </cell>
          <cell r="BE210">
            <v>3.527880887268308E-2</v>
          </cell>
          <cell r="BF210">
            <v>3.4736622143069176E-2</v>
          </cell>
          <cell r="BG210">
            <v>4.0475536267823922E-2</v>
          </cell>
          <cell r="BH210">
            <v>4.0477047970479706E-2</v>
          </cell>
          <cell r="BI210">
            <v>4.0318638711637794E-2</v>
          </cell>
          <cell r="BJ210">
            <v>3.9698996734936182E-2</v>
          </cell>
          <cell r="BK210">
            <v>3.8005198373543589E-2</v>
          </cell>
          <cell r="BL210">
            <v>3.8006617812656997E-2</v>
          </cell>
          <cell r="BM210">
            <v>3.7857876724542536E-2</v>
          </cell>
          <cell r="BN210">
            <v>4.6852904903448608E-2</v>
          </cell>
        </row>
        <row r="211">
          <cell r="A211" t="str">
            <v>SG&amp;A</v>
          </cell>
          <cell r="H211">
            <v>1572.7030613300001</v>
          </cell>
          <cell r="I211">
            <v>1487.887994987</v>
          </cell>
          <cell r="J211">
            <v>962.40876749100005</v>
          </cell>
          <cell r="K211">
            <v>958.16102434000004</v>
          </cell>
          <cell r="L211">
            <v>1067.2796224450001</v>
          </cell>
          <cell r="M211">
            <v>1061.3728288475454</v>
          </cell>
          <cell r="N211">
            <v>1154.8469139890378</v>
          </cell>
          <cell r="O211">
            <v>1249.3392602780939</v>
          </cell>
          <cell r="P211">
            <v>1344.3847205676627</v>
          </cell>
          <cell r="Q211">
            <v>1443.5836834975926</v>
          </cell>
          <cell r="AE211">
            <v>405.871199827</v>
          </cell>
          <cell r="AF211">
            <v>373.778735713</v>
          </cell>
          <cell r="AG211">
            <v>418.67741759500007</v>
          </cell>
          <cell r="AH211">
            <v>289.56064185199989</v>
          </cell>
          <cell r="AI211">
            <v>270.604175897</v>
          </cell>
          <cell r="AJ211">
            <v>202.83104562599999</v>
          </cell>
          <cell r="AK211">
            <v>216.70346819079066</v>
          </cell>
          <cell r="AL211">
            <v>272.27007777720939</v>
          </cell>
          <cell r="AM211">
            <v>199.066259487</v>
          </cell>
          <cell r="AN211">
            <v>221.41770476600001</v>
          </cell>
          <cell r="AO211">
            <v>227.65076381099999</v>
          </cell>
          <cell r="AP211">
            <v>310.02629627600004</v>
          </cell>
          <cell r="AQ211">
            <v>268.18454932399999</v>
          </cell>
          <cell r="AR211">
            <v>252.00485637200001</v>
          </cell>
          <cell r="AS211">
            <v>244.70481103715019</v>
          </cell>
          <cell r="AT211">
            <v>302.3854057118499</v>
          </cell>
          <cell r="AU211">
            <v>263.67490581499999</v>
          </cell>
          <cell r="AV211">
            <v>264.28183438303881</v>
          </cell>
          <cell r="AW211">
            <v>266.40458004073389</v>
          </cell>
          <cell r="AX211">
            <v>267.01150860877271</v>
          </cell>
          <cell r="AY211">
            <v>285.24718775529232</v>
          </cell>
          <cell r="AZ211">
            <v>287.55688158327041</v>
          </cell>
          <cell r="BA211">
            <v>289.8665754112485</v>
          </cell>
          <cell r="BB211">
            <v>292.1762692392266</v>
          </cell>
          <cell r="BC211">
            <v>308.58679728868918</v>
          </cell>
          <cell r="BD211">
            <v>311.08547580924539</v>
          </cell>
          <cell r="BE211">
            <v>313.58415432980155</v>
          </cell>
          <cell r="BF211">
            <v>316.08283285035782</v>
          </cell>
          <cell r="BG211">
            <v>332.06302598021267</v>
          </cell>
          <cell r="BH211">
            <v>334.75179542134799</v>
          </cell>
          <cell r="BI211">
            <v>337.44056486248337</v>
          </cell>
          <cell r="BJ211">
            <v>340.12933430361863</v>
          </cell>
          <cell r="BK211">
            <v>332.06302598021267</v>
          </cell>
          <cell r="BL211">
            <v>334.75179542134799</v>
          </cell>
          <cell r="BM211">
            <v>337.44056486248337</v>
          </cell>
          <cell r="BN211">
            <v>439.32829723354848</v>
          </cell>
        </row>
        <row r="212">
          <cell r="A212" t="str">
            <v xml:space="preserve">   Cost / income ratio</v>
          </cell>
          <cell r="H212">
            <v>0.33010588551853004</v>
          </cell>
          <cell r="I212">
            <v>0.45258744063120981</v>
          </cell>
          <cell r="J212">
            <v>0.35698072079105975</v>
          </cell>
          <cell r="K212">
            <v>0.41090084778078129</v>
          </cell>
          <cell r="L212">
            <v>0.44892195183721834</v>
          </cell>
          <cell r="M212">
            <v>0.43999999999999995</v>
          </cell>
          <cell r="N212">
            <v>0.44</v>
          </cell>
          <cell r="O212">
            <v>0.44000000000000006</v>
          </cell>
          <cell r="P212">
            <v>0.44</v>
          </cell>
          <cell r="Q212">
            <v>0.44</v>
          </cell>
          <cell r="Y212">
            <v>0.44</v>
          </cell>
          <cell r="AE212">
            <v>0.35690433515908926</v>
          </cell>
          <cell r="AF212">
            <v>0.3751165028126538</v>
          </cell>
          <cell r="AG212">
            <v>0.41524226038925455</v>
          </cell>
          <cell r="AH212">
            <v>1.9886074892532044</v>
          </cell>
          <cell r="AI212">
            <v>0.2961320787465509</v>
          </cell>
          <cell r="AJ212">
            <v>0.41774096580191006</v>
          </cell>
          <cell r="AK212">
            <v>0.35418025836714101</v>
          </cell>
          <cell r="AL212">
            <v>0.39759926871011558</v>
          </cell>
          <cell r="AM212">
            <v>0.3394733884094352</v>
          </cell>
          <cell r="AN212">
            <v>0.38634682277248034</v>
          </cell>
          <cell r="AO212">
            <v>0.40207544578365928</v>
          </cell>
          <cell r="AP212">
            <v>0.51145773223084878</v>
          </cell>
          <cell r="AQ212">
            <v>0.45292631503230657</v>
          </cell>
          <cell r="AR212">
            <v>0.41403323686221438</v>
          </cell>
          <cell r="AS212">
            <v>0.41224680028060384</v>
          </cell>
          <cell r="AT212">
            <v>0.51861250602071385</v>
          </cell>
          <cell r="AU212">
            <v>0.46622432036644507</v>
          </cell>
          <cell r="AV212">
            <v>0.43999999999999995</v>
          </cell>
          <cell r="AW212">
            <v>0.43999999999999989</v>
          </cell>
          <cell r="AX212">
            <v>0.4168461138602863</v>
          </cell>
          <cell r="AY212">
            <v>0.43999999999999989</v>
          </cell>
          <cell r="AZ212">
            <v>0.43999999999999995</v>
          </cell>
          <cell r="BA212">
            <v>0.43999999999999995</v>
          </cell>
          <cell r="BB212">
            <v>0.44000000000000022</v>
          </cell>
          <cell r="BC212">
            <v>0.44000000000000011</v>
          </cell>
          <cell r="BD212">
            <v>0.44000000000000006</v>
          </cell>
          <cell r="BE212">
            <v>0.44000000000000006</v>
          </cell>
          <cell r="BF212">
            <v>0.44000000000000006</v>
          </cell>
          <cell r="BG212">
            <v>0.44</v>
          </cell>
          <cell r="BH212">
            <v>0.43999999999999995</v>
          </cell>
          <cell r="BI212">
            <v>0.44</v>
          </cell>
          <cell r="BJ212">
            <v>0.44000000000000006</v>
          </cell>
          <cell r="BK212">
            <v>0.44</v>
          </cell>
          <cell r="BL212">
            <v>0.43999999999999995</v>
          </cell>
          <cell r="BM212">
            <v>0.44</v>
          </cell>
          <cell r="BN212">
            <v>0.44</v>
          </cell>
        </row>
        <row r="213">
          <cell r="H213">
            <v>0</v>
          </cell>
          <cell r="I213">
            <v>0</v>
          </cell>
          <cell r="J213">
            <v>0</v>
          </cell>
          <cell r="K213">
            <v>4.0431524547803618E-2</v>
          </cell>
        </row>
        <row r="214">
          <cell r="A214" t="str">
            <v>Op profits</v>
          </cell>
          <cell r="H214">
            <v>494.07763048899938</v>
          </cell>
          <cell r="I214">
            <v>-5334.7241830970006</v>
          </cell>
          <cell r="J214">
            <v>-846.88328725400049</v>
          </cell>
          <cell r="K214">
            <v>1248.434125926</v>
          </cell>
          <cell r="L214">
            <v>1191.1822747795939</v>
          </cell>
          <cell r="M214">
            <v>1042.9221479387347</v>
          </cell>
          <cell r="N214">
            <v>1010.7024104387317</v>
          </cell>
          <cell r="O214">
            <v>1101.1237176914999</v>
          </cell>
          <cell r="P214">
            <v>1115.9198762559392</v>
          </cell>
          <cell r="Q214">
            <v>1203.4906123309793</v>
          </cell>
          <cell r="AE214">
            <v>-377.11446778500016</v>
          </cell>
          <cell r="AF214">
            <v>-370.57842555714257</v>
          </cell>
          <cell r="AG214">
            <v>-218.08609178885729</v>
          </cell>
          <cell r="AH214">
            <v>-4368.9451979660007</v>
          </cell>
          <cell r="AI214">
            <v>-616.06000861600023</v>
          </cell>
          <cell r="AJ214">
            <v>-418.13140510899973</v>
          </cell>
          <cell r="AK214">
            <v>-69.908895480929687</v>
          </cell>
          <cell r="AL214">
            <v>257.21702195192927</v>
          </cell>
          <cell r="AM214">
            <v>292.73861594499988</v>
          </cell>
          <cell r="AN214">
            <v>354.97117541700015</v>
          </cell>
          <cell r="AO214">
            <v>361.30802727766292</v>
          </cell>
          <cell r="AP214">
            <v>239.41630728633709</v>
          </cell>
          <cell r="AQ214">
            <v>342.14187301700014</v>
          </cell>
          <cell r="AR214">
            <v>286.2785765996868</v>
          </cell>
          <cell r="AS214">
            <v>287.31880690616299</v>
          </cell>
          <cell r="AT214">
            <v>275.44301825674393</v>
          </cell>
          <cell r="AU214">
            <v>301.87882936500012</v>
          </cell>
          <cell r="AV214">
            <v>259.68761483674496</v>
          </cell>
          <cell r="AW214">
            <v>261.77345913262241</v>
          </cell>
          <cell r="AX214">
            <v>219.58224460436736</v>
          </cell>
          <cell r="AY214">
            <v>249.64349537836688</v>
          </cell>
          <cell r="AZ214">
            <v>251.66490019924424</v>
          </cell>
          <cell r="BA214">
            <v>253.68630502012172</v>
          </cell>
          <cell r="BB214">
            <v>255.70770984099875</v>
          </cell>
          <cell r="BC214">
            <v>271.97755826980034</v>
          </cell>
          <cell r="BD214">
            <v>274.17980570518341</v>
          </cell>
          <cell r="BE214">
            <v>276.38205314056643</v>
          </cell>
          <cell r="BF214">
            <v>278.58430057594956</v>
          </cell>
          <cell r="BG214">
            <v>275.63220943521691</v>
          </cell>
          <cell r="BH214">
            <v>277.86404918772894</v>
          </cell>
          <cell r="BI214">
            <v>280.09588894024068</v>
          </cell>
          <cell r="BJ214">
            <v>282.32772869275254</v>
          </cell>
          <cell r="BK214">
            <v>275.63220943521691</v>
          </cell>
          <cell r="BL214">
            <v>277.86404918772894</v>
          </cell>
          <cell r="BM214">
            <v>280.09588894024068</v>
          </cell>
          <cell r="BN214">
            <v>369.89846476779258</v>
          </cell>
        </row>
        <row r="215">
          <cell r="A215" t="str">
            <v>Net non-op income</v>
          </cell>
          <cell r="H215">
            <v>6.9539340109999443</v>
          </cell>
          <cell r="I215">
            <v>-238.36101234099999</v>
          </cell>
          <cell r="J215">
            <v>53.344025035000001</v>
          </cell>
          <cell r="K215">
            <v>114.639048867</v>
          </cell>
          <cell r="L215">
            <v>-4.4052661692749025E-2</v>
          </cell>
          <cell r="M215">
            <v>127.15864395674907</v>
          </cell>
          <cell r="N215">
            <v>169.84752538423777</v>
          </cell>
          <cell r="O215">
            <v>112.47913377968803</v>
          </cell>
          <cell r="P215">
            <v>115.35299818894123</v>
          </cell>
          <cell r="Q215">
            <v>-1.4604686541645151</v>
          </cell>
          <cell r="AE215">
            <v>-23.53841091</v>
          </cell>
          <cell r="AF215">
            <v>8.2456145539999994</v>
          </cell>
          <cell r="AG215">
            <v>-51.863796805000007</v>
          </cell>
          <cell r="AH215">
            <v>-171.20441918</v>
          </cell>
          <cell r="AI215">
            <v>69.820089715999998</v>
          </cell>
          <cell r="AJ215">
            <v>-63.553354689323101</v>
          </cell>
          <cell r="AK215">
            <v>-21.493838811676895</v>
          </cell>
          <cell r="AL215">
            <v>68.571128819999998</v>
          </cell>
          <cell r="AM215">
            <v>-0.967728959</v>
          </cell>
          <cell r="AN215">
            <v>124.820539842</v>
          </cell>
          <cell r="AO215">
            <v>2.0853736480000009</v>
          </cell>
          <cell r="AP215">
            <v>-11.299135664000005</v>
          </cell>
          <cell r="AQ215">
            <v>11.43453465</v>
          </cell>
          <cell r="AR215">
            <v>0.70938428800000075</v>
          </cell>
          <cell r="AS215">
            <v>18.804677622</v>
          </cell>
          <cell r="AT215">
            <v>-30.992649221692748</v>
          </cell>
          <cell r="AU215">
            <v>43.540123170000001</v>
          </cell>
          <cell r="AV215">
            <v>31.662502345230518</v>
          </cell>
          <cell r="AW215">
            <v>31.916819633144019</v>
          </cell>
          <cell r="AX215">
            <v>20.039198808374536</v>
          </cell>
          <cell r="AY215">
            <v>41.952338769906731</v>
          </cell>
          <cell r="AZ215">
            <v>42.292033820675208</v>
          </cell>
          <cell r="BA215">
            <v>42.631728871443677</v>
          </cell>
          <cell r="BB215">
            <v>42.971423922212153</v>
          </cell>
          <cell r="BC215">
            <v>27.782346043582944</v>
          </cell>
          <cell r="BD215">
            <v>28.00730431114232</v>
          </cell>
          <cell r="BE215">
            <v>28.232262578701693</v>
          </cell>
          <cell r="BF215">
            <v>28.457220846261066</v>
          </cell>
          <cell r="BG215">
            <v>28.492190552668482</v>
          </cell>
          <cell r="BH215">
            <v>28.722896549046364</v>
          </cell>
          <cell r="BI215">
            <v>28.95360254542425</v>
          </cell>
          <cell r="BJ215">
            <v>29.184308541802139</v>
          </cell>
          <cell r="BK215">
            <v>28.492190552668482</v>
          </cell>
          <cell r="BL215">
            <v>28.722896549046364</v>
          </cell>
          <cell r="BM215">
            <v>28.95360254542425</v>
          </cell>
          <cell r="BN215">
            <v>-87.629158301303605</v>
          </cell>
        </row>
        <row r="216">
          <cell r="A216" t="str">
            <v>Pretax profits</v>
          </cell>
          <cell r="H216">
            <v>501.03156449999932</v>
          </cell>
          <cell r="I216">
            <v>-5573.0851954380005</v>
          </cell>
          <cell r="J216">
            <v>-793.53926221900053</v>
          </cell>
          <cell r="K216">
            <v>1363.0731747929999</v>
          </cell>
          <cell r="L216">
            <v>1191.138222117901</v>
          </cell>
          <cell r="M216">
            <v>1170.0807918954838</v>
          </cell>
          <cell r="N216">
            <v>1180.5499358229695</v>
          </cell>
          <cell r="O216">
            <v>1213.6028514711879</v>
          </cell>
          <cell r="P216">
            <v>1231.2728744448805</v>
          </cell>
          <cell r="Q216">
            <v>1202.0301436768148</v>
          </cell>
          <cell r="AE216">
            <v>-400.65287869500014</v>
          </cell>
          <cell r="AF216">
            <v>-362.33281100314258</v>
          </cell>
          <cell r="AG216">
            <v>-269.94988859385728</v>
          </cell>
          <cell r="AH216">
            <v>-4540.1496171460003</v>
          </cell>
          <cell r="AI216">
            <v>-546.23991890000025</v>
          </cell>
          <cell r="AJ216">
            <v>-481.68475979832283</v>
          </cell>
          <cell r="AK216">
            <v>-91.402734292606581</v>
          </cell>
          <cell r="AL216">
            <v>325.78815077192928</v>
          </cell>
          <cell r="AM216">
            <v>291.77088698599988</v>
          </cell>
          <cell r="AN216">
            <v>479.79171525900017</v>
          </cell>
          <cell r="AO216">
            <v>363.39340092566295</v>
          </cell>
          <cell r="AP216">
            <v>228.11717162233708</v>
          </cell>
          <cell r="AQ216">
            <v>353.57640766700013</v>
          </cell>
          <cell r="AR216">
            <v>286.98796088768682</v>
          </cell>
          <cell r="AS216">
            <v>306.12348452816298</v>
          </cell>
          <cell r="AT216">
            <v>244.45036903505118</v>
          </cell>
          <cell r="AU216">
            <v>345.41895253500013</v>
          </cell>
          <cell r="AV216">
            <v>291.35011718197546</v>
          </cell>
          <cell r="AW216">
            <v>293.69027876576644</v>
          </cell>
          <cell r="AX216">
            <v>239.62144341274188</v>
          </cell>
          <cell r="AY216">
            <v>291.59583414827364</v>
          </cell>
          <cell r="AZ216">
            <v>293.95693401991946</v>
          </cell>
          <cell r="BA216">
            <v>296.31803389156539</v>
          </cell>
          <cell r="BB216">
            <v>298.67913376321087</v>
          </cell>
          <cell r="BC216">
            <v>299.75990431338329</v>
          </cell>
          <cell r="BD216">
            <v>302.18711001632573</v>
          </cell>
          <cell r="BE216">
            <v>304.61431571926812</v>
          </cell>
          <cell r="BF216">
            <v>307.04152142221062</v>
          </cell>
          <cell r="BG216">
            <v>304.1243999878854</v>
          </cell>
          <cell r="BH216">
            <v>306.58694573677531</v>
          </cell>
          <cell r="BI216">
            <v>309.04949148566493</v>
          </cell>
          <cell r="BJ216">
            <v>311.51203723455467</v>
          </cell>
          <cell r="BK216">
            <v>304.1243999878854</v>
          </cell>
          <cell r="BL216">
            <v>306.58694573677531</v>
          </cell>
          <cell r="BM216">
            <v>309.04949148566493</v>
          </cell>
          <cell r="BN216">
            <v>282.26930646648896</v>
          </cell>
        </row>
        <row r="217">
          <cell r="A217" t="str">
            <v xml:space="preserve">   Income taxes</v>
          </cell>
          <cell r="H217">
            <v>150.63719141000001</v>
          </cell>
          <cell r="I217">
            <v>0</v>
          </cell>
          <cell r="J217">
            <v>0</v>
          </cell>
          <cell r="K217">
            <v>0</v>
          </cell>
          <cell r="L217">
            <v>-2.5410259009999998</v>
          </cell>
          <cell r="M217">
            <v>0</v>
          </cell>
          <cell r="N217">
            <v>0</v>
          </cell>
          <cell r="O217">
            <v>305.56319250068691</v>
          </cell>
          <cell r="P217">
            <v>338.60004047234219</v>
          </cell>
          <cell r="Q217">
            <v>330.55828951112409</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-2.5410259009999998</v>
          </cell>
          <cell r="AT217">
            <v>0</v>
          </cell>
          <cell r="AU217">
            <v>-519.98051612200004</v>
          </cell>
          <cell r="AV217">
            <v>0</v>
          </cell>
          <cell r="AW217">
            <v>0</v>
          </cell>
          <cell r="AX217">
            <v>519.98051612200004</v>
          </cell>
          <cell r="AY217">
            <v>0</v>
          </cell>
          <cell r="AZ217">
            <v>0</v>
          </cell>
          <cell r="BA217">
            <v>0</v>
          </cell>
          <cell r="BB217">
            <v>0</v>
          </cell>
          <cell r="BC217">
            <v>43.568330025642766</v>
          </cell>
          <cell r="BD217">
            <v>83.101455254489579</v>
          </cell>
          <cell r="BE217">
            <v>83.768936822798736</v>
          </cell>
          <cell r="BF217">
            <v>95.124470397755829</v>
          </cell>
          <cell r="BG217">
            <v>83.634209996668488</v>
          </cell>
          <cell r="BH217">
            <v>84.311410077613218</v>
          </cell>
          <cell r="BI217">
            <v>84.988610158557861</v>
          </cell>
          <cell r="BJ217">
            <v>85.665810239502633</v>
          </cell>
          <cell r="BK217">
            <v>83.634209996668488</v>
          </cell>
          <cell r="BL217">
            <v>84.311410077613218</v>
          </cell>
          <cell r="BM217">
            <v>84.988610158557861</v>
          </cell>
          <cell r="BN217">
            <v>77.624059278284534</v>
          </cell>
        </row>
        <row r="218">
          <cell r="A218" t="str">
            <v xml:space="preserve">   Effective tax rate</v>
          </cell>
          <cell r="M218">
            <v>0</v>
          </cell>
          <cell r="N218">
            <v>0</v>
          </cell>
          <cell r="O218">
            <v>0.27500000000000002</v>
          </cell>
          <cell r="P218">
            <v>0.27500000000000002</v>
          </cell>
          <cell r="Q218">
            <v>0.27500000000000002</v>
          </cell>
          <cell r="AV218">
            <v>0</v>
          </cell>
          <cell r="AW218">
            <v>0</v>
          </cell>
          <cell r="AX218">
            <v>0</v>
          </cell>
          <cell r="AY218">
            <v>0</v>
          </cell>
          <cell r="AZ218">
            <v>0</v>
          </cell>
          <cell r="BA218">
            <v>0</v>
          </cell>
          <cell r="BB218">
            <v>0</v>
          </cell>
          <cell r="BC218">
            <v>0.27500000000000002</v>
          </cell>
          <cell r="BD218">
            <v>0.27500000000000002</v>
          </cell>
          <cell r="BE218">
            <v>0.27500000000000002</v>
          </cell>
          <cell r="BF218">
            <v>0.27500000000000002</v>
          </cell>
          <cell r="BG218">
            <v>0.27500000000000002</v>
          </cell>
          <cell r="BH218">
            <v>0.27500000000000002</v>
          </cell>
          <cell r="BI218">
            <v>0.27500000000000002</v>
          </cell>
          <cell r="BJ218">
            <v>0.27500000000000002</v>
          </cell>
          <cell r="BK218">
            <v>0.27500000000000002</v>
          </cell>
          <cell r="BL218">
            <v>0.27500000000000002</v>
          </cell>
          <cell r="BM218">
            <v>0.27500000000000002</v>
          </cell>
          <cell r="BN218">
            <v>0.27500000000000002</v>
          </cell>
        </row>
        <row r="219">
          <cell r="A219" t="str">
            <v>Net profits</v>
          </cell>
          <cell r="H219">
            <v>350.39437308999931</v>
          </cell>
          <cell r="I219">
            <v>-5573.0851954380005</v>
          </cell>
          <cell r="J219">
            <v>-793.53926221900053</v>
          </cell>
          <cell r="K219">
            <v>1363.0731747929999</v>
          </cell>
          <cell r="L219">
            <v>1193.679248018901</v>
          </cell>
          <cell r="M219">
            <v>1170.0807918954838</v>
          </cell>
          <cell r="N219">
            <v>1180.5499358229695</v>
          </cell>
          <cell r="O219">
            <v>908.03965897050091</v>
          </cell>
          <cell r="P219">
            <v>892.67283397253834</v>
          </cell>
          <cell r="Q219">
            <v>871.47185416569062</v>
          </cell>
          <cell r="AE219">
            <v>-400.65287869500014</v>
          </cell>
          <cell r="AF219">
            <v>-362.33281100314258</v>
          </cell>
          <cell r="AG219">
            <v>-269.94988859385728</v>
          </cell>
          <cell r="AH219">
            <v>-4540.1496171460003</v>
          </cell>
          <cell r="AI219">
            <v>-546.23991890000025</v>
          </cell>
          <cell r="AJ219">
            <v>-481.68475979832283</v>
          </cell>
          <cell r="AK219">
            <v>-91.402734292606581</v>
          </cell>
          <cell r="AL219">
            <v>325.78815077192928</v>
          </cell>
          <cell r="AM219">
            <v>291.77088698599988</v>
          </cell>
          <cell r="AN219">
            <v>479.79171525900017</v>
          </cell>
          <cell r="AO219">
            <v>363.39340092566295</v>
          </cell>
          <cell r="AP219">
            <v>228.11717162233708</v>
          </cell>
          <cell r="AQ219">
            <v>353.57640766700013</v>
          </cell>
          <cell r="AR219">
            <v>286.98796088768682</v>
          </cell>
          <cell r="AS219">
            <v>308.66451042916299</v>
          </cell>
          <cell r="AT219">
            <v>244.45036903505118</v>
          </cell>
          <cell r="AU219">
            <v>865.39946865700017</v>
          </cell>
          <cell r="AV219">
            <v>291.35011718197546</v>
          </cell>
          <cell r="AW219">
            <v>293.69027876576644</v>
          </cell>
          <cell r="AX219">
            <v>-280.35907270925816</v>
          </cell>
          <cell r="AY219">
            <v>291.59583414827364</v>
          </cell>
          <cell r="AZ219">
            <v>293.95693401991946</v>
          </cell>
          <cell r="BA219">
            <v>296.31803389156539</v>
          </cell>
          <cell r="BB219">
            <v>298.67913376321087</v>
          </cell>
          <cell r="BC219">
            <v>256.19157428774054</v>
          </cell>
          <cell r="BD219">
            <v>219.08565476183617</v>
          </cell>
          <cell r="BE219">
            <v>220.84537889646938</v>
          </cell>
          <cell r="BF219">
            <v>211.91705102445479</v>
          </cell>
          <cell r="BG219">
            <v>220.49018999121691</v>
          </cell>
          <cell r="BH219">
            <v>222.27553565916207</v>
          </cell>
          <cell r="BI219">
            <v>224.06088132710707</v>
          </cell>
          <cell r="BJ219">
            <v>225.84622699505204</v>
          </cell>
          <cell r="BK219">
            <v>220.49018999121691</v>
          </cell>
          <cell r="BL219">
            <v>222.27553565916207</v>
          </cell>
          <cell r="BM219">
            <v>224.06088132710707</v>
          </cell>
          <cell r="BN219">
            <v>204.64524718820442</v>
          </cell>
        </row>
        <row r="220">
          <cell r="A220" t="str">
            <v xml:space="preserve">   Return on avg IEA</v>
          </cell>
          <cell r="H220">
            <v>1.0966513065233989E-2</v>
          </cell>
          <cell r="I220">
            <v>-0.20387342912455114</v>
          </cell>
          <cell r="J220">
            <v>-4.7630341679873761E-2</v>
          </cell>
          <cell r="K220">
            <v>0.11631379523955851</v>
          </cell>
          <cell r="L220">
            <v>0.1030133334579892</v>
          </cell>
          <cell r="M220">
            <v>9.5000000000000001E-2</v>
          </cell>
          <cell r="N220">
            <v>0.09</v>
          </cell>
          <cell r="O220">
            <v>6.5000000000000002E-2</v>
          </cell>
          <cell r="P220">
            <v>0.06</v>
          </cell>
          <cell r="Q220">
            <v>5.5E-2</v>
          </cell>
          <cell r="AE220">
            <v>-4.7778057324581971E-2</v>
          </cell>
          <cell r="AF220">
            <v>-4.8204379697598221E-2</v>
          </cell>
          <cell r="AG220">
            <v>-4.0977463684475995E-2</v>
          </cell>
          <cell r="AH220">
            <v>-0.78972748442479423</v>
          </cell>
          <cell r="AI220">
            <v>-0.11317813135142758</v>
          </cell>
          <cell r="AJ220">
            <v>-0.11723006504607579</v>
          </cell>
          <cell r="AK220">
            <v>-2.5026457507477264E-2</v>
          </cell>
          <cell r="AL220">
            <v>0.10016444963129691</v>
          </cell>
          <cell r="AM220">
            <v>0.10063697398005529</v>
          </cell>
          <cell r="AN220">
            <v>0.17676609771692223</v>
          </cell>
          <cell r="AO220">
            <v>0.13580278294776227</v>
          </cell>
          <cell r="AP220">
            <v>8.317256294565864E-2</v>
          </cell>
          <cell r="AQ220">
            <v>0.12369635720994972</v>
          </cell>
          <cell r="AR220">
            <v>9.7739984156148665E-2</v>
          </cell>
          <cell r="AS220">
            <v>0.10332480416425618</v>
          </cell>
          <cell r="AT220">
            <v>8.1623901036077889E-2</v>
          </cell>
          <cell r="AU220">
            <v>0.29308556699626231</v>
          </cell>
          <cell r="AV220">
            <v>9.7283179109183049E-2</v>
          </cell>
          <cell r="AW220">
            <v>9.4925009929779702E-2</v>
          </cell>
          <cell r="AX220">
            <v>-8.9039775269824012E-2</v>
          </cell>
          <cell r="AY220">
            <v>9.1069956602603891E-2</v>
          </cell>
          <cell r="AZ220">
            <v>9.1073357933579346E-2</v>
          </cell>
          <cell r="BA220">
            <v>9.0716937101185058E-2</v>
          </cell>
          <cell r="BB220">
            <v>8.9322742653606277E-2</v>
          </cell>
          <cell r="BC220">
            <v>7.5129249255122585E-2</v>
          </cell>
          <cell r="BD220">
            <v>6.3734117200515861E-2</v>
          </cell>
          <cell r="BE220">
            <v>6.348469006155949E-2</v>
          </cell>
          <cell r="BF220">
            <v>5.9507740508846781E-2</v>
          </cell>
          <cell r="BG220">
            <v>6.0713304401735869E-2</v>
          </cell>
          <cell r="BH220">
            <v>6.0715571955719562E-2</v>
          </cell>
          <cell r="BI220">
            <v>6.0477958067456677E-2</v>
          </cell>
          <cell r="BJ220">
            <v>5.9548495102404231E-2</v>
          </cell>
          <cell r="BK220">
            <v>5.7007797560315369E-2</v>
          </cell>
          <cell r="BL220">
            <v>5.7009926718985499E-2</v>
          </cell>
          <cell r="BM220">
            <v>5.678681508681379E-2</v>
          </cell>
          <cell r="BN220">
            <v>5.0665228533564102E-2</v>
          </cell>
        </row>
        <row r="221">
          <cell r="A221" t="str">
            <v xml:space="preserve">   ROA</v>
          </cell>
          <cell r="I221">
            <v>-0.21738963725224661</v>
          </cell>
          <cell r="J221">
            <v>-5.3148160463513242E-2</v>
          </cell>
          <cell r="K221">
            <v>0.11213718271136465</v>
          </cell>
          <cell r="L221">
            <v>9.8347097231655689E-2</v>
          </cell>
          <cell r="M221">
            <v>9.1821977140904301E-2</v>
          </cell>
          <cell r="N221">
            <v>8.7031452330085135E-2</v>
          </cell>
          <cell r="O221">
            <v>6.2962477942303044E-2</v>
          </cell>
          <cell r="P221">
            <v>5.8216395143661087E-2</v>
          </cell>
          <cell r="Q221">
            <v>5.3453152305940041E-2</v>
          </cell>
          <cell r="AE221">
            <v>-4.7226840566949126E-2</v>
          </cell>
          <cell r="AF221">
            <v>-4.5292844621458224E-2</v>
          </cell>
          <cell r="AG221">
            <v>-3.8586488498596583E-2</v>
          </cell>
          <cell r="AH221">
            <v>-0.83414712664504065</v>
          </cell>
          <cell r="AI221">
            <v>-0.12588736389427277</v>
          </cell>
          <cell r="AJ221">
            <v>-0.11778218641163776</v>
          </cell>
          <cell r="AK221">
            <v>-2.5148667859886831E-2</v>
          </cell>
          <cell r="AL221">
            <v>0.10041317936026228</v>
          </cell>
          <cell r="AM221">
            <v>9.6354640273089695E-2</v>
          </cell>
          <cell r="AN221">
            <v>0.16487032163884291</v>
          </cell>
          <cell r="AO221">
            <v>0.12697268947846604</v>
          </cell>
          <cell r="AP221">
            <v>7.7971478483725584E-2</v>
          </cell>
          <cell r="AQ221">
            <v>0.11697237852347832</v>
          </cell>
          <cell r="AR221">
            <v>9.4187658914400604E-2</v>
          </cell>
          <cell r="AS221">
            <v>9.9613945549102398E-2</v>
          </cell>
          <cell r="AT221">
            <v>7.8244846164423773E-2</v>
          </cell>
          <cell r="AU221">
            <v>0.27837181954018958</v>
          </cell>
          <cell r="AV221">
            <v>9.2951335106426489E-2</v>
          </cell>
          <cell r="AW221">
            <v>9.25469590450749E-2</v>
          </cell>
          <cell r="AX221">
            <v>-8.6281867048057556E-2</v>
          </cell>
          <cell r="AY221">
            <v>8.8008620501532533E-2</v>
          </cell>
          <cell r="AZ221">
            <v>8.8031371985962587E-2</v>
          </cell>
          <cell r="BA221">
            <v>8.771537978967521E-2</v>
          </cell>
          <cell r="BB221">
            <v>8.6421586710481724E-2</v>
          </cell>
          <cell r="BC221">
            <v>7.2727286999504703E-2</v>
          </cell>
          <cell r="BD221">
            <v>6.1709944781123453E-2</v>
          </cell>
          <cell r="BE221">
            <v>6.1488186204898765E-2</v>
          </cell>
          <cell r="BF221">
            <v>5.7672073771657735E-2</v>
          </cell>
          <cell r="BG221">
            <v>5.8870984038655691E-2</v>
          </cell>
          <cell r="BH221">
            <v>5.888588160739535E-2</v>
          </cell>
          <cell r="BI221">
            <v>5.8674037172960172E-2</v>
          </cell>
          <cell r="BJ221">
            <v>5.7807703974548832E-2</v>
          </cell>
          <cell r="BK221">
            <v>5.5369640715037298E-2</v>
          </cell>
          <cell r="BL221">
            <v>5.5383503540726083E-2</v>
          </cell>
          <cell r="BM221">
            <v>5.5184041067929297E-2</v>
          </cell>
          <cell r="BN221">
            <v>4.9265030608961459E-2</v>
          </cell>
        </row>
        <row r="223">
          <cell r="A223" t="str">
            <v>VALUE ADDITION TO PRICE TARGET</v>
          </cell>
          <cell r="Q223">
            <v>0.14300000000000013</v>
          </cell>
        </row>
        <row r="224">
          <cell r="A224" t="str">
            <v>Tax carried forward</v>
          </cell>
          <cell r="H224">
            <v>0.4</v>
          </cell>
          <cell r="I224">
            <v>0.3</v>
          </cell>
          <cell r="J224">
            <v>0.2</v>
          </cell>
          <cell r="K224">
            <v>0.1</v>
          </cell>
          <cell r="Q224">
            <v>115.92695400000011</v>
          </cell>
        </row>
        <row r="225">
          <cell r="H225">
            <v>2006</v>
          </cell>
          <cell r="I225">
            <v>2007</v>
          </cell>
          <cell r="J225">
            <v>2008</v>
          </cell>
          <cell r="K225">
            <v>2009</v>
          </cell>
        </row>
        <row r="226">
          <cell r="H226">
            <v>321.77221777125806</v>
          </cell>
          <cell r="I226">
            <v>324.65123235131665</v>
          </cell>
          <cell r="J226">
            <v>249.71090621688776</v>
          </cell>
          <cell r="K226">
            <v>38.865643660537643</v>
          </cell>
          <cell r="M226">
            <v>3400</v>
          </cell>
          <cell r="N226">
            <v>935.00000000000011</v>
          </cell>
          <cell r="Q226">
            <v>46392</v>
          </cell>
          <cell r="Y226">
            <v>46392</v>
          </cell>
        </row>
        <row r="227">
          <cell r="H227">
            <v>321.77221777125806</v>
          </cell>
          <cell r="I227">
            <v>289.86717174224697</v>
          </cell>
          <cell r="J227">
            <v>199.06800559381995</v>
          </cell>
          <cell r="K227">
            <v>27.663797476125204</v>
          </cell>
          <cell r="L227">
            <v>838.37119258345012</v>
          </cell>
          <cell r="Q227">
            <v>17.892081999999998</v>
          </cell>
          <cell r="Y227">
            <v>0</v>
          </cell>
        </row>
        <row r="228">
          <cell r="H228">
            <v>0.12</v>
          </cell>
          <cell r="P228">
            <v>5.5E-2</v>
          </cell>
          <cell r="Q228">
            <v>830.04946814399989</v>
          </cell>
          <cell r="Y228">
            <v>0</v>
          </cell>
        </row>
        <row r="229">
          <cell r="A229" t="str">
            <v>Written off assets</v>
          </cell>
          <cell r="H229">
            <v>9000</v>
          </cell>
          <cell r="Q229">
            <v>45.652720747919993</v>
          </cell>
          <cell r="Y229">
            <v>0</v>
          </cell>
        </row>
        <row r="230">
          <cell r="A230" t="str">
            <v xml:space="preserve">   Recovery ratio</v>
          </cell>
          <cell r="H230">
            <v>0.08</v>
          </cell>
        </row>
        <row r="231">
          <cell r="A231" t="str">
            <v xml:space="preserve">   Value of written off assets</v>
          </cell>
          <cell r="H231">
            <v>720</v>
          </cell>
          <cell r="L231">
            <v>1021.7894363041793</v>
          </cell>
          <cell r="Q231">
            <v>70.274233252080109</v>
          </cell>
          <cell r="Y231">
            <v>115.92695400000011</v>
          </cell>
          <cell r="Z231">
            <v>0.64963669662761747</v>
          </cell>
        </row>
        <row r="232">
          <cell r="L232">
            <v>-285.71428571428572</v>
          </cell>
          <cell r="Q232">
            <v>171.01657954187655</v>
          </cell>
          <cell r="Y232">
            <v>282.11522534401547</v>
          </cell>
          <cell r="Z232">
            <v>410.92058700000001</v>
          </cell>
          <cell r="AE232">
            <v>0</v>
          </cell>
        </row>
        <row r="233">
          <cell r="A233" t="str">
            <v>Value of excess capital</v>
          </cell>
          <cell r="H233">
            <v>1552.0468673972084</v>
          </cell>
          <cell r="L233">
            <v>-150</v>
          </cell>
          <cell r="Q233">
            <v>6480.0981195939867</v>
          </cell>
          <cell r="Y233">
            <v>6480.0981195939867</v>
          </cell>
        </row>
        <row r="234">
          <cell r="L234">
            <v>586.07515058989361</v>
          </cell>
          <cell r="Q234">
            <v>2.6391047849224799E-2</v>
          </cell>
          <cell r="Y234">
            <v>4.3535640994536592E-2</v>
          </cell>
        </row>
        <row r="235">
          <cell r="A235" t="str">
            <v>Value to SFG</v>
          </cell>
          <cell r="H235">
            <v>2048.5882774034239</v>
          </cell>
          <cell r="L235">
            <v>146.5187876474734</v>
          </cell>
        </row>
        <row r="236">
          <cell r="A236" t="str">
            <v xml:space="preserve">   # of shares</v>
          </cell>
          <cell r="H236">
            <v>410.92058700000001</v>
          </cell>
          <cell r="L236">
            <v>596.51878764747335</v>
          </cell>
        </row>
        <row r="237">
          <cell r="A237" t="str">
            <v xml:space="preserve">  Per share value</v>
          </cell>
          <cell r="H237">
            <v>4985.3629684497264</v>
          </cell>
        </row>
        <row r="239">
          <cell r="A239" t="str">
            <v>Goodwill creation</v>
          </cell>
          <cell r="H239">
            <v>3914.3974554892129</v>
          </cell>
        </row>
        <row r="240">
          <cell r="A240" t="str">
            <v xml:space="preserve">   Amortization</v>
          </cell>
          <cell r="M240">
            <v>293.57980916169095</v>
          </cell>
          <cell r="N240">
            <v>391.43974554892128</v>
          </cell>
          <cell r="O240">
            <v>391.43974554892128</v>
          </cell>
          <cell r="P240">
            <v>391.43974554892128</v>
          </cell>
          <cell r="Q240">
            <v>391.43974554892128</v>
          </cell>
          <cell r="AV240">
            <v>97.85993638723032</v>
          </cell>
          <cell r="AW240">
            <v>97.85993638723032</v>
          </cell>
          <cell r="AX240">
            <v>97.85993638723032</v>
          </cell>
          <cell r="AY240">
            <v>97.85993638723032</v>
          </cell>
          <cell r="AZ240">
            <v>97.85993638723032</v>
          </cell>
          <cell r="BA240">
            <v>97.85993638723032</v>
          </cell>
          <cell r="BB240">
            <v>97.85993638723032</v>
          </cell>
          <cell r="BC240">
            <v>97.85993638723032</v>
          </cell>
          <cell r="BD240">
            <v>97.85993638723032</v>
          </cell>
          <cell r="BE240">
            <v>97.85993638723032</v>
          </cell>
          <cell r="BF240">
            <v>97.85993638723032</v>
          </cell>
          <cell r="BG240">
            <v>97.85993638723032</v>
          </cell>
          <cell r="BH240">
            <v>97.85993638723032</v>
          </cell>
          <cell r="BI240">
            <v>97.85993638723032</v>
          </cell>
          <cell r="BJ240">
            <v>97.85993638723032</v>
          </cell>
          <cell r="BK240">
            <v>97.85993638723032</v>
          </cell>
          <cell r="BL240">
            <v>97.85993638723032</v>
          </cell>
          <cell r="BM240">
            <v>97.85993638723032</v>
          </cell>
          <cell r="BN240">
            <v>97.85993638723032</v>
          </cell>
        </row>
        <row r="241">
          <cell r="AU241">
            <v>3914.3974554892129</v>
          </cell>
          <cell r="AV241">
            <v>3816.5375191019825</v>
          </cell>
          <cell r="AW241">
            <v>3718.6775827147521</v>
          </cell>
          <cell r="AX241">
            <v>3620.8176463275217</v>
          </cell>
          <cell r="AY241">
            <v>3522.9577099402914</v>
          </cell>
          <cell r="AZ241">
            <v>3425.097773553061</v>
          </cell>
          <cell r="BA241">
            <v>3327.2378371658306</v>
          </cell>
          <cell r="BB241">
            <v>3229.3779007786002</v>
          </cell>
          <cell r="BC241">
            <v>3131.5179643913698</v>
          </cell>
          <cell r="BD241">
            <v>3033.6580280041394</v>
          </cell>
          <cell r="BE241">
            <v>2935.798091616909</v>
          </cell>
          <cell r="BF241">
            <v>2837.9381552296786</v>
          </cell>
          <cell r="BG241">
            <v>2740.0782188424482</v>
          </cell>
          <cell r="BH241">
            <v>2642.2182824552178</v>
          </cell>
          <cell r="BI241">
            <v>2544.3583460679874</v>
          </cell>
          <cell r="BJ241">
            <v>2446.498409680757</v>
          </cell>
          <cell r="BK241">
            <v>2348.6384732935267</v>
          </cell>
          <cell r="BL241">
            <v>2250.7785369062963</v>
          </cell>
          <cell r="BM241">
            <v>2152.9186005190659</v>
          </cell>
          <cell r="BN241">
            <v>2055.0586641318355</v>
          </cell>
        </row>
        <row r="243">
          <cell r="A243" t="str">
            <v>Funding cost</v>
          </cell>
        </row>
        <row r="244">
          <cell r="A244" t="str">
            <v xml:space="preserve">   CRPS</v>
          </cell>
          <cell r="M244">
            <v>20.742201821250003</v>
          </cell>
          <cell r="N244">
            <v>27.656269095000003</v>
          </cell>
          <cell r="O244">
            <v>27.656269095000003</v>
          </cell>
          <cell r="P244">
            <v>27.656269095000003</v>
          </cell>
          <cell r="Q244">
            <v>27.656269095000003</v>
          </cell>
          <cell r="AV244">
            <v>6.9140672737500006</v>
          </cell>
          <cell r="AW244">
            <v>6.9140672737500006</v>
          </cell>
          <cell r="AX244">
            <v>6.9140672737500006</v>
          </cell>
          <cell r="AY244">
            <v>6.9140672737500006</v>
          </cell>
          <cell r="AZ244">
            <v>6.9140672737500006</v>
          </cell>
          <cell r="BA244">
            <v>6.9140672737500006</v>
          </cell>
          <cell r="BB244">
            <v>6.9140672737500006</v>
          </cell>
          <cell r="BC244">
            <v>6.9140672737500006</v>
          </cell>
          <cell r="BD244">
            <v>6.9140672737500006</v>
          </cell>
          <cell r="BE244">
            <v>6.9140672737500006</v>
          </cell>
          <cell r="BF244">
            <v>6.9140672737500006</v>
          </cell>
          <cell r="BG244">
            <v>6.9140672737500006</v>
          </cell>
          <cell r="BH244">
            <v>6.9140672737500006</v>
          </cell>
          <cell r="BI244">
            <v>6.9140672737500006</v>
          </cell>
          <cell r="BJ244">
            <v>6.9140672737500006</v>
          </cell>
          <cell r="BK244">
            <v>6.9140672737500006</v>
          </cell>
          <cell r="BL244">
            <v>6.9140672737500006</v>
          </cell>
          <cell r="BM244">
            <v>6.9140672737500006</v>
          </cell>
          <cell r="BN244">
            <v>6.9140672737500006</v>
          </cell>
        </row>
        <row r="245">
          <cell r="A245" t="str">
            <v xml:space="preserve">   RPS</v>
          </cell>
          <cell r="M245">
            <v>152.19749999999999</v>
          </cell>
          <cell r="N245">
            <v>202.93</v>
          </cell>
          <cell r="O245">
            <v>202.93</v>
          </cell>
          <cell r="P245">
            <v>202.93</v>
          </cell>
          <cell r="Q245">
            <v>202.93</v>
          </cell>
          <cell r="AV245">
            <v>50.732499999999995</v>
          </cell>
          <cell r="AW245">
            <v>50.732499999999995</v>
          </cell>
          <cell r="AX245">
            <v>50.732499999999995</v>
          </cell>
          <cell r="AY245">
            <v>50.732500000000002</v>
          </cell>
          <cell r="AZ245">
            <v>50.732500000000002</v>
          </cell>
          <cell r="BA245">
            <v>50.732500000000002</v>
          </cell>
          <cell r="BB245">
            <v>50.732500000000002</v>
          </cell>
          <cell r="BC245">
            <v>50.732500000000002</v>
          </cell>
          <cell r="BD245">
            <v>50.732500000000002</v>
          </cell>
          <cell r="BE245">
            <v>50.732500000000002</v>
          </cell>
          <cell r="BF245">
            <v>50.732500000000002</v>
          </cell>
          <cell r="BG245">
            <v>50.732500000000002</v>
          </cell>
          <cell r="BH245">
            <v>50.732500000000002</v>
          </cell>
          <cell r="BI245">
            <v>50.732500000000002</v>
          </cell>
          <cell r="BJ245">
            <v>50.732500000000002</v>
          </cell>
          <cell r="BK245">
            <v>50.732500000000002</v>
          </cell>
          <cell r="BL245">
            <v>50.732500000000002</v>
          </cell>
          <cell r="BM245">
            <v>50.732500000000002</v>
          </cell>
          <cell r="BN245">
            <v>50.732500000000002</v>
          </cell>
        </row>
        <row r="255">
          <cell r="A255" t="str">
            <v>Tender Offer</v>
          </cell>
        </row>
        <row r="256">
          <cell r="A256" t="str">
            <v xml:space="preserve">   Price (Won)</v>
          </cell>
          <cell r="H256">
            <v>46392</v>
          </cell>
        </row>
        <row r="257">
          <cell r="A257" t="str">
            <v xml:space="preserve">   Period</v>
          </cell>
        </row>
      </sheetData>
      <sheetData sheetId="6" refreshError="1"/>
      <sheetData sheetId="7" refreshError="1"/>
      <sheetData sheetId="8" refreshError="1"/>
      <sheetData sheetId="9" refreshError="1">
        <row r="2">
          <cell r="B2" t="str">
            <v>SHINHAN FINANCIAL GROUP (055550.KS)</v>
          </cell>
          <cell r="O2" t="str">
            <v>Foreign exchange rate</v>
          </cell>
          <cell r="W2">
            <v>965.2</v>
          </cell>
        </row>
        <row r="3">
          <cell r="O3" t="str">
            <v>Current share price</v>
          </cell>
          <cell r="W3">
            <v>58900</v>
          </cell>
          <cell r="X3">
            <v>61.023622047244089</v>
          </cell>
        </row>
        <row r="5">
          <cell r="B5" t="str">
            <v>Profit and Loss Statements</v>
          </cell>
          <cell r="O5" t="str">
            <v>Per Share Data and Valuations</v>
          </cell>
        </row>
        <row r="6">
          <cell r="B6" t="str">
            <v>Won billions, Year ending Dec 31</v>
          </cell>
          <cell r="C6">
            <v>2000</v>
          </cell>
          <cell r="D6">
            <v>2001</v>
          </cell>
          <cell r="E6">
            <v>2002</v>
          </cell>
          <cell r="F6">
            <v>2003</v>
          </cell>
          <cell r="G6">
            <v>2004</v>
          </cell>
          <cell r="H6">
            <v>2005</v>
          </cell>
          <cell r="I6">
            <v>2006</v>
          </cell>
          <cell r="J6">
            <v>2007</v>
          </cell>
          <cell r="K6" t="str">
            <v>2008E</v>
          </cell>
          <cell r="L6" t="str">
            <v>2009E</v>
          </cell>
          <cell r="M6" t="str">
            <v>2010E</v>
          </cell>
          <cell r="O6" t="str">
            <v>Won billions, Year ending Dec 31</v>
          </cell>
          <cell r="P6">
            <v>2000</v>
          </cell>
          <cell r="Q6">
            <v>2001</v>
          </cell>
          <cell r="R6">
            <v>2002</v>
          </cell>
          <cell r="S6">
            <v>2003</v>
          </cell>
          <cell r="T6">
            <v>2004</v>
          </cell>
          <cell r="U6">
            <v>2005</v>
          </cell>
          <cell r="V6">
            <v>2006</v>
          </cell>
          <cell r="W6">
            <v>2007</v>
          </cell>
          <cell r="X6" t="str">
            <v>2008E</v>
          </cell>
          <cell r="Y6" t="str">
            <v>2009E</v>
          </cell>
          <cell r="Z6" t="str">
            <v>2010E</v>
          </cell>
        </row>
        <row r="7">
          <cell r="B7" t="str">
            <v>Avg Earning Assets</v>
          </cell>
          <cell r="C7">
            <v>0</v>
          </cell>
          <cell r="D7">
            <v>0</v>
          </cell>
          <cell r="E7">
            <v>49724.987999999998</v>
          </cell>
          <cell r="F7">
            <v>57957.267000000007</v>
          </cell>
          <cell r="G7">
            <v>112895.58162500002</v>
          </cell>
          <cell r="H7">
            <v>114974.23262499998</v>
          </cell>
          <cell r="I7">
            <v>120580.75200000001</v>
          </cell>
          <cell r="J7">
            <v>138812.614</v>
          </cell>
          <cell r="K7">
            <v>156516.76335599885</v>
          </cell>
          <cell r="L7">
            <v>168104.09170572687</v>
          </cell>
          <cell r="M7">
            <v>183115.62515496527</v>
          </cell>
          <cell r="O7" t="str">
            <v>Book Value Per Share (Won)</v>
          </cell>
          <cell r="P7" t="e">
            <v>#DIV/0!</v>
          </cell>
          <cell r="Q7">
            <v>0</v>
          </cell>
          <cell r="R7">
            <v>12451.998142403514</v>
          </cell>
          <cell r="S7">
            <v>12234.947540557414</v>
          </cell>
          <cell r="T7">
            <v>17506.335706253656</v>
          </cell>
          <cell r="U7">
            <v>22965.11908125148</v>
          </cell>
          <cell r="V7">
            <v>27798.766366076343</v>
          </cell>
          <cell r="W7">
            <v>35090.084731713381</v>
          </cell>
          <cell r="X7">
            <v>38673.070574065168</v>
          </cell>
          <cell r="Y7">
            <v>43296.866391284449</v>
          </cell>
          <cell r="Z7">
            <v>48332.025647816103</v>
          </cell>
        </row>
        <row r="8">
          <cell r="B8" t="str">
            <v>Net Interest Margin (%)</v>
          </cell>
          <cell r="C8" t="e">
            <v>#DIV/0!</v>
          </cell>
          <cell r="D8" t="e">
            <v>#DIV/0!</v>
          </cell>
          <cell r="E8">
            <v>2.5436245454699762</v>
          </cell>
          <cell r="F8">
            <v>2.0384052960951382</v>
          </cell>
          <cell r="G8">
            <v>3.1026550642394182</v>
          </cell>
          <cell r="H8">
            <v>2.9873692758946273</v>
          </cell>
          <cell r="I8">
            <v>2.5144859654814553</v>
          </cell>
          <cell r="J8">
            <v>2.3191199324291967</v>
          </cell>
          <cell r="K8">
            <v>2.1933726161836997</v>
          </cell>
          <cell r="L8">
            <v>2.1218156277862024</v>
          </cell>
          <cell r="M8">
            <v>2.0908781077618204</v>
          </cell>
          <cell r="O8" t="str">
            <v>Price/Book (x)</v>
          </cell>
          <cell r="P8" t="e">
            <v>#DIV/0!</v>
          </cell>
          <cell r="Q8" t="e">
            <v>#DIV/0!</v>
          </cell>
          <cell r="R8">
            <v>4.7301645347524106</v>
          </cell>
          <cell r="S8">
            <v>4.814078671343168</v>
          </cell>
          <cell r="T8">
            <v>3.3644962023068938</v>
          </cell>
          <cell r="U8">
            <v>2.5647591807214027</v>
          </cell>
          <cell r="V8">
            <v>2.1187990583595613</v>
          </cell>
          <cell r="W8">
            <v>1.6785368416841673</v>
          </cell>
          <cell r="X8">
            <v>1.5230236214938506</v>
          </cell>
          <cell r="Y8">
            <v>1.3603755862538915</v>
          </cell>
          <cell r="Z8">
            <v>1.2186536610153731</v>
          </cell>
        </row>
        <row r="9">
          <cell r="B9" t="str">
            <v xml:space="preserve">  Interest Income</v>
          </cell>
          <cell r="C9">
            <v>0</v>
          </cell>
          <cell r="D9">
            <v>0</v>
          </cell>
          <cell r="E9">
            <v>4093.9695122271314</v>
          </cell>
          <cell r="F9">
            <v>5645.5872263039464</v>
          </cell>
          <cell r="G9">
            <v>7980.9449999999997</v>
          </cell>
          <cell r="H9">
            <v>7884.7379999999994</v>
          </cell>
          <cell r="I9">
            <v>9262.9760000000006</v>
          </cell>
          <cell r="J9">
            <v>13320.949000000001</v>
          </cell>
          <cell r="K9">
            <v>15333.669285486485</v>
          </cell>
          <cell r="L9">
            <v>16380.001282212468</v>
          </cell>
          <cell r="M9">
            <v>17964.533621263272</v>
          </cell>
          <cell r="O9" t="str">
            <v>ROAA (%)</v>
          </cell>
          <cell r="P9" t="e">
            <v>#DIV/0!</v>
          </cell>
          <cell r="Q9" t="e">
            <v>#DIV/0!</v>
          </cell>
          <cell r="R9">
            <v>1.8406863534163227</v>
          </cell>
          <cell r="S9">
            <v>0.39444653993212997</v>
          </cell>
          <cell r="T9">
            <v>0.74210067252642919</v>
          </cell>
          <cell r="U9">
            <v>1.1322192125998027</v>
          </cell>
          <cell r="V9">
            <v>1.1205480808626735</v>
          </cell>
          <cell r="W9">
            <v>1.1246407990881466</v>
          </cell>
          <cell r="X9">
            <v>1.1471067263024362</v>
          </cell>
          <cell r="Y9">
            <v>1.1251049747283821</v>
          </cell>
          <cell r="Z9">
            <v>1.1350010193471678</v>
          </cell>
        </row>
        <row r="10">
          <cell r="B10" t="str">
            <v xml:space="preserve">  Interest Expense</v>
          </cell>
          <cell r="C10">
            <v>0</v>
          </cell>
          <cell r="D10">
            <v>0</v>
          </cell>
          <cell r="E10">
            <v>2352.14</v>
          </cell>
          <cell r="F10">
            <v>2996.8960000000002</v>
          </cell>
          <cell r="G10">
            <v>3985.7900000000004</v>
          </cell>
          <cell r="H10">
            <v>3841.9270000000001</v>
          </cell>
          <cell r="I10">
            <v>4782.1670000000004</v>
          </cell>
          <cell r="J10">
            <v>6867.6059999999998</v>
          </cell>
          <cell r="K10">
            <v>8503.8665613400481</v>
          </cell>
          <cell r="L10">
            <v>9051.3068073174618</v>
          </cell>
          <cell r="M10">
            <v>9932.789299601649</v>
          </cell>
          <cell r="O10" t="str">
            <v>ROAE (Reported, %)</v>
          </cell>
          <cell r="S10">
            <v>9.319788443136142</v>
          </cell>
          <cell r="T10">
            <v>18.493212606186336</v>
          </cell>
          <cell r="U10">
            <v>21.581550838516041</v>
          </cell>
          <cell r="V10">
            <v>17.903234941104078</v>
          </cell>
          <cell r="W10">
            <v>17.454531018625993</v>
          </cell>
          <cell r="X10">
            <v>14.580874080497095</v>
          </cell>
          <cell r="Y10">
            <v>14.129812046500506</v>
          </cell>
          <cell r="Z10">
            <v>13.97476780686093</v>
          </cell>
        </row>
        <row r="11">
          <cell r="B11" t="str">
            <v>Net Interest Income (NII)</v>
          </cell>
          <cell r="C11">
            <v>0</v>
          </cell>
          <cell r="D11">
            <v>0</v>
          </cell>
          <cell r="E11">
            <v>1741.8295122271315</v>
          </cell>
          <cell r="F11">
            <v>2648.6912263039462</v>
          </cell>
          <cell r="G11">
            <v>3995.1549999999993</v>
          </cell>
          <cell r="H11">
            <v>4042.8109999999992</v>
          </cell>
          <cell r="I11">
            <v>4480.8090000000002</v>
          </cell>
          <cell r="J11">
            <v>6453.3430000000008</v>
          </cell>
          <cell r="K11">
            <v>6829.802724146437</v>
          </cell>
          <cell r="L11">
            <v>7328.6944748950064</v>
          </cell>
          <cell r="M11">
            <v>8031.744321661623</v>
          </cell>
          <cell r="O11" t="str">
            <v>ROAE (ModelWare, %)</v>
          </cell>
          <cell r="T11">
            <v>20.174543848069664</v>
          </cell>
          <cell r="U11">
            <v>22.968598483969629</v>
          </cell>
          <cell r="V11">
            <v>19.550041310098013</v>
          </cell>
          <cell r="W11">
            <v>17.91244842551021</v>
          </cell>
          <cell r="X11">
            <v>17.570013356211028</v>
          </cell>
          <cell r="Y11">
            <v>16.819680463970368</v>
          </cell>
          <cell r="Z11">
            <v>16.381086815182027</v>
          </cell>
        </row>
        <row r="12">
          <cell r="B12" t="str">
            <v>Loan Loss Prov Exp (LLPE)</v>
          </cell>
          <cell r="C12">
            <v>0</v>
          </cell>
          <cell r="D12">
            <v>0</v>
          </cell>
          <cell r="E12">
            <v>210.54599999999999</v>
          </cell>
          <cell r="F12">
            <v>1096.3929999999998</v>
          </cell>
          <cell r="G12">
            <v>1384.81</v>
          </cell>
          <cell r="H12">
            <v>902.69299999999998</v>
          </cell>
          <cell r="I12">
            <v>584.55900000000008</v>
          </cell>
          <cell r="J12">
            <v>866.42300000000012</v>
          </cell>
          <cell r="K12">
            <v>640.41421074056257</v>
          </cell>
          <cell r="L12">
            <v>779.5551711577657</v>
          </cell>
          <cell r="M12">
            <v>974.64059532565352</v>
          </cell>
        </row>
        <row r="13">
          <cell r="B13" t="str">
            <v>NII After LLPE</v>
          </cell>
          <cell r="C13">
            <v>0</v>
          </cell>
          <cell r="D13">
            <v>0</v>
          </cell>
          <cell r="E13">
            <v>1531.2835122271315</v>
          </cell>
          <cell r="F13">
            <v>1552.2982263039464</v>
          </cell>
          <cell r="G13">
            <v>2610.3449999999993</v>
          </cell>
          <cell r="H13">
            <v>3140.1179999999995</v>
          </cell>
          <cell r="I13">
            <v>3896.25</v>
          </cell>
          <cell r="J13">
            <v>5586.920000000001</v>
          </cell>
          <cell r="K13">
            <v>6189.3885134058746</v>
          </cell>
          <cell r="L13">
            <v>6549.1393037372409</v>
          </cell>
          <cell r="M13">
            <v>7057.1037263359694</v>
          </cell>
          <cell r="O13" t="str">
            <v>MW EPS Growth (%)</v>
          </cell>
          <cell r="S13">
            <v>-43.00337837184518</v>
          </cell>
          <cell r="T13">
            <v>143.37954558801238</v>
          </cell>
          <cell r="U13">
            <v>56.245570769616073</v>
          </cell>
          <cell r="V13">
            <v>8.927047444434443</v>
          </cell>
          <cell r="W13">
            <v>9.9238632538054983</v>
          </cell>
          <cell r="X13">
            <v>18.800169290303479</v>
          </cell>
          <cell r="Y13">
            <v>6.3801906980504919</v>
          </cell>
          <cell r="Z13">
            <v>8.8686418581237056</v>
          </cell>
        </row>
        <row r="14">
          <cell r="O14" t="str">
            <v>Current P/MW EPS</v>
          </cell>
          <cell r="P14" t="e">
            <v>#DIV/0!</v>
          </cell>
          <cell r="Q14" t="e">
            <v>#DIV/0!</v>
          </cell>
          <cell r="R14">
            <v>28.023307521997893</v>
          </cell>
          <cell r="S14">
            <v>49.166611496417396</v>
          </cell>
          <cell r="T14">
            <v>20.201620221464939</v>
          </cell>
          <cell r="U14">
            <v>12.929403452499916</v>
          </cell>
          <cell r="V14">
            <v>11.869782350518062</v>
          </cell>
          <cell r="W14">
            <v>10.798185215808578</v>
          </cell>
          <cell r="X14">
            <v>9.0893685424149719</v>
          </cell>
          <cell r="Y14">
            <v>8.5442303522600689</v>
          </cell>
          <cell r="Z14">
            <v>7.8482014714529154</v>
          </cell>
        </row>
        <row r="15">
          <cell r="B15" t="str">
            <v>Non-interest Income</v>
          </cell>
        </row>
        <row r="16">
          <cell r="B16" t="str">
            <v>Fees and Commissions</v>
          </cell>
          <cell r="C16">
            <v>0</v>
          </cell>
          <cell r="D16">
            <v>0</v>
          </cell>
          <cell r="E16">
            <v>284.00548777286809</v>
          </cell>
          <cell r="F16">
            <v>560.02877369605358</v>
          </cell>
          <cell r="G16">
            <v>718.28499999999985</v>
          </cell>
          <cell r="H16">
            <v>943.00099999999998</v>
          </cell>
          <cell r="I16">
            <v>786.91399999999999</v>
          </cell>
          <cell r="J16">
            <v>590.197</v>
          </cell>
          <cell r="K16">
            <v>681.11272646689088</v>
          </cell>
          <cell r="L16">
            <v>767.98008956179763</v>
          </cell>
          <cell r="M16">
            <v>819.50997851175975</v>
          </cell>
          <cell r="O16" t="str">
            <v>Gross Dividends</v>
          </cell>
          <cell r="P16">
            <v>0</v>
          </cell>
          <cell r="Q16">
            <v>150.812285352</v>
          </cell>
          <cell r="R16">
            <v>157.49299999999999</v>
          </cell>
          <cell r="S16">
            <v>185.54912639999998</v>
          </cell>
          <cell r="T16">
            <v>266.29053524999995</v>
          </cell>
          <cell r="U16">
            <v>295.9627792</v>
          </cell>
          <cell r="V16">
            <v>335.32384230000002</v>
          </cell>
          <cell r="W16">
            <v>356.57962830000002</v>
          </cell>
          <cell r="X16">
            <v>452.01264570000001</v>
          </cell>
          <cell r="Y16">
            <v>534.1967631</v>
          </cell>
          <cell r="Z16">
            <v>616.38088049999999</v>
          </cell>
        </row>
        <row r="17">
          <cell r="B17" t="str">
            <v>Dividend Income</v>
          </cell>
          <cell r="C17">
            <v>0</v>
          </cell>
          <cell r="D17">
            <v>0</v>
          </cell>
          <cell r="E17">
            <v>16.09</v>
          </cell>
          <cell r="F17">
            <v>8.4960000000000004</v>
          </cell>
          <cell r="G17">
            <v>78.173000000000002</v>
          </cell>
          <cell r="H17">
            <v>90.212000000000003</v>
          </cell>
          <cell r="I17">
            <v>97.061000000000007</v>
          </cell>
          <cell r="J17">
            <v>106.523</v>
          </cell>
          <cell r="K17">
            <v>110.55519089680313</v>
          </cell>
          <cell r="L17">
            <v>117.63362409418171</v>
          </cell>
          <cell r="M17">
            <v>123.65242509085931</v>
          </cell>
          <cell r="O17" t="str">
            <v>Gross DPS (Won)</v>
          </cell>
          <cell r="P17">
            <v>0</v>
          </cell>
          <cell r="Q17">
            <v>574.58669542322627</v>
          </cell>
          <cell r="R17">
            <v>600.00201685832212</v>
          </cell>
          <cell r="S17">
            <v>600</v>
          </cell>
          <cell r="T17">
            <v>750</v>
          </cell>
          <cell r="U17">
            <v>800</v>
          </cell>
          <cell r="V17">
            <v>900</v>
          </cell>
          <cell r="W17">
            <v>900</v>
          </cell>
          <cell r="X17">
            <v>1100</v>
          </cell>
          <cell r="Y17">
            <v>1300</v>
          </cell>
          <cell r="Z17">
            <v>1500</v>
          </cell>
        </row>
        <row r="18">
          <cell r="B18" t="str">
            <v>Forex Income</v>
          </cell>
          <cell r="C18">
            <v>0</v>
          </cell>
          <cell r="D18">
            <v>0</v>
          </cell>
          <cell r="E18">
            <v>85.564000000000021</v>
          </cell>
          <cell r="F18">
            <v>120.42400000000001</v>
          </cell>
          <cell r="G18">
            <v>149.31499999999994</v>
          </cell>
          <cell r="H18">
            <v>53.08199999999988</v>
          </cell>
          <cell r="I18">
            <v>124.31200000000013</v>
          </cell>
          <cell r="J18">
            <v>158.28400000000011</v>
          </cell>
          <cell r="K18">
            <v>-24.557502560363901</v>
          </cell>
          <cell r="L18">
            <v>0</v>
          </cell>
          <cell r="M18">
            <v>0</v>
          </cell>
          <cell r="O18" t="str">
            <v>Dividend Yield (Current Price, %)</v>
          </cell>
          <cell r="P18">
            <v>0</v>
          </cell>
          <cell r="Q18">
            <v>0.97552919426693763</v>
          </cell>
          <cell r="R18">
            <v>1.0186791457696469</v>
          </cell>
          <cell r="S18">
            <v>1.0186757215619695</v>
          </cell>
          <cell r="T18">
            <v>1.2733446519524618</v>
          </cell>
          <cell r="U18">
            <v>1.3582342954159592</v>
          </cell>
          <cell r="V18">
            <v>1.5280135823429541</v>
          </cell>
          <cell r="W18">
            <v>1.5280135823429541</v>
          </cell>
          <cell r="X18">
            <v>1.8675721561969438</v>
          </cell>
          <cell r="Y18">
            <v>2.2071307300509337</v>
          </cell>
          <cell r="Z18">
            <v>2.5466893039049237</v>
          </cell>
        </row>
        <row r="19">
          <cell r="B19" t="str">
            <v>Other trading income</v>
          </cell>
          <cell r="C19">
            <v>0</v>
          </cell>
          <cell r="D19">
            <v>0</v>
          </cell>
          <cell r="E19">
            <v>70.039000000000172</v>
          </cell>
          <cell r="F19">
            <v>54.36600000000012</v>
          </cell>
          <cell r="G19">
            <v>258.37800000000004</v>
          </cell>
          <cell r="H19">
            <v>152.58600000000035</v>
          </cell>
          <cell r="I19">
            <v>266.34400000000062</v>
          </cell>
          <cell r="J19">
            <v>156.21800000000036</v>
          </cell>
          <cell r="K19">
            <v>251.36587948925239</v>
          </cell>
          <cell r="L19">
            <v>308.92084917054422</v>
          </cell>
          <cell r="M19">
            <v>330.7706676874318</v>
          </cell>
          <cell r="O19" t="str">
            <v>Dividend Payout Ratio (%)</v>
          </cell>
          <cell r="P19" t="e">
            <v>#DIV/0!</v>
          </cell>
          <cell r="Q19" t="e">
            <v>#DIV/0!</v>
          </cell>
          <cell r="R19">
            <v>26.154546194302881</v>
          </cell>
          <cell r="S19">
            <v>51.117151641376694</v>
          </cell>
          <cell r="T19">
            <v>27.369656976640123</v>
          </cell>
          <cell r="U19">
            <v>18.120936123595342</v>
          </cell>
          <cell r="V19">
            <v>19.339113261303069</v>
          </cell>
          <cell r="W19">
            <v>16.326040681605729</v>
          </cell>
          <cell r="X19">
            <v>20.455007142560472</v>
          </cell>
          <cell r="Y19">
            <v>22.448243362362387</v>
          </cell>
          <cell r="Z19">
            <v>23.194200838310451</v>
          </cell>
        </row>
        <row r="20">
          <cell r="B20" t="str">
            <v>Other Income</v>
          </cell>
          <cell r="C20">
            <v>0</v>
          </cell>
          <cell r="D20">
            <v>0</v>
          </cell>
          <cell r="E20">
            <v>-106.20799999999986</v>
          </cell>
          <cell r="F20">
            <v>-161.6880000000005</v>
          </cell>
          <cell r="G20">
            <v>-156.81999999999826</v>
          </cell>
          <cell r="H20">
            <v>-174.83300000000094</v>
          </cell>
          <cell r="I20">
            <v>226.38765746088018</v>
          </cell>
          <cell r="J20">
            <v>1059.8640000000009</v>
          </cell>
          <cell r="K20">
            <v>293.53675247954277</v>
          </cell>
          <cell r="L20">
            <v>242.73044249755469</v>
          </cell>
          <cell r="M20">
            <v>265.92746223075414</v>
          </cell>
        </row>
        <row r="21">
          <cell r="B21" t="str">
            <v>Total Non-interest Income</v>
          </cell>
          <cell r="C21">
            <v>0</v>
          </cell>
          <cell r="D21">
            <v>0</v>
          </cell>
          <cell r="E21">
            <v>349.49048777286839</v>
          </cell>
          <cell r="F21">
            <v>581.62677369605308</v>
          </cell>
          <cell r="G21">
            <v>1047.3310000000015</v>
          </cell>
          <cell r="H21">
            <v>1064.0479999999993</v>
          </cell>
          <cell r="I21">
            <v>1501.0186574608811</v>
          </cell>
          <cell r="J21">
            <v>2071.0860000000011</v>
          </cell>
          <cell r="K21">
            <v>1312.0130467721251</v>
          </cell>
          <cell r="L21">
            <v>1437.2650053240782</v>
          </cell>
          <cell r="M21">
            <v>1539.8605335208051</v>
          </cell>
          <cell r="O21" t="str">
            <v>Issued Shares (m)</v>
          </cell>
          <cell r="P21">
            <v>0</v>
          </cell>
          <cell r="Q21">
            <v>292.34419200000002</v>
          </cell>
          <cell r="R21">
            <v>292.36112500000002</v>
          </cell>
          <cell r="S21">
            <v>339.12190299999997</v>
          </cell>
          <cell r="T21">
            <v>364.03961399999997</v>
          </cell>
          <cell r="U21">
            <v>381.56761399999999</v>
          </cell>
          <cell r="V21">
            <v>381.56761399999999</v>
          </cell>
          <cell r="W21">
            <v>410.92058700000001</v>
          </cell>
          <cell r="X21">
            <v>410.92058700000001</v>
          </cell>
          <cell r="Y21">
            <v>410.92058700000001</v>
          </cell>
          <cell r="Z21">
            <v>410.92058700000001</v>
          </cell>
        </row>
        <row r="22">
          <cell r="O22" t="str">
            <v>Market Cap (Wonbn)</v>
          </cell>
          <cell r="P22">
            <v>0</v>
          </cell>
          <cell r="Q22">
            <v>17219.072908800001</v>
          </cell>
          <cell r="R22">
            <v>17220.070262499998</v>
          </cell>
          <cell r="S22">
            <v>19974.280086700001</v>
          </cell>
          <cell r="T22">
            <v>21441.933264599997</v>
          </cell>
          <cell r="U22">
            <v>22474.3324646</v>
          </cell>
          <cell r="V22">
            <v>22474.3324646</v>
          </cell>
          <cell r="W22">
            <v>24203.222574300002</v>
          </cell>
          <cell r="X22">
            <v>24203.222574300002</v>
          </cell>
          <cell r="Y22">
            <v>24203.222574300002</v>
          </cell>
          <cell r="Z22">
            <v>24203.222574300002</v>
          </cell>
        </row>
        <row r="23">
          <cell r="B23" t="str">
            <v>Non-interest Expense</v>
          </cell>
          <cell r="O23" t="str">
            <v>Market Cap (US$mn)</v>
          </cell>
          <cell r="P23">
            <v>0</v>
          </cell>
          <cell r="Q23">
            <v>17839.901480314962</v>
          </cell>
          <cell r="R23">
            <v>17840.934793307086</v>
          </cell>
          <cell r="S23">
            <v>20694.446836614174</v>
          </cell>
          <cell r="T23">
            <v>22215.015814960625</v>
          </cell>
          <cell r="U23">
            <v>23284.637862204723</v>
          </cell>
          <cell r="V23">
            <v>23284.637862204723</v>
          </cell>
          <cell r="W23">
            <v>25075.862592519687</v>
          </cell>
          <cell r="X23">
            <v>25075.862592519687</v>
          </cell>
          <cell r="Y23">
            <v>25075.862592519687</v>
          </cell>
          <cell r="Z23">
            <v>25075.862592519687</v>
          </cell>
        </row>
        <row r="24">
          <cell r="B24" t="str">
            <v>Salaries &amp; Benefits</v>
          </cell>
          <cell r="C24">
            <v>0</v>
          </cell>
          <cell r="D24">
            <v>0</v>
          </cell>
          <cell r="E24">
            <v>563.56799999999998</v>
          </cell>
          <cell r="F24">
            <v>739.86200000000008</v>
          </cell>
          <cell r="G24">
            <v>1249.345</v>
          </cell>
          <cell r="H24">
            <v>1458.665</v>
          </cell>
          <cell r="I24">
            <v>1705.1170000000002</v>
          </cell>
          <cell r="J24">
            <v>2079.808</v>
          </cell>
          <cell r="K24">
            <v>2208.3588068099407</v>
          </cell>
          <cell r="L24">
            <v>2412.8204672103607</v>
          </cell>
          <cell r="M24">
            <v>2571.928177527634</v>
          </cell>
        </row>
        <row r="25">
          <cell r="B25" t="str">
            <v>Net Occupancy &amp; Equipment</v>
          </cell>
          <cell r="C25">
            <v>0</v>
          </cell>
          <cell r="D25">
            <v>0</v>
          </cell>
          <cell r="E25">
            <v>30.073</v>
          </cell>
          <cell r="F25">
            <v>47.597999999999999</v>
          </cell>
          <cell r="G25">
            <v>77.260999999999996</v>
          </cell>
          <cell r="H25">
            <v>88.057999999999993</v>
          </cell>
          <cell r="I25">
            <v>117.727</v>
          </cell>
          <cell r="J25">
            <v>163.23599999999999</v>
          </cell>
          <cell r="K25">
            <v>184.0946179960942</v>
          </cell>
          <cell r="L25">
            <v>194.38932776474522</v>
          </cell>
          <cell r="M25">
            <v>204.65487740003638</v>
          </cell>
          <cell r="O25" t="str">
            <v>PERFORMANCE RATIOS</v>
          </cell>
        </row>
        <row r="26">
          <cell r="B26" t="str">
            <v>Other Expenses</v>
          </cell>
          <cell r="C26">
            <v>0</v>
          </cell>
          <cell r="D26">
            <v>0</v>
          </cell>
          <cell r="E26">
            <v>348.11599999999999</v>
          </cell>
          <cell r="F26">
            <v>560.67899999999997</v>
          </cell>
          <cell r="G26">
            <v>861.28100000000018</v>
          </cell>
          <cell r="H26">
            <v>881.26499999999976</v>
          </cell>
          <cell r="I26">
            <v>1150.1221496401095</v>
          </cell>
          <cell r="J26">
            <v>1723.6419999999998</v>
          </cell>
          <cell r="K26">
            <v>1645.2775116999671</v>
          </cell>
          <cell r="L26">
            <v>1708.8365000409808</v>
          </cell>
          <cell r="M26">
            <v>1812.9344399135971</v>
          </cell>
          <cell r="O26" t="str">
            <v>Won billions, Year ending Dec 31</v>
          </cell>
          <cell r="P26">
            <v>2000</v>
          </cell>
          <cell r="Q26">
            <v>2001</v>
          </cell>
          <cell r="R26">
            <v>2002</v>
          </cell>
          <cell r="S26">
            <v>2003</v>
          </cell>
          <cell r="T26">
            <v>2004</v>
          </cell>
          <cell r="U26">
            <v>2005</v>
          </cell>
          <cell r="V26">
            <v>2006</v>
          </cell>
          <cell r="W26">
            <v>2007</v>
          </cell>
          <cell r="X26" t="str">
            <v>2008E</v>
          </cell>
          <cell r="Y26" t="str">
            <v>2009E</v>
          </cell>
          <cell r="Z26" t="str">
            <v>2010E</v>
          </cell>
        </row>
        <row r="27">
          <cell r="B27" t="str">
            <v>Total Non-interest Expense</v>
          </cell>
          <cell r="C27">
            <v>0</v>
          </cell>
          <cell r="D27">
            <v>0</v>
          </cell>
          <cell r="E27">
            <v>941.75699999999995</v>
          </cell>
          <cell r="F27">
            <v>1348.1390000000001</v>
          </cell>
          <cell r="G27">
            <v>2187.8870000000002</v>
          </cell>
          <cell r="H27">
            <v>2427.9879999999998</v>
          </cell>
          <cell r="I27">
            <v>2972.9661496401095</v>
          </cell>
          <cell r="J27">
            <v>3966.6859999999997</v>
          </cell>
          <cell r="K27">
            <v>4037.7309365060019</v>
          </cell>
          <cell r="L27">
            <v>4316.0462950160872</v>
          </cell>
          <cell r="M27">
            <v>4589.5174948412678</v>
          </cell>
          <cell r="O27" t="str">
            <v>Growth (%)</v>
          </cell>
        </row>
        <row r="28">
          <cell r="O28" t="str">
            <v>Net Interest Income</v>
          </cell>
          <cell r="P28" t="e">
            <v>#DIV/0!</v>
          </cell>
          <cell r="Q28" t="e">
            <v>#DIV/0!</v>
          </cell>
          <cell r="R28" t="e">
            <v>#DIV/0!</v>
          </cell>
          <cell r="S28">
            <v>52.06374721009788</v>
          </cell>
          <cell r="T28">
            <v>50.83505998450957</v>
          </cell>
          <cell r="U28">
            <v>1.1928448333043296</v>
          </cell>
          <cell r="V28">
            <v>10.833996444553096</v>
          </cell>
          <cell r="W28">
            <v>44.02182730841686</v>
          </cell>
          <cell r="X28">
            <v>5.8335613672857001</v>
          </cell>
          <cell r="Y28">
            <v>7.3046290046528295</v>
          </cell>
          <cell r="Z28">
            <v>9.5931116950633832</v>
          </cell>
        </row>
        <row r="29">
          <cell r="B29" t="str">
            <v>Pre-tax Operating Profit</v>
          </cell>
          <cell r="C29">
            <v>0</v>
          </cell>
          <cell r="D29">
            <v>0</v>
          </cell>
          <cell r="E29">
            <v>939.01699999999994</v>
          </cell>
          <cell r="F29">
            <v>785.78599999999915</v>
          </cell>
          <cell r="G29">
            <v>1469.7890000000007</v>
          </cell>
          <cell r="H29">
            <v>1776.1779999999994</v>
          </cell>
          <cell r="I29">
            <v>2424.302507820772</v>
          </cell>
          <cell r="J29">
            <v>3691.3200000000024</v>
          </cell>
          <cell r="K29">
            <v>3463.6706236719974</v>
          </cell>
          <cell r="L29">
            <v>3670.3580140452323</v>
          </cell>
          <cell r="M29">
            <v>4007.4467650155075</v>
          </cell>
          <cell r="O29" t="str">
            <v>Non-interest Income</v>
          </cell>
          <cell r="P29" t="e">
            <v>#DIV/0!</v>
          </cell>
          <cell r="Q29" t="e">
            <v>#DIV/0!</v>
          </cell>
          <cell r="R29" t="e">
            <v>#DIV/0!</v>
          </cell>
          <cell r="S29">
            <v>66.421345943483459</v>
          </cell>
          <cell r="T29">
            <v>80.069255296578973</v>
          </cell>
          <cell r="U29">
            <v>1.5961525057501147</v>
          </cell>
          <cell r="V29">
            <v>41.066818175578732</v>
          </cell>
          <cell r="W29">
            <v>37.978697979906826</v>
          </cell>
          <cell r="X29">
            <v>-36.650962501213158</v>
          </cell>
          <cell r="Y29">
            <v>9.5465482496613685</v>
          </cell>
          <cell r="Z29">
            <v>7.1382471441718165</v>
          </cell>
        </row>
        <row r="30">
          <cell r="B30" t="str">
            <v>Associate Profit/Loss</v>
          </cell>
          <cell r="C30">
            <v>0</v>
          </cell>
          <cell r="D30">
            <v>0</v>
          </cell>
          <cell r="E30">
            <v>-86.700999999999993</v>
          </cell>
          <cell r="F30">
            <v>-154.80699999999999</v>
          </cell>
          <cell r="G30">
            <v>-136.00800000000001</v>
          </cell>
          <cell r="H30">
            <v>235.04500000000002</v>
          </cell>
          <cell r="I30">
            <v>89.374492179227758</v>
          </cell>
          <cell r="J30">
            <v>195.19999999999996</v>
          </cell>
          <cell r="K30">
            <v>115.26840718750049</v>
          </cell>
          <cell r="L30">
            <v>94.894787908159159</v>
          </cell>
          <cell r="M30">
            <v>94.929184250876901</v>
          </cell>
          <cell r="O30" t="str">
            <v>Non-interest Expense</v>
          </cell>
          <cell r="P30" t="e">
            <v>#DIV/0!</v>
          </cell>
          <cell r="Q30" t="e">
            <v>#DIV/0!</v>
          </cell>
          <cell r="R30" t="e">
            <v>#DIV/0!</v>
          </cell>
          <cell r="S30">
            <v>43.151471133211672</v>
          </cell>
          <cell r="T30">
            <v>62.289422678225307</v>
          </cell>
          <cell r="U30">
            <v>10.974104238473004</v>
          </cell>
          <cell r="V30">
            <v>22.445668991778778</v>
          </cell>
          <cell r="W30">
            <v>33.425198954255976</v>
          </cell>
          <cell r="X30">
            <v>1.7910400900399415</v>
          </cell>
          <cell r="Y30">
            <v>6.8928653961009667</v>
          </cell>
          <cell r="Z30">
            <v>6.3361507530854899</v>
          </cell>
        </row>
        <row r="31">
          <cell r="O31" t="str">
            <v>Recurrent Net Profit After Tax (FD)</v>
          </cell>
          <cell r="P31" t="e">
            <v>#DIV/0!</v>
          </cell>
          <cell r="Q31" t="e">
            <v>#DIV/0!</v>
          </cell>
          <cell r="R31" t="e">
            <v>#DIV/0!</v>
          </cell>
          <cell r="S31">
            <v>-28.701637719056571</v>
          </cell>
          <cell r="T31">
            <v>163.12278635744221</v>
          </cell>
          <cell r="U31">
            <v>24.921595152984001</v>
          </cell>
          <cell r="V31">
            <v>15.139496538870944</v>
          </cell>
          <cell r="W31">
            <v>79.030705112855856</v>
          </cell>
          <cell r="X31">
            <v>-24.880338826641513</v>
          </cell>
          <cell r="Y31">
            <v>6.2652160099088583</v>
          </cell>
          <cell r="Z31">
            <v>9.6678432295888239</v>
          </cell>
        </row>
        <row r="32">
          <cell r="B32" t="str">
            <v>Profit Before Tax</v>
          </cell>
          <cell r="C32">
            <v>0</v>
          </cell>
          <cell r="D32">
            <v>0</v>
          </cell>
          <cell r="E32">
            <v>852.31599999999992</v>
          </cell>
          <cell r="F32">
            <v>630.97899999999913</v>
          </cell>
          <cell r="G32">
            <v>1333.7810000000006</v>
          </cell>
          <cell r="H32">
            <v>2011.2229999999995</v>
          </cell>
          <cell r="I32">
            <v>2513.6769999999997</v>
          </cell>
          <cell r="J32">
            <v>3886.5200000000023</v>
          </cell>
          <cell r="K32">
            <v>3578.939030859498</v>
          </cell>
          <cell r="L32">
            <v>3765.2528019533916</v>
          </cell>
          <cell r="M32">
            <v>4102.3759492663839</v>
          </cell>
          <cell r="O32" t="str">
            <v>Net Profit</v>
          </cell>
          <cell r="P32" t="e">
            <v>#DIV/0!</v>
          </cell>
          <cell r="Q32" t="e">
            <v>#DIV/0!</v>
          </cell>
          <cell r="R32" t="e">
            <v>#DIV/0!</v>
          </cell>
          <cell r="S32">
            <v>-39.719311880670304</v>
          </cell>
          <cell r="T32">
            <v>168.03660485497454</v>
          </cell>
          <cell r="U32">
            <v>67.868840700506965</v>
          </cell>
          <cell r="V32">
            <v>6.1625666129573764</v>
          </cell>
          <cell r="W32">
            <v>25.96438673189747</v>
          </cell>
          <cell r="X32">
            <v>1.1754852330420285</v>
          </cell>
          <cell r="Y32">
            <v>7.688156084542408</v>
          </cell>
          <cell r="Z32">
            <v>10.556950206565352</v>
          </cell>
        </row>
        <row r="33">
          <cell r="B33" t="str">
            <v>Effective Tax</v>
          </cell>
          <cell r="C33" t="e">
            <v>#DIV/0!</v>
          </cell>
          <cell r="D33" t="e">
            <v>#DIV/0!</v>
          </cell>
          <cell r="E33">
            <v>254.57200000000012</v>
          </cell>
          <cell r="F33">
            <v>253.94699999999997</v>
          </cell>
          <cell r="G33">
            <v>212.6519999999999</v>
          </cell>
          <cell r="H33">
            <v>263.64200000000017</v>
          </cell>
          <cell r="I33">
            <v>671.16400000000021</v>
          </cell>
          <cell r="J33">
            <v>536.90699999999993</v>
          </cell>
          <cell r="K33">
            <v>1109.5656834863616</v>
          </cell>
          <cell r="L33">
            <v>1160.0239205371827</v>
          </cell>
          <cell r="M33">
            <v>1252.7327860482567</v>
          </cell>
        </row>
        <row r="34">
          <cell r="B34" t="str">
            <v xml:space="preserve">Minority Interests </v>
          </cell>
          <cell r="C34">
            <v>0</v>
          </cell>
          <cell r="D34">
            <v>0</v>
          </cell>
          <cell r="E34">
            <v>0</v>
          </cell>
          <cell r="F34">
            <v>0</v>
          </cell>
          <cell r="G34">
            <v>70.834000000000003</v>
          </cell>
          <cell r="H34">
            <v>15.513999999999999</v>
          </cell>
          <cell r="I34">
            <v>9.7949999999999999</v>
          </cell>
          <cell r="J34">
            <v>953.23599999999999</v>
          </cell>
          <cell r="K34">
            <v>8.2159999999999993</v>
          </cell>
          <cell r="L34">
            <v>8.2159999999999993</v>
          </cell>
          <cell r="M34">
            <v>8.2159999999999993</v>
          </cell>
          <cell r="O34" t="str">
            <v>Gross Customer Loans</v>
          </cell>
          <cell r="P34" t="e">
            <v>#DIV/0!</v>
          </cell>
          <cell r="Q34" t="e">
            <v>#DIV/0!</v>
          </cell>
          <cell r="R34" t="e">
            <v>#DIV/0!</v>
          </cell>
          <cell r="S34">
            <v>112.0591625455357</v>
          </cell>
          <cell r="T34">
            <v>1.4278304222505422</v>
          </cell>
          <cell r="U34">
            <v>9.3789743971032458</v>
          </cell>
          <cell r="V34">
            <v>14.628122186557135</v>
          </cell>
          <cell r="W34">
            <v>21.502643353002448</v>
          </cell>
          <cell r="X34">
            <v>11.999994187491092</v>
          </cell>
          <cell r="Y34">
            <v>10.744482349571459</v>
          </cell>
          <cell r="Z34">
            <v>9.6392354917727694</v>
          </cell>
        </row>
        <row r="35">
          <cell r="B35" t="str">
            <v>Preference Dividend</v>
          </cell>
          <cell r="C35">
            <v>0</v>
          </cell>
          <cell r="D35">
            <v>0</v>
          </cell>
          <cell r="E35">
            <v>0</v>
          </cell>
          <cell r="F35">
            <v>0</v>
          </cell>
          <cell r="G35">
            <v>77.354288769028159</v>
          </cell>
          <cell r="H35">
            <v>98.802707353298402</v>
          </cell>
          <cell r="I35">
            <v>98.802707353298402</v>
          </cell>
          <cell r="J35">
            <v>212.261235167</v>
          </cell>
          <cell r="K35">
            <v>251.36762425197904</v>
          </cell>
          <cell r="L35">
            <v>217.33107524131938</v>
          </cell>
          <cell r="M35">
            <v>210.52353369065969</v>
          </cell>
          <cell r="O35" t="str">
            <v>Total Deposits</v>
          </cell>
          <cell r="P35" t="e">
            <v>#DIV/0!</v>
          </cell>
          <cell r="Q35" t="e">
            <v>#DIV/0!</v>
          </cell>
          <cell r="R35" t="e">
            <v>#DIV/0!</v>
          </cell>
          <cell r="S35">
            <v>126.20694401396553</v>
          </cell>
          <cell r="T35">
            <v>-7.3687727405757908E-2</v>
          </cell>
          <cell r="U35">
            <v>4.5818232461681596</v>
          </cell>
          <cell r="V35">
            <v>8.9810159646481083</v>
          </cell>
          <cell r="W35">
            <v>11.087676311363271</v>
          </cell>
          <cell r="X35">
            <v>10.285917801372136</v>
          </cell>
          <cell r="Y35">
            <v>8.1412280812280144</v>
          </cell>
          <cell r="Z35">
            <v>8.198434245722396</v>
          </cell>
        </row>
        <row r="36">
          <cell r="B36" t="str">
            <v>Net Profit</v>
          </cell>
          <cell r="C36" t="e">
            <v>#DIV/0!</v>
          </cell>
          <cell r="D36" t="e">
            <v>#DIV/0!</v>
          </cell>
          <cell r="E36">
            <v>602.16299999999978</v>
          </cell>
          <cell r="F36">
            <v>362.98799999999915</v>
          </cell>
          <cell r="G36">
            <v>972.94071123097262</v>
          </cell>
          <cell r="H36">
            <v>1633.2642926467008</v>
          </cell>
          <cell r="I36">
            <v>1733.9152926467009</v>
          </cell>
          <cell r="J36">
            <v>2184.1157648330022</v>
          </cell>
          <cell r="K36">
            <v>2209.7897231211573</v>
          </cell>
          <cell r="L36">
            <v>2379.6818061748895</v>
          </cell>
          <cell r="M36">
            <v>2630.9036295274677</v>
          </cell>
          <cell r="O36" t="str">
            <v>Avg Earning Assets</v>
          </cell>
          <cell r="P36" t="e">
            <v>#DIV/0!</v>
          </cell>
          <cell r="Q36" t="e">
            <v>#DIV/0!</v>
          </cell>
          <cell r="R36" t="e">
            <v>#DIV/0!</v>
          </cell>
          <cell r="S36">
            <v>16.555617871642347</v>
          </cell>
          <cell r="T36">
            <v>94.791071885774073</v>
          </cell>
          <cell r="U36">
            <v>1.8412155463306989</v>
          </cell>
          <cell r="V36">
            <v>4.8763268490656264</v>
          </cell>
          <cell r="W36">
            <v>15.120043371432935</v>
          </cell>
          <cell r="X36">
            <v>12.753991763312555</v>
          </cell>
          <cell r="Y36">
            <v>7.4032506814446064</v>
          </cell>
          <cell r="Z36">
            <v>8.9299036667808807</v>
          </cell>
        </row>
        <row r="37">
          <cell r="B37" t="str">
            <v>EPS - Reported (Won)</v>
          </cell>
          <cell r="C37" t="e">
            <v>#DIV/0!</v>
          </cell>
          <cell r="D37" t="e">
            <v>#DIV/0!</v>
          </cell>
          <cell r="E37">
            <v>2059.6548190187723</v>
          </cell>
          <cell r="F37">
            <v>1070.37615910052</v>
          </cell>
          <cell r="G37">
            <v>2672.6231811436123</v>
          </cell>
          <cell r="H37">
            <v>4280.4059692725941</v>
          </cell>
          <cell r="I37">
            <v>4544.1888384340209</v>
          </cell>
          <cell r="J37">
            <v>5315.1772725200599</v>
          </cell>
          <cell r="K37">
            <v>5377.6563964685402</v>
          </cell>
          <cell r="L37">
            <v>5791.09901391942</v>
          </cell>
          <cell r="M37">
            <v>6402.4624532317912</v>
          </cell>
          <cell r="O37" t="str">
            <v>Total Interest-bearing Liab</v>
          </cell>
          <cell r="P37" t="e">
            <v>#DIV/0!</v>
          </cell>
          <cell r="Q37" t="e">
            <v>#DIV/0!</v>
          </cell>
          <cell r="R37" t="e">
            <v>#DIV/0!</v>
          </cell>
          <cell r="S37">
            <v>18.42290985145063</v>
          </cell>
          <cell r="T37">
            <v>87.310985986774554</v>
          </cell>
          <cell r="U37">
            <v>1.0543712250567827</v>
          </cell>
          <cell r="V37">
            <v>3.4256103458454756</v>
          </cell>
          <cell r="W37">
            <v>14.48919305119205</v>
          </cell>
          <cell r="X37">
            <v>13.378534846101765</v>
          </cell>
          <cell r="Y37">
            <v>7.8362534515066251</v>
          </cell>
          <cell r="Z37">
            <v>8.3293874291353589</v>
          </cell>
        </row>
        <row r="38">
          <cell r="B38" t="str">
            <v>EPS - ModelWare (Won)</v>
          </cell>
          <cell r="E38">
            <v>2101.8218478944482</v>
          </cell>
          <cell r="F38">
            <v>1197.9674459422904</v>
          </cell>
          <cell r="G38">
            <v>2915.6077262266645</v>
          </cell>
          <cell r="H38">
            <v>4555.5079332458772</v>
          </cell>
          <cell r="I38">
            <v>4962.1802877817117</v>
          </cell>
          <cell r="J38">
            <v>5454.6202739484606</v>
          </cell>
          <cell r="K38">
            <v>6480.0981195939867</v>
          </cell>
          <cell r="L38">
            <v>6893.5407370448675</v>
          </cell>
          <cell r="M38">
            <v>7504.9041763572377</v>
          </cell>
          <cell r="O38" t="str">
            <v>Risk-weighted Assets</v>
          </cell>
          <cell r="P38" t="e">
            <v>#DIV/0!</v>
          </cell>
          <cell r="Q38" t="e">
            <v>#DIV/0!</v>
          </cell>
          <cell r="R38" t="e">
            <v>#DIV/0!</v>
          </cell>
          <cell r="S38">
            <v>116.37673691113801</v>
          </cell>
          <cell r="T38">
            <v>2.0997881346845659</v>
          </cell>
          <cell r="U38">
            <v>11.323326356639729</v>
          </cell>
          <cell r="V38">
            <v>14.409505820219358</v>
          </cell>
          <cell r="W38">
            <v>19.319302295931418</v>
          </cell>
          <cell r="X38">
            <v>-1.2046334551493287</v>
          </cell>
          <cell r="Y38">
            <v>6.8887306472265042</v>
          </cell>
          <cell r="Z38">
            <v>8.8836818361297532</v>
          </cell>
        </row>
        <row r="40">
          <cell r="B40" t="str">
            <v>Selective Balance Sheet Data</v>
          </cell>
          <cell r="O40" t="str">
            <v>Revenue Breakdown (%)</v>
          </cell>
        </row>
        <row r="41">
          <cell r="B41" t="str">
            <v>Won billions, Year ending Dec 31</v>
          </cell>
          <cell r="C41">
            <v>2000</v>
          </cell>
          <cell r="D41">
            <v>2001</v>
          </cell>
          <cell r="E41">
            <v>2002</v>
          </cell>
          <cell r="F41">
            <v>2003</v>
          </cell>
          <cell r="G41">
            <v>2004</v>
          </cell>
          <cell r="H41">
            <v>2005</v>
          </cell>
          <cell r="I41">
            <v>2006</v>
          </cell>
          <cell r="J41">
            <v>2007</v>
          </cell>
          <cell r="K41" t="str">
            <v>2008E</v>
          </cell>
          <cell r="L41" t="str">
            <v>2009E</v>
          </cell>
          <cell r="M41" t="str">
            <v>2010E</v>
          </cell>
          <cell r="O41" t="str">
            <v>NII/Operating Income</v>
          </cell>
          <cell r="P41" t="e">
            <v>#DIV/0!</v>
          </cell>
          <cell r="Q41" t="e">
            <v>#DIV/0!</v>
          </cell>
          <cell r="R41">
            <v>83.288521710074576</v>
          </cell>
          <cell r="S41">
            <v>81.994751795456267</v>
          </cell>
          <cell r="T41">
            <v>79.229867965919951</v>
          </cell>
          <cell r="U41">
            <v>79.164335651326979</v>
          </cell>
          <cell r="V41">
            <v>74.907022679118413</v>
          </cell>
          <cell r="W41">
            <v>75.704108744409737</v>
          </cell>
          <cell r="X41">
            <v>83.885498226839601</v>
          </cell>
          <cell r="Y41">
            <v>83.60401951928533</v>
          </cell>
          <cell r="Z41">
            <v>83.912201174006199</v>
          </cell>
        </row>
        <row r="42">
          <cell r="B42" t="str">
            <v>Total Assets</v>
          </cell>
          <cell r="C42">
            <v>0</v>
          </cell>
          <cell r="D42">
            <v>0</v>
          </cell>
          <cell r="E42">
            <v>66767.594474691636</v>
          </cell>
          <cell r="F42">
            <v>139220.77600000001</v>
          </cell>
          <cell r="G42">
            <v>146831.17100000003</v>
          </cell>
          <cell r="H42">
            <v>160217.90100000001</v>
          </cell>
          <cell r="I42">
            <v>177725.16899999999</v>
          </cell>
          <cell r="J42">
            <v>220876.014</v>
          </cell>
          <cell r="K42">
            <v>243388.67246111063</v>
          </cell>
          <cell r="L42">
            <v>260155.0625328169</v>
          </cell>
          <cell r="M42">
            <v>283266.41056881676</v>
          </cell>
          <cell r="O42" t="str">
            <v>Non-interest Inc/Opg Income</v>
          </cell>
          <cell r="P42" t="e">
            <v>#DIV/0!</v>
          </cell>
          <cell r="Q42" t="e">
            <v>#DIV/0!</v>
          </cell>
          <cell r="R42">
            <v>16.711478289925427</v>
          </cell>
          <cell r="S42">
            <v>18.00524820454374</v>
          </cell>
          <cell r="T42">
            <v>20.770132034080042</v>
          </cell>
          <cell r="U42">
            <v>20.835664348673021</v>
          </cell>
          <cell r="V42">
            <v>25.092977320881587</v>
          </cell>
          <cell r="W42">
            <v>24.295891255590266</v>
          </cell>
          <cell r="X42">
            <v>16.114501773160406</v>
          </cell>
          <cell r="Y42">
            <v>16.39598048071467</v>
          </cell>
          <cell r="Z42">
            <v>16.087798825993811</v>
          </cell>
        </row>
        <row r="43">
          <cell r="B43" t="str">
            <v>RWA</v>
          </cell>
          <cell r="C43">
            <v>0</v>
          </cell>
          <cell r="D43">
            <v>0</v>
          </cell>
          <cell r="E43">
            <v>40358.226834557849</v>
          </cell>
          <cell r="F43">
            <v>87325.814299811536</v>
          </cell>
          <cell r="G43">
            <v>89159.471386995661</v>
          </cell>
          <cell r="H43">
            <v>99255.289309999993</v>
          </cell>
          <cell r="I43">
            <v>113557.486</v>
          </cell>
          <cell r="J43">
            <v>135496</v>
          </cell>
          <cell r="K43">
            <v>133863.76985361087</v>
          </cell>
          <cell r="L43">
            <v>143085.28439304931</v>
          </cell>
          <cell r="M43">
            <v>155796.52581284923</v>
          </cell>
          <cell r="O43" t="str">
            <v>Forex Income/Operating Income</v>
          </cell>
          <cell r="P43" t="e">
            <v>#DIV/0!</v>
          </cell>
          <cell r="Q43" t="e">
            <v>#DIV/0!</v>
          </cell>
          <cell r="R43">
            <v>4.0913872578084671</v>
          </cell>
          <cell r="S43">
            <v>3.7279301913929226</v>
          </cell>
          <cell r="T43">
            <v>2.9611386129778032</v>
          </cell>
          <cell r="U43">
            <v>1.0394256038790164</v>
          </cell>
          <cell r="V43">
            <v>2.0781608417780308</v>
          </cell>
          <cell r="W43">
            <v>1.8568281816881818</v>
          </cell>
          <cell r="X43">
            <v>-0.30162193853710006</v>
          </cell>
          <cell r="Y43">
            <v>0</v>
          </cell>
          <cell r="Z43">
            <v>0</v>
          </cell>
        </row>
        <row r="44">
          <cell r="B44" t="str">
            <v>Total Liquid Assets</v>
          </cell>
          <cell r="C44">
            <v>0</v>
          </cell>
          <cell r="D44">
            <v>0</v>
          </cell>
          <cell r="E44">
            <v>21689.015449180937</v>
          </cell>
          <cell r="F44">
            <v>40708.053</v>
          </cell>
          <cell r="G44">
            <v>40374.689000000006</v>
          </cell>
          <cell r="H44">
            <v>44036.509999999995</v>
          </cell>
          <cell r="I44">
            <v>46064.578000000001</v>
          </cell>
          <cell r="J44">
            <v>64514.883999999991</v>
          </cell>
          <cell r="K44">
            <v>71361.631428163935</v>
          </cell>
          <cell r="L44">
            <v>72253.458598232988</v>
          </cell>
          <cell r="M44">
            <v>79340.875471888838</v>
          </cell>
        </row>
        <row r="45">
          <cell r="B45" t="str">
            <v>Gross Customer Loans</v>
          </cell>
          <cell r="C45">
            <v>0</v>
          </cell>
          <cell r="D45">
            <v>0</v>
          </cell>
          <cell r="E45">
            <v>46048.02727117802</v>
          </cell>
          <cell r="F45">
            <v>97649.061000000002</v>
          </cell>
          <cell r="G45">
            <v>99043.323999999993</v>
          </cell>
          <cell r="H45">
            <v>108332.572</v>
          </cell>
          <cell r="I45">
            <v>124179.59299999999</v>
          </cell>
          <cell r="J45">
            <v>150881.48799999998</v>
          </cell>
          <cell r="K45">
            <v>168987.25779000006</v>
          </cell>
          <cell r="L45">
            <v>187144.06387627145</v>
          </cell>
          <cell r="M45">
            <v>205183.32090217891</v>
          </cell>
          <cell r="O45" t="str">
            <v>Efficiency (%)</v>
          </cell>
        </row>
        <row r="46">
          <cell r="B46" t="str">
            <v>Total Customer Deposits</v>
          </cell>
          <cell r="C46">
            <v>0</v>
          </cell>
          <cell r="D46">
            <v>0</v>
          </cell>
          <cell r="E46">
            <v>33851.352686086015</v>
          </cell>
          <cell r="F46">
            <v>75496.45</v>
          </cell>
          <cell r="G46">
            <v>74764.328999999998</v>
          </cell>
          <cell r="H46">
            <v>77204.725000000006</v>
          </cell>
          <cell r="I46">
            <v>82270.615999999995</v>
          </cell>
          <cell r="J46">
            <v>90349.616999999984</v>
          </cell>
          <cell r="K46">
            <v>99384.578699999984</v>
          </cell>
          <cell r="L46">
            <v>106341.49920899999</v>
          </cell>
          <cell r="M46">
            <v>113785.40415362999</v>
          </cell>
          <cell r="O46" t="str">
            <v>Cost/Income</v>
          </cell>
          <cell r="P46" t="e">
            <v>#DIV/0!</v>
          </cell>
          <cell r="Q46" t="e">
            <v>#DIV/0!</v>
          </cell>
          <cell r="R46">
            <v>45.031702465428538</v>
          </cell>
          <cell r="S46">
            <v>37.9</v>
          </cell>
          <cell r="T46">
            <v>43.389054525882663</v>
          </cell>
          <cell r="U46">
            <v>47.543666273143636</v>
          </cell>
          <cell r="V46">
            <v>49.699963286840173</v>
          </cell>
          <cell r="W46">
            <v>46.533157822066421</v>
          </cell>
          <cell r="X46">
            <v>49.592511672005863</v>
          </cell>
          <cell r="Y46">
            <v>49.236439031637161</v>
          </cell>
          <cell r="Z46">
            <v>47.949299665837437</v>
          </cell>
        </row>
        <row r="47">
          <cell r="B47" t="str">
            <v>Certificates of Deposits</v>
          </cell>
          <cell r="C47">
            <v>0</v>
          </cell>
          <cell r="D47">
            <v>0</v>
          </cell>
          <cell r="E47">
            <v>2776.6493348669974</v>
          </cell>
          <cell r="F47">
            <v>7163.7519999999931</v>
          </cell>
          <cell r="G47">
            <v>8061.3179999999993</v>
          </cell>
          <cell r="H47">
            <v>10686.451000000001</v>
          </cell>
          <cell r="I47">
            <v>13238.382000000012</v>
          </cell>
          <cell r="J47">
            <v>15842.782000000007</v>
          </cell>
          <cell r="K47">
            <v>17743.915840000009</v>
          </cell>
          <cell r="L47">
            <v>20228.064057600011</v>
          </cell>
          <cell r="M47">
            <v>23059.993025664015</v>
          </cell>
          <cell r="O47" t="str">
            <v>Expenses/Avg Assets</v>
          </cell>
          <cell r="P47" t="e">
            <v>#DIV/0!</v>
          </cell>
          <cell r="Q47" t="e">
            <v>#DIV/0!</v>
          </cell>
          <cell r="R47">
            <v>2.8210002394409295</v>
          </cell>
          <cell r="S47">
            <v>1.3089467108199069</v>
          </cell>
          <cell r="T47">
            <v>1.5297130629214</v>
          </cell>
          <cell r="U47">
            <v>1.5814983475996303</v>
          </cell>
          <cell r="V47">
            <v>1.7594479150823299</v>
          </cell>
          <cell r="W47">
            <v>1.9903031747901261</v>
          </cell>
          <cell r="X47">
            <v>1.7394090286228241</v>
          </cell>
          <cell r="Y47">
            <v>1.7142686901141315</v>
          </cell>
          <cell r="Z47">
            <v>1.689118933282532</v>
          </cell>
        </row>
        <row r="48">
          <cell r="B48" t="str">
            <v>Other Interest Bearing Liability</v>
          </cell>
          <cell r="C48">
            <v>0</v>
          </cell>
          <cell r="D48">
            <v>0</v>
          </cell>
          <cell r="E48">
            <v>19747.217395110012</v>
          </cell>
          <cell r="F48">
            <v>34957.455000000002</v>
          </cell>
          <cell r="G48">
            <v>35009.203999999998</v>
          </cell>
          <cell r="H48">
            <v>38756.544999999998</v>
          </cell>
          <cell r="I48">
            <v>46376.911000000007</v>
          </cell>
          <cell r="J48">
            <v>66791.438999999984</v>
          </cell>
          <cell r="K48">
            <v>75266.209151861054</v>
          </cell>
          <cell r="L48">
            <v>79599.477080950572</v>
          </cell>
          <cell r="M48">
            <v>88750.24193201735</v>
          </cell>
        </row>
        <row r="49">
          <cell r="B49" t="str">
            <v>EOP Shareholders' Equity</v>
          </cell>
          <cell r="C49">
            <v>0</v>
          </cell>
          <cell r="D49">
            <v>0</v>
          </cell>
          <cell r="E49">
            <v>3961.3668422400751</v>
          </cell>
          <cell r="F49">
            <v>6119.0149999999994</v>
          </cell>
          <cell r="G49">
            <v>7834.8869999999988</v>
          </cell>
          <cell r="H49">
            <v>10210.873</v>
          </cell>
          <cell r="I49">
            <v>11512.105</v>
          </cell>
          <cell r="J49">
            <v>18174.415000000001</v>
          </cell>
          <cell r="K49">
            <v>19242.199384163687</v>
          </cell>
          <cell r="L49">
            <v>20952.503752767178</v>
          </cell>
          <cell r="M49">
            <v>23011.554350099646</v>
          </cell>
          <cell r="O49" t="str">
            <v>Rev Per Employee</v>
          </cell>
          <cell r="P49">
            <v>0</v>
          </cell>
          <cell r="Q49">
            <v>0</v>
          </cell>
          <cell r="R49">
            <v>0.17988302081541371</v>
          </cell>
          <cell r="S49">
            <v>0.40897866683547501</v>
          </cell>
          <cell r="T49">
            <v>0.44308123544659733</v>
          </cell>
          <cell r="U49">
            <v>0.44566358320970406</v>
          </cell>
          <cell r="V49">
            <v>0.53764404614963879</v>
          </cell>
          <cell r="W49">
            <v>0.79589458942159585</v>
          </cell>
          <cell r="X49">
            <v>0.75067451326927548</v>
          </cell>
          <cell r="Y49">
            <v>0.77410451079292508</v>
          </cell>
          <cell r="Z49">
            <v>0.8269919522362561</v>
          </cell>
        </row>
        <row r="50">
          <cell r="O50" t="str">
            <v>Exp Per Employee</v>
          </cell>
          <cell r="P50">
            <v>0</v>
          </cell>
          <cell r="Q50">
            <v>0</v>
          </cell>
          <cell r="R50">
            <v>8.1004386719421978E-2</v>
          </cell>
          <cell r="S50">
            <v>0.17068291447743245</v>
          </cell>
          <cell r="T50">
            <v>0.19224875884187867</v>
          </cell>
          <cell r="U50">
            <v>0.21188480670215551</v>
          </cell>
          <cell r="V50">
            <v>0.26720889355025251</v>
          </cell>
          <cell r="W50">
            <v>0.37035488539283878</v>
          </cell>
          <cell r="X50">
            <v>0.37227834561183865</v>
          </cell>
          <cell r="Y50">
            <v>0.3811414954977117</v>
          </cell>
          <cell r="Z50">
            <v>0.39653684939012163</v>
          </cell>
        </row>
        <row r="51">
          <cell r="B51" t="str">
            <v>Avg Loans</v>
          </cell>
          <cell r="C51">
            <v>0</v>
          </cell>
          <cell r="D51">
            <v>0</v>
          </cell>
          <cell r="E51">
            <v>23024.01363558901</v>
          </cell>
          <cell r="F51">
            <v>71848.544135589007</v>
          </cell>
          <cell r="G51">
            <v>98346.192500000005</v>
          </cell>
          <cell r="H51">
            <v>103687.948</v>
          </cell>
          <cell r="I51">
            <v>116256.08249999999</v>
          </cell>
          <cell r="J51">
            <v>137530.5405</v>
          </cell>
          <cell r="K51">
            <v>159934.37289500004</v>
          </cell>
          <cell r="L51">
            <v>178065.66083313577</v>
          </cell>
          <cell r="M51">
            <v>196163.69238922518</v>
          </cell>
          <cell r="O51" t="str">
            <v>Rev Per Branch</v>
          </cell>
          <cell r="P51">
            <v>0</v>
          </cell>
          <cell r="Q51">
            <v>0</v>
          </cell>
          <cell r="R51">
            <v>2.8905597788527984</v>
          </cell>
          <cell r="S51">
            <v>5.7123218390804587</v>
          </cell>
          <cell r="T51">
            <v>6.1795171568627465</v>
          </cell>
          <cell r="U51">
            <v>6.1086830143540656</v>
          </cell>
          <cell r="V51">
            <v>6.7476905329507959</v>
          </cell>
          <cell r="W51">
            <v>9.316315846994538</v>
          </cell>
          <cell r="X51">
            <v>8.9274295733756155</v>
          </cell>
          <cell r="Y51">
            <v>9.6117976756788206</v>
          </cell>
          <cell r="Z51">
            <v>10.495180762261434</v>
          </cell>
        </row>
        <row r="52">
          <cell r="B52" t="str">
            <v>Avg Total Assets</v>
          </cell>
          <cell r="C52">
            <v>0</v>
          </cell>
          <cell r="D52">
            <v>0</v>
          </cell>
          <cell r="E52">
            <v>33383.797237345818</v>
          </cell>
          <cell r="F52">
            <v>102994.18523734582</v>
          </cell>
          <cell r="G52">
            <v>143025.97350000002</v>
          </cell>
          <cell r="H52">
            <v>153524.53600000002</v>
          </cell>
          <cell r="I52">
            <v>168971.535</v>
          </cell>
          <cell r="J52">
            <v>199300.59149999998</v>
          </cell>
          <cell r="K52">
            <v>232132.3432305553</v>
          </cell>
          <cell r="L52">
            <v>251771.86749696377</v>
          </cell>
          <cell r="M52">
            <v>271710.7365508168</v>
          </cell>
          <cell r="O52" t="str">
            <v>Exp Per Branch</v>
          </cell>
          <cell r="P52">
            <v>0</v>
          </cell>
          <cell r="Q52">
            <v>0</v>
          </cell>
          <cell r="R52">
            <v>1.3016682791983414</v>
          </cell>
          <cell r="S52">
            <v>2.3839770114942529</v>
          </cell>
          <cell r="T52">
            <v>2.6812340686274512</v>
          </cell>
          <cell r="U52">
            <v>2.904291866028708</v>
          </cell>
          <cell r="V52">
            <v>3.3535997175861358</v>
          </cell>
          <cell r="W52">
            <v>4.3351759562841528</v>
          </cell>
          <cell r="X52">
            <v>4.4273365531864055</v>
          </cell>
          <cell r="Y52">
            <v>4.73250690242992</v>
          </cell>
          <cell r="Z52">
            <v>5.0323656741680569</v>
          </cell>
        </row>
        <row r="53">
          <cell r="B53" t="str">
            <v>Avg Total Deposits</v>
          </cell>
          <cell r="C53">
            <v>0</v>
          </cell>
          <cell r="D53">
            <v>0</v>
          </cell>
          <cell r="E53">
            <v>0</v>
          </cell>
          <cell r="F53">
            <v>63157.468750182001</v>
          </cell>
          <cell r="G53">
            <v>87560.33249999999</v>
          </cell>
          <cell r="H53">
            <v>89533.250499999995</v>
          </cell>
          <cell r="I53">
            <v>95648.982000000004</v>
          </cell>
          <cell r="J53">
            <v>105290.0295</v>
          </cell>
          <cell r="K53">
            <v>116519.99062</v>
          </cell>
          <cell r="L53">
            <v>127194.52713829999</v>
          </cell>
          <cell r="M53">
            <v>137587.52828144701</v>
          </cell>
          <cell r="O53" t="str">
            <v>Net Profit Per Branch</v>
          </cell>
          <cell r="P53" t="e">
            <v>#DIV/0!</v>
          </cell>
          <cell r="Q53" t="e">
            <v>#DIV/0!</v>
          </cell>
          <cell r="R53">
            <v>0.83229163787145788</v>
          </cell>
          <cell r="S53">
            <v>0.64188859416445476</v>
          </cell>
          <cell r="T53">
            <v>1.1923293029791331</v>
          </cell>
          <cell r="U53">
            <v>1.9536654218261971</v>
          </cell>
          <cell r="V53">
            <v>1.955911215619516</v>
          </cell>
          <cell r="W53">
            <v>2.3870117648448113</v>
          </cell>
          <cell r="X53">
            <v>2.4230150472819707</v>
          </cell>
          <cell r="Y53">
            <v>2.609300226068958</v>
          </cell>
          <cell r="Z53">
            <v>2.8847627516748551</v>
          </cell>
        </row>
        <row r="54">
          <cell r="B54" t="str">
            <v>Avg Shareholders' Equity</v>
          </cell>
          <cell r="F54">
            <v>5040.1909211200373</v>
          </cell>
          <cell r="G54">
            <v>6976.9509999999991</v>
          </cell>
          <cell r="H54">
            <v>9022.8799999999992</v>
          </cell>
          <cell r="I54">
            <v>10861.489</v>
          </cell>
          <cell r="J54">
            <v>14843.26</v>
          </cell>
          <cell r="K54">
            <v>18708.307192081844</v>
          </cell>
          <cell r="L54">
            <v>20097.351568465434</v>
          </cell>
          <cell r="M54">
            <v>21982.029051433412</v>
          </cell>
        </row>
        <row r="55">
          <cell r="B55" t="str">
            <v>Avg Equity/Avg Assets (%)</v>
          </cell>
          <cell r="C55" t="e">
            <v>#DIV/0!</v>
          </cell>
          <cell r="D55" t="e">
            <v>#DIV/0!</v>
          </cell>
          <cell r="E55">
            <v>5.4524656969496359</v>
          </cell>
          <cell r="F55">
            <v>4.4487415305500964</v>
          </cell>
          <cell r="G55">
            <v>4.6392556104503626</v>
          </cell>
          <cell r="H55">
            <v>5.8245699566875739</v>
          </cell>
          <cell r="I55">
            <v>6.3615871750232946</v>
          </cell>
          <cell r="J55">
            <v>7.3605719830490317</v>
          </cell>
          <cell r="K55">
            <v>7.9627142581003385</v>
          </cell>
          <cell r="L55">
            <v>7.8823030411468666</v>
          </cell>
          <cell r="M55">
            <v>7.9975121069127617</v>
          </cell>
          <cell r="O55" t="str">
            <v>Net Interest Margin Analysis (%)</v>
          </cell>
        </row>
        <row r="56">
          <cell r="B56" t="str">
            <v>Avg EA/Avg Assets (%)</v>
          </cell>
          <cell r="C56" t="e">
            <v>#DIV/0!</v>
          </cell>
          <cell r="D56" t="e">
            <v>#DIV/0!</v>
          </cell>
          <cell r="E56">
            <v>148.94946685206202</v>
          </cell>
          <cell r="F56">
            <v>56.272368062759945</v>
          </cell>
          <cell r="G56">
            <v>78.933622238201366</v>
          </cell>
          <cell r="H56">
            <v>74.889809551354034</v>
          </cell>
          <cell r="I56">
            <v>71.361576966203216</v>
          </cell>
          <cell r="J56">
            <v>69.64987557500551</v>
          </cell>
          <cell r="K56">
            <v>67.425659508612895</v>
          </cell>
          <cell r="L56">
            <v>66.768417526932041</v>
          </cell>
          <cell r="M56">
            <v>67.393591979284182</v>
          </cell>
          <cell r="O56" t="str">
            <v>Int Income/Avg EA</v>
          </cell>
          <cell r="P56" t="e">
            <v>#DIV/0!</v>
          </cell>
          <cell r="Q56" t="e">
            <v>#DIV/0!</v>
          </cell>
          <cell r="R56">
            <v>6.8304571536548186</v>
          </cell>
          <cell r="S56">
            <v>5.812725779495433</v>
          </cell>
          <cell r="T56">
            <v>6.4593240724097365</v>
          </cell>
          <cell r="U56">
            <v>6.1475321376469747</v>
          </cell>
          <cell r="V56">
            <v>6.1167174392145096</v>
          </cell>
          <cell r="W56">
            <v>6.3407976741940768</v>
          </cell>
          <cell r="X56">
            <v>6.5572836374824899</v>
          </cell>
          <cell r="Y56">
            <v>6.4528461878514509</v>
          </cell>
          <cell r="Z56">
            <v>6.4544183387152829</v>
          </cell>
        </row>
        <row r="57">
          <cell r="B57" t="str">
            <v>Avg Loans/Avg EA (%)</v>
          </cell>
          <cell r="C57" t="e">
            <v>#DIV/0!</v>
          </cell>
          <cell r="D57" t="e">
            <v>#DIV/0!</v>
          </cell>
          <cell r="E57">
            <v>46.302703251711215</v>
          </cell>
          <cell r="F57">
            <v>123.96813696475542</v>
          </cell>
          <cell r="G57">
            <v>87.112525649295975</v>
          </cell>
          <cell r="H57">
            <v>90.183639962345879</v>
          </cell>
          <cell r="I57">
            <v>96.413466139272359</v>
          </cell>
          <cell r="J57">
            <v>99.076399858012905</v>
          </cell>
          <cell r="K57">
            <v>102.18354217511374</v>
          </cell>
          <cell r="L57">
            <v>105.92583382494165</v>
          </cell>
          <cell r="M57">
            <v>107.12558921349159</v>
          </cell>
          <cell r="O57" t="str">
            <v>Int Exp/Avg Int Bearing Liab.</v>
          </cell>
          <cell r="P57" t="e">
            <v>#DIV/0!</v>
          </cell>
          <cell r="Q57" t="e">
            <v>#DIV/0!</v>
          </cell>
          <cell r="R57">
            <v>4.313763861049023</v>
          </cell>
          <cell r="S57">
            <v>3.7381446179738971</v>
          </cell>
          <cell r="T57">
            <v>3.4572568134634758</v>
          </cell>
          <cell r="U57">
            <v>3.2802055377221655</v>
          </cell>
          <cell r="V57">
            <v>3.7915133097783258</v>
          </cell>
          <cell r="W57">
            <v>4.2563240606711652</v>
          </cell>
          <cell r="X57">
            <v>4.593084030785155</v>
          </cell>
          <cell r="Y57">
            <v>4.540172851023037</v>
          </cell>
          <cell r="Z57">
            <v>4.599609432165896</v>
          </cell>
        </row>
        <row r="58">
          <cell r="O58" t="str">
            <v xml:space="preserve">Net Interest Spread </v>
          </cell>
          <cell r="P58">
            <v>0</v>
          </cell>
          <cell r="Q58">
            <v>0</v>
          </cell>
          <cell r="R58">
            <v>2.5166932926057961</v>
          </cell>
          <cell r="S58">
            <v>2.0745811615215359</v>
          </cell>
          <cell r="T58">
            <v>3.0020672589462603</v>
          </cell>
          <cell r="U58">
            <v>2.8673265999248092</v>
          </cell>
          <cell r="V58">
            <v>2.3252041294361843</v>
          </cell>
          <cell r="W58">
            <v>2.0844736135229116</v>
          </cell>
          <cell r="X58">
            <v>1.9641996066973353</v>
          </cell>
          <cell r="Y58">
            <v>1.9126733368284139</v>
          </cell>
          <cell r="Z58">
            <v>1.8548089065493871</v>
          </cell>
        </row>
        <row r="59">
          <cell r="B59" t="str">
            <v>Asset Quality</v>
          </cell>
          <cell r="O59" t="str">
            <v>Contribution From Free Funds</v>
          </cell>
          <cell r="P59" t="e">
            <v>#DIV/0!</v>
          </cell>
          <cell r="Q59" t="e">
            <v>#DIV/0!</v>
          </cell>
          <cell r="R59">
            <v>2.6931252864180077E-2</v>
          </cell>
          <cell r="S59">
            <v>-3.6175865426397724E-2</v>
          </cell>
          <cell r="T59">
            <v>0.10058780529315792</v>
          </cell>
          <cell r="U59">
            <v>0.1200426759698181</v>
          </cell>
          <cell r="V59">
            <v>0.18928183604527105</v>
          </cell>
          <cell r="W59">
            <v>0.23464631890628507</v>
          </cell>
          <cell r="X59">
            <v>0.22917300948636443</v>
          </cell>
          <cell r="Y59">
            <v>0.20914229095778847</v>
          </cell>
          <cell r="Z59">
            <v>0.23606920121243324</v>
          </cell>
        </row>
        <row r="60">
          <cell r="B60" t="str">
            <v>Won billions, Year ending Dec 31</v>
          </cell>
          <cell r="C60">
            <v>2000</v>
          </cell>
          <cell r="D60">
            <v>2001</v>
          </cell>
          <cell r="E60">
            <v>2002</v>
          </cell>
          <cell r="F60">
            <v>2003</v>
          </cell>
          <cell r="G60">
            <v>2004</v>
          </cell>
          <cell r="H60">
            <v>2005</v>
          </cell>
          <cell r="I60">
            <v>2006</v>
          </cell>
          <cell r="J60">
            <v>2007</v>
          </cell>
          <cell r="K60" t="str">
            <v>2008E</v>
          </cell>
          <cell r="L60" t="str">
            <v>2009E</v>
          </cell>
          <cell r="M60" t="str">
            <v>2010E</v>
          </cell>
          <cell r="O60" t="str">
            <v>Net Interest Margin</v>
          </cell>
          <cell r="P60" t="e">
            <v>#DIV/0!</v>
          </cell>
          <cell r="Q60" t="e">
            <v>#DIV/0!</v>
          </cell>
          <cell r="R60">
            <v>2.5436245454699762</v>
          </cell>
          <cell r="S60">
            <v>2.0384052960951382</v>
          </cell>
          <cell r="T60">
            <v>3.1026550642394182</v>
          </cell>
          <cell r="U60">
            <v>2.9873692758946273</v>
          </cell>
          <cell r="V60">
            <v>2.5144859654814553</v>
          </cell>
          <cell r="W60">
            <v>2.3191199324291967</v>
          </cell>
          <cell r="X60">
            <v>2.1933726161836997</v>
          </cell>
          <cell r="Y60">
            <v>2.1218156277862024</v>
          </cell>
          <cell r="Z60">
            <v>2.0908781077618204</v>
          </cell>
        </row>
        <row r="61">
          <cell r="B61" t="str">
            <v>Non-performing Loans (NPL)</v>
          </cell>
          <cell r="C61">
            <v>0</v>
          </cell>
          <cell r="D61">
            <v>1015.9639100000001</v>
          </cell>
          <cell r="E61">
            <v>702.2805179363703</v>
          </cell>
          <cell r="F61">
            <v>3444.8</v>
          </cell>
          <cell r="G61">
            <v>1702.1000000000001</v>
          </cell>
          <cell r="H61">
            <v>1210.4462781789998</v>
          </cell>
          <cell r="I61">
            <v>1078.5999999999999</v>
          </cell>
          <cell r="J61">
            <v>1590.1569686790003</v>
          </cell>
          <cell r="K61">
            <v>2030.8519399963293</v>
          </cell>
          <cell r="L61">
            <v>2646.0640784072971</v>
          </cell>
          <cell r="M61">
            <v>3363.1542232852744</v>
          </cell>
        </row>
        <row r="62">
          <cell r="B62" t="str">
            <v>Gross NPL Ratio (%)</v>
          </cell>
          <cell r="C62">
            <v>0</v>
          </cell>
          <cell r="D62">
            <v>2.7610022100621237</v>
          </cell>
          <cell r="E62">
            <v>1.5289946470795288</v>
          </cell>
          <cell r="F62">
            <v>3.4854367065618042</v>
          </cell>
          <cell r="G62">
            <v>1.7078126332582488</v>
          </cell>
          <cell r="H62">
            <v>1.110445535649885</v>
          </cell>
          <cell r="I62">
            <v>0.84865317812196339</v>
          </cell>
          <cell r="J62">
            <v>0.99705310837549344</v>
          </cell>
          <cell r="K62">
            <v>1.1523761970019661</v>
          </cell>
          <cell r="L62">
            <v>1.3466089810653352</v>
          </cell>
          <cell r="M62">
            <v>1.5419310496906753</v>
          </cell>
          <cell r="O62" t="str">
            <v>Liquidity (%)</v>
          </cell>
        </row>
        <row r="63">
          <cell r="B63" t="str">
            <v>Loan Loss Reserve (LLR)</v>
          </cell>
          <cell r="C63">
            <v>0</v>
          </cell>
          <cell r="D63">
            <v>557</v>
          </cell>
          <cell r="E63">
            <v>2886.0508423473698</v>
          </cell>
          <cell r="F63">
            <v>2823.1096119999997</v>
          </cell>
          <cell r="G63">
            <v>1941.75</v>
          </cell>
          <cell r="H63">
            <v>1772.4233314994103</v>
          </cell>
          <cell r="I63">
            <v>1942.2000000000003</v>
          </cell>
          <cell r="J63">
            <v>3050.4851436695494</v>
          </cell>
          <cell r="K63">
            <v>3600.913511971065</v>
          </cell>
          <cell r="L63">
            <v>4691.8666988627001</v>
          </cell>
          <cell r="M63">
            <v>5959.2513421799431</v>
          </cell>
          <cell r="O63" t="str">
            <v>Avg Loans/Avg EA</v>
          </cell>
          <cell r="P63" t="e">
            <v>#DIV/0!</v>
          </cell>
          <cell r="Q63" t="e">
            <v>#DIV/0!</v>
          </cell>
          <cell r="R63">
            <v>46.302703251711215</v>
          </cell>
          <cell r="S63">
            <v>123.96813696475542</v>
          </cell>
          <cell r="T63">
            <v>87.112525649295975</v>
          </cell>
          <cell r="U63">
            <v>90.183639962345879</v>
          </cell>
          <cell r="V63">
            <v>96.413466139272359</v>
          </cell>
          <cell r="W63">
            <v>99.076399858012905</v>
          </cell>
          <cell r="X63">
            <v>102.18354217511374</v>
          </cell>
          <cell r="Y63">
            <v>105.92583382494165</v>
          </cell>
          <cell r="Z63">
            <v>107.12558921349159</v>
          </cell>
        </row>
        <row r="64">
          <cell r="B64" t="str">
            <v>LLR/NPL (%)</v>
          </cell>
          <cell r="C64" t="str">
            <v>na</v>
          </cell>
          <cell r="D64">
            <v>54.824782112585083</v>
          </cell>
          <cell r="E64">
            <v>410.95413707729517</v>
          </cell>
          <cell r="F64">
            <v>81.952787157454694</v>
          </cell>
          <cell r="G64">
            <v>114.07966629457729</v>
          </cell>
          <cell r="H64">
            <v>146.42726104010589</v>
          </cell>
          <cell r="I64">
            <v>180.06675319859079</v>
          </cell>
          <cell r="J64">
            <v>191.83547308563479</v>
          </cell>
          <cell r="K64">
            <v>177.31048931009582</v>
          </cell>
          <cell r="L64">
            <v>177.31493115188655</v>
          </cell>
          <cell r="M64">
            <v>177.19233037010977</v>
          </cell>
          <cell r="O64" t="str">
            <v>Avg Liquid Assets/AEA</v>
          </cell>
          <cell r="P64" t="e">
            <v>#DIV/0!</v>
          </cell>
          <cell r="Q64" t="e">
            <v>#DIV/0!</v>
          </cell>
          <cell r="R64">
            <v>21.808970018435136</v>
          </cell>
          <cell r="S64">
            <v>53.830237068615503</v>
          </cell>
          <cell r="T64">
            <v>35.910502799537696</v>
          </cell>
          <cell r="U64">
            <v>36.708746417693263</v>
          </cell>
          <cell r="V64">
            <v>37.361306222406036</v>
          </cell>
          <cell r="W64">
            <v>39.830480391356943</v>
          </cell>
          <cell r="X64">
            <v>43.406377858425145</v>
          </cell>
          <cell r="Y64">
            <v>42.716119687854189</v>
          </cell>
          <cell r="Z64">
            <v>41.393063519793046</v>
          </cell>
        </row>
        <row r="65">
          <cell r="B65" t="str">
            <v>LLR/Total Credit (%)</v>
          </cell>
          <cell r="C65" t="e">
            <v>#DIV/0!</v>
          </cell>
          <cell r="D65">
            <v>1.5137134457902177</v>
          </cell>
          <cell r="E65">
            <v>6.283466757863712</v>
          </cell>
          <cell r="F65">
            <v>2.8564125256363941</v>
          </cell>
          <cell r="G65">
            <v>1.9482669529576433</v>
          </cell>
          <cell r="H65">
            <v>1.6259949831942591</v>
          </cell>
          <cell r="I65">
            <v>1.5281422237608731</v>
          </cell>
          <cell r="J65">
            <v>1.9127015473671547</v>
          </cell>
          <cell r="K65">
            <v>2.0432838735972596</v>
          </cell>
          <cell r="L65">
            <v>2.3877387876611205</v>
          </cell>
          <cell r="M65">
            <v>2.7321835596472033</v>
          </cell>
          <cell r="O65" t="str">
            <v>Avg Loans/Avg Deposits</v>
          </cell>
          <cell r="P65" t="e">
            <v>#DIV/0!</v>
          </cell>
          <cell r="Q65" t="e">
            <v>#DIV/0!</v>
          </cell>
          <cell r="R65" t="e">
            <v>#DIV/0!</v>
          </cell>
          <cell r="S65">
            <v>113.7609621750111</v>
          </cell>
          <cell r="T65">
            <v>112.3182035655244</v>
          </cell>
          <cell r="U65">
            <v>115.80943104483849</v>
          </cell>
          <cell r="V65">
            <v>121.54450582652305</v>
          </cell>
          <cell r="W65">
            <v>130.62066859806512</v>
          </cell>
          <cell r="X65">
            <v>137.25917076030748</v>
          </cell>
          <cell r="Y65">
            <v>139.99475043413074</v>
          </cell>
          <cell r="Z65">
            <v>142.57374548364271</v>
          </cell>
        </row>
        <row r="66">
          <cell r="O66" t="str">
            <v>Avg Loans/Avg Depo &amp; Equity</v>
          </cell>
          <cell r="P66" t="e">
            <v>#DIV/0!</v>
          </cell>
          <cell r="Q66" t="e">
            <v>#DIV/0!</v>
          </cell>
          <cell r="R66">
            <v>122.82148869330368</v>
          </cell>
          <cell r="S66">
            <v>121.25140126636254</v>
          </cell>
          <cell r="T66">
            <v>120.2780095034925</v>
          </cell>
          <cell r="U66">
            <v>122.09114849209148</v>
          </cell>
          <cell r="V66">
            <v>128.47829745423377</v>
          </cell>
          <cell r="W66">
            <v>136.19611817336107</v>
          </cell>
          <cell r="X66">
            <v>141.09640424646136</v>
          </cell>
          <cell r="Y66">
            <v>145.11278201539329</v>
          </cell>
          <cell r="Z66">
            <v>148.84164763646658</v>
          </cell>
        </row>
        <row r="67">
          <cell r="B67" t="str">
            <v>Specific Reserve</v>
          </cell>
          <cell r="C67">
            <v>0</v>
          </cell>
          <cell r="D67">
            <v>173.31301500000001</v>
          </cell>
          <cell r="E67">
            <v>222.35739149480787</v>
          </cell>
          <cell r="F67">
            <v>462.04250000000002</v>
          </cell>
          <cell r="G67">
            <v>477.67849999999999</v>
          </cell>
          <cell r="H67">
            <v>528.22919854546501</v>
          </cell>
          <cell r="I67">
            <v>622.12099999999998</v>
          </cell>
          <cell r="J67">
            <v>780.54542193505972</v>
          </cell>
          <cell r="K67">
            <v>860.2492158058709</v>
          </cell>
          <cell r="L67">
            <v>957.20285274076321</v>
          </cell>
          <cell r="M67">
            <v>1060.269556984882</v>
          </cell>
          <cell r="O67" t="str">
            <v>Period-End Loans/Deposits</v>
          </cell>
          <cell r="P67" t="e">
            <v>#DIV/0!</v>
          </cell>
          <cell r="Q67" t="e">
            <v>#DIV/0!</v>
          </cell>
          <cell r="R67">
            <v>118.9185265911994</v>
          </cell>
          <cell r="S67">
            <v>111.48094179868266</v>
          </cell>
          <cell r="T67">
            <v>113.15608274649296</v>
          </cell>
          <cell r="U67">
            <v>118.34653378027269</v>
          </cell>
          <cell r="V67">
            <v>124.47893621143315</v>
          </cell>
          <cell r="W67">
            <v>136.1493938271513</v>
          </cell>
          <cell r="X67">
            <v>138.26544332463874</v>
          </cell>
          <cell r="Y67">
            <v>141.59386960465937</v>
          </cell>
          <cell r="Z67">
            <v>143.47937400388361</v>
          </cell>
        </row>
        <row r="68">
          <cell r="B68" t="str">
            <v>Specific Reserve/NPLs (%)</v>
          </cell>
          <cell r="C68" t="str">
            <v>na</v>
          </cell>
          <cell r="D68">
            <v>17.058973581059586</v>
          </cell>
          <cell r="E68">
            <v>31.662189939171064</v>
          </cell>
          <cell r="F68">
            <v>13.412752554575011</v>
          </cell>
          <cell r="G68">
            <v>28.064067916103635</v>
          </cell>
          <cell r="H68">
            <v>43.639210435686174</v>
          </cell>
          <cell r="I68">
            <v>57.678564806230305</v>
          </cell>
          <cell r="J68">
            <v>49.086061144233227</v>
          </cell>
          <cell r="K68">
            <v>42.35903163907782</v>
          </cell>
          <cell r="L68">
            <v>36.174590802688236</v>
          </cell>
          <cell r="M68">
            <v>31.526046282503362</v>
          </cell>
        </row>
        <row r="69">
          <cell r="B69" t="str">
            <v>General Reserve</v>
          </cell>
          <cell r="C69">
            <v>0</v>
          </cell>
          <cell r="D69">
            <v>383.68698499999999</v>
          </cell>
          <cell r="E69">
            <v>2663.6934508525619</v>
          </cell>
          <cell r="F69">
            <v>2361.0671119999997</v>
          </cell>
          <cell r="G69">
            <v>1464.0715</v>
          </cell>
          <cell r="H69">
            <v>1244.1941329539454</v>
          </cell>
          <cell r="I69">
            <v>1320.0790000000002</v>
          </cell>
          <cell r="J69">
            <v>2269.9397217344895</v>
          </cell>
          <cell r="K69">
            <v>2740.6642961651942</v>
          </cell>
          <cell r="L69">
            <v>3734.6638461219368</v>
          </cell>
          <cell r="M69">
            <v>4898.9817851950611</v>
          </cell>
          <cell r="O69" t="str">
            <v>Capital Information</v>
          </cell>
        </row>
        <row r="70">
          <cell r="B70" t="str">
            <v>General Reserve/NPLs (%)</v>
          </cell>
          <cell r="C70" t="e">
            <v>#DIV/0!</v>
          </cell>
          <cell r="D70">
            <v>37.765808531525494</v>
          </cell>
          <cell r="E70">
            <v>379.2919471381241</v>
          </cell>
          <cell r="F70">
            <v>68.5400346028797</v>
          </cell>
          <cell r="G70">
            <v>86.015598378473641</v>
          </cell>
          <cell r="H70">
            <v>102.78805060441971</v>
          </cell>
          <cell r="I70">
            <v>122.38818839236049</v>
          </cell>
          <cell r="J70">
            <v>142.74941194140155</v>
          </cell>
          <cell r="K70">
            <v>134.95145767101801</v>
          </cell>
          <cell r="L70">
            <v>141.14034034919831</v>
          </cell>
          <cell r="M70">
            <v>145.66628408760641</v>
          </cell>
          <cell r="O70" t="str">
            <v>Tier 1 Ratio (%)</v>
          </cell>
          <cell r="P70" t="e">
            <v>#DIV/0!</v>
          </cell>
          <cell r="Q70" t="e">
            <v>#DIV/0!</v>
          </cell>
          <cell r="R70">
            <v>6.8123756062686791</v>
          </cell>
          <cell r="S70">
            <v>5.4802843554934402</v>
          </cell>
          <cell r="T70">
            <v>6.3272080024969855</v>
          </cell>
          <cell r="U70">
            <v>7.4047330888788494</v>
          </cell>
          <cell r="V70">
            <v>7.8106308200588392</v>
          </cell>
          <cell r="W70">
            <v>7.6363877900454629</v>
          </cell>
          <cell r="X70">
            <v>8.376806047056176</v>
          </cell>
          <cell r="Y70">
            <v>8.3370969111653732</v>
          </cell>
          <cell r="Z70">
            <v>8.2206549611334463</v>
          </cell>
        </row>
        <row r="71">
          <cell r="B71" t="str">
            <v>Net Charge-offs (NCO)</v>
          </cell>
          <cell r="C71">
            <v>1255.2463950000001</v>
          </cell>
          <cell r="D71">
            <v>1785.11</v>
          </cell>
          <cell r="E71">
            <v>188.6</v>
          </cell>
          <cell r="F71">
            <v>565.9</v>
          </cell>
          <cell r="G71">
            <v>1817.79</v>
          </cell>
          <cell r="H71">
            <v>797.197</v>
          </cell>
          <cell r="I71">
            <v>371.4</v>
          </cell>
          <cell r="J71">
            <v>801.97596778499997</v>
          </cell>
          <cell r="K71">
            <v>415.98584243904645</v>
          </cell>
          <cell r="L71">
            <v>-7.3980157338691868</v>
          </cell>
          <cell r="M71">
            <v>11.25595200841002</v>
          </cell>
          <cell r="O71" t="str">
            <v>Tier 2 Ratio (%)</v>
          </cell>
          <cell r="P71" t="e">
            <v>#DIV/0!</v>
          </cell>
          <cell r="Q71" t="e">
            <v>#DIV/0!</v>
          </cell>
          <cell r="R71">
            <v>4.2299674289411904</v>
          </cell>
          <cell r="S71">
            <v>4.5561204744126327</v>
          </cell>
          <cell r="T71">
            <v>4.7180386173666893</v>
          </cell>
          <cell r="U71">
            <v>4.493840702100111</v>
          </cell>
          <cell r="V71">
            <v>4.3088458298557262</v>
          </cell>
          <cell r="W71">
            <v>4.5160004723386669</v>
          </cell>
          <cell r="X71">
            <v>4.7273270300430204</v>
          </cell>
          <cell r="Y71">
            <v>4.8051417324854695</v>
          </cell>
          <cell r="Z71">
            <v>4.8193828470378302</v>
          </cell>
        </row>
        <row r="72">
          <cell r="B72" t="str">
            <v>NCO/Avg Total Credit (%)</v>
          </cell>
          <cell r="C72" t="e">
            <v>#DIV/0!</v>
          </cell>
          <cell r="D72">
            <v>4.8512477723780529</v>
          </cell>
          <cell r="E72">
            <v>0.4559531752059679</v>
          </cell>
          <cell r="F72">
            <v>0.7818189808982986</v>
          </cell>
          <cell r="G72">
            <v>1.8315301391035548</v>
          </cell>
          <cell r="H72">
            <v>0.76407085603612723</v>
          </cell>
          <cell r="I72">
            <v>0.31461117143916567</v>
          </cell>
          <cell r="J72">
            <v>0.55968501273387472</v>
          </cell>
          <cell r="K72">
            <v>0.24781908015903414</v>
          </cell>
          <cell r="L72">
            <v>-3.9696378831054358E-3</v>
          </cell>
          <cell r="M72">
            <v>5.4296385876669157E-3</v>
          </cell>
          <cell r="O72" t="str">
            <v>Total CAR (%)</v>
          </cell>
          <cell r="P72" t="e">
            <v>#DIV/0!</v>
          </cell>
          <cell r="Q72" t="e">
            <v>#DIV/0!</v>
          </cell>
          <cell r="R72">
            <v>11.042343035209869</v>
          </cell>
          <cell r="S72">
            <v>10.036404829906072</v>
          </cell>
          <cell r="T72">
            <v>11.045246619863676</v>
          </cell>
          <cell r="U72">
            <v>11.898573790978961</v>
          </cell>
          <cell r="V72">
            <v>12.119476649914565</v>
          </cell>
          <cell r="W72">
            <v>12.152388262384129</v>
          </cell>
          <cell r="X72">
            <v>13.104133077099196</v>
          </cell>
          <cell r="Y72">
            <v>13.142238643650842</v>
          </cell>
          <cell r="Z72">
            <v>13.040037808171277</v>
          </cell>
        </row>
        <row r="73">
          <cell r="B73" t="str">
            <v>LLPE/Avg Loans (%)</v>
          </cell>
          <cell r="C73" t="e">
            <v>#DIV/0!</v>
          </cell>
          <cell r="D73" t="e">
            <v>#DIV/0!</v>
          </cell>
          <cell r="E73">
            <v>0.9144626272916716</v>
          </cell>
          <cell r="F73">
            <v>1.5259780322492567</v>
          </cell>
          <cell r="G73">
            <v>1.4080972173884616</v>
          </cell>
          <cell r="H73">
            <v>0.87058623245201072</v>
          </cell>
          <cell r="I73">
            <v>0.50282014276543352</v>
          </cell>
          <cell r="J73">
            <v>0.6299858902975809</v>
          </cell>
          <cell r="K73">
            <v>0.40042312302747241</v>
          </cell>
          <cell r="L73">
            <v>0.43779085058307904</v>
          </cell>
          <cell r="M73">
            <v>0.49685065745590967</v>
          </cell>
        </row>
        <row r="152">
          <cell r="O152">
            <v>3810988.7930000001</v>
          </cell>
          <cell r="P152">
            <v>0</v>
          </cell>
        </row>
        <row r="167">
          <cell r="C167">
            <v>2891795.6310000001</v>
          </cell>
          <cell r="D167">
            <v>3078048.412</v>
          </cell>
          <cell r="E167">
            <v>4094917.1359999999</v>
          </cell>
          <cell r="F167">
            <v>4859382.1409999998</v>
          </cell>
        </row>
        <row r="171">
          <cell r="A171" t="str">
            <v>Contra Account of Guarantee Issued</v>
          </cell>
        </row>
        <row r="188">
          <cell r="O188">
            <v>2791587</v>
          </cell>
          <cell r="P188">
            <v>0</v>
          </cell>
        </row>
        <row r="192">
          <cell r="O192">
            <v>2348914.6860000002</v>
          </cell>
        </row>
        <row r="203">
          <cell r="C203">
            <v>331599</v>
          </cell>
          <cell r="D203">
            <v>316714</v>
          </cell>
          <cell r="E203">
            <v>620630</v>
          </cell>
          <cell r="F203">
            <v>1055526</v>
          </cell>
        </row>
        <row r="207">
          <cell r="A207" t="str">
            <v xml:space="preserve">    Guarantee Payment</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priseEPS"/>
      <sheetName val="Derm-IMS"/>
      <sheetName val="Derm-MFr"/>
      <sheetName val="Pricing"/>
      <sheetName val="Derm market"/>
      <sheetName val="BrazilDeals"/>
      <sheetName val="__FDSCACHE__"/>
      <sheetName val="LeverageComp"/>
      <sheetName val="RevGuidance"/>
      <sheetName val="VRXointment"/>
      <sheetName val="VRX-Derm"/>
      <sheetName val="Valeant"/>
      <sheetName val="ex-US"/>
      <sheetName val="ex-US data"/>
      <sheetName val="BenzaClinAcanya"/>
    </sheetNames>
    <sheetDataSet>
      <sheetData sheetId="0" refreshError="1"/>
      <sheetData sheetId="1" refreshError="1">
        <row r="1">
          <cell r="A1" t="str">
            <v>Therapeutic Class Report (ATC)-&gt;Manufacturer</v>
          </cell>
        </row>
        <row r="3">
          <cell r="A3" t="str">
            <v>ATC</v>
          </cell>
          <cell r="B3" t="str">
            <v>Manufacturer</v>
          </cell>
          <cell r="C3">
            <v>2009</v>
          </cell>
          <cell r="D3">
            <v>2010</v>
          </cell>
        </row>
        <row r="4">
          <cell r="A4" t="str">
            <v>J01A0:TETRACYCLINES &amp; COMBS</v>
          </cell>
          <cell r="B4" t="str">
            <v>MEDICIS DERM</v>
          </cell>
          <cell r="C4">
            <v>539479053</v>
          </cell>
          <cell r="D4">
            <v>668657802</v>
          </cell>
        </row>
        <row r="5">
          <cell r="A5" t="str">
            <v>D10A0:TOPICAL ANTI-ACNE PREPS</v>
          </cell>
          <cell r="B5" t="str">
            <v>GALDERMA LABS</v>
          </cell>
          <cell r="C5">
            <v>468378900</v>
          </cell>
          <cell r="D5">
            <v>460780311</v>
          </cell>
        </row>
        <row r="6">
          <cell r="A6" t="str">
            <v>J01A0:TETRACYCLINES &amp; COMBS</v>
          </cell>
          <cell r="B6" t="str">
            <v>WARNER-CHILCOTT</v>
          </cell>
          <cell r="C6">
            <v>319909814</v>
          </cell>
          <cell r="D6">
            <v>408478121</v>
          </cell>
        </row>
        <row r="7">
          <cell r="A7" t="str">
            <v>D10B0:ORAL ANTI-ACNE PREPS</v>
          </cell>
          <cell r="B7" t="str">
            <v>TEVA PHARMACEUTICA</v>
          </cell>
          <cell r="C7">
            <v>242840960</v>
          </cell>
          <cell r="D7">
            <v>330266095</v>
          </cell>
        </row>
        <row r="8">
          <cell r="A8" t="str">
            <v>D05A0:TOP A-PSORIASIS+SIM PRDS</v>
          </cell>
          <cell r="B8" t="str">
            <v>LEO PHARMACEUTICAL</v>
          </cell>
          <cell r="C8">
            <v>291481046</v>
          </cell>
          <cell r="D8">
            <v>259364291</v>
          </cell>
        </row>
        <row r="9">
          <cell r="A9" t="str">
            <v>D05B0:ORAL A-PSORIASIS+SIM PRD</v>
          </cell>
          <cell r="B9" t="str">
            <v>CENTOCOR</v>
          </cell>
          <cell r="C9">
            <v>28462324</v>
          </cell>
          <cell r="D9">
            <v>247388490</v>
          </cell>
        </row>
        <row r="10">
          <cell r="A10" t="str">
            <v>D10B0:ORAL ANTI-ACNE PREPS</v>
          </cell>
          <cell r="B10" t="str">
            <v>GALDERMA LABS</v>
          </cell>
          <cell r="C10">
            <v>155600489</v>
          </cell>
          <cell r="D10">
            <v>242197848</v>
          </cell>
        </row>
        <row r="11">
          <cell r="A11" t="str">
            <v>D03A9:OTH WOUND HEALING AGENTS</v>
          </cell>
          <cell r="B11" t="str">
            <v>ETHICON</v>
          </cell>
          <cell r="C11">
            <v>200939502</v>
          </cell>
          <cell r="D11">
            <v>226314929</v>
          </cell>
        </row>
        <row r="12">
          <cell r="A12" t="str">
            <v>D06D1:TOPICAL ANTIVIRALS</v>
          </cell>
          <cell r="B12" t="str">
            <v>VALEANT PHARM</v>
          </cell>
          <cell r="C12">
            <v>186008099</v>
          </cell>
          <cell r="D12">
            <v>204235513</v>
          </cell>
        </row>
        <row r="13">
          <cell r="A13" t="str">
            <v>D08A0:ANTISEPTICS+DISINFECTANT</v>
          </cell>
          <cell r="B13" t="str">
            <v>ENTURIA INC</v>
          </cell>
          <cell r="C13">
            <v>128911327</v>
          </cell>
          <cell r="D13">
            <v>176791362</v>
          </cell>
        </row>
        <row r="14">
          <cell r="A14" t="str">
            <v>D07A0:TOP.CORTICOSTEROID PLAIN</v>
          </cell>
          <cell r="B14" t="str">
            <v>GALDERMA LABS</v>
          </cell>
          <cell r="C14">
            <v>148585630</v>
          </cell>
          <cell r="D14">
            <v>166946437</v>
          </cell>
        </row>
        <row r="15">
          <cell r="A15" t="str">
            <v>D10A0:TOPICAL ANTI-ACNE PREPS</v>
          </cell>
          <cell r="B15" t="str">
            <v>GSK PHARM</v>
          </cell>
          <cell r="C15">
            <v>200720121</v>
          </cell>
          <cell r="D15">
            <v>166931403</v>
          </cell>
        </row>
        <row r="16">
          <cell r="A16" t="str">
            <v>D06D9:OTH TOP PRDS VIRAL INF</v>
          </cell>
          <cell r="B16" t="str">
            <v>GRACEWAY PHARMA</v>
          </cell>
          <cell r="C16">
            <v>368045062</v>
          </cell>
          <cell r="D16">
            <v>154604165</v>
          </cell>
        </row>
        <row r="17">
          <cell r="A17" t="str">
            <v>D11A0:OTHER DERMATOLOGICAL PRD</v>
          </cell>
          <cell r="B17" t="str">
            <v>MERCK &amp; COMPANY</v>
          </cell>
          <cell r="C17">
            <v>156146661</v>
          </cell>
          <cell r="D17">
            <v>153470506</v>
          </cell>
        </row>
        <row r="18">
          <cell r="A18" t="str">
            <v>D07A0:TOP.CORTICOSTEROID PLAIN</v>
          </cell>
          <cell r="B18" t="str">
            <v>TARO PHARM</v>
          </cell>
          <cell r="C18">
            <v>145633342</v>
          </cell>
          <cell r="D18">
            <v>151505560</v>
          </cell>
        </row>
        <row r="19">
          <cell r="A19" t="str">
            <v>D10A0:TOPICAL ANTI-ACNE PREPS</v>
          </cell>
          <cell r="B19" t="str">
            <v>MEDICIS DERM</v>
          </cell>
          <cell r="C19">
            <v>99830790</v>
          </cell>
          <cell r="D19">
            <v>151442441</v>
          </cell>
        </row>
        <row r="20">
          <cell r="A20" t="str">
            <v>D06D9:OTH TOP PRDS VIRAL INF</v>
          </cell>
          <cell r="B20" t="str">
            <v>FOUGERA</v>
          </cell>
          <cell r="D20">
            <v>148563357</v>
          </cell>
        </row>
        <row r="21">
          <cell r="A21" t="str">
            <v>D10B0:ORAL ANTI-ACNE PREPS</v>
          </cell>
          <cell r="B21" t="str">
            <v>MYLAN</v>
          </cell>
          <cell r="C21">
            <v>94613173</v>
          </cell>
          <cell r="D21">
            <v>135782930</v>
          </cell>
        </row>
        <row r="22">
          <cell r="A22" t="str">
            <v>D10A0:TOPICAL ANTI-ACNE PREPS</v>
          </cell>
          <cell r="B22" t="str">
            <v>ORTHO DERM</v>
          </cell>
          <cell r="C22">
            <v>133631396</v>
          </cell>
          <cell r="D22">
            <v>131252523</v>
          </cell>
        </row>
        <row r="23">
          <cell r="A23" t="str">
            <v>D10A0:TOPICAL ANTI-ACNE PREPS</v>
          </cell>
          <cell r="B23" t="str">
            <v>DERMIK</v>
          </cell>
          <cell r="C23">
            <v>209042263</v>
          </cell>
          <cell r="D23">
            <v>129365010</v>
          </cell>
        </row>
        <row r="24">
          <cell r="A24" t="str">
            <v>D05B0:ORAL A-PSORIASIS+SIM PRD</v>
          </cell>
          <cell r="B24" t="str">
            <v>GSK PHARM</v>
          </cell>
          <cell r="C24">
            <v>105288730</v>
          </cell>
          <cell r="D24">
            <v>114973341</v>
          </cell>
        </row>
        <row r="25">
          <cell r="A25" t="str">
            <v>D03A1:SKIN/DERM/EPIDERM EQUIV</v>
          </cell>
          <cell r="B25" t="str">
            <v>ORGANOGENESIS</v>
          </cell>
          <cell r="C25">
            <v>120875320</v>
          </cell>
          <cell r="D25">
            <v>112843241</v>
          </cell>
        </row>
        <row r="26">
          <cell r="A26" t="str">
            <v>D03A9:OTH WOUND HEALING AGENTS</v>
          </cell>
          <cell r="B26" t="str">
            <v>HEALTHPOINT MEDICA</v>
          </cell>
          <cell r="C26">
            <v>94797102</v>
          </cell>
          <cell r="D26">
            <v>110745782</v>
          </cell>
        </row>
        <row r="27">
          <cell r="A27" t="str">
            <v>D05A0:TOP A-PSORIASIS+SIM PRDS</v>
          </cell>
          <cell r="B27" t="str">
            <v>ALLERGAN</v>
          </cell>
          <cell r="C27">
            <v>92680296</v>
          </cell>
          <cell r="D27">
            <v>102002281</v>
          </cell>
        </row>
        <row r="28">
          <cell r="A28" t="str">
            <v>D07A0:TOP.CORTICOSTEROID PLAIN</v>
          </cell>
          <cell r="B28" t="str">
            <v>FOUGERA</v>
          </cell>
          <cell r="C28">
            <v>87724806</v>
          </cell>
          <cell r="D28">
            <v>97828865</v>
          </cell>
        </row>
        <row r="29">
          <cell r="A29" t="str">
            <v>D05X0:OTH N-STER INFLAM SKIN</v>
          </cell>
          <cell r="B29" t="str">
            <v>ASTELLAS PHARMA US</v>
          </cell>
          <cell r="C29">
            <v>88581176</v>
          </cell>
          <cell r="D29">
            <v>94159077</v>
          </cell>
        </row>
        <row r="30">
          <cell r="A30" t="str">
            <v>D10A0:TOPICAL ANTI-ACNE PREPS</v>
          </cell>
          <cell r="B30" t="str">
            <v>MYLAN</v>
          </cell>
          <cell r="C30">
            <v>37161195</v>
          </cell>
          <cell r="D30">
            <v>92374683</v>
          </cell>
        </row>
        <row r="31">
          <cell r="A31" t="str">
            <v>D07A0:TOP.CORTICOSTEROID PLAIN</v>
          </cell>
          <cell r="B31" t="str">
            <v>GSK PHARM</v>
          </cell>
          <cell r="C31">
            <v>131383729</v>
          </cell>
          <cell r="D31">
            <v>91853312</v>
          </cell>
        </row>
        <row r="32">
          <cell r="A32" t="str">
            <v>D05X0:OTH N-STER INFLAM SKIN</v>
          </cell>
          <cell r="B32" t="str">
            <v>PHARMADERM</v>
          </cell>
          <cell r="C32">
            <v>73030876</v>
          </cell>
          <cell r="D32">
            <v>91300188</v>
          </cell>
        </row>
        <row r="33">
          <cell r="A33" t="str">
            <v>D06A0:TOP ANTIBACTERIALS</v>
          </cell>
          <cell r="B33" t="str">
            <v>GSK PHARM</v>
          </cell>
          <cell r="C33">
            <v>105131128</v>
          </cell>
          <cell r="D33">
            <v>88970858</v>
          </cell>
        </row>
        <row r="34">
          <cell r="A34" t="str">
            <v>D10A0:TOPICAL ANTI-ACNE PREPS</v>
          </cell>
          <cell r="B34" t="str">
            <v>PERRIGO</v>
          </cell>
          <cell r="C34">
            <v>66081968</v>
          </cell>
          <cell r="D34">
            <v>87512464</v>
          </cell>
        </row>
        <row r="35">
          <cell r="A35" t="str">
            <v>D07A0:TOP.CORTICOSTEROID PLAIN</v>
          </cell>
          <cell r="B35" t="str">
            <v>PERRIGO</v>
          </cell>
          <cell r="C35">
            <v>66048346</v>
          </cell>
          <cell r="D35">
            <v>85145174</v>
          </cell>
        </row>
        <row r="36">
          <cell r="A36" t="str">
            <v>D10A0:TOPICAL ANTI-ACNE PREPS</v>
          </cell>
          <cell r="B36" t="str">
            <v>INTENDIS</v>
          </cell>
          <cell r="C36">
            <v>72013961</v>
          </cell>
          <cell r="D36">
            <v>82372283</v>
          </cell>
        </row>
        <row r="37">
          <cell r="A37" t="str">
            <v>D06D9:OTH TOP PRDS VIRAL INF</v>
          </cell>
          <cell r="B37" t="str">
            <v>PERRIGO</v>
          </cell>
          <cell r="D37">
            <v>82104584</v>
          </cell>
        </row>
        <row r="38">
          <cell r="A38" t="str">
            <v>D10A0:TOPICAL ANTI-ACNE PREPS</v>
          </cell>
          <cell r="B38" t="str">
            <v>ALLERGAN</v>
          </cell>
          <cell r="C38">
            <v>60800463</v>
          </cell>
          <cell r="D38">
            <v>79078152</v>
          </cell>
        </row>
        <row r="39">
          <cell r="A39" t="str">
            <v>D05X0:OTH N-STER INFLAM SKIN</v>
          </cell>
          <cell r="B39" t="str">
            <v>VALEANT PHARM</v>
          </cell>
          <cell r="C39">
            <v>91026329</v>
          </cell>
          <cell r="D39">
            <v>78575280</v>
          </cell>
        </row>
        <row r="40">
          <cell r="A40" t="str">
            <v>D10A0:TOPICAL ANTI-ACNE PREPS</v>
          </cell>
          <cell r="B40" t="str">
            <v>VALEANT PHARM</v>
          </cell>
          <cell r="C40">
            <v>33865438</v>
          </cell>
          <cell r="D40">
            <v>68111629</v>
          </cell>
        </row>
        <row r="41">
          <cell r="A41" t="str">
            <v>D07A0:TOP.CORTICOSTEROID PLAIN</v>
          </cell>
          <cell r="B41" t="str">
            <v>PHARMADERM</v>
          </cell>
          <cell r="C41">
            <v>52348236</v>
          </cell>
          <cell r="D41">
            <v>61888852</v>
          </cell>
        </row>
        <row r="42">
          <cell r="A42" t="str">
            <v>D01A1:TOPICAL DERMAT ANTIFUNG</v>
          </cell>
          <cell r="B42" t="str">
            <v>MERZ PHARM</v>
          </cell>
          <cell r="C42">
            <v>53329345</v>
          </cell>
          <cell r="D42">
            <v>61255763</v>
          </cell>
        </row>
        <row r="43">
          <cell r="A43" t="str">
            <v>D10A0:TOPICAL ANTI-ACNE PREPS</v>
          </cell>
          <cell r="B43" t="str">
            <v>FOUGERA</v>
          </cell>
          <cell r="C43">
            <v>39466017</v>
          </cell>
          <cell r="D43">
            <v>57316836</v>
          </cell>
        </row>
        <row r="44">
          <cell r="A44" t="str">
            <v>J01A0:TETRACYCLINES &amp; COMBS</v>
          </cell>
          <cell r="B44" t="str">
            <v>MYLAN</v>
          </cell>
          <cell r="C44">
            <v>8297129</v>
          </cell>
          <cell r="D44">
            <v>56889033</v>
          </cell>
        </row>
        <row r="45">
          <cell r="A45" t="str">
            <v>J01A0:TETRACYCLINES &amp; COMBS</v>
          </cell>
          <cell r="B45" t="str">
            <v>AQUA PHARMACEUTICS</v>
          </cell>
          <cell r="C45">
            <v>29245829</v>
          </cell>
          <cell r="D45">
            <v>53913439</v>
          </cell>
        </row>
        <row r="46">
          <cell r="A46" t="str">
            <v>D06D1:TOPICAL ANTIVIRALS</v>
          </cell>
          <cell r="B46" t="str">
            <v>GSK CONSUMER HLTH</v>
          </cell>
          <cell r="C46">
            <v>49864730</v>
          </cell>
          <cell r="D46">
            <v>50625213</v>
          </cell>
        </row>
        <row r="47">
          <cell r="A47" t="str">
            <v>D07A0:TOP.CORTICOSTEROID PLAIN</v>
          </cell>
          <cell r="B47" t="str">
            <v>TRIAX PHARM</v>
          </cell>
          <cell r="C47">
            <v>62012698</v>
          </cell>
          <cell r="D47">
            <v>50604300</v>
          </cell>
        </row>
        <row r="48">
          <cell r="A48" t="str">
            <v>D06A0:TOP ANTIBACTERIALS</v>
          </cell>
          <cell r="B48" t="str">
            <v>J&amp;J CONSUMER PRODS</v>
          </cell>
          <cell r="C48">
            <v>47020500</v>
          </cell>
          <cell r="D48">
            <v>47324610</v>
          </cell>
        </row>
        <row r="49">
          <cell r="A49" t="str">
            <v>D05A0:TOP A-PSORIASIS+SIM PRDS</v>
          </cell>
          <cell r="B49" t="str">
            <v>GALDERMA LABS</v>
          </cell>
          <cell r="C49">
            <v>35214146</v>
          </cell>
          <cell r="D49">
            <v>47027169</v>
          </cell>
        </row>
        <row r="50">
          <cell r="A50" t="str">
            <v>D02A0:EMOLLIENTS &amp; PROTECTIVES</v>
          </cell>
          <cell r="B50" t="str">
            <v>BEIERSDORF</v>
          </cell>
          <cell r="C50">
            <v>38912999</v>
          </cell>
          <cell r="D50">
            <v>42224778</v>
          </cell>
        </row>
        <row r="51">
          <cell r="A51" t="str">
            <v>D01A1:TOPICAL DERMAT ANTIFUNG</v>
          </cell>
          <cell r="B51" t="str">
            <v>PADDOCK LABS INC</v>
          </cell>
          <cell r="C51">
            <v>29598300</v>
          </cell>
          <cell r="D51">
            <v>41181334</v>
          </cell>
        </row>
        <row r="52">
          <cell r="A52" t="str">
            <v>D01A1:TOPICAL DERMAT ANTIFUNG</v>
          </cell>
          <cell r="B52" t="str">
            <v>GSK PHARM</v>
          </cell>
          <cell r="C52">
            <v>58343965</v>
          </cell>
          <cell r="D52">
            <v>39915214</v>
          </cell>
        </row>
        <row r="53">
          <cell r="A53" t="str">
            <v>D07A0:TOP.CORTICOSTEROID PLAIN</v>
          </cell>
          <cell r="B53" t="str">
            <v>MEDICIS DERM</v>
          </cell>
          <cell r="C53">
            <v>29703458</v>
          </cell>
          <cell r="D53">
            <v>38301095</v>
          </cell>
        </row>
        <row r="54">
          <cell r="A54" t="str">
            <v>D01A1:TOPICAL DERMAT ANTIFUNG</v>
          </cell>
          <cell r="B54" t="str">
            <v>FOUGERA</v>
          </cell>
          <cell r="C54">
            <v>45534008</v>
          </cell>
          <cell r="D54">
            <v>37547486</v>
          </cell>
        </row>
        <row r="55">
          <cell r="A55" t="str">
            <v>D03A9:OTH WOUND HEALING AGENTS</v>
          </cell>
          <cell r="B55" t="str">
            <v>BAXTER BIOSCIENCE</v>
          </cell>
          <cell r="C55">
            <v>42745333</v>
          </cell>
          <cell r="D55">
            <v>37397080</v>
          </cell>
        </row>
        <row r="56">
          <cell r="A56" t="str">
            <v>D06A0:TOP ANTIBACTERIALS</v>
          </cell>
          <cell r="B56" t="str">
            <v>TEVA PHARMACEUTICA</v>
          </cell>
          <cell r="C56">
            <v>34004978</v>
          </cell>
          <cell r="D56">
            <v>37293303</v>
          </cell>
        </row>
        <row r="57">
          <cell r="A57" t="str">
            <v>D01A1:TOPICAL DERMAT ANTIFUNG</v>
          </cell>
          <cell r="B57" t="str">
            <v>PHARMADERM</v>
          </cell>
          <cell r="C57">
            <v>33189856</v>
          </cell>
          <cell r="D57">
            <v>36668568</v>
          </cell>
        </row>
        <row r="58">
          <cell r="A58" t="str">
            <v>J01A0:TETRACYCLINES &amp; COMBS</v>
          </cell>
          <cell r="B58" t="str">
            <v>TEVA PHARMACEUTICA</v>
          </cell>
          <cell r="C58">
            <v>88507651</v>
          </cell>
          <cell r="D58">
            <v>34164102</v>
          </cell>
        </row>
        <row r="59">
          <cell r="A59" t="str">
            <v>D07A0:TOP.CORTICOSTEROID PLAIN</v>
          </cell>
          <cell r="B59" t="str">
            <v>ACTAVIS</v>
          </cell>
          <cell r="C59">
            <v>10702562</v>
          </cell>
          <cell r="D59">
            <v>33147152</v>
          </cell>
        </row>
        <row r="60">
          <cell r="A60" t="str">
            <v>D02A0:EMOLLIENTS &amp; PROTECTIVES</v>
          </cell>
          <cell r="B60" t="str">
            <v>GALDERMA LABS</v>
          </cell>
          <cell r="C60">
            <v>28877626</v>
          </cell>
          <cell r="D60">
            <v>31628711</v>
          </cell>
        </row>
        <row r="61">
          <cell r="A61" t="str">
            <v>D03A9:OTH WOUND HEALING AGENTS</v>
          </cell>
          <cell r="B61" t="str">
            <v>PFIZER</v>
          </cell>
          <cell r="C61">
            <v>27341883</v>
          </cell>
          <cell r="D61">
            <v>29842358</v>
          </cell>
        </row>
        <row r="62">
          <cell r="A62" t="str">
            <v>D02A0:EMOLLIENTS &amp; PROTECTIVES</v>
          </cell>
          <cell r="B62" t="str">
            <v>J&amp;J CONSUMER PRODS</v>
          </cell>
          <cell r="C62">
            <v>28842254</v>
          </cell>
          <cell r="D62">
            <v>29752860</v>
          </cell>
        </row>
        <row r="63">
          <cell r="A63" t="str">
            <v>D01A1:TOPICAL DERMAT ANTIFUNG</v>
          </cell>
          <cell r="B63" t="str">
            <v>TARO PHARM</v>
          </cell>
          <cell r="C63">
            <v>25933935</v>
          </cell>
          <cell r="D63">
            <v>28716454</v>
          </cell>
        </row>
        <row r="64">
          <cell r="A64" t="str">
            <v>J01A0:TETRACYCLINES &amp; COMBS</v>
          </cell>
          <cell r="B64" t="str">
            <v>PHARMADERM</v>
          </cell>
          <cell r="C64">
            <v>23803093</v>
          </cell>
          <cell r="D64">
            <v>27529427</v>
          </cell>
        </row>
        <row r="65">
          <cell r="A65" t="str">
            <v>D10A0:TOPICAL ANTI-ACNE PREPS</v>
          </cell>
          <cell r="B65" t="str">
            <v>ROUSES POINT PHARM</v>
          </cell>
          <cell r="C65">
            <v>4635409</v>
          </cell>
          <cell r="D65">
            <v>26575177</v>
          </cell>
        </row>
        <row r="66">
          <cell r="A66" t="str">
            <v>D02A0:EMOLLIENTS &amp; PROTECTIVES</v>
          </cell>
          <cell r="B66" t="str">
            <v>VALEANT PHARM</v>
          </cell>
          <cell r="C66">
            <v>15940669</v>
          </cell>
          <cell r="D66">
            <v>24980091</v>
          </cell>
        </row>
        <row r="67">
          <cell r="A67" t="str">
            <v>D01A1:TOPICAL DERMAT ANTIFUNG</v>
          </cell>
          <cell r="B67" t="str">
            <v>SCHER-PLGH HC PROD</v>
          </cell>
          <cell r="C67">
            <v>24987158</v>
          </cell>
          <cell r="D67">
            <v>24441004</v>
          </cell>
        </row>
        <row r="68">
          <cell r="A68" t="str">
            <v>D07A0:TOP.CORTICOSTEROID PLAIN</v>
          </cell>
          <cell r="B68" t="str">
            <v>CHATTEM CONS PROD</v>
          </cell>
          <cell r="C68">
            <v>17762433</v>
          </cell>
          <cell r="D68">
            <v>23526700</v>
          </cell>
        </row>
        <row r="69">
          <cell r="A69" t="str">
            <v>D10A0:TOPICAL ANTI-ACNE PREPS</v>
          </cell>
          <cell r="B69" t="str">
            <v>TEVA PHARMACEUTICA</v>
          </cell>
          <cell r="C69">
            <v>6</v>
          </cell>
          <cell r="D69">
            <v>23313256</v>
          </cell>
        </row>
        <row r="70">
          <cell r="A70" t="str">
            <v>D02A0:EMOLLIENTS &amp; PROTECTIVES</v>
          </cell>
          <cell r="B70" t="str">
            <v>CHATTEM CONS PROD</v>
          </cell>
          <cell r="C70">
            <v>21959164</v>
          </cell>
          <cell r="D70">
            <v>22598923</v>
          </cell>
        </row>
        <row r="71">
          <cell r="A71" t="str">
            <v>D06A0:TOP ANTIBACTERIALS</v>
          </cell>
          <cell r="B71" t="str">
            <v>PRIVATE LABEL</v>
          </cell>
          <cell r="C71">
            <v>26089272</v>
          </cell>
          <cell r="D71">
            <v>22450009</v>
          </cell>
        </row>
        <row r="72">
          <cell r="A72" t="str">
            <v>D07A0:TOP.CORTICOSTEROID PLAIN</v>
          </cell>
          <cell r="B72" t="str">
            <v>PRASCO LABS</v>
          </cell>
          <cell r="C72">
            <v>1645179</v>
          </cell>
          <cell r="D72">
            <v>22053734</v>
          </cell>
        </row>
        <row r="73">
          <cell r="A73" t="str">
            <v>J01A0:TETRACYCLINES &amp; COMBS</v>
          </cell>
          <cell r="B73" t="str">
            <v>WATSON LABS</v>
          </cell>
          <cell r="C73">
            <v>23035070</v>
          </cell>
          <cell r="D73">
            <v>21647795</v>
          </cell>
        </row>
        <row r="74">
          <cell r="A74" t="str">
            <v>D11A0:OTHER DERMATOLOGICAL PRD</v>
          </cell>
          <cell r="B74" t="str">
            <v>MERZ PHARM</v>
          </cell>
          <cell r="C74">
            <v>22533209</v>
          </cell>
          <cell r="D74">
            <v>21482612</v>
          </cell>
        </row>
        <row r="75">
          <cell r="A75" t="str">
            <v>D06D1:TOPICAL ANTIVIRALS</v>
          </cell>
          <cell r="B75" t="str">
            <v>WATSON LABS</v>
          </cell>
          <cell r="C75">
            <v>21228449</v>
          </cell>
          <cell r="D75">
            <v>21183351</v>
          </cell>
        </row>
        <row r="76">
          <cell r="A76" t="str">
            <v>D07A0:TOP.CORTICOSTEROID PLAIN</v>
          </cell>
          <cell r="B76" t="str">
            <v>ALAVEN PHARM</v>
          </cell>
          <cell r="C76">
            <v>15079390</v>
          </cell>
          <cell r="D76">
            <v>20639514</v>
          </cell>
        </row>
        <row r="77">
          <cell r="A77" t="str">
            <v>J01A0:TETRACYCLINES &amp; COMBS</v>
          </cell>
          <cell r="B77" t="str">
            <v>SANDOZ</v>
          </cell>
          <cell r="C77">
            <v>20868439</v>
          </cell>
          <cell r="D77">
            <v>20499711</v>
          </cell>
        </row>
        <row r="78">
          <cell r="A78" t="str">
            <v>D01A1:TOPICAL DERMAT ANTIFUNG</v>
          </cell>
          <cell r="B78" t="str">
            <v>NOVARTIS CONS HLTH</v>
          </cell>
          <cell r="C78">
            <v>21838490</v>
          </cell>
          <cell r="D78">
            <v>19765773</v>
          </cell>
        </row>
        <row r="79">
          <cell r="A79" t="str">
            <v>D06A0:TOP ANTIBACTERIALS</v>
          </cell>
          <cell r="B79" t="str">
            <v>FOUGERA</v>
          </cell>
          <cell r="C79">
            <v>18929795</v>
          </cell>
          <cell r="D79">
            <v>19661471</v>
          </cell>
        </row>
        <row r="80">
          <cell r="A80" t="str">
            <v>D07A0:TOP.CORTICOSTEROID PLAIN</v>
          </cell>
          <cell r="B80" t="str">
            <v>RANBAXY PHARM</v>
          </cell>
          <cell r="C80">
            <v>13625439</v>
          </cell>
          <cell r="D80">
            <v>19540124</v>
          </cell>
        </row>
        <row r="81">
          <cell r="A81" t="str">
            <v>D01A3:TOP SCALP ANTIFUNGALS</v>
          </cell>
          <cell r="B81" t="str">
            <v>PERRIGO</v>
          </cell>
          <cell r="C81">
            <v>16109464</v>
          </cell>
          <cell r="D81">
            <v>19198586</v>
          </cell>
        </row>
        <row r="82">
          <cell r="A82" t="str">
            <v>D01A1:TOPICAL DERMAT ANTIFUNG</v>
          </cell>
          <cell r="B82" t="str">
            <v>TEVA PHARMACEUTICA</v>
          </cell>
          <cell r="C82">
            <v>16695663</v>
          </cell>
          <cell r="D82">
            <v>18712015</v>
          </cell>
        </row>
        <row r="83">
          <cell r="A83" t="str">
            <v>D06D1:TOPICAL ANTIVIRALS</v>
          </cell>
          <cell r="B83" t="str">
            <v>NEW AMERICAN THERA</v>
          </cell>
          <cell r="C83">
            <v>15031450</v>
          </cell>
          <cell r="D83">
            <v>18704011</v>
          </cell>
        </row>
        <row r="84">
          <cell r="A84" t="str">
            <v>D07A0:TOP.CORTICOSTEROID PLAIN</v>
          </cell>
          <cell r="B84" t="str">
            <v>INTENDIS</v>
          </cell>
          <cell r="C84">
            <v>16650104</v>
          </cell>
          <cell r="D84">
            <v>17559288</v>
          </cell>
        </row>
        <row r="85">
          <cell r="A85" t="str">
            <v>D03A9:OTH WOUND HEALING AGENTS</v>
          </cell>
          <cell r="B85" t="str">
            <v>MCNEIL PHARM</v>
          </cell>
          <cell r="C85">
            <v>20672095</v>
          </cell>
          <cell r="D85">
            <v>17250379</v>
          </cell>
        </row>
        <row r="86">
          <cell r="A86" t="str">
            <v>D01A2:SYST DERMAT ANTIFUNGALS</v>
          </cell>
          <cell r="B86" t="str">
            <v>PEDINOL LABS</v>
          </cell>
          <cell r="C86">
            <v>18139880</v>
          </cell>
          <cell r="D86">
            <v>17024958</v>
          </cell>
        </row>
        <row r="87">
          <cell r="A87" t="str">
            <v>D10A0:TOPICAL ANTI-ACNE PREPS</v>
          </cell>
          <cell r="B87" t="str">
            <v>PRASCO LABS</v>
          </cell>
          <cell r="C87">
            <v>20446896</v>
          </cell>
          <cell r="D87">
            <v>16781627</v>
          </cell>
        </row>
        <row r="88">
          <cell r="A88" t="str">
            <v>D10A0:TOPICAL ANTI-ACNE PREPS</v>
          </cell>
          <cell r="B88" t="str">
            <v>ACTAVIS</v>
          </cell>
          <cell r="C88">
            <v>13400231</v>
          </cell>
          <cell r="D88">
            <v>16293447</v>
          </cell>
        </row>
        <row r="89">
          <cell r="A89" t="str">
            <v>D07B2:TOP.STEROIDS+ANTIFUNGALS</v>
          </cell>
          <cell r="B89" t="str">
            <v>TARO PHARM</v>
          </cell>
          <cell r="C89">
            <v>14569625</v>
          </cell>
          <cell r="D89">
            <v>16010112</v>
          </cell>
        </row>
        <row r="90">
          <cell r="A90" t="str">
            <v>D08A0:ANTISEPTICS+DISINFECTANT</v>
          </cell>
          <cell r="B90" t="str">
            <v>MOLNLYCKE HLTH CAR</v>
          </cell>
          <cell r="C90">
            <v>15010183</v>
          </cell>
          <cell r="D90">
            <v>15953628</v>
          </cell>
        </row>
        <row r="91">
          <cell r="A91" t="str">
            <v>D06A0:TOP ANTIBACTERIALS</v>
          </cell>
          <cell r="B91" t="str">
            <v>PERRIGO</v>
          </cell>
          <cell r="C91">
            <v>16745763</v>
          </cell>
          <cell r="D91">
            <v>15743593</v>
          </cell>
        </row>
        <row r="92">
          <cell r="A92" t="str">
            <v>D10A0:TOPICAL ANTI-ACNE PREPS</v>
          </cell>
          <cell r="B92" t="str">
            <v>NEUTROGENA</v>
          </cell>
          <cell r="C92">
            <v>20133226</v>
          </cell>
          <cell r="D92">
            <v>15256922</v>
          </cell>
        </row>
        <row r="93">
          <cell r="A93" t="str">
            <v>D01A1:TOPICAL DERMAT ANTIFUNG</v>
          </cell>
          <cell r="B93" t="str">
            <v>ORTHO DERM</v>
          </cell>
          <cell r="C93">
            <v>14363937</v>
          </cell>
          <cell r="D93">
            <v>15023612</v>
          </cell>
        </row>
        <row r="94">
          <cell r="A94" t="str">
            <v>D11A0:OTHER DERMATOLOGICAL PRD</v>
          </cell>
          <cell r="B94" t="str">
            <v>SKINMEDICA INC</v>
          </cell>
          <cell r="C94">
            <v>14413568</v>
          </cell>
          <cell r="D94">
            <v>14619215</v>
          </cell>
        </row>
        <row r="95">
          <cell r="A95" t="str">
            <v>D10A0:TOPICAL ANTI-ACNE PREPS</v>
          </cell>
          <cell r="B95" t="str">
            <v>GREENSTONE LTD</v>
          </cell>
          <cell r="C95">
            <v>12388824</v>
          </cell>
          <cell r="D95">
            <v>14563335</v>
          </cell>
        </row>
        <row r="96">
          <cell r="A96" t="str">
            <v>D07A0:TOP.CORTICOSTEROID PLAIN</v>
          </cell>
          <cell r="B96" t="str">
            <v>PRIVATE LABEL</v>
          </cell>
          <cell r="C96">
            <v>14770083</v>
          </cell>
          <cell r="D96">
            <v>14376335</v>
          </cell>
        </row>
        <row r="97">
          <cell r="A97" t="str">
            <v>J01A0:TETRACYCLINES &amp; COMBS</v>
          </cell>
          <cell r="B97" t="str">
            <v>GLOBAL PHARM CORP</v>
          </cell>
          <cell r="C97">
            <v>17277467</v>
          </cell>
          <cell r="D97">
            <v>13996319</v>
          </cell>
        </row>
        <row r="98">
          <cell r="A98" t="str">
            <v>D10A0:TOPICAL ANTI-ACNE PREPS</v>
          </cell>
          <cell r="B98" t="str">
            <v>RIVERS EDGE</v>
          </cell>
          <cell r="C98">
            <v>14095389</v>
          </cell>
          <cell r="D98">
            <v>13853526</v>
          </cell>
        </row>
        <row r="99">
          <cell r="A99" t="str">
            <v>D01A1:TOPICAL DERMAT ANTIFUNG</v>
          </cell>
          <cell r="B99" t="str">
            <v>MEDICIS DERM</v>
          </cell>
          <cell r="C99">
            <v>26885112</v>
          </cell>
          <cell r="D99">
            <v>13718141</v>
          </cell>
        </row>
        <row r="100">
          <cell r="A100" t="str">
            <v>D01A2:SYST DERMAT ANTIFUNGALS</v>
          </cell>
          <cell r="B100" t="str">
            <v>PERRIGO</v>
          </cell>
          <cell r="C100">
            <v>10691334</v>
          </cell>
          <cell r="D100">
            <v>13502426</v>
          </cell>
        </row>
        <row r="101">
          <cell r="A101" t="str">
            <v>D11A0:OTHER DERMATOLOGICAL PRD</v>
          </cell>
          <cell r="B101" t="str">
            <v>J&amp;J CONSUMER PRODS</v>
          </cell>
          <cell r="C101">
            <v>15049612</v>
          </cell>
          <cell r="D101">
            <v>13119530</v>
          </cell>
        </row>
        <row r="102">
          <cell r="A102" t="str">
            <v>D08A0:ANTISEPTICS+DISINFECTANT</v>
          </cell>
          <cell r="B102" t="str">
            <v>J&amp;J MEDICAL</v>
          </cell>
          <cell r="C102">
            <v>18050856</v>
          </cell>
          <cell r="D102">
            <v>12270960</v>
          </cell>
        </row>
        <row r="103">
          <cell r="A103" t="str">
            <v>D01A2:SYST DERMAT ANTIFUNGALS</v>
          </cell>
          <cell r="B103" t="str">
            <v>ORTHO DERM</v>
          </cell>
          <cell r="C103">
            <v>13263474</v>
          </cell>
          <cell r="D103">
            <v>12219918</v>
          </cell>
        </row>
        <row r="104">
          <cell r="A104" t="str">
            <v>D03A9:OTH WOUND HEALING AGENTS</v>
          </cell>
          <cell r="B104" t="str">
            <v>DAVOL</v>
          </cell>
          <cell r="C104">
            <v>13323395</v>
          </cell>
          <cell r="D104">
            <v>12114000</v>
          </cell>
        </row>
        <row r="105">
          <cell r="A105" t="str">
            <v>D07B4:OTH CORTICOSTEROID COMB</v>
          </cell>
          <cell r="B105" t="str">
            <v>FERNDALE LABS</v>
          </cell>
          <cell r="C105">
            <v>11722395</v>
          </cell>
          <cell r="D105">
            <v>11861940</v>
          </cell>
        </row>
        <row r="106">
          <cell r="A106" t="str">
            <v>D01A1:TOPICAL DERMAT ANTIFUNG</v>
          </cell>
          <cell r="B106" t="str">
            <v>PRIVATE LABEL</v>
          </cell>
          <cell r="C106">
            <v>11908461</v>
          </cell>
          <cell r="D106">
            <v>11582428</v>
          </cell>
        </row>
        <row r="107">
          <cell r="A107" t="str">
            <v>D04A0:TOPICAL ANTIPRURITICS</v>
          </cell>
          <cell r="B107" t="str">
            <v>MCNEIL CONS &amp; SPEC</v>
          </cell>
          <cell r="C107">
            <v>15295543</v>
          </cell>
          <cell r="D107">
            <v>11463336</v>
          </cell>
        </row>
        <row r="108">
          <cell r="A108" t="str">
            <v>D10A0:TOPICAL ANTI-ACNE PREPS</v>
          </cell>
          <cell r="B108" t="str">
            <v>SANDOZ</v>
          </cell>
          <cell r="C108">
            <v>13345018</v>
          </cell>
          <cell r="D108">
            <v>11424273</v>
          </cell>
        </row>
        <row r="109">
          <cell r="A109" t="str">
            <v>J01A0:TETRACYCLINES &amp; COMBS</v>
          </cell>
          <cell r="B109" t="str">
            <v>RANBAXY PHARM</v>
          </cell>
          <cell r="C109">
            <v>9974711</v>
          </cell>
          <cell r="D109">
            <v>11347565</v>
          </cell>
        </row>
        <row r="110">
          <cell r="A110" t="str">
            <v>D08A0:ANTISEPTICS+DISINFECTANT</v>
          </cell>
          <cell r="B110" t="str">
            <v>BAYER CONSUMER CAR</v>
          </cell>
          <cell r="C110">
            <v>10968339</v>
          </cell>
          <cell r="D110">
            <v>11091773</v>
          </cell>
        </row>
        <row r="111">
          <cell r="A111" t="str">
            <v>D10A0:TOPICAL ANTI-ACNE PREPS</v>
          </cell>
          <cell r="B111" t="str">
            <v>J&amp;J CONSUMER PRODS</v>
          </cell>
          <cell r="C111">
            <v>9149009</v>
          </cell>
          <cell r="D111">
            <v>11044631</v>
          </cell>
        </row>
        <row r="112">
          <cell r="A112" t="str">
            <v>J01A0:TETRACYCLINES &amp; COMBS</v>
          </cell>
          <cell r="B112" t="str">
            <v>WEST WARD</v>
          </cell>
          <cell r="C112">
            <v>9950075</v>
          </cell>
          <cell r="D112">
            <v>11015597</v>
          </cell>
        </row>
        <row r="113">
          <cell r="A113" t="str">
            <v>D07A0:TOP.CORTICOSTEROID PLAIN</v>
          </cell>
          <cell r="B113" t="str">
            <v>HILL DERM</v>
          </cell>
          <cell r="C113">
            <v>10570050</v>
          </cell>
          <cell r="D113">
            <v>11005912</v>
          </cell>
        </row>
        <row r="114">
          <cell r="A114" t="str">
            <v>D07A0:TOP.CORTICOSTEROID PLAIN</v>
          </cell>
          <cell r="B114" t="str">
            <v>VALEANT PHARM</v>
          </cell>
          <cell r="C114">
            <v>10280145</v>
          </cell>
          <cell r="D114">
            <v>10856294</v>
          </cell>
        </row>
        <row r="115">
          <cell r="A115" t="str">
            <v>D07B4:OTH CORTICOSTEROID COMB</v>
          </cell>
          <cell r="B115" t="str">
            <v>GALDERMA LABS</v>
          </cell>
          <cell r="C115">
            <v>23470482</v>
          </cell>
          <cell r="D115">
            <v>10854035</v>
          </cell>
        </row>
        <row r="116">
          <cell r="A116" t="str">
            <v>J01A0:TETRACYCLINES &amp; COMBS</v>
          </cell>
          <cell r="B116" t="str">
            <v>APP</v>
          </cell>
          <cell r="C116">
            <v>5862737</v>
          </cell>
          <cell r="D116">
            <v>10833139</v>
          </cell>
        </row>
        <row r="117">
          <cell r="A117" t="str">
            <v>D04A0:TOPICAL ANTIPRURITICS</v>
          </cell>
          <cell r="B117" t="str">
            <v>PRIVATE LABEL</v>
          </cell>
          <cell r="C117">
            <v>10096733</v>
          </cell>
          <cell r="D117">
            <v>10462074</v>
          </cell>
        </row>
        <row r="118">
          <cell r="A118" t="str">
            <v>D07A0:TOP.CORTICOSTEROID PLAIN</v>
          </cell>
          <cell r="B118" t="str">
            <v>WATSON LABS</v>
          </cell>
          <cell r="C118">
            <v>8983071</v>
          </cell>
          <cell r="D118">
            <v>10340910</v>
          </cell>
        </row>
        <row r="119">
          <cell r="A119" t="str">
            <v>J01A0:TETRACYCLINES &amp; COMBS</v>
          </cell>
          <cell r="B119" t="str">
            <v>PFIZER</v>
          </cell>
          <cell r="C119">
            <v>41850667</v>
          </cell>
          <cell r="D119">
            <v>10085454</v>
          </cell>
        </row>
        <row r="120">
          <cell r="A120" t="str">
            <v>D11A0:OTHER DERMATOLOGICAL PRD</v>
          </cell>
          <cell r="B120" t="str">
            <v>MCNEIL CONS &amp; SPEC</v>
          </cell>
          <cell r="C120">
            <v>10957924</v>
          </cell>
          <cell r="D120">
            <v>9591317</v>
          </cell>
        </row>
        <row r="121">
          <cell r="A121" t="str">
            <v>D07B2:TOP.STEROIDS+ANTIFUNGALS</v>
          </cell>
          <cell r="B121" t="str">
            <v>ACTAVIS</v>
          </cell>
          <cell r="C121">
            <v>10074521</v>
          </cell>
          <cell r="D121">
            <v>9446925</v>
          </cell>
        </row>
        <row r="122">
          <cell r="A122" t="str">
            <v>D08A0:ANTISEPTICS+DISINFECTANT</v>
          </cell>
          <cell r="B122" t="str">
            <v>3M HEALTHCARE</v>
          </cell>
          <cell r="C122">
            <v>10894802</v>
          </cell>
          <cell r="D122">
            <v>9425272</v>
          </cell>
        </row>
        <row r="123">
          <cell r="A123" t="str">
            <v>J01A0:TETRACYCLINES &amp; COMBS</v>
          </cell>
          <cell r="B123" t="str">
            <v>PAR PHARM</v>
          </cell>
          <cell r="C123">
            <v>17287153</v>
          </cell>
          <cell r="D123">
            <v>9174818</v>
          </cell>
        </row>
        <row r="124">
          <cell r="A124" t="str">
            <v>D02A0:EMOLLIENTS &amp; PROTECTIVES</v>
          </cell>
          <cell r="B124" t="str">
            <v>UPSHER-SMITH</v>
          </cell>
          <cell r="C124">
            <v>8878136</v>
          </cell>
          <cell r="D124">
            <v>9131270</v>
          </cell>
        </row>
        <row r="125">
          <cell r="A125" t="str">
            <v>D06A0:TOP ANTIBACTERIALS</v>
          </cell>
          <cell r="B125" t="str">
            <v>UNIT DOSE LABS</v>
          </cell>
          <cell r="C125">
            <v>8260336</v>
          </cell>
          <cell r="D125">
            <v>9065384</v>
          </cell>
        </row>
        <row r="126">
          <cell r="A126" t="str">
            <v>D11A0:OTHER DERMATOLOGICAL PRD</v>
          </cell>
          <cell r="B126" t="str">
            <v>PRIVATE LABEL</v>
          </cell>
          <cell r="C126">
            <v>10396326</v>
          </cell>
          <cell r="D126">
            <v>9000183</v>
          </cell>
        </row>
        <row r="127">
          <cell r="A127" t="str">
            <v>D02A0:EMOLLIENTS &amp; PROTECTIVES</v>
          </cell>
          <cell r="B127" t="str">
            <v>PHARMADERM</v>
          </cell>
          <cell r="C127">
            <v>16695867</v>
          </cell>
          <cell r="D127">
            <v>8988369</v>
          </cell>
        </row>
        <row r="128">
          <cell r="A128" t="str">
            <v>D07B2:TOP.STEROIDS+ANTIFUNGALS</v>
          </cell>
          <cell r="B128" t="str">
            <v>FOUGERA</v>
          </cell>
          <cell r="C128">
            <v>9638559</v>
          </cell>
          <cell r="D128">
            <v>8890366</v>
          </cell>
        </row>
        <row r="129">
          <cell r="A129" t="str">
            <v>D02A0:EMOLLIENTS &amp; PROTECTIVES</v>
          </cell>
          <cell r="B129" t="str">
            <v>PRIVATE LABEL</v>
          </cell>
          <cell r="C129">
            <v>11911047</v>
          </cell>
          <cell r="D129">
            <v>8661029</v>
          </cell>
        </row>
        <row r="130">
          <cell r="A130" t="str">
            <v>D07A0:TOP.CORTICOSTEROID PLAIN</v>
          </cell>
          <cell r="B130" t="str">
            <v>TEVA PHARMACEUTICA</v>
          </cell>
          <cell r="C130">
            <v>7695451</v>
          </cell>
          <cell r="D130">
            <v>8521042</v>
          </cell>
        </row>
        <row r="131">
          <cell r="A131" t="str">
            <v>D07A0:TOP.CORTICOSTEROID PLAIN</v>
          </cell>
          <cell r="B131" t="str">
            <v>SANDOZ</v>
          </cell>
          <cell r="C131">
            <v>4587137</v>
          </cell>
          <cell r="D131">
            <v>8433095</v>
          </cell>
        </row>
        <row r="132">
          <cell r="A132" t="str">
            <v>D02A0:EMOLLIENTS &amp; PROTECTIVES</v>
          </cell>
          <cell r="B132" t="str">
            <v>PERRIGO</v>
          </cell>
          <cell r="C132">
            <v>7508192</v>
          </cell>
          <cell r="D132">
            <v>8386696</v>
          </cell>
        </row>
        <row r="133">
          <cell r="A133" t="str">
            <v>D11A0:OTHER DERMATOLOGICAL PRD</v>
          </cell>
          <cell r="B133" t="str">
            <v>NEUTROGENA</v>
          </cell>
          <cell r="C133">
            <v>10196717</v>
          </cell>
          <cell r="D133">
            <v>8362460</v>
          </cell>
        </row>
        <row r="134">
          <cell r="A134" t="str">
            <v>D10A0:TOPICAL ANTI-ACNE PREPS</v>
          </cell>
          <cell r="B134" t="str">
            <v>ONSET THERAPEUTICS</v>
          </cell>
          <cell r="C134">
            <v>3096324</v>
          </cell>
          <cell r="D134">
            <v>8321047</v>
          </cell>
        </row>
        <row r="135">
          <cell r="A135" t="str">
            <v>D10A0:TOPICAL ANTI-ACNE PREPS</v>
          </cell>
          <cell r="B135" t="str">
            <v>BHI</v>
          </cell>
          <cell r="C135">
            <v>9109363</v>
          </cell>
          <cell r="D135">
            <v>8080352</v>
          </cell>
        </row>
        <row r="136">
          <cell r="A136" t="str">
            <v>D04A0:TOPICAL ANTIPRURITICS</v>
          </cell>
          <cell r="B136" t="str">
            <v>GSK PHARM</v>
          </cell>
          <cell r="C136">
            <v>11353365</v>
          </cell>
          <cell r="D136">
            <v>7883449</v>
          </cell>
        </row>
        <row r="137">
          <cell r="A137" t="str">
            <v>D10A0:TOPICAL ANTI-ACNE PREPS</v>
          </cell>
          <cell r="B137" t="str">
            <v>MEDIMETRIKS PHARM</v>
          </cell>
          <cell r="C137">
            <v>3553847</v>
          </cell>
          <cell r="D137">
            <v>7830019</v>
          </cell>
        </row>
        <row r="138">
          <cell r="A138" t="str">
            <v>J01A0:TETRACYCLINES &amp; COMBS</v>
          </cell>
          <cell r="B138" t="str">
            <v>AMNEAL PHARM</v>
          </cell>
          <cell r="C138">
            <v>5698003</v>
          </cell>
          <cell r="D138">
            <v>7797894</v>
          </cell>
        </row>
        <row r="139">
          <cell r="A139" t="str">
            <v>J01A0:TETRACYCLINES &amp; COMBS</v>
          </cell>
          <cell r="B139" t="str">
            <v>DR REDDY'S LAB</v>
          </cell>
          <cell r="C139">
            <v>4914933</v>
          </cell>
          <cell r="D139">
            <v>7774713</v>
          </cell>
        </row>
        <row r="140">
          <cell r="A140" t="str">
            <v>D01A1:TOPICAL DERMAT ANTIFUNG</v>
          </cell>
          <cell r="B140" t="str">
            <v>PERRIGO</v>
          </cell>
          <cell r="C140">
            <v>7428608</v>
          </cell>
          <cell r="D140">
            <v>7642305</v>
          </cell>
        </row>
        <row r="141">
          <cell r="A141" t="str">
            <v>D05B0:ORAL A-PSORIASIS+SIM PRD</v>
          </cell>
          <cell r="B141" t="str">
            <v>ASTELLAS PHARMA US</v>
          </cell>
          <cell r="C141">
            <v>8838835</v>
          </cell>
          <cell r="D141">
            <v>7546056</v>
          </cell>
        </row>
        <row r="142">
          <cell r="A142" t="str">
            <v>D08A0:ANTISEPTICS+DISINFECTANT</v>
          </cell>
          <cell r="B142" t="str">
            <v>PURDUE PRODUCTS LP</v>
          </cell>
          <cell r="C142">
            <v>7124769</v>
          </cell>
          <cell r="D142">
            <v>7422867</v>
          </cell>
        </row>
        <row r="143">
          <cell r="A143" t="str">
            <v>D07A0:TOP.CORTICOSTEROID PLAIN</v>
          </cell>
          <cell r="B143" t="str">
            <v>MORTON GROVE PHARM</v>
          </cell>
          <cell r="C143">
            <v>6724244</v>
          </cell>
          <cell r="D143">
            <v>7295906</v>
          </cell>
        </row>
        <row r="144">
          <cell r="A144" t="str">
            <v>D05X0:OTH N-STER INFLAM SKIN</v>
          </cell>
          <cell r="B144" t="str">
            <v>PROMIUS PHARMA</v>
          </cell>
          <cell r="C144">
            <v>5499929</v>
          </cell>
          <cell r="D144">
            <v>7256514</v>
          </cell>
        </row>
        <row r="145">
          <cell r="A145" t="str">
            <v>D04A0:TOPICAL ANTIPRURITICS</v>
          </cell>
          <cell r="B145" t="str">
            <v>J&amp;J CONSUMER PRODS</v>
          </cell>
          <cell r="C145">
            <v>8598914</v>
          </cell>
          <cell r="D145">
            <v>7009329</v>
          </cell>
        </row>
        <row r="146">
          <cell r="A146" t="str">
            <v>J01A0:TETRACYCLINES &amp; COMBS</v>
          </cell>
          <cell r="B146" t="str">
            <v>MUTUAL PHARM</v>
          </cell>
          <cell r="C146">
            <v>7740914</v>
          </cell>
          <cell r="D146">
            <v>6863064</v>
          </cell>
        </row>
        <row r="147">
          <cell r="A147" t="str">
            <v>D06D9:OTH TOP PRDS VIRAL INF</v>
          </cell>
          <cell r="B147" t="str">
            <v>PHARMADERM</v>
          </cell>
          <cell r="C147">
            <v>1540483</v>
          </cell>
          <cell r="D147">
            <v>6836666</v>
          </cell>
        </row>
        <row r="148">
          <cell r="A148" t="str">
            <v>D02A0:EMOLLIENTS &amp; PROTECTIVES</v>
          </cell>
          <cell r="B148" t="str">
            <v>RIVERS EDGE</v>
          </cell>
          <cell r="C148">
            <v>6474896</v>
          </cell>
          <cell r="D148">
            <v>6823916</v>
          </cell>
        </row>
        <row r="149">
          <cell r="A149" t="str">
            <v>D05A0:TOP A-PSORIASIS+SIM PRDS</v>
          </cell>
          <cell r="B149" t="str">
            <v>NEUTROGENA</v>
          </cell>
          <cell r="C149">
            <v>9903860</v>
          </cell>
          <cell r="D149">
            <v>6694421</v>
          </cell>
        </row>
        <row r="150">
          <cell r="A150" t="str">
            <v>D06A0:TOP ANTIBACTERIALS</v>
          </cell>
          <cell r="B150" t="str">
            <v>PAR PHARM</v>
          </cell>
          <cell r="C150">
            <v>9279524</v>
          </cell>
          <cell r="D150">
            <v>6691617</v>
          </cell>
        </row>
        <row r="151">
          <cell r="A151" t="str">
            <v>J01A0:TETRACYCLINES &amp; COMBS</v>
          </cell>
          <cell r="B151" t="str">
            <v>LANNETT</v>
          </cell>
          <cell r="C151">
            <v>9033261</v>
          </cell>
          <cell r="D151">
            <v>6674491</v>
          </cell>
        </row>
        <row r="152">
          <cell r="A152" t="str">
            <v>D10A0:TOPICAL ANTI-ACNE PREPS</v>
          </cell>
          <cell r="B152" t="str">
            <v>GLENMARK PHARMA</v>
          </cell>
          <cell r="C152">
            <v>482403</v>
          </cell>
          <cell r="D152">
            <v>6522173</v>
          </cell>
        </row>
        <row r="153">
          <cell r="A153" t="str">
            <v>D08A0:ANTISEPTICS+DISINFECTANT</v>
          </cell>
          <cell r="B153" t="str">
            <v>PRIVATE LABEL</v>
          </cell>
          <cell r="C153">
            <v>3996257</v>
          </cell>
          <cell r="D153">
            <v>6235334</v>
          </cell>
        </row>
        <row r="154">
          <cell r="A154" t="str">
            <v>D02A0:EMOLLIENTS &amp; PROTECTIVES</v>
          </cell>
          <cell r="B154" t="str">
            <v>ORTHO DERM</v>
          </cell>
          <cell r="C154">
            <v>7167267</v>
          </cell>
          <cell r="D154">
            <v>6162707</v>
          </cell>
        </row>
        <row r="155">
          <cell r="A155" t="str">
            <v>D02A0:EMOLLIENTS &amp; PROTECTIVES</v>
          </cell>
          <cell r="B155" t="str">
            <v>NEUTROGENA</v>
          </cell>
          <cell r="C155">
            <v>8560705</v>
          </cell>
          <cell r="D155">
            <v>6024079</v>
          </cell>
        </row>
        <row r="156">
          <cell r="A156" t="str">
            <v>D05B0:ORAL A-PSORIASIS+SIM PRD</v>
          </cell>
          <cell r="B156" t="str">
            <v>VALEANT PHARM</v>
          </cell>
          <cell r="C156">
            <v>9978675</v>
          </cell>
          <cell r="D156">
            <v>6000582</v>
          </cell>
        </row>
        <row r="157">
          <cell r="A157" t="str">
            <v>D07A0:TOP.CORTICOSTEROID PLAIN</v>
          </cell>
          <cell r="B157" t="str">
            <v>GLENMARK PHARMA</v>
          </cell>
          <cell r="C157">
            <v>977603</v>
          </cell>
          <cell r="D157">
            <v>5968910</v>
          </cell>
        </row>
        <row r="158">
          <cell r="A158" t="str">
            <v>J01A0:TETRACYCLINES &amp; COMBS</v>
          </cell>
          <cell r="B158" t="str">
            <v>TRIAX PHARM</v>
          </cell>
          <cell r="C158">
            <v>6872375</v>
          </cell>
          <cell r="D158">
            <v>5929779</v>
          </cell>
        </row>
        <row r="159">
          <cell r="A159" t="str">
            <v>D02A0:EMOLLIENTS &amp; PROTECTIVES</v>
          </cell>
          <cell r="B159" t="str">
            <v>STRATUS PHARM</v>
          </cell>
          <cell r="C159">
            <v>3794813</v>
          </cell>
          <cell r="D159">
            <v>5916074</v>
          </cell>
        </row>
        <row r="160">
          <cell r="A160" t="str">
            <v>D06A0:TOP ANTIBACTERIALS</v>
          </cell>
          <cell r="B160" t="str">
            <v>WATSON LABS</v>
          </cell>
          <cell r="C160">
            <v>6014193</v>
          </cell>
          <cell r="D160">
            <v>5828665</v>
          </cell>
        </row>
        <row r="161">
          <cell r="A161" t="str">
            <v>D07B4:OTH CORTICOSTEROID COMB</v>
          </cell>
          <cell r="B161" t="str">
            <v>ACELLA PHARM</v>
          </cell>
          <cell r="C161">
            <v>8438497</v>
          </cell>
          <cell r="D161">
            <v>5810052</v>
          </cell>
        </row>
        <row r="162">
          <cell r="A162" t="str">
            <v>D02A0:EMOLLIENTS &amp; PROTECTIVES</v>
          </cell>
          <cell r="B162" t="str">
            <v>HILL DERM</v>
          </cell>
          <cell r="C162">
            <v>4798194</v>
          </cell>
          <cell r="D162">
            <v>5762353</v>
          </cell>
        </row>
        <row r="163">
          <cell r="A163" t="str">
            <v>D03A9:OTH WOUND HEALING AGENTS</v>
          </cell>
          <cell r="B163" t="str">
            <v>SMITH &amp; NEPHEW WOU</v>
          </cell>
          <cell r="C163">
            <v>5635177</v>
          </cell>
          <cell r="D163">
            <v>5590325</v>
          </cell>
        </row>
        <row r="164">
          <cell r="A164" t="str">
            <v>D01A3:TOP SCALP ANTIFUNGALS</v>
          </cell>
          <cell r="B164" t="str">
            <v>CHATTEM CONS PROD</v>
          </cell>
          <cell r="C164">
            <v>6363404</v>
          </cell>
          <cell r="D164">
            <v>5521333</v>
          </cell>
        </row>
        <row r="165">
          <cell r="A165" t="str">
            <v>D10A0:TOPICAL ANTI-ACNE PREPS</v>
          </cell>
          <cell r="B165" t="str">
            <v>KYLEMORE PHARMA</v>
          </cell>
          <cell r="C165">
            <v>3543240</v>
          </cell>
          <cell r="D165">
            <v>5509946</v>
          </cell>
        </row>
        <row r="166">
          <cell r="A166" t="str">
            <v>D02A0:EMOLLIENTS &amp; PROTECTIVES</v>
          </cell>
          <cell r="B166" t="str">
            <v>FOUGERA</v>
          </cell>
          <cell r="C166">
            <v>5356128</v>
          </cell>
          <cell r="D166">
            <v>5436274</v>
          </cell>
        </row>
        <row r="167">
          <cell r="A167" t="str">
            <v>D07A0:TOP.CORTICOSTEROID PLAIN</v>
          </cell>
          <cell r="B167" t="str">
            <v>AQUA PHARMACEUTICS</v>
          </cell>
          <cell r="C167">
            <v>4704703</v>
          </cell>
          <cell r="D167">
            <v>5366351</v>
          </cell>
        </row>
        <row r="168">
          <cell r="A168" t="str">
            <v>D11A0:OTHER DERMATOLOGICAL PRD</v>
          </cell>
          <cell r="B168" t="str">
            <v>PERRIGO</v>
          </cell>
          <cell r="C168">
            <v>5783041</v>
          </cell>
          <cell r="D168">
            <v>5257559</v>
          </cell>
        </row>
        <row r="169">
          <cell r="A169" t="str">
            <v>D10A0:TOPICAL ANTI-ACNE PREPS</v>
          </cell>
          <cell r="B169" t="str">
            <v>TIBER PHARM</v>
          </cell>
          <cell r="C169">
            <v>3648869</v>
          </cell>
          <cell r="D169">
            <v>5121590</v>
          </cell>
        </row>
        <row r="170">
          <cell r="A170" t="str">
            <v>D02A0:EMOLLIENTS &amp; PROTECTIVES</v>
          </cell>
          <cell r="B170" t="str">
            <v>CP HOSP PROD DIV</v>
          </cell>
          <cell r="C170">
            <v>7960835</v>
          </cell>
          <cell r="D170">
            <v>5066057</v>
          </cell>
        </row>
        <row r="171">
          <cell r="A171" t="str">
            <v>D07A0:TOP.CORTICOSTEROID PLAIN</v>
          </cell>
          <cell r="B171" t="str">
            <v>J&amp;J CONSUMER PRODS</v>
          </cell>
          <cell r="C171">
            <v>5968914</v>
          </cell>
          <cell r="D171">
            <v>5012782</v>
          </cell>
        </row>
        <row r="172">
          <cell r="A172" t="str">
            <v>D06A0:TOP ANTIBACTERIALS</v>
          </cell>
          <cell r="B172" t="str">
            <v>MCNEIL CONS &amp; SPEC</v>
          </cell>
          <cell r="C172">
            <v>5210070</v>
          </cell>
          <cell r="D172">
            <v>5007378</v>
          </cell>
        </row>
        <row r="173">
          <cell r="A173" t="str">
            <v>D01A3:TOP SCALP ANTIFUNGALS</v>
          </cell>
          <cell r="B173" t="str">
            <v>MCNEIL CONS &amp; SPEC</v>
          </cell>
          <cell r="C173">
            <v>5031519</v>
          </cell>
          <cell r="D173">
            <v>4835135</v>
          </cell>
        </row>
        <row r="174">
          <cell r="A174" t="str">
            <v>D02A0:EMOLLIENTS &amp; PROTECTIVES</v>
          </cell>
          <cell r="B174" t="str">
            <v>ONSET THERAPEUTICS</v>
          </cell>
          <cell r="C174">
            <v>1952434</v>
          </cell>
          <cell r="D174">
            <v>4832243</v>
          </cell>
        </row>
        <row r="175">
          <cell r="A175" t="str">
            <v>D04A0:TOPICAL ANTIPRURITICS</v>
          </cell>
          <cell r="B175" t="str">
            <v>MEDTECH LABS</v>
          </cell>
          <cell r="C175">
            <v>6578893</v>
          </cell>
          <cell r="D175">
            <v>4752830</v>
          </cell>
        </row>
        <row r="176">
          <cell r="A176" t="str">
            <v>D04A0:TOPICAL ANTIPRURITICS</v>
          </cell>
          <cell r="B176" t="str">
            <v>RANBAXY PHARM</v>
          </cell>
          <cell r="C176">
            <v>2481610</v>
          </cell>
          <cell r="D176">
            <v>4721148</v>
          </cell>
        </row>
        <row r="177">
          <cell r="A177" t="str">
            <v>D10A0:TOPICAL ANTI-ACNE PREPS</v>
          </cell>
          <cell r="B177" t="str">
            <v>PHARMADERM</v>
          </cell>
          <cell r="C177">
            <v>7837105</v>
          </cell>
          <cell r="D177">
            <v>4681544</v>
          </cell>
        </row>
        <row r="178">
          <cell r="A178" t="str">
            <v>D02A0:EMOLLIENTS &amp; PROTECTIVES</v>
          </cell>
          <cell r="B178" t="str">
            <v>QUINNOVA PHARM</v>
          </cell>
          <cell r="C178">
            <v>4588050</v>
          </cell>
          <cell r="D178">
            <v>4467436</v>
          </cell>
        </row>
        <row r="179">
          <cell r="A179" t="str">
            <v>D10A0:TOPICAL ANTI-ACNE PREPS</v>
          </cell>
          <cell r="B179" t="str">
            <v>SETON PHARM</v>
          </cell>
          <cell r="C179">
            <v>3471407</v>
          </cell>
          <cell r="D179">
            <v>4443725</v>
          </cell>
        </row>
        <row r="180">
          <cell r="A180" t="str">
            <v>D03A1:SKIN/DERM/EPIDERM EQUIV</v>
          </cell>
          <cell r="B180" t="str">
            <v>ADVANCED BIOHEALIN</v>
          </cell>
          <cell r="C180">
            <v>1217480</v>
          </cell>
          <cell r="D180">
            <v>4383532</v>
          </cell>
        </row>
        <row r="181">
          <cell r="A181" t="str">
            <v>D02A0:EMOLLIENTS &amp; PROTECTIVES</v>
          </cell>
          <cell r="B181" t="str">
            <v>MEDIMETRIKS PHARM</v>
          </cell>
          <cell r="C181">
            <v>2757625</v>
          </cell>
          <cell r="D181">
            <v>4271952</v>
          </cell>
        </row>
        <row r="182">
          <cell r="A182" t="str">
            <v>D03A9:OTH WOUND HEALING AGENTS</v>
          </cell>
          <cell r="B182" t="str">
            <v>STRATUS PHARM</v>
          </cell>
          <cell r="C182">
            <v>2755141</v>
          </cell>
          <cell r="D182">
            <v>4243299</v>
          </cell>
        </row>
        <row r="183">
          <cell r="A183" t="str">
            <v>D10A0:TOPICAL ANTI-ACNE PREPS</v>
          </cell>
          <cell r="B183" t="str">
            <v>ACELLA PHARM</v>
          </cell>
          <cell r="C183">
            <v>1579689</v>
          </cell>
          <cell r="D183">
            <v>4242847</v>
          </cell>
        </row>
        <row r="184">
          <cell r="A184" t="str">
            <v>D08A0:ANTISEPTICS+DISINFECTANT</v>
          </cell>
          <cell r="B184" t="str">
            <v>ECOLAB</v>
          </cell>
          <cell r="C184">
            <v>4590860</v>
          </cell>
          <cell r="D184">
            <v>4095757</v>
          </cell>
        </row>
        <row r="185">
          <cell r="A185" t="str">
            <v>D08A0:ANTISEPTICS+DISINFECTANT</v>
          </cell>
          <cell r="B185" t="str">
            <v>MEDTECH LABS</v>
          </cell>
          <cell r="C185">
            <v>3828002</v>
          </cell>
          <cell r="D185">
            <v>4093206</v>
          </cell>
        </row>
        <row r="186">
          <cell r="A186" t="str">
            <v>D01A3:TOP SCALP ANTIFUNGALS</v>
          </cell>
          <cell r="B186" t="str">
            <v>SANDOZ</v>
          </cell>
          <cell r="C186">
            <v>4242994</v>
          </cell>
          <cell r="D186">
            <v>4087795</v>
          </cell>
        </row>
        <row r="187">
          <cell r="A187" t="str">
            <v>D07B4:OTH CORTICOSTEROID COMB</v>
          </cell>
          <cell r="B187" t="str">
            <v>RIVERS EDGE</v>
          </cell>
          <cell r="C187">
            <v>2937625</v>
          </cell>
          <cell r="D187">
            <v>4035874</v>
          </cell>
        </row>
        <row r="188">
          <cell r="A188" t="str">
            <v>D05A0:TOP A-PSORIASIS+SIM PRDS</v>
          </cell>
          <cell r="B188" t="str">
            <v>FOUGERA</v>
          </cell>
          <cell r="C188">
            <v>4595084</v>
          </cell>
          <cell r="D188">
            <v>4005107</v>
          </cell>
        </row>
        <row r="189">
          <cell r="A189" t="str">
            <v>D02A0:EMOLLIENTS &amp; PROTECTIVES</v>
          </cell>
          <cell r="B189" t="str">
            <v>JSJ PHARMACEUTICAL</v>
          </cell>
          <cell r="C189">
            <v>5590954</v>
          </cell>
          <cell r="D189">
            <v>3993386</v>
          </cell>
        </row>
        <row r="190">
          <cell r="A190" t="str">
            <v>D02A0:EMOLLIENTS &amp; PROTECTIVES</v>
          </cell>
          <cell r="B190" t="str">
            <v>PROMIUS PHARMA</v>
          </cell>
          <cell r="C190">
            <v>967896</v>
          </cell>
          <cell r="D190">
            <v>3959163</v>
          </cell>
        </row>
        <row r="191">
          <cell r="A191" t="str">
            <v>D07A0:TOP.CORTICOSTEROID PLAIN</v>
          </cell>
          <cell r="B191" t="str">
            <v>SCHERING</v>
          </cell>
          <cell r="C191">
            <v>5073420</v>
          </cell>
          <cell r="D191">
            <v>3945815</v>
          </cell>
        </row>
        <row r="192">
          <cell r="A192" t="str">
            <v>D04A0:TOPICAL ANTIPRURITICS</v>
          </cell>
          <cell r="B192" t="str">
            <v>PHARMADERM</v>
          </cell>
          <cell r="C192">
            <v>4042965</v>
          </cell>
          <cell r="D192">
            <v>3945551</v>
          </cell>
        </row>
        <row r="193">
          <cell r="A193" t="str">
            <v>D06A0:TOP ANTIBACTERIALS</v>
          </cell>
          <cell r="B193" t="str">
            <v>TARO PHARM</v>
          </cell>
          <cell r="C193">
            <v>4557886</v>
          </cell>
          <cell r="D193">
            <v>3943457</v>
          </cell>
        </row>
        <row r="194">
          <cell r="A194" t="str">
            <v>D07B1:TOP.STEROIDS + ANTIBACT</v>
          </cell>
          <cell r="B194" t="str">
            <v>PRIMUS PHARM</v>
          </cell>
          <cell r="C194">
            <v>3225398</v>
          </cell>
          <cell r="D194">
            <v>3903879</v>
          </cell>
        </row>
        <row r="195">
          <cell r="A195" t="str">
            <v>D11A0:OTHER DERMATOLOGICAL PRD</v>
          </cell>
          <cell r="B195" t="str">
            <v>MEDTECH LABS</v>
          </cell>
          <cell r="C195">
            <v>3478682</v>
          </cell>
          <cell r="D195">
            <v>3895404</v>
          </cell>
        </row>
        <row r="196">
          <cell r="A196" t="str">
            <v>D01A1:TOPICAL DERMAT ANTIFUNG</v>
          </cell>
          <cell r="B196" t="str">
            <v>MYLAN</v>
          </cell>
          <cell r="C196">
            <v>4622144</v>
          </cell>
          <cell r="D196">
            <v>3793343</v>
          </cell>
        </row>
        <row r="197">
          <cell r="A197" t="str">
            <v>D08A0:ANTISEPTICS+DISINFECTANT</v>
          </cell>
          <cell r="B197" t="str">
            <v>BD ACUTECARE DIV</v>
          </cell>
          <cell r="C197">
            <v>2773628</v>
          </cell>
          <cell r="D197">
            <v>3736254</v>
          </cell>
        </row>
        <row r="198">
          <cell r="A198" t="str">
            <v>D01A2:SYST DERMAT ANTIFUNGALS</v>
          </cell>
          <cell r="B198" t="str">
            <v>ACTAVIS</v>
          </cell>
          <cell r="C198">
            <v>3745683</v>
          </cell>
          <cell r="D198">
            <v>3735177</v>
          </cell>
        </row>
        <row r="199">
          <cell r="A199" t="str">
            <v>D01A1:TOPICAL DERMAT ANTIFUNG</v>
          </cell>
          <cell r="B199" t="str">
            <v>KRAMER LABS</v>
          </cell>
          <cell r="C199">
            <v>3095398</v>
          </cell>
          <cell r="D199">
            <v>3714089</v>
          </cell>
        </row>
        <row r="200">
          <cell r="A200" t="str">
            <v>D02A0:EMOLLIENTS &amp; PROTECTIVES</v>
          </cell>
          <cell r="B200" t="str">
            <v>PADDOCK LABS INC</v>
          </cell>
          <cell r="C200">
            <v>3804335</v>
          </cell>
          <cell r="D200">
            <v>3480875</v>
          </cell>
        </row>
        <row r="201">
          <cell r="A201" t="str">
            <v>D10A0:TOPICAL ANTI-ACNE PREPS</v>
          </cell>
          <cell r="B201" t="str">
            <v>TRIAX PHARM</v>
          </cell>
          <cell r="C201">
            <v>22171002</v>
          </cell>
          <cell r="D201">
            <v>3457169</v>
          </cell>
        </row>
        <row r="202">
          <cell r="A202" t="str">
            <v>D10A0:TOPICAL ANTI-ACNE PREPS</v>
          </cell>
          <cell r="B202" t="str">
            <v>QUINNOVA PHARM</v>
          </cell>
          <cell r="C202">
            <v>4421943</v>
          </cell>
          <cell r="D202">
            <v>3373558</v>
          </cell>
        </row>
        <row r="203">
          <cell r="A203" t="str">
            <v>D02A0:EMOLLIENTS &amp; PROTECTIVES</v>
          </cell>
          <cell r="B203" t="str">
            <v>PHARMACEUTICAL SPE</v>
          </cell>
          <cell r="C203">
            <v>4137109</v>
          </cell>
          <cell r="D203">
            <v>3321372</v>
          </cell>
        </row>
        <row r="204">
          <cell r="A204" t="str">
            <v>D10A0:TOPICAL ANTI-ACNE PREPS</v>
          </cell>
          <cell r="B204" t="str">
            <v>OCEANSIDE PHARM</v>
          </cell>
          <cell r="C204">
            <v>4059462</v>
          </cell>
          <cell r="D204">
            <v>3309140</v>
          </cell>
        </row>
        <row r="205">
          <cell r="A205" t="str">
            <v>D03A9:OTH WOUND HEALING AGENTS</v>
          </cell>
          <cell r="B205" t="str">
            <v>SCHER-PLGH HC PROD</v>
          </cell>
          <cell r="C205">
            <v>3132114</v>
          </cell>
          <cell r="D205">
            <v>3257131</v>
          </cell>
        </row>
        <row r="206">
          <cell r="A206" t="str">
            <v>D11A0:OTHER DERMATOLOGICAL PRD</v>
          </cell>
          <cell r="B206" t="str">
            <v>BAYER CONSUMER CAR</v>
          </cell>
          <cell r="C206">
            <v>3257273</v>
          </cell>
          <cell r="D206">
            <v>3207994</v>
          </cell>
        </row>
        <row r="207">
          <cell r="A207" t="str">
            <v>D07A0:TOP.CORTICOSTEROID PLAIN</v>
          </cell>
          <cell r="B207" t="str">
            <v>G &amp; W LABS</v>
          </cell>
          <cell r="C207">
            <v>3567809</v>
          </cell>
          <cell r="D207">
            <v>3154333</v>
          </cell>
        </row>
        <row r="208">
          <cell r="A208" t="str">
            <v>D10A0:TOPICAL ANTI-ACNE PREPS</v>
          </cell>
          <cell r="B208" t="str">
            <v>UPSHER-SMITH</v>
          </cell>
          <cell r="C208">
            <v>3721102</v>
          </cell>
          <cell r="D208">
            <v>3090036</v>
          </cell>
        </row>
        <row r="209">
          <cell r="A209" t="str">
            <v>D08A0:ANTISEPTICS+DISINFECTANT</v>
          </cell>
          <cell r="B209" t="str">
            <v>HEALTHPOINT MEDICA</v>
          </cell>
          <cell r="C209">
            <v>2936471</v>
          </cell>
          <cell r="D209">
            <v>3033898</v>
          </cell>
        </row>
        <row r="210">
          <cell r="A210" t="str">
            <v>D02A0:EMOLLIENTS &amp; PROTECTIVES</v>
          </cell>
          <cell r="B210" t="str">
            <v>BLAIREX LABS INC</v>
          </cell>
          <cell r="C210">
            <v>2435220</v>
          </cell>
          <cell r="D210">
            <v>3014912</v>
          </cell>
        </row>
        <row r="211">
          <cell r="A211" t="str">
            <v>D07B1:TOP.STEROIDS + ANTIBACT</v>
          </cell>
          <cell r="B211" t="str">
            <v>MONARCH PHARM</v>
          </cell>
          <cell r="C211">
            <v>3260065</v>
          </cell>
          <cell r="D211">
            <v>3005321</v>
          </cell>
        </row>
        <row r="212">
          <cell r="A212" t="str">
            <v>D02A0:EMOLLIENTS &amp; PROTECTIVES</v>
          </cell>
          <cell r="B212" t="str">
            <v>SCHER-PLGH HC PROD</v>
          </cell>
          <cell r="C212">
            <v>2851142</v>
          </cell>
          <cell r="D212">
            <v>2952249</v>
          </cell>
        </row>
        <row r="213">
          <cell r="A213" t="str">
            <v>D01A1:TOPICAL DERMAT ANTIFUNG</v>
          </cell>
          <cell r="B213" t="str">
            <v>UPSHER-SMITH</v>
          </cell>
          <cell r="C213">
            <v>1749400</v>
          </cell>
          <cell r="D213">
            <v>2845223</v>
          </cell>
        </row>
        <row r="214">
          <cell r="A214" t="str">
            <v>D02A0:EMOLLIENTS &amp; PROTECTIVES</v>
          </cell>
          <cell r="B214" t="str">
            <v>FERNDALE LABS</v>
          </cell>
          <cell r="C214">
            <v>2616773</v>
          </cell>
          <cell r="D214">
            <v>2815267</v>
          </cell>
        </row>
        <row r="215">
          <cell r="A215" t="str">
            <v>D02A0:EMOLLIENTS &amp; PROTECTIVES</v>
          </cell>
          <cell r="B215" t="str">
            <v>SWEEN CORP</v>
          </cell>
          <cell r="C215">
            <v>3059415</v>
          </cell>
          <cell r="D215">
            <v>2726963</v>
          </cell>
        </row>
        <row r="216">
          <cell r="A216" t="str">
            <v>D11A0:OTHER DERMATOLOGICAL PRD</v>
          </cell>
          <cell r="B216" t="str">
            <v>LDS CONS PRODS</v>
          </cell>
          <cell r="C216">
            <v>3896737</v>
          </cell>
          <cell r="D216">
            <v>2721311</v>
          </cell>
        </row>
        <row r="217">
          <cell r="A217" t="str">
            <v>D11A0:OTHER DERMATOLOGICAL PRD</v>
          </cell>
          <cell r="B217" t="str">
            <v>ELORAC INC</v>
          </cell>
          <cell r="C217">
            <v>213962</v>
          </cell>
          <cell r="D217">
            <v>2687878</v>
          </cell>
        </row>
        <row r="218">
          <cell r="A218" t="str">
            <v>D11A0:OTHER DERMATOLOGICAL PRD</v>
          </cell>
          <cell r="B218" t="str">
            <v>ORTHO DERM</v>
          </cell>
          <cell r="C218">
            <v>3576754</v>
          </cell>
          <cell r="D218">
            <v>2677597</v>
          </cell>
        </row>
        <row r="219">
          <cell r="A219" t="str">
            <v>D05A0:TOP A-PSORIASIS+SIM PRDS</v>
          </cell>
          <cell r="B219" t="str">
            <v>TARO PHARM</v>
          </cell>
          <cell r="D219">
            <v>2585081</v>
          </cell>
        </row>
        <row r="220">
          <cell r="A220" t="str">
            <v>D02A0:EMOLLIENTS &amp; PROTECTIVES</v>
          </cell>
          <cell r="B220" t="str">
            <v>DSE HEALTHCARE</v>
          </cell>
          <cell r="C220">
            <v>2374766</v>
          </cell>
          <cell r="D220">
            <v>2579299</v>
          </cell>
        </row>
        <row r="221">
          <cell r="A221" t="str">
            <v>D08A0:ANTISEPTICS+DISINFECTANT</v>
          </cell>
          <cell r="B221" t="str">
            <v>CENTURY PHARM INC</v>
          </cell>
          <cell r="C221">
            <v>2043049</v>
          </cell>
          <cell r="D221">
            <v>2554447</v>
          </cell>
        </row>
        <row r="222">
          <cell r="A222" t="str">
            <v>D03A9:OTH WOUND HEALING AGENTS</v>
          </cell>
          <cell r="B222" t="str">
            <v>FOUGERA</v>
          </cell>
          <cell r="C222">
            <v>1622785</v>
          </cell>
          <cell r="D222">
            <v>2493106</v>
          </cell>
        </row>
        <row r="223">
          <cell r="A223" t="str">
            <v>D07A0:TOP.CORTICOSTEROID PLAIN</v>
          </cell>
          <cell r="B223" t="str">
            <v>QUALITEST PRODUCTS</v>
          </cell>
          <cell r="C223">
            <v>1236087</v>
          </cell>
          <cell r="D223">
            <v>2447578</v>
          </cell>
        </row>
        <row r="224">
          <cell r="A224" t="str">
            <v>D02A0:EMOLLIENTS &amp; PROTECTIVES</v>
          </cell>
          <cell r="B224" t="str">
            <v>CARMA</v>
          </cell>
          <cell r="C224">
            <v>3920570</v>
          </cell>
          <cell r="D224">
            <v>2434257</v>
          </cell>
        </row>
        <row r="225">
          <cell r="A225" t="str">
            <v>D02A0:EMOLLIENTS &amp; PROTECTIVES</v>
          </cell>
          <cell r="B225" t="str">
            <v>LANSINOH LABS</v>
          </cell>
          <cell r="C225">
            <v>2107782</v>
          </cell>
          <cell r="D225">
            <v>2427312</v>
          </cell>
        </row>
        <row r="226">
          <cell r="A226" t="str">
            <v>D10A0:TOPICAL ANTI-ACNE PREPS</v>
          </cell>
          <cell r="B226" t="str">
            <v>BRECKENRIDGE</v>
          </cell>
          <cell r="C226">
            <v>2115378</v>
          </cell>
          <cell r="D226">
            <v>2422436</v>
          </cell>
        </row>
        <row r="227">
          <cell r="A227" t="str">
            <v>D02A0:EMOLLIENTS &amp; PROTECTIVES</v>
          </cell>
          <cell r="B227" t="str">
            <v>ALAVEN PHARM</v>
          </cell>
          <cell r="C227">
            <v>2297467</v>
          </cell>
          <cell r="D227">
            <v>2403294</v>
          </cell>
        </row>
        <row r="228">
          <cell r="A228" t="str">
            <v>D03A9:OTH WOUND HEALING AGENTS</v>
          </cell>
          <cell r="B228" t="str">
            <v>KENDALL</v>
          </cell>
          <cell r="C228">
            <v>2523640</v>
          </cell>
          <cell r="D228">
            <v>2369238</v>
          </cell>
        </row>
        <row r="229">
          <cell r="A229" t="str">
            <v>D11A0:OTHER DERMATOLOGICAL PRD</v>
          </cell>
          <cell r="B229" t="str">
            <v>SCHOLL</v>
          </cell>
          <cell r="C229">
            <v>2232983</v>
          </cell>
          <cell r="D229">
            <v>2360510</v>
          </cell>
        </row>
        <row r="230">
          <cell r="A230" t="str">
            <v>D02A0:EMOLLIENTS &amp; PROTECTIVES</v>
          </cell>
          <cell r="B230" t="str">
            <v>HI-TECH PHARMACAL</v>
          </cell>
          <cell r="C230">
            <v>6603208</v>
          </cell>
          <cell r="D230">
            <v>2356919</v>
          </cell>
        </row>
        <row r="231">
          <cell r="A231" t="str">
            <v>D10A0:TOPICAL ANTI-ACNE PREPS</v>
          </cell>
          <cell r="B231" t="str">
            <v>PRIVATE LABEL</v>
          </cell>
          <cell r="C231">
            <v>1322253</v>
          </cell>
          <cell r="D231">
            <v>2318503</v>
          </cell>
        </row>
        <row r="232">
          <cell r="A232" t="str">
            <v>D05A0:TOP A-PSORIASIS+SIM PRDS</v>
          </cell>
          <cell r="B232" t="str">
            <v>SANDOZ</v>
          </cell>
          <cell r="C232">
            <v>9260</v>
          </cell>
          <cell r="D232">
            <v>2179074</v>
          </cell>
        </row>
        <row r="233">
          <cell r="A233" t="str">
            <v>D06A0:TOP ANTIBACTERIALS</v>
          </cell>
          <cell r="B233" t="str">
            <v>ASCEND LABS</v>
          </cell>
          <cell r="C233">
            <v>503103</v>
          </cell>
          <cell r="D233">
            <v>2140146</v>
          </cell>
        </row>
        <row r="234">
          <cell r="A234" t="str">
            <v>D02A0:EMOLLIENTS &amp; PROTECTIVES</v>
          </cell>
          <cell r="B234" t="str">
            <v>RANBAXY PHARM</v>
          </cell>
          <cell r="C234">
            <v>2504206</v>
          </cell>
          <cell r="D234">
            <v>2138344</v>
          </cell>
        </row>
        <row r="235">
          <cell r="A235" t="str">
            <v>D11A0:OTHER DERMATOLOGICAL PRD</v>
          </cell>
          <cell r="B235" t="str">
            <v>MEDICIAS PHARM COR</v>
          </cell>
          <cell r="C235">
            <v>2010623</v>
          </cell>
          <cell r="D235">
            <v>2130419</v>
          </cell>
        </row>
        <row r="236">
          <cell r="A236" t="str">
            <v>D01A1:TOPICAL DERMAT ANTIFUNG</v>
          </cell>
          <cell r="B236" t="str">
            <v>RANBAXY PHARM</v>
          </cell>
          <cell r="C236">
            <v>1523351</v>
          </cell>
          <cell r="D236">
            <v>2089857</v>
          </cell>
        </row>
        <row r="237">
          <cell r="A237" t="str">
            <v>D02A0:EMOLLIENTS &amp; PROTECTIVES</v>
          </cell>
          <cell r="B237" t="str">
            <v>WARNER-CHILCOTT</v>
          </cell>
          <cell r="C237">
            <v>2260316</v>
          </cell>
          <cell r="D237">
            <v>2079856</v>
          </cell>
        </row>
        <row r="238">
          <cell r="A238" t="str">
            <v>D07B4:OTH CORTICOSTEROID COMB</v>
          </cell>
          <cell r="B238" t="str">
            <v>PERRIGO</v>
          </cell>
          <cell r="D238">
            <v>2052443</v>
          </cell>
        </row>
        <row r="239">
          <cell r="A239" t="str">
            <v>D08A0:ANTISEPTICS+DISINFECTANT</v>
          </cell>
          <cell r="B239" t="str">
            <v>SANOFI AVENTIS PHR</v>
          </cell>
          <cell r="C239">
            <v>475536</v>
          </cell>
          <cell r="D239">
            <v>1977740</v>
          </cell>
        </row>
        <row r="240">
          <cell r="A240" t="str">
            <v>D04A0:TOPICAL ANTIPRURITICS</v>
          </cell>
          <cell r="B240" t="str">
            <v>BEIERSDORF</v>
          </cell>
          <cell r="C240">
            <v>1831459</v>
          </cell>
          <cell r="D240">
            <v>1976548</v>
          </cell>
        </row>
        <row r="241">
          <cell r="A241" t="str">
            <v>D04A0:TOPICAL ANTIPRURITICS</v>
          </cell>
          <cell r="B241" t="str">
            <v>SCHER-PLGH HC PROD</v>
          </cell>
          <cell r="C241">
            <v>2496453</v>
          </cell>
          <cell r="D241">
            <v>1971424</v>
          </cell>
        </row>
        <row r="242">
          <cell r="A242" t="str">
            <v>D06D1:TOPICAL ANTIVIRALS</v>
          </cell>
          <cell r="B242" t="str">
            <v>PADDOCK LABS INC</v>
          </cell>
          <cell r="C242">
            <v>2168361</v>
          </cell>
          <cell r="D242">
            <v>1943024</v>
          </cell>
        </row>
        <row r="243">
          <cell r="A243" t="str">
            <v>D10A0:TOPICAL ANTI-ACNE PREPS</v>
          </cell>
          <cell r="B243" t="str">
            <v>G &amp; W LABS</v>
          </cell>
          <cell r="C243">
            <v>547430</v>
          </cell>
          <cell r="D243">
            <v>1940321</v>
          </cell>
        </row>
        <row r="244">
          <cell r="A244" t="str">
            <v>D01A3:TOP SCALP ANTIFUNGALS</v>
          </cell>
          <cell r="B244" t="str">
            <v>PATRIOT PHARMA</v>
          </cell>
          <cell r="C244">
            <v>1389545</v>
          </cell>
          <cell r="D244">
            <v>1925402</v>
          </cell>
        </row>
        <row r="245">
          <cell r="A245" t="str">
            <v>D10A0:TOPICAL ANTI-ACNE PREPS</v>
          </cell>
          <cell r="B245" t="str">
            <v>BLISTEX</v>
          </cell>
          <cell r="C245">
            <v>2261315</v>
          </cell>
          <cell r="D245">
            <v>1917730</v>
          </cell>
        </row>
        <row r="246">
          <cell r="A246" t="str">
            <v>D11A0:OTHER DERMATOLOGICAL PRD</v>
          </cell>
          <cell r="B246" t="str">
            <v>TARO PHARM</v>
          </cell>
          <cell r="C246">
            <v>2305720</v>
          </cell>
          <cell r="D246">
            <v>1909500</v>
          </cell>
        </row>
        <row r="247">
          <cell r="A247" t="str">
            <v>D04A0:TOPICAL ANTIPRURITICS</v>
          </cell>
          <cell r="B247" t="str">
            <v>DPT MANUFACTURING</v>
          </cell>
          <cell r="C247">
            <v>1746428</v>
          </cell>
          <cell r="D247">
            <v>1843306</v>
          </cell>
        </row>
        <row r="248">
          <cell r="A248" t="str">
            <v>D01A1:TOPICAL DERMAT ANTIFUNG</v>
          </cell>
          <cell r="B248" t="str">
            <v>ACTAVIS</v>
          </cell>
          <cell r="C248">
            <v>3050969</v>
          </cell>
          <cell r="D248">
            <v>1827312</v>
          </cell>
        </row>
        <row r="249">
          <cell r="A249" t="str">
            <v>J01A0:TETRACYCLINES &amp; COMBS</v>
          </cell>
          <cell r="B249" t="str">
            <v>MAJOR PHARM</v>
          </cell>
          <cell r="C249">
            <v>910548</v>
          </cell>
          <cell r="D249">
            <v>1790859</v>
          </cell>
        </row>
        <row r="250">
          <cell r="A250" t="str">
            <v>D10A0:TOPICAL ANTI-ACNE PREPS</v>
          </cell>
          <cell r="B250" t="str">
            <v>ALVA/AMCO PHARMACA</v>
          </cell>
          <cell r="C250">
            <v>1508041</v>
          </cell>
          <cell r="D250">
            <v>1785168</v>
          </cell>
        </row>
        <row r="251">
          <cell r="A251" t="str">
            <v>D01A1:TOPICAL DERMAT ANTIFUNG</v>
          </cell>
          <cell r="B251" t="str">
            <v>GLENMARK PHARMA</v>
          </cell>
          <cell r="D251">
            <v>1759240</v>
          </cell>
        </row>
        <row r="252">
          <cell r="A252" t="str">
            <v>D10A0:TOPICAL ANTI-ACNE PREPS</v>
          </cell>
          <cell r="B252" t="str">
            <v>JSJ PHARMACEUTICAL</v>
          </cell>
          <cell r="C252">
            <v>2026306</v>
          </cell>
          <cell r="D252">
            <v>1754256</v>
          </cell>
        </row>
        <row r="253">
          <cell r="A253" t="str">
            <v>D01A1:TOPICAL DERMAT ANTIFUNG</v>
          </cell>
          <cell r="B253" t="str">
            <v>ALVA/AMCO PHARMACA</v>
          </cell>
          <cell r="C253">
            <v>1434019</v>
          </cell>
          <cell r="D253">
            <v>1733507</v>
          </cell>
        </row>
        <row r="254">
          <cell r="A254" t="str">
            <v>D05A0:TOP A-PSORIASIS+SIM PRDS</v>
          </cell>
          <cell r="B254" t="str">
            <v>HI-TECH PHARMACAL</v>
          </cell>
          <cell r="C254">
            <v>5004876</v>
          </cell>
          <cell r="D254">
            <v>1721301</v>
          </cell>
        </row>
        <row r="255">
          <cell r="A255" t="str">
            <v>D10A0:TOPICAL ANTI-ACNE PREPS</v>
          </cell>
          <cell r="B255" t="str">
            <v>PFIZER</v>
          </cell>
          <cell r="C255">
            <v>2341787</v>
          </cell>
          <cell r="D255">
            <v>1705629</v>
          </cell>
        </row>
        <row r="256">
          <cell r="A256" t="str">
            <v>D06A0:TOP ANTIBACTERIALS</v>
          </cell>
          <cell r="B256" t="str">
            <v>SHERWOOD MEDICAL</v>
          </cell>
          <cell r="C256">
            <v>2233610</v>
          </cell>
          <cell r="D256">
            <v>1685613</v>
          </cell>
        </row>
        <row r="257">
          <cell r="A257" t="str">
            <v>D11A0:OTHER DERMATOLOGICAL PRD</v>
          </cell>
          <cell r="B257" t="str">
            <v>CHATTEM CONS PROD</v>
          </cell>
          <cell r="C257">
            <v>1530026</v>
          </cell>
          <cell r="D257">
            <v>1674217</v>
          </cell>
        </row>
        <row r="258">
          <cell r="A258" t="str">
            <v>D07A0:TOP.CORTICOSTEROID PLAIN</v>
          </cell>
          <cell r="B258" t="str">
            <v>ARBOR PHARM</v>
          </cell>
          <cell r="C258">
            <v>404</v>
          </cell>
          <cell r="D258">
            <v>1627797</v>
          </cell>
        </row>
        <row r="259">
          <cell r="A259" t="str">
            <v>D10A0:TOPICAL ANTI-ACNE PREPS</v>
          </cell>
          <cell r="B259" t="str">
            <v>MENTHOLATUM</v>
          </cell>
          <cell r="C259">
            <v>2075725</v>
          </cell>
          <cell r="D259">
            <v>1626800</v>
          </cell>
        </row>
        <row r="260">
          <cell r="A260" t="str">
            <v>D05A0:TOP A-PSORIASIS+SIM PRDS</v>
          </cell>
          <cell r="B260" t="str">
            <v>TRITON CONSUMER PR</v>
          </cell>
          <cell r="C260">
            <v>1639473</v>
          </cell>
          <cell r="D260">
            <v>1549618</v>
          </cell>
        </row>
        <row r="261">
          <cell r="A261" t="str">
            <v>D03A9:OTH WOUND HEALING AGENTS</v>
          </cell>
          <cell r="B261" t="str">
            <v>PRASCO LABS</v>
          </cell>
          <cell r="C261">
            <v>1005551</v>
          </cell>
          <cell r="D261">
            <v>1545556</v>
          </cell>
        </row>
        <row r="262">
          <cell r="A262" t="str">
            <v>D02A0:EMOLLIENTS &amp; PROTECTIVES</v>
          </cell>
          <cell r="B262" t="str">
            <v>GREAT SOUTHERN LAB</v>
          </cell>
          <cell r="C262">
            <v>1283838</v>
          </cell>
          <cell r="D262">
            <v>1543442</v>
          </cell>
        </row>
        <row r="263">
          <cell r="A263" t="str">
            <v>D02A0:EMOLLIENTS &amp; PROTECTIVES</v>
          </cell>
          <cell r="B263" t="str">
            <v>RISING PHARM</v>
          </cell>
          <cell r="C263">
            <v>1107761</v>
          </cell>
          <cell r="D263">
            <v>1538448</v>
          </cell>
        </row>
        <row r="264">
          <cell r="A264" t="str">
            <v>D03A9:OTH WOUND HEALING AGENTS</v>
          </cell>
          <cell r="B264" t="str">
            <v>PRIVATE LABEL</v>
          </cell>
          <cell r="C264">
            <v>1512327</v>
          </cell>
          <cell r="D264">
            <v>1528355</v>
          </cell>
        </row>
        <row r="265">
          <cell r="A265" t="str">
            <v>D05X0:OTH N-STER INFLAM SKIN</v>
          </cell>
          <cell r="B265" t="str">
            <v>GRACEWAY PHARMA</v>
          </cell>
          <cell r="C265">
            <v>2160138</v>
          </cell>
          <cell r="D265">
            <v>1523818</v>
          </cell>
        </row>
        <row r="266">
          <cell r="A266" t="str">
            <v>D07A0:TOP.CORTICOSTEROID PLAIN</v>
          </cell>
          <cell r="B266" t="str">
            <v>COMBE</v>
          </cell>
          <cell r="C266">
            <v>1293263</v>
          </cell>
          <cell r="D266">
            <v>1485971</v>
          </cell>
        </row>
        <row r="267">
          <cell r="A267" t="str">
            <v>D11A0:OTHER DERMATOLOGICAL PRD</v>
          </cell>
          <cell r="B267" t="str">
            <v>TEC-LABS</v>
          </cell>
          <cell r="C267">
            <v>1472616</v>
          </cell>
          <cell r="D267">
            <v>1454312</v>
          </cell>
        </row>
        <row r="268">
          <cell r="A268" t="str">
            <v>D07A0:TOP.CORTICOSTEROID PLAIN</v>
          </cell>
          <cell r="B268" t="str">
            <v>DEL PHARMACEUTICAL</v>
          </cell>
          <cell r="C268">
            <v>1364554</v>
          </cell>
          <cell r="D268">
            <v>1451889</v>
          </cell>
        </row>
        <row r="269">
          <cell r="A269" t="str">
            <v>D05X0:OTH N-STER INFLAM SKIN</v>
          </cell>
          <cell r="B269" t="str">
            <v>QUINNOVA PHARM</v>
          </cell>
          <cell r="C269">
            <v>0</v>
          </cell>
          <cell r="D269">
            <v>1441823</v>
          </cell>
        </row>
        <row r="270">
          <cell r="A270" t="str">
            <v>J01A0:TETRACYCLINES &amp; COMBS</v>
          </cell>
          <cell r="B270" t="str">
            <v>GALDERMA LABS</v>
          </cell>
          <cell r="C270">
            <v>1789020</v>
          </cell>
          <cell r="D270">
            <v>1433219</v>
          </cell>
        </row>
        <row r="271">
          <cell r="A271" t="str">
            <v>D01A1:TOPICAL DERMAT ANTIFUNG</v>
          </cell>
          <cell r="B271" t="str">
            <v>SWEEN CORP</v>
          </cell>
          <cell r="C271">
            <v>1191625</v>
          </cell>
          <cell r="D271">
            <v>1401051</v>
          </cell>
        </row>
        <row r="272">
          <cell r="A272" t="str">
            <v>D10A0:TOPICAL ANTI-ACNE PREPS</v>
          </cell>
          <cell r="B272" t="str">
            <v>UNIV MEDICAL PRODU</v>
          </cell>
          <cell r="C272">
            <v>2915790</v>
          </cell>
          <cell r="D272">
            <v>1400038</v>
          </cell>
        </row>
        <row r="273">
          <cell r="A273" t="str">
            <v>D01A1:TOPICAL DERMAT ANTIFUNG</v>
          </cell>
          <cell r="B273" t="str">
            <v>MIDLOTHIAN LABS</v>
          </cell>
          <cell r="C273">
            <v>29295</v>
          </cell>
          <cell r="D273">
            <v>1378022</v>
          </cell>
        </row>
        <row r="274">
          <cell r="A274" t="str">
            <v>D02A0:EMOLLIENTS &amp; PROTECTIVES</v>
          </cell>
          <cell r="B274" t="str">
            <v>PRUGEN PHARM</v>
          </cell>
          <cell r="C274">
            <v>1510054</v>
          </cell>
          <cell r="D274">
            <v>1362040</v>
          </cell>
        </row>
        <row r="275">
          <cell r="A275" t="str">
            <v>D07B2:TOP.STEROIDS+ANTIFUNGALS</v>
          </cell>
          <cell r="B275" t="str">
            <v>PERRIGO</v>
          </cell>
          <cell r="C275">
            <v>1367282</v>
          </cell>
          <cell r="D275">
            <v>1361627</v>
          </cell>
        </row>
        <row r="276">
          <cell r="A276" t="str">
            <v>D07B4:OTH CORTICOSTEROID COMB</v>
          </cell>
          <cell r="B276" t="str">
            <v>FOUGERA</v>
          </cell>
          <cell r="C276">
            <v>1619717</v>
          </cell>
          <cell r="D276">
            <v>1344459</v>
          </cell>
        </row>
        <row r="277">
          <cell r="A277" t="str">
            <v>D02A0:EMOLLIENTS &amp; PROTECTIVES</v>
          </cell>
          <cell r="B277" t="str">
            <v>SUMMERS LABS</v>
          </cell>
          <cell r="C277">
            <v>1717137</v>
          </cell>
          <cell r="D277">
            <v>1343874</v>
          </cell>
        </row>
        <row r="278">
          <cell r="A278" t="str">
            <v>D08A0:ANTISEPTICS+DISINFECTANT</v>
          </cell>
          <cell r="B278" t="str">
            <v>TEC-LABS</v>
          </cell>
          <cell r="C278">
            <v>1208443</v>
          </cell>
          <cell r="D278">
            <v>1338400</v>
          </cell>
        </row>
        <row r="279">
          <cell r="A279" t="str">
            <v>D04A0:TOPICAL ANTIPRURITICS</v>
          </cell>
          <cell r="B279" t="str">
            <v>ZANFEL LABORATORIE</v>
          </cell>
          <cell r="C279">
            <v>1133603</v>
          </cell>
          <cell r="D279">
            <v>1336846</v>
          </cell>
        </row>
        <row r="280">
          <cell r="A280" t="str">
            <v>D02A0:EMOLLIENTS &amp; PROTECTIVES</v>
          </cell>
          <cell r="B280" t="str">
            <v>GERITREX CORP</v>
          </cell>
          <cell r="C280">
            <v>1187482</v>
          </cell>
          <cell r="D280">
            <v>1324158</v>
          </cell>
        </row>
        <row r="281">
          <cell r="A281" t="str">
            <v>D02A0:EMOLLIENTS &amp; PROTECTIVES</v>
          </cell>
          <cell r="B281" t="str">
            <v>PERSON &amp; COVEY</v>
          </cell>
          <cell r="C281">
            <v>1442472</v>
          </cell>
          <cell r="D281">
            <v>1311175</v>
          </cell>
        </row>
        <row r="282">
          <cell r="A282" t="str">
            <v>D02A0:EMOLLIENTS &amp; PROTECTIVES</v>
          </cell>
          <cell r="B282" t="str">
            <v>SMITH &amp; NEPHEW WOU</v>
          </cell>
          <cell r="C282">
            <v>1324854</v>
          </cell>
          <cell r="D282">
            <v>1275517</v>
          </cell>
        </row>
        <row r="283">
          <cell r="A283" t="str">
            <v>J01A0:TETRACYCLINES &amp; COMBS</v>
          </cell>
          <cell r="B283" t="str">
            <v>AMERICAN HLTH PKG</v>
          </cell>
          <cell r="C283">
            <v>1286525</v>
          </cell>
          <cell r="D283">
            <v>1251390</v>
          </cell>
        </row>
        <row r="284">
          <cell r="A284" t="str">
            <v>D04A0:TOPICAL ANTIPRURITICS</v>
          </cell>
          <cell r="B284" t="str">
            <v>BLISTEX</v>
          </cell>
          <cell r="C284">
            <v>919082</v>
          </cell>
          <cell r="D284">
            <v>1241399</v>
          </cell>
        </row>
        <row r="285">
          <cell r="A285" t="str">
            <v>D11A0:OTHER DERMATOLOGICAL PRD</v>
          </cell>
          <cell r="B285" t="str">
            <v>CONVATEC</v>
          </cell>
          <cell r="C285">
            <v>1458557</v>
          </cell>
          <cell r="D285">
            <v>1233287</v>
          </cell>
        </row>
        <row r="286">
          <cell r="A286" t="str">
            <v>D03A9:OTH WOUND HEALING AGENTS</v>
          </cell>
          <cell r="B286" t="str">
            <v>BLAIREX LABS INC</v>
          </cell>
          <cell r="C286">
            <v>1748026</v>
          </cell>
          <cell r="D286">
            <v>1231374</v>
          </cell>
        </row>
        <row r="287">
          <cell r="A287" t="str">
            <v>D10A0:TOPICAL ANTI-ACNE PREPS</v>
          </cell>
          <cell r="B287" t="str">
            <v>TARO PHARM</v>
          </cell>
          <cell r="C287">
            <v>41142</v>
          </cell>
          <cell r="D287">
            <v>1226619</v>
          </cell>
        </row>
        <row r="288">
          <cell r="A288" t="str">
            <v>D06A0:TOP ANTIBACTERIALS</v>
          </cell>
          <cell r="B288" t="str">
            <v>MEDIMETRIKS PHARM</v>
          </cell>
          <cell r="C288">
            <v>518092</v>
          </cell>
          <cell r="D288">
            <v>1209614</v>
          </cell>
        </row>
        <row r="289">
          <cell r="A289" t="str">
            <v>D01A1:TOPICAL DERMAT ANTIFUNG</v>
          </cell>
          <cell r="B289" t="str">
            <v>DERMIK</v>
          </cell>
          <cell r="C289">
            <v>1690947</v>
          </cell>
          <cell r="D289">
            <v>1206950</v>
          </cell>
        </row>
        <row r="290">
          <cell r="A290" t="str">
            <v>D01A1:TOPICAL DERMAT ANTIFUNG</v>
          </cell>
          <cell r="B290" t="str">
            <v>PRIMUS PHARM</v>
          </cell>
          <cell r="C290">
            <v>113785</v>
          </cell>
          <cell r="D290">
            <v>1206826</v>
          </cell>
        </row>
        <row r="291">
          <cell r="A291" t="str">
            <v>D06D9:OTH TOP PRDS VIRAL INF</v>
          </cell>
          <cell r="B291" t="str">
            <v>MATRIXX INITIATIVE</v>
          </cell>
          <cell r="C291">
            <v>889200</v>
          </cell>
          <cell r="D291">
            <v>1203445</v>
          </cell>
        </row>
        <row r="292">
          <cell r="A292" t="str">
            <v>D06A0:TOP ANTIBACTERIALS</v>
          </cell>
          <cell r="B292" t="str">
            <v>MONARCH PHARM</v>
          </cell>
          <cell r="C292">
            <v>1263647</v>
          </cell>
          <cell r="D292">
            <v>1199771</v>
          </cell>
        </row>
        <row r="293">
          <cell r="A293" t="str">
            <v>D11A0:OTHER DERMATOLOGICAL PRD</v>
          </cell>
          <cell r="B293" t="str">
            <v>ONSET THERAPEUTICS</v>
          </cell>
          <cell r="C293">
            <v>866140</v>
          </cell>
          <cell r="D293">
            <v>1196480</v>
          </cell>
        </row>
        <row r="294">
          <cell r="A294" t="str">
            <v>D07A0:TOP.CORTICOSTEROID PLAIN</v>
          </cell>
          <cell r="B294" t="str">
            <v>ROUSES POINT PHARM</v>
          </cell>
          <cell r="C294">
            <v>214460</v>
          </cell>
          <cell r="D294">
            <v>1190626</v>
          </cell>
        </row>
        <row r="295">
          <cell r="A295" t="str">
            <v>D03A9:OTH WOUND HEALING AGENTS</v>
          </cell>
          <cell r="B295" t="str">
            <v>UNIT DOSE LABS</v>
          </cell>
          <cell r="C295">
            <v>1157689</v>
          </cell>
          <cell r="D295">
            <v>1184143</v>
          </cell>
        </row>
        <row r="296">
          <cell r="A296" t="str">
            <v>D04A0:TOPICAL ANTIPRURITICS</v>
          </cell>
          <cell r="B296" t="str">
            <v>TEC-LABS</v>
          </cell>
          <cell r="C296">
            <v>988870</v>
          </cell>
          <cell r="D296">
            <v>1180828</v>
          </cell>
        </row>
        <row r="297">
          <cell r="A297" t="str">
            <v>D10A0:TOPICAL ANTI-ACNE PREPS</v>
          </cell>
          <cell r="B297" t="str">
            <v>RANBAXY PHARM</v>
          </cell>
          <cell r="C297">
            <v>1137125</v>
          </cell>
          <cell r="D297">
            <v>1157639</v>
          </cell>
        </row>
        <row r="298">
          <cell r="A298" t="str">
            <v>D08A0:ANTISEPTICS+DISINFECTANT</v>
          </cell>
          <cell r="B298" t="str">
            <v>STERIS CORP</v>
          </cell>
          <cell r="C298">
            <v>1873691</v>
          </cell>
          <cell r="D298">
            <v>1153838</v>
          </cell>
        </row>
        <row r="299">
          <cell r="A299" t="str">
            <v>D07A0:TOP.CORTICOSTEROID PLAIN</v>
          </cell>
          <cell r="B299" t="str">
            <v>REPACKAGER</v>
          </cell>
          <cell r="C299">
            <v>1114493</v>
          </cell>
          <cell r="D299">
            <v>1128776</v>
          </cell>
        </row>
        <row r="300">
          <cell r="A300" t="str">
            <v>D01A1:TOPICAL DERMAT ANTIFUNG</v>
          </cell>
          <cell r="B300" t="str">
            <v>BLAINE LABS</v>
          </cell>
          <cell r="C300">
            <v>1335823</v>
          </cell>
          <cell r="D300">
            <v>1117638</v>
          </cell>
        </row>
        <row r="301">
          <cell r="A301" t="str">
            <v>D05A0:TOP A-PSORIASIS+SIM PRDS</v>
          </cell>
          <cell r="B301" t="str">
            <v>ALVA/AMCO PHARMACA</v>
          </cell>
          <cell r="C301">
            <v>1134873</v>
          </cell>
          <cell r="D301">
            <v>1109456</v>
          </cell>
        </row>
        <row r="302">
          <cell r="A302" t="str">
            <v>D05X0:OTH N-STER INFLAM SKIN</v>
          </cell>
          <cell r="B302" t="str">
            <v>DEL PHARMACEUTICAL</v>
          </cell>
          <cell r="C302">
            <v>1249884</v>
          </cell>
          <cell r="D302">
            <v>1098466</v>
          </cell>
        </row>
        <row r="303">
          <cell r="A303" t="str">
            <v>D04A0:TOPICAL ANTIPRURITICS</v>
          </cell>
          <cell r="B303" t="str">
            <v>ASCHER</v>
          </cell>
          <cell r="C303">
            <v>1484697</v>
          </cell>
          <cell r="D303">
            <v>1092793</v>
          </cell>
        </row>
        <row r="304">
          <cell r="A304" t="str">
            <v>D01A1:TOPICAL DERMAT ANTIFUNG</v>
          </cell>
          <cell r="B304" t="str">
            <v>MAJOR PHARM</v>
          </cell>
          <cell r="C304">
            <v>1125309</v>
          </cell>
          <cell r="D304">
            <v>1091929</v>
          </cell>
        </row>
        <row r="305">
          <cell r="A305" t="str">
            <v>D11A0:OTHER DERMATOLOGICAL PRD</v>
          </cell>
          <cell r="B305" t="str">
            <v>PHARMADERM</v>
          </cell>
          <cell r="C305">
            <v>1312028</v>
          </cell>
          <cell r="D305">
            <v>1074155</v>
          </cell>
        </row>
        <row r="306">
          <cell r="A306" t="str">
            <v>D01A3:TOP SCALP ANTIFUNGALS</v>
          </cell>
          <cell r="B306" t="str">
            <v>RIVERS EDGE</v>
          </cell>
          <cell r="C306">
            <v>747608</v>
          </cell>
          <cell r="D306">
            <v>1061960</v>
          </cell>
        </row>
        <row r="307">
          <cell r="A307" t="str">
            <v>D02A0:EMOLLIENTS &amp; PROTECTIVES</v>
          </cell>
          <cell r="B307" t="str">
            <v>BROWNE, E.T.</v>
          </cell>
          <cell r="C307">
            <v>793552</v>
          </cell>
          <cell r="D307">
            <v>1056732</v>
          </cell>
        </row>
        <row r="308">
          <cell r="A308" t="str">
            <v>D06A0:TOP ANTIBACTERIALS</v>
          </cell>
          <cell r="B308" t="str">
            <v>G &amp; W LABS</v>
          </cell>
          <cell r="C308">
            <v>1225237</v>
          </cell>
          <cell r="D308">
            <v>1052635</v>
          </cell>
        </row>
        <row r="309">
          <cell r="A309" t="str">
            <v>D11A0:OTHER DERMATOLOGICAL PRD</v>
          </cell>
          <cell r="B309" t="str">
            <v>DEL PHARMACEUTICAL</v>
          </cell>
          <cell r="C309">
            <v>1003558</v>
          </cell>
          <cell r="D309">
            <v>1039222</v>
          </cell>
        </row>
        <row r="310">
          <cell r="A310" t="str">
            <v>D01A2:SYST DERMAT ANTIFUNGALS</v>
          </cell>
          <cell r="B310" t="str">
            <v>PATRIOT PHARMA</v>
          </cell>
          <cell r="C310">
            <v>6039045</v>
          </cell>
          <cell r="D310">
            <v>1038766</v>
          </cell>
        </row>
        <row r="311">
          <cell r="A311" t="str">
            <v>D06A0:TOP ANTIBACTERIALS</v>
          </cell>
          <cell r="B311" t="str">
            <v>KYLEMORE PHARMA</v>
          </cell>
          <cell r="C311">
            <v>586881</v>
          </cell>
          <cell r="D311">
            <v>1038605</v>
          </cell>
        </row>
        <row r="312">
          <cell r="A312" t="str">
            <v>D10A0:TOPICAL ANTI-ACNE PREPS</v>
          </cell>
          <cell r="B312" t="str">
            <v>WATSON LABS</v>
          </cell>
          <cell r="C312">
            <v>392676</v>
          </cell>
          <cell r="D312">
            <v>1027326</v>
          </cell>
        </row>
        <row r="313">
          <cell r="A313" t="str">
            <v>D10A0:TOPICAL ANTI-ACNE PREPS</v>
          </cell>
          <cell r="B313" t="str">
            <v>HARRIS PHARM</v>
          </cell>
          <cell r="C313">
            <v>636217</v>
          </cell>
          <cell r="D313">
            <v>996384</v>
          </cell>
        </row>
        <row r="314">
          <cell r="A314" t="str">
            <v>D02A0:EMOLLIENTS &amp; PROTECTIVES</v>
          </cell>
          <cell r="B314" t="str">
            <v>NOVARTIS CONS HLTH</v>
          </cell>
          <cell r="C314">
            <v>1232637</v>
          </cell>
          <cell r="D314">
            <v>995398</v>
          </cell>
        </row>
        <row r="315">
          <cell r="A315" t="str">
            <v>D04A0:TOPICAL ANTIPRURITICS</v>
          </cell>
          <cell r="B315" t="str">
            <v>ANTI MONKEY CORP</v>
          </cell>
          <cell r="C315">
            <v>544504</v>
          </cell>
          <cell r="D315">
            <v>980153</v>
          </cell>
        </row>
        <row r="316">
          <cell r="A316" t="str">
            <v>D06A0:TOP ANTIBACTERIALS</v>
          </cell>
          <cell r="B316" t="str">
            <v>MFR NOT STATED</v>
          </cell>
          <cell r="C316">
            <v>704077</v>
          </cell>
          <cell r="D316">
            <v>977727</v>
          </cell>
        </row>
        <row r="317">
          <cell r="A317" t="str">
            <v>D07A0:TOP.CORTICOSTEROID PLAIN</v>
          </cell>
          <cell r="B317" t="str">
            <v>HI-TECH PHARMACAL</v>
          </cell>
          <cell r="D317">
            <v>973602</v>
          </cell>
        </row>
        <row r="318">
          <cell r="A318" t="str">
            <v>D03A9:OTH WOUND HEALING AGENTS</v>
          </cell>
          <cell r="B318" t="str">
            <v>PRUGEN PHARM</v>
          </cell>
          <cell r="D318">
            <v>968844</v>
          </cell>
        </row>
        <row r="319">
          <cell r="A319" t="str">
            <v>D08A0:ANTISEPTICS+DISINFECTANT</v>
          </cell>
          <cell r="B319" t="str">
            <v>TICHENOR</v>
          </cell>
          <cell r="C319">
            <v>1055760</v>
          </cell>
          <cell r="D319">
            <v>966954</v>
          </cell>
        </row>
        <row r="320">
          <cell r="A320" t="str">
            <v>D01A1:TOPICAL DERMAT ANTIFUNG</v>
          </cell>
          <cell r="B320" t="str">
            <v>G &amp; W LABS</v>
          </cell>
          <cell r="C320">
            <v>771265</v>
          </cell>
          <cell r="D320">
            <v>964004</v>
          </cell>
        </row>
        <row r="321">
          <cell r="A321" t="str">
            <v>D02A0:EMOLLIENTS &amp; PROTECTIVES</v>
          </cell>
          <cell r="B321" t="str">
            <v>GSK PHARM</v>
          </cell>
          <cell r="C321">
            <v>35543</v>
          </cell>
          <cell r="D321">
            <v>962861</v>
          </cell>
        </row>
        <row r="322">
          <cell r="A322" t="str">
            <v>D02A0:EMOLLIENTS &amp; PROTECTIVES</v>
          </cell>
          <cell r="B322" t="str">
            <v>BRISTOL-MYERS</v>
          </cell>
          <cell r="C322">
            <v>1207182</v>
          </cell>
          <cell r="D322">
            <v>942754</v>
          </cell>
        </row>
        <row r="323">
          <cell r="A323" t="str">
            <v>D01A1:TOPICAL DERMAT ANTIFUNG</v>
          </cell>
          <cell r="B323" t="str">
            <v>APOTEX CORP</v>
          </cell>
          <cell r="C323">
            <v>1163237</v>
          </cell>
          <cell r="D323">
            <v>932783</v>
          </cell>
        </row>
        <row r="324">
          <cell r="A324" t="str">
            <v>D08A0:ANTISEPTICS+DISINFECTANT</v>
          </cell>
          <cell r="B324" t="str">
            <v>MERIX PHARM</v>
          </cell>
          <cell r="C324">
            <v>54746</v>
          </cell>
          <cell r="D324">
            <v>922150</v>
          </cell>
        </row>
        <row r="325">
          <cell r="A325" t="str">
            <v>D01A1:TOPICAL DERMAT ANTIFUNG</v>
          </cell>
          <cell r="B325" t="str">
            <v>WOODWARD LAB INC</v>
          </cell>
          <cell r="C325">
            <v>995346</v>
          </cell>
          <cell r="D325">
            <v>916216</v>
          </cell>
        </row>
        <row r="326">
          <cell r="A326" t="str">
            <v>D01A3:TOP SCALP ANTIFUNGALS</v>
          </cell>
          <cell r="B326" t="str">
            <v>PERSON &amp; COVEY</v>
          </cell>
          <cell r="C326">
            <v>792984</v>
          </cell>
          <cell r="D326">
            <v>900204</v>
          </cell>
        </row>
        <row r="327">
          <cell r="A327" t="str">
            <v>D10A0:TOPICAL ANTI-ACNE PREPS</v>
          </cell>
          <cell r="B327" t="str">
            <v>VERSAPHARM INC</v>
          </cell>
          <cell r="D327">
            <v>888707</v>
          </cell>
        </row>
        <row r="328">
          <cell r="A328" t="str">
            <v>D11A0:OTHER DERMATOLOGICAL PRD</v>
          </cell>
          <cell r="B328" t="str">
            <v>DRJ GROUP</v>
          </cell>
          <cell r="C328">
            <v>938829</v>
          </cell>
          <cell r="D328">
            <v>876861</v>
          </cell>
        </row>
        <row r="329">
          <cell r="A329" t="str">
            <v>D08A0:ANTISEPTICS+DISINFECTANT</v>
          </cell>
          <cell r="B329" t="str">
            <v>DPT MANUFACTURING</v>
          </cell>
          <cell r="C329">
            <v>1010874</v>
          </cell>
          <cell r="D329">
            <v>872524</v>
          </cell>
        </row>
        <row r="330">
          <cell r="A330" t="str">
            <v>D06A0:TOP ANTIBACTERIALS</v>
          </cell>
          <cell r="B330" t="str">
            <v>SANDOZ</v>
          </cell>
          <cell r="C330">
            <v>467061</v>
          </cell>
          <cell r="D330">
            <v>865313</v>
          </cell>
        </row>
        <row r="331">
          <cell r="A331" t="str">
            <v>D04A0:TOPICAL ANTIPRURITICS</v>
          </cell>
          <cell r="B331" t="str">
            <v>IVY CORP</v>
          </cell>
          <cell r="C331">
            <v>799805</v>
          </cell>
          <cell r="D331">
            <v>853255</v>
          </cell>
        </row>
        <row r="332">
          <cell r="A332" t="str">
            <v>D10A0:TOPICAL ANTI-ACNE PREPS</v>
          </cell>
          <cell r="B332" t="str">
            <v>HOPE PHARMA</v>
          </cell>
          <cell r="C332">
            <v>963321</v>
          </cell>
          <cell r="D332">
            <v>853042</v>
          </cell>
        </row>
        <row r="333">
          <cell r="A333" t="str">
            <v>D01A1:TOPICAL DERMAT ANTIFUNG</v>
          </cell>
          <cell r="B333" t="str">
            <v>P.P.R. CO</v>
          </cell>
          <cell r="C333">
            <v>1053715</v>
          </cell>
          <cell r="D333">
            <v>845440</v>
          </cell>
        </row>
        <row r="334">
          <cell r="A334" t="str">
            <v>D02A0:EMOLLIENTS &amp; PROTECTIVES</v>
          </cell>
          <cell r="B334" t="str">
            <v>DERMARITE</v>
          </cell>
          <cell r="C334">
            <v>861181</v>
          </cell>
          <cell r="D334">
            <v>844365</v>
          </cell>
        </row>
        <row r="335">
          <cell r="A335" t="str">
            <v>D11A0:OTHER DERMATOLOGICAL PRD</v>
          </cell>
          <cell r="B335" t="str">
            <v>QUINNOVA PHARM</v>
          </cell>
          <cell r="C335">
            <v>305756</v>
          </cell>
          <cell r="D335">
            <v>843455</v>
          </cell>
        </row>
        <row r="336">
          <cell r="A336" t="str">
            <v>D11A0:OTHER DERMATOLOGICAL PRD</v>
          </cell>
          <cell r="B336" t="str">
            <v>DICKINSON,E.E.</v>
          </cell>
          <cell r="C336">
            <v>992324</v>
          </cell>
          <cell r="D336">
            <v>833292</v>
          </cell>
        </row>
        <row r="337">
          <cell r="A337" t="str">
            <v>D11A0:OTHER DERMATOLOGICAL PRD</v>
          </cell>
          <cell r="B337" t="str">
            <v>STRATUS PHARM</v>
          </cell>
          <cell r="C337">
            <v>941340</v>
          </cell>
          <cell r="D337">
            <v>832094</v>
          </cell>
        </row>
        <row r="338">
          <cell r="A338" t="str">
            <v>D08A0:ANTISEPTICS+DISINFECTANT</v>
          </cell>
          <cell r="B338" t="str">
            <v>BLAIREX LABS INC</v>
          </cell>
          <cell r="C338">
            <v>1226108</v>
          </cell>
          <cell r="D338">
            <v>820524</v>
          </cell>
        </row>
        <row r="339">
          <cell r="A339" t="str">
            <v>D07B2:TOP.STEROIDS+ANTIFUNGALS</v>
          </cell>
          <cell r="B339" t="str">
            <v>SCHERING</v>
          </cell>
          <cell r="C339">
            <v>997426</v>
          </cell>
          <cell r="D339">
            <v>818167</v>
          </cell>
        </row>
        <row r="340">
          <cell r="A340" t="str">
            <v>D02A0:EMOLLIENTS &amp; PROTECTIVES</v>
          </cell>
          <cell r="B340" t="str">
            <v>FRUIT OF THE EARTH</v>
          </cell>
          <cell r="C340">
            <v>1258813</v>
          </cell>
          <cell r="D340">
            <v>811289</v>
          </cell>
        </row>
        <row r="341">
          <cell r="A341" t="str">
            <v>D11A0:OTHER DERMATOLOGICAL PRD</v>
          </cell>
          <cell r="B341" t="str">
            <v>BLAINE LABS</v>
          </cell>
          <cell r="C341">
            <v>704150</v>
          </cell>
          <cell r="D341">
            <v>810974</v>
          </cell>
        </row>
        <row r="342">
          <cell r="A342" t="str">
            <v>D02A0:EMOLLIENTS &amp; PROTECTIVES</v>
          </cell>
          <cell r="B342" t="str">
            <v>NEOTERIC COSMETICS</v>
          </cell>
          <cell r="C342">
            <v>316827</v>
          </cell>
          <cell r="D342">
            <v>808969</v>
          </cell>
        </row>
        <row r="343">
          <cell r="A343" t="str">
            <v>D08A0:ANTISEPTICS+DISINFECTANT</v>
          </cell>
          <cell r="B343" t="str">
            <v>ARZOL CHEM</v>
          </cell>
          <cell r="C343">
            <v>856703</v>
          </cell>
          <cell r="D343">
            <v>802633</v>
          </cell>
        </row>
        <row r="344">
          <cell r="A344" t="str">
            <v>D05A0:TOP A-PSORIASIS+SIM PRDS</v>
          </cell>
          <cell r="B344" t="str">
            <v>PADDOCK LABS INC</v>
          </cell>
          <cell r="C344">
            <v>740231</v>
          </cell>
          <cell r="D344">
            <v>800102</v>
          </cell>
        </row>
        <row r="345">
          <cell r="A345" t="str">
            <v>D10A0:TOPICAL ANTI-ACNE PREPS</v>
          </cell>
          <cell r="B345" t="str">
            <v>SIRIUS LABS</v>
          </cell>
          <cell r="C345">
            <v>907481</v>
          </cell>
          <cell r="D345">
            <v>799391</v>
          </cell>
        </row>
        <row r="346">
          <cell r="A346" t="str">
            <v>D06A0:TOP ANTIBACTERIALS</v>
          </cell>
          <cell r="B346" t="str">
            <v>FIRST AID RESEARCH</v>
          </cell>
          <cell r="C346">
            <v>885309</v>
          </cell>
          <cell r="D346">
            <v>784281</v>
          </cell>
        </row>
        <row r="347">
          <cell r="A347" t="str">
            <v>D02A0:EMOLLIENTS &amp; PROTECTIVES</v>
          </cell>
          <cell r="B347" t="str">
            <v>MERZ PHARM</v>
          </cell>
          <cell r="C347">
            <v>823683</v>
          </cell>
          <cell r="D347">
            <v>781191</v>
          </cell>
        </row>
        <row r="348">
          <cell r="A348" t="str">
            <v>D01A1:TOPICAL DERMAT ANTIFUNG</v>
          </cell>
          <cell r="B348" t="str">
            <v>PRASCO LABS</v>
          </cell>
          <cell r="C348">
            <v>891456</v>
          </cell>
          <cell r="D348">
            <v>777407</v>
          </cell>
        </row>
        <row r="349">
          <cell r="A349" t="str">
            <v>D10A0:TOPICAL ANTI-ACNE PREPS</v>
          </cell>
          <cell r="B349" t="str">
            <v>FERNDALE LABS</v>
          </cell>
          <cell r="C349">
            <v>475443</v>
          </cell>
          <cell r="D349">
            <v>768387</v>
          </cell>
        </row>
        <row r="350">
          <cell r="A350" t="str">
            <v>D07A0:TOP.CORTICOSTEROID PLAIN</v>
          </cell>
          <cell r="B350" t="str">
            <v>PADDOCK LABS INC</v>
          </cell>
          <cell r="C350">
            <v>505027</v>
          </cell>
          <cell r="D350">
            <v>753592</v>
          </cell>
        </row>
        <row r="351">
          <cell r="A351" t="str">
            <v>D01A3:TOP SCALP ANTIFUNGALS</v>
          </cell>
          <cell r="B351" t="str">
            <v>QUINNOVA PHARM</v>
          </cell>
          <cell r="C351">
            <v>1041617</v>
          </cell>
          <cell r="D351">
            <v>736958</v>
          </cell>
        </row>
        <row r="352">
          <cell r="A352" t="str">
            <v>D11A0:OTHER DERMATOLOGICAL PRD</v>
          </cell>
          <cell r="B352" t="str">
            <v>RIVERS EDGE</v>
          </cell>
          <cell r="C352">
            <v>865605</v>
          </cell>
          <cell r="D352">
            <v>729256</v>
          </cell>
        </row>
        <row r="353">
          <cell r="A353" t="str">
            <v>D06A0:TOP ANTIBACTERIALS</v>
          </cell>
          <cell r="B353" t="str">
            <v>MORTON GROVE PHARM</v>
          </cell>
          <cell r="C353">
            <v>875626</v>
          </cell>
          <cell r="D353">
            <v>705739</v>
          </cell>
        </row>
        <row r="354">
          <cell r="A354" t="str">
            <v>D03A9:OTH WOUND HEALING AGENTS</v>
          </cell>
          <cell r="B354" t="str">
            <v>WATER-JEL TECH</v>
          </cell>
          <cell r="C354">
            <v>582108</v>
          </cell>
          <cell r="D354">
            <v>698666</v>
          </cell>
        </row>
        <row r="355">
          <cell r="A355" t="str">
            <v>D11A0:OTHER DERMATOLOGICAL PRD</v>
          </cell>
          <cell r="B355" t="str">
            <v>GSK PHARM</v>
          </cell>
          <cell r="C355">
            <v>1318835</v>
          </cell>
          <cell r="D355">
            <v>695526</v>
          </cell>
        </row>
        <row r="356">
          <cell r="A356" t="str">
            <v>D03A9:OTH WOUND HEALING AGENTS</v>
          </cell>
          <cell r="B356" t="str">
            <v>PREMIER DENTAL</v>
          </cell>
          <cell r="C356">
            <v>697990</v>
          </cell>
          <cell r="D356">
            <v>693986</v>
          </cell>
        </row>
        <row r="357">
          <cell r="A357" t="str">
            <v>D02A0:EMOLLIENTS &amp; PROTECTIVES</v>
          </cell>
          <cell r="B357" t="str">
            <v>ACELLA PHARM</v>
          </cell>
          <cell r="C357">
            <v>156906</v>
          </cell>
          <cell r="D357">
            <v>693567</v>
          </cell>
        </row>
        <row r="358">
          <cell r="A358" t="str">
            <v>D04A0:TOPICAL ANTIPRURITICS</v>
          </cell>
          <cell r="B358" t="str">
            <v>COMBE</v>
          </cell>
          <cell r="C358">
            <v>694268</v>
          </cell>
          <cell r="D358">
            <v>692686</v>
          </cell>
        </row>
        <row r="359">
          <cell r="A359" t="str">
            <v>D08A0:ANTISEPTICS+DISINFECTANT</v>
          </cell>
          <cell r="B359" t="str">
            <v>PROCTER &amp; G OTC</v>
          </cell>
          <cell r="C359">
            <v>3194633</v>
          </cell>
          <cell r="D359">
            <v>687053</v>
          </cell>
        </row>
        <row r="360">
          <cell r="A360" t="str">
            <v>D11A0:OTHER DERMATOLOGICAL PRD</v>
          </cell>
          <cell r="B360" t="str">
            <v>PEDINOL LABS</v>
          </cell>
          <cell r="C360">
            <v>777614</v>
          </cell>
          <cell r="D360">
            <v>687008</v>
          </cell>
        </row>
        <row r="361">
          <cell r="A361" t="str">
            <v>D08A0:ANTISEPTICS+DISINFECTANT</v>
          </cell>
          <cell r="B361" t="str">
            <v>SMITH &amp; NEPHEW WOU</v>
          </cell>
          <cell r="C361">
            <v>759199</v>
          </cell>
          <cell r="D361">
            <v>684860</v>
          </cell>
        </row>
        <row r="362">
          <cell r="A362" t="str">
            <v>D02A0:EMOLLIENTS &amp; PROTECTIVES</v>
          </cell>
          <cell r="B362" t="str">
            <v>HEALTHPOINT MEDICA</v>
          </cell>
          <cell r="C362">
            <v>1698669</v>
          </cell>
          <cell r="D362">
            <v>683737</v>
          </cell>
        </row>
        <row r="363">
          <cell r="A363" t="str">
            <v>D07B4:OTH CORTICOSTEROID COMB</v>
          </cell>
          <cell r="B363" t="str">
            <v>PHARMADERM</v>
          </cell>
          <cell r="C363">
            <v>665702</v>
          </cell>
          <cell r="D363">
            <v>682417</v>
          </cell>
        </row>
        <row r="364">
          <cell r="A364" t="str">
            <v>D06D9:OTH TOP PRDS VIRAL INF</v>
          </cell>
          <cell r="B364" t="str">
            <v>PRIVATE LABEL</v>
          </cell>
          <cell r="C364">
            <v>403949</v>
          </cell>
          <cell r="D364">
            <v>672557</v>
          </cell>
        </row>
        <row r="365">
          <cell r="A365" t="str">
            <v>D03A9:OTH WOUND HEALING AGENTS</v>
          </cell>
          <cell r="B365" t="str">
            <v>CONVATEC</v>
          </cell>
          <cell r="C365">
            <v>806841</v>
          </cell>
          <cell r="D365">
            <v>662117</v>
          </cell>
        </row>
        <row r="366">
          <cell r="A366" t="str">
            <v>D02A0:EMOLLIENTS &amp; PROTECTIVES</v>
          </cell>
          <cell r="B366" t="str">
            <v>SHERWOOD MEDICAL</v>
          </cell>
          <cell r="C366">
            <v>624805</v>
          </cell>
          <cell r="D366">
            <v>657837</v>
          </cell>
        </row>
        <row r="367">
          <cell r="A367" t="str">
            <v>D01A1:TOPICAL DERMAT ANTIFUNG</v>
          </cell>
          <cell r="B367" t="str">
            <v>JSJ PHARMACEUTICAL</v>
          </cell>
          <cell r="C367">
            <v>1676654</v>
          </cell>
          <cell r="D367">
            <v>648937</v>
          </cell>
        </row>
        <row r="368">
          <cell r="A368" t="str">
            <v>D01A1:TOPICAL DERMAT ANTIFUNG</v>
          </cell>
          <cell r="B368" t="str">
            <v>ACELLA PHARM</v>
          </cell>
          <cell r="C368">
            <v>769860</v>
          </cell>
          <cell r="D368">
            <v>648383</v>
          </cell>
        </row>
        <row r="369">
          <cell r="A369" t="str">
            <v>D08A0:ANTISEPTICS+DISINFECTANT</v>
          </cell>
          <cell r="B369" t="str">
            <v>APLICARE INC</v>
          </cell>
          <cell r="C369">
            <v>624956</v>
          </cell>
          <cell r="D369">
            <v>639940</v>
          </cell>
        </row>
        <row r="370">
          <cell r="A370" t="str">
            <v>D06D9:OTH TOP PRDS VIRAL INF</v>
          </cell>
          <cell r="B370" t="str">
            <v>PFIZER CPD</v>
          </cell>
          <cell r="C370">
            <v>617504</v>
          </cell>
          <cell r="D370">
            <v>634093</v>
          </cell>
        </row>
        <row r="371">
          <cell r="A371" t="str">
            <v>D11A0:OTHER DERMATOLOGICAL PRD</v>
          </cell>
          <cell r="B371" t="str">
            <v>DPT MANUFACTURING</v>
          </cell>
          <cell r="C371">
            <v>713216</v>
          </cell>
          <cell r="D371">
            <v>630139</v>
          </cell>
        </row>
        <row r="372">
          <cell r="A372" t="str">
            <v>D01A1:TOPICAL DERMAT ANTIFUNG</v>
          </cell>
          <cell r="B372" t="str">
            <v>MFR NOT STATED</v>
          </cell>
          <cell r="C372">
            <v>596448</v>
          </cell>
          <cell r="D372">
            <v>622459</v>
          </cell>
        </row>
        <row r="373">
          <cell r="A373" t="str">
            <v>D08A0:ANTISEPTICS+DISINFECTANT</v>
          </cell>
          <cell r="B373" t="str">
            <v>J&amp;J CONSUMER PRODS</v>
          </cell>
          <cell r="C373">
            <v>335754</v>
          </cell>
          <cell r="D373">
            <v>608092</v>
          </cell>
        </row>
        <row r="374">
          <cell r="A374" t="str">
            <v>J01A0:TETRACYCLINES &amp; COMBS</v>
          </cell>
          <cell r="B374" t="str">
            <v>PD-RX PHARM</v>
          </cell>
          <cell r="C374">
            <v>200802</v>
          </cell>
          <cell r="D374">
            <v>607545</v>
          </cell>
        </row>
        <row r="375">
          <cell r="A375" t="str">
            <v>D10A0:TOPICAL ANTI-ACNE PREPS</v>
          </cell>
          <cell r="B375" t="str">
            <v>PRUGEN PHARM</v>
          </cell>
          <cell r="C375">
            <v>339094</v>
          </cell>
          <cell r="D375">
            <v>605372</v>
          </cell>
        </row>
        <row r="376">
          <cell r="A376" t="str">
            <v>D05A0:TOP A-PSORIASIS+SIM PRDS</v>
          </cell>
          <cell r="B376" t="str">
            <v>PRIVATE LABEL</v>
          </cell>
          <cell r="C376">
            <v>67185</v>
          </cell>
          <cell r="D376">
            <v>603129</v>
          </cell>
        </row>
        <row r="377">
          <cell r="A377" t="str">
            <v>D02A0:EMOLLIENTS &amp; PROTECTIVES</v>
          </cell>
          <cell r="B377" t="str">
            <v>HEALTH CARE PRODS</v>
          </cell>
          <cell r="C377">
            <v>660682</v>
          </cell>
          <cell r="D377">
            <v>601597</v>
          </cell>
        </row>
        <row r="378">
          <cell r="A378" t="str">
            <v>D03A9:OTH WOUND HEALING AGENTS</v>
          </cell>
          <cell r="B378" t="str">
            <v>COOPERSURGICAL INC</v>
          </cell>
          <cell r="C378">
            <v>465814</v>
          </cell>
          <cell r="D378">
            <v>594861</v>
          </cell>
        </row>
        <row r="379">
          <cell r="A379" t="str">
            <v>D11A0:OTHER DERMATOLOGICAL PRD</v>
          </cell>
          <cell r="B379" t="str">
            <v>SCHER-PLGH HC PROD</v>
          </cell>
          <cell r="C379">
            <v>753724</v>
          </cell>
          <cell r="D379">
            <v>594544</v>
          </cell>
        </row>
        <row r="380">
          <cell r="A380" t="str">
            <v>J01A0:TETRACYCLINES &amp; COMBS</v>
          </cell>
          <cell r="B380" t="str">
            <v>BEDFORD LABS</v>
          </cell>
          <cell r="C380">
            <v>1506447</v>
          </cell>
          <cell r="D380">
            <v>590501</v>
          </cell>
        </row>
        <row r="381">
          <cell r="A381" t="str">
            <v>D10A0:TOPICAL ANTI-ACNE PREPS</v>
          </cell>
          <cell r="B381" t="str">
            <v>METACON LABS</v>
          </cell>
          <cell r="D381">
            <v>561773</v>
          </cell>
        </row>
        <row r="382">
          <cell r="A382" t="str">
            <v>D05X0:OTH N-STER INFLAM SKIN</v>
          </cell>
          <cell r="B382" t="str">
            <v>BEIERSDORF</v>
          </cell>
          <cell r="C382">
            <v>589400</v>
          </cell>
          <cell r="D382">
            <v>555042</v>
          </cell>
        </row>
        <row r="383">
          <cell r="A383" t="str">
            <v>D02A0:EMOLLIENTS &amp; PROTECTIVES</v>
          </cell>
          <cell r="B383" t="str">
            <v>ALIGN PHARMACEUTIC</v>
          </cell>
          <cell r="C383">
            <v>557750</v>
          </cell>
          <cell r="D383">
            <v>545630</v>
          </cell>
        </row>
        <row r="384">
          <cell r="A384" t="str">
            <v>D10B0:ORAL ANTI-ACNE PREPS</v>
          </cell>
          <cell r="B384" t="str">
            <v>RANBAXY PHARM</v>
          </cell>
          <cell r="C384">
            <v>40934741</v>
          </cell>
          <cell r="D384">
            <v>542510</v>
          </cell>
        </row>
        <row r="385">
          <cell r="A385" t="str">
            <v>D02A0:EMOLLIENTS &amp; PROTECTIVES</v>
          </cell>
          <cell r="B385" t="str">
            <v>TARO PHARM</v>
          </cell>
          <cell r="C385">
            <v>666685</v>
          </cell>
          <cell r="D385">
            <v>531829</v>
          </cell>
        </row>
        <row r="386">
          <cell r="A386" t="str">
            <v>D04A0:TOPICAL ANTIPRURITICS</v>
          </cell>
          <cell r="B386" t="str">
            <v>INSIGHT PHARMA INC</v>
          </cell>
          <cell r="C386">
            <v>464405</v>
          </cell>
          <cell r="D386">
            <v>520343</v>
          </cell>
        </row>
        <row r="387">
          <cell r="A387" t="str">
            <v>D01A1:TOPICAL DERMAT ANTIFUNG</v>
          </cell>
          <cell r="B387" t="str">
            <v>PEDINOL LABS</v>
          </cell>
          <cell r="C387">
            <v>572741</v>
          </cell>
          <cell r="D387">
            <v>513046</v>
          </cell>
        </row>
        <row r="388">
          <cell r="A388" t="str">
            <v>D02A0:EMOLLIENTS &amp; PROTECTIVES</v>
          </cell>
          <cell r="B388" t="str">
            <v>MCNEIL CONS &amp; SPEC</v>
          </cell>
          <cell r="C388">
            <v>570876</v>
          </cell>
          <cell r="D388">
            <v>500679</v>
          </cell>
        </row>
        <row r="389">
          <cell r="A389" t="str">
            <v>D11A0:OTHER DERMATOLOGICAL PRD</v>
          </cell>
          <cell r="B389" t="str">
            <v>PERSON &amp; COVEY</v>
          </cell>
          <cell r="C389">
            <v>515624</v>
          </cell>
          <cell r="D389">
            <v>497399</v>
          </cell>
        </row>
        <row r="390">
          <cell r="A390" t="str">
            <v>D08A0:ANTISEPTICS+DISINFECTANT</v>
          </cell>
          <cell r="B390" t="str">
            <v>GSK PHARM</v>
          </cell>
          <cell r="C390">
            <v>541498</v>
          </cell>
          <cell r="D390">
            <v>497039</v>
          </cell>
        </row>
        <row r="391">
          <cell r="A391" t="str">
            <v>D08A0:ANTISEPTICS+DISINFECTANT</v>
          </cell>
          <cell r="B391" t="str">
            <v>SWEEN CORP</v>
          </cell>
          <cell r="C391">
            <v>460233</v>
          </cell>
          <cell r="D391">
            <v>492282</v>
          </cell>
        </row>
        <row r="392">
          <cell r="A392" t="str">
            <v>D04A0:TOPICAL ANTIPRURITICS</v>
          </cell>
          <cell r="B392" t="str">
            <v>HUMCO</v>
          </cell>
          <cell r="C392">
            <v>402601</v>
          </cell>
          <cell r="D392">
            <v>478269</v>
          </cell>
        </row>
        <row r="393">
          <cell r="A393" t="str">
            <v>D11A0:OTHER DERMATOLOGICAL PRD</v>
          </cell>
          <cell r="B393" t="str">
            <v>3M PERSONAL CARE</v>
          </cell>
          <cell r="C393">
            <v>496321</v>
          </cell>
          <cell r="D393">
            <v>465545</v>
          </cell>
        </row>
        <row r="394">
          <cell r="A394" t="str">
            <v>D02A0:EMOLLIENTS &amp; PROTECTIVES</v>
          </cell>
          <cell r="B394" t="str">
            <v>DERMASCIENCE</v>
          </cell>
          <cell r="C394">
            <v>526959</v>
          </cell>
          <cell r="D394">
            <v>462684</v>
          </cell>
        </row>
        <row r="395">
          <cell r="A395" t="str">
            <v>D04A0:TOPICAL ANTIPRURITICS</v>
          </cell>
          <cell r="B395" t="str">
            <v>MALLINCKRODT</v>
          </cell>
          <cell r="C395">
            <v>415899</v>
          </cell>
          <cell r="D395">
            <v>462267</v>
          </cell>
        </row>
        <row r="396">
          <cell r="A396" t="str">
            <v>D04A0:TOPICAL ANTIPRURITICS</v>
          </cell>
          <cell r="B396" t="str">
            <v>RESICAL INC</v>
          </cell>
          <cell r="C396">
            <v>414766</v>
          </cell>
          <cell r="D396">
            <v>458794</v>
          </cell>
        </row>
        <row r="397">
          <cell r="A397" t="str">
            <v>D05A0:TOP A-PSORIASIS+SIM PRDS</v>
          </cell>
          <cell r="B397" t="str">
            <v>PRASCO LABS</v>
          </cell>
          <cell r="C397">
            <v>536299</v>
          </cell>
          <cell r="D397">
            <v>457839</v>
          </cell>
        </row>
        <row r="398">
          <cell r="A398" t="str">
            <v>D07A0:TOP.CORTICOSTEROID PLAIN</v>
          </cell>
          <cell r="B398" t="str">
            <v>GENTEX PHARMA</v>
          </cell>
          <cell r="C398">
            <v>536311</v>
          </cell>
          <cell r="D398">
            <v>454069</v>
          </cell>
        </row>
        <row r="399">
          <cell r="A399" t="str">
            <v>D01A3:TOP SCALP ANTIFUNGALS</v>
          </cell>
          <cell r="B399" t="str">
            <v>JANSSEN PHARM</v>
          </cell>
          <cell r="C399">
            <v>961508</v>
          </cell>
          <cell r="D399">
            <v>450528</v>
          </cell>
        </row>
        <row r="400">
          <cell r="A400" t="str">
            <v>D02A0:EMOLLIENTS &amp; PROTECTIVES</v>
          </cell>
          <cell r="B400" t="str">
            <v>GENUINE VRG ALOE</v>
          </cell>
          <cell r="C400">
            <v>378185</v>
          </cell>
          <cell r="D400">
            <v>448916</v>
          </cell>
        </row>
        <row r="401">
          <cell r="A401" t="str">
            <v>D01A1:TOPICAL DERMAT ANTIFUNG</v>
          </cell>
          <cell r="B401" t="str">
            <v>SEVEN OAKS</v>
          </cell>
          <cell r="C401">
            <v>1021702</v>
          </cell>
          <cell r="D401">
            <v>438206</v>
          </cell>
        </row>
        <row r="402">
          <cell r="A402" t="str">
            <v>D10A0:TOPICAL ANTI-ACNE PREPS</v>
          </cell>
          <cell r="B402" t="str">
            <v>WRASER PHARM</v>
          </cell>
          <cell r="C402">
            <v>523538</v>
          </cell>
          <cell r="D402">
            <v>436764</v>
          </cell>
        </row>
        <row r="403">
          <cell r="A403" t="str">
            <v>D08A0:ANTISEPTICS+DISINFECTANT</v>
          </cell>
          <cell r="B403" t="str">
            <v>AARON INDUSTR INC</v>
          </cell>
          <cell r="C403">
            <v>362663</v>
          </cell>
          <cell r="D403">
            <v>428196</v>
          </cell>
        </row>
        <row r="404">
          <cell r="A404" t="str">
            <v>D01A1:TOPICAL DERMAT ANTIFUNG</v>
          </cell>
          <cell r="B404" t="str">
            <v>SANDOZ</v>
          </cell>
          <cell r="C404">
            <v>333623</v>
          </cell>
          <cell r="D404">
            <v>425269</v>
          </cell>
        </row>
        <row r="405">
          <cell r="A405" t="str">
            <v>D11A0:OTHER DERMATOLOGICAL PRD</v>
          </cell>
          <cell r="B405" t="str">
            <v>MIRALUS HEALTHCARE</v>
          </cell>
          <cell r="C405">
            <v>813075</v>
          </cell>
          <cell r="D405">
            <v>405329</v>
          </cell>
        </row>
        <row r="406">
          <cell r="A406" t="str">
            <v>D07A0:TOP.CORTICOSTEROID PLAIN</v>
          </cell>
          <cell r="B406" t="str">
            <v>CUTIS PHARMA</v>
          </cell>
          <cell r="C406">
            <v>374766</v>
          </cell>
          <cell r="D406">
            <v>396801</v>
          </cell>
        </row>
        <row r="407">
          <cell r="A407" t="str">
            <v>D11A0:OTHER DERMATOLOGICAL PRD</v>
          </cell>
          <cell r="B407" t="str">
            <v>ADV BIOTECHNOLOGIE</v>
          </cell>
          <cell r="C407">
            <v>271854</v>
          </cell>
          <cell r="D407">
            <v>395591</v>
          </cell>
        </row>
        <row r="408">
          <cell r="A408" t="str">
            <v>J01A0:TETRACYCLINES &amp; COMBS</v>
          </cell>
          <cell r="B408" t="str">
            <v>VERSAPHARM INC</v>
          </cell>
          <cell r="C408">
            <v>189374</v>
          </cell>
          <cell r="D408">
            <v>390948</v>
          </cell>
        </row>
        <row r="409">
          <cell r="A409" t="str">
            <v>D02A0:EMOLLIENTS &amp; PROTECTIVES</v>
          </cell>
          <cell r="B409" t="str">
            <v>DAIRY ASSOCIATION</v>
          </cell>
          <cell r="C409">
            <v>451536</v>
          </cell>
          <cell r="D409">
            <v>386197</v>
          </cell>
        </row>
        <row r="410">
          <cell r="A410" t="str">
            <v>J01A0:TETRACYCLINES &amp; COMBS</v>
          </cell>
          <cell r="B410" t="str">
            <v>OCUSOFT INC</v>
          </cell>
          <cell r="C410">
            <v>545091</v>
          </cell>
          <cell r="D410">
            <v>385912</v>
          </cell>
        </row>
        <row r="411">
          <cell r="A411" t="str">
            <v>D02A0:EMOLLIENTS &amp; PROTECTIVES</v>
          </cell>
          <cell r="B411" t="str">
            <v>MEDLINE INDUSTRIES</v>
          </cell>
          <cell r="C411">
            <v>261529</v>
          </cell>
          <cell r="D411">
            <v>374507</v>
          </cell>
        </row>
        <row r="412">
          <cell r="A412" t="str">
            <v>D01A3:TOP SCALP ANTIFUNGALS</v>
          </cell>
          <cell r="B412" t="str">
            <v>FOUGERA</v>
          </cell>
          <cell r="D412">
            <v>371725</v>
          </cell>
        </row>
        <row r="413">
          <cell r="A413" t="str">
            <v>D11A0:OTHER DERMATOLOGICAL PRD</v>
          </cell>
          <cell r="B413" t="str">
            <v>ALTERNA</v>
          </cell>
          <cell r="C413">
            <v>370287</v>
          </cell>
          <cell r="D413">
            <v>368182</v>
          </cell>
        </row>
        <row r="414">
          <cell r="A414" t="str">
            <v>D04A0:TOPICAL ANTIPRURITICS</v>
          </cell>
          <cell r="B414" t="str">
            <v>GERITREX CORP</v>
          </cell>
          <cell r="C414">
            <v>314184</v>
          </cell>
          <cell r="D414">
            <v>360298</v>
          </cell>
        </row>
        <row r="415">
          <cell r="A415" t="str">
            <v>J01A0:TETRACYCLINES &amp; COMBS</v>
          </cell>
          <cell r="B415" t="str">
            <v>ACTAVIS</v>
          </cell>
          <cell r="C415">
            <v>207089</v>
          </cell>
          <cell r="D415">
            <v>359924</v>
          </cell>
        </row>
        <row r="416">
          <cell r="A416" t="str">
            <v>D08A0:ANTISEPTICS+DISINFECTANT</v>
          </cell>
          <cell r="B416" t="str">
            <v>KENDALL</v>
          </cell>
          <cell r="C416">
            <v>371659</v>
          </cell>
          <cell r="D416">
            <v>356431</v>
          </cell>
        </row>
        <row r="417">
          <cell r="A417" t="str">
            <v>D04A0:TOPICAL ANTIPRURITICS</v>
          </cell>
          <cell r="B417" t="str">
            <v>WISCONSIN PHARM</v>
          </cell>
          <cell r="C417">
            <v>352000</v>
          </cell>
          <cell r="D417">
            <v>356113</v>
          </cell>
        </row>
        <row r="418">
          <cell r="A418" t="str">
            <v>D02A0:EMOLLIENTS &amp; PROTECTIVES</v>
          </cell>
          <cell r="B418" t="str">
            <v>SUMMIT LAB</v>
          </cell>
          <cell r="C418">
            <v>332357</v>
          </cell>
          <cell r="D418">
            <v>353384</v>
          </cell>
        </row>
        <row r="419">
          <cell r="A419" t="str">
            <v>D05A0:TOP A-PSORIASIS+SIM PRDS</v>
          </cell>
          <cell r="B419" t="str">
            <v>PERRIGO</v>
          </cell>
          <cell r="C419">
            <v>331844</v>
          </cell>
          <cell r="D419">
            <v>352830</v>
          </cell>
        </row>
        <row r="420">
          <cell r="A420" t="str">
            <v>D01A2:SYST DERMAT ANTIFUNGALS</v>
          </cell>
          <cell r="B420" t="str">
            <v>TEVA PHARMACEUTICA</v>
          </cell>
          <cell r="C420">
            <v>196851</v>
          </cell>
          <cell r="D420">
            <v>352298</v>
          </cell>
        </row>
        <row r="421">
          <cell r="A421" t="str">
            <v>D11A0:OTHER DERMATOLOGICAL PRD</v>
          </cell>
          <cell r="B421" t="str">
            <v>RANBAXY PHARM</v>
          </cell>
          <cell r="C421">
            <v>328353</v>
          </cell>
          <cell r="D421">
            <v>350041</v>
          </cell>
        </row>
        <row r="422">
          <cell r="A422" t="str">
            <v>D07A0:TOP.CORTICOSTEROID PLAIN</v>
          </cell>
          <cell r="B422" t="str">
            <v>HARRIS PHARM</v>
          </cell>
          <cell r="C422">
            <v>227191</v>
          </cell>
          <cell r="D422">
            <v>348633</v>
          </cell>
        </row>
        <row r="423">
          <cell r="A423" t="str">
            <v>D07B4:OTH CORTICOSTEROID COMB</v>
          </cell>
          <cell r="B423" t="str">
            <v>CYPRESS PHARM</v>
          </cell>
          <cell r="C423">
            <v>818314</v>
          </cell>
          <cell r="D423">
            <v>348582</v>
          </cell>
        </row>
        <row r="424">
          <cell r="A424" t="str">
            <v>D11A0:OTHER DERMATOLOGICAL PRD</v>
          </cell>
          <cell r="B424" t="str">
            <v>PROCTER &amp; G OTC</v>
          </cell>
          <cell r="C424">
            <v>171122</v>
          </cell>
          <cell r="D424">
            <v>346136</v>
          </cell>
        </row>
        <row r="425">
          <cell r="A425" t="str">
            <v>D03A9:OTH WOUND HEALING AGENTS</v>
          </cell>
          <cell r="B425" t="str">
            <v>ONSET THERAPEUTICS</v>
          </cell>
          <cell r="C425">
            <v>446909</v>
          </cell>
          <cell r="D425">
            <v>345989</v>
          </cell>
        </row>
        <row r="426">
          <cell r="A426" t="str">
            <v>D02A0:EMOLLIENTS &amp; PROTECTIVES</v>
          </cell>
          <cell r="B426" t="str">
            <v>CAROLINA MED PROD</v>
          </cell>
          <cell r="C426">
            <v>337884</v>
          </cell>
          <cell r="D426">
            <v>343843</v>
          </cell>
        </row>
        <row r="427">
          <cell r="A427" t="str">
            <v>D08A0:ANTISEPTICS+DISINFECTANT</v>
          </cell>
          <cell r="B427" t="str">
            <v>HUMCO</v>
          </cell>
          <cell r="C427">
            <v>300567</v>
          </cell>
          <cell r="D427">
            <v>338974</v>
          </cell>
        </row>
        <row r="428">
          <cell r="A428" t="str">
            <v>D06D9:OTH TOP PRDS VIRAL INF</v>
          </cell>
          <cell r="B428" t="str">
            <v>3M PERSONAL CARE</v>
          </cell>
          <cell r="C428">
            <v>619536</v>
          </cell>
          <cell r="D428">
            <v>335375</v>
          </cell>
        </row>
        <row r="429">
          <cell r="A429" t="str">
            <v>D01A1:TOPICAL DERMAT ANTIFUNG</v>
          </cell>
          <cell r="B429" t="str">
            <v>DPT MANUFACTURING</v>
          </cell>
          <cell r="C429">
            <v>325695</v>
          </cell>
          <cell r="D429">
            <v>326821</v>
          </cell>
        </row>
        <row r="430">
          <cell r="A430" t="str">
            <v>D04A0:TOPICAL ANTIPRURITICS</v>
          </cell>
          <cell r="B430" t="str">
            <v>ENVIRODERM PHARM I</v>
          </cell>
          <cell r="C430">
            <v>253792</v>
          </cell>
          <cell r="D430">
            <v>326047</v>
          </cell>
        </row>
        <row r="431">
          <cell r="A431" t="str">
            <v>D11A0:OTHER DERMATOLOGICAL PRD</v>
          </cell>
          <cell r="B431" t="str">
            <v>MAJOR PHARM</v>
          </cell>
          <cell r="C431">
            <v>265018</v>
          </cell>
          <cell r="D431">
            <v>324130</v>
          </cell>
        </row>
        <row r="432">
          <cell r="A432" t="str">
            <v>D08A0:ANTISEPTICS+DISINFECTANT</v>
          </cell>
          <cell r="B432" t="str">
            <v>QUALITEST PRODUCTS</v>
          </cell>
          <cell r="C432">
            <v>268196</v>
          </cell>
          <cell r="D432">
            <v>319010</v>
          </cell>
        </row>
        <row r="433">
          <cell r="A433" t="str">
            <v>D11A0:OTHER DERMATOLOGICAL PRD</v>
          </cell>
          <cell r="B433" t="str">
            <v>C.C.A. INDUSTRIES</v>
          </cell>
          <cell r="C433">
            <v>425859</v>
          </cell>
          <cell r="D433">
            <v>313139</v>
          </cell>
        </row>
        <row r="434">
          <cell r="A434" t="str">
            <v>D10A0:TOPICAL ANTI-ACNE PREPS</v>
          </cell>
          <cell r="B434" t="str">
            <v>TRIMARC LABS</v>
          </cell>
          <cell r="C434">
            <v>188243</v>
          </cell>
          <cell r="D434">
            <v>311379</v>
          </cell>
        </row>
        <row r="435">
          <cell r="A435" t="str">
            <v>D11A0:OTHER DERMATOLOGICAL PRD</v>
          </cell>
          <cell r="B435" t="str">
            <v>MEDCO</v>
          </cell>
          <cell r="C435">
            <v>344968</v>
          </cell>
          <cell r="D435">
            <v>308829</v>
          </cell>
        </row>
        <row r="436">
          <cell r="A436" t="str">
            <v>D01A1:TOPICAL DERMAT ANTIFUNG</v>
          </cell>
          <cell r="B436" t="str">
            <v>QUALITEST PRODUCTS</v>
          </cell>
          <cell r="C436">
            <v>233819</v>
          </cell>
          <cell r="D436">
            <v>308642</v>
          </cell>
        </row>
        <row r="437">
          <cell r="A437" t="str">
            <v>J01A0:TETRACYCLINES &amp; COMBS</v>
          </cell>
          <cell r="B437" t="str">
            <v>GSK PHARM</v>
          </cell>
          <cell r="C437">
            <v>3943823</v>
          </cell>
          <cell r="D437">
            <v>307292</v>
          </cell>
        </row>
        <row r="438">
          <cell r="A438" t="str">
            <v>D03A9:OTH WOUND HEALING AGENTS</v>
          </cell>
          <cell r="B438" t="str">
            <v>DELTA DRUG</v>
          </cell>
          <cell r="C438">
            <v>330957</v>
          </cell>
          <cell r="D438">
            <v>305273</v>
          </cell>
        </row>
        <row r="439">
          <cell r="A439" t="str">
            <v>D10A0:TOPICAL ANTI-ACNE PREPS</v>
          </cell>
          <cell r="B439" t="str">
            <v>GRACEWAY PHARMA</v>
          </cell>
          <cell r="C439">
            <v>757495</v>
          </cell>
          <cell r="D439">
            <v>303148</v>
          </cell>
        </row>
        <row r="440">
          <cell r="A440" t="str">
            <v>D11A0:OTHER DERMATOLOGICAL PRD</v>
          </cell>
          <cell r="B440" t="str">
            <v>GORDON LABS</v>
          </cell>
          <cell r="C440">
            <v>230513</v>
          </cell>
          <cell r="D440">
            <v>302235</v>
          </cell>
        </row>
        <row r="441">
          <cell r="A441" t="str">
            <v>D07A0:TOP.CORTICOSTEROID PLAIN</v>
          </cell>
          <cell r="B441" t="str">
            <v>DERMIK</v>
          </cell>
          <cell r="C441">
            <v>387252</v>
          </cell>
          <cell r="D441">
            <v>285924</v>
          </cell>
        </row>
        <row r="442">
          <cell r="A442" t="str">
            <v>D01A3:TOP SCALP ANTIFUNGALS</v>
          </cell>
          <cell r="B442" t="str">
            <v>DERMALOGIX</v>
          </cell>
          <cell r="C442">
            <v>314175</v>
          </cell>
          <cell r="D442">
            <v>285594</v>
          </cell>
        </row>
        <row r="443">
          <cell r="A443" t="str">
            <v>D11A0:OTHER DERMATOLOGICAL PRD</v>
          </cell>
          <cell r="B443" t="str">
            <v>JSJ PHARMACEUTICAL</v>
          </cell>
          <cell r="C443">
            <v>370824</v>
          </cell>
          <cell r="D443">
            <v>284945</v>
          </cell>
        </row>
        <row r="444">
          <cell r="A444" t="str">
            <v>J01A0:TETRACYCLINES &amp; COMBS</v>
          </cell>
          <cell r="B444" t="str">
            <v>QUALITEST PRODUCTS</v>
          </cell>
          <cell r="C444">
            <v>277802</v>
          </cell>
          <cell r="D444">
            <v>275676</v>
          </cell>
        </row>
        <row r="445">
          <cell r="A445" t="str">
            <v>D11A0:OTHER DERMATOLOGICAL PRD</v>
          </cell>
          <cell r="B445" t="str">
            <v>VALEANT PHARM</v>
          </cell>
          <cell r="C445">
            <v>391425</v>
          </cell>
          <cell r="D445">
            <v>274375</v>
          </cell>
        </row>
        <row r="446">
          <cell r="A446" t="str">
            <v>D02A0:EMOLLIENTS &amp; PROTECTIVES</v>
          </cell>
          <cell r="B446" t="str">
            <v>CONVATEC</v>
          </cell>
          <cell r="C446">
            <v>25007</v>
          </cell>
          <cell r="D446">
            <v>273506</v>
          </cell>
        </row>
        <row r="447">
          <cell r="A447" t="str">
            <v>D07B4:OTH CORTICOSTEROID COMB</v>
          </cell>
          <cell r="B447" t="str">
            <v>JSJ PHARMACEUTICAL</v>
          </cell>
          <cell r="C447">
            <v>19402</v>
          </cell>
          <cell r="D447">
            <v>273243</v>
          </cell>
        </row>
        <row r="448">
          <cell r="A448" t="str">
            <v>D07B4:OTH CORTICOSTEROID COMB</v>
          </cell>
          <cell r="B448" t="str">
            <v>PRIMUS PHARM</v>
          </cell>
          <cell r="C448">
            <v>331492</v>
          </cell>
          <cell r="D448">
            <v>272734</v>
          </cell>
        </row>
        <row r="449">
          <cell r="A449" t="str">
            <v>D01A1:TOPICAL DERMAT ANTIFUNG</v>
          </cell>
          <cell r="B449" t="str">
            <v>HI-TECH PHARMACAL</v>
          </cell>
          <cell r="C449">
            <v>260274</v>
          </cell>
          <cell r="D449">
            <v>269795</v>
          </cell>
        </row>
        <row r="450">
          <cell r="A450" t="str">
            <v>D10A0:TOPICAL ANTI-ACNE PREPS</v>
          </cell>
          <cell r="B450" t="str">
            <v>SUMMERS LABS</v>
          </cell>
          <cell r="C450">
            <v>401557</v>
          </cell>
          <cell r="D450">
            <v>268488</v>
          </cell>
        </row>
        <row r="451">
          <cell r="A451" t="str">
            <v>D03A9:OTH WOUND HEALING AGENTS</v>
          </cell>
          <cell r="B451" t="str">
            <v>INTEGRA LIFESCIENC</v>
          </cell>
          <cell r="C451">
            <v>366600</v>
          </cell>
          <cell r="D451">
            <v>264196</v>
          </cell>
        </row>
        <row r="452">
          <cell r="A452" t="str">
            <v>D07B4:OTH CORTICOSTEROID COMB</v>
          </cell>
          <cell r="B452" t="str">
            <v>PRIVATE LABEL</v>
          </cell>
          <cell r="C452">
            <v>417110</v>
          </cell>
          <cell r="D452">
            <v>264088</v>
          </cell>
        </row>
        <row r="453">
          <cell r="A453" t="str">
            <v>D06A0:TOP ANTIBACTERIALS</v>
          </cell>
          <cell r="B453" t="str">
            <v>QUALITEST PRODUCTS</v>
          </cell>
          <cell r="C453">
            <v>171609</v>
          </cell>
          <cell r="D453">
            <v>264078</v>
          </cell>
        </row>
        <row r="454">
          <cell r="A454" t="str">
            <v>D07A0:TOP.CORTICOSTEROID PLAIN</v>
          </cell>
          <cell r="B454" t="str">
            <v>PERSONAL PRODS</v>
          </cell>
          <cell r="C454">
            <v>256863</v>
          </cell>
          <cell r="D454">
            <v>263638</v>
          </cell>
        </row>
        <row r="455">
          <cell r="A455" t="str">
            <v>D04A0:TOPICAL ANTIPRURITICS</v>
          </cell>
          <cell r="B455" t="str">
            <v>HOSPIRA</v>
          </cell>
          <cell r="C455">
            <v>962161</v>
          </cell>
          <cell r="D455">
            <v>259787</v>
          </cell>
        </row>
        <row r="456">
          <cell r="A456" t="str">
            <v>D02A0:EMOLLIENTS &amp; PROTECTIVES</v>
          </cell>
          <cell r="B456" t="str">
            <v>XENNA CORPORATION</v>
          </cell>
          <cell r="C456">
            <v>203867</v>
          </cell>
          <cell r="D456">
            <v>258036</v>
          </cell>
        </row>
        <row r="457">
          <cell r="A457" t="str">
            <v>D02A0:EMOLLIENTS &amp; PROTECTIVES</v>
          </cell>
          <cell r="B457" t="str">
            <v>SIRIUS LABS</v>
          </cell>
          <cell r="C457">
            <v>275683</v>
          </cell>
          <cell r="D457">
            <v>256625</v>
          </cell>
        </row>
        <row r="458">
          <cell r="A458" t="str">
            <v>D02A0:EMOLLIENTS &amp; PROTECTIVES</v>
          </cell>
          <cell r="B458" t="str">
            <v>CARRINGTON LABS IN</v>
          </cell>
          <cell r="C458">
            <v>335541</v>
          </cell>
          <cell r="D458">
            <v>256081</v>
          </cell>
        </row>
        <row r="459">
          <cell r="A459" t="str">
            <v>D02A0:EMOLLIENTS &amp; PROTECTIVES</v>
          </cell>
          <cell r="B459" t="str">
            <v>WATSON LABS</v>
          </cell>
          <cell r="C459">
            <v>186428</v>
          </cell>
          <cell r="D459">
            <v>253208</v>
          </cell>
        </row>
        <row r="460">
          <cell r="A460" t="str">
            <v>J01A0:TETRACYCLINES &amp; COMBS</v>
          </cell>
          <cell r="B460" t="str">
            <v>AVIDAS PHARM</v>
          </cell>
          <cell r="C460">
            <v>78245</v>
          </cell>
          <cell r="D460">
            <v>249970</v>
          </cell>
        </row>
        <row r="461">
          <cell r="A461" t="str">
            <v>D08A0:ANTISEPTICS+DISINFECTANT</v>
          </cell>
          <cell r="B461" t="str">
            <v>MAJOR PHARM</v>
          </cell>
          <cell r="C461">
            <v>294356</v>
          </cell>
          <cell r="D461">
            <v>249820</v>
          </cell>
        </row>
        <row r="462">
          <cell r="A462" t="str">
            <v>D11A0:OTHER DERMATOLOGICAL PRD</v>
          </cell>
          <cell r="B462" t="str">
            <v>ACTAVIS</v>
          </cell>
          <cell r="C462">
            <v>221366</v>
          </cell>
          <cell r="D462">
            <v>247513</v>
          </cell>
        </row>
        <row r="463">
          <cell r="A463" t="str">
            <v>D07A0:TOP.CORTICOSTEROID PLAIN</v>
          </cell>
          <cell r="B463" t="str">
            <v>ASCHER</v>
          </cell>
          <cell r="C463">
            <v>176106</v>
          </cell>
          <cell r="D463">
            <v>245291</v>
          </cell>
        </row>
        <row r="464">
          <cell r="A464" t="str">
            <v>D06A0:TOP ANTIBACTERIALS</v>
          </cell>
          <cell r="B464" t="str">
            <v>ACTAVIS</v>
          </cell>
          <cell r="C464">
            <v>685932</v>
          </cell>
          <cell r="D464">
            <v>242599</v>
          </cell>
        </row>
        <row r="465">
          <cell r="A465" t="str">
            <v>D05A0:TOP A-PSORIASIS+SIM PRDS</v>
          </cell>
          <cell r="B465" t="str">
            <v>ALLAN PHARM</v>
          </cell>
          <cell r="C465">
            <v>252484</v>
          </cell>
          <cell r="D465">
            <v>233383</v>
          </cell>
        </row>
        <row r="466">
          <cell r="A466" t="str">
            <v>D05A0:TOP A-PSORIASIS+SIM PRDS</v>
          </cell>
          <cell r="B466" t="str">
            <v>ELORAC INC</v>
          </cell>
          <cell r="C466">
            <v>50771</v>
          </cell>
          <cell r="D466">
            <v>225012</v>
          </cell>
        </row>
        <row r="467">
          <cell r="A467" t="str">
            <v>D08A0:ANTISEPTICS+DISINFECTANT</v>
          </cell>
          <cell r="B467" t="str">
            <v>GUARDIAN CHEM</v>
          </cell>
          <cell r="C467">
            <v>200616</v>
          </cell>
          <cell r="D467">
            <v>224406</v>
          </cell>
        </row>
        <row r="468">
          <cell r="A468" t="str">
            <v>D01A1:TOPICAL DERMAT ANTIFUNG</v>
          </cell>
          <cell r="B468" t="str">
            <v>INSIGHT PHARMA INC</v>
          </cell>
          <cell r="C468">
            <v>182128</v>
          </cell>
          <cell r="D468">
            <v>223449</v>
          </cell>
        </row>
        <row r="469">
          <cell r="A469" t="str">
            <v>D08A0:ANTISEPTICS+DISINFECTANT</v>
          </cell>
          <cell r="B469" t="str">
            <v>MENLEY &amp; JAMES</v>
          </cell>
          <cell r="C469">
            <v>212707</v>
          </cell>
          <cell r="D469">
            <v>221260</v>
          </cell>
        </row>
        <row r="470">
          <cell r="A470" t="str">
            <v>D07A0:TOP.CORTICOSTEROID PLAIN</v>
          </cell>
          <cell r="B470" t="str">
            <v>GSMS INC.</v>
          </cell>
          <cell r="D470">
            <v>220349</v>
          </cell>
        </row>
        <row r="471">
          <cell r="A471" t="str">
            <v>D02A0:EMOLLIENTS &amp; PROTECTIVES</v>
          </cell>
          <cell r="B471" t="str">
            <v>HAWTHORN PHARM</v>
          </cell>
          <cell r="C471">
            <v>1038092</v>
          </cell>
          <cell r="D471">
            <v>217799</v>
          </cell>
        </row>
        <row r="472">
          <cell r="A472" t="str">
            <v>D02A0:EMOLLIENTS &amp; PROTECTIVES</v>
          </cell>
          <cell r="B472" t="str">
            <v>MAJOR PHARM</v>
          </cell>
          <cell r="C472">
            <v>121387</v>
          </cell>
          <cell r="D472">
            <v>213386</v>
          </cell>
        </row>
        <row r="473">
          <cell r="A473" t="str">
            <v>D02A0:EMOLLIENTS &amp; PROTECTIVES</v>
          </cell>
          <cell r="B473" t="str">
            <v>ECR PHARM</v>
          </cell>
          <cell r="D473">
            <v>212820</v>
          </cell>
        </row>
        <row r="474">
          <cell r="A474" t="str">
            <v>D04A0:TOPICAL ANTIPRURITICS</v>
          </cell>
          <cell r="B474" t="str">
            <v>TENDER CORP</v>
          </cell>
          <cell r="C474">
            <v>87023</v>
          </cell>
          <cell r="D474">
            <v>209261</v>
          </cell>
        </row>
        <row r="475">
          <cell r="A475" t="str">
            <v>D03A9:OTH WOUND HEALING AGENTS</v>
          </cell>
          <cell r="B475" t="str">
            <v>CARRINGTON LABS IN</v>
          </cell>
          <cell r="C475">
            <v>197040</v>
          </cell>
          <cell r="D475">
            <v>208757</v>
          </cell>
        </row>
        <row r="476">
          <cell r="A476" t="str">
            <v>D11A0:OTHER DERMATOLOGICAL PRD</v>
          </cell>
          <cell r="B476" t="str">
            <v>MFR NOT STATED</v>
          </cell>
          <cell r="C476">
            <v>223500</v>
          </cell>
          <cell r="D476">
            <v>201081</v>
          </cell>
        </row>
        <row r="477">
          <cell r="A477" t="str">
            <v>D03A9:OTH WOUND HEALING AGENTS</v>
          </cell>
          <cell r="B477" t="str">
            <v>J&amp;J MEDICAL</v>
          </cell>
          <cell r="C477">
            <v>287912</v>
          </cell>
          <cell r="D477">
            <v>198963</v>
          </cell>
        </row>
        <row r="478">
          <cell r="A478" t="str">
            <v>D02A0:EMOLLIENTS &amp; PROTECTIVES</v>
          </cell>
          <cell r="B478" t="str">
            <v>GLENWOOD</v>
          </cell>
          <cell r="C478">
            <v>404286</v>
          </cell>
          <cell r="D478">
            <v>197314</v>
          </cell>
        </row>
        <row r="479">
          <cell r="A479" t="str">
            <v>D05A0:TOP A-PSORIASIS+SIM PRDS</v>
          </cell>
          <cell r="B479" t="str">
            <v>PROMIUS PHARMA</v>
          </cell>
          <cell r="C479">
            <v>222972</v>
          </cell>
          <cell r="D479">
            <v>190869</v>
          </cell>
        </row>
        <row r="480">
          <cell r="A480" t="str">
            <v>D05A0:TOP A-PSORIASIS+SIM PRDS</v>
          </cell>
          <cell r="B480" t="str">
            <v>SUMMERS LABS</v>
          </cell>
          <cell r="C480">
            <v>164780</v>
          </cell>
          <cell r="D480">
            <v>189021</v>
          </cell>
        </row>
        <row r="481">
          <cell r="A481" t="str">
            <v>D02A0:EMOLLIENTS &amp; PROTECTIVES</v>
          </cell>
          <cell r="B481" t="str">
            <v>PEDINOL LABS</v>
          </cell>
          <cell r="C481">
            <v>211180</v>
          </cell>
          <cell r="D481">
            <v>184617</v>
          </cell>
        </row>
        <row r="482">
          <cell r="A482" t="str">
            <v>D01A3:TOP SCALP ANTIFUNGALS</v>
          </cell>
          <cell r="B482" t="str">
            <v>MORTON GROVE PHARM</v>
          </cell>
          <cell r="C482">
            <v>132733</v>
          </cell>
          <cell r="D482">
            <v>180798</v>
          </cell>
        </row>
        <row r="483">
          <cell r="A483" t="str">
            <v>D08A0:ANTISEPTICS+DISINFECTANT</v>
          </cell>
          <cell r="B483" t="str">
            <v>DEL PHARMACEUTICAL</v>
          </cell>
          <cell r="C483">
            <v>147483</v>
          </cell>
          <cell r="D483">
            <v>180582</v>
          </cell>
        </row>
        <row r="484">
          <cell r="A484" t="str">
            <v>D05X0:OTH N-STER INFLAM SKIN</v>
          </cell>
          <cell r="B484" t="str">
            <v>AERO PHARM INC</v>
          </cell>
          <cell r="C484">
            <v>192132</v>
          </cell>
          <cell r="D484">
            <v>174838</v>
          </cell>
        </row>
        <row r="485">
          <cell r="A485" t="str">
            <v>D03A9:OTH WOUND HEALING AGENTS</v>
          </cell>
          <cell r="B485" t="str">
            <v>BRECKENRIDGE</v>
          </cell>
          <cell r="C485">
            <v>1402987</v>
          </cell>
          <cell r="D485">
            <v>169994</v>
          </cell>
        </row>
        <row r="486">
          <cell r="A486" t="str">
            <v>D06D9:OTH TOP PRDS VIRAL INF</v>
          </cell>
          <cell r="B486" t="str">
            <v>BOERICKE &amp; TAFEL</v>
          </cell>
          <cell r="C486">
            <v>799931</v>
          </cell>
          <cell r="D486">
            <v>165207</v>
          </cell>
        </row>
        <row r="487">
          <cell r="A487" t="str">
            <v>D02A0:EMOLLIENTS &amp; PROTECTIVES</v>
          </cell>
          <cell r="B487" t="str">
            <v>KYLEMORE PHARMA</v>
          </cell>
          <cell r="D487">
            <v>156898</v>
          </cell>
        </row>
        <row r="488">
          <cell r="A488" t="str">
            <v>D05A0:TOP A-PSORIASIS+SIM PRDS</v>
          </cell>
          <cell r="B488" t="str">
            <v>PERSON &amp; COVEY</v>
          </cell>
          <cell r="C488">
            <v>207869</v>
          </cell>
          <cell r="D488">
            <v>156761</v>
          </cell>
        </row>
        <row r="489">
          <cell r="A489" t="str">
            <v>D05A0:TOP A-PSORIASIS+SIM PRDS</v>
          </cell>
          <cell r="B489" t="str">
            <v>TIBER PHARM</v>
          </cell>
          <cell r="D489">
            <v>156589</v>
          </cell>
        </row>
        <row r="490">
          <cell r="A490" t="str">
            <v>D02A0:EMOLLIENTS &amp; PROTECTIVES</v>
          </cell>
          <cell r="B490" t="str">
            <v>PERSONAL PRODS</v>
          </cell>
          <cell r="C490">
            <v>178205</v>
          </cell>
          <cell r="D490">
            <v>154101</v>
          </cell>
        </row>
        <row r="491">
          <cell r="A491" t="str">
            <v>D07A0:TOP.CORTICOSTEROID PLAIN</v>
          </cell>
          <cell r="B491" t="str">
            <v>JSJ PHARMACEUTICAL</v>
          </cell>
          <cell r="C491">
            <v>144530</v>
          </cell>
          <cell r="D491">
            <v>153001</v>
          </cell>
        </row>
        <row r="492">
          <cell r="A492" t="str">
            <v>D02A0:EMOLLIENTS &amp; PROTECTIVES</v>
          </cell>
          <cell r="B492" t="str">
            <v>SINCLAIR</v>
          </cell>
          <cell r="C492">
            <v>146010</v>
          </cell>
          <cell r="D492">
            <v>148178</v>
          </cell>
        </row>
        <row r="493">
          <cell r="A493" t="str">
            <v>D01A1:TOPICAL DERMAT ANTIFUNG</v>
          </cell>
          <cell r="B493" t="str">
            <v>SUMMERS LABS</v>
          </cell>
          <cell r="C493">
            <v>161730</v>
          </cell>
          <cell r="D493">
            <v>145113</v>
          </cell>
        </row>
        <row r="494">
          <cell r="A494" t="str">
            <v>D05A0:TOP A-PSORIASIS+SIM PRDS</v>
          </cell>
          <cell r="B494" t="str">
            <v>RANBAXY PHARM</v>
          </cell>
          <cell r="C494">
            <v>155940</v>
          </cell>
          <cell r="D494">
            <v>141290</v>
          </cell>
        </row>
        <row r="495">
          <cell r="A495" t="str">
            <v>D04A0:TOPICAL ANTIPRURITICS</v>
          </cell>
          <cell r="B495" t="str">
            <v>MAJOR PHARM</v>
          </cell>
          <cell r="C495">
            <v>138772</v>
          </cell>
          <cell r="D495">
            <v>139893</v>
          </cell>
        </row>
        <row r="496">
          <cell r="A496" t="str">
            <v>D08A0:ANTISEPTICS+DISINFECTANT</v>
          </cell>
          <cell r="B496" t="str">
            <v>MEDLINE</v>
          </cell>
          <cell r="C496">
            <v>134848</v>
          </cell>
          <cell r="D496">
            <v>139402</v>
          </cell>
        </row>
        <row r="497">
          <cell r="A497" t="str">
            <v>D08A0:ANTISEPTICS+DISINFECTANT</v>
          </cell>
          <cell r="B497" t="str">
            <v>MPM MEDICAL</v>
          </cell>
          <cell r="C497">
            <v>152144</v>
          </cell>
          <cell r="D497">
            <v>136565</v>
          </cell>
        </row>
        <row r="498">
          <cell r="A498" t="str">
            <v>D05X0:OTH N-STER INFLAM SKIN</v>
          </cell>
          <cell r="B498" t="str">
            <v>RANBAXY PHARM</v>
          </cell>
          <cell r="C498">
            <v>180544</v>
          </cell>
          <cell r="D498">
            <v>135880</v>
          </cell>
        </row>
        <row r="499">
          <cell r="A499" t="str">
            <v>D02A0:EMOLLIENTS &amp; PROTECTIVES</v>
          </cell>
          <cell r="B499" t="str">
            <v>AMERX HEALTHCARE C</v>
          </cell>
          <cell r="C499">
            <v>132761</v>
          </cell>
          <cell r="D499">
            <v>135322</v>
          </cell>
        </row>
        <row r="500">
          <cell r="A500" t="str">
            <v>D02A0:EMOLLIENTS &amp; PROTECTIVES</v>
          </cell>
          <cell r="B500" t="str">
            <v>UNIT DOSE LABS</v>
          </cell>
          <cell r="C500">
            <v>183486</v>
          </cell>
          <cell r="D500">
            <v>134221</v>
          </cell>
        </row>
        <row r="501">
          <cell r="A501" t="str">
            <v>D01A3:TOP SCALP ANTIFUNGALS</v>
          </cell>
          <cell r="B501" t="str">
            <v>SUMMERS LABS</v>
          </cell>
          <cell r="C501">
            <v>160808</v>
          </cell>
          <cell r="D501">
            <v>133998</v>
          </cell>
        </row>
        <row r="502">
          <cell r="A502" t="str">
            <v>D05X0:OTH N-STER INFLAM SKIN</v>
          </cell>
          <cell r="B502" t="str">
            <v>PEDINOL LABS</v>
          </cell>
          <cell r="C502">
            <v>94457</v>
          </cell>
          <cell r="D502">
            <v>131000</v>
          </cell>
        </row>
        <row r="503">
          <cell r="A503" t="str">
            <v>D07A0:TOP.CORTICOSTEROID PLAIN</v>
          </cell>
          <cell r="B503" t="str">
            <v>CAROLINA MED PROD</v>
          </cell>
          <cell r="C503">
            <v>83471</v>
          </cell>
          <cell r="D503">
            <v>130637</v>
          </cell>
        </row>
        <row r="504">
          <cell r="A504" t="str">
            <v>D07A0:TOP.CORTICOSTEROID PLAIN</v>
          </cell>
          <cell r="B504" t="str">
            <v>MAJOR PHARM</v>
          </cell>
          <cell r="C504">
            <v>121841</v>
          </cell>
          <cell r="D504">
            <v>129150</v>
          </cell>
        </row>
        <row r="505">
          <cell r="A505" t="str">
            <v>D06A0:TOP ANTIBACTERIALS</v>
          </cell>
          <cell r="B505" t="str">
            <v>MAJOR PHARM</v>
          </cell>
          <cell r="C505">
            <v>210044</v>
          </cell>
          <cell r="D505">
            <v>128855</v>
          </cell>
        </row>
        <row r="506">
          <cell r="A506" t="str">
            <v>D07A0:TOP.CORTICOSTEROID PLAIN</v>
          </cell>
          <cell r="B506" t="str">
            <v>PERSON &amp; COVEY</v>
          </cell>
          <cell r="C506">
            <v>151106</v>
          </cell>
          <cell r="D506">
            <v>125757</v>
          </cell>
        </row>
        <row r="507">
          <cell r="A507" t="str">
            <v>D07A0:TOP.CORTICOSTEROID PLAIN</v>
          </cell>
          <cell r="B507" t="str">
            <v>PARMED PHARM</v>
          </cell>
          <cell r="C507">
            <v>130706</v>
          </cell>
          <cell r="D507">
            <v>119884</v>
          </cell>
        </row>
        <row r="508">
          <cell r="A508" t="str">
            <v>D01A3:TOP SCALP ANTIFUNGALS</v>
          </cell>
          <cell r="B508" t="str">
            <v>BRECKENRIDGE</v>
          </cell>
          <cell r="C508">
            <v>280587</v>
          </cell>
          <cell r="D508">
            <v>119564</v>
          </cell>
        </row>
        <row r="509">
          <cell r="A509" t="str">
            <v>D02A0:EMOLLIENTS &amp; PROTECTIVES</v>
          </cell>
          <cell r="B509" t="str">
            <v>MENLEY &amp; JAMES</v>
          </cell>
          <cell r="C509">
            <v>104973</v>
          </cell>
          <cell r="D509">
            <v>117976</v>
          </cell>
        </row>
        <row r="510">
          <cell r="A510" t="str">
            <v>D11A0:OTHER DERMATOLOGICAL PRD</v>
          </cell>
          <cell r="B510" t="str">
            <v>SUMMERS LABS</v>
          </cell>
          <cell r="C510">
            <v>154711</v>
          </cell>
          <cell r="D510">
            <v>115300</v>
          </cell>
        </row>
        <row r="511">
          <cell r="A511" t="str">
            <v>D01A3:TOP SCALP ANTIFUNGALS</v>
          </cell>
          <cell r="B511" t="str">
            <v>PHARMADERM</v>
          </cell>
          <cell r="C511">
            <v>106665</v>
          </cell>
          <cell r="D511">
            <v>114765</v>
          </cell>
        </row>
        <row r="512">
          <cell r="A512" t="str">
            <v>D10B0:ORAL ANTI-ACNE PREPS</v>
          </cell>
          <cell r="B512" t="str">
            <v>ELORAC INC</v>
          </cell>
          <cell r="D512">
            <v>114763</v>
          </cell>
        </row>
        <row r="513">
          <cell r="A513" t="str">
            <v>D01A1:TOPICAL DERMAT ANTIFUNG</v>
          </cell>
          <cell r="B513" t="str">
            <v>WATSON LABS</v>
          </cell>
          <cell r="C513">
            <v>131499</v>
          </cell>
          <cell r="D513">
            <v>114436</v>
          </cell>
        </row>
        <row r="514">
          <cell r="A514" t="str">
            <v>D05A0:TOP A-PSORIASIS+SIM PRDS</v>
          </cell>
          <cell r="B514" t="str">
            <v>MAJOR PHARM</v>
          </cell>
          <cell r="C514">
            <v>135439</v>
          </cell>
          <cell r="D514">
            <v>113060</v>
          </cell>
        </row>
        <row r="515">
          <cell r="A515" t="str">
            <v>D02A0:EMOLLIENTS &amp; PROTECTIVES</v>
          </cell>
          <cell r="B515" t="str">
            <v>CYPRESS PHARM</v>
          </cell>
          <cell r="C515">
            <v>139343</v>
          </cell>
          <cell r="D515">
            <v>111593</v>
          </cell>
        </row>
        <row r="516">
          <cell r="A516" t="str">
            <v>D04A0:TOPICAL ANTIPRURITICS</v>
          </cell>
          <cell r="B516" t="str">
            <v>MILANCE</v>
          </cell>
          <cell r="C516">
            <v>89535</v>
          </cell>
          <cell r="D516">
            <v>101434</v>
          </cell>
        </row>
        <row r="517">
          <cell r="A517" t="str">
            <v>D08A0:ANTISEPTICS+DISINFECTANT</v>
          </cell>
          <cell r="B517" t="str">
            <v>DEROYAL</v>
          </cell>
          <cell r="C517">
            <v>152192</v>
          </cell>
          <cell r="D517">
            <v>100607</v>
          </cell>
        </row>
        <row r="518">
          <cell r="A518" t="str">
            <v>D02A0:EMOLLIENTS &amp; PROTECTIVES</v>
          </cell>
          <cell r="B518" t="str">
            <v>QUALITEST PRODUCTS</v>
          </cell>
          <cell r="C518">
            <v>85804</v>
          </cell>
          <cell r="D518">
            <v>100470</v>
          </cell>
        </row>
        <row r="519">
          <cell r="A519" t="str">
            <v>D03A9:OTH WOUND HEALING AGENTS</v>
          </cell>
          <cell r="B519" t="str">
            <v>SWEEN CORP</v>
          </cell>
          <cell r="C519">
            <v>101467</v>
          </cell>
          <cell r="D519">
            <v>99202</v>
          </cell>
        </row>
        <row r="520">
          <cell r="A520" t="str">
            <v>D02A0:EMOLLIENTS &amp; PROTECTIVES</v>
          </cell>
          <cell r="B520" t="str">
            <v>NNODUM CORPORATION</v>
          </cell>
          <cell r="C520">
            <v>77989</v>
          </cell>
          <cell r="D520">
            <v>96828</v>
          </cell>
        </row>
        <row r="521">
          <cell r="A521" t="str">
            <v>D01A1:TOPICAL DERMAT ANTIFUNG</v>
          </cell>
          <cell r="B521" t="str">
            <v>J&amp;J CONSUMER PRODS</v>
          </cell>
          <cell r="C521">
            <v>502829</v>
          </cell>
          <cell r="D521">
            <v>94699</v>
          </cell>
        </row>
        <row r="522">
          <cell r="A522" t="str">
            <v>D05X0:OTH N-STER INFLAM SKIN</v>
          </cell>
          <cell r="B522" t="str">
            <v>MFR NOT STATED</v>
          </cell>
          <cell r="C522">
            <v>97634</v>
          </cell>
          <cell r="D522">
            <v>94552</v>
          </cell>
        </row>
        <row r="523">
          <cell r="A523" t="str">
            <v>D01A3:TOP SCALP ANTIFUNGALS</v>
          </cell>
          <cell r="B523" t="str">
            <v>WATSON LABS</v>
          </cell>
          <cell r="C523">
            <v>107291</v>
          </cell>
          <cell r="D523">
            <v>93117</v>
          </cell>
        </row>
        <row r="524">
          <cell r="A524" t="str">
            <v>D06A0:TOP ANTIBACTERIALS</v>
          </cell>
          <cell r="B524" t="str">
            <v>A-S MEDICATION</v>
          </cell>
          <cell r="C524">
            <v>116830</v>
          </cell>
          <cell r="D524">
            <v>92693</v>
          </cell>
        </row>
        <row r="525">
          <cell r="A525" t="str">
            <v>D07A0:TOP.CORTICOSTEROID PLAIN</v>
          </cell>
          <cell r="B525" t="str">
            <v>TEC-LABS</v>
          </cell>
          <cell r="C525">
            <v>86503</v>
          </cell>
          <cell r="D525">
            <v>92150</v>
          </cell>
        </row>
        <row r="526">
          <cell r="A526" t="str">
            <v>D10A0:TOPICAL ANTI-ACNE PREPS</v>
          </cell>
          <cell r="B526" t="str">
            <v>NUMARK LABS</v>
          </cell>
          <cell r="C526">
            <v>221786</v>
          </cell>
          <cell r="D526">
            <v>91068</v>
          </cell>
        </row>
        <row r="527">
          <cell r="A527" t="str">
            <v>D11A0:OTHER DERMATOLOGICAL PRD</v>
          </cell>
          <cell r="B527" t="str">
            <v>CUTICURA LABS</v>
          </cell>
          <cell r="C527">
            <v>91849</v>
          </cell>
          <cell r="D527">
            <v>90756</v>
          </cell>
        </row>
        <row r="528">
          <cell r="A528" t="str">
            <v>D08A0:ANTISEPTICS+DISINFECTANT</v>
          </cell>
          <cell r="B528" t="str">
            <v>BRECKENRIDGE</v>
          </cell>
          <cell r="C528">
            <v>453344</v>
          </cell>
          <cell r="D528">
            <v>90521</v>
          </cell>
        </row>
        <row r="529">
          <cell r="A529" t="str">
            <v>D06A0:TOP ANTIBACTERIALS</v>
          </cell>
          <cell r="B529" t="str">
            <v>DENISON LABS</v>
          </cell>
          <cell r="C529">
            <v>84918</v>
          </cell>
          <cell r="D529">
            <v>89290</v>
          </cell>
        </row>
        <row r="530">
          <cell r="A530" t="str">
            <v>D01A1:TOPICAL DERMAT ANTIFUNG</v>
          </cell>
          <cell r="B530" t="str">
            <v>HEALTH CARE PRODS</v>
          </cell>
          <cell r="C530">
            <v>80596</v>
          </cell>
          <cell r="D530">
            <v>88268</v>
          </cell>
        </row>
        <row r="531">
          <cell r="A531" t="str">
            <v>J01A0:TETRACYCLINES &amp; COMBS</v>
          </cell>
          <cell r="B531" t="str">
            <v>A-S MEDICATION</v>
          </cell>
          <cell r="C531">
            <v>102445</v>
          </cell>
          <cell r="D531">
            <v>87496</v>
          </cell>
        </row>
        <row r="532">
          <cell r="A532" t="str">
            <v>D08A0:ANTISEPTICS+DISINFECTANT</v>
          </cell>
          <cell r="B532" t="str">
            <v>TEVA PHARMACEUTICA</v>
          </cell>
          <cell r="C532">
            <v>939336</v>
          </cell>
          <cell r="D532">
            <v>85597</v>
          </cell>
        </row>
        <row r="533">
          <cell r="A533" t="str">
            <v>D05A0:TOP A-PSORIASIS+SIM PRDS</v>
          </cell>
          <cell r="B533" t="str">
            <v>COMBE</v>
          </cell>
          <cell r="C533">
            <v>92915</v>
          </cell>
          <cell r="D533">
            <v>85352</v>
          </cell>
        </row>
        <row r="534">
          <cell r="A534" t="str">
            <v>D07B2:TOP.STEROIDS+ANTIFUNGALS</v>
          </cell>
          <cell r="B534" t="str">
            <v>TIBER PHARM</v>
          </cell>
          <cell r="D534">
            <v>84898</v>
          </cell>
        </row>
        <row r="535">
          <cell r="A535" t="str">
            <v>D04A0:TOPICAL ANTIPRURITICS</v>
          </cell>
          <cell r="B535" t="str">
            <v>SCHERER LABS</v>
          </cell>
          <cell r="C535">
            <v>54350</v>
          </cell>
          <cell r="D535">
            <v>84679</v>
          </cell>
        </row>
        <row r="536">
          <cell r="A536" t="str">
            <v>D10A0:TOPICAL ANTI-ACNE PREPS</v>
          </cell>
          <cell r="B536" t="str">
            <v>HAWTHORN PHARM</v>
          </cell>
          <cell r="C536">
            <v>701693</v>
          </cell>
          <cell r="D536">
            <v>83854</v>
          </cell>
        </row>
        <row r="537">
          <cell r="A537" t="str">
            <v>D01A1:TOPICAL DERMAT ANTIFUNG</v>
          </cell>
          <cell r="B537" t="str">
            <v>MEDLINE INDUSTRIES</v>
          </cell>
          <cell r="C537">
            <v>137588</v>
          </cell>
          <cell r="D537">
            <v>83837</v>
          </cell>
        </row>
        <row r="538">
          <cell r="A538" t="str">
            <v>D08A0:ANTISEPTICS+DISINFECTANT</v>
          </cell>
          <cell r="B538" t="str">
            <v>LEE PHARM</v>
          </cell>
          <cell r="C538">
            <v>57036</v>
          </cell>
          <cell r="D538">
            <v>81081</v>
          </cell>
        </row>
        <row r="539">
          <cell r="A539" t="str">
            <v>J01A0:TETRACYCLINES &amp; COMBS</v>
          </cell>
          <cell r="B539" t="str">
            <v>MFR NOT STATED</v>
          </cell>
          <cell r="C539">
            <v>107309</v>
          </cell>
          <cell r="D539">
            <v>80320</v>
          </cell>
        </row>
        <row r="540">
          <cell r="A540" t="str">
            <v>D01A1:TOPICAL DERMAT ANTIFUNG</v>
          </cell>
          <cell r="B540" t="str">
            <v>HUMCO</v>
          </cell>
          <cell r="C540">
            <v>7787</v>
          </cell>
          <cell r="D540">
            <v>74456</v>
          </cell>
        </row>
        <row r="541">
          <cell r="A541" t="str">
            <v>D01A1:TOPICAL DERMAT ANTIFUNG</v>
          </cell>
          <cell r="B541" t="str">
            <v>PAR PHARM</v>
          </cell>
          <cell r="C541">
            <v>432239</v>
          </cell>
          <cell r="D541">
            <v>74415</v>
          </cell>
        </row>
        <row r="542">
          <cell r="A542" t="str">
            <v>D10A0:TOPICAL ANTI-ACNE PREPS</v>
          </cell>
          <cell r="B542" t="str">
            <v>STRATUS PHARM</v>
          </cell>
          <cell r="C542">
            <v>0</v>
          </cell>
          <cell r="D542">
            <v>73874</v>
          </cell>
        </row>
        <row r="543">
          <cell r="A543" t="str">
            <v>D02A0:EMOLLIENTS &amp; PROTECTIVES</v>
          </cell>
          <cell r="B543" t="str">
            <v>S.S.S.</v>
          </cell>
          <cell r="C543">
            <v>73191</v>
          </cell>
          <cell r="D543">
            <v>73695</v>
          </cell>
        </row>
        <row r="544">
          <cell r="A544" t="str">
            <v>D05A0:TOP A-PSORIASIS+SIM PRDS</v>
          </cell>
          <cell r="B544" t="str">
            <v>PRUGEN PHARM</v>
          </cell>
          <cell r="C544">
            <v>121978</v>
          </cell>
          <cell r="D544">
            <v>73134</v>
          </cell>
        </row>
        <row r="545">
          <cell r="A545" t="str">
            <v>D01A1:TOPICAL DERMAT ANTIFUNG</v>
          </cell>
          <cell r="B545" t="str">
            <v>SMITH &amp; NEPHEW WOU</v>
          </cell>
          <cell r="C545">
            <v>55338</v>
          </cell>
          <cell r="D545">
            <v>71616</v>
          </cell>
        </row>
        <row r="546">
          <cell r="A546" t="str">
            <v>D07A0:TOP.CORTICOSTEROID PLAIN</v>
          </cell>
          <cell r="B546" t="str">
            <v>A-S MEDICATION</v>
          </cell>
          <cell r="C546">
            <v>56574</v>
          </cell>
          <cell r="D546">
            <v>70242</v>
          </cell>
        </row>
        <row r="547">
          <cell r="A547" t="str">
            <v>D07B1:TOP.STEROIDS + ANTIBACT</v>
          </cell>
          <cell r="B547" t="str">
            <v>STRATUS PHARM</v>
          </cell>
          <cell r="C547">
            <v>77837</v>
          </cell>
          <cell r="D547">
            <v>69995</v>
          </cell>
        </row>
        <row r="548">
          <cell r="A548" t="str">
            <v>D07A0:TOP.CORTICOSTEROID PLAIN</v>
          </cell>
          <cell r="B548" t="str">
            <v>MFR NOT STATED</v>
          </cell>
          <cell r="C548">
            <v>80918</v>
          </cell>
          <cell r="D548">
            <v>69294</v>
          </cell>
        </row>
        <row r="549">
          <cell r="A549" t="str">
            <v>D02A0:EMOLLIENTS &amp; PROTECTIVES</v>
          </cell>
          <cell r="B549" t="str">
            <v>EULACTOL USA INC</v>
          </cell>
          <cell r="C549">
            <v>44354</v>
          </cell>
          <cell r="D549">
            <v>68133</v>
          </cell>
        </row>
        <row r="550">
          <cell r="A550" t="str">
            <v>D05A0:TOP A-PSORIASIS+SIM PRDS</v>
          </cell>
          <cell r="B550" t="str">
            <v>GERITREX CORP</v>
          </cell>
          <cell r="C550">
            <v>80710</v>
          </cell>
          <cell r="D550">
            <v>63982</v>
          </cell>
        </row>
        <row r="551">
          <cell r="A551" t="str">
            <v>D02A0:EMOLLIENTS &amp; PROTECTIVES</v>
          </cell>
          <cell r="B551" t="str">
            <v>G &amp; W LABS</v>
          </cell>
          <cell r="C551">
            <v>49426</v>
          </cell>
          <cell r="D551">
            <v>63917</v>
          </cell>
        </row>
        <row r="552">
          <cell r="A552" t="str">
            <v>D11A0:OTHER DERMATOLOGICAL PRD</v>
          </cell>
          <cell r="B552" t="str">
            <v>BEIERSDORF</v>
          </cell>
          <cell r="C552">
            <v>66440</v>
          </cell>
          <cell r="D552">
            <v>62752</v>
          </cell>
        </row>
        <row r="553">
          <cell r="A553" t="str">
            <v>D07A0:TOP.CORTICOSTEROID PLAIN</v>
          </cell>
          <cell r="B553" t="str">
            <v>RISING PHARM</v>
          </cell>
          <cell r="C553">
            <v>57555</v>
          </cell>
          <cell r="D553">
            <v>62182</v>
          </cell>
        </row>
        <row r="554">
          <cell r="A554" t="str">
            <v>D05A0:TOP A-PSORIASIS+SIM PRDS</v>
          </cell>
          <cell r="B554" t="str">
            <v>HUMCO</v>
          </cell>
          <cell r="C554">
            <v>43436</v>
          </cell>
          <cell r="D554">
            <v>61979</v>
          </cell>
        </row>
        <row r="555">
          <cell r="A555" t="str">
            <v>D07B4:OTH CORTICOSTEROID COMB</v>
          </cell>
          <cell r="B555" t="str">
            <v>ACTAVIS</v>
          </cell>
          <cell r="C555">
            <v>76963</v>
          </cell>
          <cell r="D555">
            <v>61907</v>
          </cell>
        </row>
        <row r="556">
          <cell r="A556" t="str">
            <v>D06A0:TOP ANTIBACTERIALS</v>
          </cell>
          <cell r="B556" t="str">
            <v>ALTAIRE PHARM</v>
          </cell>
          <cell r="C556">
            <v>147384</v>
          </cell>
          <cell r="D556">
            <v>61642</v>
          </cell>
        </row>
        <row r="557">
          <cell r="A557" t="str">
            <v>J01A0:TETRACYCLINES &amp; COMBS</v>
          </cell>
          <cell r="B557" t="str">
            <v>LIBERTY PHARM</v>
          </cell>
          <cell r="C557">
            <v>161067</v>
          </cell>
          <cell r="D557">
            <v>60820</v>
          </cell>
        </row>
        <row r="558">
          <cell r="A558" t="str">
            <v>D05A0:TOP A-PSORIASIS+SIM PRDS</v>
          </cell>
          <cell r="B558" t="str">
            <v>MEDTECH LABS</v>
          </cell>
          <cell r="C558">
            <v>71969</v>
          </cell>
          <cell r="D558">
            <v>60000</v>
          </cell>
        </row>
        <row r="559">
          <cell r="A559" t="str">
            <v>D04A0:TOPICAL ANTIPRURITICS</v>
          </cell>
          <cell r="B559" t="str">
            <v>PEDINOL LABS</v>
          </cell>
          <cell r="C559">
            <v>69109</v>
          </cell>
          <cell r="D559">
            <v>59808</v>
          </cell>
        </row>
        <row r="560">
          <cell r="A560" t="str">
            <v>D02A0:EMOLLIENTS &amp; PROTECTIVES</v>
          </cell>
          <cell r="B560" t="str">
            <v>HUMCO</v>
          </cell>
          <cell r="C560">
            <v>57348</v>
          </cell>
          <cell r="D560">
            <v>59289</v>
          </cell>
        </row>
        <row r="561">
          <cell r="A561" t="str">
            <v>D11A0:OTHER DERMATOLOGICAL PRD</v>
          </cell>
          <cell r="B561" t="str">
            <v>WATSON LABS</v>
          </cell>
          <cell r="C561">
            <v>65063</v>
          </cell>
          <cell r="D561">
            <v>58789</v>
          </cell>
        </row>
        <row r="562">
          <cell r="A562" t="str">
            <v>J01A0:TETRACYCLINES &amp; COMBS</v>
          </cell>
          <cell r="B562" t="str">
            <v>NUCARE PHARM</v>
          </cell>
          <cell r="C562">
            <v>221645</v>
          </cell>
          <cell r="D562">
            <v>58491</v>
          </cell>
        </row>
        <row r="563">
          <cell r="A563" t="str">
            <v>D08A0:ANTISEPTICS+DISINFECTANT</v>
          </cell>
          <cell r="B563" t="str">
            <v>PEDINOL LABS</v>
          </cell>
          <cell r="C563">
            <v>13035</v>
          </cell>
          <cell r="D563">
            <v>57514</v>
          </cell>
        </row>
        <row r="564">
          <cell r="A564" t="str">
            <v>D05A0:TOP A-PSORIASIS+SIM PRDS</v>
          </cell>
          <cell r="B564" t="str">
            <v>VHA SUPPLY COMPANY</v>
          </cell>
          <cell r="C564">
            <v>67507</v>
          </cell>
          <cell r="D564">
            <v>57512</v>
          </cell>
        </row>
        <row r="565">
          <cell r="A565" t="str">
            <v>D03A9:OTH WOUND HEALING AGENTS</v>
          </cell>
          <cell r="B565" t="str">
            <v>MPM MEDICAL</v>
          </cell>
          <cell r="C565">
            <v>62876</v>
          </cell>
          <cell r="D565">
            <v>55178</v>
          </cell>
        </row>
        <row r="566">
          <cell r="A566" t="str">
            <v>D02A0:EMOLLIENTS &amp; PROTECTIVES</v>
          </cell>
          <cell r="B566" t="str">
            <v>ALLAN PHARM</v>
          </cell>
          <cell r="C566">
            <v>27408</v>
          </cell>
          <cell r="D566">
            <v>54890</v>
          </cell>
        </row>
        <row r="567">
          <cell r="A567" t="str">
            <v>D02A0:EMOLLIENTS &amp; PROTECTIVES</v>
          </cell>
          <cell r="B567" t="str">
            <v>MEDCO</v>
          </cell>
          <cell r="C567">
            <v>53252</v>
          </cell>
          <cell r="D567">
            <v>52296</v>
          </cell>
        </row>
        <row r="568">
          <cell r="A568" t="str">
            <v>D07A0:TOP.CORTICOSTEROID PLAIN</v>
          </cell>
          <cell r="B568" t="str">
            <v>RIVERS EDGE</v>
          </cell>
          <cell r="D568">
            <v>51646</v>
          </cell>
        </row>
        <row r="569">
          <cell r="A569" t="str">
            <v>D01A1:TOPICAL DERMAT ANTIFUNG</v>
          </cell>
          <cell r="B569" t="str">
            <v>GORDON LABS</v>
          </cell>
          <cell r="C569">
            <v>71248</v>
          </cell>
          <cell r="D569">
            <v>51471</v>
          </cell>
        </row>
        <row r="570">
          <cell r="A570" t="str">
            <v>D07A0:TOP.CORTICOSTEROID PLAIN</v>
          </cell>
          <cell r="B570" t="str">
            <v>AVIDAS PHARM</v>
          </cell>
          <cell r="C570">
            <v>37564</v>
          </cell>
          <cell r="D570">
            <v>48074</v>
          </cell>
        </row>
        <row r="571">
          <cell r="A571" t="str">
            <v>D06D1:TOPICAL ANTIVIRALS</v>
          </cell>
          <cell r="B571" t="str">
            <v>METACON LABS</v>
          </cell>
          <cell r="D571">
            <v>47884</v>
          </cell>
        </row>
        <row r="572">
          <cell r="A572" t="str">
            <v>D04A0:TOPICAL ANTIPRURITICS</v>
          </cell>
          <cell r="B572" t="str">
            <v>TARO PHARM</v>
          </cell>
          <cell r="C572">
            <v>28091</v>
          </cell>
          <cell r="D572">
            <v>47822</v>
          </cell>
        </row>
        <row r="573">
          <cell r="A573" t="str">
            <v>D11A0:OTHER DERMATOLOGICAL PRD</v>
          </cell>
          <cell r="B573" t="str">
            <v>MENTHOLATUM</v>
          </cell>
          <cell r="C573">
            <v>108750</v>
          </cell>
          <cell r="D573">
            <v>46913</v>
          </cell>
        </row>
        <row r="574">
          <cell r="A574" t="str">
            <v>D01A1:TOPICAL DERMAT ANTIFUNG</v>
          </cell>
          <cell r="B574" t="str">
            <v>MEDIQUE PRODS</v>
          </cell>
          <cell r="C574">
            <v>46178</v>
          </cell>
          <cell r="D574">
            <v>46205</v>
          </cell>
        </row>
        <row r="575">
          <cell r="A575" t="str">
            <v>D06A0:TOP ANTIBACTERIALS</v>
          </cell>
          <cell r="B575" t="str">
            <v>C.C.A. INDUSTRIES</v>
          </cell>
          <cell r="C575">
            <v>33209</v>
          </cell>
          <cell r="D575">
            <v>45773</v>
          </cell>
        </row>
        <row r="576">
          <cell r="A576" t="str">
            <v>D11A0:OTHER DERMATOLOGICAL PRD</v>
          </cell>
          <cell r="B576" t="str">
            <v>PHARMACEUTICAL SPE</v>
          </cell>
          <cell r="C576">
            <v>119068</v>
          </cell>
          <cell r="D576">
            <v>45179</v>
          </cell>
        </row>
        <row r="577">
          <cell r="A577" t="str">
            <v>D11A0:OTHER DERMATOLOGICAL PRD</v>
          </cell>
          <cell r="B577" t="str">
            <v>DEL RAY LABS</v>
          </cell>
          <cell r="C577">
            <v>44927</v>
          </cell>
          <cell r="D577">
            <v>42817</v>
          </cell>
        </row>
        <row r="578">
          <cell r="A578" t="str">
            <v>D04A0:TOPICAL ANTIPRURITICS</v>
          </cell>
          <cell r="B578" t="str">
            <v>G &amp; W LABS</v>
          </cell>
          <cell r="C578">
            <v>37555</v>
          </cell>
          <cell r="D578">
            <v>41830</v>
          </cell>
        </row>
        <row r="579">
          <cell r="A579" t="str">
            <v>D04A0:TOPICAL ANTIPRURITICS</v>
          </cell>
          <cell r="B579" t="str">
            <v>WATSON LABS</v>
          </cell>
          <cell r="C579">
            <v>26251</v>
          </cell>
          <cell r="D579">
            <v>41404</v>
          </cell>
        </row>
        <row r="580">
          <cell r="A580" t="str">
            <v>D07B4:OTH CORTICOSTEROID COMB</v>
          </cell>
          <cell r="B580" t="str">
            <v>WRASER PHARM</v>
          </cell>
          <cell r="C580">
            <v>101611</v>
          </cell>
          <cell r="D580">
            <v>40117</v>
          </cell>
        </row>
        <row r="581">
          <cell r="A581" t="str">
            <v>D01A1:TOPICAL DERMAT ANTIFUNG</v>
          </cell>
          <cell r="B581" t="str">
            <v>CONVATEC</v>
          </cell>
          <cell r="C581">
            <v>8788</v>
          </cell>
          <cell r="D581">
            <v>39926</v>
          </cell>
        </row>
        <row r="582">
          <cell r="A582" t="str">
            <v>D07B1:TOP.STEROIDS + ANTIBACT</v>
          </cell>
          <cell r="B582" t="str">
            <v>DEL RAY LABS</v>
          </cell>
          <cell r="C582">
            <v>39693</v>
          </cell>
          <cell r="D582">
            <v>38745</v>
          </cell>
        </row>
        <row r="583">
          <cell r="A583" t="str">
            <v>D07B4:OTH CORTICOSTEROID COMB</v>
          </cell>
          <cell r="B583" t="str">
            <v>KYLEMORE PHARMA</v>
          </cell>
          <cell r="D583">
            <v>38230</v>
          </cell>
        </row>
        <row r="584">
          <cell r="A584" t="str">
            <v>D11A0:OTHER DERMATOLOGICAL PRD</v>
          </cell>
          <cell r="B584" t="str">
            <v>HEALTH CARE LAB</v>
          </cell>
          <cell r="C584">
            <v>29333</v>
          </cell>
          <cell r="D584">
            <v>37612</v>
          </cell>
        </row>
        <row r="585">
          <cell r="A585" t="str">
            <v>D08A0:ANTISEPTICS+DISINFECTANT</v>
          </cell>
          <cell r="B585" t="str">
            <v>VISTA</v>
          </cell>
          <cell r="C585">
            <v>42729</v>
          </cell>
          <cell r="D585">
            <v>37601</v>
          </cell>
        </row>
        <row r="586">
          <cell r="A586" t="str">
            <v>J01A0:TETRACYCLINES &amp; COMBS</v>
          </cell>
          <cell r="B586" t="str">
            <v>ESI LEDERLE</v>
          </cell>
          <cell r="C586">
            <v>39281</v>
          </cell>
          <cell r="D586">
            <v>37429</v>
          </cell>
        </row>
        <row r="587">
          <cell r="A587" t="str">
            <v>J01A0:TETRACYCLINES &amp; COMBS</v>
          </cell>
          <cell r="B587" t="str">
            <v>ADVANCED VISION</v>
          </cell>
          <cell r="C587">
            <v>154387</v>
          </cell>
          <cell r="D587">
            <v>36621</v>
          </cell>
        </row>
        <row r="588">
          <cell r="A588" t="str">
            <v>D11A0:OTHER DERMATOLOGICAL PRD</v>
          </cell>
          <cell r="B588" t="str">
            <v>GALDERMA LABS</v>
          </cell>
          <cell r="C588">
            <v>31965</v>
          </cell>
          <cell r="D588">
            <v>36554</v>
          </cell>
        </row>
        <row r="589">
          <cell r="A589" t="str">
            <v>D11A0:OTHER DERMATOLOGICAL PRD</v>
          </cell>
          <cell r="B589" t="str">
            <v>WESTWOOD-SQUIBB PH</v>
          </cell>
          <cell r="C589">
            <v>43920</v>
          </cell>
          <cell r="D589">
            <v>36506</v>
          </cell>
        </row>
        <row r="590">
          <cell r="A590" t="str">
            <v>D03A9:OTH WOUND HEALING AGENTS</v>
          </cell>
          <cell r="B590" t="str">
            <v>GERITREX CORP</v>
          </cell>
          <cell r="C590">
            <v>14595</v>
          </cell>
          <cell r="D590">
            <v>35410</v>
          </cell>
        </row>
        <row r="591">
          <cell r="A591" t="str">
            <v>D10B0:ORAL ANTI-ACNE PREPS</v>
          </cell>
          <cell r="B591" t="str">
            <v>LOMA LUX LABORATOR</v>
          </cell>
          <cell r="C591">
            <v>53241</v>
          </cell>
          <cell r="D591">
            <v>33778</v>
          </cell>
        </row>
        <row r="592">
          <cell r="A592" t="str">
            <v>D11A0:OTHER DERMATOLOGICAL PRD</v>
          </cell>
          <cell r="B592" t="str">
            <v>SCARGUARD LABS</v>
          </cell>
          <cell r="C592">
            <v>34745</v>
          </cell>
          <cell r="D592">
            <v>33611</v>
          </cell>
        </row>
        <row r="593">
          <cell r="A593" t="str">
            <v>D05X0:OTH N-STER INFLAM SKIN</v>
          </cell>
          <cell r="B593" t="str">
            <v>DUSA PHARMACEUTICA</v>
          </cell>
          <cell r="C593">
            <v>22514</v>
          </cell>
          <cell r="D593">
            <v>33301</v>
          </cell>
        </row>
        <row r="594">
          <cell r="A594" t="str">
            <v>D05A0:TOP A-PSORIASIS+SIM PRDS</v>
          </cell>
          <cell r="B594" t="str">
            <v>VALEANT PHARM</v>
          </cell>
          <cell r="C594">
            <v>484978</v>
          </cell>
          <cell r="D594">
            <v>31915</v>
          </cell>
        </row>
        <row r="595">
          <cell r="A595" t="str">
            <v>D03A9:OTH WOUND HEALING AGENTS</v>
          </cell>
          <cell r="B595" t="str">
            <v>MENTHOLATUM</v>
          </cell>
          <cell r="C595">
            <v>58959</v>
          </cell>
          <cell r="D595">
            <v>31589</v>
          </cell>
        </row>
        <row r="596">
          <cell r="A596" t="str">
            <v>D07A0:TOP.CORTICOSTEROID PLAIN</v>
          </cell>
          <cell r="B596" t="str">
            <v>BETA DERMACEUTICAL</v>
          </cell>
          <cell r="C596">
            <v>11622</v>
          </cell>
          <cell r="D596">
            <v>31005</v>
          </cell>
        </row>
        <row r="597">
          <cell r="A597" t="str">
            <v>D11A0:OTHER DERMATOLOGICAL PRD</v>
          </cell>
          <cell r="B597" t="str">
            <v>SIRIUS LABS</v>
          </cell>
          <cell r="C597">
            <v>33912</v>
          </cell>
          <cell r="D597">
            <v>30636</v>
          </cell>
        </row>
        <row r="598">
          <cell r="A598" t="str">
            <v>D07B1:TOP.STEROIDS + ANTIBACT</v>
          </cell>
          <cell r="B598" t="str">
            <v>SETON PHARM</v>
          </cell>
          <cell r="D598">
            <v>30516</v>
          </cell>
        </row>
        <row r="599">
          <cell r="A599" t="str">
            <v>D07A0:TOP.CORTICOSTEROID PLAIN</v>
          </cell>
          <cell r="B599" t="str">
            <v>MERICON IND</v>
          </cell>
          <cell r="C599">
            <v>29948</v>
          </cell>
          <cell r="D599">
            <v>30282</v>
          </cell>
        </row>
        <row r="600">
          <cell r="A600" t="str">
            <v>D08A0:ANTISEPTICS+DISINFECTANT</v>
          </cell>
          <cell r="B600" t="str">
            <v>TRIAD DISPOSABLES</v>
          </cell>
          <cell r="C600">
            <v>30216</v>
          </cell>
          <cell r="D600">
            <v>30196</v>
          </cell>
        </row>
        <row r="601">
          <cell r="A601" t="str">
            <v>D01A1:TOPICAL DERMAT ANTIFUNG</v>
          </cell>
          <cell r="B601" t="str">
            <v>HARRIS PHARM</v>
          </cell>
          <cell r="C601">
            <v>7282</v>
          </cell>
          <cell r="D601">
            <v>29308</v>
          </cell>
        </row>
        <row r="602">
          <cell r="A602" t="str">
            <v>D01A1:TOPICAL DERMAT ANTIFUNG</v>
          </cell>
          <cell r="B602" t="str">
            <v>THAMES PHARMACAL</v>
          </cell>
          <cell r="C602">
            <v>31307</v>
          </cell>
          <cell r="D602">
            <v>29233</v>
          </cell>
        </row>
        <row r="603">
          <cell r="A603" t="str">
            <v>D01A1:TOPICAL DERMAT ANTIFUNG</v>
          </cell>
          <cell r="B603" t="str">
            <v>WELLSPRING PHARM</v>
          </cell>
          <cell r="C603">
            <v>113402</v>
          </cell>
          <cell r="D603">
            <v>29175</v>
          </cell>
        </row>
        <row r="604">
          <cell r="A604" t="str">
            <v>D02A0:EMOLLIENTS &amp; PROTECTIVES</v>
          </cell>
          <cell r="B604" t="str">
            <v>MEDTECH LABS</v>
          </cell>
          <cell r="C604">
            <v>26667</v>
          </cell>
          <cell r="D604">
            <v>28951</v>
          </cell>
        </row>
        <row r="605">
          <cell r="A605" t="str">
            <v>D03A9:OTH WOUND HEALING AGENTS</v>
          </cell>
          <cell r="B605" t="str">
            <v>BARD MEDICAL DIV</v>
          </cell>
          <cell r="C605">
            <v>264834</v>
          </cell>
          <cell r="D605">
            <v>27649</v>
          </cell>
        </row>
        <row r="606">
          <cell r="A606" t="str">
            <v>D04A0:TOPICAL ANTIPRURITICS</v>
          </cell>
          <cell r="B606" t="str">
            <v>DERMARITE</v>
          </cell>
          <cell r="C606">
            <v>34071</v>
          </cell>
          <cell r="D606">
            <v>26555</v>
          </cell>
        </row>
        <row r="607">
          <cell r="A607" t="str">
            <v>D02A0:EMOLLIENTS &amp; PROTECTIVES</v>
          </cell>
          <cell r="B607" t="str">
            <v>DPT MANUFACTURING</v>
          </cell>
          <cell r="C607">
            <v>46096</v>
          </cell>
          <cell r="D607">
            <v>25626</v>
          </cell>
        </row>
        <row r="608">
          <cell r="A608" t="str">
            <v>D03A9:OTH WOUND HEALING AGENTS</v>
          </cell>
          <cell r="B608" t="str">
            <v>HOLLISTER, INC</v>
          </cell>
          <cell r="C608">
            <v>24957</v>
          </cell>
          <cell r="D608">
            <v>24978</v>
          </cell>
        </row>
        <row r="609">
          <cell r="A609" t="str">
            <v>D06A0:TOP ANTIBACTERIALS</v>
          </cell>
          <cell r="B609" t="str">
            <v>REPACKAGER</v>
          </cell>
          <cell r="C609">
            <v>301005</v>
          </cell>
          <cell r="D609">
            <v>24802</v>
          </cell>
        </row>
        <row r="610">
          <cell r="A610" t="str">
            <v>D03A9:OTH WOUND HEALING AGENTS</v>
          </cell>
          <cell r="B610" t="str">
            <v>BASIC ORGANIC</v>
          </cell>
          <cell r="C610">
            <v>25977</v>
          </cell>
          <cell r="D610">
            <v>24648</v>
          </cell>
        </row>
        <row r="611">
          <cell r="A611" t="str">
            <v>D06A0:TOP ANTIBACTERIALS</v>
          </cell>
          <cell r="B611" t="str">
            <v>WATER-JEL TECH</v>
          </cell>
          <cell r="C611">
            <v>151197</v>
          </cell>
          <cell r="D611">
            <v>23880</v>
          </cell>
        </row>
        <row r="612">
          <cell r="A612" t="str">
            <v>D11A0:OTHER DERMATOLOGICAL PRD</v>
          </cell>
          <cell r="B612" t="str">
            <v>CARRINGTON LABS IN</v>
          </cell>
          <cell r="C612">
            <v>51712</v>
          </cell>
          <cell r="D612">
            <v>23455</v>
          </cell>
        </row>
        <row r="613">
          <cell r="A613" t="str">
            <v>D03A9:OTH WOUND HEALING AGENTS</v>
          </cell>
          <cell r="B613" t="str">
            <v>DPT MANUFACTURING</v>
          </cell>
          <cell r="C613">
            <v>49358</v>
          </cell>
          <cell r="D613">
            <v>23107</v>
          </cell>
        </row>
        <row r="614">
          <cell r="A614" t="str">
            <v>D07A0:TOP.CORTICOSTEROID PLAIN</v>
          </cell>
          <cell r="B614" t="str">
            <v>THAMES PHARMACAL</v>
          </cell>
          <cell r="C614">
            <v>44820</v>
          </cell>
          <cell r="D614">
            <v>23038</v>
          </cell>
        </row>
        <row r="615">
          <cell r="A615" t="str">
            <v>D08A0:ANTISEPTICS+DISINFECTANT</v>
          </cell>
          <cell r="B615" t="str">
            <v>BARD MEDICAL DIV</v>
          </cell>
          <cell r="C615">
            <v>86982</v>
          </cell>
          <cell r="D615">
            <v>21942</v>
          </cell>
        </row>
        <row r="616">
          <cell r="A616" t="str">
            <v>D02A0:EMOLLIENTS &amp; PROTECTIVES</v>
          </cell>
          <cell r="B616" t="str">
            <v>BLISTEX</v>
          </cell>
          <cell r="C616">
            <v>21164</v>
          </cell>
          <cell r="D616">
            <v>21567</v>
          </cell>
        </row>
        <row r="617">
          <cell r="A617" t="str">
            <v>D10A0:TOPICAL ANTI-ACNE PREPS</v>
          </cell>
          <cell r="B617" t="str">
            <v>MEDCO</v>
          </cell>
          <cell r="C617">
            <v>22308</v>
          </cell>
          <cell r="D617">
            <v>21565</v>
          </cell>
        </row>
        <row r="618">
          <cell r="A618" t="str">
            <v>D02A0:EMOLLIENTS &amp; PROTECTIVES</v>
          </cell>
          <cell r="B618" t="str">
            <v>ASCHER</v>
          </cell>
          <cell r="C618">
            <v>20285</v>
          </cell>
          <cell r="D618">
            <v>20703</v>
          </cell>
        </row>
        <row r="619">
          <cell r="A619" t="str">
            <v>D07A0:TOP.CORTICOSTEROID PLAIN</v>
          </cell>
          <cell r="B619" t="str">
            <v>ALTAIRE PHARM</v>
          </cell>
          <cell r="C619">
            <v>28990</v>
          </cell>
          <cell r="D619">
            <v>20434</v>
          </cell>
        </row>
        <row r="620">
          <cell r="A620" t="str">
            <v>D01A1:TOPICAL DERMAT ANTIFUNG</v>
          </cell>
          <cell r="B620" t="str">
            <v>A-S MEDICATION</v>
          </cell>
          <cell r="C620">
            <v>18095</v>
          </cell>
          <cell r="D620">
            <v>19969</v>
          </cell>
        </row>
        <row r="621">
          <cell r="A621" t="str">
            <v>J01A0:TETRACYCLINES &amp; COMBS</v>
          </cell>
          <cell r="B621" t="str">
            <v>MARLEX PHARM</v>
          </cell>
          <cell r="C621">
            <v>704</v>
          </cell>
          <cell r="D621">
            <v>19642</v>
          </cell>
        </row>
        <row r="622">
          <cell r="A622" t="str">
            <v>D02A0:EMOLLIENTS &amp; PROTECTIVES</v>
          </cell>
          <cell r="B622" t="str">
            <v>BAKER CUMMINS DERM</v>
          </cell>
          <cell r="C622">
            <v>37447</v>
          </cell>
          <cell r="D622">
            <v>19584</v>
          </cell>
        </row>
        <row r="623">
          <cell r="A623" t="str">
            <v>D02A0:EMOLLIENTS &amp; PROTECTIVES</v>
          </cell>
          <cell r="B623" t="str">
            <v>MEDCON BIOLAB</v>
          </cell>
          <cell r="C623">
            <v>9035</v>
          </cell>
          <cell r="D623">
            <v>19268</v>
          </cell>
        </row>
        <row r="624">
          <cell r="A624" t="str">
            <v>D10A0:TOPICAL ANTI-ACNE PREPS</v>
          </cell>
          <cell r="B624" t="str">
            <v>HI-TECH PHARMACAL</v>
          </cell>
          <cell r="C624">
            <v>2800871</v>
          </cell>
          <cell r="D624">
            <v>18724</v>
          </cell>
        </row>
        <row r="625">
          <cell r="A625" t="str">
            <v>D08A0:ANTISEPTICS+DISINFECTANT</v>
          </cell>
          <cell r="B625" t="str">
            <v>SHUPTRINE</v>
          </cell>
          <cell r="C625">
            <v>18999</v>
          </cell>
          <cell r="D625">
            <v>18677</v>
          </cell>
        </row>
        <row r="626">
          <cell r="A626" t="str">
            <v>D07B2:TOP.STEROIDS+ANTIFUNGALS</v>
          </cell>
          <cell r="B626" t="str">
            <v>A-S MEDICATION</v>
          </cell>
          <cell r="C626">
            <v>18390</v>
          </cell>
          <cell r="D626">
            <v>18425</v>
          </cell>
        </row>
        <row r="627">
          <cell r="A627" t="str">
            <v>D02A0:EMOLLIENTS &amp; PROTECTIVES</v>
          </cell>
          <cell r="B627" t="str">
            <v>DEL PHARMACEUTICAL</v>
          </cell>
          <cell r="C627">
            <v>24883</v>
          </cell>
          <cell r="D627">
            <v>18218</v>
          </cell>
        </row>
        <row r="628">
          <cell r="A628" t="str">
            <v>D02A0:EMOLLIENTS &amp; PROTECTIVES</v>
          </cell>
          <cell r="B628" t="str">
            <v>MISSION</v>
          </cell>
          <cell r="C628">
            <v>12913</v>
          </cell>
          <cell r="D628">
            <v>18136</v>
          </cell>
        </row>
        <row r="629">
          <cell r="A629" t="str">
            <v>D10A0:TOPICAL ANTI-ACNE PREPS</v>
          </cell>
          <cell r="B629" t="str">
            <v>DEL RAY LABS</v>
          </cell>
          <cell r="C629">
            <v>4881</v>
          </cell>
          <cell r="D629">
            <v>18046</v>
          </cell>
        </row>
        <row r="630">
          <cell r="A630" t="str">
            <v>J01A0:TETRACYCLINES &amp; COMBS</v>
          </cell>
          <cell r="B630" t="str">
            <v>REPACKAGER</v>
          </cell>
          <cell r="C630">
            <v>18441</v>
          </cell>
          <cell r="D630">
            <v>16407</v>
          </cell>
        </row>
        <row r="631">
          <cell r="A631" t="str">
            <v>D07A0:TOP.CORTICOSTEROID PLAIN</v>
          </cell>
          <cell r="B631" t="str">
            <v>TIBER PHARM</v>
          </cell>
          <cell r="D631">
            <v>16223</v>
          </cell>
        </row>
        <row r="632">
          <cell r="A632" t="str">
            <v>D08A0:ANTISEPTICS+DISINFECTANT</v>
          </cell>
          <cell r="B632" t="str">
            <v>WILSON CHEM</v>
          </cell>
          <cell r="C632">
            <v>19129</v>
          </cell>
          <cell r="D632">
            <v>16065</v>
          </cell>
        </row>
        <row r="633">
          <cell r="A633" t="str">
            <v>D01A1:TOPICAL DERMAT ANTIFUNG</v>
          </cell>
          <cell r="B633" t="str">
            <v>FINALLY NATURAL</v>
          </cell>
          <cell r="C633">
            <v>17611</v>
          </cell>
          <cell r="D633">
            <v>15842</v>
          </cell>
        </row>
        <row r="634">
          <cell r="A634" t="str">
            <v>D08A0:ANTISEPTICS+DISINFECTANT</v>
          </cell>
          <cell r="B634" t="str">
            <v>CUMBERLAND MFG CO</v>
          </cell>
          <cell r="C634">
            <v>14613</v>
          </cell>
          <cell r="D634">
            <v>15649</v>
          </cell>
        </row>
        <row r="635">
          <cell r="A635" t="str">
            <v>D07A0:TOP.CORTICOSTEROID PLAIN</v>
          </cell>
          <cell r="B635" t="str">
            <v>DEL RAY LABS</v>
          </cell>
          <cell r="C635">
            <v>17066</v>
          </cell>
          <cell r="D635">
            <v>15502</v>
          </cell>
        </row>
        <row r="636">
          <cell r="A636" t="str">
            <v>D10A0:TOPICAL ANTI-ACNE PREPS</v>
          </cell>
          <cell r="B636" t="str">
            <v>WALTMAN PHARM</v>
          </cell>
          <cell r="C636">
            <v>23571</v>
          </cell>
          <cell r="D636">
            <v>15150</v>
          </cell>
        </row>
        <row r="637">
          <cell r="A637" t="str">
            <v>D01A1:TOPICAL DERMAT ANTIFUNG</v>
          </cell>
          <cell r="B637" t="str">
            <v>EULACTOL USA INC</v>
          </cell>
          <cell r="C637">
            <v>25270</v>
          </cell>
          <cell r="D637">
            <v>15127</v>
          </cell>
        </row>
        <row r="638">
          <cell r="A638" t="str">
            <v>D01A3:TOP SCALP ANTIFUNGALS</v>
          </cell>
          <cell r="B638" t="str">
            <v>ROSS LABS</v>
          </cell>
          <cell r="C638">
            <v>19908</v>
          </cell>
          <cell r="D638">
            <v>15111</v>
          </cell>
        </row>
        <row r="639">
          <cell r="A639" t="str">
            <v>D10B0:ORAL ANTI-ACNE PREPS</v>
          </cell>
          <cell r="B639" t="str">
            <v>ROCHE</v>
          </cell>
          <cell r="C639">
            <v>30066415</v>
          </cell>
          <cell r="D639">
            <v>14532</v>
          </cell>
        </row>
        <row r="640">
          <cell r="A640" t="str">
            <v>D02A0:EMOLLIENTS &amp; PROTECTIVES</v>
          </cell>
          <cell r="B640" t="str">
            <v>AMEND</v>
          </cell>
          <cell r="C640">
            <v>14833</v>
          </cell>
          <cell r="D640">
            <v>14512</v>
          </cell>
        </row>
        <row r="641">
          <cell r="A641" t="str">
            <v>D10A0:TOPICAL ANTI-ACNE PREPS</v>
          </cell>
          <cell r="B641" t="str">
            <v>A-S MEDICATION</v>
          </cell>
          <cell r="C641">
            <v>16432</v>
          </cell>
          <cell r="D641">
            <v>14353</v>
          </cell>
        </row>
        <row r="642">
          <cell r="A642" t="str">
            <v>D05A0:TOP A-PSORIASIS+SIM PRDS</v>
          </cell>
          <cell r="B642" t="str">
            <v>AERO PHARM INC</v>
          </cell>
          <cell r="C642">
            <v>23331</v>
          </cell>
          <cell r="D642">
            <v>13713</v>
          </cell>
        </row>
        <row r="643">
          <cell r="A643" t="str">
            <v>D05A0:TOP A-PSORIASIS+SIM PRDS</v>
          </cell>
          <cell r="B643" t="str">
            <v>TEVA PHARMACEUTICA</v>
          </cell>
          <cell r="C643">
            <v>988812</v>
          </cell>
          <cell r="D643">
            <v>13173</v>
          </cell>
        </row>
        <row r="644">
          <cell r="A644" t="str">
            <v>D06A0:TOP ANTIBACTERIALS</v>
          </cell>
          <cell r="B644" t="str">
            <v>SWISS AMER PROD</v>
          </cell>
          <cell r="D644">
            <v>12976</v>
          </cell>
        </row>
        <row r="645">
          <cell r="A645" t="str">
            <v>D08A0:ANTISEPTICS+DISINFECTANT</v>
          </cell>
          <cell r="B645" t="str">
            <v>GRAHAM-FIELD</v>
          </cell>
          <cell r="C645">
            <v>11847</v>
          </cell>
          <cell r="D645">
            <v>12731</v>
          </cell>
        </row>
        <row r="646">
          <cell r="A646" t="str">
            <v>D05A0:TOP A-PSORIASIS+SIM PRDS</v>
          </cell>
          <cell r="B646" t="str">
            <v>DEL PHARMACEUTICAL</v>
          </cell>
          <cell r="C646">
            <v>40589</v>
          </cell>
          <cell r="D646">
            <v>12614</v>
          </cell>
        </row>
        <row r="647">
          <cell r="A647" t="str">
            <v>J01A0:TETRACYCLINES &amp; COMBS</v>
          </cell>
          <cell r="B647" t="str">
            <v>AUROBINDO PHARM</v>
          </cell>
          <cell r="D647">
            <v>12533</v>
          </cell>
        </row>
        <row r="648">
          <cell r="A648" t="str">
            <v>D11A0:OTHER DERMATOLOGICAL PRD</v>
          </cell>
          <cell r="B648" t="str">
            <v>DERMARITE</v>
          </cell>
          <cell r="C648">
            <v>3309</v>
          </cell>
          <cell r="D648">
            <v>12420</v>
          </cell>
        </row>
        <row r="649">
          <cell r="A649" t="str">
            <v>D04A0:TOPICAL ANTIPRURITICS</v>
          </cell>
          <cell r="B649" t="str">
            <v>NEUTROGENA</v>
          </cell>
          <cell r="C649">
            <v>58612</v>
          </cell>
          <cell r="D649">
            <v>12410</v>
          </cell>
        </row>
        <row r="650">
          <cell r="A650" t="str">
            <v>D02A0:EMOLLIENTS &amp; PROTECTIVES</v>
          </cell>
          <cell r="B650" t="str">
            <v>BAKER AVANTAR</v>
          </cell>
          <cell r="C650">
            <v>15169</v>
          </cell>
          <cell r="D650">
            <v>12399</v>
          </cell>
        </row>
        <row r="651">
          <cell r="A651" t="str">
            <v>D05A0:TOP A-PSORIASIS+SIM PRDS</v>
          </cell>
          <cell r="B651" t="str">
            <v>PFIZER CPD</v>
          </cell>
          <cell r="C651">
            <v>6400</v>
          </cell>
          <cell r="D651">
            <v>12077</v>
          </cell>
        </row>
        <row r="652">
          <cell r="A652" t="str">
            <v>D05X0:OTH N-STER INFLAM SKIN</v>
          </cell>
          <cell r="B652" t="str">
            <v>HUMCO</v>
          </cell>
          <cell r="C652">
            <v>15440</v>
          </cell>
          <cell r="D652">
            <v>11695</v>
          </cell>
        </row>
        <row r="653">
          <cell r="A653" t="str">
            <v>D02A0:EMOLLIENTS &amp; PROTECTIVES</v>
          </cell>
          <cell r="B653" t="str">
            <v>SWISS AMER PROD</v>
          </cell>
          <cell r="C653">
            <v>15093</v>
          </cell>
          <cell r="D653">
            <v>11565</v>
          </cell>
        </row>
        <row r="654">
          <cell r="A654" t="str">
            <v>D01A2:SYST DERMAT ANTIFUNGALS</v>
          </cell>
          <cell r="B654" t="str">
            <v>QUALITEST PRODUCTS</v>
          </cell>
          <cell r="C654">
            <v>0</v>
          </cell>
          <cell r="D654">
            <v>11185</v>
          </cell>
        </row>
        <row r="655">
          <cell r="A655" t="str">
            <v>D02A0:EMOLLIENTS &amp; PROTECTIVES</v>
          </cell>
          <cell r="B655" t="str">
            <v>SANDOZ</v>
          </cell>
          <cell r="C655">
            <v>11744</v>
          </cell>
          <cell r="D655">
            <v>9991</v>
          </cell>
        </row>
        <row r="656">
          <cell r="A656" t="str">
            <v>D06A0:TOP ANTIBACTERIALS</v>
          </cell>
          <cell r="B656" t="str">
            <v>GLENMARK PHARMA</v>
          </cell>
          <cell r="D656">
            <v>9580</v>
          </cell>
        </row>
        <row r="657">
          <cell r="A657" t="str">
            <v>D02A0:EMOLLIENTS &amp; PROTECTIVES</v>
          </cell>
          <cell r="B657" t="str">
            <v>MCR/AMERICAN PHARM</v>
          </cell>
          <cell r="C657">
            <v>10795</v>
          </cell>
          <cell r="D657">
            <v>9419</v>
          </cell>
        </row>
        <row r="658">
          <cell r="A658" t="str">
            <v>D11A0:OTHER DERMATOLOGICAL PRD</v>
          </cell>
          <cell r="B658" t="str">
            <v>NEXCO PHARMA</v>
          </cell>
          <cell r="C658">
            <v>6021</v>
          </cell>
          <cell r="D658">
            <v>8930</v>
          </cell>
        </row>
        <row r="659">
          <cell r="A659" t="str">
            <v>D01A1:TOPICAL DERMAT ANTIFUNG</v>
          </cell>
          <cell r="B659" t="str">
            <v>X-GEN PHARM INC</v>
          </cell>
          <cell r="C659">
            <v>23266</v>
          </cell>
          <cell r="D659">
            <v>8890</v>
          </cell>
        </row>
        <row r="660">
          <cell r="A660" t="str">
            <v>D08A0:ANTISEPTICS+DISINFECTANT</v>
          </cell>
          <cell r="B660" t="str">
            <v>CARE-TECH LABS</v>
          </cell>
          <cell r="C660">
            <v>493434</v>
          </cell>
          <cell r="D660">
            <v>8413</v>
          </cell>
        </row>
        <row r="661">
          <cell r="A661" t="str">
            <v>D01A1:TOPICAL DERMAT ANTIFUNG</v>
          </cell>
          <cell r="B661" t="str">
            <v>PHARMACEUTCL ASSOC</v>
          </cell>
          <cell r="C661">
            <v>6954</v>
          </cell>
          <cell r="D661">
            <v>8360</v>
          </cell>
        </row>
        <row r="662">
          <cell r="A662" t="str">
            <v>D02A0:EMOLLIENTS &amp; PROTECTIVES</v>
          </cell>
          <cell r="B662" t="str">
            <v>BRECKENRIDGE</v>
          </cell>
          <cell r="C662">
            <v>145531</v>
          </cell>
          <cell r="D662">
            <v>7985</v>
          </cell>
        </row>
        <row r="663">
          <cell r="A663" t="str">
            <v>D03A9:OTH WOUND HEALING AGENTS</v>
          </cell>
          <cell r="B663" t="str">
            <v>MEDIQUE PRODS</v>
          </cell>
          <cell r="C663">
            <v>4186</v>
          </cell>
          <cell r="D663">
            <v>7874</v>
          </cell>
        </row>
        <row r="664">
          <cell r="A664" t="str">
            <v>D11A0:OTHER DERMATOLOGICAL PRD</v>
          </cell>
          <cell r="B664" t="str">
            <v>GENUINE VRG ALOE</v>
          </cell>
          <cell r="C664">
            <v>239199</v>
          </cell>
          <cell r="D664">
            <v>7759</v>
          </cell>
        </row>
        <row r="665">
          <cell r="A665" t="str">
            <v>J01A0:TETRACYCLINES &amp; COMBS</v>
          </cell>
          <cell r="B665" t="str">
            <v>URL PHARMA</v>
          </cell>
          <cell r="C665">
            <v>13382</v>
          </cell>
          <cell r="D665">
            <v>7739</v>
          </cell>
        </row>
        <row r="666">
          <cell r="A666" t="str">
            <v>D04A0:TOPICAL ANTIPRURITICS</v>
          </cell>
          <cell r="B666" t="str">
            <v>NEWMARK LABS</v>
          </cell>
          <cell r="C666">
            <v>6886</v>
          </cell>
          <cell r="D666">
            <v>7643</v>
          </cell>
        </row>
        <row r="667">
          <cell r="A667" t="str">
            <v>D08A0:ANTISEPTICS+DISINFECTANT</v>
          </cell>
          <cell r="B667" t="str">
            <v>MEDIQUE PRODS</v>
          </cell>
          <cell r="C667">
            <v>4281</v>
          </cell>
          <cell r="D667">
            <v>7620</v>
          </cell>
        </row>
        <row r="668">
          <cell r="A668" t="str">
            <v>J01A0:TETRACYCLINES &amp; COMBS</v>
          </cell>
          <cell r="B668" t="str">
            <v>APACE PACK</v>
          </cell>
          <cell r="C668">
            <v>577</v>
          </cell>
          <cell r="D668">
            <v>7475</v>
          </cell>
        </row>
        <row r="669">
          <cell r="A669" t="str">
            <v>D02A0:EMOLLIENTS &amp; PROTECTIVES</v>
          </cell>
          <cell r="B669" t="str">
            <v>SPORTS-A-FOOT</v>
          </cell>
          <cell r="C669">
            <v>5739</v>
          </cell>
          <cell r="D669">
            <v>7445</v>
          </cell>
        </row>
        <row r="670">
          <cell r="A670" t="str">
            <v>D02A0:EMOLLIENTS &amp; PROTECTIVES</v>
          </cell>
          <cell r="B670" t="str">
            <v>MENTHOLATUM</v>
          </cell>
          <cell r="C670">
            <v>6509</v>
          </cell>
          <cell r="D670">
            <v>7242</v>
          </cell>
        </row>
        <row r="671">
          <cell r="A671" t="str">
            <v>D04A0:TOPICAL ANTIPRURITICS</v>
          </cell>
          <cell r="B671" t="str">
            <v>MENTHOLATUM</v>
          </cell>
          <cell r="C671">
            <v>8653</v>
          </cell>
          <cell r="D671">
            <v>7210</v>
          </cell>
        </row>
        <row r="672">
          <cell r="A672" t="str">
            <v>D08A0:ANTISEPTICS+DISINFECTANT</v>
          </cell>
          <cell r="B672" t="str">
            <v>SCHER-PLGH HC PROD</v>
          </cell>
          <cell r="C672">
            <v>9575</v>
          </cell>
          <cell r="D672">
            <v>7186</v>
          </cell>
        </row>
        <row r="673">
          <cell r="A673" t="str">
            <v>D03A9:OTH WOUND HEALING AGENTS</v>
          </cell>
          <cell r="B673" t="str">
            <v>DEROYAL</v>
          </cell>
          <cell r="C673">
            <v>14642</v>
          </cell>
          <cell r="D673">
            <v>7131</v>
          </cell>
        </row>
        <row r="674">
          <cell r="A674" t="str">
            <v>D10A0:TOPICAL ANTI-ACNE PREPS</v>
          </cell>
          <cell r="B674" t="str">
            <v>DEL LABS</v>
          </cell>
          <cell r="C674">
            <v>10629</v>
          </cell>
          <cell r="D674">
            <v>7013</v>
          </cell>
        </row>
        <row r="675">
          <cell r="A675" t="str">
            <v>D02A0:EMOLLIENTS &amp; PROTECTIVES</v>
          </cell>
          <cell r="B675" t="str">
            <v>BARD MEDICAL DIV</v>
          </cell>
          <cell r="C675">
            <v>565</v>
          </cell>
          <cell r="D675">
            <v>6997</v>
          </cell>
        </row>
        <row r="676">
          <cell r="A676" t="str">
            <v>D02A0:EMOLLIENTS &amp; PROTECTIVES</v>
          </cell>
          <cell r="B676" t="str">
            <v>HERALD</v>
          </cell>
          <cell r="C676">
            <v>7252</v>
          </cell>
          <cell r="D676">
            <v>6206</v>
          </cell>
        </row>
        <row r="677">
          <cell r="A677" t="str">
            <v>D10A0:TOPICAL ANTI-ACNE PREPS</v>
          </cell>
          <cell r="B677" t="str">
            <v>LARKEN LABS</v>
          </cell>
          <cell r="C677">
            <v>5428</v>
          </cell>
          <cell r="D677">
            <v>5987</v>
          </cell>
        </row>
        <row r="678">
          <cell r="A678" t="str">
            <v>D08A0:ANTISEPTICS+DISINFECTANT</v>
          </cell>
          <cell r="B678" t="str">
            <v>CHATTEM CONS PROD</v>
          </cell>
          <cell r="C678">
            <v>62763</v>
          </cell>
          <cell r="D678">
            <v>5822</v>
          </cell>
        </row>
        <row r="679">
          <cell r="A679" t="str">
            <v>D02A0:EMOLLIENTS &amp; PROTECTIVES</v>
          </cell>
          <cell r="B679" t="str">
            <v>REPACKAGER</v>
          </cell>
          <cell r="C679">
            <v>5269</v>
          </cell>
          <cell r="D679">
            <v>5403</v>
          </cell>
        </row>
        <row r="680">
          <cell r="A680" t="str">
            <v>D03A9:OTH WOUND HEALING AGENTS</v>
          </cell>
          <cell r="B680" t="str">
            <v>DERMARITE</v>
          </cell>
          <cell r="C680">
            <v>3655</v>
          </cell>
          <cell r="D680">
            <v>5108</v>
          </cell>
        </row>
        <row r="681">
          <cell r="A681" t="str">
            <v>D01A1:TOPICAL DERMAT ANTIFUNG</v>
          </cell>
          <cell r="B681" t="str">
            <v>WARRICK PHARM</v>
          </cell>
          <cell r="C681">
            <v>6127</v>
          </cell>
          <cell r="D681">
            <v>5014</v>
          </cell>
        </row>
        <row r="682">
          <cell r="A682" t="str">
            <v>D02A0:EMOLLIENTS &amp; PROTECTIVES</v>
          </cell>
          <cell r="B682" t="str">
            <v>DERMATONE LABS</v>
          </cell>
          <cell r="C682">
            <v>4010</v>
          </cell>
          <cell r="D682">
            <v>5005</v>
          </cell>
        </row>
        <row r="683">
          <cell r="A683" t="str">
            <v>D02A0:EMOLLIENTS &amp; PROTECTIVES</v>
          </cell>
          <cell r="B683" t="str">
            <v>ALETHEIA LLC</v>
          </cell>
          <cell r="C683">
            <v>1940</v>
          </cell>
          <cell r="D683">
            <v>4971</v>
          </cell>
        </row>
        <row r="684">
          <cell r="A684" t="str">
            <v>D02A0:EMOLLIENTS &amp; PROTECTIVES</v>
          </cell>
          <cell r="B684" t="str">
            <v>ALIVIO PRODUCTS</v>
          </cell>
          <cell r="C684">
            <v>5229</v>
          </cell>
          <cell r="D684">
            <v>4895</v>
          </cell>
        </row>
        <row r="685">
          <cell r="A685" t="str">
            <v>D08A0:ANTISEPTICS+DISINFECTANT</v>
          </cell>
          <cell r="B685" t="str">
            <v>SHERWOOD MEDICAL</v>
          </cell>
          <cell r="C685">
            <v>10174</v>
          </cell>
          <cell r="D685">
            <v>4758</v>
          </cell>
        </row>
        <row r="686">
          <cell r="A686" t="str">
            <v>D04A0:TOPICAL ANTIPRURITICS</v>
          </cell>
          <cell r="B686" t="str">
            <v>UCB PHARMA</v>
          </cell>
          <cell r="C686">
            <v>4310</v>
          </cell>
          <cell r="D686">
            <v>4615</v>
          </cell>
        </row>
        <row r="687">
          <cell r="A687" t="str">
            <v>D01A1:TOPICAL DERMAT ANTIFUNG</v>
          </cell>
          <cell r="B687" t="str">
            <v>ALTAIRE PHARM</v>
          </cell>
          <cell r="C687">
            <v>14299</v>
          </cell>
          <cell r="D687">
            <v>4501</v>
          </cell>
        </row>
        <row r="688">
          <cell r="A688" t="str">
            <v>D02A0:EMOLLIENTS &amp; PROTECTIVES</v>
          </cell>
          <cell r="B688" t="str">
            <v>FINALLY NATURAL</v>
          </cell>
          <cell r="C688">
            <v>5596</v>
          </cell>
          <cell r="D688">
            <v>4500</v>
          </cell>
        </row>
        <row r="689">
          <cell r="A689" t="str">
            <v>D08A0:ANTISEPTICS+DISINFECTANT</v>
          </cell>
          <cell r="B689" t="str">
            <v>STURTEVANT</v>
          </cell>
          <cell r="C689">
            <v>12191</v>
          </cell>
          <cell r="D689">
            <v>4269</v>
          </cell>
        </row>
        <row r="690">
          <cell r="A690" t="str">
            <v>D01A1:TOPICAL DERMAT ANTIFUNG</v>
          </cell>
          <cell r="B690" t="str">
            <v>REPACKAGER</v>
          </cell>
          <cell r="C690">
            <v>5059</v>
          </cell>
          <cell r="D690">
            <v>3927</v>
          </cell>
        </row>
        <row r="691">
          <cell r="A691" t="str">
            <v>D11A0:OTHER DERMATOLOGICAL PRD</v>
          </cell>
          <cell r="B691" t="str">
            <v>BETA DERMACEUTICAL</v>
          </cell>
          <cell r="C691">
            <v>4815</v>
          </cell>
          <cell r="D691">
            <v>3859</v>
          </cell>
        </row>
        <row r="692">
          <cell r="A692" t="str">
            <v>J01A0:TETRACYCLINES &amp; COMBS</v>
          </cell>
          <cell r="B692" t="str">
            <v>E5 PHARMA</v>
          </cell>
          <cell r="C692">
            <v>377143</v>
          </cell>
          <cell r="D692">
            <v>3745</v>
          </cell>
        </row>
        <row r="693">
          <cell r="A693" t="str">
            <v>D08A0:ANTISEPTICS+DISINFECTANT</v>
          </cell>
          <cell r="B693" t="str">
            <v>GOOD SAMARITAN</v>
          </cell>
          <cell r="C693">
            <v>3695</v>
          </cell>
          <cell r="D693">
            <v>3741</v>
          </cell>
        </row>
        <row r="694">
          <cell r="A694" t="str">
            <v>D02A0:EMOLLIENTS &amp; PROTECTIVES</v>
          </cell>
          <cell r="B694" t="str">
            <v>ALTERNA</v>
          </cell>
          <cell r="C694">
            <v>62785</v>
          </cell>
          <cell r="D694">
            <v>3669</v>
          </cell>
        </row>
        <row r="695">
          <cell r="A695" t="str">
            <v>D02A0:EMOLLIENTS &amp; PROTECTIVES</v>
          </cell>
          <cell r="B695" t="str">
            <v>DOCTORS BEST</v>
          </cell>
          <cell r="C695">
            <v>2868</v>
          </cell>
          <cell r="D695">
            <v>3585</v>
          </cell>
        </row>
        <row r="696">
          <cell r="A696" t="str">
            <v>D02A0:EMOLLIENTS &amp; PROTECTIVES</v>
          </cell>
          <cell r="B696" t="str">
            <v>GORDON LABS</v>
          </cell>
          <cell r="C696">
            <v>2216</v>
          </cell>
          <cell r="D696">
            <v>3540</v>
          </cell>
        </row>
        <row r="697">
          <cell r="A697" t="str">
            <v>D11A0:OTHER DERMATOLOGICAL PRD</v>
          </cell>
          <cell r="B697" t="str">
            <v>BIOPELLE</v>
          </cell>
          <cell r="C697">
            <v>37824</v>
          </cell>
          <cell r="D697">
            <v>3511</v>
          </cell>
        </row>
        <row r="698">
          <cell r="A698" t="str">
            <v>D07B4:OTH CORTICOSTEROID COMB</v>
          </cell>
          <cell r="B698" t="str">
            <v>G &amp; W LABS</v>
          </cell>
          <cell r="C698">
            <v>4955</v>
          </cell>
          <cell r="D698">
            <v>3289</v>
          </cell>
        </row>
        <row r="699">
          <cell r="A699" t="str">
            <v>D02A0:EMOLLIENTS &amp; PROTECTIVES</v>
          </cell>
          <cell r="B699" t="str">
            <v>AVOCET POLYMER</v>
          </cell>
          <cell r="C699">
            <v>378</v>
          </cell>
          <cell r="D699">
            <v>3278</v>
          </cell>
        </row>
        <row r="700">
          <cell r="A700" t="str">
            <v>D02A0:EMOLLIENTS &amp; PROTECTIVES</v>
          </cell>
          <cell r="B700" t="str">
            <v>BAUSCH &amp; LOMB</v>
          </cell>
          <cell r="C700">
            <v>205046</v>
          </cell>
          <cell r="D700">
            <v>3263</v>
          </cell>
        </row>
        <row r="701">
          <cell r="A701" t="str">
            <v>D08A0:ANTISEPTICS+DISINFECTANT</v>
          </cell>
          <cell r="B701" t="str">
            <v>RANBAXY PHARM</v>
          </cell>
          <cell r="C701">
            <v>7405</v>
          </cell>
          <cell r="D701">
            <v>3060</v>
          </cell>
        </row>
        <row r="702">
          <cell r="A702" t="str">
            <v>D05A0:TOP A-PSORIASIS+SIM PRDS</v>
          </cell>
          <cell r="B702" t="str">
            <v>BAKER CUMMINS DERM</v>
          </cell>
          <cell r="C702">
            <v>2771</v>
          </cell>
          <cell r="D702">
            <v>2977</v>
          </cell>
        </row>
        <row r="703">
          <cell r="A703" t="str">
            <v>D10A0:TOPICAL ANTI-ACNE PREPS</v>
          </cell>
          <cell r="B703" t="str">
            <v>QUALITEST PRODUCTS</v>
          </cell>
          <cell r="C703">
            <v>464139</v>
          </cell>
          <cell r="D703">
            <v>2845</v>
          </cell>
        </row>
        <row r="704">
          <cell r="A704" t="str">
            <v>D08A0:ANTISEPTICS+DISINFECTANT</v>
          </cell>
          <cell r="B704" t="str">
            <v>SHER DAVIS &amp; GECK</v>
          </cell>
          <cell r="C704">
            <v>5668</v>
          </cell>
          <cell r="D704">
            <v>2774</v>
          </cell>
        </row>
        <row r="705">
          <cell r="A705" t="str">
            <v>D08A0:ANTISEPTICS+DISINFECTANT</v>
          </cell>
          <cell r="B705" t="str">
            <v>VIJON</v>
          </cell>
          <cell r="C705">
            <v>1032</v>
          </cell>
          <cell r="D705">
            <v>2696</v>
          </cell>
        </row>
        <row r="706">
          <cell r="A706" t="str">
            <v>D11A0:OTHER DERMATOLOGICAL PRD</v>
          </cell>
          <cell r="B706" t="str">
            <v>LOMA LUX LABORATOR</v>
          </cell>
          <cell r="C706">
            <v>1654</v>
          </cell>
          <cell r="D706">
            <v>2478</v>
          </cell>
        </row>
        <row r="707">
          <cell r="A707" t="str">
            <v>D02A0:EMOLLIENTS &amp; PROTECTIVES</v>
          </cell>
          <cell r="B707" t="str">
            <v>MENNEN</v>
          </cell>
          <cell r="C707">
            <v>2078</v>
          </cell>
          <cell r="D707">
            <v>2297</v>
          </cell>
        </row>
        <row r="708">
          <cell r="A708" t="str">
            <v>D08A0:ANTISEPTICS+DISINFECTANT</v>
          </cell>
          <cell r="B708" t="str">
            <v>PADDOCK LABS INC</v>
          </cell>
          <cell r="C708">
            <v>2664</v>
          </cell>
          <cell r="D708">
            <v>2297</v>
          </cell>
        </row>
        <row r="709">
          <cell r="A709" t="str">
            <v>D02A0:EMOLLIENTS &amp; PROTECTIVES</v>
          </cell>
          <cell r="B709" t="str">
            <v>NATIONAL VITAMIN C</v>
          </cell>
          <cell r="C709">
            <v>1667</v>
          </cell>
          <cell r="D709">
            <v>2164</v>
          </cell>
        </row>
        <row r="710">
          <cell r="A710" t="str">
            <v>D01A1:TOPICAL DERMAT ANTIFUNG</v>
          </cell>
          <cell r="B710" t="str">
            <v>TARMAC</v>
          </cell>
          <cell r="C710">
            <v>2370</v>
          </cell>
          <cell r="D710">
            <v>2088</v>
          </cell>
        </row>
        <row r="711">
          <cell r="A711" t="str">
            <v>D04A0:TOPICAL ANTIPRURITICS</v>
          </cell>
          <cell r="B711" t="str">
            <v>MAGNA PHARM</v>
          </cell>
          <cell r="C711">
            <v>3671</v>
          </cell>
          <cell r="D711">
            <v>2071</v>
          </cell>
        </row>
        <row r="712">
          <cell r="A712" t="str">
            <v>D08A0:ANTISEPTICS+DISINFECTANT</v>
          </cell>
          <cell r="B712" t="str">
            <v>ANACAPA TECHNOLOGI</v>
          </cell>
          <cell r="D712">
            <v>1896</v>
          </cell>
        </row>
        <row r="713">
          <cell r="A713" t="str">
            <v>D08A0:ANTISEPTICS+DISINFECTANT</v>
          </cell>
          <cell r="B713" t="str">
            <v>APINOL</v>
          </cell>
          <cell r="C713">
            <v>2817</v>
          </cell>
          <cell r="D713">
            <v>1873</v>
          </cell>
        </row>
        <row r="714">
          <cell r="A714" t="str">
            <v>D02A0:EMOLLIENTS &amp; PROTECTIVES</v>
          </cell>
          <cell r="B714" t="str">
            <v>TRIGEN LABS</v>
          </cell>
          <cell r="D714">
            <v>1855</v>
          </cell>
        </row>
        <row r="715">
          <cell r="A715" t="str">
            <v>D07B4:OTH CORTICOSTEROID COMB</v>
          </cell>
          <cell r="B715" t="str">
            <v>AVIDAS PHARM</v>
          </cell>
          <cell r="C715">
            <v>4494</v>
          </cell>
          <cell r="D715">
            <v>1839</v>
          </cell>
        </row>
        <row r="716">
          <cell r="A716" t="str">
            <v>D04A0:TOPICAL ANTIPRURITICS</v>
          </cell>
          <cell r="B716" t="str">
            <v>TRITON CONSUMER PR</v>
          </cell>
          <cell r="C716">
            <v>2319</v>
          </cell>
          <cell r="D716">
            <v>1625</v>
          </cell>
        </row>
        <row r="717">
          <cell r="A717" t="str">
            <v>D10A0:TOPICAL ANTI-ACNE PREPS</v>
          </cell>
          <cell r="B717" t="str">
            <v>ALTAIRE PHARM</v>
          </cell>
          <cell r="C717">
            <v>1481</v>
          </cell>
          <cell r="D717">
            <v>1602</v>
          </cell>
        </row>
        <row r="718">
          <cell r="A718" t="str">
            <v>D02A0:EMOLLIENTS &amp; PROTECTIVES</v>
          </cell>
          <cell r="B718" t="str">
            <v>SDR PHARM</v>
          </cell>
          <cell r="C718">
            <v>246</v>
          </cell>
          <cell r="D718">
            <v>1589</v>
          </cell>
        </row>
        <row r="719">
          <cell r="A719" t="str">
            <v>D01A3:TOP SCALP ANTIFUNGALS</v>
          </cell>
          <cell r="B719" t="str">
            <v>ALTAIRE PHARM</v>
          </cell>
          <cell r="C719">
            <v>1370</v>
          </cell>
          <cell r="D719">
            <v>1417</v>
          </cell>
        </row>
        <row r="720">
          <cell r="A720" t="str">
            <v>D02A0:EMOLLIENTS &amp; PROTECTIVES</v>
          </cell>
          <cell r="B720" t="str">
            <v>AMERIDERM</v>
          </cell>
          <cell r="C720">
            <v>105</v>
          </cell>
          <cell r="D720">
            <v>1405</v>
          </cell>
        </row>
        <row r="721">
          <cell r="A721" t="str">
            <v>D02A0:EMOLLIENTS &amp; PROTECTIVES</v>
          </cell>
          <cell r="B721" t="str">
            <v>ULMER LABS</v>
          </cell>
          <cell r="C721">
            <v>1121</v>
          </cell>
          <cell r="D721">
            <v>1217</v>
          </cell>
        </row>
        <row r="722">
          <cell r="A722" t="str">
            <v>D08A0:ANTISEPTICS+DISINFECTANT</v>
          </cell>
          <cell r="B722" t="str">
            <v>GLOVER</v>
          </cell>
          <cell r="C722">
            <v>1257</v>
          </cell>
          <cell r="D722">
            <v>1189</v>
          </cell>
        </row>
        <row r="723">
          <cell r="A723" t="str">
            <v>D01A1:TOPICAL DERMAT ANTIFUNG</v>
          </cell>
          <cell r="B723" t="str">
            <v>HOPE PHARMA</v>
          </cell>
          <cell r="C723">
            <v>2316</v>
          </cell>
          <cell r="D723">
            <v>1133</v>
          </cell>
        </row>
        <row r="724">
          <cell r="A724" t="str">
            <v>D10A0:TOPICAL ANTI-ACNE PREPS</v>
          </cell>
          <cell r="B724" t="str">
            <v>PROCTER &amp; G OTC</v>
          </cell>
          <cell r="C724">
            <v>3203</v>
          </cell>
          <cell r="D724">
            <v>1077</v>
          </cell>
        </row>
        <row r="725">
          <cell r="A725" t="str">
            <v>D02A0:EMOLLIENTS &amp; PROTECTIVES</v>
          </cell>
          <cell r="B725" t="str">
            <v>DARTMOUTH PHARM</v>
          </cell>
          <cell r="C725">
            <v>647</v>
          </cell>
          <cell r="D725">
            <v>1064</v>
          </cell>
        </row>
        <row r="726">
          <cell r="A726" t="str">
            <v>D07A0:TOP.CORTICOSTEROID PLAIN</v>
          </cell>
          <cell r="B726" t="str">
            <v>INSIGHT PHARMA INC</v>
          </cell>
          <cell r="C726">
            <v>1457</v>
          </cell>
          <cell r="D726">
            <v>1002</v>
          </cell>
        </row>
        <row r="727">
          <cell r="A727" t="str">
            <v>D02A0:EMOLLIENTS &amp; PROTECTIVES</v>
          </cell>
          <cell r="B727" t="str">
            <v>MPM MEDICAL</v>
          </cell>
          <cell r="C727">
            <v>425</v>
          </cell>
          <cell r="D727">
            <v>948</v>
          </cell>
        </row>
        <row r="728">
          <cell r="A728" t="str">
            <v>D11A0:OTHER DERMATOLOGICAL PRD</v>
          </cell>
          <cell r="B728" t="str">
            <v>MONARCH PHARM</v>
          </cell>
          <cell r="C728">
            <v>1311</v>
          </cell>
          <cell r="D728">
            <v>940</v>
          </cell>
        </row>
        <row r="729">
          <cell r="A729" t="str">
            <v>D10A0:TOPICAL ANTI-ACNE PREPS</v>
          </cell>
          <cell r="B729" t="str">
            <v>THAMES PHARMACAL</v>
          </cell>
          <cell r="C729">
            <v>24565</v>
          </cell>
          <cell r="D729">
            <v>937</v>
          </cell>
        </row>
        <row r="730">
          <cell r="A730" t="str">
            <v>D02A0:EMOLLIENTS &amp; PROTECTIVES</v>
          </cell>
          <cell r="B730" t="str">
            <v>TEVA PHARMACEUTICA</v>
          </cell>
          <cell r="C730">
            <v>12957</v>
          </cell>
          <cell r="D730">
            <v>929</v>
          </cell>
        </row>
        <row r="731">
          <cell r="A731" t="str">
            <v>D11A0:OTHER DERMATOLOGICAL PRD</v>
          </cell>
          <cell r="B731" t="str">
            <v>ULMER LABS</v>
          </cell>
          <cell r="C731">
            <v>9984</v>
          </cell>
          <cell r="D731">
            <v>864</v>
          </cell>
        </row>
        <row r="732">
          <cell r="A732" t="str">
            <v>D02A0:EMOLLIENTS &amp; PROTECTIVES</v>
          </cell>
          <cell r="B732" t="str">
            <v>PROCTER &amp; G OTC</v>
          </cell>
          <cell r="C732">
            <v>77275</v>
          </cell>
          <cell r="D732">
            <v>800</v>
          </cell>
        </row>
        <row r="733">
          <cell r="A733" t="str">
            <v>D11A0:OTHER DERMATOLOGICAL PRD</v>
          </cell>
          <cell r="B733" t="str">
            <v>HUMCO</v>
          </cell>
          <cell r="C733">
            <v>76</v>
          </cell>
          <cell r="D733">
            <v>776</v>
          </cell>
        </row>
        <row r="734">
          <cell r="A734" t="str">
            <v>D05B0:ORAL A-PSORIASIS+SIM PRD</v>
          </cell>
          <cell r="B734" t="str">
            <v>LOMA LUX LABORATOR</v>
          </cell>
          <cell r="C734">
            <v>2013</v>
          </cell>
          <cell r="D734">
            <v>716</v>
          </cell>
        </row>
        <row r="735">
          <cell r="A735" t="str">
            <v>D01A1:TOPICAL DERMAT ANTIFUNG</v>
          </cell>
          <cell r="B735" t="str">
            <v>NOVARTIS RX</v>
          </cell>
          <cell r="C735">
            <v>3264</v>
          </cell>
          <cell r="D735">
            <v>710</v>
          </cell>
        </row>
        <row r="736">
          <cell r="A736" t="str">
            <v>D05A0:TOP A-PSORIASIS+SIM PRDS</v>
          </cell>
          <cell r="B736" t="str">
            <v>EULACTOL USA INC</v>
          </cell>
          <cell r="C736">
            <v>303721</v>
          </cell>
          <cell r="D736">
            <v>689</v>
          </cell>
        </row>
        <row r="737">
          <cell r="A737" t="str">
            <v>D11A0:OTHER DERMATOLOGICAL PRD</v>
          </cell>
          <cell r="B737" t="str">
            <v>HERALD</v>
          </cell>
          <cell r="C737">
            <v>6950</v>
          </cell>
          <cell r="D737">
            <v>637</v>
          </cell>
        </row>
        <row r="738">
          <cell r="A738" t="str">
            <v>D02A0:EMOLLIENTS &amp; PROTECTIVES</v>
          </cell>
          <cell r="B738" t="str">
            <v>AERO PHARM INC</v>
          </cell>
          <cell r="C738">
            <v>2966</v>
          </cell>
          <cell r="D738">
            <v>603</v>
          </cell>
        </row>
        <row r="739">
          <cell r="A739" t="str">
            <v>D08A0:ANTISEPTICS+DISINFECTANT</v>
          </cell>
          <cell r="B739" t="str">
            <v>AIRKEM</v>
          </cell>
          <cell r="C739">
            <v>7517</v>
          </cell>
          <cell r="D739">
            <v>597</v>
          </cell>
        </row>
        <row r="740">
          <cell r="A740" t="str">
            <v>D03A9:OTH WOUND HEALING AGENTS</v>
          </cell>
          <cell r="B740" t="str">
            <v>ALLAN PHARM</v>
          </cell>
          <cell r="C740">
            <v>1491627</v>
          </cell>
          <cell r="D740">
            <v>570</v>
          </cell>
        </row>
        <row r="741">
          <cell r="A741" t="str">
            <v>D07B4:OTH CORTICOSTEROID COMB</v>
          </cell>
          <cell r="B741" t="str">
            <v>RISING PHARM</v>
          </cell>
          <cell r="C741">
            <v>222555</v>
          </cell>
          <cell r="D741">
            <v>495</v>
          </cell>
        </row>
        <row r="742">
          <cell r="A742" t="str">
            <v>D02A0:EMOLLIENTS &amp; PROTECTIVES</v>
          </cell>
          <cell r="B742" t="str">
            <v>TOPIX PHARM</v>
          </cell>
          <cell r="C742">
            <v>1902</v>
          </cell>
          <cell r="D742">
            <v>480</v>
          </cell>
        </row>
        <row r="743">
          <cell r="A743" t="str">
            <v>D07B2:TOP.STEROIDS+ANTIFUNGALS</v>
          </cell>
          <cell r="B743" t="str">
            <v>GSK PHARM</v>
          </cell>
          <cell r="C743">
            <v>41988</v>
          </cell>
          <cell r="D743">
            <v>464</v>
          </cell>
        </row>
        <row r="744">
          <cell r="A744" t="str">
            <v>D01A1:TOPICAL DERMAT ANTIFUNG</v>
          </cell>
          <cell r="B744" t="str">
            <v>ETHEX CORP</v>
          </cell>
          <cell r="C744">
            <v>103771</v>
          </cell>
          <cell r="D744">
            <v>449</v>
          </cell>
        </row>
        <row r="745">
          <cell r="A745" t="str">
            <v>D07A0:TOP.CORTICOSTEROID PLAIN</v>
          </cell>
          <cell r="B745" t="str">
            <v>ALETHEIA LLC</v>
          </cell>
          <cell r="C745">
            <v>56</v>
          </cell>
          <cell r="D745">
            <v>429</v>
          </cell>
        </row>
        <row r="746">
          <cell r="A746" t="str">
            <v>D01A1:TOPICAL DERMAT ANTIFUNG</v>
          </cell>
          <cell r="B746" t="str">
            <v>GERI-CARE PHARM</v>
          </cell>
          <cell r="D746">
            <v>425</v>
          </cell>
        </row>
        <row r="747">
          <cell r="A747" t="str">
            <v>D03A9:OTH WOUND HEALING AGENTS</v>
          </cell>
          <cell r="B747" t="str">
            <v>MAJOR PHARM</v>
          </cell>
          <cell r="C747">
            <v>61</v>
          </cell>
          <cell r="D747">
            <v>397</v>
          </cell>
        </row>
        <row r="748">
          <cell r="A748" t="str">
            <v>D02A0:EMOLLIENTS &amp; PROTECTIVES</v>
          </cell>
          <cell r="B748" t="str">
            <v>OCTOGEN</v>
          </cell>
          <cell r="C748">
            <v>524</v>
          </cell>
          <cell r="D748">
            <v>391</v>
          </cell>
        </row>
        <row r="749">
          <cell r="A749" t="str">
            <v>D10A0:TOPICAL ANTI-ACNE PREPS</v>
          </cell>
          <cell r="B749" t="str">
            <v>OBAGI MEDICAL</v>
          </cell>
          <cell r="C749">
            <v>630651</v>
          </cell>
          <cell r="D749">
            <v>384</v>
          </cell>
        </row>
        <row r="750">
          <cell r="A750" t="str">
            <v>D08A0:ANTISEPTICS+DISINFECTANT</v>
          </cell>
          <cell r="B750" t="str">
            <v>ACTIV USA</v>
          </cell>
          <cell r="C750">
            <v>222044</v>
          </cell>
          <cell r="D750">
            <v>374</v>
          </cell>
        </row>
        <row r="751">
          <cell r="A751" t="str">
            <v>D01A3:TOP SCALP ANTIFUNGALS</v>
          </cell>
          <cell r="B751" t="str">
            <v>A-S MEDICATION</v>
          </cell>
          <cell r="C751">
            <v>444</v>
          </cell>
          <cell r="D751">
            <v>330</v>
          </cell>
        </row>
        <row r="752">
          <cell r="A752" t="str">
            <v>D04A0:TOPICAL ANTIPRURITICS</v>
          </cell>
          <cell r="B752" t="str">
            <v>HAWTHORN PHARM</v>
          </cell>
          <cell r="C752">
            <v>4903</v>
          </cell>
          <cell r="D752">
            <v>324</v>
          </cell>
        </row>
        <row r="753">
          <cell r="A753" t="str">
            <v>D04A0:TOPICAL ANTIPRURITICS</v>
          </cell>
          <cell r="B753" t="str">
            <v>PIERSON LABS</v>
          </cell>
          <cell r="D753">
            <v>319</v>
          </cell>
        </row>
        <row r="754">
          <cell r="A754" t="str">
            <v>D03A9:OTH WOUND HEALING AGENTS</v>
          </cell>
          <cell r="B754" t="str">
            <v>AMERIDERM</v>
          </cell>
          <cell r="C754">
            <v>0</v>
          </cell>
          <cell r="D754">
            <v>303</v>
          </cell>
        </row>
        <row r="755">
          <cell r="A755" t="str">
            <v>D08A0:ANTISEPTICS+DISINFECTANT</v>
          </cell>
          <cell r="B755" t="str">
            <v>PHARMADERM</v>
          </cell>
          <cell r="C755">
            <v>155</v>
          </cell>
          <cell r="D755">
            <v>292</v>
          </cell>
        </row>
        <row r="756">
          <cell r="A756" t="str">
            <v>D01A1:TOPICAL DERMAT ANTIFUNG</v>
          </cell>
          <cell r="B756" t="str">
            <v>MERICON IND</v>
          </cell>
          <cell r="C756">
            <v>293</v>
          </cell>
          <cell r="D756">
            <v>205</v>
          </cell>
        </row>
        <row r="757">
          <cell r="A757" t="str">
            <v>D01A1:TOPICAL DERMAT ANTIFUNG</v>
          </cell>
          <cell r="B757" t="str">
            <v>GANEDEN BIOTECH</v>
          </cell>
          <cell r="C757">
            <v>171471</v>
          </cell>
          <cell r="D757">
            <v>169</v>
          </cell>
        </row>
        <row r="758">
          <cell r="A758" t="str">
            <v>D04A0:TOPICAL ANTIPRURITICS</v>
          </cell>
          <cell r="B758" t="str">
            <v>MIRALUS HEALTHCARE</v>
          </cell>
          <cell r="C758">
            <v>284006</v>
          </cell>
          <cell r="D758">
            <v>158</v>
          </cell>
        </row>
        <row r="759">
          <cell r="A759" t="str">
            <v>J01A0:TETRACYCLINES &amp; COMBS</v>
          </cell>
          <cell r="B759" t="str">
            <v>BLU PHARM</v>
          </cell>
          <cell r="C759">
            <v>43</v>
          </cell>
          <cell r="D759">
            <v>152</v>
          </cell>
        </row>
        <row r="760">
          <cell r="A760" t="str">
            <v>D07B4:OTH CORTICOSTEROID COMB</v>
          </cell>
          <cell r="B760" t="str">
            <v>BRECKENRIDGE</v>
          </cell>
          <cell r="C760">
            <v>53268</v>
          </cell>
          <cell r="D760">
            <v>147</v>
          </cell>
        </row>
        <row r="761">
          <cell r="A761" t="str">
            <v>D10A0:TOPICAL ANTI-ACNE PREPS</v>
          </cell>
          <cell r="B761" t="str">
            <v>AURIGA LABORATORIE</v>
          </cell>
          <cell r="C761">
            <v>10284</v>
          </cell>
          <cell r="D761">
            <v>136</v>
          </cell>
        </row>
        <row r="762">
          <cell r="A762" t="str">
            <v>D06A0:TOP ANTIBACTERIALS</v>
          </cell>
          <cell r="B762" t="str">
            <v>THAMES PHARMACAL</v>
          </cell>
          <cell r="C762">
            <v>29</v>
          </cell>
          <cell r="D762">
            <v>132</v>
          </cell>
        </row>
        <row r="763">
          <cell r="A763" t="str">
            <v>D08A0:ANTISEPTICS+DISINFECTANT</v>
          </cell>
          <cell r="B763" t="str">
            <v>AMERIDERM</v>
          </cell>
          <cell r="C763">
            <v>10</v>
          </cell>
          <cell r="D763">
            <v>111</v>
          </cell>
        </row>
        <row r="764">
          <cell r="A764" t="str">
            <v>D05A0:TOP A-PSORIASIS+SIM PRDS</v>
          </cell>
          <cell r="B764" t="str">
            <v>BETA DERMACEUTICAL</v>
          </cell>
          <cell r="C764">
            <v>0</v>
          </cell>
          <cell r="D764">
            <v>110</v>
          </cell>
        </row>
        <row r="765">
          <cell r="A765" t="str">
            <v>D07A0:TOP.CORTICOSTEROID PLAIN</v>
          </cell>
          <cell r="B765" t="str">
            <v>BRISTOL-M SQ US PH</v>
          </cell>
          <cell r="C765">
            <v>610</v>
          </cell>
          <cell r="D765">
            <v>84</v>
          </cell>
        </row>
        <row r="766">
          <cell r="A766" t="str">
            <v>D03A9:OTH WOUND HEALING AGENTS</v>
          </cell>
          <cell r="B766" t="str">
            <v>QUALITEST PRODUCTS</v>
          </cell>
          <cell r="C766">
            <v>6807</v>
          </cell>
          <cell r="D766">
            <v>80</v>
          </cell>
        </row>
        <row r="767">
          <cell r="A767" t="str">
            <v>D01A1:TOPICAL DERMAT ANTIFUNG</v>
          </cell>
          <cell r="B767" t="str">
            <v>WESTWOOD-SQUIBB PH</v>
          </cell>
          <cell r="C767">
            <v>236</v>
          </cell>
          <cell r="D767">
            <v>69</v>
          </cell>
        </row>
        <row r="768">
          <cell r="A768" t="str">
            <v>D07B1:TOP.STEROIDS + ANTIBACT</v>
          </cell>
          <cell r="B768" t="str">
            <v>ETHEX CORP</v>
          </cell>
          <cell r="C768">
            <v>44269</v>
          </cell>
          <cell r="D768">
            <v>68</v>
          </cell>
        </row>
        <row r="769">
          <cell r="A769" t="str">
            <v>D03A9:OTH WOUND HEALING AGENTS</v>
          </cell>
          <cell r="B769" t="str">
            <v>TOUCHLESS CARE</v>
          </cell>
          <cell r="C769">
            <v>37</v>
          </cell>
          <cell r="D769">
            <v>55</v>
          </cell>
        </row>
        <row r="770">
          <cell r="A770" t="str">
            <v>D03A9:OTH WOUND HEALING AGENTS</v>
          </cell>
          <cell r="B770" t="str">
            <v>ETHEX CORP</v>
          </cell>
          <cell r="C770">
            <v>664</v>
          </cell>
          <cell r="D770">
            <v>52</v>
          </cell>
        </row>
        <row r="771">
          <cell r="A771" t="str">
            <v>D02A0:EMOLLIENTS &amp; PROTECTIVES</v>
          </cell>
          <cell r="B771" t="str">
            <v>DENISON LABS</v>
          </cell>
          <cell r="C771">
            <v>41</v>
          </cell>
          <cell r="D771">
            <v>49</v>
          </cell>
        </row>
        <row r="772">
          <cell r="A772" t="str">
            <v>D08A0:ANTISEPTICS+DISINFECTANT</v>
          </cell>
          <cell r="B772" t="str">
            <v>HENRY SCHEIN INC.</v>
          </cell>
          <cell r="C772">
            <v>3463</v>
          </cell>
          <cell r="D772">
            <v>39</v>
          </cell>
        </row>
        <row r="773">
          <cell r="A773" t="str">
            <v>D07A0:TOP.CORTICOSTEROID PLAIN</v>
          </cell>
          <cell r="B773" t="str">
            <v>AMEND</v>
          </cell>
          <cell r="C773">
            <v>475</v>
          </cell>
          <cell r="D773">
            <v>38</v>
          </cell>
        </row>
        <row r="774">
          <cell r="A774" t="str">
            <v>D07A0:TOP.CORTICOSTEROID PLAIN</v>
          </cell>
          <cell r="B774" t="str">
            <v>AURIGA LABORATORIE</v>
          </cell>
          <cell r="C774">
            <v>1244</v>
          </cell>
          <cell r="D774">
            <v>34</v>
          </cell>
        </row>
        <row r="775">
          <cell r="A775" t="str">
            <v>D01A3:TOP SCALP ANTIFUNGALS</v>
          </cell>
          <cell r="B775" t="str">
            <v>ABBOTT PHARM PRODS</v>
          </cell>
          <cell r="C775">
            <v>37</v>
          </cell>
          <cell r="D775">
            <v>28</v>
          </cell>
        </row>
        <row r="776">
          <cell r="A776" t="str">
            <v>D01A1:TOPICAL DERMAT ANTIFUNG</v>
          </cell>
          <cell r="B776" t="str">
            <v>MARIN PHARM</v>
          </cell>
          <cell r="C776">
            <v>0</v>
          </cell>
          <cell r="D776">
            <v>27</v>
          </cell>
        </row>
        <row r="777">
          <cell r="A777" t="str">
            <v>D08A0:ANTISEPTICS+DISINFECTANT</v>
          </cell>
          <cell r="B777" t="str">
            <v>VALEANT PHARM</v>
          </cell>
          <cell r="C777">
            <v>207</v>
          </cell>
          <cell r="D777">
            <v>25</v>
          </cell>
        </row>
        <row r="778">
          <cell r="A778" t="str">
            <v>D07A0:TOP.CORTICOSTEROID PLAIN</v>
          </cell>
          <cell r="B778" t="str">
            <v>ENVIRODERM PHARM I</v>
          </cell>
          <cell r="C778">
            <v>331</v>
          </cell>
          <cell r="D778">
            <v>24</v>
          </cell>
        </row>
        <row r="779">
          <cell r="A779" t="str">
            <v>D01A1:TOPICAL DERMAT ANTIFUNG</v>
          </cell>
          <cell r="B779" t="str">
            <v>MPM MEDICAL</v>
          </cell>
          <cell r="C779">
            <v>123</v>
          </cell>
          <cell r="D779">
            <v>20</v>
          </cell>
        </row>
        <row r="780">
          <cell r="A780" t="str">
            <v>D07A0:TOP.CORTICOSTEROID PLAIN</v>
          </cell>
          <cell r="B780" t="str">
            <v>WARRICK PHARM</v>
          </cell>
          <cell r="C780">
            <v>25</v>
          </cell>
          <cell r="D780">
            <v>20</v>
          </cell>
        </row>
        <row r="781">
          <cell r="A781" t="str">
            <v>D02A0:EMOLLIENTS &amp; PROTECTIVES</v>
          </cell>
          <cell r="B781" t="str">
            <v>DERMIK</v>
          </cell>
          <cell r="C781">
            <v>2432</v>
          </cell>
          <cell r="D781">
            <v>19</v>
          </cell>
        </row>
        <row r="782">
          <cell r="A782" t="str">
            <v>D11A0:OTHER DERMATOLOGICAL PRD</v>
          </cell>
          <cell r="B782" t="str">
            <v>ETHEX CORP</v>
          </cell>
          <cell r="C782">
            <v>51</v>
          </cell>
          <cell r="D782">
            <v>16</v>
          </cell>
        </row>
        <row r="783">
          <cell r="A783" t="str">
            <v>D03A9:OTH WOUND HEALING AGENTS</v>
          </cell>
          <cell r="B783" t="str">
            <v>FERNDALE LABS</v>
          </cell>
          <cell r="C783">
            <v>25</v>
          </cell>
          <cell r="D783">
            <v>13</v>
          </cell>
        </row>
        <row r="784">
          <cell r="A784" t="str">
            <v>D01A3:TOP SCALP ANTIFUNGALS</v>
          </cell>
          <cell r="B784" t="str">
            <v>TEVA PHARMACEUTICA</v>
          </cell>
          <cell r="C784">
            <v>102144</v>
          </cell>
          <cell r="D784">
            <v>12</v>
          </cell>
        </row>
        <row r="785">
          <cell r="A785" t="str">
            <v>D05A0:TOP A-PSORIASIS+SIM PRDS</v>
          </cell>
          <cell r="B785" t="str">
            <v>MEDICIS DERM</v>
          </cell>
          <cell r="C785">
            <v>11</v>
          </cell>
          <cell r="D785">
            <v>12</v>
          </cell>
        </row>
        <row r="786">
          <cell r="A786" t="str">
            <v>D07B3:TOP.STER.+A/BACT.+A/FUNG</v>
          </cell>
          <cell r="B786" t="str">
            <v>MFR NOT STATED</v>
          </cell>
          <cell r="C786">
            <v>16</v>
          </cell>
          <cell r="D786">
            <v>12</v>
          </cell>
        </row>
        <row r="787">
          <cell r="A787" t="str">
            <v>D03A9:OTH WOUND HEALING AGENTS</v>
          </cell>
          <cell r="B787" t="str">
            <v>TEVA PHARMACEUTICA</v>
          </cell>
          <cell r="C787">
            <v>5807</v>
          </cell>
          <cell r="D787">
            <v>11</v>
          </cell>
        </row>
        <row r="788">
          <cell r="A788" t="str">
            <v>D11A0:OTHER DERMATOLOGICAL PRD</v>
          </cell>
          <cell r="B788" t="str">
            <v>NOVARTIS CONS HLTH</v>
          </cell>
          <cell r="C788">
            <v>0</v>
          </cell>
          <cell r="D788">
            <v>9</v>
          </cell>
        </row>
        <row r="789">
          <cell r="A789" t="str">
            <v>D01A3:TOP SCALP ANTIFUNGALS</v>
          </cell>
          <cell r="B789" t="str">
            <v>PRIVATE LABEL</v>
          </cell>
          <cell r="C789">
            <v>0</v>
          </cell>
          <cell r="D789">
            <v>6</v>
          </cell>
        </row>
        <row r="790">
          <cell r="A790" t="str">
            <v>D07B2:TOP.STEROIDS+ANTIFUNGALS</v>
          </cell>
          <cell r="B790" t="str">
            <v>MAJOR PHARM</v>
          </cell>
          <cell r="C790">
            <v>13</v>
          </cell>
          <cell r="D790">
            <v>6</v>
          </cell>
        </row>
        <row r="791">
          <cell r="A791" t="str">
            <v>D06A0:TOP ANTIBACTERIALS</v>
          </cell>
          <cell r="B791" t="str">
            <v>BAUSCH &amp; LOMB</v>
          </cell>
          <cell r="C791">
            <v>1</v>
          </cell>
          <cell r="D791">
            <v>4</v>
          </cell>
        </row>
        <row r="792">
          <cell r="A792" t="str">
            <v>D01A1:TOPICAL DERMAT ANTIFUNG</v>
          </cell>
          <cell r="B792" t="str">
            <v>ALLERGAN</v>
          </cell>
          <cell r="C792">
            <v>0</v>
          </cell>
          <cell r="D792">
            <v>0</v>
          </cell>
        </row>
        <row r="793">
          <cell r="A793" t="str">
            <v>D01A1:TOPICAL DERMAT ANTIFUNG</v>
          </cell>
          <cell r="B793" t="str">
            <v>AMBIX</v>
          </cell>
          <cell r="C793">
            <v>0</v>
          </cell>
          <cell r="D793">
            <v>0</v>
          </cell>
        </row>
        <row r="794">
          <cell r="A794" t="str">
            <v>D01A1:TOPICAL DERMAT ANTIFUNG</v>
          </cell>
          <cell r="B794" t="str">
            <v>ANI PHARMACEUTICAL</v>
          </cell>
          <cell r="C794">
            <v>0</v>
          </cell>
          <cell r="D794">
            <v>0</v>
          </cell>
        </row>
        <row r="795">
          <cell r="A795" t="str">
            <v>D01A1:TOPICAL DERMAT ANTIFUNG</v>
          </cell>
          <cell r="B795" t="str">
            <v>ASAFI PHARM</v>
          </cell>
          <cell r="C795">
            <v>0</v>
          </cell>
          <cell r="D795">
            <v>0</v>
          </cell>
        </row>
        <row r="796">
          <cell r="A796" t="str">
            <v>D01A1:TOPICAL DERMAT ANTIFUNG</v>
          </cell>
          <cell r="B796" t="str">
            <v>BAYER CONSUMER CAR</v>
          </cell>
          <cell r="C796">
            <v>0</v>
          </cell>
          <cell r="D796">
            <v>0</v>
          </cell>
        </row>
        <row r="797">
          <cell r="A797" t="str">
            <v>D01A1:TOPICAL DERMAT ANTIFUNG</v>
          </cell>
          <cell r="B797" t="str">
            <v>BAYER HEALTHCARE P</v>
          </cell>
          <cell r="C797">
            <v>0</v>
          </cell>
          <cell r="D797">
            <v>0</v>
          </cell>
        </row>
        <row r="798">
          <cell r="A798" t="str">
            <v>D01A1:TOPICAL DERMAT ANTIFUNG</v>
          </cell>
          <cell r="B798" t="str">
            <v>BRISTOL-M SQ US PH</v>
          </cell>
          <cell r="C798">
            <v>0</v>
          </cell>
          <cell r="D798">
            <v>0</v>
          </cell>
        </row>
        <row r="799">
          <cell r="A799" t="str">
            <v>D01A1:TOPICAL DERMAT ANTIFUNG</v>
          </cell>
          <cell r="B799" t="str">
            <v>CIRCA PHARMACEUTIC</v>
          </cell>
          <cell r="C799">
            <v>0</v>
          </cell>
          <cell r="D799">
            <v>0</v>
          </cell>
        </row>
        <row r="800">
          <cell r="A800" t="str">
            <v>D01A1:TOPICAL DERMAT ANTIFUNG</v>
          </cell>
          <cell r="B800" t="str">
            <v>DERMARITE</v>
          </cell>
          <cell r="C800">
            <v>0</v>
          </cell>
          <cell r="D800">
            <v>0</v>
          </cell>
        </row>
        <row r="801">
          <cell r="A801" t="str">
            <v>D01A1:TOPICAL DERMAT ANTIFUNG</v>
          </cell>
          <cell r="B801" t="str">
            <v>DERMASCIENCE</v>
          </cell>
          <cell r="C801">
            <v>0</v>
          </cell>
          <cell r="D801">
            <v>0</v>
          </cell>
        </row>
        <row r="802">
          <cell r="A802" t="str">
            <v>D01A1:TOPICAL DERMAT ANTIFUNG</v>
          </cell>
          <cell r="B802" t="str">
            <v>DHS INC</v>
          </cell>
          <cell r="C802">
            <v>0</v>
          </cell>
          <cell r="D802">
            <v>0</v>
          </cell>
        </row>
        <row r="803">
          <cell r="A803" t="str">
            <v>D01A1:TOPICAL DERMAT ANTIFUNG</v>
          </cell>
          <cell r="B803" t="str">
            <v>DISPENSEXPRESS</v>
          </cell>
          <cell r="C803">
            <v>0</v>
          </cell>
          <cell r="D803">
            <v>0</v>
          </cell>
        </row>
        <row r="804">
          <cell r="A804" t="str">
            <v>D01A1:TOPICAL DERMAT ANTIFUNG</v>
          </cell>
          <cell r="B804" t="str">
            <v>DISPENSING SOLUTIO</v>
          </cell>
          <cell r="D804">
            <v>0</v>
          </cell>
        </row>
        <row r="805">
          <cell r="A805" t="str">
            <v>D01A1:TOPICAL DERMAT ANTIFUNG</v>
          </cell>
          <cell r="B805" t="str">
            <v>DRX</v>
          </cell>
          <cell r="C805">
            <v>0</v>
          </cell>
          <cell r="D805">
            <v>0</v>
          </cell>
        </row>
        <row r="806">
          <cell r="A806" t="str">
            <v>D01A1:TOPICAL DERMAT ANTIFUNG</v>
          </cell>
          <cell r="B806" t="str">
            <v>EMERSON</v>
          </cell>
          <cell r="C806">
            <v>0</v>
          </cell>
          <cell r="D806">
            <v>0</v>
          </cell>
        </row>
        <row r="807">
          <cell r="A807" t="str">
            <v>D01A1:TOPICAL DERMAT ANTIFUNG</v>
          </cell>
          <cell r="B807" t="str">
            <v>JANSSEN PHARM</v>
          </cell>
          <cell r="C807">
            <v>0</v>
          </cell>
          <cell r="D807">
            <v>0</v>
          </cell>
        </row>
        <row r="808">
          <cell r="A808" t="str">
            <v>D01A1:TOPICAL DERMAT ANTIFUNG</v>
          </cell>
          <cell r="B808" t="str">
            <v>KRAMER-NOVIS</v>
          </cell>
          <cell r="C808">
            <v>0</v>
          </cell>
          <cell r="D808">
            <v>0</v>
          </cell>
        </row>
        <row r="809">
          <cell r="A809" t="str">
            <v>D01A1:TOPICAL DERMAT ANTIFUNG</v>
          </cell>
          <cell r="B809" t="str">
            <v>NOREGA PHARM</v>
          </cell>
          <cell r="C809">
            <v>0</v>
          </cell>
          <cell r="D809">
            <v>0</v>
          </cell>
        </row>
        <row r="810">
          <cell r="A810" t="str">
            <v>D01A1:TOPICAL DERMAT ANTIFUNG</v>
          </cell>
          <cell r="B810" t="str">
            <v>NUCARE PHARM</v>
          </cell>
          <cell r="C810">
            <v>0</v>
          </cell>
          <cell r="D810">
            <v>0</v>
          </cell>
        </row>
        <row r="811">
          <cell r="A811" t="str">
            <v>D01A1:TOPICAL DERMAT ANTIFUNG</v>
          </cell>
          <cell r="B811" t="str">
            <v>OAKHURST</v>
          </cell>
          <cell r="C811">
            <v>0</v>
          </cell>
          <cell r="D811">
            <v>0</v>
          </cell>
        </row>
        <row r="812">
          <cell r="A812" t="str">
            <v>D01A1:TOPICAL DERMAT ANTIFUNG</v>
          </cell>
          <cell r="B812" t="str">
            <v>PALMETTO PHARMA</v>
          </cell>
          <cell r="C812">
            <v>0</v>
          </cell>
          <cell r="D812">
            <v>0</v>
          </cell>
        </row>
        <row r="813">
          <cell r="A813" t="str">
            <v>D01A1:TOPICAL DERMAT ANTIFUNG</v>
          </cell>
          <cell r="B813" t="str">
            <v>PHARMA PAC</v>
          </cell>
          <cell r="C813">
            <v>0</v>
          </cell>
          <cell r="D813">
            <v>0</v>
          </cell>
        </row>
        <row r="814">
          <cell r="A814" t="str">
            <v>D01A1:TOPICAL DERMAT ANTIFUNG</v>
          </cell>
          <cell r="B814" t="str">
            <v>PHARMEDIX</v>
          </cell>
          <cell r="D814">
            <v>0</v>
          </cell>
        </row>
        <row r="815">
          <cell r="A815" t="str">
            <v>D01A1:TOPICAL DERMAT ANTIFUNG</v>
          </cell>
          <cell r="B815" t="str">
            <v>PHYS TOTAL CARE</v>
          </cell>
          <cell r="C815">
            <v>0</v>
          </cell>
          <cell r="D815">
            <v>0</v>
          </cell>
        </row>
        <row r="816">
          <cell r="A816" t="str">
            <v>D01A1:TOPICAL DERMAT ANTIFUNG</v>
          </cell>
          <cell r="B816" t="str">
            <v>PHYSICIAN PARTNER</v>
          </cell>
          <cell r="C816">
            <v>0</v>
          </cell>
          <cell r="D816">
            <v>0</v>
          </cell>
        </row>
        <row r="817">
          <cell r="A817" t="str">
            <v>D01A1:TOPICAL DERMAT ANTIFUNG</v>
          </cell>
          <cell r="B817" t="str">
            <v>PRESCRIPT PHARM</v>
          </cell>
          <cell r="C817">
            <v>0</v>
          </cell>
          <cell r="D817">
            <v>0</v>
          </cell>
        </row>
        <row r="818">
          <cell r="A818" t="str">
            <v>D01A1:TOPICAL DERMAT ANTIFUNG</v>
          </cell>
          <cell r="B818" t="str">
            <v>QUALITY CARE PHARM</v>
          </cell>
          <cell r="C818">
            <v>0</v>
          </cell>
          <cell r="D818">
            <v>0</v>
          </cell>
        </row>
        <row r="819">
          <cell r="A819" t="str">
            <v>D01A1:TOPICAL DERMAT ANTIFUNG</v>
          </cell>
          <cell r="B819" t="str">
            <v>R I J PHARM</v>
          </cell>
          <cell r="C819">
            <v>0</v>
          </cell>
          <cell r="D819">
            <v>0</v>
          </cell>
        </row>
        <row r="820">
          <cell r="A820" t="str">
            <v>D01A1:TOPICAL DERMAT ANTIFUNG</v>
          </cell>
          <cell r="B820" t="str">
            <v>R.I.D. INC</v>
          </cell>
          <cell r="D820">
            <v>0</v>
          </cell>
        </row>
        <row r="821">
          <cell r="A821" t="str">
            <v>D01A1:TOPICAL DERMAT ANTIFUNG</v>
          </cell>
          <cell r="B821" t="str">
            <v>SAVAGE LABS</v>
          </cell>
          <cell r="C821">
            <v>0</v>
          </cell>
          <cell r="D821">
            <v>0</v>
          </cell>
        </row>
        <row r="822">
          <cell r="A822" t="str">
            <v>D01A1:TOPICAL DERMAT ANTIFUNG</v>
          </cell>
          <cell r="B822" t="str">
            <v>SCHERING</v>
          </cell>
          <cell r="C822">
            <v>0</v>
          </cell>
          <cell r="D822">
            <v>0</v>
          </cell>
        </row>
        <row r="823">
          <cell r="A823" t="str">
            <v>D01A1:TOPICAL DERMAT ANTIFUNG</v>
          </cell>
          <cell r="B823" t="str">
            <v>SHEFFIELD LABS</v>
          </cell>
          <cell r="C823">
            <v>104</v>
          </cell>
          <cell r="D823">
            <v>0</v>
          </cell>
        </row>
        <row r="824">
          <cell r="A824" t="str">
            <v>D01A1:TOPICAL DERMAT ANTIFUNG</v>
          </cell>
          <cell r="B824" t="str">
            <v>SOUTHWOOD PHARM</v>
          </cell>
          <cell r="C824">
            <v>0</v>
          </cell>
          <cell r="D824">
            <v>0</v>
          </cell>
        </row>
        <row r="825">
          <cell r="A825" t="str">
            <v>D01A1:TOPICAL DERMAT ANTIFUNG</v>
          </cell>
          <cell r="B825" t="str">
            <v>STAT RX USA</v>
          </cell>
          <cell r="C825">
            <v>0</v>
          </cell>
          <cell r="D825">
            <v>0</v>
          </cell>
        </row>
        <row r="826">
          <cell r="A826" t="str">
            <v>D01A1:TOPICAL DERMAT ANTIFUNG</v>
          </cell>
          <cell r="B826" t="str">
            <v>URL PHARMA</v>
          </cell>
          <cell r="C826">
            <v>0</v>
          </cell>
          <cell r="D826">
            <v>0</v>
          </cell>
        </row>
        <row r="827">
          <cell r="A827" t="str">
            <v>D01A1:TOPICAL DERMAT ANTIFUNG</v>
          </cell>
          <cell r="B827" t="str">
            <v>VIBRANTA</v>
          </cell>
          <cell r="C827">
            <v>0</v>
          </cell>
          <cell r="D827">
            <v>0</v>
          </cell>
        </row>
        <row r="828">
          <cell r="A828" t="str">
            <v>D01A1:TOPICAL DERMAT ANTIFUNG</v>
          </cell>
          <cell r="B828" t="str">
            <v>W.F. YOUNG</v>
          </cell>
          <cell r="C828">
            <v>0</v>
          </cell>
          <cell r="D828">
            <v>0</v>
          </cell>
        </row>
        <row r="829">
          <cell r="A829" t="str">
            <v>D01A1:TOPICAL DERMAT ANTIFUNG</v>
          </cell>
          <cell r="B829" t="str">
            <v>WEEKS LEO</v>
          </cell>
          <cell r="C829">
            <v>0</v>
          </cell>
          <cell r="D829">
            <v>0</v>
          </cell>
        </row>
        <row r="830">
          <cell r="A830" t="str">
            <v>D01A2:SYST DERMAT ANTIFUNGALS</v>
          </cell>
          <cell r="B830" t="str">
            <v>ESI LEDERLE</v>
          </cell>
          <cell r="C830">
            <v>0</v>
          </cell>
          <cell r="D830">
            <v>0</v>
          </cell>
        </row>
        <row r="831">
          <cell r="A831" t="str">
            <v>D01A2:SYST DERMAT ANTIFUNGALS</v>
          </cell>
          <cell r="B831" t="str">
            <v>MARTEC PHARM</v>
          </cell>
          <cell r="C831">
            <v>0</v>
          </cell>
          <cell r="D831">
            <v>0</v>
          </cell>
        </row>
        <row r="832">
          <cell r="A832" t="str">
            <v>D01A2:SYST DERMAT ANTIFUNGALS</v>
          </cell>
          <cell r="B832" t="str">
            <v>PALMETTO PHARMA</v>
          </cell>
          <cell r="C832">
            <v>0</v>
          </cell>
          <cell r="D832">
            <v>0</v>
          </cell>
        </row>
        <row r="833">
          <cell r="A833" t="str">
            <v>D01A2:SYST DERMAT ANTIFUNGALS</v>
          </cell>
          <cell r="B833" t="str">
            <v>PFIZER</v>
          </cell>
          <cell r="C833">
            <v>0</v>
          </cell>
          <cell r="D833">
            <v>0</v>
          </cell>
        </row>
        <row r="834">
          <cell r="A834" t="str">
            <v>D01A2:SYST DERMAT ANTIFUNGALS</v>
          </cell>
          <cell r="B834" t="str">
            <v>PHYS TOTAL CARE</v>
          </cell>
          <cell r="C834">
            <v>0</v>
          </cell>
          <cell r="D834">
            <v>0</v>
          </cell>
        </row>
        <row r="835">
          <cell r="A835" t="str">
            <v>D01A2:SYST DERMAT ANTIFUNGALS</v>
          </cell>
          <cell r="B835" t="str">
            <v>SCHERING</v>
          </cell>
          <cell r="C835">
            <v>0</v>
          </cell>
          <cell r="D835">
            <v>0</v>
          </cell>
        </row>
        <row r="836">
          <cell r="A836" t="str">
            <v>D01A2:SYST DERMAT ANTIFUNGALS</v>
          </cell>
          <cell r="B836" t="str">
            <v>WARRICK PHARM</v>
          </cell>
          <cell r="C836">
            <v>0</v>
          </cell>
          <cell r="D836">
            <v>0</v>
          </cell>
        </row>
        <row r="837">
          <cell r="A837" t="str">
            <v>D01A3:TOP SCALP ANTIFUNGALS</v>
          </cell>
          <cell r="B837" t="str">
            <v>ACTAVIS</v>
          </cell>
          <cell r="C837">
            <v>0</v>
          </cell>
          <cell r="D837">
            <v>0</v>
          </cell>
        </row>
        <row r="838">
          <cell r="A838" t="str">
            <v>D01A3:TOP SCALP ANTIFUNGALS</v>
          </cell>
          <cell r="B838" t="str">
            <v>DISPENSEXPRESS</v>
          </cell>
          <cell r="C838">
            <v>0</v>
          </cell>
          <cell r="D838">
            <v>0</v>
          </cell>
        </row>
        <row r="839">
          <cell r="A839" t="str">
            <v>D01A3:TOP SCALP ANTIFUNGALS</v>
          </cell>
          <cell r="B839" t="str">
            <v>DRX</v>
          </cell>
          <cell r="C839">
            <v>0</v>
          </cell>
          <cell r="D839">
            <v>0</v>
          </cell>
        </row>
        <row r="840">
          <cell r="A840" t="str">
            <v>D01A3:TOP SCALP ANTIFUNGALS</v>
          </cell>
          <cell r="B840" t="str">
            <v>MAJOR PHARM</v>
          </cell>
          <cell r="C840">
            <v>174</v>
          </cell>
          <cell r="D840">
            <v>0</v>
          </cell>
        </row>
        <row r="841">
          <cell r="A841" t="str">
            <v>D01A3:TOP SCALP ANTIFUNGALS</v>
          </cell>
          <cell r="B841" t="str">
            <v>ONTOS, INC</v>
          </cell>
          <cell r="C841">
            <v>0</v>
          </cell>
          <cell r="D841">
            <v>0</v>
          </cell>
        </row>
        <row r="842">
          <cell r="A842" t="str">
            <v>D01A3:TOP SCALP ANTIFUNGALS</v>
          </cell>
          <cell r="B842" t="str">
            <v>PALMETTO PHARMA</v>
          </cell>
          <cell r="C842">
            <v>0</v>
          </cell>
          <cell r="D842">
            <v>0</v>
          </cell>
        </row>
        <row r="843">
          <cell r="A843" t="str">
            <v>D01A3:TOP SCALP ANTIFUNGALS</v>
          </cell>
          <cell r="B843" t="str">
            <v>PHYS TOTAL CARE</v>
          </cell>
          <cell r="C843">
            <v>0</v>
          </cell>
          <cell r="D843">
            <v>0</v>
          </cell>
        </row>
        <row r="844">
          <cell r="A844" t="str">
            <v>D01A3:TOP SCALP ANTIFUNGALS</v>
          </cell>
          <cell r="B844" t="str">
            <v>QUALITEST PRODUCTS</v>
          </cell>
          <cell r="C844">
            <v>0</v>
          </cell>
          <cell r="D844">
            <v>0</v>
          </cell>
        </row>
        <row r="845">
          <cell r="A845" t="str">
            <v>D01A3:TOP SCALP ANTIFUNGALS</v>
          </cell>
          <cell r="B845" t="str">
            <v>QUALITY CARE PHARM</v>
          </cell>
          <cell r="C845">
            <v>0</v>
          </cell>
          <cell r="D845">
            <v>0</v>
          </cell>
        </row>
        <row r="846">
          <cell r="A846" t="str">
            <v>D01A3:TOP SCALP ANTIFUNGALS</v>
          </cell>
          <cell r="B846" t="str">
            <v>SOUTHWOOD PHARM</v>
          </cell>
          <cell r="C846">
            <v>0</v>
          </cell>
          <cell r="D846">
            <v>0</v>
          </cell>
        </row>
        <row r="847">
          <cell r="A847" t="str">
            <v>D01A3:TOP SCALP ANTIFUNGALS</v>
          </cell>
          <cell r="B847" t="str">
            <v>THAMES PHARMACAL</v>
          </cell>
          <cell r="C847">
            <v>0</v>
          </cell>
          <cell r="D847">
            <v>0</v>
          </cell>
        </row>
        <row r="848">
          <cell r="A848" t="str">
            <v>D01A3:TOP SCALP ANTIFUNGALS</v>
          </cell>
          <cell r="B848" t="str">
            <v>URL PHARMA</v>
          </cell>
          <cell r="C848">
            <v>0</v>
          </cell>
          <cell r="D848">
            <v>0</v>
          </cell>
        </row>
        <row r="849">
          <cell r="A849" t="str">
            <v>D02A0:EMOLLIENTS &amp; PROTECTIVES</v>
          </cell>
          <cell r="B849" t="str">
            <v>A-S MEDICATION</v>
          </cell>
          <cell r="D849">
            <v>0</v>
          </cell>
        </row>
        <row r="850">
          <cell r="A850" t="str">
            <v>D02A0:EMOLLIENTS &amp; PROTECTIVES</v>
          </cell>
          <cell r="B850" t="str">
            <v>ACTAVIS</v>
          </cell>
          <cell r="C850">
            <v>2276</v>
          </cell>
          <cell r="D850">
            <v>0</v>
          </cell>
        </row>
        <row r="851">
          <cell r="A851" t="str">
            <v>D02A0:EMOLLIENTS &amp; PROTECTIVES</v>
          </cell>
          <cell r="B851" t="str">
            <v>ALIGON PHARM</v>
          </cell>
          <cell r="C851">
            <v>0</v>
          </cell>
          <cell r="D851">
            <v>0</v>
          </cell>
        </row>
        <row r="852">
          <cell r="A852" t="str">
            <v>D02A0:EMOLLIENTS &amp; PROTECTIVES</v>
          </cell>
          <cell r="B852" t="str">
            <v>BETA DERMACEUTICAL</v>
          </cell>
          <cell r="C852">
            <v>0</v>
          </cell>
          <cell r="D852">
            <v>0</v>
          </cell>
        </row>
        <row r="853">
          <cell r="A853" t="str">
            <v>D02A0:EMOLLIENTS &amp; PROTECTIVES</v>
          </cell>
          <cell r="B853" t="str">
            <v>BRISTOL-M SQ US PH</v>
          </cell>
          <cell r="C853">
            <v>0</v>
          </cell>
          <cell r="D853">
            <v>0</v>
          </cell>
        </row>
        <row r="854">
          <cell r="A854" t="str">
            <v>D02A0:EMOLLIENTS &amp; PROTECTIVES</v>
          </cell>
          <cell r="B854" t="str">
            <v>CAN-AM SURGICAL CO</v>
          </cell>
          <cell r="C854">
            <v>29</v>
          </cell>
          <cell r="D854">
            <v>0</v>
          </cell>
        </row>
        <row r="855">
          <cell r="A855" t="str">
            <v>D02A0:EMOLLIENTS &amp; PROTECTIVES</v>
          </cell>
          <cell r="B855" t="str">
            <v>CONSUMER CHOICE SY</v>
          </cell>
          <cell r="C855">
            <v>638</v>
          </cell>
          <cell r="D855">
            <v>0</v>
          </cell>
        </row>
        <row r="856">
          <cell r="A856" t="str">
            <v>D02A0:EMOLLIENTS &amp; PROTECTIVES</v>
          </cell>
          <cell r="B856" t="str">
            <v>COREPHARMA</v>
          </cell>
          <cell r="C856">
            <v>0</v>
          </cell>
          <cell r="D856">
            <v>0</v>
          </cell>
        </row>
        <row r="857">
          <cell r="A857" t="str">
            <v>D02A0:EMOLLIENTS &amp; PROTECTIVES</v>
          </cell>
          <cell r="B857" t="str">
            <v>CP HEALTH &amp; BTY PR</v>
          </cell>
          <cell r="C857">
            <v>0</v>
          </cell>
          <cell r="D857">
            <v>0</v>
          </cell>
        </row>
        <row r="858">
          <cell r="A858" t="str">
            <v>D02A0:EMOLLIENTS &amp; PROTECTIVES</v>
          </cell>
          <cell r="B858" t="str">
            <v>CUMBERLAND MFG CO</v>
          </cell>
          <cell r="C858">
            <v>0</v>
          </cell>
          <cell r="D858">
            <v>0</v>
          </cell>
        </row>
        <row r="859">
          <cell r="A859" t="str">
            <v>D02A0:EMOLLIENTS &amp; PROTECTIVES</v>
          </cell>
          <cell r="B859" t="str">
            <v>DEL RAY LABS</v>
          </cell>
          <cell r="C859">
            <v>0</v>
          </cell>
          <cell r="D859">
            <v>0</v>
          </cell>
        </row>
        <row r="860">
          <cell r="A860" t="str">
            <v>D02A0:EMOLLIENTS &amp; PROTECTIVES</v>
          </cell>
          <cell r="B860" t="str">
            <v>DELTA DRUG</v>
          </cell>
          <cell r="C860">
            <v>0</v>
          </cell>
          <cell r="D860">
            <v>0</v>
          </cell>
        </row>
        <row r="861">
          <cell r="A861" t="str">
            <v>D02A0:EMOLLIENTS &amp; PROTECTIVES</v>
          </cell>
          <cell r="B861" t="str">
            <v>DISPENSEXPRESS</v>
          </cell>
          <cell r="C861">
            <v>0</v>
          </cell>
          <cell r="D861">
            <v>0</v>
          </cell>
        </row>
        <row r="862">
          <cell r="A862" t="str">
            <v>D02A0:EMOLLIENTS &amp; PROTECTIVES</v>
          </cell>
          <cell r="B862" t="str">
            <v>EMJAY LABS</v>
          </cell>
          <cell r="C862">
            <v>0</v>
          </cell>
          <cell r="D862">
            <v>0</v>
          </cell>
        </row>
        <row r="863">
          <cell r="A863" t="str">
            <v>D02A0:EMOLLIENTS &amp; PROTECTIVES</v>
          </cell>
          <cell r="B863" t="str">
            <v>ENDIT LABORATORIES</v>
          </cell>
          <cell r="C863">
            <v>303</v>
          </cell>
          <cell r="D863">
            <v>0</v>
          </cell>
        </row>
        <row r="864">
          <cell r="A864" t="str">
            <v>D02A0:EMOLLIENTS &amp; PROTECTIVES</v>
          </cell>
          <cell r="B864" t="str">
            <v>FALLENE</v>
          </cell>
          <cell r="C864">
            <v>0</v>
          </cell>
          <cell r="D864">
            <v>0</v>
          </cell>
        </row>
        <row r="865">
          <cell r="A865" t="str">
            <v>D02A0:EMOLLIENTS &amp; PROTECTIVES</v>
          </cell>
          <cell r="B865" t="str">
            <v>FLANDERS INC</v>
          </cell>
          <cell r="C865">
            <v>0</v>
          </cell>
          <cell r="D865">
            <v>0</v>
          </cell>
        </row>
        <row r="866">
          <cell r="A866" t="str">
            <v>D02A0:EMOLLIENTS &amp; PROTECTIVES</v>
          </cell>
          <cell r="B866" t="str">
            <v>GALLIPOT</v>
          </cell>
          <cell r="C866">
            <v>0</v>
          </cell>
          <cell r="D866">
            <v>0</v>
          </cell>
        </row>
        <row r="867">
          <cell r="A867" t="str">
            <v>D02A0:EMOLLIENTS &amp; PROTECTIVES</v>
          </cell>
          <cell r="B867" t="str">
            <v>GENERAMED INC</v>
          </cell>
          <cell r="C867">
            <v>0</v>
          </cell>
          <cell r="D867">
            <v>0</v>
          </cell>
        </row>
        <row r="868">
          <cell r="A868" t="str">
            <v>D02A0:EMOLLIENTS &amp; PROTECTIVES</v>
          </cell>
          <cell r="B868" t="str">
            <v>HOLLISTER, INC</v>
          </cell>
          <cell r="C868">
            <v>0</v>
          </cell>
          <cell r="D868">
            <v>0</v>
          </cell>
        </row>
        <row r="869">
          <cell r="A869" t="str">
            <v>D02A0:EMOLLIENTS &amp; PROTECTIVES</v>
          </cell>
          <cell r="B869" t="str">
            <v>HYPERION</v>
          </cell>
          <cell r="C869">
            <v>0</v>
          </cell>
          <cell r="D869">
            <v>0</v>
          </cell>
        </row>
        <row r="870">
          <cell r="A870" t="str">
            <v>D02A0:EMOLLIENTS &amp; PROTECTIVES</v>
          </cell>
          <cell r="B870" t="str">
            <v>INSIGHT PHARMA INC</v>
          </cell>
          <cell r="C870">
            <v>0</v>
          </cell>
          <cell r="D870">
            <v>0</v>
          </cell>
        </row>
        <row r="871">
          <cell r="A871" t="str">
            <v>D02A0:EMOLLIENTS &amp; PROTECTIVES</v>
          </cell>
          <cell r="B871" t="str">
            <v>J&amp;J MEDICAL</v>
          </cell>
          <cell r="C871">
            <v>106</v>
          </cell>
          <cell r="D871">
            <v>0</v>
          </cell>
        </row>
        <row r="872">
          <cell r="A872" t="str">
            <v>D02A0:EMOLLIENTS &amp; PROTECTIVES</v>
          </cell>
          <cell r="B872" t="str">
            <v>JONES PHARMACEUTIC</v>
          </cell>
          <cell r="C872">
            <v>0</v>
          </cell>
          <cell r="D872">
            <v>0</v>
          </cell>
        </row>
        <row r="873">
          <cell r="A873" t="str">
            <v>D02A0:EMOLLIENTS &amp; PROTECTIVES</v>
          </cell>
          <cell r="B873" t="str">
            <v>LILLY</v>
          </cell>
          <cell r="C873">
            <v>0</v>
          </cell>
          <cell r="D873">
            <v>0</v>
          </cell>
        </row>
        <row r="874">
          <cell r="A874" t="str">
            <v>D02A0:EMOLLIENTS &amp; PROTECTIVES</v>
          </cell>
          <cell r="B874" t="str">
            <v>LTC PRODUCTS INC.</v>
          </cell>
          <cell r="C874">
            <v>0</v>
          </cell>
          <cell r="D874">
            <v>0</v>
          </cell>
        </row>
        <row r="875">
          <cell r="A875" t="str">
            <v>D02A0:EMOLLIENTS &amp; PROTECTIVES</v>
          </cell>
          <cell r="B875" t="str">
            <v>MARLEX PHARM</v>
          </cell>
          <cell r="C875">
            <v>0</v>
          </cell>
          <cell r="D875">
            <v>0</v>
          </cell>
        </row>
        <row r="876">
          <cell r="A876" t="str">
            <v>D02A0:EMOLLIENTS &amp; PROTECTIVES</v>
          </cell>
          <cell r="B876" t="str">
            <v>MEDI-KAY LABS</v>
          </cell>
          <cell r="C876">
            <v>0</v>
          </cell>
          <cell r="D876">
            <v>0</v>
          </cell>
        </row>
        <row r="877">
          <cell r="A877" t="str">
            <v>D02A0:EMOLLIENTS &amp; PROTECTIVES</v>
          </cell>
          <cell r="B877" t="str">
            <v>MEDIQUE PRODS</v>
          </cell>
          <cell r="D877">
            <v>0</v>
          </cell>
        </row>
        <row r="878">
          <cell r="A878" t="str">
            <v>D02A0:EMOLLIENTS &amp; PROTECTIVES</v>
          </cell>
          <cell r="B878" t="str">
            <v>MEDIX</v>
          </cell>
          <cell r="C878">
            <v>0</v>
          </cell>
          <cell r="D878">
            <v>0</v>
          </cell>
        </row>
        <row r="879">
          <cell r="A879" t="str">
            <v>D02A0:EMOLLIENTS &amp; PROTECTIVES</v>
          </cell>
          <cell r="B879" t="str">
            <v>MERICON IND</v>
          </cell>
          <cell r="C879">
            <v>0</v>
          </cell>
          <cell r="D879">
            <v>0</v>
          </cell>
        </row>
        <row r="880">
          <cell r="A880" t="str">
            <v>D02A0:EMOLLIENTS &amp; PROTECTIVES</v>
          </cell>
          <cell r="B880" t="str">
            <v>MOORE, H.L.</v>
          </cell>
          <cell r="C880">
            <v>0</v>
          </cell>
          <cell r="D880">
            <v>0</v>
          </cell>
        </row>
        <row r="881">
          <cell r="A881" t="str">
            <v>D02A0:EMOLLIENTS &amp; PROTECTIVES</v>
          </cell>
          <cell r="B881" t="str">
            <v>NOYES</v>
          </cell>
          <cell r="C881">
            <v>0</v>
          </cell>
          <cell r="D881">
            <v>0</v>
          </cell>
        </row>
        <row r="882">
          <cell r="A882" t="str">
            <v>D02A0:EMOLLIENTS &amp; PROTECTIVES</v>
          </cell>
          <cell r="B882" t="str">
            <v>NUMARK LABS</v>
          </cell>
          <cell r="C882">
            <v>0</v>
          </cell>
          <cell r="D882">
            <v>0</v>
          </cell>
        </row>
        <row r="883">
          <cell r="A883" t="str">
            <v>D02A0:EMOLLIENTS &amp; PROTECTIVES</v>
          </cell>
          <cell r="B883" t="str">
            <v>ONTOS, INC</v>
          </cell>
          <cell r="D883">
            <v>0</v>
          </cell>
        </row>
        <row r="884">
          <cell r="A884" t="str">
            <v>D02A0:EMOLLIENTS &amp; PROTECTIVES</v>
          </cell>
          <cell r="B884" t="str">
            <v>PAL MIDWEST</v>
          </cell>
          <cell r="C884">
            <v>0</v>
          </cell>
          <cell r="D884">
            <v>0</v>
          </cell>
        </row>
        <row r="885">
          <cell r="A885" t="str">
            <v>D02A0:EMOLLIENTS &amp; PROTECTIVES</v>
          </cell>
          <cell r="B885" t="str">
            <v>PERFECTA PRODUCTS</v>
          </cell>
          <cell r="C885">
            <v>20352</v>
          </cell>
          <cell r="D885">
            <v>0</v>
          </cell>
        </row>
        <row r="886">
          <cell r="A886" t="str">
            <v>D02A0:EMOLLIENTS &amp; PROTECTIVES</v>
          </cell>
          <cell r="B886" t="str">
            <v>PFIZER CPD</v>
          </cell>
          <cell r="C886">
            <v>0</v>
          </cell>
          <cell r="D886">
            <v>0</v>
          </cell>
        </row>
        <row r="887">
          <cell r="A887" t="str">
            <v>D02A0:EMOLLIENTS &amp; PROTECTIVES</v>
          </cell>
          <cell r="B887" t="str">
            <v>PHYS TOTAL CARE</v>
          </cell>
          <cell r="C887">
            <v>0</v>
          </cell>
          <cell r="D887">
            <v>0</v>
          </cell>
        </row>
        <row r="888">
          <cell r="A888" t="str">
            <v>D02A0:EMOLLIENTS &amp; PROTECTIVES</v>
          </cell>
          <cell r="B888" t="str">
            <v>PHYSICIAN PARTNER</v>
          </cell>
          <cell r="C888">
            <v>0</v>
          </cell>
          <cell r="D888">
            <v>0</v>
          </cell>
        </row>
        <row r="889">
          <cell r="A889" t="str">
            <v>D02A0:EMOLLIENTS &amp; PROTECTIVES</v>
          </cell>
          <cell r="B889" t="str">
            <v>PRASCO LABS</v>
          </cell>
          <cell r="C889">
            <v>3721</v>
          </cell>
          <cell r="D889">
            <v>0</v>
          </cell>
        </row>
        <row r="890">
          <cell r="A890" t="str">
            <v>D02A0:EMOLLIENTS &amp; PROTECTIVES</v>
          </cell>
          <cell r="B890" t="str">
            <v>PROTEQUE</v>
          </cell>
          <cell r="C890">
            <v>716</v>
          </cell>
          <cell r="D890">
            <v>0</v>
          </cell>
        </row>
        <row r="891">
          <cell r="A891" t="str">
            <v>D02A0:EMOLLIENTS &amp; PROTECTIVES</v>
          </cell>
          <cell r="B891" t="str">
            <v>QUALITY CARE PHARM</v>
          </cell>
          <cell r="D891">
            <v>0</v>
          </cell>
        </row>
        <row r="892">
          <cell r="A892" t="str">
            <v>D02A0:EMOLLIENTS &amp; PROTECTIVES</v>
          </cell>
          <cell r="B892" t="str">
            <v>REESE PHARM</v>
          </cell>
          <cell r="C892">
            <v>0</v>
          </cell>
          <cell r="D892">
            <v>0</v>
          </cell>
        </row>
        <row r="893">
          <cell r="A893" t="str">
            <v>D02A0:EMOLLIENTS &amp; PROTECTIVES</v>
          </cell>
          <cell r="B893" t="str">
            <v>SAGE PROD INC</v>
          </cell>
          <cell r="C893">
            <v>0</v>
          </cell>
          <cell r="D893">
            <v>0</v>
          </cell>
        </row>
        <row r="894">
          <cell r="A894" t="str">
            <v>D02A0:EMOLLIENTS &amp; PROTECTIVES</v>
          </cell>
          <cell r="B894" t="str">
            <v>SANOFI AVENTIS PHR</v>
          </cell>
          <cell r="C894">
            <v>0</v>
          </cell>
          <cell r="D894">
            <v>0</v>
          </cell>
        </row>
        <row r="895">
          <cell r="A895" t="str">
            <v>D02A0:EMOLLIENTS &amp; PROTECTIVES</v>
          </cell>
          <cell r="B895" t="str">
            <v>SCHERER LABS</v>
          </cell>
          <cell r="C895">
            <v>0</v>
          </cell>
          <cell r="D895">
            <v>0</v>
          </cell>
        </row>
        <row r="896">
          <cell r="A896" t="str">
            <v>D02A0:EMOLLIENTS &amp; PROTECTIVES</v>
          </cell>
          <cell r="B896" t="str">
            <v>SCHWARZ PHARMA</v>
          </cell>
          <cell r="C896">
            <v>0</v>
          </cell>
          <cell r="D896">
            <v>0</v>
          </cell>
        </row>
        <row r="897">
          <cell r="A897" t="str">
            <v>D02A0:EMOLLIENTS &amp; PROTECTIVES</v>
          </cell>
          <cell r="B897" t="str">
            <v>SOUTHWOOD PHARM</v>
          </cell>
          <cell r="C897">
            <v>0</v>
          </cell>
          <cell r="D897">
            <v>0</v>
          </cell>
        </row>
        <row r="898">
          <cell r="A898" t="str">
            <v>D02A0:EMOLLIENTS &amp; PROTECTIVES</v>
          </cell>
          <cell r="B898" t="str">
            <v>TOUCHLESS CARE</v>
          </cell>
          <cell r="D898">
            <v>0</v>
          </cell>
        </row>
        <row r="899">
          <cell r="A899" t="str">
            <v>D02A0:EMOLLIENTS &amp; PROTECTIVES</v>
          </cell>
          <cell r="B899" t="str">
            <v>URL PHARMA</v>
          </cell>
          <cell r="C899">
            <v>347</v>
          </cell>
          <cell r="D899">
            <v>0</v>
          </cell>
        </row>
        <row r="900">
          <cell r="A900" t="str">
            <v>D02A0:EMOLLIENTS &amp; PROTECTIVES</v>
          </cell>
          <cell r="B900" t="str">
            <v>WESTWOOD-SQUIBB PH</v>
          </cell>
          <cell r="C900">
            <v>0</v>
          </cell>
          <cell r="D900">
            <v>0</v>
          </cell>
        </row>
        <row r="901">
          <cell r="A901" t="str">
            <v>D03A9:OTH WOUND HEALING AGENTS</v>
          </cell>
          <cell r="B901" t="str">
            <v>COATS ALOE INTL</v>
          </cell>
          <cell r="C901">
            <v>0</v>
          </cell>
          <cell r="D901">
            <v>0</v>
          </cell>
        </row>
        <row r="902">
          <cell r="A902" t="str">
            <v>D03A9:OTH WOUND HEALING AGENTS</v>
          </cell>
          <cell r="B902" t="str">
            <v>CYPRESS PHARM</v>
          </cell>
          <cell r="C902">
            <v>0</v>
          </cell>
          <cell r="D902">
            <v>0</v>
          </cell>
        </row>
        <row r="903">
          <cell r="A903" t="str">
            <v>D03A9:OTH WOUND HEALING AGENTS</v>
          </cell>
          <cell r="B903" t="str">
            <v>DERMAL PROD CO</v>
          </cell>
          <cell r="C903">
            <v>0</v>
          </cell>
          <cell r="D903">
            <v>0</v>
          </cell>
        </row>
        <row r="904">
          <cell r="A904" t="str">
            <v>D03A9:OTH WOUND HEALING AGENTS</v>
          </cell>
          <cell r="B904" t="str">
            <v>FRUIT OF THE EARTH</v>
          </cell>
          <cell r="C904">
            <v>0</v>
          </cell>
          <cell r="D904">
            <v>0</v>
          </cell>
        </row>
        <row r="905">
          <cell r="A905" t="str">
            <v>D03A9:OTH WOUND HEALING AGENTS</v>
          </cell>
          <cell r="B905" t="str">
            <v>GENTELL</v>
          </cell>
          <cell r="C905">
            <v>0</v>
          </cell>
          <cell r="D905">
            <v>0</v>
          </cell>
        </row>
        <row r="906">
          <cell r="A906" t="str">
            <v>D03A9:OTH WOUND HEALING AGENTS</v>
          </cell>
          <cell r="B906" t="str">
            <v>LTC PRODUCTS INC.</v>
          </cell>
          <cell r="C906">
            <v>0</v>
          </cell>
          <cell r="D906">
            <v>0</v>
          </cell>
        </row>
        <row r="907">
          <cell r="A907" t="str">
            <v>D03A9:OTH WOUND HEALING AGENTS</v>
          </cell>
          <cell r="B907" t="str">
            <v>NATURES BOUNTY</v>
          </cell>
          <cell r="C907">
            <v>0</v>
          </cell>
          <cell r="D907">
            <v>0</v>
          </cell>
        </row>
        <row r="908">
          <cell r="A908" t="str">
            <v>D03A9:OTH WOUND HEALING AGENTS</v>
          </cell>
          <cell r="B908" t="str">
            <v>OPTIMUM PHARM</v>
          </cell>
          <cell r="C908">
            <v>0</v>
          </cell>
          <cell r="D908">
            <v>0</v>
          </cell>
        </row>
        <row r="909">
          <cell r="A909" t="str">
            <v>D03A9:OTH WOUND HEALING AGENTS</v>
          </cell>
          <cell r="B909" t="str">
            <v>PERFECTA PRODUCTS</v>
          </cell>
          <cell r="C909">
            <v>497</v>
          </cell>
          <cell r="D909">
            <v>0</v>
          </cell>
        </row>
        <row r="910">
          <cell r="A910" t="str">
            <v>D03A9:OTH WOUND HEALING AGENTS</v>
          </cell>
          <cell r="B910" t="str">
            <v>WATSON LABS</v>
          </cell>
          <cell r="C910">
            <v>0</v>
          </cell>
          <cell r="D910">
            <v>0</v>
          </cell>
        </row>
        <row r="911">
          <cell r="A911" t="str">
            <v>D04A0:TOPICAL ANTIPRURITICS</v>
          </cell>
          <cell r="B911" t="str">
            <v>A-A SPECTRUM</v>
          </cell>
          <cell r="C911">
            <v>0</v>
          </cell>
          <cell r="D911">
            <v>0</v>
          </cell>
        </row>
        <row r="912">
          <cell r="A912" t="str">
            <v>D04A0:TOPICAL ANTIPRURITICS</v>
          </cell>
          <cell r="B912" t="str">
            <v>ACTAVIS</v>
          </cell>
          <cell r="C912">
            <v>0</v>
          </cell>
          <cell r="D912">
            <v>0</v>
          </cell>
        </row>
        <row r="913">
          <cell r="A913" t="str">
            <v>D04A0:TOPICAL ANTIPRURITICS</v>
          </cell>
          <cell r="B913" t="str">
            <v>ALLERGAN</v>
          </cell>
          <cell r="C913">
            <v>0</v>
          </cell>
          <cell r="D913">
            <v>0</v>
          </cell>
        </row>
        <row r="914">
          <cell r="A914" t="str">
            <v>D04A0:TOPICAL ANTIPRURITICS</v>
          </cell>
          <cell r="B914" t="str">
            <v>BAYER CONSUMER CAR</v>
          </cell>
          <cell r="C914">
            <v>0</v>
          </cell>
          <cell r="D914">
            <v>0</v>
          </cell>
        </row>
        <row r="915">
          <cell r="A915" t="str">
            <v>D04A0:TOPICAL ANTIPRURITICS</v>
          </cell>
          <cell r="B915" t="str">
            <v>C &amp; M PHARM</v>
          </cell>
          <cell r="C915">
            <v>0</v>
          </cell>
          <cell r="D915">
            <v>0</v>
          </cell>
        </row>
        <row r="916">
          <cell r="A916" t="str">
            <v>D04A0:TOPICAL ANTIPRURITICS</v>
          </cell>
          <cell r="B916" t="str">
            <v>CHATTEM CONS PROD</v>
          </cell>
          <cell r="C916">
            <v>0</v>
          </cell>
          <cell r="D916">
            <v>0</v>
          </cell>
        </row>
        <row r="917">
          <cell r="A917" t="str">
            <v>D04A0:TOPICAL ANTIPRURITICS</v>
          </cell>
          <cell r="B917" t="str">
            <v>DEL PHARMACEUTICAL</v>
          </cell>
          <cell r="C917">
            <v>30</v>
          </cell>
          <cell r="D917">
            <v>0</v>
          </cell>
        </row>
        <row r="918">
          <cell r="A918" t="str">
            <v>D04A0:TOPICAL ANTIPRURITICS</v>
          </cell>
          <cell r="B918" t="str">
            <v>DENISON LABS</v>
          </cell>
          <cell r="C918">
            <v>0</v>
          </cell>
          <cell r="D918">
            <v>0</v>
          </cell>
        </row>
        <row r="919">
          <cell r="A919" t="str">
            <v>D04A0:TOPICAL ANTIPRURITICS</v>
          </cell>
          <cell r="B919" t="str">
            <v>DRX</v>
          </cell>
          <cell r="C919">
            <v>0</v>
          </cell>
          <cell r="D919">
            <v>0</v>
          </cell>
        </row>
        <row r="920">
          <cell r="A920" t="str">
            <v>D04A0:TOPICAL ANTIPRURITICS</v>
          </cell>
          <cell r="B920" t="str">
            <v>GORDON LABS</v>
          </cell>
          <cell r="C920">
            <v>0</v>
          </cell>
          <cell r="D920">
            <v>0</v>
          </cell>
        </row>
        <row r="921">
          <cell r="A921" t="str">
            <v>D04A0:TOPICAL ANTIPRURITICS</v>
          </cell>
          <cell r="B921" t="str">
            <v>HI-TECH PHARMACAL</v>
          </cell>
          <cell r="C921">
            <v>440</v>
          </cell>
          <cell r="D921">
            <v>0</v>
          </cell>
        </row>
        <row r="922">
          <cell r="A922" t="str">
            <v>D04A0:TOPICAL ANTIPRURITICS</v>
          </cell>
          <cell r="B922" t="str">
            <v>HYDROSAL</v>
          </cell>
          <cell r="C922">
            <v>0</v>
          </cell>
          <cell r="D922">
            <v>0</v>
          </cell>
        </row>
        <row r="923">
          <cell r="A923" t="str">
            <v>D04A0:TOPICAL ANTIPRURITICS</v>
          </cell>
          <cell r="B923" t="str">
            <v>LLORENS PHARM</v>
          </cell>
          <cell r="C923">
            <v>0</v>
          </cell>
          <cell r="D923">
            <v>0</v>
          </cell>
        </row>
        <row r="924">
          <cell r="A924" t="str">
            <v>D04A0:TOPICAL ANTIPRURITICS</v>
          </cell>
          <cell r="B924" t="str">
            <v>MCKESSON LABS</v>
          </cell>
          <cell r="C924">
            <v>0</v>
          </cell>
          <cell r="D924">
            <v>0</v>
          </cell>
        </row>
        <row r="925">
          <cell r="A925" t="str">
            <v>D04A0:TOPICAL ANTIPRURITICS</v>
          </cell>
          <cell r="B925" t="str">
            <v>PADDOCK LABS INC</v>
          </cell>
          <cell r="C925">
            <v>0</v>
          </cell>
          <cell r="D925">
            <v>0</v>
          </cell>
        </row>
        <row r="926">
          <cell r="A926" t="str">
            <v>D04A0:TOPICAL ANTIPRURITICS</v>
          </cell>
          <cell r="B926" t="str">
            <v>PHYS TOTAL CARE</v>
          </cell>
          <cell r="C926">
            <v>0</v>
          </cell>
          <cell r="D926">
            <v>0</v>
          </cell>
        </row>
        <row r="927">
          <cell r="A927" t="str">
            <v>D04A0:TOPICAL ANTIPRURITICS</v>
          </cell>
          <cell r="B927" t="str">
            <v>QUALITEST PRODUCTS</v>
          </cell>
          <cell r="C927">
            <v>0</v>
          </cell>
          <cell r="D927">
            <v>0</v>
          </cell>
        </row>
        <row r="928">
          <cell r="A928" t="str">
            <v>D04A0:TOPICAL ANTIPRURITICS</v>
          </cell>
          <cell r="B928" t="str">
            <v>QUALITY CARE PHARM</v>
          </cell>
          <cell r="C928">
            <v>0</v>
          </cell>
          <cell r="D928">
            <v>0</v>
          </cell>
        </row>
        <row r="929">
          <cell r="A929" t="str">
            <v>D04A0:TOPICAL ANTIPRURITICS</v>
          </cell>
          <cell r="B929" t="str">
            <v>RECSEI</v>
          </cell>
          <cell r="C929">
            <v>0</v>
          </cell>
          <cell r="D929">
            <v>0</v>
          </cell>
        </row>
        <row r="930">
          <cell r="A930" t="str">
            <v>D04A0:TOPICAL ANTIPRURITICS</v>
          </cell>
          <cell r="B930" t="str">
            <v>REPACKAGER</v>
          </cell>
          <cell r="C930">
            <v>0</v>
          </cell>
          <cell r="D930">
            <v>0</v>
          </cell>
        </row>
        <row r="931">
          <cell r="A931" t="str">
            <v>D04A0:TOPICAL ANTIPRURITICS</v>
          </cell>
          <cell r="B931" t="str">
            <v>ROXANE</v>
          </cell>
          <cell r="C931">
            <v>1875225</v>
          </cell>
          <cell r="D931">
            <v>0</v>
          </cell>
        </row>
        <row r="932">
          <cell r="A932" t="str">
            <v>D04A0:TOPICAL ANTIPRURITICS</v>
          </cell>
          <cell r="B932" t="str">
            <v>SANOFI AVENTIS PHR</v>
          </cell>
          <cell r="C932">
            <v>0</v>
          </cell>
          <cell r="D932">
            <v>0</v>
          </cell>
        </row>
        <row r="933">
          <cell r="A933" t="str">
            <v>D04A0:TOPICAL ANTIPRURITICS</v>
          </cell>
          <cell r="B933" t="str">
            <v>TEVA PHARMACEUTICA</v>
          </cell>
          <cell r="C933">
            <v>2</v>
          </cell>
          <cell r="D933">
            <v>0</v>
          </cell>
        </row>
        <row r="934">
          <cell r="A934" t="str">
            <v>D04A0:TOPICAL ANTIPRURITICS</v>
          </cell>
          <cell r="B934" t="str">
            <v>VIJON</v>
          </cell>
          <cell r="C934">
            <v>0</v>
          </cell>
          <cell r="D934">
            <v>0</v>
          </cell>
        </row>
        <row r="935">
          <cell r="A935" t="str">
            <v>D04A0:TOPICAL ANTIPRURITICS</v>
          </cell>
          <cell r="B935" t="str">
            <v>WEEKS LEO</v>
          </cell>
          <cell r="C935">
            <v>0</v>
          </cell>
          <cell r="D935">
            <v>0</v>
          </cell>
        </row>
        <row r="936">
          <cell r="A936" t="str">
            <v>D05A0:TOP A-PSORIASIS+SIM PRDS</v>
          </cell>
          <cell r="B936" t="str">
            <v>ACTAVIS</v>
          </cell>
          <cell r="C936">
            <v>0</v>
          </cell>
          <cell r="D936">
            <v>0</v>
          </cell>
        </row>
        <row r="937">
          <cell r="A937" t="str">
            <v>D05A0:TOP A-PSORIASIS+SIM PRDS</v>
          </cell>
          <cell r="B937" t="str">
            <v>AMEND</v>
          </cell>
          <cell r="C937">
            <v>0</v>
          </cell>
          <cell r="D937">
            <v>0</v>
          </cell>
        </row>
        <row r="938">
          <cell r="A938" t="str">
            <v>D05A0:TOP A-PSORIASIS+SIM PRDS</v>
          </cell>
          <cell r="B938" t="str">
            <v>DERMALOGIX</v>
          </cell>
          <cell r="C938">
            <v>0</v>
          </cell>
          <cell r="D938">
            <v>0</v>
          </cell>
        </row>
        <row r="939">
          <cell r="A939" t="str">
            <v>D05A0:TOP A-PSORIASIS+SIM PRDS</v>
          </cell>
          <cell r="B939" t="str">
            <v>DERMIK</v>
          </cell>
          <cell r="C939">
            <v>26</v>
          </cell>
          <cell r="D939">
            <v>0</v>
          </cell>
        </row>
        <row r="940">
          <cell r="A940" t="str">
            <v>D05A0:TOP A-PSORIASIS+SIM PRDS</v>
          </cell>
          <cell r="B940" t="str">
            <v>GSK PHARM</v>
          </cell>
          <cell r="C940">
            <v>298</v>
          </cell>
          <cell r="D940">
            <v>0</v>
          </cell>
        </row>
        <row r="941">
          <cell r="A941" t="str">
            <v>D05A0:TOP A-PSORIASIS+SIM PRDS</v>
          </cell>
          <cell r="B941" t="str">
            <v>HILL DERM</v>
          </cell>
          <cell r="C941">
            <v>0</v>
          </cell>
          <cell r="D941">
            <v>0</v>
          </cell>
        </row>
        <row r="942">
          <cell r="A942" t="str">
            <v>D05A0:TOP A-PSORIASIS+SIM PRDS</v>
          </cell>
          <cell r="B942" t="str">
            <v>MEDCO</v>
          </cell>
          <cell r="C942">
            <v>0</v>
          </cell>
          <cell r="D942">
            <v>0</v>
          </cell>
        </row>
        <row r="943">
          <cell r="A943" t="str">
            <v>D05A0:TOP A-PSORIASIS+SIM PRDS</v>
          </cell>
          <cell r="B943" t="str">
            <v>ONTOS, INC</v>
          </cell>
          <cell r="D943">
            <v>0</v>
          </cell>
        </row>
        <row r="944">
          <cell r="A944" t="str">
            <v>D05A0:TOP A-PSORIASIS+SIM PRDS</v>
          </cell>
          <cell r="B944" t="str">
            <v>PHARMADERM</v>
          </cell>
          <cell r="C944">
            <v>1177</v>
          </cell>
          <cell r="D944">
            <v>0</v>
          </cell>
        </row>
        <row r="945">
          <cell r="A945" t="str">
            <v>D05A0:TOP A-PSORIASIS+SIM PRDS</v>
          </cell>
          <cell r="B945" t="str">
            <v>PROFESSIONAL CO</v>
          </cell>
          <cell r="C945">
            <v>0</v>
          </cell>
          <cell r="D945">
            <v>0</v>
          </cell>
        </row>
        <row r="946">
          <cell r="A946" t="str">
            <v>D05A0:TOP A-PSORIASIS+SIM PRDS</v>
          </cell>
          <cell r="B946" t="str">
            <v>RISING PHARM</v>
          </cell>
          <cell r="C946">
            <v>0</v>
          </cell>
          <cell r="D946">
            <v>0</v>
          </cell>
        </row>
        <row r="947">
          <cell r="A947" t="str">
            <v>D05A0:TOP A-PSORIASIS+SIM PRDS</v>
          </cell>
          <cell r="B947" t="str">
            <v>SIRIUS LABS</v>
          </cell>
          <cell r="C947">
            <v>3326</v>
          </cell>
          <cell r="D947">
            <v>0</v>
          </cell>
        </row>
        <row r="948">
          <cell r="A948" t="str">
            <v>D05A0:TOP A-PSORIASIS+SIM PRDS</v>
          </cell>
          <cell r="B948" t="str">
            <v>SOUTHWOOD PHARM</v>
          </cell>
          <cell r="D948">
            <v>0</v>
          </cell>
        </row>
        <row r="949">
          <cell r="A949" t="str">
            <v>D05A0:TOP A-PSORIASIS+SIM PRDS</v>
          </cell>
          <cell r="B949" t="str">
            <v>URL PHARMA</v>
          </cell>
          <cell r="C949">
            <v>0</v>
          </cell>
          <cell r="D949">
            <v>0</v>
          </cell>
        </row>
        <row r="950">
          <cell r="A950" t="str">
            <v>D05A0:TOP A-PSORIASIS+SIM PRDS</v>
          </cell>
          <cell r="B950" t="str">
            <v>WESTWOOD-SQUIBB PH</v>
          </cell>
          <cell r="C950">
            <v>0</v>
          </cell>
          <cell r="D950">
            <v>0</v>
          </cell>
        </row>
        <row r="951">
          <cell r="A951" t="str">
            <v>D05B0:ORAL A-PSORIASIS+SIM PRD</v>
          </cell>
          <cell r="B951" t="str">
            <v>GENENTECH,INC.</v>
          </cell>
          <cell r="C951">
            <v>14873170</v>
          </cell>
          <cell r="D951">
            <v>0</v>
          </cell>
        </row>
        <row r="952">
          <cell r="A952" t="str">
            <v>D05X0:OTH N-STER INFLAM SKIN</v>
          </cell>
          <cell r="B952" t="str">
            <v>GSK PHARM</v>
          </cell>
          <cell r="C952">
            <v>9</v>
          </cell>
          <cell r="D952">
            <v>0</v>
          </cell>
        </row>
        <row r="953">
          <cell r="A953" t="str">
            <v>D05X0:OTH N-STER INFLAM SKIN</v>
          </cell>
          <cell r="B953" t="str">
            <v>MALLINCKRODT</v>
          </cell>
          <cell r="C953">
            <v>0</v>
          </cell>
          <cell r="D953">
            <v>0</v>
          </cell>
        </row>
        <row r="954">
          <cell r="A954" t="str">
            <v>D05X0:OTH N-STER INFLAM SKIN</v>
          </cell>
          <cell r="B954" t="str">
            <v>SUMMERS LABS</v>
          </cell>
          <cell r="C954">
            <v>0</v>
          </cell>
          <cell r="D954">
            <v>0</v>
          </cell>
        </row>
        <row r="955">
          <cell r="A955" t="str">
            <v>D05X0:OTH N-STER INFLAM SKIN</v>
          </cell>
          <cell r="B955" t="str">
            <v>WESTWOOD-SQUIBB PH</v>
          </cell>
          <cell r="C955">
            <v>0</v>
          </cell>
          <cell r="D955">
            <v>0</v>
          </cell>
        </row>
        <row r="956">
          <cell r="A956" t="str">
            <v>D06A0:TOP ANTIBACTERIALS</v>
          </cell>
          <cell r="B956" t="str">
            <v>AIDAREX PHARM</v>
          </cell>
          <cell r="D956">
            <v>0</v>
          </cell>
        </row>
        <row r="957">
          <cell r="A957" t="str">
            <v>D06A0:TOP ANTIBACTERIALS</v>
          </cell>
          <cell r="B957" t="str">
            <v>AMERICAN PHARM</v>
          </cell>
          <cell r="C957">
            <v>0</v>
          </cell>
          <cell r="D957">
            <v>0</v>
          </cell>
        </row>
        <row r="958">
          <cell r="A958" t="str">
            <v>D06A0:TOP ANTIBACTERIALS</v>
          </cell>
          <cell r="B958" t="str">
            <v>ARCO PHARM</v>
          </cell>
          <cell r="C958">
            <v>0</v>
          </cell>
          <cell r="D958">
            <v>0</v>
          </cell>
        </row>
        <row r="959">
          <cell r="A959" t="str">
            <v>D06A0:TOP ANTIBACTERIALS</v>
          </cell>
          <cell r="B959" t="str">
            <v>ASAFI PHARM</v>
          </cell>
          <cell r="C959">
            <v>0</v>
          </cell>
          <cell r="D959">
            <v>0</v>
          </cell>
        </row>
        <row r="960">
          <cell r="A960" t="str">
            <v>D06A0:TOP ANTIBACTERIALS</v>
          </cell>
          <cell r="B960" t="str">
            <v>BRIDGEPORT PROD</v>
          </cell>
          <cell r="C960">
            <v>0</v>
          </cell>
          <cell r="D960">
            <v>0</v>
          </cell>
        </row>
        <row r="961">
          <cell r="A961" t="str">
            <v>D06A0:TOP ANTIBACTERIALS</v>
          </cell>
          <cell r="B961" t="str">
            <v>COMBE</v>
          </cell>
          <cell r="C961">
            <v>0</v>
          </cell>
          <cell r="D961">
            <v>0</v>
          </cell>
        </row>
        <row r="962">
          <cell r="A962" t="str">
            <v>D06A0:TOP ANTIBACTERIALS</v>
          </cell>
          <cell r="B962" t="str">
            <v>DHS INC</v>
          </cell>
          <cell r="C962">
            <v>0</v>
          </cell>
          <cell r="D962">
            <v>0</v>
          </cell>
        </row>
        <row r="963">
          <cell r="A963" t="str">
            <v>D06A0:TOP ANTIBACTERIALS</v>
          </cell>
          <cell r="B963" t="str">
            <v>DISPENSEXPRESS</v>
          </cell>
          <cell r="C963">
            <v>0</v>
          </cell>
          <cell r="D963">
            <v>0</v>
          </cell>
        </row>
        <row r="964">
          <cell r="A964" t="str">
            <v>D06A0:TOP ANTIBACTERIALS</v>
          </cell>
          <cell r="B964" t="str">
            <v>DRX</v>
          </cell>
          <cell r="C964">
            <v>0</v>
          </cell>
          <cell r="D964">
            <v>0</v>
          </cell>
        </row>
        <row r="965">
          <cell r="A965" t="str">
            <v>D06A0:TOP ANTIBACTERIALS</v>
          </cell>
          <cell r="B965" t="str">
            <v>FERA PHARM</v>
          </cell>
          <cell r="C965">
            <v>0</v>
          </cell>
          <cell r="D965">
            <v>0</v>
          </cell>
        </row>
        <row r="966">
          <cell r="A966" t="str">
            <v>D06A0:TOP ANTIBACTERIALS</v>
          </cell>
          <cell r="B966" t="str">
            <v>GENETCO</v>
          </cell>
          <cell r="C966">
            <v>0</v>
          </cell>
          <cell r="D966">
            <v>0</v>
          </cell>
        </row>
        <row r="967">
          <cell r="A967" t="str">
            <v>D06A0:TOP ANTIBACTERIALS</v>
          </cell>
          <cell r="B967" t="str">
            <v>HARBER PHARM</v>
          </cell>
          <cell r="C967">
            <v>0</v>
          </cell>
          <cell r="D967">
            <v>0</v>
          </cell>
        </row>
        <row r="968">
          <cell r="A968" t="str">
            <v>D06A0:TOP ANTIBACTERIALS</v>
          </cell>
          <cell r="B968" t="str">
            <v>KELTMAN PHARMACEUT</v>
          </cell>
          <cell r="C968">
            <v>0</v>
          </cell>
          <cell r="D968">
            <v>0</v>
          </cell>
        </row>
        <row r="969">
          <cell r="A969" t="str">
            <v>D06A0:TOP ANTIBACTERIALS</v>
          </cell>
          <cell r="B969" t="str">
            <v>LILLY</v>
          </cell>
          <cell r="C969">
            <v>0</v>
          </cell>
          <cell r="D969">
            <v>0</v>
          </cell>
        </row>
        <row r="970">
          <cell r="A970" t="str">
            <v>D06A0:TOP ANTIBACTERIALS</v>
          </cell>
          <cell r="B970" t="str">
            <v>MASON DISTRIBUTOR</v>
          </cell>
          <cell r="C970">
            <v>0</v>
          </cell>
          <cell r="D970">
            <v>0</v>
          </cell>
        </row>
        <row r="971">
          <cell r="A971" t="str">
            <v>D06A0:TOP ANTIBACTERIALS</v>
          </cell>
          <cell r="B971" t="str">
            <v>MOORE, H.L.</v>
          </cell>
          <cell r="C971">
            <v>0</v>
          </cell>
          <cell r="D971">
            <v>0</v>
          </cell>
        </row>
        <row r="972">
          <cell r="A972" t="str">
            <v>D06A0:TOP ANTIBACTERIALS</v>
          </cell>
          <cell r="B972" t="str">
            <v>MPM MEDICAL</v>
          </cell>
          <cell r="D972">
            <v>0</v>
          </cell>
        </row>
        <row r="973">
          <cell r="A973" t="str">
            <v>D06A0:TOP ANTIBACTERIALS</v>
          </cell>
          <cell r="B973" t="str">
            <v>OCUSOFT INC</v>
          </cell>
          <cell r="C973">
            <v>0</v>
          </cell>
          <cell r="D973">
            <v>0</v>
          </cell>
        </row>
        <row r="974">
          <cell r="A974" t="str">
            <v>D06A0:TOP ANTIBACTERIALS</v>
          </cell>
          <cell r="B974" t="str">
            <v>PADDOCK LABS INC</v>
          </cell>
          <cell r="C974">
            <v>0</v>
          </cell>
          <cell r="D974">
            <v>0</v>
          </cell>
        </row>
        <row r="975">
          <cell r="A975" t="str">
            <v>D06A0:TOP ANTIBACTERIALS</v>
          </cell>
          <cell r="B975" t="str">
            <v>PALMETTO PHARMA</v>
          </cell>
          <cell r="C975">
            <v>0</v>
          </cell>
          <cell r="D975">
            <v>0</v>
          </cell>
        </row>
        <row r="976">
          <cell r="A976" t="str">
            <v>D06A0:TOP ANTIBACTERIALS</v>
          </cell>
          <cell r="B976" t="str">
            <v>PFEIFFER</v>
          </cell>
          <cell r="C976">
            <v>0</v>
          </cell>
          <cell r="D976">
            <v>0</v>
          </cell>
        </row>
        <row r="977">
          <cell r="A977" t="str">
            <v>D06A0:TOP ANTIBACTERIALS</v>
          </cell>
          <cell r="B977" t="str">
            <v>PHARMA PAC</v>
          </cell>
          <cell r="C977">
            <v>0</v>
          </cell>
          <cell r="D977">
            <v>0</v>
          </cell>
        </row>
        <row r="978">
          <cell r="A978" t="str">
            <v>D06A0:TOP ANTIBACTERIALS</v>
          </cell>
          <cell r="B978" t="str">
            <v>PHARMADERM</v>
          </cell>
          <cell r="C978">
            <v>0</v>
          </cell>
          <cell r="D978">
            <v>0</v>
          </cell>
        </row>
        <row r="979">
          <cell r="A979" t="str">
            <v>D06A0:TOP ANTIBACTERIALS</v>
          </cell>
          <cell r="B979" t="str">
            <v>PHARMEDIX</v>
          </cell>
          <cell r="D979">
            <v>0</v>
          </cell>
        </row>
        <row r="980">
          <cell r="A980" t="str">
            <v>D06A0:TOP ANTIBACTERIALS</v>
          </cell>
          <cell r="B980" t="str">
            <v>PHYS TOTAL CARE</v>
          </cell>
          <cell r="C980">
            <v>0</v>
          </cell>
          <cell r="D980">
            <v>0</v>
          </cell>
        </row>
        <row r="981">
          <cell r="A981" t="str">
            <v>D06A0:TOP ANTIBACTERIALS</v>
          </cell>
          <cell r="B981" t="str">
            <v>PHYSICIAN PARTNER</v>
          </cell>
          <cell r="C981">
            <v>0</v>
          </cell>
          <cell r="D981">
            <v>0</v>
          </cell>
        </row>
        <row r="982">
          <cell r="A982" t="str">
            <v>D06A0:TOP ANTIBACTERIALS</v>
          </cell>
          <cell r="B982" t="str">
            <v>PRESCRIPT PHARM</v>
          </cell>
          <cell r="D982">
            <v>0</v>
          </cell>
        </row>
        <row r="983">
          <cell r="A983" t="str">
            <v>D06A0:TOP ANTIBACTERIALS</v>
          </cell>
          <cell r="B983" t="str">
            <v>QUALITY CARE PHARM</v>
          </cell>
          <cell r="C983">
            <v>0</v>
          </cell>
          <cell r="D983">
            <v>0</v>
          </cell>
        </row>
        <row r="984">
          <cell r="A984" t="str">
            <v>D06A0:TOP ANTIBACTERIALS</v>
          </cell>
          <cell r="B984" t="str">
            <v>REPUBLIC</v>
          </cell>
          <cell r="C984">
            <v>0</v>
          </cell>
          <cell r="D984">
            <v>0</v>
          </cell>
        </row>
        <row r="985">
          <cell r="A985" t="str">
            <v>D06A0:TOP ANTIBACTERIALS</v>
          </cell>
          <cell r="B985" t="str">
            <v>SCHERING</v>
          </cell>
          <cell r="C985">
            <v>0</v>
          </cell>
          <cell r="D985">
            <v>0</v>
          </cell>
        </row>
        <row r="986">
          <cell r="A986" t="str">
            <v>D06A0:TOP ANTIBACTERIALS</v>
          </cell>
          <cell r="B986" t="str">
            <v>SHIRE US INC</v>
          </cell>
          <cell r="C986">
            <v>42</v>
          </cell>
          <cell r="D986">
            <v>0</v>
          </cell>
        </row>
        <row r="987">
          <cell r="A987" t="str">
            <v>D06A0:TOP ANTIBACTERIALS</v>
          </cell>
          <cell r="B987" t="str">
            <v>SOUTHWOOD PHARM</v>
          </cell>
          <cell r="C987">
            <v>0</v>
          </cell>
          <cell r="D987">
            <v>0</v>
          </cell>
        </row>
        <row r="988">
          <cell r="A988" t="str">
            <v>D06A0:TOP ANTIBACTERIALS</v>
          </cell>
          <cell r="B988" t="str">
            <v>SPENCER MEAD</v>
          </cell>
          <cell r="C988">
            <v>0</v>
          </cell>
          <cell r="D988">
            <v>0</v>
          </cell>
        </row>
        <row r="989">
          <cell r="A989" t="str">
            <v>D06A0:TOP ANTIBACTERIALS</v>
          </cell>
          <cell r="B989" t="str">
            <v>ST MARYS MPP</v>
          </cell>
          <cell r="D989">
            <v>0</v>
          </cell>
        </row>
        <row r="990">
          <cell r="A990" t="str">
            <v>D06A0:TOP ANTIBACTERIALS</v>
          </cell>
          <cell r="B990" t="str">
            <v>STAT RX USA</v>
          </cell>
          <cell r="C990">
            <v>0</v>
          </cell>
          <cell r="D990">
            <v>0</v>
          </cell>
        </row>
        <row r="991">
          <cell r="A991" t="str">
            <v>D06A0:TOP ANTIBACTERIALS</v>
          </cell>
          <cell r="B991" t="str">
            <v>STAT SCRIPTS</v>
          </cell>
          <cell r="D991">
            <v>0</v>
          </cell>
        </row>
        <row r="992">
          <cell r="A992" t="str">
            <v>D06A0:TOP ANTIBACTERIALS</v>
          </cell>
          <cell r="B992" t="str">
            <v>URL PHARMA</v>
          </cell>
          <cell r="C992">
            <v>0</v>
          </cell>
          <cell r="D992">
            <v>0</v>
          </cell>
        </row>
        <row r="993">
          <cell r="A993" t="str">
            <v>D06A0:TOP ANTIBACTERIALS</v>
          </cell>
          <cell r="B993" t="str">
            <v>VIBRANTA</v>
          </cell>
          <cell r="C993">
            <v>0</v>
          </cell>
          <cell r="D993">
            <v>0</v>
          </cell>
        </row>
        <row r="994">
          <cell r="A994" t="str">
            <v>D06D1:TOPICAL ANTIVIRALS</v>
          </cell>
          <cell r="B994" t="str">
            <v>MEDA PHARM</v>
          </cell>
          <cell r="D994">
            <v>0</v>
          </cell>
        </row>
        <row r="995">
          <cell r="A995" t="str">
            <v>D06D1:TOPICAL ANTIVIRALS</v>
          </cell>
          <cell r="B995" t="str">
            <v>SERES</v>
          </cell>
          <cell r="C995">
            <v>0</v>
          </cell>
          <cell r="D995">
            <v>0</v>
          </cell>
        </row>
        <row r="996">
          <cell r="A996" t="str">
            <v>D06D9:OTH TOP PRDS VIRAL INF</v>
          </cell>
          <cell r="B996" t="str">
            <v>CALEB LABORATORIES</v>
          </cell>
          <cell r="C996">
            <v>0</v>
          </cell>
          <cell r="D996">
            <v>0</v>
          </cell>
        </row>
        <row r="997">
          <cell r="A997" t="str">
            <v>D07A0:TOP.CORTICOSTEROID PLAIN</v>
          </cell>
          <cell r="B997" t="str">
            <v>AIDAREX PHARM</v>
          </cell>
          <cell r="D997">
            <v>0</v>
          </cell>
        </row>
        <row r="998">
          <cell r="A998" t="str">
            <v>D07A0:TOP.CORTICOSTEROID PLAIN</v>
          </cell>
          <cell r="B998" t="str">
            <v>ALLERGAN</v>
          </cell>
          <cell r="C998">
            <v>0</v>
          </cell>
          <cell r="D998">
            <v>0</v>
          </cell>
        </row>
        <row r="999">
          <cell r="A999" t="str">
            <v>D07A0:TOP.CORTICOSTEROID PLAIN</v>
          </cell>
          <cell r="B999" t="str">
            <v>ALTURA PHARM</v>
          </cell>
          <cell r="C999">
            <v>0</v>
          </cell>
          <cell r="D999">
            <v>0</v>
          </cell>
        </row>
        <row r="1000">
          <cell r="A1000" t="str">
            <v>D07A0:TOP.CORTICOSTEROID PLAIN</v>
          </cell>
          <cell r="B1000" t="str">
            <v>ASAFI PHARM</v>
          </cell>
          <cell r="C1000">
            <v>0</v>
          </cell>
          <cell r="D1000">
            <v>0</v>
          </cell>
        </row>
        <row r="1001">
          <cell r="A1001" t="str">
            <v>D07A0:TOP.CORTICOSTEROID PLAIN</v>
          </cell>
          <cell r="B1001" t="str">
            <v>ASTELLAS PHARMA US</v>
          </cell>
          <cell r="C1001">
            <v>0</v>
          </cell>
          <cell r="D1001">
            <v>0</v>
          </cell>
        </row>
        <row r="1002">
          <cell r="A1002" t="str">
            <v>D07A0:TOP.CORTICOSTEROID PLAIN</v>
          </cell>
          <cell r="B1002" t="str">
            <v>BAUSCH &amp; LOMB</v>
          </cell>
          <cell r="C1002">
            <v>0</v>
          </cell>
          <cell r="D1002">
            <v>0</v>
          </cell>
        </row>
        <row r="1003">
          <cell r="A1003" t="str">
            <v>D07A0:TOP.CORTICOSTEROID PLAIN</v>
          </cell>
          <cell r="B1003" t="str">
            <v>BAYER HEALTHCARE P</v>
          </cell>
          <cell r="C1003">
            <v>0</v>
          </cell>
          <cell r="D1003">
            <v>0</v>
          </cell>
        </row>
        <row r="1004">
          <cell r="A1004" t="str">
            <v>D07A0:TOP.CORTICOSTEROID PLAIN</v>
          </cell>
          <cell r="B1004" t="str">
            <v>BRIDGEPORT PROD</v>
          </cell>
          <cell r="C1004">
            <v>0</v>
          </cell>
          <cell r="D1004">
            <v>0</v>
          </cell>
        </row>
        <row r="1005">
          <cell r="A1005" t="str">
            <v>D07A0:TOP.CORTICOSTEROID PLAIN</v>
          </cell>
          <cell r="B1005" t="str">
            <v>CENCI LABS INC</v>
          </cell>
          <cell r="C1005">
            <v>0</v>
          </cell>
          <cell r="D1005">
            <v>0</v>
          </cell>
        </row>
        <row r="1006">
          <cell r="A1006" t="str">
            <v>D07A0:TOP.CORTICOSTEROID PLAIN</v>
          </cell>
          <cell r="B1006" t="str">
            <v>COREPHARMA</v>
          </cell>
          <cell r="C1006">
            <v>0</v>
          </cell>
          <cell r="D1006">
            <v>0</v>
          </cell>
        </row>
        <row r="1007">
          <cell r="A1007" t="str">
            <v>D07A0:TOP.CORTICOSTEROID PLAIN</v>
          </cell>
          <cell r="B1007" t="str">
            <v>DHS INC</v>
          </cell>
          <cell r="C1007">
            <v>0</v>
          </cell>
          <cell r="D1007">
            <v>0</v>
          </cell>
        </row>
        <row r="1008">
          <cell r="A1008" t="str">
            <v>D07A0:TOP.CORTICOSTEROID PLAIN</v>
          </cell>
          <cell r="B1008" t="str">
            <v>DISPENSEXPRESS</v>
          </cell>
          <cell r="C1008">
            <v>0</v>
          </cell>
          <cell r="D1008">
            <v>0</v>
          </cell>
        </row>
        <row r="1009">
          <cell r="A1009" t="str">
            <v>D07A0:TOP.CORTICOSTEROID PLAIN</v>
          </cell>
          <cell r="B1009" t="str">
            <v>DRX</v>
          </cell>
          <cell r="C1009">
            <v>0</v>
          </cell>
          <cell r="D1009">
            <v>0</v>
          </cell>
        </row>
        <row r="1010">
          <cell r="A1010" t="str">
            <v>D07A0:TOP.CORTICOSTEROID PLAIN</v>
          </cell>
          <cell r="B1010" t="str">
            <v>ETHEX CORP</v>
          </cell>
          <cell r="C1010">
            <v>0</v>
          </cell>
          <cell r="D1010">
            <v>0</v>
          </cell>
        </row>
        <row r="1011">
          <cell r="A1011" t="str">
            <v>D07A0:TOP.CORTICOSTEROID PLAIN</v>
          </cell>
          <cell r="B1011" t="str">
            <v>EVERETT LABS</v>
          </cell>
          <cell r="C1011">
            <v>0</v>
          </cell>
          <cell r="D1011">
            <v>0</v>
          </cell>
        </row>
        <row r="1012">
          <cell r="A1012" t="str">
            <v>D07A0:TOP.CORTICOSTEROID PLAIN</v>
          </cell>
          <cell r="B1012" t="str">
            <v>GALLIPOT</v>
          </cell>
          <cell r="C1012">
            <v>0</v>
          </cell>
          <cell r="D1012">
            <v>0</v>
          </cell>
        </row>
        <row r="1013">
          <cell r="A1013" t="str">
            <v>D07A0:TOP.CORTICOSTEROID PLAIN</v>
          </cell>
          <cell r="B1013" t="str">
            <v>HAMILTON PHARMACAL</v>
          </cell>
          <cell r="D1013">
            <v>0</v>
          </cell>
        </row>
        <row r="1014">
          <cell r="A1014" t="str">
            <v>D07A0:TOP.CORTICOSTEROID PLAIN</v>
          </cell>
          <cell r="B1014" t="str">
            <v>HARMONY LABS</v>
          </cell>
          <cell r="C1014">
            <v>0</v>
          </cell>
          <cell r="D1014">
            <v>0</v>
          </cell>
        </row>
        <row r="1015">
          <cell r="A1015" t="str">
            <v>D07A0:TOP.CORTICOSTEROID PLAIN</v>
          </cell>
          <cell r="B1015" t="str">
            <v>KENYON DRUG CO</v>
          </cell>
          <cell r="C1015">
            <v>0</v>
          </cell>
          <cell r="D1015">
            <v>0</v>
          </cell>
        </row>
        <row r="1016">
          <cell r="A1016" t="str">
            <v>D07A0:TOP.CORTICOSTEROID PLAIN</v>
          </cell>
          <cell r="B1016" t="str">
            <v>KING PHARM</v>
          </cell>
          <cell r="D1016">
            <v>0</v>
          </cell>
        </row>
        <row r="1017">
          <cell r="A1017" t="str">
            <v>D07A0:TOP.CORTICOSTEROID PLAIN</v>
          </cell>
          <cell r="B1017" t="str">
            <v>MASON DISTRIBUTOR</v>
          </cell>
          <cell r="C1017">
            <v>0</v>
          </cell>
          <cell r="D1017">
            <v>0</v>
          </cell>
        </row>
        <row r="1018">
          <cell r="A1018" t="str">
            <v>D07A0:TOP.CORTICOSTEROID PLAIN</v>
          </cell>
          <cell r="B1018" t="str">
            <v>MCKESSON LABS</v>
          </cell>
          <cell r="C1018">
            <v>0</v>
          </cell>
          <cell r="D1018">
            <v>0</v>
          </cell>
        </row>
        <row r="1019">
          <cell r="A1019" t="str">
            <v>D07A0:TOP.CORTICOSTEROID PLAIN</v>
          </cell>
          <cell r="B1019" t="str">
            <v>MED-DERM PHARM</v>
          </cell>
          <cell r="C1019">
            <v>0</v>
          </cell>
          <cell r="D1019">
            <v>0</v>
          </cell>
        </row>
        <row r="1020">
          <cell r="A1020" t="str">
            <v>D07A0:TOP.CORTICOSTEROID PLAIN</v>
          </cell>
          <cell r="B1020" t="str">
            <v>MEDCO</v>
          </cell>
          <cell r="C1020">
            <v>0</v>
          </cell>
          <cell r="D1020">
            <v>0</v>
          </cell>
        </row>
        <row r="1021">
          <cell r="A1021" t="str">
            <v>D07A0:TOP.CORTICOSTEROID PLAIN</v>
          </cell>
          <cell r="B1021" t="str">
            <v>MIRALUS HEALTHCARE</v>
          </cell>
          <cell r="C1021">
            <v>164</v>
          </cell>
          <cell r="D1021">
            <v>0</v>
          </cell>
        </row>
        <row r="1022">
          <cell r="A1022" t="str">
            <v>D07A0:TOP.CORTICOSTEROID PLAIN</v>
          </cell>
          <cell r="B1022" t="str">
            <v>MOORE, H.L.</v>
          </cell>
          <cell r="C1022">
            <v>0</v>
          </cell>
          <cell r="D1022">
            <v>0</v>
          </cell>
        </row>
        <row r="1023">
          <cell r="A1023" t="str">
            <v>D07A0:TOP.CORTICOSTEROID PLAIN</v>
          </cell>
          <cell r="B1023" t="str">
            <v>NUCARE PHARM</v>
          </cell>
          <cell r="C1023">
            <v>0</v>
          </cell>
          <cell r="D1023">
            <v>0</v>
          </cell>
        </row>
        <row r="1024">
          <cell r="A1024" t="str">
            <v>D07A0:TOP.CORTICOSTEROID PLAIN</v>
          </cell>
          <cell r="B1024" t="str">
            <v>PALMETTO PHARMA</v>
          </cell>
          <cell r="C1024">
            <v>0</v>
          </cell>
          <cell r="D1024">
            <v>0</v>
          </cell>
        </row>
        <row r="1025">
          <cell r="A1025" t="str">
            <v>D07A0:TOP.CORTICOSTEROID PLAIN</v>
          </cell>
          <cell r="B1025" t="str">
            <v>PHARMA PAC</v>
          </cell>
          <cell r="C1025">
            <v>0</v>
          </cell>
          <cell r="D1025">
            <v>0</v>
          </cell>
        </row>
        <row r="1026">
          <cell r="A1026" t="str">
            <v>D07A0:TOP.CORTICOSTEROID PLAIN</v>
          </cell>
          <cell r="B1026" t="str">
            <v>PHARMEDIX</v>
          </cell>
          <cell r="D1026">
            <v>0</v>
          </cell>
        </row>
        <row r="1027">
          <cell r="A1027" t="str">
            <v>D07A0:TOP.CORTICOSTEROID PLAIN</v>
          </cell>
          <cell r="B1027" t="str">
            <v>PHYS TOTAL CARE</v>
          </cell>
          <cell r="C1027">
            <v>0</v>
          </cell>
          <cell r="D1027">
            <v>0</v>
          </cell>
        </row>
        <row r="1028">
          <cell r="A1028" t="str">
            <v>D07A0:TOP.CORTICOSTEROID PLAIN</v>
          </cell>
          <cell r="B1028" t="str">
            <v>PHYSICIAN PARTNER</v>
          </cell>
          <cell r="C1028">
            <v>0</v>
          </cell>
          <cell r="D1028">
            <v>0</v>
          </cell>
        </row>
        <row r="1029">
          <cell r="A1029" t="str">
            <v>D07A0:TOP.CORTICOSTEROID PLAIN</v>
          </cell>
          <cell r="B1029" t="str">
            <v>PRESCRIPT PHARM</v>
          </cell>
          <cell r="C1029">
            <v>0</v>
          </cell>
          <cell r="D1029">
            <v>0</v>
          </cell>
        </row>
        <row r="1030">
          <cell r="A1030" t="str">
            <v>D07A0:TOP.CORTICOSTEROID PLAIN</v>
          </cell>
          <cell r="B1030" t="str">
            <v>PROMETIC PHARMA</v>
          </cell>
          <cell r="C1030">
            <v>0</v>
          </cell>
          <cell r="D1030">
            <v>0</v>
          </cell>
        </row>
        <row r="1031">
          <cell r="A1031" t="str">
            <v>D07A0:TOP.CORTICOSTEROID PLAIN</v>
          </cell>
          <cell r="B1031" t="str">
            <v>QUALITY CARE PHARM</v>
          </cell>
          <cell r="C1031">
            <v>0</v>
          </cell>
          <cell r="D1031">
            <v>0</v>
          </cell>
        </row>
        <row r="1032">
          <cell r="A1032" t="str">
            <v>D07A0:TOP.CORTICOSTEROID PLAIN</v>
          </cell>
          <cell r="B1032" t="str">
            <v>SAVAGE LABS</v>
          </cell>
          <cell r="C1032">
            <v>153</v>
          </cell>
          <cell r="D1032">
            <v>0</v>
          </cell>
        </row>
        <row r="1033">
          <cell r="A1033" t="str">
            <v>D07A0:TOP.CORTICOSTEROID PLAIN</v>
          </cell>
          <cell r="B1033" t="str">
            <v>SCHER-PLGH HC PROD</v>
          </cell>
          <cell r="C1033">
            <v>0</v>
          </cell>
          <cell r="D1033">
            <v>0</v>
          </cell>
        </row>
        <row r="1034">
          <cell r="A1034" t="str">
            <v>D07A0:TOP.CORTICOSTEROID PLAIN</v>
          </cell>
          <cell r="B1034" t="str">
            <v>SOUTHWOOD PHARM</v>
          </cell>
          <cell r="C1034">
            <v>0</v>
          </cell>
          <cell r="D1034">
            <v>0</v>
          </cell>
        </row>
        <row r="1035">
          <cell r="A1035" t="str">
            <v>D07A0:TOP.CORTICOSTEROID PLAIN</v>
          </cell>
          <cell r="B1035" t="str">
            <v>STAT RX USA</v>
          </cell>
          <cell r="C1035">
            <v>0</v>
          </cell>
          <cell r="D1035">
            <v>0</v>
          </cell>
        </row>
        <row r="1036">
          <cell r="A1036" t="str">
            <v>D07A0:TOP.CORTICOSTEROID PLAIN</v>
          </cell>
          <cell r="B1036" t="str">
            <v>SUPPOSITORIA LABS</v>
          </cell>
          <cell r="C1036">
            <v>0</v>
          </cell>
          <cell r="D1036">
            <v>0</v>
          </cell>
        </row>
        <row r="1037">
          <cell r="A1037" t="str">
            <v>D07A0:TOP.CORTICOSTEROID PLAIN</v>
          </cell>
          <cell r="B1037" t="str">
            <v>UCB PHARMA</v>
          </cell>
          <cell r="C1037">
            <v>48186</v>
          </cell>
          <cell r="D1037">
            <v>0</v>
          </cell>
        </row>
        <row r="1038">
          <cell r="A1038" t="str">
            <v>D07A0:TOP.CORTICOSTEROID PLAIN</v>
          </cell>
          <cell r="B1038" t="str">
            <v>URL PHARMA</v>
          </cell>
          <cell r="C1038">
            <v>0</v>
          </cell>
          <cell r="D1038">
            <v>0</v>
          </cell>
        </row>
        <row r="1039">
          <cell r="A1039" t="str">
            <v>D07A0:TOP.CORTICOSTEROID PLAIN</v>
          </cell>
          <cell r="B1039" t="str">
            <v>VIBRANTA</v>
          </cell>
          <cell r="C1039">
            <v>0</v>
          </cell>
          <cell r="D1039">
            <v>0</v>
          </cell>
        </row>
        <row r="1040">
          <cell r="A1040" t="str">
            <v>D07A0:TOP.CORTICOSTEROID PLAIN</v>
          </cell>
          <cell r="B1040" t="str">
            <v>WEEKS LEO</v>
          </cell>
          <cell r="C1040">
            <v>0</v>
          </cell>
          <cell r="D1040">
            <v>0</v>
          </cell>
        </row>
        <row r="1041">
          <cell r="A1041" t="str">
            <v>D07A0:TOP.CORTICOSTEROID PLAIN</v>
          </cell>
          <cell r="B1041" t="str">
            <v>WESTWOOD-SQUIBB PH</v>
          </cell>
          <cell r="C1041">
            <v>0</v>
          </cell>
          <cell r="D1041">
            <v>0</v>
          </cell>
        </row>
        <row r="1042">
          <cell r="A1042" t="str">
            <v>D07B1:TOP.STEROIDS + ANTIBACT</v>
          </cell>
          <cell r="B1042" t="str">
            <v>CYPRESS PHARM</v>
          </cell>
          <cell r="C1042">
            <v>0</v>
          </cell>
          <cell r="D1042">
            <v>0</v>
          </cell>
        </row>
        <row r="1043">
          <cell r="A1043" t="str">
            <v>D07B1:TOP.STEROIDS + ANTIBACT</v>
          </cell>
          <cell r="B1043" t="str">
            <v>DERMIK</v>
          </cell>
          <cell r="C1043">
            <v>0</v>
          </cell>
          <cell r="D1043">
            <v>0</v>
          </cell>
        </row>
        <row r="1044">
          <cell r="A1044" t="str">
            <v>D07B1:TOP.STEROIDS + ANTIBACT</v>
          </cell>
          <cell r="B1044" t="str">
            <v>LARKEN LABS</v>
          </cell>
          <cell r="C1044">
            <v>511</v>
          </cell>
          <cell r="D1044">
            <v>0</v>
          </cell>
        </row>
        <row r="1045">
          <cell r="A1045" t="str">
            <v>D07B1:TOP.STEROIDS + ANTIBACT</v>
          </cell>
          <cell r="B1045" t="str">
            <v>NOVARTIS RX</v>
          </cell>
          <cell r="C1045">
            <v>0</v>
          </cell>
          <cell r="D1045">
            <v>0</v>
          </cell>
        </row>
        <row r="1046">
          <cell r="A1046" t="str">
            <v>D07B1:TOP.STEROIDS + ANTIBACT</v>
          </cell>
          <cell r="B1046" t="str">
            <v>PHYS TOTAL CARE</v>
          </cell>
          <cell r="C1046">
            <v>0</v>
          </cell>
          <cell r="D1046">
            <v>0</v>
          </cell>
        </row>
        <row r="1047">
          <cell r="A1047" t="str">
            <v>D07B1:TOP.STEROIDS + ANTIBACT</v>
          </cell>
          <cell r="B1047" t="str">
            <v>RISING PHARM</v>
          </cell>
          <cell r="C1047">
            <v>0</v>
          </cell>
          <cell r="D1047">
            <v>0</v>
          </cell>
        </row>
        <row r="1048">
          <cell r="A1048" t="str">
            <v>D07B1:TOP.STEROIDS + ANTIBACT</v>
          </cell>
          <cell r="B1048" t="str">
            <v>RIVERS EDGE</v>
          </cell>
          <cell r="C1048">
            <v>0</v>
          </cell>
          <cell r="D1048">
            <v>0</v>
          </cell>
        </row>
        <row r="1049">
          <cell r="A1049" t="str">
            <v>D07B2:TOP.STEROIDS+ANTIFUNGALS</v>
          </cell>
          <cell r="B1049" t="str">
            <v>BRISTOL-M SQ US PH</v>
          </cell>
          <cell r="C1049">
            <v>0</v>
          </cell>
          <cell r="D1049">
            <v>0</v>
          </cell>
        </row>
        <row r="1050">
          <cell r="A1050" t="str">
            <v>D07B2:TOP.STEROIDS+ANTIFUNGALS</v>
          </cell>
          <cell r="B1050" t="str">
            <v>DISPENSEXPRESS</v>
          </cell>
          <cell r="C1050">
            <v>0</v>
          </cell>
          <cell r="D1050">
            <v>0</v>
          </cell>
        </row>
        <row r="1051">
          <cell r="A1051" t="str">
            <v>D07B2:TOP.STEROIDS+ANTIFUNGALS</v>
          </cell>
          <cell r="B1051" t="str">
            <v>DRX</v>
          </cell>
          <cell r="C1051">
            <v>0</v>
          </cell>
          <cell r="D1051">
            <v>0</v>
          </cell>
        </row>
        <row r="1052">
          <cell r="A1052" t="str">
            <v>D07B2:TOP.STEROIDS+ANTIFUNGALS</v>
          </cell>
          <cell r="B1052" t="str">
            <v>HARBER PHARM</v>
          </cell>
          <cell r="C1052">
            <v>0</v>
          </cell>
          <cell r="D1052">
            <v>0</v>
          </cell>
        </row>
        <row r="1053">
          <cell r="A1053" t="str">
            <v>D07B2:TOP.STEROIDS+ANTIFUNGALS</v>
          </cell>
          <cell r="B1053" t="str">
            <v>KELTMAN PHARMACEUT</v>
          </cell>
          <cell r="D1053">
            <v>0</v>
          </cell>
        </row>
        <row r="1054">
          <cell r="A1054" t="str">
            <v>D07B2:TOP.STEROIDS+ANTIFUNGALS</v>
          </cell>
          <cell r="B1054" t="str">
            <v>MFR NOT STATED</v>
          </cell>
          <cell r="C1054">
            <v>8929</v>
          </cell>
          <cell r="D1054">
            <v>0</v>
          </cell>
        </row>
        <row r="1055">
          <cell r="A1055" t="str">
            <v>D07B2:TOP.STEROIDS+ANTIFUNGALS</v>
          </cell>
          <cell r="B1055" t="str">
            <v>NUCARE PHARM</v>
          </cell>
          <cell r="C1055">
            <v>0</v>
          </cell>
          <cell r="D1055">
            <v>0</v>
          </cell>
        </row>
        <row r="1056">
          <cell r="A1056" t="str">
            <v>D07B2:TOP.STEROIDS+ANTIFUNGALS</v>
          </cell>
          <cell r="B1056" t="str">
            <v>ONTOS, INC</v>
          </cell>
          <cell r="D1056">
            <v>0</v>
          </cell>
        </row>
        <row r="1057">
          <cell r="A1057" t="str">
            <v>D07B2:TOP.STEROIDS+ANTIFUNGALS</v>
          </cell>
          <cell r="B1057" t="str">
            <v>PEDINOL LABS</v>
          </cell>
          <cell r="C1057">
            <v>0</v>
          </cell>
          <cell r="D1057">
            <v>0</v>
          </cell>
        </row>
        <row r="1058">
          <cell r="A1058" t="str">
            <v>D07B2:TOP.STEROIDS+ANTIFUNGALS</v>
          </cell>
          <cell r="B1058" t="str">
            <v>PHARMA PAC</v>
          </cell>
          <cell r="C1058">
            <v>0</v>
          </cell>
          <cell r="D1058">
            <v>0</v>
          </cell>
        </row>
        <row r="1059">
          <cell r="A1059" t="str">
            <v>D07B2:TOP.STEROIDS+ANTIFUNGALS</v>
          </cell>
          <cell r="B1059" t="str">
            <v>PHYS TOTAL CARE</v>
          </cell>
          <cell r="C1059">
            <v>0</v>
          </cell>
          <cell r="D1059">
            <v>0</v>
          </cell>
        </row>
        <row r="1060">
          <cell r="A1060" t="str">
            <v>D07B2:TOP.STEROIDS+ANTIFUNGALS</v>
          </cell>
          <cell r="B1060" t="str">
            <v>PHYSICIAN PARTNER</v>
          </cell>
          <cell r="C1060">
            <v>0</v>
          </cell>
          <cell r="D1060">
            <v>0</v>
          </cell>
        </row>
        <row r="1061">
          <cell r="A1061" t="str">
            <v>D07B2:TOP.STEROIDS+ANTIFUNGALS</v>
          </cell>
          <cell r="B1061" t="str">
            <v>QUALITEST PRODUCTS</v>
          </cell>
          <cell r="C1061">
            <v>6318</v>
          </cell>
          <cell r="D1061">
            <v>0</v>
          </cell>
        </row>
        <row r="1062">
          <cell r="A1062" t="str">
            <v>D07B2:TOP.STEROIDS+ANTIFUNGALS</v>
          </cell>
          <cell r="B1062" t="str">
            <v>QUALITY CARE PHARM</v>
          </cell>
          <cell r="D1062">
            <v>0</v>
          </cell>
        </row>
        <row r="1063">
          <cell r="A1063" t="str">
            <v>D07B2:TOP.STEROIDS+ANTIFUNGALS</v>
          </cell>
          <cell r="B1063" t="str">
            <v>SAVAGE LABS</v>
          </cell>
          <cell r="C1063">
            <v>0</v>
          </cell>
          <cell r="D1063">
            <v>0</v>
          </cell>
        </row>
        <row r="1064">
          <cell r="A1064" t="str">
            <v>D07B2:TOP.STEROIDS+ANTIFUNGALS</v>
          </cell>
          <cell r="B1064" t="str">
            <v>SOUTHWOOD PHARM</v>
          </cell>
          <cell r="C1064">
            <v>0</v>
          </cell>
          <cell r="D1064">
            <v>0</v>
          </cell>
        </row>
        <row r="1065">
          <cell r="A1065" t="str">
            <v>D07B2:TOP.STEROIDS+ANTIFUNGALS</v>
          </cell>
          <cell r="B1065" t="str">
            <v>TEVA PHARMACEUTICA</v>
          </cell>
          <cell r="C1065">
            <v>0</v>
          </cell>
          <cell r="D1065">
            <v>0</v>
          </cell>
        </row>
        <row r="1066">
          <cell r="A1066" t="str">
            <v>D07B2:TOP.STEROIDS+ANTIFUNGALS</v>
          </cell>
          <cell r="B1066" t="str">
            <v>THAMES PHARMACAL</v>
          </cell>
          <cell r="C1066">
            <v>0</v>
          </cell>
          <cell r="D1066">
            <v>0</v>
          </cell>
        </row>
        <row r="1067">
          <cell r="A1067" t="str">
            <v>D07B2:TOP.STEROIDS+ANTIFUNGALS</v>
          </cell>
          <cell r="B1067" t="str">
            <v>URL PHARMA</v>
          </cell>
          <cell r="C1067">
            <v>0</v>
          </cell>
          <cell r="D1067">
            <v>0</v>
          </cell>
        </row>
        <row r="1068">
          <cell r="A1068" t="str">
            <v>D07B2:TOP.STEROIDS+ANTIFUNGALS</v>
          </cell>
          <cell r="B1068" t="str">
            <v>VIBRANTA</v>
          </cell>
          <cell r="C1068">
            <v>0</v>
          </cell>
          <cell r="D1068">
            <v>0</v>
          </cell>
        </row>
        <row r="1069">
          <cell r="A1069" t="str">
            <v>D07B2:TOP.STEROIDS+ANTIFUNGALS</v>
          </cell>
          <cell r="B1069" t="str">
            <v>WARRICK PHARM</v>
          </cell>
          <cell r="C1069">
            <v>0</v>
          </cell>
          <cell r="D1069">
            <v>0</v>
          </cell>
        </row>
        <row r="1070">
          <cell r="A1070" t="str">
            <v>D07B2:TOP.STEROIDS+ANTIFUNGALS</v>
          </cell>
          <cell r="B1070" t="str">
            <v>WATSON LABS</v>
          </cell>
          <cell r="C1070">
            <v>0</v>
          </cell>
          <cell r="D1070">
            <v>0</v>
          </cell>
        </row>
        <row r="1071">
          <cell r="A1071" t="str">
            <v>D07B3:TOP.STER.+A/BACT.+A/FUNG</v>
          </cell>
          <cell r="B1071" t="str">
            <v>FOUGERA</v>
          </cell>
          <cell r="C1071">
            <v>0</v>
          </cell>
          <cell r="D1071">
            <v>0</v>
          </cell>
        </row>
        <row r="1072">
          <cell r="A1072" t="str">
            <v>D07B3:TOP.STER.+A/BACT.+A/FUNG</v>
          </cell>
          <cell r="B1072" t="str">
            <v>WATSON LABS</v>
          </cell>
          <cell r="C1072">
            <v>0</v>
          </cell>
          <cell r="D1072">
            <v>0</v>
          </cell>
        </row>
        <row r="1073">
          <cell r="A1073" t="str">
            <v>D07B4:OTH CORTICOSTEROID COMB</v>
          </cell>
          <cell r="B1073" t="str">
            <v>BLANSETT</v>
          </cell>
          <cell r="D1073">
            <v>0</v>
          </cell>
        </row>
        <row r="1074">
          <cell r="A1074" t="str">
            <v>D07B4:OTH CORTICOSTEROID COMB</v>
          </cell>
          <cell r="B1074" t="str">
            <v>FOREST PHARM</v>
          </cell>
          <cell r="C1074">
            <v>0</v>
          </cell>
          <cell r="D1074">
            <v>0</v>
          </cell>
        </row>
        <row r="1075">
          <cell r="A1075" t="str">
            <v>D07B4:OTH CORTICOSTEROID COMB</v>
          </cell>
          <cell r="B1075" t="str">
            <v>GSK PHARM</v>
          </cell>
          <cell r="C1075">
            <v>0</v>
          </cell>
          <cell r="D1075">
            <v>0</v>
          </cell>
        </row>
        <row r="1076">
          <cell r="A1076" t="str">
            <v>D07B4:OTH CORTICOSTEROID COMB</v>
          </cell>
          <cell r="B1076" t="str">
            <v>PHYS TOTAL CARE</v>
          </cell>
          <cell r="D1076">
            <v>0</v>
          </cell>
        </row>
        <row r="1077">
          <cell r="A1077" t="str">
            <v>D07B4:OTH CORTICOSTEROID COMB</v>
          </cell>
          <cell r="B1077" t="str">
            <v>VERACITY PHARM</v>
          </cell>
          <cell r="C1077">
            <v>0</v>
          </cell>
          <cell r="D1077">
            <v>0</v>
          </cell>
        </row>
        <row r="1078">
          <cell r="A1078" t="str">
            <v>D08A0:ANTISEPTICS+DISINFECTANT</v>
          </cell>
          <cell r="B1078" t="str">
            <v>21ST CENTURY LABS</v>
          </cell>
          <cell r="C1078">
            <v>0</v>
          </cell>
          <cell r="D1078">
            <v>0</v>
          </cell>
        </row>
        <row r="1079">
          <cell r="A1079" t="str">
            <v>D08A0:ANTISEPTICS+DISINFECTANT</v>
          </cell>
          <cell r="B1079" t="str">
            <v>A-A SPECTRUM</v>
          </cell>
          <cell r="C1079">
            <v>0</v>
          </cell>
          <cell r="D1079">
            <v>0</v>
          </cell>
        </row>
        <row r="1080">
          <cell r="A1080" t="str">
            <v>D08A0:ANTISEPTICS+DISINFECTANT</v>
          </cell>
          <cell r="B1080" t="str">
            <v>A-S MEDICATION</v>
          </cell>
          <cell r="C1080">
            <v>0</v>
          </cell>
          <cell r="D1080">
            <v>0</v>
          </cell>
        </row>
        <row r="1081">
          <cell r="A1081" t="str">
            <v>D08A0:ANTISEPTICS+DISINFECTANT</v>
          </cell>
          <cell r="B1081" t="str">
            <v>ACTAVIS</v>
          </cell>
          <cell r="C1081">
            <v>0</v>
          </cell>
          <cell r="D1081">
            <v>0</v>
          </cell>
        </row>
        <row r="1082">
          <cell r="A1082" t="str">
            <v>D08A0:ANTISEPTICS+DISINFECTANT</v>
          </cell>
          <cell r="B1082" t="str">
            <v>AEROCEUTICALS</v>
          </cell>
          <cell r="C1082">
            <v>0</v>
          </cell>
          <cell r="D1082">
            <v>0</v>
          </cell>
        </row>
        <row r="1083">
          <cell r="A1083" t="str">
            <v>D08A0:ANTISEPTICS+DISINFECTANT</v>
          </cell>
          <cell r="B1083" t="str">
            <v>AMEND</v>
          </cell>
          <cell r="C1083">
            <v>0</v>
          </cell>
          <cell r="D1083">
            <v>0</v>
          </cell>
        </row>
        <row r="1084">
          <cell r="A1084" t="str">
            <v>D08A0:ANTISEPTICS+DISINFECTANT</v>
          </cell>
          <cell r="B1084" t="str">
            <v>AMERX HEALTHCARE C</v>
          </cell>
          <cell r="C1084">
            <v>0</v>
          </cell>
          <cell r="D1084">
            <v>0</v>
          </cell>
        </row>
        <row r="1085">
          <cell r="A1085" t="str">
            <v>D08A0:ANTISEPTICS+DISINFECTANT</v>
          </cell>
          <cell r="B1085" t="str">
            <v>ANI PHARMACEUTICAL</v>
          </cell>
          <cell r="C1085">
            <v>0</v>
          </cell>
          <cell r="D1085">
            <v>0</v>
          </cell>
        </row>
        <row r="1086">
          <cell r="A1086" t="str">
            <v>D08A0:ANTISEPTICS+DISINFECTANT</v>
          </cell>
          <cell r="B1086" t="str">
            <v>ASAFI PHARM</v>
          </cell>
          <cell r="C1086">
            <v>0</v>
          </cell>
          <cell r="D1086">
            <v>0</v>
          </cell>
        </row>
        <row r="1087">
          <cell r="A1087" t="str">
            <v>D08A0:ANTISEPTICS+DISINFECTANT</v>
          </cell>
          <cell r="B1087" t="str">
            <v>BIONICHE PHARMA</v>
          </cell>
          <cell r="C1087">
            <v>0</v>
          </cell>
          <cell r="D1087">
            <v>0</v>
          </cell>
        </row>
        <row r="1088">
          <cell r="A1088" t="str">
            <v>D08A0:ANTISEPTICS+DISINFECTANT</v>
          </cell>
          <cell r="B1088" t="str">
            <v>CARRINGTON LABS IN</v>
          </cell>
          <cell r="C1088">
            <v>0</v>
          </cell>
          <cell r="D1088">
            <v>0</v>
          </cell>
        </row>
        <row r="1089">
          <cell r="A1089" t="str">
            <v>D08A0:ANTISEPTICS+DISINFECTANT</v>
          </cell>
          <cell r="B1089" t="str">
            <v>DENISON LABS</v>
          </cell>
          <cell r="C1089">
            <v>0</v>
          </cell>
          <cell r="D1089">
            <v>0</v>
          </cell>
        </row>
        <row r="1090">
          <cell r="A1090" t="str">
            <v>D08A0:ANTISEPTICS+DISINFECTANT</v>
          </cell>
          <cell r="B1090" t="str">
            <v>DERMARITE</v>
          </cell>
          <cell r="C1090">
            <v>0</v>
          </cell>
          <cell r="D1090">
            <v>0</v>
          </cell>
        </row>
        <row r="1091">
          <cell r="A1091" t="str">
            <v>D08A0:ANTISEPTICS+DISINFECTANT</v>
          </cell>
          <cell r="B1091" t="str">
            <v>DISPENSEXPRESS</v>
          </cell>
          <cell r="C1091">
            <v>0</v>
          </cell>
          <cell r="D1091">
            <v>0</v>
          </cell>
        </row>
        <row r="1092">
          <cell r="A1092" t="str">
            <v>D08A0:ANTISEPTICS+DISINFECTANT</v>
          </cell>
          <cell r="B1092" t="str">
            <v>FOUGERA</v>
          </cell>
          <cell r="C1092">
            <v>0</v>
          </cell>
          <cell r="D1092">
            <v>0</v>
          </cell>
        </row>
        <row r="1093">
          <cell r="A1093" t="str">
            <v>D08A0:ANTISEPTICS+DISINFECTANT</v>
          </cell>
          <cell r="B1093" t="str">
            <v>GALLIPOT</v>
          </cell>
          <cell r="C1093">
            <v>0</v>
          </cell>
          <cell r="D1093">
            <v>0</v>
          </cell>
        </row>
        <row r="1094">
          <cell r="A1094" t="str">
            <v>D08A0:ANTISEPTICS+DISINFECTANT</v>
          </cell>
          <cell r="B1094" t="str">
            <v>GERITREX CORP</v>
          </cell>
          <cell r="C1094">
            <v>0</v>
          </cell>
          <cell r="D1094">
            <v>0</v>
          </cell>
        </row>
        <row r="1095">
          <cell r="A1095" t="str">
            <v>D08A0:ANTISEPTICS+DISINFECTANT</v>
          </cell>
          <cell r="B1095" t="str">
            <v>GORDON LABS</v>
          </cell>
          <cell r="C1095">
            <v>0</v>
          </cell>
          <cell r="D1095">
            <v>0</v>
          </cell>
        </row>
        <row r="1096">
          <cell r="A1096" t="str">
            <v>D08A0:ANTISEPTICS+DISINFECTANT</v>
          </cell>
          <cell r="B1096" t="str">
            <v>MARLEX PHARM</v>
          </cell>
          <cell r="D1096">
            <v>0</v>
          </cell>
        </row>
        <row r="1097">
          <cell r="A1097" t="str">
            <v>D08A0:ANTISEPTICS+DISINFECTANT</v>
          </cell>
          <cell r="B1097" t="str">
            <v>MASON DISTRIBUTOR</v>
          </cell>
          <cell r="D1097">
            <v>0</v>
          </cell>
        </row>
        <row r="1098">
          <cell r="A1098" t="str">
            <v>D08A0:ANTISEPTICS+DISINFECTANT</v>
          </cell>
          <cell r="B1098" t="str">
            <v>MCKESSON LABS</v>
          </cell>
          <cell r="C1098">
            <v>0</v>
          </cell>
          <cell r="D1098">
            <v>0</v>
          </cell>
        </row>
        <row r="1099">
          <cell r="A1099" t="str">
            <v>D08A0:ANTISEPTICS+DISINFECTANT</v>
          </cell>
          <cell r="B1099" t="str">
            <v>MCNEIL CONS &amp; SPEC</v>
          </cell>
          <cell r="C1099">
            <v>0</v>
          </cell>
          <cell r="D1099">
            <v>0</v>
          </cell>
        </row>
        <row r="1100">
          <cell r="A1100" t="str">
            <v>D08A0:ANTISEPTICS+DISINFECTANT</v>
          </cell>
          <cell r="B1100" t="str">
            <v>MEDI-KAY LABS</v>
          </cell>
          <cell r="C1100">
            <v>0</v>
          </cell>
          <cell r="D1100">
            <v>0</v>
          </cell>
        </row>
        <row r="1101">
          <cell r="A1101" t="str">
            <v>D08A0:ANTISEPTICS+DISINFECTANT</v>
          </cell>
          <cell r="B1101" t="str">
            <v>MENTHOLATUM</v>
          </cell>
          <cell r="C1101">
            <v>0</v>
          </cell>
          <cell r="D1101">
            <v>0</v>
          </cell>
        </row>
        <row r="1102">
          <cell r="A1102" t="str">
            <v>D08A0:ANTISEPTICS+DISINFECTANT</v>
          </cell>
          <cell r="B1102" t="str">
            <v>MOORE, H.L.</v>
          </cell>
          <cell r="D1102">
            <v>0</v>
          </cell>
        </row>
        <row r="1103">
          <cell r="A1103" t="str">
            <v>D08A0:ANTISEPTICS+DISINFECTANT</v>
          </cell>
          <cell r="B1103" t="str">
            <v>MORTON GROVE PHARM</v>
          </cell>
          <cell r="C1103">
            <v>0</v>
          </cell>
          <cell r="D1103">
            <v>0</v>
          </cell>
        </row>
        <row r="1104">
          <cell r="A1104" t="str">
            <v>D08A0:ANTISEPTICS+DISINFECTANT</v>
          </cell>
          <cell r="B1104" t="str">
            <v>PHYS TOTAL CARE</v>
          </cell>
          <cell r="C1104">
            <v>0</v>
          </cell>
          <cell r="D1104">
            <v>0</v>
          </cell>
        </row>
        <row r="1105">
          <cell r="A1105" t="str">
            <v>D08A0:ANTISEPTICS+DISINFECTANT</v>
          </cell>
          <cell r="B1105" t="str">
            <v>PRESCRIPT PHARM</v>
          </cell>
          <cell r="C1105">
            <v>0</v>
          </cell>
          <cell r="D1105">
            <v>0</v>
          </cell>
        </row>
        <row r="1106">
          <cell r="A1106" t="str">
            <v>D08A0:ANTISEPTICS+DISINFECTANT</v>
          </cell>
          <cell r="B1106" t="str">
            <v>PURDUE PHARMA</v>
          </cell>
          <cell r="C1106">
            <v>0</v>
          </cell>
          <cell r="D1106">
            <v>0</v>
          </cell>
        </row>
        <row r="1107">
          <cell r="A1107" t="str">
            <v>D08A0:ANTISEPTICS+DISINFECTANT</v>
          </cell>
          <cell r="B1107" t="str">
            <v>R I J PHARM</v>
          </cell>
          <cell r="C1107">
            <v>0</v>
          </cell>
          <cell r="D1107">
            <v>0</v>
          </cell>
        </row>
        <row r="1108">
          <cell r="A1108" t="str">
            <v>D08A0:ANTISEPTICS+DISINFECTANT</v>
          </cell>
          <cell r="B1108" t="str">
            <v>RUSH &amp; HEBBLE</v>
          </cell>
          <cell r="C1108">
            <v>0</v>
          </cell>
          <cell r="D1108">
            <v>0</v>
          </cell>
        </row>
        <row r="1109">
          <cell r="A1109" t="str">
            <v>D08A0:ANTISEPTICS+DISINFECTANT</v>
          </cell>
          <cell r="B1109" t="str">
            <v>SAGE PROD INC</v>
          </cell>
          <cell r="C1109">
            <v>0</v>
          </cell>
          <cell r="D1109">
            <v>0</v>
          </cell>
        </row>
        <row r="1110">
          <cell r="A1110" t="str">
            <v>D08A0:ANTISEPTICS+DISINFECTANT</v>
          </cell>
          <cell r="B1110" t="str">
            <v>SHERWOOD PHARM</v>
          </cell>
          <cell r="C1110">
            <v>0</v>
          </cell>
          <cell r="D1110">
            <v>0</v>
          </cell>
        </row>
        <row r="1111">
          <cell r="A1111" t="str">
            <v>D08A0:ANTISEPTICS+DISINFECTANT</v>
          </cell>
          <cell r="B1111" t="str">
            <v>SHIRE US INC</v>
          </cell>
          <cell r="C1111">
            <v>0</v>
          </cell>
          <cell r="D1111">
            <v>0</v>
          </cell>
        </row>
        <row r="1112">
          <cell r="A1112" t="str">
            <v>D08A0:ANTISEPTICS+DISINFECTANT</v>
          </cell>
          <cell r="B1112" t="str">
            <v>TARO PHARM</v>
          </cell>
          <cell r="C1112">
            <v>2</v>
          </cell>
          <cell r="D1112">
            <v>0</v>
          </cell>
        </row>
        <row r="1113">
          <cell r="A1113" t="str">
            <v>D08A0:ANTISEPTICS+DISINFECTANT</v>
          </cell>
          <cell r="B1113" t="str">
            <v>THAMES PHARMACAL</v>
          </cell>
          <cell r="C1113">
            <v>0</v>
          </cell>
          <cell r="D1113">
            <v>0</v>
          </cell>
        </row>
        <row r="1114">
          <cell r="A1114" t="str">
            <v>D08A0:ANTISEPTICS+DISINFECTANT</v>
          </cell>
          <cell r="B1114" t="str">
            <v>ULMER LABS</v>
          </cell>
          <cell r="C1114">
            <v>27</v>
          </cell>
          <cell r="D1114">
            <v>0</v>
          </cell>
        </row>
        <row r="1115">
          <cell r="A1115" t="str">
            <v>D08A0:ANTISEPTICS+DISINFECTANT</v>
          </cell>
          <cell r="B1115" t="str">
            <v>URL PHARMA</v>
          </cell>
          <cell r="C1115">
            <v>0</v>
          </cell>
          <cell r="D1115">
            <v>0</v>
          </cell>
        </row>
        <row r="1116">
          <cell r="A1116" t="str">
            <v>D08A0:ANTISEPTICS+DISINFECTANT</v>
          </cell>
          <cell r="B1116" t="str">
            <v>VINTAGE PHARM</v>
          </cell>
          <cell r="C1116">
            <v>0</v>
          </cell>
          <cell r="D1116">
            <v>0</v>
          </cell>
        </row>
        <row r="1117">
          <cell r="A1117" t="str">
            <v>D08A0:ANTISEPTICS+DISINFECTANT</v>
          </cell>
          <cell r="B1117" t="str">
            <v>WATSON LABS</v>
          </cell>
          <cell r="C1117">
            <v>0</v>
          </cell>
          <cell r="D1117">
            <v>0</v>
          </cell>
        </row>
        <row r="1118">
          <cell r="A1118" t="str">
            <v>D08A0:ANTISEPTICS+DISINFECTANT</v>
          </cell>
          <cell r="B1118" t="str">
            <v>XTTRIUM</v>
          </cell>
          <cell r="C1118">
            <v>0</v>
          </cell>
          <cell r="D1118">
            <v>0</v>
          </cell>
        </row>
        <row r="1119">
          <cell r="A1119" t="str">
            <v>D10A0:TOPICAL ANTI-ACNE PREPS</v>
          </cell>
          <cell r="B1119" t="str">
            <v>ABBOTT PHARM PRODS</v>
          </cell>
          <cell r="C1119">
            <v>0</v>
          </cell>
          <cell r="D1119">
            <v>0</v>
          </cell>
        </row>
        <row r="1120">
          <cell r="A1120" t="str">
            <v>D10A0:TOPICAL ANTI-ACNE PREPS</v>
          </cell>
          <cell r="B1120" t="str">
            <v>BAYER HEALTHCARE P</v>
          </cell>
          <cell r="C1120">
            <v>0</v>
          </cell>
          <cell r="D1120">
            <v>0</v>
          </cell>
        </row>
        <row r="1121">
          <cell r="A1121" t="str">
            <v>D10A0:TOPICAL ANTI-ACNE PREPS</v>
          </cell>
          <cell r="B1121" t="str">
            <v>BEIERSDORF</v>
          </cell>
          <cell r="C1121">
            <v>41026</v>
          </cell>
          <cell r="D1121">
            <v>0</v>
          </cell>
        </row>
        <row r="1122">
          <cell r="A1122" t="str">
            <v>D10A0:TOPICAL ANTI-ACNE PREPS</v>
          </cell>
          <cell r="B1122" t="str">
            <v>BRISTOL-MYERS</v>
          </cell>
          <cell r="C1122">
            <v>0</v>
          </cell>
          <cell r="D1122">
            <v>0</v>
          </cell>
        </row>
        <row r="1123">
          <cell r="A1123" t="str">
            <v>D10A0:TOPICAL ANTI-ACNE PREPS</v>
          </cell>
          <cell r="B1123" t="str">
            <v>CYPRESS PHARM</v>
          </cell>
          <cell r="C1123">
            <v>0</v>
          </cell>
          <cell r="D1123">
            <v>0</v>
          </cell>
        </row>
        <row r="1124">
          <cell r="A1124" t="str">
            <v>D10A0:TOPICAL ANTI-ACNE PREPS</v>
          </cell>
          <cell r="B1124" t="str">
            <v>DERMWORX INC</v>
          </cell>
          <cell r="C1124">
            <v>4413</v>
          </cell>
          <cell r="D1124">
            <v>0</v>
          </cell>
        </row>
        <row r="1125">
          <cell r="A1125" t="str">
            <v>D10A0:TOPICAL ANTI-ACNE PREPS</v>
          </cell>
          <cell r="B1125" t="str">
            <v>DHS INC</v>
          </cell>
          <cell r="C1125">
            <v>0</v>
          </cell>
          <cell r="D1125">
            <v>0</v>
          </cell>
        </row>
        <row r="1126">
          <cell r="A1126" t="str">
            <v>D10A0:TOPICAL ANTI-ACNE PREPS</v>
          </cell>
          <cell r="B1126" t="str">
            <v>DRX</v>
          </cell>
          <cell r="C1126">
            <v>0</v>
          </cell>
          <cell r="D1126">
            <v>0</v>
          </cell>
        </row>
        <row r="1127">
          <cell r="A1127" t="str">
            <v>D10A0:TOPICAL ANTI-ACNE PREPS</v>
          </cell>
          <cell r="B1127" t="str">
            <v>ETHEX CORP</v>
          </cell>
          <cell r="C1127">
            <v>6754</v>
          </cell>
          <cell r="D1127">
            <v>0</v>
          </cell>
        </row>
        <row r="1128">
          <cell r="A1128" t="str">
            <v>D10A0:TOPICAL ANTI-ACNE PREPS</v>
          </cell>
          <cell r="B1128" t="str">
            <v>FALLENE</v>
          </cell>
          <cell r="C1128">
            <v>0</v>
          </cell>
          <cell r="D1128">
            <v>0</v>
          </cell>
        </row>
        <row r="1129">
          <cell r="A1129" t="str">
            <v>D10A0:TOPICAL ANTI-ACNE PREPS</v>
          </cell>
          <cell r="B1129" t="str">
            <v>GENDERM CORP</v>
          </cell>
          <cell r="C1129">
            <v>0</v>
          </cell>
          <cell r="D1129">
            <v>0</v>
          </cell>
        </row>
        <row r="1130">
          <cell r="A1130" t="str">
            <v>D10A0:TOPICAL ANTI-ACNE PREPS</v>
          </cell>
          <cell r="B1130" t="str">
            <v>HARBER PHARM</v>
          </cell>
          <cell r="C1130">
            <v>0</v>
          </cell>
          <cell r="D1130">
            <v>0</v>
          </cell>
        </row>
        <row r="1131">
          <cell r="A1131" t="str">
            <v>D10A0:TOPICAL ANTI-ACNE PREPS</v>
          </cell>
          <cell r="B1131" t="str">
            <v>MAJOR PHARM</v>
          </cell>
          <cell r="C1131">
            <v>0</v>
          </cell>
          <cell r="D1131">
            <v>0</v>
          </cell>
        </row>
        <row r="1132">
          <cell r="A1132" t="str">
            <v>D10A0:TOPICAL ANTI-ACNE PREPS</v>
          </cell>
          <cell r="B1132" t="str">
            <v>MERZ PHARM</v>
          </cell>
          <cell r="C1132">
            <v>0</v>
          </cell>
          <cell r="D1132">
            <v>0</v>
          </cell>
        </row>
        <row r="1133">
          <cell r="A1133" t="str">
            <v>D10A0:TOPICAL ANTI-ACNE PREPS</v>
          </cell>
          <cell r="B1133" t="str">
            <v>MORTON GROVE PHARM</v>
          </cell>
          <cell r="C1133">
            <v>6190</v>
          </cell>
          <cell r="D1133">
            <v>0</v>
          </cell>
        </row>
        <row r="1134">
          <cell r="A1134" t="str">
            <v>D10A0:TOPICAL ANTI-ACNE PREPS</v>
          </cell>
          <cell r="B1134" t="str">
            <v>PADDOCK LABS INC</v>
          </cell>
          <cell r="C1134">
            <v>0</v>
          </cell>
          <cell r="D1134">
            <v>0</v>
          </cell>
        </row>
        <row r="1135">
          <cell r="A1135" t="str">
            <v>D10A0:TOPICAL ANTI-ACNE PREPS</v>
          </cell>
          <cell r="B1135" t="str">
            <v>PALMETTO PHARMA</v>
          </cell>
          <cell r="C1135">
            <v>0</v>
          </cell>
          <cell r="D1135">
            <v>0</v>
          </cell>
        </row>
        <row r="1136">
          <cell r="A1136" t="str">
            <v>D10A0:TOPICAL ANTI-ACNE PREPS</v>
          </cell>
          <cell r="B1136" t="str">
            <v>PERSON &amp; COVEY</v>
          </cell>
          <cell r="C1136">
            <v>0</v>
          </cell>
          <cell r="D1136">
            <v>0</v>
          </cell>
        </row>
        <row r="1137">
          <cell r="A1137" t="str">
            <v>D10A0:TOPICAL ANTI-ACNE PREPS</v>
          </cell>
          <cell r="B1137" t="str">
            <v>PHARMA PAC</v>
          </cell>
          <cell r="C1137">
            <v>0</v>
          </cell>
          <cell r="D1137">
            <v>0</v>
          </cell>
        </row>
        <row r="1138">
          <cell r="A1138" t="str">
            <v>D10A0:TOPICAL ANTI-ACNE PREPS</v>
          </cell>
          <cell r="B1138" t="str">
            <v>PHARMEDIX</v>
          </cell>
          <cell r="D1138">
            <v>0</v>
          </cell>
        </row>
        <row r="1139">
          <cell r="A1139" t="str">
            <v>D10A0:TOPICAL ANTI-ACNE PREPS</v>
          </cell>
          <cell r="B1139" t="str">
            <v>PHYS TOTAL CARE</v>
          </cell>
          <cell r="C1139">
            <v>0</v>
          </cell>
          <cell r="D1139">
            <v>0</v>
          </cell>
        </row>
        <row r="1140">
          <cell r="A1140" t="str">
            <v>D10A0:TOPICAL ANTI-ACNE PREPS</v>
          </cell>
          <cell r="B1140" t="str">
            <v>QUALITY CARE PHARM</v>
          </cell>
          <cell r="C1140">
            <v>0</v>
          </cell>
          <cell r="D1140">
            <v>0</v>
          </cell>
        </row>
        <row r="1141">
          <cell r="A1141" t="str">
            <v>D10A0:TOPICAL ANTI-ACNE PREPS</v>
          </cell>
          <cell r="B1141" t="str">
            <v>SONAR</v>
          </cell>
          <cell r="C1141">
            <v>0</v>
          </cell>
          <cell r="D1141">
            <v>0</v>
          </cell>
        </row>
        <row r="1142">
          <cell r="A1142" t="str">
            <v>D10A0:TOPICAL ANTI-ACNE PREPS</v>
          </cell>
          <cell r="B1142" t="str">
            <v>SOUTHWOOD PHARM</v>
          </cell>
          <cell r="C1142">
            <v>0</v>
          </cell>
          <cell r="D1142">
            <v>0</v>
          </cell>
        </row>
        <row r="1143">
          <cell r="A1143" t="str">
            <v>D10A0:TOPICAL ANTI-ACNE PREPS</v>
          </cell>
          <cell r="B1143" t="str">
            <v>TRIGEN LABS</v>
          </cell>
          <cell r="D1143">
            <v>0</v>
          </cell>
        </row>
        <row r="1144">
          <cell r="A1144" t="str">
            <v>D10A0:TOPICAL ANTI-ACNE PREPS</v>
          </cell>
          <cell r="B1144" t="str">
            <v>WESTWOOD-SQUIBB PH</v>
          </cell>
          <cell r="C1144">
            <v>0</v>
          </cell>
          <cell r="D1144">
            <v>0</v>
          </cell>
        </row>
        <row r="1145">
          <cell r="A1145" t="str">
            <v>D11A0:OTHER DERMATOLOGICAL PRD</v>
          </cell>
          <cell r="B1145" t="str">
            <v>AGI DERMATICS</v>
          </cell>
          <cell r="C1145">
            <v>69</v>
          </cell>
          <cell r="D1145">
            <v>0</v>
          </cell>
        </row>
        <row r="1146">
          <cell r="A1146" t="str">
            <v>D11A0:OTHER DERMATOLOGICAL PRD</v>
          </cell>
          <cell r="B1146" t="str">
            <v>AMERICAN PHARM</v>
          </cell>
          <cell r="C1146">
            <v>0</v>
          </cell>
          <cell r="D1146">
            <v>0</v>
          </cell>
        </row>
        <row r="1147">
          <cell r="A1147" t="str">
            <v>D11A0:OTHER DERMATOLOGICAL PRD</v>
          </cell>
          <cell r="B1147" t="str">
            <v>APOTEX CORP</v>
          </cell>
          <cell r="C1147">
            <v>0</v>
          </cell>
          <cell r="D1147">
            <v>0</v>
          </cell>
        </row>
        <row r="1148">
          <cell r="A1148" t="str">
            <v>D11A0:OTHER DERMATOLOGICAL PRD</v>
          </cell>
          <cell r="B1148" t="str">
            <v>BAKER AVANTAR</v>
          </cell>
          <cell r="C1148">
            <v>0</v>
          </cell>
          <cell r="D1148">
            <v>0</v>
          </cell>
        </row>
        <row r="1149">
          <cell r="A1149" t="str">
            <v>D11A0:OTHER DERMATOLOGICAL PRD</v>
          </cell>
          <cell r="B1149" t="str">
            <v>BAUSCH &amp; LOMB</v>
          </cell>
          <cell r="C1149">
            <v>0</v>
          </cell>
          <cell r="D1149">
            <v>0</v>
          </cell>
        </row>
        <row r="1150">
          <cell r="A1150" t="str">
            <v>D11A0:OTHER DERMATOLOGICAL PRD</v>
          </cell>
          <cell r="B1150" t="str">
            <v>BLOCK</v>
          </cell>
          <cell r="C1150">
            <v>92</v>
          </cell>
          <cell r="D1150">
            <v>0</v>
          </cell>
        </row>
        <row r="1151">
          <cell r="A1151" t="str">
            <v>D11A0:OTHER DERMATOLOGICAL PRD</v>
          </cell>
          <cell r="B1151" t="str">
            <v>BRECKENRIDGE</v>
          </cell>
          <cell r="C1151">
            <v>0</v>
          </cell>
          <cell r="D1151">
            <v>0</v>
          </cell>
        </row>
        <row r="1152">
          <cell r="A1152" t="str">
            <v>D11A0:OTHER DERMATOLOGICAL PRD</v>
          </cell>
          <cell r="B1152" t="str">
            <v>COMBE</v>
          </cell>
          <cell r="C1152">
            <v>0</v>
          </cell>
          <cell r="D1152">
            <v>0</v>
          </cell>
        </row>
        <row r="1153">
          <cell r="A1153" t="str">
            <v>D11A0:OTHER DERMATOLOGICAL PRD</v>
          </cell>
          <cell r="B1153" t="str">
            <v>DARTMOUTH PHARM</v>
          </cell>
          <cell r="C1153">
            <v>0</v>
          </cell>
          <cell r="D1153">
            <v>0</v>
          </cell>
        </row>
        <row r="1154">
          <cell r="A1154" t="str">
            <v>D11A0:OTHER DERMATOLOGICAL PRD</v>
          </cell>
          <cell r="B1154" t="str">
            <v>DEP</v>
          </cell>
          <cell r="C1154">
            <v>0</v>
          </cell>
          <cell r="D1154">
            <v>0</v>
          </cell>
        </row>
        <row r="1155">
          <cell r="A1155" t="str">
            <v>D11A0:OTHER DERMATOLOGICAL PRD</v>
          </cell>
          <cell r="B1155" t="str">
            <v>DISPENSEXPRESS</v>
          </cell>
          <cell r="D1155">
            <v>0</v>
          </cell>
        </row>
        <row r="1156">
          <cell r="A1156" t="str">
            <v>D11A0:OTHER DERMATOLOGICAL PRD</v>
          </cell>
          <cell r="B1156" t="str">
            <v>DYNAKOR PHARMACAL</v>
          </cell>
          <cell r="C1156">
            <v>15021</v>
          </cell>
          <cell r="D1156">
            <v>0</v>
          </cell>
        </row>
        <row r="1157">
          <cell r="A1157" t="str">
            <v>D11A0:OTHER DERMATOLOGICAL PRD</v>
          </cell>
          <cell r="B1157" t="str">
            <v>FOUGERA</v>
          </cell>
          <cell r="C1157">
            <v>0</v>
          </cell>
          <cell r="D1157">
            <v>0</v>
          </cell>
        </row>
        <row r="1158">
          <cell r="A1158" t="str">
            <v>D11A0:OTHER DERMATOLOGICAL PRD</v>
          </cell>
          <cell r="B1158" t="str">
            <v>GLENWOOD</v>
          </cell>
          <cell r="C1158">
            <v>0</v>
          </cell>
          <cell r="D1158">
            <v>0</v>
          </cell>
        </row>
        <row r="1159">
          <cell r="A1159" t="str">
            <v>D11A0:OTHER DERMATOLOGICAL PRD</v>
          </cell>
          <cell r="B1159" t="str">
            <v>J&amp;J MEDICAL</v>
          </cell>
          <cell r="C1159">
            <v>77</v>
          </cell>
          <cell r="D1159">
            <v>0</v>
          </cell>
        </row>
        <row r="1160">
          <cell r="A1160" t="str">
            <v>D11A0:OTHER DERMATOLOGICAL PRD</v>
          </cell>
          <cell r="B1160" t="str">
            <v>MASON DISTRIBUTOR</v>
          </cell>
          <cell r="C1160">
            <v>0</v>
          </cell>
          <cell r="D1160">
            <v>0</v>
          </cell>
        </row>
        <row r="1161">
          <cell r="A1161" t="str">
            <v>D11A0:OTHER DERMATOLOGICAL PRD</v>
          </cell>
          <cell r="B1161" t="str">
            <v>MCKESSON LABS</v>
          </cell>
          <cell r="C1161">
            <v>0</v>
          </cell>
          <cell r="D1161">
            <v>0</v>
          </cell>
        </row>
        <row r="1162">
          <cell r="A1162" t="str">
            <v>D11A0:OTHER DERMATOLOGICAL PRD</v>
          </cell>
          <cell r="B1162" t="str">
            <v>MEDICIS DERM</v>
          </cell>
          <cell r="C1162">
            <v>180826</v>
          </cell>
          <cell r="D1162">
            <v>0</v>
          </cell>
        </row>
        <row r="1163">
          <cell r="A1163" t="str">
            <v>D11A0:OTHER DERMATOLOGICAL PRD</v>
          </cell>
          <cell r="B1163" t="str">
            <v>MEDLINE INDUSTRIES</v>
          </cell>
          <cell r="C1163">
            <v>27</v>
          </cell>
          <cell r="D1163">
            <v>0</v>
          </cell>
        </row>
        <row r="1164">
          <cell r="A1164" t="str">
            <v>D11A0:OTHER DERMATOLOGICAL PRD</v>
          </cell>
          <cell r="B1164" t="str">
            <v>NEOSTRATA CO INC</v>
          </cell>
          <cell r="C1164">
            <v>0</v>
          </cell>
          <cell r="D1164">
            <v>0</v>
          </cell>
        </row>
        <row r="1165">
          <cell r="A1165" t="str">
            <v>D11A0:OTHER DERMATOLOGICAL PRD</v>
          </cell>
          <cell r="B1165" t="str">
            <v>NUMARK LABS</v>
          </cell>
          <cell r="C1165">
            <v>0</v>
          </cell>
          <cell r="D1165">
            <v>0</v>
          </cell>
        </row>
        <row r="1166">
          <cell r="A1166" t="str">
            <v>D11A0:OTHER DERMATOLOGICAL PRD</v>
          </cell>
          <cell r="B1166" t="str">
            <v>OBAGI MEDICAL</v>
          </cell>
          <cell r="C1166">
            <v>0</v>
          </cell>
          <cell r="D1166">
            <v>0</v>
          </cell>
        </row>
        <row r="1167">
          <cell r="A1167" t="str">
            <v>D11A0:OTHER DERMATOLOGICAL PRD</v>
          </cell>
          <cell r="B1167" t="str">
            <v>ONTEL PRODUCTS</v>
          </cell>
          <cell r="C1167">
            <v>0</v>
          </cell>
          <cell r="D1167">
            <v>0</v>
          </cell>
        </row>
        <row r="1168">
          <cell r="A1168" t="str">
            <v>D11A0:OTHER DERMATOLOGICAL PRD</v>
          </cell>
          <cell r="B1168" t="str">
            <v>PAR PHARM</v>
          </cell>
          <cell r="C1168">
            <v>80</v>
          </cell>
          <cell r="D1168">
            <v>0</v>
          </cell>
        </row>
        <row r="1169">
          <cell r="A1169" t="str">
            <v>D11A0:OTHER DERMATOLOGICAL PRD</v>
          </cell>
          <cell r="B1169" t="str">
            <v>PERFECTA PRODUCTS</v>
          </cell>
          <cell r="C1169">
            <v>0</v>
          </cell>
          <cell r="D1169">
            <v>0</v>
          </cell>
        </row>
        <row r="1170">
          <cell r="A1170" t="str">
            <v>D11A0:OTHER DERMATOLOGICAL PRD</v>
          </cell>
          <cell r="B1170" t="str">
            <v>PFIZER</v>
          </cell>
          <cell r="C1170">
            <v>0</v>
          </cell>
          <cell r="D1170">
            <v>0</v>
          </cell>
        </row>
        <row r="1171">
          <cell r="A1171" t="str">
            <v>D11A0:OTHER DERMATOLOGICAL PRD</v>
          </cell>
          <cell r="B1171" t="str">
            <v>PHARMA PAC</v>
          </cell>
          <cell r="C1171">
            <v>0</v>
          </cell>
          <cell r="D1171">
            <v>0</v>
          </cell>
        </row>
        <row r="1172">
          <cell r="A1172" t="str">
            <v>D11A0:OTHER DERMATOLOGICAL PRD</v>
          </cell>
          <cell r="B1172" t="str">
            <v>PRASCO LABS</v>
          </cell>
          <cell r="C1172">
            <v>0</v>
          </cell>
          <cell r="D1172">
            <v>0</v>
          </cell>
        </row>
        <row r="1173">
          <cell r="A1173" t="str">
            <v>D11A0:OTHER DERMATOLOGICAL PRD</v>
          </cell>
          <cell r="B1173" t="str">
            <v>PRESCRIPT PHARM</v>
          </cell>
          <cell r="C1173">
            <v>0</v>
          </cell>
          <cell r="D1173">
            <v>0</v>
          </cell>
        </row>
        <row r="1174">
          <cell r="A1174" t="str">
            <v>D11A0:OTHER DERMATOLOGICAL PRD</v>
          </cell>
          <cell r="B1174" t="str">
            <v>QUALITEST PRODUCTS</v>
          </cell>
          <cell r="C1174">
            <v>17</v>
          </cell>
          <cell r="D1174">
            <v>0</v>
          </cell>
        </row>
        <row r="1175">
          <cell r="A1175" t="str">
            <v>D11A0:OTHER DERMATOLOGICAL PRD</v>
          </cell>
          <cell r="B1175" t="str">
            <v>QUALITY CARE PHARM</v>
          </cell>
          <cell r="C1175">
            <v>0</v>
          </cell>
          <cell r="D1175">
            <v>0</v>
          </cell>
        </row>
        <row r="1176">
          <cell r="A1176" t="str">
            <v>D11A0:OTHER DERMATOLOGICAL PRD</v>
          </cell>
          <cell r="B1176" t="str">
            <v>RECSEI</v>
          </cell>
          <cell r="C1176">
            <v>0</v>
          </cell>
          <cell r="D1176">
            <v>0</v>
          </cell>
        </row>
        <row r="1177">
          <cell r="A1177" t="str">
            <v>D11A0:OTHER DERMATOLOGICAL PRD</v>
          </cell>
          <cell r="B1177" t="str">
            <v>SANOFI AVENTIS PHR</v>
          </cell>
          <cell r="C1177">
            <v>0</v>
          </cell>
          <cell r="D1177">
            <v>0</v>
          </cell>
        </row>
        <row r="1178">
          <cell r="A1178" t="str">
            <v>D11A0:OTHER DERMATOLOGICAL PRD</v>
          </cell>
          <cell r="B1178" t="str">
            <v>SERES</v>
          </cell>
          <cell r="C1178">
            <v>0</v>
          </cell>
          <cell r="D1178">
            <v>0</v>
          </cell>
        </row>
        <row r="1179">
          <cell r="A1179" t="str">
            <v>D11A0:OTHER DERMATOLOGICAL PRD</v>
          </cell>
          <cell r="B1179" t="str">
            <v>TEVA PHARMACEUTICA</v>
          </cell>
          <cell r="C1179">
            <v>200</v>
          </cell>
          <cell r="D1179">
            <v>0</v>
          </cell>
        </row>
        <row r="1180">
          <cell r="A1180" t="str">
            <v>D11A0:OTHER DERMATOLOGICAL PRD</v>
          </cell>
          <cell r="B1180" t="str">
            <v>UNIV MEDICAL PRODU</v>
          </cell>
          <cell r="C1180">
            <v>212</v>
          </cell>
          <cell r="D1180">
            <v>0</v>
          </cell>
        </row>
        <row r="1181">
          <cell r="A1181" t="str">
            <v>D11A0:OTHER DERMATOLOGICAL PRD</v>
          </cell>
          <cell r="B1181" t="str">
            <v>VITALINE</v>
          </cell>
          <cell r="C1181">
            <v>0</v>
          </cell>
          <cell r="D1181">
            <v>0</v>
          </cell>
        </row>
        <row r="1182">
          <cell r="A1182" t="str">
            <v>D11A0:OTHER DERMATOLOGICAL PRD</v>
          </cell>
          <cell r="B1182" t="str">
            <v>WHORTON</v>
          </cell>
          <cell r="C1182">
            <v>0</v>
          </cell>
          <cell r="D1182">
            <v>0</v>
          </cell>
        </row>
        <row r="1183">
          <cell r="A1183" t="str">
            <v>D11A0:OTHER DERMATOLOGICAL PRD</v>
          </cell>
          <cell r="B1183" t="str">
            <v>XENNA CORPORATION</v>
          </cell>
          <cell r="C1183">
            <v>0</v>
          </cell>
          <cell r="D1183">
            <v>0</v>
          </cell>
        </row>
        <row r="1184">
          <cell r="A1184" t="str">
            <v>J01A0:TETRACYCLINES &amp; COMBS</v>
          </cell>
          <cell r="B1184" t="str">
            <v>ALIGEN INDEPEN LAB</v>
          </cell>
          <cell r="C1184">
            <v>0</v>
          </cell>
          <cell r="D1184">
            <v>0</v>
          </cell>
        </row>
        <row r="1185">
          <cell r="A1185" t="str">
            <v>J01A0:TETRACYCLINES &amp; COMBS</v>
          </cell>
          <cell r="B1185" t="str">
            <v>ALTURA PHARM</v>
          </cell>
          <cell r="C1185">
            <v>0</v>
          </cell>
          <cell r="D1185">
            <v>0</v>
          </cell>
        </row>
        <row r="1186">
          <cell r="A1186" t="str">
            <v>J01A0:TETRACYCLINES &amp; COMBS</v>
          </cell>
          <cell r="B1186" t="str">
            <v>ALTUS PHARMA</v>
          </cell>
          <cell r="C1186">
            <v>0</v>
          </cell>
          <cell r="D1186">
            <v>0</v>
          </cell>
        </row>
        <row r="1187">
          <cell r="A1187" t="str">
            <v>J01A0:TETRACYCLINES &amp; COMBS</v>
          </cell>
          <cell r="B1187" t="str">
            <v>AXIOM PHARM</v>
          </cell>
          <cell r="C1187">
            <v>51889</v>
          </cell>
          <cell r="D1187">
            <v>0</v>
          </cell>
        </row>
        <row r="1188">
          <cell r="A1188" t="str">
            <v>J01A0:TETRACYCLINES &amp; COMBS</v>
          </cell>
          <cell r="B1188" t="str">
            <v>BRISTOL-M SQ US PH</v>
          </cell>
          <cell r="C1188">
            <v>0</v>
          </cell>
          <cell r="D1188">
            <v>0</v>
          </cell>
        </row>
        <row r="1189">
          <cell r="A1189" t="str">
            <v>J01A0:TETRACYCLINES &amp; COMBS</v>
          </cell>
          <cell r="B1189" t="str">
            <v>BRYANT RANCH PREPK</v>
          </cell>
          <cell r="D1189">
            <v>0</v>
          </cell>
        </row>
        <row r="1190">
          <cell r="A1190" t="str">
            <v>J01A0:TETRACYCLINES &amp; COMBS</v>
          </cell>
          <cell r="B1190" t="str">
            <v>CARACO PHARM</v>
          </cell>
          <cell r="C1190">
            <v>0</v>
          </cell>
          <cell r="D1190">
            <v>0</v>
          </cell>
        </row>
        <row r="1191">
          <cell r="A1191" t="str">
            <v>J01A0:TETRACYCLINES &amp; COMBS</v>
          </cell>
          <cell r="B1191" t="str">
            <v>DISPENSEXPRESS</v>
          </cell>
          <cell r="D1191">
            <v>0</v>
          </cell>
        </row>
        <row r="1192">
          <cell r="A1192" t="str">
            <v>J01A0:TETRACYCLINES &amp; COMBS</v>
          </cell>
          <cell r="B1192" t="str">
            <v>DISPENSING SOLUTIO</v>
          </cell>
          <cell r="C1192">
            <v>0</v>
          </cell>
          <cell r="D1192">
            <v>0</v>
          </cell>
        </row>
        <row r="1193">
          <cell r="A1193" t="str">
            <v>J01A0:TETRACYCLINES &amp; COMBS</v>
          </cell>
          <cell r="B1193" t="str">
            <v>DRX</v>
          </cell>
          <cell r="D1193">
            <v>0</v>
          </cell>
        </row>
        <row r="1194">
          <cell r="A1194" t="str">
            <v>J01A0:TETRACYCLINES &amp; COMBS</v>
          </cell>
          <cell r="B1194" t="str">
            <v>EDWARDS PHARM.</v>
          </cell>
          <cell r="C1194">
            <v>0</v>
          </cell>
          <cell r="D1194">
            <v>0</v>
          </cell>
        </row>
        <row r="1195">
          <cell r="A1195" t="str">
            <v>J01A0:TETRACYCLINES &amp; COMBS</v>
          </cell>
          <cell r="B1195" t="str">
            <v>GSMS INC.</v>
          </cell>
          <cell r="D1195">
            <v>0</v>
          </cell>
        </row>
        <row r="1196">
          <cell r="A1196" t="str">
            <v>J01A0:TETRACYCLINES &amp; COMBS</v>
          </cell>
          <cell r="B1196" t="str">
            <v>HALSEY</v>
          </cell>
          <cell r="C1196">
            <v>0</v>
          </cell>
          <cell r="D1196">
            <v>0</v>
          </cell>
        </row>
        <row r="1197">
          <cell r="A1197" t="str">
            <v>J01A0:TETRACYCLINES &amp; COMBS</v>
          </cell>
          <cell r="B1197" t="str">
            <v>IMIREN PHARM</v>
          </cell>
          <cell r="C1197">
            <v>0</v>
          </cell>
          <cell r="D1197">
            <v>0</v>
          </cell>
        </row>
        <row r="1198">
          <cell r="A1198" t="str">
            <v>J01A0:TETRACYCLINES &amp; COMBS</v>
          </cell>
          <cell r="B1198" t="str">
            <v>INNOVIANT PHARMACY</v>
          </cell>
          <cell r="C1198">
            <v>0</v>
          </cell>
          <cell r="D1198">
            <v>0</v>
          </cell>
        </row>
        <row r="1199">
          <cell r="A1199" t="str">
            <v>J01A0:TETRACYCLINES &amp; COMBS</v>
          </cell>
          <cell r="B1199" t="str">
            <v>KELTMAN PHARMACEUT</v>
          </cell>
          <cell r="D1199">
            <v>0</v>
          </cell>
        </row>
        <row r="1200">
          <cell r="A1200" t="str">
            <v>J01A0:TETRACYCLINES &amp; COMBS</v>
          </cell>
          <cell r="B1200" t="str">
            <v>LEDERLE RX</v>
          </cell>
          <cell r="C1200">
            <v>0</v>
          </cell>
          <cell r="D1200">
            <v>0</v>
          </cell>
        </row>
        <row r="1201">
          <cell r="A1201" t="str">
            <v>J01A0:TETRACYCLINES &amp; COMBS</v>
          </cell>
          <cell r="B1201" t="str">
            <v>MASON DISTRIBUTOR</v>
          </cell>
          <cell r="C1201">
            <v>0</v>
          </cell>
          <cell r="D1201">
            <v>0</v>
          </cell>
        </row>
        <row r="1202">
          <cell r="A1202" t="str">
            <v>J01A0:TETRACYCLINES &amp; COMBS</v>
          </cell>
          <cell r="B1202" t="str">
            <v>ORAPHARMA INC</v>
          </cell>
          <cell r="C1202">
            <v>0</v>
          </cell>
          <cell r="D1202">
            <v>0</v>
          </cell>
        </row>
        <row r="1203">
          <cell r="A1203" t="str">
            <v>J01A0:TETRACYCLINES &amp; COMBS</v>
          </cell>
          <cell r="B1203" t="str">
            <v>PARMED PHARM</v>
          </cell>
          <cell r="C1203">
            <v>0</v>
          </cell>
          <cell r="D1203">
            <v>0</v>
          </cell>
        </row>
        <row r="1204">
          <cell r="A1204" t="str">
            <v>J01A0:TETRACYCLINES &amp; COMBS</v>
          </cell>
          <cell r="B1204" t="str">
            <v>PHARM CORP OF AMER</v>
          </cell>
          <cell r="C1204">
            <v>0</v>
          </cell>
          <cell r="D1204">
            <v>0</v>
          </cell>
        </row>
        <row r="1205">
          <cell r="A1205" t="str">
            <v>J01A0:TETRACYCLINES &amp; COMBS</v>
          </cell>
          <cell r="B1205" t="str">
            <v>PHARMA PAC</v>
          </cell>
          <cell r="C1205">
            <v>0</v>
          </cell>
          <cell r="D1205">
            <v>0</v>
          </cell>
        </row>
        <row r="1206">
          <cell r="A1206" t="str">
            <v>J01A0:TETRACYCLINES &amp; COMBS</v>
          </cell>
          <cell r="B1206" t="str">
            <v>PHYS TOTAL CARE</v>
          </cell>
          <cell r="C1206">
            <v>0</v>
          </cell>
          <cell r="D1206">
            <v>0</v>
          </cell>
        </row>
        <row r="1207">
          <cell r="A1207" t="str">
            <v>J01A0:TETRACYCLINES &amp; COMBS</v>
          </cell>
          <cell r="B1207" t="str">
            <v>PHYSICIAN PARTNER</v>
          </cell>
          <cell r="C1207">
            <v>0</v>
          </cell>
          <cell r="D1207">
            <v>0</v>
          </cell>
        </row>
        <row r="1208">
          <cell r="A1208" t="str">
            <v>J01A0:TETRACYCLINES &amp; COMBS</v>
          </cell>
          <cell r="B1208" t="str">
            <v>PRESCRIPT PHARM</v>
          </cell>
          <cell r="C1208">
            <v>0</v>
          </cell>
          <cell r="D1208">
            <v>0</v>
          </cell>
        </row>
        <row r="1209">
          <cell r="A1209" t="str">
            <v>J01A0:TETRACYCLINES &amp; COMBS</v>
          </cell>
          <cell r="B1209" t="str">
            <v>QUALITY CARE PHARM</v>
          </cell>
          <cell r="D1209">
            <v>0</v>
          </cell>
        </row>
        <row r="1210">
          <cell r="A1210" t="str">
            <v>J01A0:TETRACYCLINES &amp; COMBS</v>
          </cell>
          <cell r="B1210" t="str">
            <v>SOUTHWOOD PHARM</v>
          </cell>
          <cell r="C1210">
            <v>0</v>
          </cell>
          <cell r="D1210">
            <v>0</v>
          </cell>
        </row>
        <row r="1211">
          <cell r="A1211" t="str">
            <v>J01A0:TETRACYCLINES &amp; COMBS</v>
          </cell>
          <cell r="B1211" t="str">
            <v>STAT RX USA</v>
          </cell>
          <cell r="C1211">
            <v>0</v>
          </cell>
          <cell r="D1211">
            <v>0</v>
          </cell>
        </row>
        <row r="1212">
          <cell r="A1212" t="str">
            <v>J01A0:TETRACYCLINES &amp; COMBS</v>
          </cell>
          <cell r="B1212" t="str">
            <v>UNIT DOSE LABS</v>
          </cell>
          <cell r="C1212">
            <v>0</v>
          </cell>
          <cell r="D1212">
            <v>0</v>
          </cell>
        </row>
        <row r="1213">
          <cell r="A1213" t="str">
            <v>J01A0:TETRACYCLINES &amp; COMBS</v>
          </cell>
          <cell r="B1213" t="str">
            <v>VIBRANTA</v>
          </cell>
          <cell r="C1213">
            <v>0</v>
          </cell>
          <cell r="D1213">
            <v>0</v>
          </cell>
        </row>
        <row r="1214">
          <cell r="A1214" t="str">
            <v>D01A1:TOPICAL DERMAT ANTIFUNG</v>
          </cell>
          <cell r="B1214" t="str">
            <v>CONSOL MIDLAND</v>
          </cell>
          <cell r="C1214">
            <v>0</v>
          </cell>
        </row>
        <row r="1215">
          <cell r="A1215" t="str">
            <v>D01A1:TOPICAL DERMAT ANTIFUNG</v>
          </cell>
          <cell r="B1215" t="str">
            <v>MOORE, H.L.</v>
          </cell>
          <cell r="C1215">
            <v>0</v>
          </cell>
        </row>
        <row r="1216">
          <cell r="A1216" t="str">
            <v>D02A0:EMOLLIENTS &amp; PROTECTIVES</v>
          </cell>
          <cell r="B1216" t="str">
            <v>ALLERDERM LABS INC</v>
          </cell>
          <cell r="C1216">
            <v>0</v>
          </cell>
        </row>
        <row r="1217">
          <cell r="A1217" t="str">
            <v>D02A0:EMOLLIENTS &amp; PROTECTIVES</v>
          </cell>
          <cell r="B1217" t="str">
            <v>BIO-GEL LABS</v>
          </cell>
          <cell r="C1217">
            <v>0</v>
          </cell>
        </row>
        <row r="1218">
          <cell r="A1218" t="str">
            <v>D02A0:EMOLLIENTS &amp; PROTECTIVES</v>
          </cell>
          <cell r="B1218" t="str">
            <v>BOERICKE &amp; TAFEL</v>
          </cell>
          <cell r="C1218">
            <v>0</v>
          </cell>
        </row>
        <row r="1219">
          <cell r="A1219" t="str">
            <v>D02A0:EMOLLIENTS &amp; PROTECTIVES</v>
          </cell>
          <cell r="B1219" t="str">
            <v>C &amp; M PHARM</v>
          </cell>
          <cell r="C1219">
            <v>0</v>
          </cell>
        </row>
        <row r="1220">
          <cell r="A1220" t="str">
            <v>D02A0:EMOLLIENTS &amp; PROTECTIVES</v>
          </cell>
          <cell r="B1220" t="str">
            <v>GENESIS PROD</v>
          </cell>
          <cell r="C1220">
            <v>0</v>
          </cell>
        </row>
        <row r="1221">
          <cell r="A1221" t="str">
            <v>D02A0:EMOLLIENTS &amp; PROTECTIVES</v>
          </cell>
          <cell r="B1221" t="str">
            <v>JERGENS</v>
          </cell>
          <cell r="C1221">
            <v>0</v>
          </cell>
        </row>
        <row r="1222">
          <cell r="A1222" t="str">
            <v>D02A0:EMOLLIENTS &amp; PROTECTIVES</v>
          </cell>
          <cell r="B1222" t="str">
            <v>KENWOOD THERAPEUT</v>
          </cell>
          <cell r="C1222">
            <v>0</v>
          </cell>
        </row>
        <row r="1223">
          <cell r="A1223" t="str">
            <v>D02A0:EMOLLIENTS &amp; PROTECTIVES</v>
          </cell>
          <cell r="B1223" t="str">
            <v>ORTHO ACP</v>
          </cell>
          <cell r="C1223">
            <v>0</v>
          </cell>
        </row>
        <row r="1224">
          <cell r="A1224" t="str">
            <v>D03A9:OTH WOUND HEALING AGENTS</v>
          </cell>
          <cell r="B1224" t="str">
            <v>ASTELLAS PHARMA US</v>
          </cell>
          <cell r="C1224">
            <v>0</v>
          </cell>
        </row>
        <row r="1225">
          <cell r="A1225" t="str">
            <v>D03A9:OTH WOUND HEALING AGENTS</v>
          </cell>
          <cell r="B1225" t="str">
            <v>OTIS-CLAPP</v>
          </cell>
          <cell r="C1225">
            <v>0</v>
          </cell>
        </row>
        <row r="1226">
          <cell r="A1226" t="str">
            <v>D04A0:TOPICAL ANTIPRURITICS</v>
          </cell>
          <cell r="B1226" t="str">
            <v>ALTAIRE PHARM</v>
          </cell>
          <cell r="C1226">
            <v>0</v>
          </cell>
        </row>
        <row r="1227">
          <cell r="A1227" t="str">
            <v>D04A0:TOPICAL ANTIPRURITICS</v>
          </cell>
          <cell r="B1227" t="str">
            <v>FIRSTON</v>
          </cell>
          <cell r="C1227">
            <v>0</v>
          </cell>
        </row>
        <row r="1228">
          <cell r="A1228" t="str">
            <v>D04A0:TOPICAL ANTIPRURITICS</v>
          </cell>
          <cell r="B1228" t="str">
            <v>GEBAUER</v>
          </cell>
          <cell r="C1228">
            <v>0</v>
          </cell>
        </row>
        <row r="1229">
          <cell r="A1229" t="str">
            <v>D05A0:TOP A-PSORIASIS+SIM PRDS</v>
          </cell>
          <cell r="B1229" t="str">
            <v>LETCO MED</v>
          </cell>
          <cell r="C1229">
            <v>0</v>
          </cell>
        </row>
        <row r="1230">
          <cell r="A1230" t="str">
            <v>D06A0:TOP ANTIBACTERIALS</v>
          </cell>
          <cell r="B1230" t="str">
            <v>NUMARK LABS</v>
          </cell>
          <cell r="C1230">
            <v>0</v>
          </cell>
        </row>
        <row r="1231">
          <cell r="A1231" t="str">
            <v>D06A0:TOP ANTIBACTERIALS</v>
          </cell>
          <cell r="B1231" t="str">
            <v>SHEFFIELD LABS</v>
          </cell>
          <cell r="C1231">
            <v>0</v>
          </cell>
        </row>
        <row r="1232">
          <cell r="A1232" t="str">
            <v>D07A0:TOP.CORTICOSTEROID PLAIN</v>
          </cell>
          <cell r="B1232" t="str">
            <v>HARBER PHARM</v>
          </cell>
          <cell r="C1232">
            <v>0</v>
          </cell>
        </row>
        <row r="1233">
          <cell r="A1233" t="str">
            <v>D07A0:TOP.CORTICOSTEROID PLAIN</v>
          </cell>
          <cell r="B1233" t="str">
            <v>KELTMAN PHARMACEUT</v>
          </cell>
          <cell r="C1233">
            <v>0</v>
          </cell>
        </row>
        <row r="1234">
          <cell r="A1234" t="str">
            <v>D07A0:TOP.CORTICOSTEROID PLAIN</v>
          </cell>
          <cell r="B1234" t="str">
            <v>RED ROCK LAB</v>
          </cell>
          <cell r="C1234">
            <v>0</v>
          </cell>
        </row>
        <row r="1235">
          <cell r="A1235" t="str">
            <v>D07A0:TOP.CORTICOSTEROID PLAIN</v>
          </cell>
          <cell r="B1235" t="str">
            <v>REXALL</v>
          </cell>
          <cell r="C1235">
            <v>0</v>
          </cell>
        </row>
        <row r="1236">
          <cell r="A1236" t="str">
            <v>D07A0:TOP.CORTICOSTEROID PLAIN</v>
          </cell>
          <cell r="B1236" t="str">
            <v>SNYDER DRUG</v>
          </cell>
          <cell r="C1236">
            <v>0</v>
          </cell>
        </row>
        <row r="1237">
          <cell r="A1237" t="str">
            <v>D07B2:TOP.STEROIDS+ANTIFUNGALS</v>
          </cell>
          <cell r="B1237" t="str">
            <v>BAUSCH &amp; LOMB</v>
          </cell>
          <cell r="C1237">
            <v>0</v>
          </cell>
        </row>
        <row r="1238">
          <cell r="A1238" t="str">
            <v>D07B2:TOP.STEROIDS+ANTIFUNGALS</v>
          </cell>
          <cell r="B1238" t="str">
            <v>REPACKAGER</v>
          </cell>
          <cell r="C1238">
            <v>0</v>
          </cell>
        </row>
        <row r="1239">
          <cell r="A1239" t="str">
            <v>D07B2:TOP.STEROIDS+ANTIFUNGALS</v>
          </cell>
          <cell r="B1239" t="str">
            <v>STAT RX USA</v>
          </cell>
          <cell r="C1239">
            <v>0</v>
          </cell>
        </row>
        <row r="1240">
          <cell r="A1240" t="str">
            <v>D08A0:ANTISEPTICS+DISINFECTANT</v>
          </cell>
          <cell r="B1240" t="str">
            <v>PERRIGO</v>
          </cell>
          <cell r="C1240">
            <v>0</v>
          </cell>
        </row>
        <row r="1241">
          <cell r="A1241" t="str">
            <v>D08A0:ANTISEPTICS+DISINFECTANT</v>
          </cell>
          <cell r="B1241" t="str">
            <v>PHARMAKON LABS</v>
          </cell>
          <cell r="C1241">
            <v>0</v>
          </cell>
        </row>
        <row r="1242">
          <cell r="A1242" t="str">
            <v>D08A0:ANTISEPTICS+DISINFECTANT</v>
          </cell>
          <cell r="B1242" t="str">
            <v>WHITEWORTH INC</v>
          </cell>
          <cell r="C1242">
            <v>0</v>
          </cell>
        </row>
        <row r="1243">
          <cell r="A1243" t="str">
            <v>D10A0:TOPICAL ANTI-ACNE PREPS</v>
          </cell>
          <cell r="B1243" t="str">
            <v>BAUSCH &amp; LOMB</v>
          </cell>
          <cell r="C1243">
            <v>0</v>
          </cell>
        </row>
        <row r="1244">
          <cell r="A1244" t="str">
            <v>D10A0:TOPICAL ANTI-ACNE PREPS</v>
          </cell>
          <cell r="B1244" t="str">
            <v>FACE UP</v>
          </cell>
          <cell r="C1244">
            <v>0</v>
          </cell>
        </row>
        <row r="1245">
          <cell r="A1245" t="str">
            <v>D10A0:TOPICAL ANTI-ACNE PREPS</v>
          </cell>
          <cell r="B1245" t="str">
            <v>MED-DERM PHARM</v>
          </cell>
          <cell r="C1245">
            <v>0</v>
          </cell>
        </row>
        <row r="1246">
          <cell r="A1246" t="str">
            <v>D10A0:TOPICAL ANTI-ACNE PREPS</v>
          </cell>
          <cell r="B1246" t="str">
            <v>REPACKAGER</v>
          </cell>
          <cell r="C1246">
            <v>0</v>
          </cell>
        </row>
        <row r="1247">
          <cell r="A1247" t="str">
            <v>D11A0:OTHER DERMATOLOGICAL PRD</v>
          </cell>
          <cell r="B1247" t="str">
            <v>AMER BIOCEUTICALS</v>
          </cell>
          <cell r="C1247">
            <v>0</v>
          </cell>
        </row>
        <row r="1248">
          <cell r="A1248" t="str">
            <v>D11A0:OTHER DERMATOLOGICAL PRD</v>
          </cell>
          <cell r="B1248" t="str">
            <v>BIOTECH CORPORATIO</v>
          </cell>
          <cell r="C1248">
            <v>0</v>
          </cell>
        </row>
        <row r="1249">
          <cell r="A1249" t="str">
            <v>D11A0:OTHER DERMATOLOGICAL PRD</v>
          </cell>
          <cell r="B1249" t="str">
            <v>GENESIS PHARMACAL</v>
          </cell>
          <cell r="C1249">
            <v>0</v>
          </cell>
        </row>
        <row r="1250">
          <cell r="A1250" t="str">
            <v>D11A0:OTHER DERMATOLOGICAL PRD</v>
          </cell>
          <cell r="B1250" t="str">
            <v>MALLINCKRODT</v>
          </cell>
          <cell r="C1250">
            <v>0</v>
          </cell>
        </row>
        <row r="1251">
          <cell r="A1251" t="str">
            <v>D11A0:OTHER DERMATOLOGICAL PRD</v>
          </cell>
          <cell r="B1251" t="str">
            <v>PURDUE PRODUCTS LP</v>
          </cell>
          <cell r="C1251">
            <v>0</v>
          </cell>
        </row>
        <row r="1252">
          <cell r="A1252" t="str">
            <v>J01A0:TETRACYCLINES &amp; COMBS</v>
          </cell>
          <cell r="B1252" t="str">
            <v>MARTEC PHARM</v>
          </cell>
          <cell r="C1252">
            <v>0</v>
          </cell>
        </row>
        <row r="1253">
          <cell r="A1253" t="str">
            <v>J01A0:TETRACYCLINES &amp; COMBS</v>
          </cell>
          <cell r="B1253" t="str">
            <v>PALMETTO PHARMA</v>
          </cell>
          <cell r="C1253">
            <v>0</v>
          </cell>
        </row>
      </sheetData>
      <sheetData sheetId="2" refreshError="1">
        <row r="1">
          <cell r="A1" t="str">
            <v>Grand Total</v>
          </cell>
          <cell r="B1">
            <v>8971224543</v>
          </cell>
        </row>
        <row r="3">
          <cell r="A3" t="str">
            <v>Manufacturer</v>
          </cell>
          <cell r="B3">
            <v>2010</v>
          </cell>
          <cell r="C3" t="str">
            <v>Mkt share</v>
          </cell>
          <cell r="D3" t="str">
            <v>HHI cont.</v>
          </cell>
        </row>
        <row r="4">
          <cell r="A4" t="str">
            <v>GALDERMA LABS Total</v>
          </cell>
          <cell r="B4">
            <v>960904284</v>
          </cell>
          <cell r="C4">
            <v>0.10710960130295337</v>
          </cell>
          <cell r="D4">
            <v>114.72466691277631</v>
          </cell>
        </row>
        <row r="5">
          <cell r="A5" t="str">
            <v>MEDICIS DERM Total</v>
          </cell>
          <cell r="B5">
            <v>872119491</v>
          </cell>
          <cell r="C5">
            <v>9.7212982109615223E-2</v>
          </cell>
          <cell r="D5">
            <v>94.503638906443712</v>
          </cell>
        </row>
        <row r="6">
          <cell r="A6" t="str">
            <v>GSK PHARM Total</v>
          </cell>
          <cell r="B6">
            <v>512990759</v>
          </cell>
          <cell r="C6">
            <v>5.7181799044398303E-2</v>
          </cell>
          <cell r="D6">
            <v>32.69758141953951</v>
          </cell>
        </row>
        <row r="7">
          <cell r="A7" t="str">
            <v>TEVA PHARMACEUTICA Total</v>
          </cell>
          <cell r="B7">
            <v>452721833</v>
          </cell>
          <cell r="C7">
            <v>5.0463772345687906E-2</v>
          </cell>
          <cell r="D7">
            <v>25.465923193574156</v>
          </cell>
        </row>
        <row r="8">
          <cell r="A8" t="str">
            <v>WARNER-CHILCOTT Total</v>
          </cell>
          <cell r="B8">
            <v>410557977</v>
          </cell>
          <cell r="C8">
            <v>4.576387259422094E-2</v>
          </cell>
          <cell r="D8">
            <v>20.943320348200864</v>
          </cell>
        </row>
        <row r="9">
          <cell r="A9" t="str">
            <v>VALEANT PHARM Total</v>
          </cell>
          <cell r="B9">
            <v>393065704</v>
          </cell>
          <cell r="C9">
            <v>4.3814052598504891E-2</v>
          </cell>
          <cell r="D9">
            <v>19.196712051045527</v>
          </cell>
        </row>
        <row r="10">
          <cell r="A10" t="str">
            <v>FOUGERA Total</v>
          </cell>
          <cell r="B10">
            <v>383459052</v>
          </cell>
          <cell r="C10">
            <v>4.2743223086440588E-2</v>
          </cell>
          <cell r="D10">
            <v>18.269831198172273</v>
          </cell>
        </row>
        <row r="11">
          <cell r="A11" t="str">
            <v>PERRIGO Total</v>
          </cell>
          <cell r="B11">
            <v>328260287</v>
          </cell>
          <cell r="C11">
            <v>3.6590354574965185E-2</v>
          </cell>
          <cell r="D11">
            <v>13.388540479216758</v>
          </cell>
        </row>
        <row r="12">
          <cell r="A12" t="str">
            <v>MYLAN Total</v>
          </cell>
          <cell r="B12">
            <v>288839989</v>
          </cell>
          <cell r="C12">
            <v>3.2196272383503532E-2</v>
          </cell>
          <cell r="D12">
            <v>10.365999553927523</v>
          </cell>
        </row>
        <row r="13">
          <cell r="A13" t="str">
            <v>LEO PHARMACEUTICAL Total</v>
          </cell>
          <cell r="B13">
            <v>259364291</v>
          </cell>
          <cell r="C13">
            <v>2.8910689923860488E-2</v>
          </cell>
          <cell r="D13">
            <v>8.3582799187360823</v>
          </cell>
        </row>
        <row r="14">
          <cell r="A14" t="str">
            <v>CENTOCOR Total</v>
          </cell>
          <cell r="B14">
            <v>247388490</v>
          </cell>
          <cell r="C14">
            <v>2.7575777288177502E-2</v>
          </cell>
          <cell r="D14">
            <v>7.6042349304716605</v>
          </cell>
        </row>
        <row r="15">
          <cell r="A15" t="str">
            <v>PHARMADERM Total</v>
          </cell>
          <cell r="B15">
            <v>243710794</v>
          </cell>
          <cell r="C15">
            <v>2.7165833697715306E-2</v>
          </cell>
          <cell r="D15">
            <v>7.3798252049192454</v>
          </cell>
        </row>
        <row r="16">
          <cell r="A16" t="str">
            <v>ETHICON Total</v>
          </cell>
          <cell r="B16">
            <v>226314929</v>
          </cell>
          <cell r="C16">
            <v>2.5226760061042873E-2</v>
          </cell>
          <cell r="D16">
            <v>6.363894231774279</v>
          </cell>
        </row>
        <row r="17">
          <cell r="A17" t="str">
            <v>TARO PHARM Total</v>
          </cell>
          <cell r="B17">
            <v>206476434</v>
          </cell>
          <cell r="C17">
            <v>2.3015412557152847E-2</v>
          </cell>
          <cell r="D17">
            <v>5.2970921517594896</v>
          </cell>
        </row>
        <row r="18">
          <cell r="A18" t="str">
            <v>ALLERGAN Total</v>
          </cell>
          <cell r="B18">
            <v>181080433</v>
          </cell>
          <cell r="C18">
            <v>2.018458373570552E-2</v>
          </cell>
          <cell r="D18">
            <v>4.0741742058370782</v>
          </cell>
        </row>
        <row r="19">
          <cell r="A19" t="str">
            <v>ENTURIA INC Total</v>
          </cell>
          <cell r="B19">
            <v>176791362</v>
          </cell>
          <cell r="C19">
            <v>1.9706491700505417E-2</v>
          </cell>
          <cell r="D19">
            <v>3.8834581514208888</v>
          </cell>
        </row>
        <row r="20">
          <cell r="A20" t="str">
            <v>ORTHO DERM Total</v>
          </cell>
          <cell r="B20">
            <v>167336357</v>
          </cell>
          <cell r="C20">
            <v>1.8652565900891194E-2</v>
          </cell>
          <cell r="D20">
            <v>3.479182146870889</v>
          </cell>
        </row>
        <row r="21">
          <cell r="A21" t="str">
            <v>GRACEWAY PHARMA Total</v>
          </cell>
          <cell r="B21">
            <v>156431131</v>
          </cell>
          <cell r="C21">
            <v>1.7436987587392282E-2</v>
          </cell>
          <cell r="D21">
            <v>3.0404853612287246</v>
          </cell>
        </row>
        <row r="22">
          <cell r="A22" t="str">
            <v>MERCK &amp; COMPANY Total</v>
          </cell>
          <cell r="B22">
            <v>153470506</v>
          </cell>
          <cell r="C22">
            <v>1.7106974110880864E-2</v>
          </cell>
          <cell r="D22">
            <v>2.9264856323034811</v>
          </cell>
        </row>
        <row r="23">
          <cell r="A23" t="str">
            <v>DERMIK Total</v>
          </cell>
          <cell r="B23">
            <v>130857903</v>
          </cell>
          <cell r="C23">
            <v>1.4586403714764315E-2</v>
          </cell>
          <cell r="D23">
            <v>2.1276317333009023</v>
          </cell>
        </row>
        <row r="24">
          <cell r="A24" t="str">
            <v>HEALTHPOINT MEDICA Total</v>
          </cell>
          <cell r="B24">
            <v>114463417</v>
          </cell>
          <cell r="C24">
            <v>1.2758951294928033E-2</v>
          </cell>
          <cell r="D24">
            <v>1.6279083814634574</v>
          </cell>
        </row>
        <row r="25">
          <cell r="A25" t="str">
            <v>J&amp;J CONSUMER PRODS Total</v>
          </cell>
          <cell r="B25">
            <v>113966533</v>
          </cell>
          <cell r="C25">
            <v>1.2703564876093192E-2</v>
          </cell>
          <cell r="D25">
            <v>1.6138056056110863</v>
          </cell>
        </row>
        <row r="26">
          <cell r="A26" t="str">
            <v>ORGANOGENESIS Total</v>
          </cell>
          <cell r="B26">
            <v>112843241</v>
          </cell>
          <cell r="C26">
            <v>1.2578354321545599E-2</v>
          </cell>
          <cell r="D26">
            <v>1.5821499743834486</v>
          </cell>
        </row>
        <row r="27">
          <cell r="A27" t="str">
            <v>ASTELLAS PHARMA US Total</v>
          </cell>
          <cell r="B27">
            <v>101705133</v>
          </cell>
          <cell r="C27">
            <v>1.1336817232978269E-2</v>
          </cell>
          <cell r="D27">
            <v>1.2852342497395306</v>
          </cell>
        </row>
        <row r="28">
          <cell r="A28" t="str">
            <v>INTENDIS Total</v>
          </cell>
          <cell r="B28">
            <v>99931571</v>
          </cell>
          <cell r="C28">
            <v>1.1139122705157777E-2</v>
          </cell>
          <cell r="D28">
            <v>1.2408005464056153</v>
          </cell>
        </row>
        <row r="29">
          <cell r="A29" t="str">
            <v>PRIVATE LABEL Total</v>
          </cell>
          <cell r="B29">
            <v>88154030</v>
          </cell>
          <cell r="C29">
            <v>9.8263096166491745E-3</v>
          </cell>
          <cell r="D29">
            <v>0.96556360682252051</v>
          </cell>
        </row>
        <row r="30">
          <cell r="A30" t="str">
            <v>MERZ PHARM Total</v>
          </cell>
          <cell r="B30">
            <v>83519566</v>
          </cell>
          <cell r="C30">
            <v>9.309717486133821E-3</v>
          </cell>
          <cell r="D30">
            <v>0.86670839671625821</v>
          </cell>
        </row>
        <row r="31">
          <cell r="A31" t="str">
            <v>ACTAVIS Total</v>
          </cell>
          <cell r="B31">
            <v>65361956</v>
          </cell>
          <cell r="C31">
            <v>7.2857340362749183E-3</v>
          </cell>
          <cell r="D31">
            <v>0.53081920447334807</v>
          </cell>
        </row>
        <row r="32">
          <cell r="A32" t="str">
            <v>WATSON LABS Total</v>
          </cell>
          <cell r="B32">
            <v>60589001</v>
          </cell>
          <cell r="C32">
            <v>6.7537046597809141E-3</v>
          </cell>
          <cell r="D32">
            <v>0.45612526631546424</v>
          </cell>
        </row>
        <row r="33">
          <cell r="A33" t="str">
            <v>TRIAX PHARM Total</v>
          </cell>
          <cell r="B33">
            <v>59991248</v>
          </cell>
          <cell r="C33">
            <v>6.6870746253709056E-3</v>
          </cell>
          <cell r="D33">
            <v>0.44716967045279438</v>
          </cell>
        </row>
        <row r="34">
          <cell r="A34" t="str">
            <v>AQUA PHARMACEUTICS Total</v>
          </cell>
          <cell r="B34">
            <v>59279790</v>
          </cell>
          <cell r="C34">
            <v>6.6077701785153056E-3</v>
          </cell>
          <cell r="D34">
            <v>0.43662626732076193</v>
          </cell>
        </row>
        <row r="35">
          <cell r="A35" t="str">
            <v>CHATTEM CONS PROD Total</v>
          </cell>
          <cell r="B35">
            <v>53326995</v>
          </cell>
          <cell r="C35">
            <v>5.9442269831056216E-3</v>
          </cell>
          <cell r="D35">
            <v>0.3533383442668096</v>
          </cell>
        </row>
        <row r="36">
          <cell r="A36" t="str">
            <v>GSK CONSUMER HLTH Total</v>
          </cell>
          <cell r="B36">
            <v>50625213</v>
          </cell>
          <cell r="C36">
            <v>5.6430660895118783E-3</v>
          </cell>
          <cell r="D36">
            <v>0.31844194890598876</v>
          </cell>
        </row>
        <row r="37">
          <cell r="A37" t="str">
            <v>PADDOCK LABS INC Total</v>
          </cell>
          <cell r="B37">
            <v>48161224</v>
          </cell>
          <cell r="C37">
            <v>5.3684113878945186E-3</v>
          </cell>
          <cell r="D37">
            <v>0.28819840829675547</v>
          </cell>
        </row>
        <row r="38">
          <cell r="A38" t="str">
            <v>SANDOZ Total</v>
          </cell>
          <cell r="B38">
            <v>47924521</v>
          </cell>
          <cell r="C38">
            <v>5.342026695496568E-3</v>
          </cell>
          <cell r="D38">
            <v>0.28537249215397981</v>
          </cell>
        </row>
        <row r="39">
          <cell r="A39" t="str">
            <v>BEIERSDORF Total</v>
          </cell>
          <cell r="B39">
            <v>44819120</v>
          </cell>
          <cell r="C39">
            <v>4.9958753997492045E-3</v>
          </cell>
          <cell r="D39">
            <v>0.24958771009819272</v>
          </cell>
        </row>
        <row r="40">
          <cell r="A40" t="str">
            <v>RANBAXY PHARM Total</v>
          </cell>
          <cell r="B40">
            <v>42167458</v>
          </cell>
          <cell r="C40">
            <v>4.7003012574133047E-3</v>
          </cell>
          <cell r="D40">
            <v>0.22092831910441094</v>
          </cell>
        </row>
        <row r="41">
          <cell r="A41" t="str">
            <v>PFIZER Total</v>
          </cell>
          <cell r="B41">
            <v>41633441</v>
          </cell>
          <cell r="C41">
            <v>4.6407757157840212E-3</v>
          </cell>
          <cell r="D41">
            <v>0.21536799244210694</v>
          </cell>
        </row>
        <row r="42">
          <cell r="A42" t="str">
            <v>PRASCO LABS Total</v>
          </cell>
          <cell r="B42">
            <v>41616163</v>
          </cell>
          <cell r="C42">
            <v>4.6388497802646068E-3</v>
          </cell>
          <cell r="D42">
            <v>0.21518927283860989</v>
          </cell>
        </row>
        <row r="43">
          <cell r="A43" t="str">
            <v>BAXTER BIOSCIENCE Total</v>
          </cell>
          <cell r="B43">
            <v>37397080</v>
          </cell>
          <cell r="C43">
            <v>4.1685591326749158E-3</v>
          </cell>
          <cell r="D43">
            <v>0.17376885242607448</v>
          </cell>
        </row>
        <row r="44">
          <cell r="A44" t="str">
            <v>NEUTROGENA Total</v>
          </cell>
          <cell r="B44">
            <v>36350292</v>
          </cell>
          <cell r="C44">
            <v>4.0518762879882585E-3</v>
          </cell>
          <cell r="D44">
            <v>0.1641770145316151</v>
          </cell>
        </row>
        <row r="45">
          <cell r="A45" t="str">
            <v>SCHER-PLGH HC PROD Total</v>
          </cell>
          <cell r="B45">
            <v>33223538</v>
          </cell>
          <cell r="C45">
            <v>3.7033448266461477E-3</v>
          </cell>
          <cell r="D45">
            <v>0.13714762905046787</v>
          </cell>
        </row>
        <row r="46">
          <cell r="A46" t="str">
            <v>MCNEIL CONS &amp; SPEC Total</v>
          </cell>
          <cell r="B46">
            <v>31397845</v>
          </cell>
          <cell r="C46">
            <v>3.4998393864189782E-3</v>
          </cell>
          <cell r="D46">
            <v>0.12248875730729569</v>
          </cell>
        </row>
        <row r="47">
          <cell r="A47" t="str">
            <v>ROUSES POINT PHARM Total</v>
          </cell>
          <cell r="B47">
            <v>27765803</v>
          </cell>
          <cell r="C47">
            <v>3.0949847333455603E-3</v>
          </cell>
          <cell r="D47">
            <v>9.5789304996420896E-2</v>
          </cell>
        </row>
        <row r="48">
          <cell r="A48" t="str">
            <v>RIVERS EDGE Total</v>
          </cell>
          <cell r="B48">
            <v>26556178</v>
          </cell>
          <cell r="C48">
            <v>2.9601508548485786E-3</v>
          </cell>
          <cell r="D48">
            <v>8.7624930834607692E-2</v>
          </cell>
        </row>
        <row r="49">
          <cell r="A49" t="str">
            <v>ALAVEN PHARM Total</v>
          </cell>
          <cell r="B49">
            <v>23042808</v>
          </cell>
          <cell r="C49">
            <v>2.568524273308895E-3</v>
          </cell>
          <cell r="D49">
            <v>6.5973169425769862E-2</v>
          </cell>
        </row>
        <row r="50">
          <cell r="A50" t="str">
            <v>NOVARTIS CONS HLTH Total</v>
          </cell>
          <cell r="B50">
            <v>20761180</v>
          </cell>
          <cell r="C50">
            <v>2.3141968970333462E-3</v>
          </cell>
          <cell r="D50">
            <v>5.3555072782387685E-2</v>
          </cell>
        </row>
        <row r="51">
          <cell r="A51" t="str">
            <v>NEW AMERICAN THERA Total</v>
          </cell>
          <cell r="B51">
            <v>18704011</v>
          </cell>
          <cell r="C51">
            <v>2.084889405047188E-3</v>
          </cell>
          <cell r="D51">
            <v>4.346763831278018E-2</v>
          </cell>
        </row>
        <row r="52">
          <cell r="A52" t="str">
            <v>PEDINOL LABS Total</v>
          </cell>
          <cell r="B52">
            <v>18657951</v>
          </cell>
          <cell r="C52">
            <v>2.0797552118521309E-3</v>
          </cell>
          <cell r="D52">
            <v>4.3253817412261017E-2</v>
          </cell>
        </row>
        <row r="53">
          <cell r="A53" t="str">
            <v>MCNEIL PHARM Total</v>
          </cell>
          <cell r="B53">
            <v>17250379</v>
          </cell>
          <cell r="C53">
            <v>1.9228566755092533E-3</v>
          </cell>
          <cell r="D53">
            <v>3.6973777945504979E-2</v>
          </cell>
        </row>
        <row r="54">
          <cell r="A54" t="str">
            <v>HILL DERM Total</v>
          </cell>
          <cell r="B54">
            <v>16768265</v>
          </cell>
          <cell r="C54">
            <v>1.8691166316959279E-3</v>
          </cell>
          <cell r="D54">
            <v>3.4935969828823313E-2</v>
          </cell>
        </row>
        <row r="55">
          <cell r="A55" t="str">
            <v>MOLNLYCKE HLTH CAR Total</v>
          </cell>
          <cell r="B55">
            <v>15953628</v>
          </cell>
          <cell r="C55">
            <v>1.7783110793328852E-3</v>
          </cell>
          <cell r="D55">
            <v>3.162390294878091E-2</v>
          </cell>
        </row>
        <row r="56">
          <cell r="A56" t="str">
            <v>PAR PHARM Total</v>
          </cell>
          <cell r="B56">
            <v>15940850</v>
          </cell>
          <cell r="C56">
            <v>1.7768867475776433E-3</v>
          </cell>
          <cell r="D56">
            <v>3.1573265137170556E-2</v>
          </cell>
        </row>
        <row r="57">
          <cell r="A57" t="str">
            <v>FERNDALE LABS Total</v>
          </cell>
          <cell r="B57">
            <v>15445607</v>
          </cell>
          <cell r="C57">
            <v>1.7216832469154708E-3</v>
          </cell>
          <cell r="D57">
            <v>2.9641932027093979E-2</v>
          </cell>
        </row>
        <row r="58">
          <cell r="A58" t="str">
            <v>UPSHER-SMITH Total</v>
          </cell>
          <cell r="B58">
            <v>15066529</v>
          </cell>
          <cell r="C58">
            <v>1.6794283687566374E-3</v>
          </cell>
          <cell r="D58">
            <v>2.8204796457845804E-2</v>
          </cell>
        </row>
        <row r="59">
          <cell r="A59" t="str">
            <v>ONSET THERAPEUTICS Total</v>
          </cell>
          <cell r="B59">
            <v>14695759</v>
          </cell>
          <cell r="C59">
            <v>1.6380995626139685E-3</v>
          </cell>
          <cell r="D59">
            <v>2.6833701770360752E-2</v>
          </cell>
        </row>
        <row r="60">
          <cell r="A60" t="str">
            <v>SKINMEDICA INC Total</v>
          </cell>
          <cell r="B60">
            <v>14619215</v>
          </cell>
          <cell r="C60">
            <v>1.6295673940529079E-3</v>
          </cell>
          <cell r="D60">
            <v>2.6554898917603851E-2</v>
          </cell>
        </row>
        <row r="61">
          <cell r="A61" t="str">
            <v>GREENSTONE LTD Total</v>
          </cell>
          <cell r="B61">
            <v>14563335</v>
          </cell>
          <cell r="C61">
            <v>1.6233385899769247E-3</v>
          </cell>
          <cell r="D61">
            <v>2.6352281777082705E-2</v>
          </cell>
        </row>
        <row r="62">
          <cell r="A62" t="str">
            <v>BAYER CONSUMER CAR Total</v>
          </cell>
          <cell r="B62">
            <v>14299767</v>
          </cell>
          <cell r="C62">
            <v>1.5939593231068679E-3</v>
          </cell>
          <cell r="D62">
            <v>2.5407063237193047E-2</v>
          </cell>
        </row>
        <row r="63">
          <cell r="A63" t="str">
            <v>GLENMARK PHARMA Total</v>
          </cell>
          <cell r="B63">
            <v>14259903</v>
          </cell>
          <cell r="C63">
            <v>1.5895157825613238E-3</v>
          </cell>
          <cell r="D63">
            <v>2.5265604230115375E-2</v>
          </cell>
        </row>
        <row r="64">
          <cell r="A64" t="str">
            <v>GLOBAL PHARM CORP Total</v>
          </cell>
          <cell r="B64">
            <v>13996319</v>
          </cell>
          <cell r="C64">
            <v>1.5601347322112167E-3</v>
          </cell>
          <cell r="D64">
            <v>2.4340203826517647E-2</v>
          </cell>
        </row>
        <row r="65">
          <cell r="A65" t="str">
            <v>MEDIMETRIKS PHARM Total</v>
          </cell>
          <cell r="B65">
            <v>13311585</v>
          </cell>
          <cell r="C65">
            <v>1.4838091429097786E-3</v>
          </cell>
          <cell r="D65">
            <v>2.2016895725826515E-2</v>
          </cell>
        </row>
        <row r="66">
          <cell r="A66" t="str">
            <v>MEDTECH LABS Total</v>
          </cell>
          <cell r="B66">
            <v>12830391</v>
          </cell>
          <cell r="C66">
            <v>1.4301716491993506E-3</v>
          </cell>
          <cell r="D66">
            <v>2.0453909461735899E-2</v>
          </cell>
        </row>
        <row r="67">
          <cell r="A67" t="str">
            <v>J&amp;J MEDICAL Total</v>
          </cell>
          <cell r="B67">
            <v>12469923</v>
          </cell>
          <cell r="C67">
            <v>1.3899911812741258E-3</v>
          </cell>
          <cell r="D67">
            <v>1.9320754840198399E-2</v>
          </cell>
        </row>
        <row r="68">
          <cell r="A68" t="str">
            <v>DAVOL Total</v>
          </cell>
          <cell r="B68">
            <v>12114000</v>
          </cell>
          <cell r="C68">
            <v>1.3503173331507149E-3</v>
          </cell>
          <cell r="D68">
            <v>1.8233569002072587E-2</v>
          </cell>
        </row>
        <row r="69">
          <cell r="A69" t="str">
            <v>PROMIUS PHARMA Total</v>
          </cell>
          <cell r="B69">
            <v>11406546</v>
          </cell>
          <cell r="C69">
            <v>1.2714592021777244E-3</v>
          </cell>
          <cell r="D69">
            <v>1.6166085028024153E-2</v>
          </cell>
        </row>
        <row r="70">
          <cell r="A70" t="str">
            <v>ACELLA PHARM Total</v>
          </cell>
          <cell r="B70">
            <v>11394849</v>
          </cell>
          <cell r="C70">
            <v>1.2701553667933869E-3</v>
          </cell>
          <cell r="D70">
            <v>1.6132946557940429E-2</v>
          </cell>
        </row>
        <row r="71">
          <cell r="A71" t="str">
            <v>STRATUS PHARM Total</v>
          </cell>
          <cell r="B71">
            <v>11135336</v>
          </cell>
          <cell r="C71">
            <v>1.2412281006486006E-3</v>
          </cell>
          <cell r="D71">
            <v>1.5406471978397326E-2</v>
          </cell>
        </row>
        <row r="72">
          <cell r="A72" t="str">
            <v>WEST WARD Total</v>
          </cell>
          <cell r="B72">
            <v>11015597</v>
          </cell>
          <cell r="C72">
            <v>1.2278810932890055E-3</v>
          </cell>
          <cell r="D72">
            <v>1.5076919792566035E-2</v>
          </cell>
        </row>
        <row r="73">
          <cell r="A73" t="str">
            <v>QUINNOVA PHARM Total</v>
          </cell>
          <cell r="B73">
            <v>10863230</v>
          </cell>
          <cell r="C73">
            <v>1.2108971242366551E-3</v>
          </cell>
          <cell r="D73">
            <v>1.4662718454846013E-2</v>
          </cell>
        </row>
        <row r="74">
          <cell r="A74" t="str">
            <v>APP Total</v>
          </cell>
          <cell r="B74">
            <v>10833139</v>
          </cell>
          <cell r="C74">
            <v>1.2075429555993891E-3</v>
          </cell>
          <cell r="D74">
            <v>1.4581599896177083E-2</v>
          </cell>
        </row>
        <row r="75">
          <cell r="A75" t="str">
            <v>UNIT DOSE LABS Total</v>
          </cell>
          <cell r="B75">
            <v>10383748</v>
          </cell>
          <cell r="C75">
            <v>1.1574504628916187E-3</v>
          </cell>
          <cell r="D75">
            <v>1.3396915740480223E-2</v>
          </cell>
        </row>
        <row r="76">
          <cell r="A76" t="str">
            <v>3M HEALTHCARE Total</v>
          </cell>
          <cell r="B76">
            <v>9425272</v>
          </cell>
          <cell r="C76">
            <v>1.0506115363430827E-3</v>
          </cell>
          <cell r="D76">
            <v>1.1037846002971724E-2</v>
          </cell>
        </row>
        <row r="77">
          <cell r="A77" t="str">
            <v>MORTON GROVE PHARM Total</v>
          </cell>
          <cell r="B77">
            <v>8182443</v>
          </cell>
          <cell r="C77">
            <v>9.1207649087153163E-4</v>
          </cell>
          <cell r="D77">
            <v>8.3188352520052709E-3</v>
          </cell>
        </row>
        <row r="78">
          <cell r="A78" t="str">
            <v>BHI Total</v>
          </cell>
          <cell r="B78">
            <v>8080352</v>
          </cell>
          <cell r="C78">
            <v>9.0069666200751563E-4</v>
          </cell>
          <cell r="D78">
            <v>8.1125447695148088E-3</v>
          </cell>
        </row>
        <row r="79">
          <cell r="A79" t="str">
            <v>AMNEAL PHARM Total</v>
          </cell>
          <cell r="B79">
            <v>7797894</v>
          </cell>
          <cell r="C79">
            <v>8.6921177400296843E-4</v>
          </cell>
          <cell r="D79">
            <v>7.5552910806538738E-3</v>
          </cell>
        </row>
        <row r="80">
          <cell r="A80" t="str">
            <v>DR REDDY'S LAB Total</v>
          </cell>
          <cell r="B80">
            <v>7774713</v>
          </cell>
          <cell r="C80">
            <v>8.6662784581246436E-4</v>
          </cell>
          <cell r="D80">
            <v>7.5104382313755241E-3</v>
          </cell>
        </row>
        <row r="81">
          <cell r="A81" t="str">
            <v>SMITH &amp; NEPHEW WOU Total</v>
          </cell>
          <cell r="B81">
            <v>7622318</v>
          </cell>
          <cell r="C81">
            <v>8.4964075567002561E-4</v>
          </cell>
          <cell r="D81">
            <v>7.2188941369553204E-3</v>
          </cell>
        </row>
        <row r="82">
          <cell r="A82" t="str">
            <v>PURDUE PRODUCTS LP Total</v>
          </cell>
          <cell r="B82">
            <v>7422867</v>
          </cell>
          <cell r="C82">
            <v>8.2740845069939303E-4</v>
          </cell>
          <cell r="D82">
            <v>6.8460474428876979E-3</v>
          </cell>
        </row>
        <row r="83">
          <cell r="A83" t="str">
            <v>G &amp; W LABS Total</v>
          </cell>
          <cell r="B83">
            <v>7220329</v>
          </cell>
          <cell r="C83">
            <v>8.0483204554653845E-4</v>
          </cell>
          <cell r="D83">
            <v>6.4775462153862529E-3</v>
          </cell>
        </row>
        <row r="84">
          <cell r="A84" t="str">
            <v>JSJ PHARMACEUTICAL Total</v>
          </cell>
          <cell r="B84">
            <v>7107768</v>
          </cell>
          <cell r="C84">
            <v>7.9228515192454922E-4</v>
          </cell>
          <cell r="D84">
            <v>6.2771576196010608E-3</v>
          </cell>
        </row>
        <row r="85">
          <cell r="A85" t="str">
            <v>MUTUAL PHARM Total</v>
          </cell>
          <cell r="B85">
            <v>6863064</v>
          </cell>
          <cell r="C85">
            <v>7.6500860803390108E-4</v>
          </cell>
          <cell r="D85">
            <v>5.852381703659669E-3</v>
          </cell>
        </row>
        <row r="86">
          <cell r="A86" t="str">
            <v>KYLEMORE PHARMA Total</v>
          </cell>
          <cell r="B86">
            <v>6743679</v>
          </cell>
          <cell r="C86">
            <v>7.5170106017042096E-4</v>
          </cell>
          <cell r="D86">
            <v>5.6505448386133476E-3</v>
          </cell>
        </row>
        <row r="87">
          <cell r="A87" t="str">
            <v>LANNETT Total</v>
          </cell>
          <cell r="B87">
            <v>6674491</v>
          </cell>
          <cell r="C87">
            <v>7.4398884656252657E-4</v>
          </cell>
          <cell r="D87">
            <v>5.5351940380943881E-3</v>
          </cell>
        </row>
        <row r="88">
          <cell r="A88" t="str">
            <v>PRIMUS PHARM Total</v>
          </cell>
          <cell r="B88">
            <v>5383439</v>
          </cell>
          <cell r="C88">
            <v>6.0007850368660651E-4</v>
          </cell>
          <cell r="D88">
            <v>3.6009421058675662E-3</v>
          </cell>
        </row>
        <row r="89">
          <cell r="A89" t="str">
            <v>TIBER PHARM Total</v>
          </cell>
          <cell r="B89">
            <v>5379300</v>
          </cell>
          <cell r="C89">
            <v>5.9961713969107152E-4</v>
          </cell>
          <cell r="D89">
            <v>3.5954071421130203E-3</v>
          </cell>
        </row>
        <row r="90">
          <cell r="A90" t="str">
            <v>HI-TECH PHARMACAL Total</v>
          </cell>
          <cell r="B90">
            <v>5340341</v>
          </cell>
          <cell r="C90">
            <v>5.9527447723587757E-4</v>
          </cell>
          <cell r="D90">
            <v>3.5435170324844729E-3</v>
          </cell>
        </row>
        <row r="91">
          <cell r="A91" t="str">
            <v>BLAIREX LABS INC Total</v>
          </cell>
          <cell r="B91">
            <v>5066810</v>
          </cell>
          <cell r="C91">
            <v>5.6478465963194426E-4</v>
          </cell>
          <cell r="D91">
            <v>3.1898171175557114E-3</v>
          </cell>
        </row>
        <row r="92">
          <cell r="A92" t="str">
            <v>CP HOSP PROD DIV Total</v>
          </cell>
          <cell r="B92">
            <v>5066057</v>
          </cell>
          <cell r="C92">
            <v>5.6470072460207291E-4</v>
          </cell>
          <cell r="D92">
            <v>3.188869083661062E-3</v>
          </cell>
        </row>
        <row r="93">
          <cell r="A93" t="str">
            <v>SCHERING Total</v>
          </cell>
          <cell r="B93">
            <v>4763982</v>
          </cell>
          <cell r="C93">
            <v>5.3102917858824567E-4</v>
          </cell>
          <cell r="D93">
            <v>2.819919885121069E-3</v>
          </cell>
        </row>
        <row r="94">
          <cell r="A94" t="str">
            <v>SWEEN CORP Total</v>
          </cell>
          <cell r="B94">
            <v>4719498</v>
          </cell>
          <cell r="C94">
            <v>5.2607065817815186E-4</v>
          </cell>
          <cell r="D94">
            <v>2.7675033739599387E-3</v>
          </cell>
        </row>
        <row r="95">
          <cell r="A95" t="str">
            <v>ALVA/AMCO PHARMACA Total</v>
          </cell>
          <cell r="B95">
            <v>4628131</v>
          </cell>
          <cell r="C95">
            <v>5.1588620681790906E-4</v>
          </cell>
          <cell r="D95">
            <v>2.6613857838497039E-3</v>
          </cell>
        </row>
        <row r="96">
          <cell r="A96" t="str">
            <v>SETON PHARM Total</v>
          </cell>
          <cell r="B96">
            <v>4474241</v>
          </cell>
          <cell r="C96">
            <v>4.9873247275826211E-4</v>
          </cell>
          <cell r="D96">
            <v>2.4873407938357066E-3</v>
          </cell>
        </row>
        <row r="97">
          <cell r="A97" t="str">
            <v>ADVANCED BIOHEALIN Total</v>
          </cell>
          <cell r="B97">
            <v>4383532</v>
          </cell>
          <cell r="C97">
            <v>4.8862136701509156E-4</v>
          </cell>
          <cell r="D97">
            <v>2.3875084030369679E-3</v>
          </cell>
        </row>
        <row r="98">
          <cell r="A98" t="str">
            <v>MONARCH PHARM Total</v>
          </cell>
          <cell r="B98">
            <v>4206032</v>
          </cell>
          <cell r="C98">
            <v>4.6883588520608944E-4</v>
          </cell>
          <cell r="D98">
            <v>2.1980708725697746E-3</v>
          </cell>
        </row>
        <row r="99">
          <cell r="A99" t="str">
            <v>MAJOR PHARM Total</v>
          </cell>
          <cell r="B99">
            <v>4181485</v>
          </cell>
          <cell r="C99">
            <v>4.6609969240628333E-4</v>
          </cell>
          <cell r="D99">
            <v>2.1724892326123193E-3</v>
          </cell>
        </row>
        <row r="100">
          <cell r="A100" t="str">
            <v>ECOLAB Total</v>
          </cell>
          <cell r="B100">
            <v>4095757</v>
          </cell>
          <cell r="C100">
            <v>4.5654380629629948E-4</v>
          </cell>
          <cell r="D100">
            <v>2.0843224706751299E-3</v>
          </cell>
        </row>
        <row r="101">
          <cell r="A101" t="str">
            <v>TEC-LABS Total</v>
          </cell>
          <cell r="B101">
            <v>4065690</v>
          </cell>
          <cell r="C101">
            <v>4.5319231287910928E-4</v>
          </cell>
          <cell r="D101">
            <v>2.0538327245271646E-3</v>
          </cell>
        </row>
        <row r="102">
          <cell r="A102" t="str">
            <v>DEL PHARMACEUTICAL Total</v>
          </cell>
          <cell r="B102">
            <v>3800991</v>
          </cell>
          <cell r="C102">
            <v>4.2368697626299064E-4</v>
          </cell>
          <cell r="D102">
            <v>1.7951065385487599E-3</v>
          </cell>
        </row>
        <row r="103">
          <cell r="A103" t="str">
            <v>BD ACUTECARE DIV Total</v>
          </cell>
          <cell r="B103">
            <v>3736254</v>
          </cell>
          <cell r="C103">
            <v>4.1647090451161389E-4</v>
          </cell>
          <cell r="D103">
            <v>1.7344801430472182E-3</v>
          </cell>
        </row>
        <row r="104">
          <cell r="A104" t="str">
            <v>QUALITEST PRODUCTS Total</v>
          </cell>
          <cell r="B104">
            <v>3729564</v>
          </cell>
          <cell r="C104">
            <v>4.1572518691554503E-4</v>
          </cell>
          <cell r="D104">
            <v>1.7282743103596487E-3</v>
          </cell>
        </row>
        <row r="105">
          <cell r="A105" t="str">
            <v>DPT MANUFACTURING Total</v>
          </cell>
          <cell r="B105">
            <v>3721523</v>
          </cell>
          <cell r="C105">
            <v>4.1482887672272145E-4</v>
          </cell>
          <cell r="D105">
            <v>1.7208299696303481E-3</v>
          </cell>
        </row>
        <row r="106">
          <cell r="A106" t="str">
            <v>KRAMER LABS Total</v>
          </cell>
          <cell r="B106">
            <v>3714089</v>
          </cell>
          <cell r="C106">
            <v>4.1400022730430947E-4</v>
          </cell>
          <cell r="D106">
            <v>1.713961882080199E-3</v>
          </cell>
        </row>
        <row r="107">
          <cell r="A107" t="str">
            <v>PHARMACEUTICAL SPE Total</v>
          </cell>
          <cell r="B107">
            <v>3366551</v>
          </cell>
          <cell r="C107">
            <v>3.7526103419480535E-4</v>
          </cell>
          <cell r="D107">
            <v>1.4082084378495485E-3</v>
          </cell>
        </row>
        <row r="108">
          <cell r="A108" t="str">
            <v>OCEANSIDE PHARM Total</v>
          </cell>
          <cell r="B108">
            <v>3309140</v>
          </cell>
          <cell r="C108">
            <v>3.6886157337150046E-4</v>
          </cell>
          <cell r="D108">
            <v>1.3605886031009882E-3</v>
          </cell>
        </row>
        <row r="109">
          <cell r="A109" t="str">
            <v>BLISTEX Total</v>
          </cell>
          <cell r="B109">
            <v>3180696</v>
          </cell>
          <cell r="C109">
            <v>3.5454424139699076E-4</v>
          </cell>
          <cell r="D109">
            <v>1.2570161910776766E-3</v>
          </cell>
        </row>
        <row r="110">
          <cell r="A110" t="str">
            <v>ELORAC INC Total</v>
          </cell>
          <cell r="B110">
            <v>3027653</v>
          </cell>
          <cell r="C110">
            <v>3.3748492031251124E-4</v>
          </cell>
          <cell r="D110">
            <v>1.1389607143834208E-3</v>
          </cell>
        </row>
        <row r="111">
          <cell r="A111" t="str">
            <v>PRUGEN PHARM Total</v>
          </cell>
          <cell r="B111">
            <v>3009390</v>
          </cell>
          <cell r="C111">
            <v>3.3544918930249543E-4</v>
          </cell>
          <cell r="D111">
            <v>1.1252615860370143E-3</v>
          </cell>
        </row>
        <row r="112">
          <cell r="A112" t="str">
            <v>PERSON &amp; COVEY Total</v>
          </cell>
          <cell r="B112">
            <v>2991296</v>
          </cell>
          <cell r="C112">
            <v>3.3343229630051184E-4</v>
          </cell>
          <cell r="D112">
            <v>1.1117709621623233E-3</v>
          </cell>
        </row>
        <row r="113">
          <cell r="A113" t="str">
            <v>PATRIOT PHARMA Total</v>
          </cell>
          <cell r="B113">
            <v>2964168</v>
          </cell>
          <cell r="C113">
            <v>3.3040840587507744E-4</v>
          </cell>
          <cell r="D113">
            <v>1.0916971467290991E-3</v>
          </cell>
        </row>
        <row r="114">
          <cell r="A114" t="str">
            <v>BRECKENRIDGE Total</v>
          </cell>
          <cell r="B114">
            <v>2810647</v>
          </cell>
          <cell r="C114">
            <v>3.1329580332409252E-4</v>
          </cell>
          <cell r="D114">
            <v>9.8154260380488474E-4</v>
          </cell>
        </row>
        <row r="115">
          <cell r="A115" t="str">
            <v>KENDALL Total</v>
          </cell>
          <cell r="B115">
            <v>2725669</v>
          </cell>
          <cell r="C115">
            <v>3.0382351784147065E-4</v>
          </cell>
          <cell r="D115">
            <v>9.2308729993566437E-4</v>
          </cell>
        </row>
        <row r="116">
          <cell r="A116" t="str">
            <v>LDS CONS PRODS Total</v>
          </cell>
          <cell r="B116">
            <v>2721311</v>
          </cell>
          <cell r="C116">
            <v>3.03337742462746E-4</v>
          </cell>
          <cell r="D116">
            <v>9.2013786002395214E-4</v>
          </cell>
        </row>
        <row r="117">
          <cell r="A117" t="str">
            <v>DSE HEALTHCARE Total</v>
          </cell>
          <cell r="B117">
            <v>2579299</v>
          </cell>
          <cell r="C117">
            <v>2.8750801940550646E-4</v>
          </cell>
          <cell r="D117">
            <v>8.2660861222477082E-4</v>
          </cell>
        </row>
        <row r="118">
          <cell r="A118" t="str">
            <v>CENTURY PHARM INC Total</v>
          </cell>
          <cell r="B118">
            <v>2554447</v>
          </cell>
          <cell r="C118">
            <v>2.8473782901723986E-4</v>
          </cell>
          <cell r="D118">
            <v>8.1075631273450923E-4</v>
          </cell>
        </row>
        <row r="119">
          <cell r="A119" t="str">
            <v>CARMA Total</v>
          </cell>
          <cell r="B119">
            <v>2434257</v>
          </cell>
          <cell r="C119">
            <v>2.7134054981372457E-4</v>
          </cell>
          <cell r="D119">
            <v>7.3625693973214347E-4</v>
          </cell>
        </row>
        <row r="120">
          <cell r="A120" t="str">
            <v>LANSINOH LABS Total</v>
          </cell>
          <cell r="B120">
            <v>2427312</v>
          </cell>
          <cell r="C120">
            <v>2.7056640800435266E-4</v>
          </cell>
          <cell r="D120">
            <v>7.3206181140377836E-4</v>
          </cell>
        </row>
        <row r="121">
          <cell r="A121" t="str">
            <v>SCHOLL Total</v>
          </cell>
          <cell r="B121">
            <v>2360510</v>
          </cell>
          <cell r="C121">
            <v>2.6312015585897258E-4</v>
          </cell>
          <cell r="D121">
            <v>6.923221641925003E-4</v>
          </cell>
        </row>
        <row r="122">
          <cell r="A122" t="str">
            <v>SHERWOOD MEDICAL Total</v>
          </cell>
          <cell r="B122">
            <v>2348208</v>
          </cell>
          <cell r="C122">
            <v>2.6174888263522978E-4</v>
          </cell>
          <cell r="D122">
            <v>6.8512477560791292E-4</v>
          </cell>
        </row>
        <row r="123">
          <cell r="A123" t="str">
            <v>COMBE Total</v>
          </cell>
          <cell r="B123">
            <v>2264009</v>
          </cell>
          <cell r="C123">
            <v>2.5236343033756124E-4</v>
          </cell>
          <cell r="D123">
            <v>6.3687300971741127E-4</v>
          </cell>
        </row>
        <row r="124">
          <cell r="A124" t="str">
            <v>CONVATEC Total</v>
          </cell>
          <cell r="B124">
            <v>2208836</v>
          </cell>
          <cell r="C124">
            <v>2.4621343378630447E-4</v>
          </cell>
          <cell r="D124">
            <v>6.0621054976842939E-4</v>
          </cell>
        </row>
        <row r="125">
          <cell r="A125" t="str">
            <v>SUMMERS LABS Total</v>
          </cell>
          <cell r="B125">
            <v>2195794</v>
          </cell>
          <cell r="C125">
            <v>2.4475967461023117E-4</v>
          </cell>
          <cell r="D125">
            <v>5.9907298315306241E-4</v>
          </cell>
        </row>
        <row r="126">
          <cell r="A126" t="str">
            <v>ASCEND LABS Total</v>
          </cell>
          <cell r="B126">
            <v>2140146</v>
          </cell>
          <cell r="C126">
            <v>2.3855673099497851E-4</v>
          </cell>
          <cell r="D126">
            <v>5.6909313903010547E-4</v>
          </cell>
        </row>
        <row r="127">
          <cell r="A127" t="str">
            <v>MEDICIAS PHARM COR Total</v>
          </cell>
          <cell r="B127">
            <v>2130419</v>
          </cell>
          <cell r="C127">
            <v>2.3747248659184518E-4</v>
          </cell>
          <cell r="D127">
            <v>5.6393181888114089E-4</v>
          </cell>
        </row>
        <row r="128">
          <cell r="A128" t="str">
            <v>MFR NOT STATED Total</v>
          </cell>
          <cell r="B128">
            <v>2045445</v>
          </cell>
          <cell r="C128">
            <v>2.280006469792359E-4</v>
          </cell>
          <cell r="D128">
            <v>5.1984295022950149E-4</v>
          </cell>
        </row>
        <row r="129">
          <cell r="A129" t="str">
            <v>SANOFI AVENTIS PHR Total</v>
          </cell>
          <cell r="B129">
            <v>1977740</v>
          </cell>
          <cell r="C129">
            <v>2.2045373967851203E-4</v>
          </cell>
          <cell r="D129">
            <v>4.8599851338241147E-4</v>
          </cell>
        </row>
        <row r="130">
          <cell r="A130" t="str">
            <v>BLAINE LABS Total</v>
          </cell>
          <cell r="B130">
            <v>1928612</v>
          </cell>
          <cell r="C130">
            <v>2.1497756418379282E-4</v>
          </cell>
          <cell r="D130">
            <v>4.6215353102396761E-4</v>
          </cell>
        </row>
        <row r="131">
          <cell r="A131" t="str">
            <v>GERITREX CORP Total</v>
          </cell>
          <cell r="B131">
            <v>1783848</v>
          </cell>
          <cell r="C131">
            <v>1.9884108255788645E-4</v>
          </cell>
          <cell r="D131">
            <v>3.9537776112792212E-4</v>
          </cell>
        </row>
        <row r="132">
          <cell r="A132" t="str">
            <v>MENTHOLATUM Total</v>
          </cell>
          <cell r="B132">
            <v>1719754</v>
          </cell>
          <cell r="C132">
            <v>1.916966844110347E-4</v>
          </cell>
          <cell r="D132">
            <v>3.6747618814183836E-4</v>
          </cell>
        </row>
        <row r="133">
          <cell r="A133" t="str">
            <v>ARBOR PHARM Total</v>
          </cell>
          <cell r="B133">
            <v>1627797</v>
          </cell>
          <cell r="C133">
            <v>1.8144646722393382E-4</v>
          </cell>
          <cell r="D133">
            <v>3.2922820468046088E-4</v>
          </cell>
        </row>
        <row r="134">
          <cell r="A134" t="str">
            <v>RISING PHARM Total</v>
          </cell>
          <cell r="B134">
            <v>1601125</v>
          </cell>
          <cell r="C134">
            <v>1.7847340597993547E-4</v>
          </cell>
          <cell r="D134">
            <v>3.1852756642078867E-4</v>
          </cell>
        </row>
        <row r="135">
          <cell r="A135" t="str">
            <v>TRITON CONSUMER PR Total</v>
          </cell>
          <cell r="B135">
            <v>1551243</v>
          </cell>
          <cell r="C135">
            <v>1.7291318398784169E-4</v>
          </cell>
          <cell r="D135">
            <v>2.9898969196813193E-4</v>
          </cell>
        </row>
        <row r="136">
          <cell r="A136" t="str">
            <v>GREAT SOUTHERN LAB Total</v>
          </cell>
          <cell r="B136">
            <v>1543442</v>
          </cell>
          <cell r="C136">
            <v>1.7204362599577394E-4</v>
          </cell>
          <cell r="D136">
            <v>2.9599009245773747E-4</v>
          </cell>
        </row>
        <row r="137">
          <cell r="A137" t="str">
            <v>UNIV MEDICAL PRODU Total</v>
          </cell>
          <cell r="B137">
            <v>1400038</v>
          </cell>
          <cell r="C137">
            <v>1.5605874017415061E-4</v>
          </cell>
          <cell r="D137">
            <v>2.4354330384743049E-4</v>
          </cell>
        </row>
        <row r="138">
          <cell r="A138" t="str">
            <v>MIDLOTHIAN LABS Total</v>
          </cell>
          <cell r="B138">
            <v>1378022</v>
          </cell>
          <cell r="C138">
            <v>1.5360467162481544E-4</v>
          </cell>
          <cell r="D138">
            <v>2.3594395144967384E-4</v>
          </cell>
        </row>
        <row r="139">
          <cell r="A139" t="str">
            <v>HARRIS PHARM Total</v>
          </cell>
          <cell r="B139">
            <v>1374325</v>
          </cell>
          <cell r="C139">
            <v>1.5319257626567246E-4</v>
          </cell>
          <cell r="D139">
            <v>2.346796542291387E-4</v>
          </cell>
        </row>
        <row r="140">
          <cell r="A140" t="str">
            <v>ASCHER Total</v>
          </cell>
          <cell r="B140">
            <v>1358787</v>
          </cell>
          <cell r="C140">
            <v>1.514605942017385E-4</v>
          </cell>
          <cell r="D140">
            <v>2.2940311595943702E-4</v>
          </cell>
        </row>
        <row r="141">
          <cell r="A141" t="str">
            <v>ZANFEL LABORATORIE Total</v>
          </cell>
          <cell r="B141">
            <v>1336846</v>
          </cell>
          <cell r="C141">
            <v>1.4901488571513954E-4</v>
          </cell>
          <cell r="D141">
            <v>2.2205436164696101E-4</v>
          </cell>
        </row>
        <row r="142">
          <cell r="A142" t="str">
            <v>VERSAPHARM INC Total</v>
          </cell>
          <cell r="B142">
            <v>1279655</v>
          </cell>
          <cell r="C142">
            <v>1.4263994774252748E-4</v>
          </cell>
          <cell r="D142">
            <v>2.0346154691990972E-4</v>
          </cell>
        </row>
        <row r="143">
          <cell r="A143" t="str">
            <v>AMERICAN HLTH PKG Total</v>
          </cell>
          <cell r="B143">
            <v>1251390</v>
          </cell>
          <cell r="C143">
            <v>1.394893187660123E-4</v>
          </cell>
          <cell r="D143">
            <v>1.9457270049806193E-4</v>
          </cell>
        </row>
        <row r="144">
          <cell r="A144" t="str">
            <v>MATRIXX INITIATIVE Total</v>
          </cell>
          <cell r="B144">
            <v>1203445</v>
          </cell>
          <cell r="C144">
            <v>1.3414500932751872E-4</v>
          </cell>
          <cell r="D144">
            <v>1.7994883527480083E-4</v>
          </cell>
        </row>
        <row r="145">
          <cell r="A145" t="str">
            <v>REPACKAGER Total</v>
          </cell>
          <cell r="B145">
            <v>1179315</v>
          </cell>
          <cell r="C145">
            <v>1.3145529847652593E-4</v>
          </cell>
          <cell r="D145">
            <v>1.7280495497552521E-4</v>
          </cell>
        </row>
        <row r="146">
          <cell r="A146" t="str">
            <v>STERIS CORP Total</v>
          </cell>
          <cell r="B146">
            <v>1153838</v>
          </cell>
          <cell r="C146">
            <v>1.2861544089879103E-4</v>
          </cell>
          <cell r="D146">
            <v>1.6541931637590408E-4</v>
          </cell>
        </row>
        <row r="147">
          <cell r="A147" t="str">
            <v>SIRIUS LABS Total</v>
          </cell>
          <cell r="B147">
            <v>1086652</v>
          </cell>
          <cell r="C147">
            <v>1.2112638523220163E-4</v>
          </cell>
          <cell r="D147">
            <v>1.4671601199419711E-4</v>
          </cell>
        </row>
        <row r="148">
          <cell r="A148" t="str">
            <v>BROWNE, E.T. Total</v>
          </cell>
          <cell r="B148">
            <v>1056732</v>
          </cell>
          <cell r="C148">
            <v>1.1779127753797434E-4</v>
          </cell>
          <cell r="D148">
            <v>1.38747850640281E-4</v>
          </cell>
        </row>
        <row r="149">
          <cell r="A149" t="str">
            <v>PROCTER &amp; G OTC Total</v>
          </cell>
          <cell r="B149">
            <v>1035066</v>
          </cell>
          <cell r="C149">
            <v>1.1537622261474143E-4</v>
          </cell>
          <cell r="D149">
            <v>1.3311672744846373E-4</v>
          </cell>
        </row>
        <row r="150">
          <cell r="A150" t="str">
            <v>HUMCO Total</v>
          </cell>
          <cell r="B150">
            <v>1025438</v>
          </cell>
          <cell r="C150">
            <v>1.143030134944199E-4</v>
          </cell>
          <cell r="D150">
            <v>1.3065178893905538E-4</v>
          </cell>
        </row>
        <row r="151">
          <cell r="A151" t="str">
            <v>ANTI MONKEY CORP Total</v>
          </cell>
          <cell r="B151">
            <v>980153</v>
          </cell>
          <cell r="C151">
            <v>1.092552076143035E-4</v>
          </cell>
          <cell r="D151">
            <v>1.1936700390844563E-4</v>
          </cell>
        </row>
        <row r="152">
          <cell r="A152" t="str">
            <v>TICHENOR Total</v>
          </cell>
          <cell r="B152">
            <v>966954</v>
          </cell>
          <cell r="C152">
            <v>1.0778394804023579E-4</v>
          </cell>
          <cell r="D152">
            <v>1.1617379455140248E-4</v>
          </cell>
        </row>
        <row r="153">
          <cell r="A153" t="str">
            <v>BRISTOL-MYERS Total</v>
          </cell>
          <cell r="B153">
            <v>942754</v>
          </cell>
          <cell r="C153">
            <v>1.0508643446402253E-4</v>
          </cell>
          <cell r="D153">
            <v>1.1043158708361303E-4</v>
          </cell>
        </row>
        <row r="154">
          <cell r="A154" t="str">
            <v>APOTEX CORP Total</v>
          </cell>
          <cell r="B154">
            <v>932783</v>
          </cell>
          <cell r="C154">
            <v>1.0397499199012079E-4</v>
          </cell>
          <cell r="D154">
            <v>1.0810798959345682E-4</v>
          </cell>
        </row>
        <row r="155">
          <cell r="A155" t="str">
            <v>MERIX PHARM Total</v>
          </cell>
          <cell r="B155">
            <v>922150</v>
          </cell>
          <cell r="C155">
            <v>1.0278975802913419E-4</v>
          </cell>
          <cell r="D155">
            <v>1.0565734355687957E-4</v>
          </cell>
        </row>
        <row r="156">
          <cell r="A156" t="str">
            <v>WOODWARD LAB INC Total</v>
          </cell>
          <cell r="B156">
            <v>916216</v>
          </cell>
          <cell r="C156">
            <v>1.021283098654462E-4</v>
          </cell>
          <cell r="D156">
            <v>1.0430191675972598E-4</v>
          </cell>
        </row>
        <row r="157">
          <cell r="A157" t="str">
            <v>DERMARITE Total</v>
          </cell>
          <cell r="B157">
            <v>888448</v>
          </cell>
          <cell r="C157">
            <v>9.9033080237996218E-5</v>
          </cell>
          <cell r="D157">
            <v>9.8075509814253962E-5</v>
          </cell>
        </row>
        <row r="158">
          <cell r="A158" t="str">
            <v>DRJ GROUP Total</v>
          </cell>
          <cell r="B158">
            <v>876861</v>
          </cell>
          <cell r="C158">
            <v>9.7741506279005195E-5</v>
          </cell>
          <cell r="D158">
            <v>9.5534020496888106E-5</v>
          </cell>
        </row>
        <row r="159">
          <cell r="A159" t="str">
            <v>HOPE PHARMA Total</v>
          </cell>
          <cell r="B159">
            <v>854175</v>
          </cell>
          <cell r="C159">
            <v>9.5212754502559994E-5</v>
          </cell>
          <cell r="D159">
            <v>9.0654686199647603E-5</v>
          </cell>
        </row>
        <row r="160">
          <cell r="A160" t="str">
            <v>IVY CORP Total</v>
          </cell>
          <cell r="B160">
            <v>853255</v>
          </cell>
          <cell r="C160">
            <v>9.511020439966263E-5</v>
          </cell>
          <cell r="D160">
            <v>9.0459509809456053E-5</v>
          </cell>
        </row>
        <row r="161">
          <cell r="A161" t="str">
            <v>P.P.R. CO Total</v>
          </cell>
          <cell r="B161">
            <v>845440</v>
          </cell>
          <cell r="C161">
            <v>9.4239085862550797E-5</v>
          </cell>
          <cell r="D161">
            <v>8.8810053042092201E-5</v>
          </cell>
        </row>
        <row r="162">
          <cell r="A162" t="str">
            <v>DICKINSON,E.E. Total</v>
          </cell>
          <cell r="B162">
            <v>833292</v>
          </cell>
          <cell r="C162">
            <v>9.2884978634293002E-5</v>
          </cell>
          <cell r="D162">
            <v>8.6276192558930673E-5</v>
          </cell>
        </row>
        <row r="163">
          <cell r="A163" t="str">
            <v>FRUIT OF THE EARTH Total</v>
          </cell>
          <cell r="B163">
            <v>811289</v>
          </cell>
          <cell r="C163">
            <v>9.0432359162498778E-5</v>
          </cell>
          <cell r="D163">
            <v>8.1780115836951772E-5</v>
          </cell>
        </row>
        <row r="164">
          <cell r="A164" t="str">
            <v>NEOTERIC COSMETICS Total</v>
          </cell>
          <cell r="B164">
            <v>808969</v>
          </cell>
          <cell r="C164">
            <v>9.0173754555192382E-5</v>
          </cell>
          <cell r="D164">
            <v>8.1313060105800788E-5</v>
          </cell>
        </row>
        <row r="165">
          <cell r="A165" t="str">
            <v>ARZOL CHEM Total</v>
          </cell>
          <cell r="B165">
            <v>802633</v>
          </cell>
          <cell r="C165">
            <v>8.9467496455238372E-5</v>
          </cell>
          <cell r="D165">
            <v>8.0044329219680917E-5</v>
          </cell>
        </row>
        <row r="166">
          <cell r="A166" t="str">
            <v>3M PERSONAL CARE Total</v>
          </cell>
          <cell r="B166">
            <v>800920</v>
          </cell>
          <cell r="C166">
            <v>8.9276552622343614E-5</v>
          </cell>
          <cell r="D166">
            <v>7.9703028481300901E-5</v>
          </cell>
        </row>
        <row r="167">
          <cell r="A167" t="str">
            <v>FIRST AID RESEARCH Total</v>
          </cell>
          <cell r="B167">
            <v>784281</v>
          </cell>
          <cell r="C167">
            <v>8.7421844837442275E-5</v>
          </cell>
          <cell r="D167">
            <v>7.6425789547818321E-5</v>
          </cell>
        </row>
        <row r="168">
          <cell r="A168" t="str">
            <v>INSIGHT PHARMA INC Total</v>
          </cell>
          <cell r="B168">
            <v>744794</v>
          </cell>
          <cell r="C168">
            <v>8.3020327540585557E-5</v>
          </cell>
          <cell r="D168">
            <v>6.8923747849461086E-5</v>
          </cell>
        </row>
        <row r="169">
          <cell r="A169" t="str">
            <v>WATER-JEL TECH Total</v>
          </cell>
          <cell r="B169">
            <v>722546</v>
          </cell>
          <cell r="C169">
            <v>8.0540398530519754E-5</v>
          </cell>
          <cell r="D169">
            <v>6.486755795454948E-5</v>
          </cell>
        </row>
        <row r="170">
          <cell r="A170" t="str">
            <v>PREMIER DENTAL Total</v>
          </cell>
          <cell r="B170">
            <v>693986</v>
          </cell>
          <cell r="C170">
            <v>7.735688664057553E-5</v>
          </cell>
          <cell r="D170">
            <v>5.9840879107228531E-5</v>
          </cell>
        </row>
        <row r="171">
          <cell r="A171" t="str">
            <v>HEALTH CARE PRODS Total</v>
          </cell>
          <cell r="B171">
            <v>689865</v>
          </cell>
          <cell r="C171">
            <v>7.6897529060097224E-5</v>
          </cell>
          <cell r="D171">
            <v>5.9132299755484969E-5</v>
          </cell>
        </row>
        <row r="172">
          <cell r="A172" t="str">
            <v>PFIZER CPD Total</v>
          </cell>
          <cell r="B172">
            <v>646170</v>
          </cell>
          <cell r="C172">
            <v>7.2026956509988231E-5</v>
          </cell>
          <cell r="D172">
            <v>5.1878824640917354E-5</v>
          </cell>
        </row>
        <row r="173">
          <cell r="A173" t="str">
            <v>APLICARE INC Total</v>
          </cell>
          <cell r="B173">
            <v>639940</v>
          </cell>
          <cell r="C173">
            <v>7.1332513965368042E-5</v>
          </cell>
          <cell r="D173">
            <v>5.0883275486194268E-5</v>
          </cell>
        </row>
        <row r="174">
          <cell r="A174" t="str">
            <v>METACON LABS Total</v>
          </cell>
          <cell r="B174">
            <v>609657</v>
          </cell>
          <cell r="C174">
            <v>6.7956943567497544E-5</v>
          </cell>
          <cell r="D174">
            <v>4.6181461790360458E-5</v>
          </cell>
        </row>
        <row r="175">
          <cell r="A175" t="str">
            <v>PD-RX PHARM Total</v>
          </cell>
          <cell r="B175">
            <v>607545</v>
          </cell>
          <cell r="C175">
            <v>6.7721524200846207E-5</v>
          </cell>
          <cell r="D175">
            <v>4.5862048400857983E-5</v>
          </cell>
        </row>
        <row r="176">
          <cell r="A176" t="str">
            <v>COOPERSURGICAL INC Total</v>
          </cell>
          <cell r="B176">
            <v>594861</v>
          </cell>
          <cell r="C176">
            <v>6.6307670390900386E-5</v>
          </cell>
          <cell r="D176">
            <v>4.3967071526682879E-5</v>
          </cell>
        </row>
        <row r="177">
          <cell r="A177" t="str">
            <v>BEDFORD LABS Total</v>
          </cell>
          <cell r="B177">
            <v>590501</v>
          </cell>
          <cell r="C177">
            <v>6.5821672077169408E-5</v>
          </cell>
          <cell r="D177">
            <v>4.3324925150344226E-5</v>
          </cell>
        </row>
        <row r="178">
          <cell r="A178" t="str">
            <v>ALIGN PHARMACEUTIC Total</v>
          </cell>
          <cell r="B178">
            <v>545630</v>
          </cell>
          <cell r="C178">
            <v>6.0820013743356819E-5</v>
          </cell>
          <cell r="D178">
            <v>3.6990740717421118E-5</v>
          </cell>
        </row>
        <row r="179">
          <cell r="A179" t="str">
            <v>CARRINGTON LABS IN Total</v>
          </cell>
          <cell r="B179">
            <v>488293</v>
          </cell>
          <cell r="C179">
            <v>5.4428801515284957E-5</v>
          </cell>
          <cell r="D179">
            <v>2.9624944343902866E-5</v>
          </cell>
        </row>
        <row r="180">
          <cell r="A180" t="str">
            <v>WRASER PHARM Total</v>
          </cell>
          <cell r="B180">
            <v>476881</v>
          </cell>
          <cell r="C180">
            <v>5.3156734369345056E-5</v>
          </cell>
          <cell r="D180">
            <v>2.82563840881311E-5</v>
          </cell>
        </row>
        <row r="181">
          <cell r="A181" t="str">
            <v>CAROLINA MED PROD Total</v>
          </cell>
          <cell r="B181">
            <v>474480</v>
          </cell>
          <cell r="C181">
            <v>5.288910089428357E-5</v>
          </cell>
          <cell r="D181">
            <v>2.7972569934057071E-5</v>
          </cell>
        </row>
        <row r="182">
          <cell r="A182" t="str">
            <v>DERMASCIENCE Total</v>
          </cell>
          <cell r="B182">
            <v>462684</v>
          </cell>
          <cell r="C182">
            <v>5.1574230227134331E-5</v>
          </cell>
          <cell r="D182">
            <v>2.6599012235214565E-5</v>
          </cell>
        </row>
        <row r="183">
          <cell r="A183" t="str">
            <v>MALLINCKRODT Total</v>
          </cell>
          <cell r="B183">
            <v>462267</v>
          </cell>
          <cell r="C183">
            <v>5.152774827832107E-5</v>
          </cell>
          <cell r="D183">
            <v>2.6551088426340201E-5</v>
          </cell>
        </row>
        <row r="184">
          <cell r="A184" t="str">
            <v>CYPRESS PHARM Total</v>
          </cell>
          <cell r="B184">
            <v>460175</v>
          </cell>
          <cell r="C184">
            <v>5.129455826173272E-5</v>
          </cell>
          <cell r="D184">
            <v>2.6311317072662924E-5</v>
          </cell>
        </row>
        <row r="185">
          <cell r="A185" t="str">
            <v>RESICAL INC Total</v>
          </cell>
          <cell r="B185">
            <v>458794</v>
          </cell>
          <cell r="C185">
            <v>5.1140621639883525E-5</v>
          </cell>
          <cell r="D185">
            <v>2.6153631817137229E-5</v>
          </cell>
        </row>
        <row r="186">
          <cell r="A186" t="str">
            <v>MEDLINE INDUSTRIES Total</v>
          </cell>
          <cell r="B186">
            <v>458344</v>
          </cell>
          <cell r="C186">
            <v>5.109046126346634E-5</v>
          </cell>
          <cell r="D186">
            <v>2.6102352321137551E-5</v>
          </cell>
        </row>
        <row r="187">
          <cell r="A187" t="str">
            <v>GENUINE VRG ALOE Total</v>
          </cell>
          <cell r="B187">
            <v>456675</v>
          </cell>
          <cell r="C187">
            <v>5.0904422000710146E-5</v>
          </cell>
          <cell r="D187">
            <v>2.5912601792263827E-5</v>
          </cell>
        </row>
        <row r="188">
          <cell r="A188" t="str">
            <v>GENTEX PHARMA Total</v>
          </cell>
          <cell r="B188">
            <v>454069</v>
          </cell>
          <cell r="C188">
            <v>5.0613937687503048E-5</v>
          </cell>
          <cell r="D188">
            <v>2.5617706882344413E-5</v>
          </cell>
        </row>
        <row r="189">
          <cell r="A189" t="str">
            <v>JANSSEN PHARM Total</v>
          </cell>
          <cell r="B189">
            <v>450528</v>
          </cell>
          <cell r="C189">
            <v>5.0219231258851351E-5</v>
          </cell>
          <cell r="D189">
            <v>2.5219711882299925E-5</v>
          </cell>
        </row>
        <row r="190">
          <cell r="A190" t="str">
            <v>SEVEN OAKS Total</v>
          </cell>
          <cell r="B190">
            <v>438206</v>
          </cell>
          <cell r="C190">
            <v>4.8845728685045576E-5</v>
          </cell>
          <cell r="D190">
            <v>2.3859052107730843E-5</v>
          </cell>
        </row>
        <row r="191">
          <cell r="A191" t="str">
            <v>AARON INDUSTR INC Total</v>
          </cell>
          <cell r="B191">
            <v>428196</v>
          </cell>
          <cell r="C191">
            <v>4.7729938978521005E-5</v>
          </cell>
          <cell r="D191">
            <v>2.2781470748933389E-5</v>
          </cell>
        </row>
        <row r="192">
          <cell r="A192" t="str">
            <v>PERSONAL PRODS Total</v>
          </cell>
          <cell r="B192">
            <v>417739</v>
          </cell>
          <cell r="C192">
            <v>4.6564323298088696E-5</v>
          </cell>
          <cell r="D192">
            <v>2.1682362042089257E-5</v>
          </cell>
        </row>
        <row r="193">
          <cell r="A193" t="str">
            <v>MIRALUS HEALTHCARE Total</v>
          </cell>
          <cell r="B193">
            <v>405487</v>
          </cell>
          <cell r="C193">
            <v>4.5198623449503377E-5</v>
          </cell>
          <cell r="D193">
            <v>2.0429155617299964E-5</v>
          </cell>
        </row>
        <row r="194">
          <cell r="A194" t="str">
            <v>CUTIS PHARMA Total</v>
          </cell>
          <cell r="B194">
            <v>396801</v>
          </cell>
          <cell r="C194">
            <v>4.4230416717148488E-5</v>
          </cell>
          <cell r="D194">
            <v>1.9563297629726084E-5</v>
          </cell>
        </row>
        <row r="195">
          <cell r="A195" t="str">
            <v>ADV BIOTECHNOLOGIE Total</v>
          </cell>
          <cell r="B195">
            <v>395591</v>
          </cell>
          <cell r="C195">
            <v>4.4095541038337826E-5</v>
          </cell>
          <cell r="D195">
            <v>1.9444167394637352E-5</v>
          </cell>
        </row>
        <row r="196">
          <cell r="A196" t="str">
            <v>DAIRY ASSOCIATION Total</v>
          </cell>
          <cell r="B196">
            <v>386197</v>
          </cell>
          <cell r="C196">
            <v>4.3048415313753228E-5</v>
          </cell>
          <cell r="D196">
            <v>1.853166061025383E-5</v>
          </cell>
        </row>
        <row r="197">
          <cell r="A197" t="str">
            <v>OCUSOFT INC Total</v>
          </cell>
          <cell r="B197">
            <v>385912</v>
          </cell>
          <cell r="C197">
            <v>4.3016647075355676E-5</v>
          </cell>
          <cell r="D197">
            <v>1.8504319256057061E-5</v>
          </cell>
        </row>
        <row r="198">
          <cell r="A198" t="str">
            <v>MEDCO Total</v>
          </cell>
          <cell r="B198">
            <v>382690</v>
          </cell>
          <cell r="C198">
            <v>4.2657498780208604E-5</v>
          </cell>
          <cell r="D198">
            <v>1.8196622021834983E-5</v>
          </cell>
        </row>
        <row r="199">
          <cell r="A199" t="str">
            <v>ALTERNA Total</v>
          </cell>
          <cell r="B199">
            <v>371851</v>
          </cell>
          <cell r="C199">
            <v>4.1449302513573256E-5</v>
          </cell>
          <cell r="D199">
            <v>1.7180446788617101E-5</v>
          </cell>
        </row>
        <row r="200">
          <cell r="A200" t="str">
            <v>C.C.A. INDUSTRIES Total</v>
          </cell>
          <cell r="B200">
            <v>358912</v>
          </cell>
          <cell r="C200">
            <v>4.0007024490324365E-5</v>
          </cell>
          <cell r="D200">
            <v>1.6005620085694133E-5</v>
          </cell>
        </row>
        <row r="201">
          <cell r="A201" t="str">
            <v>GORDON LABS Total</v>
          </cell>
          <cell r="B201">
            <v>357246</v>
          </cell>
          <cell r="C201">
            <v>3.9821319630077618E-5</v>
          </cell>
          <cell r="D201">
            <v>1.5857374970808053E-5</v>
          </cell>
        </row>
        <row r="202">
          <cell r="A202" t="str">
            <v>WISCONSIN PHARM Total</v>
          </cell>
          <cell r="B202">
            <v>356113</v>
          </cell>
          <cell r="C202">
            <v>3.9695026949009449E-5</v>
          </cell>
          <cell r="D202">
            <v>1.5756951644825862E-5</v>
          </cell>
        </row>
        <row r="203">
          <cell r="A203" t="str">
            <v>SUMMIT LAB Total</v>
          </cell>
          <cell r="B203">
            <v>353384</v>
          </cell>
          <cell r="C203">
            <v>3.939083213291499E-5</v>
          </cell>
          <cell r="D203">
            <v>1.5516376561234883E-5</v>
          </cell>
        </row>
        <row r="204">
          <cell r="A204" t="str">
            <v>MENLEY &amp; JAMES Total</v>
          </cell>
          <cell r="B204">
            <v>339236</v>
          </cell>
          <cell r="C204">
            <v>3.781378989835858E-5</v>
          </cell>
          <cell r="D204">
            <v>1.4298827064772054E-5</v>
          </cell>
        </row>
        <row r="205">
          <cell r="A205" t="str">
            <v>ENVIRODERM PHARM I Total</v>
          </cell>
          <cell r="B205">
            <v>326071</v>
          </cell>
          <cell r="C205">
            <v>3.6346320219397948E-5</v>
          </cell>
          <cell r="D205">
            <v>1.321054993491016E-5</v>
          </cell>
        </row>
        <row r="206">
          <cell r="A206" t="str">
            <v>TRIMARC LABS Total</v>
          </cell>
          <cell r="B206">
            <v>311379</v>
          </cell>
          <cell r="C206">
            <v>3.4708639663128313E-5</v>
          </cell>
          <cell r="D206">
            <v>1.2046896672648839E-5</v>
          </cell>
        </row>
        <row r="207">
          <cell r="A207" t="str">
            <v>DELTA DRUG Total</v>
          </cell>
          <cell r="B207">
            <v>305273</v>
          </cell>
          <cell r="C207">
            <v>3.4028019088898641E-5</v>
          </cell>
          <cell r="D207">
            <v>1.1579060831144503E-5</v>
          </cell>
        </row>
        <row r="208">
          <cell r="A208" t="str">
            <v>A-S MEDICATION Total</v>
          </cell>
          <cell r="B208">
            <v>303508</v>
          </cell>
          <cell r="C208">
            <v>3.3831278945840115E-5</v>
          </cell>
          <cell r="D208">
            <v>1.1445554351112446E-5</v>
          </cell>
        </row>
        <row r="209">
          <cell r="A209" t="str">
            <v>HAWTHORN PHARM Total</v>
          </cell>
          <cell r="B209">
            <v>301977</v>
          </cell>
          <cell r="C209">
            <v>3.3660622198518523E-5</v>
          </cell>
          <cell r="D209">
            <v>1.1330374867913981E-5</v>
          </cell>
        </row>
        <row r="210">
          <cell r="A210" t="str">
            <v>AVIDAS PHARM Total</v>
          </cell>
          <cell r="B210">
            <v>299883</v>
          </cell>
          <cell r="C210">
            <v>3.3427209246923876E-5</v>
          </cell>
          <cell r="D210">
            <v>1.1173783180376332E-5</v>
          </cell>
        </row>
        <row r="211">
          <cell r="A211" t="str">
            <v>ALLAN PHARM Total</v>
          </cell>
          <cell r="B211">
            <v>288843</v>
          </cell>
          <cell r="C211">
            <v>3.2196608012155517E-5</v>
          </cell>
          <cell r="D211">
            <v>1.0366215674883969E-5</v>
          </cell>
        </row>
        <row r="212">
          <cell r="A212" t="str">
            <v>DERMALOGIX Total</v>
          </cell>
          <cell r="B212">
            <v>285594</v>
          </cell>
          <cell r="C212">
            <v>3.1834450094423416E-5</v>
          </cell>
          <cell r="D212">
            <v>1.013432212814335E-5</v>
          </cell>
        </row>
        <row r="213">
          <cell r="A213" t="str">
            <v>INTEGRA LIFESCIENC Total</v>
          </cell>
          <cell r="B213">
            <v>264196</v>
          </cell>
          <cell r="C213">
            <v>2.9449268462034526E-5</v>
          </cell>
          <cell r="D213">
            <v>8.672594129489812E-6</v>
          </cell>
        </row>
        <row r="214">
          <cell r="A214" t="str">
            <v>HOSPIRA Total</v>
          </cell>
          <cell r="B214">
            <v>259787</v>
          </cell>
          <cell r="C214">
            <v>2.8957808240649227E-5</v>
          </cell>
          <cell r="D214">
            <v>8.3855465810221235E-6</v>
          </cell>
        </row>
        <row r="215">
          <cell r="A215" t="str">
            <v>XENNA CORPORATION Total</v>
          </cell>
          <cell r="B215">
            <v>258036</v>
          </cell>
          <cell r="C215">
            <v>2.8762628642634791E-5</v>
          </cell>
          <cell r="D215">
            <v>8.2728880643411518E-6</v>
          </cell>
        </row>
        <row r="216">
          <cell r="A216" t="str">
            <v>GUARDIAN CHEM Total</v>
          </cell>
          <cell r="B216">
            <v>224406</v>
          </cell>
          <cell r="C216">
            <v>2.5013976511723567E-5</v>
          </cell>
          <cell r="D216">
            <v>6.2569902092905831E-6</v>
          </cell>
        </row>
        <row r="217">
          <cell r="A217" t="str">
            <v>GSMS INC. Total</v>
          </cell>
          <cell r="B217">
            <v>220349</v>
          </cell>
          <cell r="C217">
            <v>2.4561752851446827E-5</v>
          </cell>
          <cell r="D217">
            <v>6.0327970313555633E-6</v>
          </cell>
        </row>
        <row r="218">
          <cell r="A218" t="str">
            <v>ECR PHARM Total</v>
          </cell>
          <cell r="B218">
            <v>212820</v>
          </cell>
          <cell r="C218">
            <v>2.3722514020235689E-5</v>
          </cell>
          <cell r="D218">
            <v>5.6275767144027872E-6</v>
          </cell>
        </row>
        <row r="219">
          <cell r="A219" t="str">
            <v>TENDER CORP Total</v>
          </cell>
          <cell r="B219">
            <v>209261</v>
          </cell>
          <cell r="C219">
            <v>2.33258011765273E-5</v>
          </cell>
          <cell r="D219">
            <v>5.440930005268823E-6</v>
          </cell>
        </row>
        <row r="220">
          <cell r="A220" t="str">
            <v>GLENWOOD Total</v>
          </cell>
          <cell r="B220">
            <v>197314</v>
          </cell>
          <cell r="C220">
            <v>2.1994098916402521E-5</v>
          </cell>
          <cell r="D220">
            <v>4.8374038714449843E-6</v>
          </cell>
        </row>
        <row r="221">
          <cell r="A221" t="str">
            <v>MPM MEDICAL Total</v>
          </cell>
          <cell r="B221">
            <v>192711</v>
          </cell>
          <cell r="C221">
            <v>2.1481013999406258E-5</v>
          </cell>
          <cell r="D221">
            <v>4.6143396244268756E-6</v>
          </cell>
        </row>
        <row r="222">
          <cell r="A222" t="str">
            <v>AERO PHARM INC Total</v>
          </cell>
          <cell r="B222">
            <v>189154</v>
          </cell>
          <cell r="C222">
            <v>2.1084524090704168E-5</v>
          </cell>
          <cell r="D222">
            <v>4.4455715613148437E-6</v>
          </cell>
        </row>
        <row r="223">
          <cell r="A223" t="str">
            <v>BOERICKE &amp; TAFEL Total</v>
          </cell>
          <cell r="B223">
            <v>165207</v>
          </cell>
          <cell r="C223">
            <v>1.8415211792787696E-5</v>
          </cell>
          <cell r="D223">
            <v>3.3912002537322704E-6</v>
          </cell>
        </row>
        <row r="224">
          <cell r="A224" t="str">
            <v>SINCLAIR Total</v>
          </cell>
          <cell r="B224">
            <v>148178</v>
          </cell>
          <cell r="C224">
            <v>1.6517031681658132E-5</v>
          </cell>
          <cell r="D224">
            <v>2.7281233557289852E-6</v>
          </cell>
        </row>
        <row r="225">
          <cell r="A225" t="str">
            <v>MEDLINE Total</v>
          </cell>
          <cell r="B225">
            <v>139402</v>
          </cell>
          <cell r="C225">
            <v>1.5538792874019806E-5</v>
          </cell>
          <cell r="D225">
            <v>2.4145408398168874E-6</v>
          </cell>
        </row>
        <row r="226">
          <cell r="A226" t="str">
            <v>AMERX HEALTHCARE C Total</v>
          </cell>
          <cell r="B226">
            <v>135322</v>
          </cell>
          <cell r="C226">
            <v>1.5084005461170631E-5</v>
          </cell>
          <cell r="D226">
            <v>2.2752722075262541E-6</v>
          </cell>
        </row>
        <row r="227">
          <cell r="A227" t="str">
            <v>PARMED PHARM Total</v>
          </cell>
          <cell r="B227">
            <v>119884</v>
          </cell>
          <cell r="C227">
            <v>1.3363170147551617E-5</v>
          </cell>
          <cell r="D227">
            <v>1.7857431639241473E-6</v>
          </cell>
        </row>
        <row r="228">
          <cell r="A228" t="str">
            <v>DEL RAY LABS Total</v>
          </cell>
          <cell r="B228">
            <v>115110</v>
          </cell>
          <cell r="C228">
            <v>1.2831024287516822E-5</v>
          </cell>
          <cell r="D228">
            <v>1.6463518426684655E-6</v>
          </cell>
        </row>
        <row r="229">
          <cell r="A229" t="str">
            <v>DEROYAL Total</v>
          </cell>
          <cell r="B229">
            <v>107738</v>
          </cell>
          <cell r="C229">
            <v>1.2009285854300125E-5</v>
          </cell>
          <cell r="D229">
            <v>1.4422294673029312E-6</v>
          </cell>
        </row>
        <row r="230">
          <cell r="A230" t="str">
            <v>MILANCE Total</v>
          </cell>
          <cell r="B230">
            <v>101434</v>
          </cell>
          <cell r="C230">
            <v>1.1306594714446888E-5</v>
          </cell>
          <cell r="D230">
            <v>1.2783908403675832E-6</v>
          </cell>
        </row>
        <row r="231">
          <cell r="A231" t="str">
            <v>NNODUM CORPORATION Total</v>
          </cell>
          <cell r="B231">
            <v>96828</v>
          </cell>
          <cell r="C231">
            <v>1.0793175394941177E-5</v>
          </cell>
          <cell r="D231">
            <v>1.1649263510596365E-6</v>
          </cell>
        </row>
        <row r="232">
          <cell r="A232" t="str">
            <v>NUMARK LABS Total</v>
          </cell>
          <cell r="B232">
            <v>91068</v>
          </cell>
          <cell r="C232">
            <v>1.0151122576801163E-5</v>
          </cell>
          <cell r="D232">
            <v>1.0304528956924228E-6</v>
          </cell>
        </row>
        <row r="233">
          <cell r="A233" t="str">
            <v>CUTICURA LABS Total</v>
          </cell>
          <cell r="B233">
            <v>90756</v>
          </cell>
          <cell r="C233">
            <v>1.0116344715818579E-5</v>
          </cell>
          <cell r="D233">
            <v>1.023404304092705E-6</v>
          </cell>
        </row>
        <row r="234">
          <cell r="A234" t="str">
            <v>ALTAIRE PHARM Total</v>
          </cell>
          <cell r="B234">
            <v>89596</v>
          </cell>
          <cell r="C234">
            <v>9.9870424121653827E-6</v>
          </cell>
          <cell r="D234">
            <v>9.9741016142390154E-7</v>
          </cell>
        </row>
        <row r="235">
          <cell r="A235" t="str">
            <v>DENISON LABS Total</v>
          </cell>
          <cell r="B235">
            <v>89339</v>
          </cell>
          <cell r="C235">
            <v>9.9583952638560103E-6</v>
          </cell>
          <cell r="D235">
            <v>9.9169636231189818E-7</v>
          </cell>
        </row>
        <row r="236">
          <cell r="A236" t="str">
            <v>SCHERER LABS Total</v>
          </cell>
          <cell r="B236">
            <v>84679</v>
          </cell>
          <cell r="C236">
            <v>9.4389566991802362E-6</v>
          </cell>
          <cell r="D236">
            <v>8.9093903568999468E-7</v>
          </cell>
        </row>
        <row r="237">
          <cell r="A237" t="str">
            <v>EULACTOL USA INC Total</v>
          </cell>
          <cell r="B237">
            <v>83949</v>
          </cell>
          <cell r="C237">
            <v>9.3575854218812416E-6</v>
          </cell>
          <cell r="D237">
            <v>8.7564404927804327E-7</v>
          </cell>
        </row>
        <row r="238">
          <cell r="A238" t="str">
            <v>LEE PHARM Total</v>
          </cell>
          <cell r="B238">
            <v>81081</v>
          </cell>
          <cell r="C238">
            <v>9.0378966228490262E-6</v>
          </cell>
          <cell r="D238">
            <v>8.1683575365305833E-7</v>
          </cell>
        </row>
        <row r="239">
          <cell r="A239" t="str">
            <v>S.S.S. Total</v>
          </cell>
          <cell r="B239">
            <v>73695</v>
          </cell>
          <cell r="C239">
            <v>8.2145976445882386E-6</v>
          </cell>
          <cell r="D239">
            <v>6.7479614462474648E-7</v>
          </cell>
        </row>
        <row r="240">
          <cell r="A240" t="str">
            <v>MEDIQUE PRODS Total</v>
          </cell>
          <cell r="B240">
            <v>61699</v>
          </cell>
          <cell r="C240">
            <v>6.8774334768091421E-6</v>
          </cell>
          <cell r="D240">
            <v>4.7299091227935086E-7</v>
          </cell>
        </row>
        <row r="241">
          <cell r="A241" t="str">
            <v>LIBERTY PHARM Total</v>
          </cell>
          <cell r="B241">
            <v>60820</v>
          </cell>
          <cell r="C241">
            <v>6.7794535415409008E-6</v>
          </cell>
          <cell r="D241">
            <v>4.596099032191146E-7</v>
          </cell>
        </row>
        <row r="242">
          <cell r="A242" t="str">
            <v>NUCARE PHARM Total</v>
          </cell>
          <cell r="B242">
            <v>58491</v>
          </cell>
          <cell r="C242">
            <v>6.5198457267061628E-6</v>
          </cell>
          <cell r="D242">
            <v>4.2508388300048619E-7</v>
          </cell>
        </row>
        <row r="243">
          <cell r="A243" t="str">
            <v>VHA SUPPLY COMPANY Total</v>
          </cell>
          <cell r="B243">
            <v>57512</v>
          </cell>
          <cell r="C243">
            <v>6.4107190411229903E-6</v>
          </cell>
          <cell r="D243">
            <v>4.1097318624216873E-7</v>
          </cell>
        </row>
        <row r="244">
          <cell r="A244" t="str">
            <v>BARD MEDICAL DIV Total</v>
          </cell>
          <cell r="B244">
            <v>56588</v>
          </cell>
          <cell r="C244">
            <v>6.3077230682130305E-6</v>
          </cell>
          <cell r="D244">
            <v>3.9787370305266813E-7</v>
          </cell>
        </row>
        <row r="245">
          <cell r="A245" t="str">
            <v>THAMES PHARMACAL Total</v>
          </cell>
          <cell r="B245">
            <v>53340</v>
          </cell>
          <cell r="C245">
            <v>5.9456766179840785E-6</v>
          </cell>
          <cell r="D245">
            <v>3.5351070445642583E-7</v>
          </cell>
        </row>
        <row r="246">
          <cell r="A246" t="str">
            <v>HEALTH CARE LAB Total</v>
          </cell>
          <cell r="B246">
            <v>37612</v>
          </cell>
          <cell r="C246">
            <v>4.1925157284517654E-6</v>
          </cell>
          <cell r="D246">
            <v>1.7577188133315438E-7</v>
          </cell>
        </row>
        <row r="247">
          <cell r="A247" t="str">
            <v>VISTA Total</v>
          </cell>
          <cell r="B247">
            <v>37601</v>
          </cell>
          <cell r="C247">
            <v>4.191289585917123E-6</v>
          </cell>
          <cell r="D247">
            <v>1.756690839301733E-7</v>
          </cell>
        </row>
        <row r="248">
          <cell r="A248" t="str">
            <v>ESI LEDERLE Total</v>
          </cell>
          <cell r="B248">
            <v>37429</v>
          </cell>
          <cell r="C248">
            <v>4.1721171753754418E-6</v>
          </cell>
          <cell r="D248">
            <v>1.7406561725062758E-7</v>
          </cell>
        </row>
      </sheetData>
      <sheetData sheetId="3" refreshError="1">
        <row r="2">
          <cell r="A2" t="str">
            <v>Drug</v>
          </cell>
          <cell r="B2" t="str">
            <v>Transaction</v>
          </cell>
          <cell r="C2" t="str">
            <v>List Price Increase*</v>
          </cell>
          <cell r="D2" t="str">
            <v>YTD TRx Performance</v>
          </cell>
        </row>
        <row r="3">
          <cell r="A3" t="str">
            <v>Elidel 30 g</v>
          </cell>
          <cell r="B3" t="str">
            <v>Meda (Apr. 11)†</v>
          </cell>
          <cell r="C3">
            <v>0.37988192552225253</v>
          </cell>
          <cell r="D3">
            <v>-0.184</v>
          </cell>
        </row>
        <row r="4">
          <cell r="A4" t="str">
            <v xml:space="preserve">Zovirax ointment </v>
          </cell>
          <cell r="B4" t="str">
            <v>Biovail (Sep. 10)‡</v>
          </cell>
          <cell r="C4">
            <v>1.1799465763241903</v>
          </cell>
          <cell r="D4">
            <v>-8.1000000000000003E-2</v>
          </cell>
        </row>
        <row r="5">
          <cell r="A5" t="str">
            <v>Zovirax cream 5 g</v>
          </cell>
          <cell r="B5" t="str">
            <v>Biovail (Sep. 10)</v>
          </cell>
          <cell r="C5">
            <v>0.18810009828381347</v>
          </cell>
          <cell r="D5">
            <v>9.7000000000000003E-2</v>
          </cell>
        </row>
        <row r="6">
          <cell r="A6" t="str">
            <v>Wellbutrin XL 150 mg</v>
          </cell>
          <cell r="B6" t="str">
            <v>Biovail (Sep. 10)</v>
          </cell>
          <cell r="C6">
            <v>0.16865477737096968</v>
          </cell>
          <cell r="D6">
            <v>-0.129</v>
          </cell>
        </row>
        <row r="7">
          <cell r="A7" t="str">
            <v>Cuprimine 250 mg</v>
          </cell>
          <cell r="B7" t="str">
            <v>Aton (May 10)</v>
          </cell>
          <cell r="C7">
            <v>0.34176987569961126</v>
          </cell>
          <cell r="D7">
            <v>-0.193</v>
          </cell>
        </row>
        <row r="8">
          <cell r="A8" t="str">
            <v>Demser</v>
          </cell>
          <cell r="B8" t="str">
            <v>Aton (May 10)</v>
          </cell>
          <cell r="C8">
            <v>0.88025300903278647</v>
          </cell>
          <cell r="D8">
            <v>-1.7999999999999999E-2</v>
          </cell>
        </row>
        <row r="9">
          <cell r="A9" t="str">
            <v>Edecrin</v>
          </cell>
          <cell r="B9" t="str">
            <v>Aton (May 10)</v>
          </cell>
          <cell r="C9">
            <v>0.25349259274891311</v>
          </cell>
          <cell r="D9">
            <v>4.2000000000000003E-2</v>
          </cell>
        </row>
        <row r="10">
          <cell r="A10" t="str">
            <v>Lacrisert</v>
          </cell>
          <cell r="B10" t="str">
            <v>Aton (May 10)</v>
          </cell>
          <cell r="C10">
            <v>0.25628140703517599</v>
          </cell>
          <cell r="D10">
            <v>-8.8999999999999996E-2</v>
          </cell>
        </row>
        <row r="11">
          <cell r="A11" t="str">
            <v>Mephyton</v>
          </cell>
          <cell r="B11" t="str">
            <v>Aton (May 10)</v>
          </cell>
          <cell r="C11">
            <v>0.45081832387531873</v>
          </cell>
          <cell r="D11">
            <v>-5.8000000000000003E-2</v>
          </cell>
        </row>
        <row r="12">
          <cell r="A12" t="str">
            <v>Syprine</v>
          </cell>
          <cell r="B12" t="str">
            <v>Aton (May 10)</v>
          </cell>
          <cell r="C12">
            <v>0.5120006134498889</v>
          </cell>
          <cell r="D12">
            <v>5.1999999999999998E-2</v>
          </cell>
        </row>
        <row r="13">
          <cell r="A13" t="str">
            <v>Timoptic 0.25%</v>
          </cell>
          <cell r="B13" t="str">
            <v>Aton (May 10)</v>
          </cell>
          <cell r="C13">
            <v>1.543905635648755</v>
          </cell>
          <cell r="D13">
            <v>-0.03</v>
          </cell>
        </row>
        <row r="14">
          <cell r="A14" t="str">
            <v>Timoptic XE 0.25%</v>
          </cell>
          <cell r="B14" t="str">
            <v>Aton (May 10)</v>
          </cell>
          <cell r="C14">
            <v>0.95871559633027514</v>
          </cell>
          <cell r="D14">
            <v>-0.315</v>
          </cell>
        </row>
        <row r="15">
          <cell r="A15" t="str">
            <v>Lodosyn</v>
          </cell>
          <cell r="B15" t="str">
            <v>Aton (May 10)</v>
          </cell>
          <cell r="C15">
            <v>0.35872936468234129</v>
          </cell>
          <cell r="D15">
            <v>-4.7E-2</v>
          </cell>
        </row>
      </sheetData>
      <sheetData sheetId="4" refreshError="1">
        <row r="1">
          <cell r="A1" t="str">
            <v>Source: Aqua Pharmaceuticals, IMS Health, Morgan Stanley Research</v>
          </cell>
        </row>
        <row r="2">
          <cell r="A2" t="str">
            <v>Note: All topical, tetracycline antibiotics, isotretinoins</v>
          </cell>
        </row>
        <row r="5">
          <cell r="A5" t="str">
            <v>Top 30 Players</v>
          </cell>
          <cell r="B5" t="str">
            <v>2010 IMS</v>
          </cell>
          <cell r="C5" t="str">
            <v>Mkt Share</v>
          </cell>
          <cell r="D5" t="str">
            <v>HHI</v>
          </cell>
          <cell r="E5" t="str">
            <v>Post Deal (factors VRX deals)</v>
          </cell>
        </row>
        <row r="6">
          <cell r="A6" t="str">
            <v>Galderma</v>
          </cell>
          <cell r="B6">
            <v>950</v>
          </cell>
          <cell r="C6">
            <v>0.10589412799184242</v>
          </cell>
          <cell r="D6">
            <v>112.13566343152704</v>
          </cell>
          <cell r="E6">
            <v>3312</v>
          </cell>
          <cell r="F6">
            <v>0.36918037043050744</v>
          </cell>
          <cell r="G6">
            <v>1362.9414591120669</v>
          </cell>
        </row>
        <row r="7">
          <cell r="A7" t="str">
            <v>Medicis</v>
          </cell>
          <cell r="B7">
            <v>872</v>
          </cell>
          <cell r="C7">
            <v>9.7199662746196402E-2</v>
          </cell>
          <cell r="D7">
            <v>94.477744379743214</v>
          </cell>
          <cell r="F7">
            <v>0</v>
          </cell>
          <cell r="G7">
            <v>0</v>
          </cell>
        </row>
        <row r="8">
          <cell r="A8" t="str">
            <v>Nycomed</v>
          </cell>
          <cell r="B8">
            <v>632</v>
          </cell>
          <cell r="C8">
            <v>7.0447461990362531E-2</v>
          </cell>
          <cell r="D8">
            <v>49.628449008835737</v>
          </cell>
          <cell r="F8">
            <v>0</v>
          </cell>
          <cell r="G8">
            <v>0</v>
          </cell>
        </row>
        <row r="9">
          <cell r="A9" t="str">
            <v>Teva (generics)</v>
          </cell>
          <cell r="B9">
            <v>452</v>
          </cell>
          <cell r="C9">
            <v>5.0383311423487127E-2</v>
          </cell>
          <cell r="D9">
            <v>25.384780699960885</v>
          </cell>
          <cell r="E9">
            <v>452</v>
          </cell>
          <cell r="F9">
            <v>5.0383311423487127E-2</v>
          </cell>
          <cell r="G9">
            <v>25.384780699960885</v>
          </cell>
        </row>
        <row r="10">
          <cell r="A10" t="str">
            <v>GSK (Stiefel)</v>
          </cell>
          <cell r="B10">
            <v>448</v>
          </cell>
          <cell r="C10">
            <v>4.9937441410889898E-2</v>
          </cell>
          <cell r="D10">
            <v>24.937480546660613</v>
          </cell>
          <cell r="F10">
            <v>0</v>
          </cell>
          <cell r="G10">
            <v>0</v>
          </cell>
        </row>
        <row r="11">
          <cell r="A11" t="str">
            <v>Warner Chilcott</v>
          </cell>
          <cell r="B11">
            <v>410</v>
          </cell>
          <cell r="C11">
            <v>4.5701676291216201E-2</v>
          </cell>
          <cell r="D11">
            <v>20.886432158271131</v>
          </cell>
          <cell r="F11">
            <v>0</v>
          </cell>
          <cell r="G11">
            <v>0</v>
          </cell>
        </row>
        <row r="12">
          <cell r="A12" t="str">
            <v>Valeant</v>
          </cell>
          <cell r="B12">
            <v>345</v>
          </cell>
          <cell r="C12">
            <v>3.8456288586511192E-2</v>
          </cell>
          <cell r="D12">
            <v>14.788861318490309</v>
          </cell>
          <cell r="E12">
            <v>735</v>
          </cell>
          <cell r="F12">
            <v>8.192861481474123E-2</v>
          </cell>
          <cell r="G12">
            <v>67.122979254622365</v>
          </cell>
        </row>
        <row r="13">
          <cell r="A13" t="str">
            <v>Perrigo (generics)</v>
          </cell>
          <cell r="B13">
            <v>340</v>
          </cell>
          <cell r="C13">
            <v>3.7898951070764651E-2</v>
          </cell>
          <cell r="D13">
            <v>14.363304922642131</v>
          </cell>
          <cell r="E13">
            <v>340</v>
          </cell>
          <cell r="F13">
            <v>3.7898951070764651E-2</v>
          </cell>
          <cell r="G13">
            <v>14.363304922642131</v>
          </cell>
        </row>
        <row r="14">
          <cell r="A14" t="str">
            <v>J&amp;J</v>
          </cell>
          <cell r="B14">
            <v>338</v>
          </cell>
          <cell r="C14">
            <v>3.7676016064466036E-2</v>
          </cell>
          <cell r="D14">
            <v>14.194821864899028</v>
          </cell>
          <cell r="E14">
            <v>98</v>
          </cell>
          <cell r="F14">
            <v>1.0923815308632165E-2</v>
          </cell>
          <cell r="G14">
            <v>1.1932974089710646</v>
          </cell>
        </row>
        <row r="15">
          <cell r="A15" t="str">
            <v>Mylan (generics)</v>
          </cell>
          <cell r="B15">
            <v>296</v>
          </cell>
          <cell r="C15">
            <v>3.299438093219511E-2</v>
          </cell>
          <cell r="D15">
            <v>10.886291730988003</v>
          </cell>
          <cell r="E15">
            <v>296</v>
          </cell>
          <cell r="F15">
            <v>3.299438093219511E-2</v>
          </cell>
          <cell r="G15">
            <v>10.886291730988003</v>
          </cell>
        </row>
        <row r="16">
          <cell r="A16" t="str">
            <v>Taro (generics)</v>
          </cell>
          <cell r="B16">
            <v>280</v>
          </cell>
          <cell r="C16">
            <v>3.1210900881806187E-2</v>
          </cell>
          <cell r="D16">
            <v>9.7412033385393002</v>
          </cell>
          <cell r="E16">
            <v>280</v>
          </cell>
          <cell r="F16">
            <v>3.1210900881806187E-2</v>
          </cell>
          <cell r="G16">
            <v>9.7412033385393002</v>
          </cell>
        </row>
        <row r="17">
          <cell r="A17" t="str">
            <v>LEO Pharm</v>
          </cell>
          <cell r="B17">
            <v>259</v>
          </cell>
          <cell r="C17">
            <v>2.887008331567072E-2</v>
          </cell>
          <cell r="D17">
            <v>8.3348171065376881</v>
          </cell>
          <cell r="E17">
            <v>259</v>
          </cell>
          <cell r="F17">
            <v>2.887008331567072E-2</v>
          </cell>
          <cell r="G17">
            <v>8.3348171065376881</v>
          </cell>
        </row>
        <row r="18">
          <cell r="A18" t="str">
            <v>Sanofi</v>
          </cell>
          <cell r="B18">
            <v>223</v>
          </cell>
          <cell r="C18">
            <v>2.4857253202295641E-2</v>
          </cell>
          <cell r="D18">
            <v>6.1788303676303693</v>
          </cell>
          <cell r="E18">
            <v>73</v>
          </cell>
          <cell r="F18">
            <v>8.1371277298994699E-3</v>
          </cell>
          <cell r="G18">
            <v>0.66212847692698906</v>
          </cell>
        </row>
        <row r="19">
          <cell r="A19" t="str">
            <v>Allergan</v>
          </cell>
          <cell r="B19">
            <v>185</v>
          </cell>
          <cell r="C19">
            <v>2.0621488082621944E-2</v>
          </cell>
          <cell r="D19">
            <v>4.2524577074171894</v>
          </cell>
          <cell r="E19">
            <v>185</v>
          </cell>
          <cell r="F19">
            <v>2.0621488082621944E-2</v>
          </cell>
          <cell r="G19">
            <v>4.2524577074171894</v>
          </cell>
        </row>
        <row r="20">
          <cell r="A20" t="str">
            <v>Novartis</v>
          </cell>
          <cell r="B20">
            <v>165</v>
          </cell>
          <cell r="C20">
            <v>1.8392138019635788E-2</v>
          </cell>
          <cell r="D20">
            <v>3.3827074093333227</v>
          </cell>
          <cell r="E20">
            <v>165</v>
          </cell>
          <cell r="F20">
            <v>1.8392138019635788E-2</v>
          </cell>
          <cell r="G20">
            <v>3.3827074093333227</v>
          </cell>
        </row>
        <row r="21">
          <cell r="A21" t="str">
            <v>Graceway</v>
          </cell>
          <cell r="B21">
            <v>156</v>
          </cell>
          <cell r="C21">
            <v>1.7388930491292018E-2</v>
          </cell>
          <cell r="D21">
            <v>3.0237490363098529</v>
          </cell>
          <cell r="E21">
            <v>156</v>
          </cell>
          <cell r="F21">
            <v>1.7388930491292018E-2</v>
          </cell>
          <cell r="G21">
            <v>3.0237490363098529</v>
          </cell>
        </row>
        <row r="22">
          <cell r="A22" t="str">
            <v>Merck</v>
          </cell>
          <cell r="B22">
            <v>131</v>
          </cell>
          <cell r="C22">
            <v>1.4602242912559323E-2</v>
          </cell>
          <cell r="D22">
            <v>2.1322549807738898</v>
          </cell>
          <cell r="E22">
            <v>131</v>
          </cell>
          <cell r="F22">
            <v>1.4602242912559323E-2</v>
          </cell>
          <cell r="G22">
            <v>2.1322549807738898</v>
          </cell>
        </row>
        <row r="23">
          <cell r="A23" t="str">
            <v>DFB Pharm</v>
          </cell>
          <cell r="B23">
            <v>115</v>
          </cell>
          <cell r="C23">
            <v>1.2818762862170397E-2</v>
          </cell>
          <cell r="D23">
            <v>1.6432068131655897</v>
          </cell>
          <cell r="E23">
            <v>115</v>
          </cell>
          <cell r="F23">
            <v>1.2818762862170397E-2</v>
          </cell>
          <cell r="G23">
            <v>1.6432068131655897</v>
          </cell>
        </row>
        <row r="24">
          <cell r="A24" t="str">
            <v>Organogenesis</v>
          </cell>
          <cell r="B24">
            <v>113</v>
          </cell>
          <cell r="C24">
            <v>1.2595827855871782E-2</v>
          </cell>
          <cell r="D24">
            <v>1.5865487937475553</v>
          </cell>
          <cell r="E24">
            <v>113</v>
          </cell>
          <cell r="F24">
            <v>1.2595827855871782E-2</v>
          </cell>
          <cell r="G24">
            <v>1.5865487937475553</v>
          </cell>
        </row>
        <row r="25">
          <cell r="A25" t="str">
            <v>Private Label</v>
          </cell>
          <cell r="B25">
            <v>99</v>
          </cell>
          <cell r="C25">
            <v>1.1035282811781472E-2</v>
          </cell>
          <cell r="D25">
            <v>1.2177746673599961</v>
          </cell>
          <cell r="E25">
            <v>99</v>
          </cell>
          <cell r="F25">
            <v>1.1035282811781472E-2</v>
          </cell>
          <cell r="G25">
            <v>1.2177746673599961</v>
          </cell>
        </row>
        <row r="26">
          <cell r="A26" t="str">
            <v>Astellas</v>
          </cell>
          <cell r="B26">
            <v>94</v>
          </cell>
          <cell r="C26">
            <v>1.0477945296034933E-2</v>
          </cell>
          <cell r="D26">
            <v>1.0978733762670061</v>
          </cell>
          <cell r="E26">
            <v>94</v>
          </cell>
          <cell r="F26">
            <v>1.0477945296034933E-2</v>
          </cell>
          <cell r="G26">
            <v>1.0978733762670061</v>
          </cell>
        </row>
        <row r="27">
          <cell r="A27" t="str">
            <v>Merz</v>
          </cell>
          <cell r="B27">
            <v>84</v>
          </cell>
          <cell r="C27">
            <v>9.3632702645418554E-3</v>
          </cell>
          <cell r="D27">
            <v>0.87670830046853709</v>
          </cell>
          <cell r="E27">
            <v>84</v>
          </cell>
          <cell r="F27">
            <v>9.3632702645418554E-3</v>
          </cell>
          <cell r="G27">
            <v>0.87670830046853709</v>
          </cell>
        </row>
        <row r="28">
          <cell r="A28" t="str">
            <v>Watson (generics)</v>
          </cell>
          <cell r="B28">
            <v>78</v>
          </cell>
          <cell r="C28">
            <v>8.6944652456460089E-3</v>
          </cell>
          <cell r="D28">
            <v>0.75593725907746323</v>
          </cell>
          <cell r="E28">
            <v>78</v>
          </cell>
          <cell r="F28">
            <v>8.6944652456460089E-3</v>
          </cell>
          <cell r="G28">
            <v>0.75593725907746323</v>
          </cell>
        </row>
        <row r="29">
          <cell r="A29" t="str">
            <v>Actavis (generics)</v>
          </cell>
          <cell r="B29">
            <v>74</v>
          </cell>
          <cell r="C29">
            <v>8.2485952330487774E-3</v>
          </cell>
          <cell r="D29">
            <v>0.68039323318675016</v>
          </cell>
          <cell r="E29">
            <v>74</v>
          </cell>
          <cell r="F29">
            <v>8.2485952330487774E-3</v>
          </cell>
          <cell r="G29">
            <v>0.68039323318675016</v>
          </cell>
        </row>
        <row r="30">
          <cell r="A30" t="str">
            <v>Aqua</v>
          </cell>
          <cell r="B30">
            <v>59</v>
          </cell>
          <cell r="C30">
            <v>6.5765826858091604E-3</v>
          </cell>
          <cell r="D30">
            <v>0.43251439823284826</v>
          </cell>
          <cell r="E30">
            <v>59</v>
          </cell>
          <cell r="F30">
            <v>6.5765826858091604E-3</v>
          </cell>
          <cell r="G30">
            <v>0.43251439823284826</v>
          </cell>
        </row>
        <row r="31">
          <cell r="A31" t="str">
            <v>Triax</v>
          </cell>
          <cell r="B31">
            <v>58</v>
          </cell>
          <cell r="C31">
            <v>6.465115182659853E-3</v>
          </cell>
          <cell r="D31">
            <v>0.41797714325058943</v>
          </cell>
          <cell r="E31">
            <v>58</v>
          </cell>
          <cell r="F31">
            <v>6.465115182659853E-3</v>
          </cell>
          <cell r="G31">
            <v>0.41797714325058943</v>
          </cell>
        </row>
        <row r="32">
          <cell r="A32" t="str">
            <v>Paddock (generics)</v>
          </cell>
          <cell r="B32">
            <v>47</v>
          </cell>
          <cell r="C32">
            <v>5.2389726480174667E-3</v>
          </cell>
          <cell r="D32">
            <v>0.27446834406675152</v>
          </cell>
          <cell r="E32">
            <v>47</v>
          </cell>
          <cell r="F32">
            <v>5.2389726480174667E-3</v>
          </cell>
          <cell r="G32">
            <v>0.27446834406675152</v>
          </cell>
        </row>
        <row r="33">
          <cell r="A33" t="str">
            <v>Ranbaxy (generics)</v>
          </cell>
          <cell r="B33">
            <v>47</v>
          </cell>
          <cell r="C33">
            <v>5.2389726480174667E-3</v>
          </cell>
          <cell r="D33">
            <v>0.27446834406675152</v>
          </cell>
          <cell r="E33">
            <v>47</v>
          </cell>
          <cell r="F33">
            <v>5.2389726480174667E-3</v>
          </cell>
          <cell r="G33">
            <v>0.27446834406675152</v>
          </cell>
        </row>
        <row r="34">
          <cell r="A34" t="str">
            <v>Beiersdorf</v>
          </cell>
          <cell r="B34">
            <v>44</v>
          </cell>
          <cell r="C34">
            <v>4.9045701385695434E-3</v>
          </cell>
          <cell r="D34">
            <v>0.24054808244148071</v>
          </cell>
          <cell r="E34">
            <v>44</v>
          </cell>
          <cell r="F34">
            <v>4.9045701385695434E-3</v>
          </cell>
          <cell r="G34">
            <v>0.24054808244148071</v>
          </cell>
        </row>
        <row r="35">
          <cell r="A35" t="str">
            <v>Prasco (generics)</v>
          </cell>
          <cell r="B35">
            <v>42</v>
          </cell>
          <cell r="C35">
            <v>4.6816351322709277E-3</v>
          </cell>
          <cell r="D35">
            <v>0.21917707511713427</v>
          </cell>
          <cell r="E35">
            <v>42</v>
          </cell>
          <cell r="F35">
            <v>4.6816351322709277E-3</v>
          </cell>
          <cell r="G35">
            <v>0.21917707511713427</v>
          </cell>
        </row>
        <row r="36">
          <cell r="A36" t="str">
            <v>Other</v>
          </cell>
          <cell r="B36">
            <v>1535.2245430000003</v>
          </cell>
          <cell r="C36">
            <v>0.17112764658174717</v>
          </cell>
          <cell r="D36">
            <v>428.44744583900825</v>
          </cell>
          <cell r="G36">
            <v>1523.1390270155377</v>
          </cell>
        </row>
        <row r="37">
          <cell r="A37" t="str">
            <v>Total</v>
          </cell>
          <cell r="B37">
            <v>8971.2245430000003</v>
          </cell>
        </row>
        <row r="40">
          <cell r="A40" t="str">
            <v>Top 10</v>
          </cell>
        </row>
        <row r="41">
          <cell r="A41" t="str">
            <v>Galderma</v>
          </cell>
          <cell r="B41">
            <v>950</v>
          </cell>
        </row>
        <row r="42">
          <cell r="A42" t="str">
            <v>Medicis</v>
          </cell>
          <cell r="B42">
            <v>872</v>
          </cell>
        </row>
        <row r="43">
          <cell r="A43" t="str">
            <v>Nycomed</v>
          </cell>
          <cell r="B43">
            <v>632</v>
          </cell>
        </row>
        <row r="44">
          <cell r="A44" t="str">
            <v>Teva (generics)</v>
          </cell>
          <cell r="B44">
            <v>452</v>
          </cell>
        </row>
        <row r="45">
          <cell r="A45" t="str">
            <v>GSK (Stiefel)</v>
          </cell>
          <cell r="B45">
            <v>448</v>
          </cell>
        </row>
        <row r="46">
          <cell r="A46" t="str">
            <v>Warner Chilcott</v>
          </cell>
          <cell r="B46">
            <v>410</v>
          </cell>
        </row>
        <row r="47">
          <cell r="A47" t="str">
            <v>Valeant</v>
          </cell>
          <cell r="B47">
            <v>345</v>
          </cell>
        </row>
        <row r="48">
          <cell r="A48" t="str">
            <v>Perrigo (generics)</v>
          </cell>
          <cell r="B48">
            <v>340</v>
          </cell>
        </row>
        <row r="49">
          <cell r="A49" t="str">
            <v>J&amp;J</v>
          </cell>
          <cell r="B49">
            <v>338</v>
          </cell>
        </row>
        <row r="50">
          <cell r="A50" t="str">
            <v>Mylan (generics)</v>
          </cell>
          <cell r="B50">
            <v>296</v>
          </cell>
        </row>
        <row r="51">
          <cell r="A51" t="str">
            <v>Other</v>
          </cell>
          <cell r="B51">
            <v>3888.2245430000003</v>
          </cell>
        </row>
      </sheetData>
      <sheetData sheetId="5" refreshError="1">
        <row r="2">
          <cell r="A2" t="str">
            <v>Close Date</v>
          </cell>
          <cell r="B2" t="str">
            <v>Target</v>
          </cell>
          <cell r="C2" t="str">
            <v>Acquirer</v>
          </cell>
          <cell r="D2" t="str">
            <v>Deal value</v>
          </cell>
          <cell r="E2" t="str">
            <v>Target sales</v>
          </cell>
          <cell r="F2" t="str">
            <v>EV / Sales</v>
          </cell>
        </row>
        <row r="3">
          <cell r="A3" t="str">
            <v>Pending</v>
          </cell>
          <cell r="B3" t="str">
            <v>Medley</v>
          </cell>
          <cell r="C3" t="str">
            <v>Sanofi</v>
          </cell>
          <cell r="D3">
            <v>681.6</v>
          </cell>
          <cell r="E3">
            <v>206.54545454545456</v>
          </cell>
          <cell r="F3">
            <v>3.3</v>
          </cell>
        </row>
        <row r="4">
          <cell r="A4">
            <v>40567</v>
          </cell>
          <cell r="B4" t="str">
            <v>Mantecorp</v>
          </cell>
          <cell r="C4" t="str">
            <v>Hypermarcas</v>
          </cell>
          <cell r="D4">
            <v>1471.9</v>
          </cell>
          <cell r="E4">
            <v>360</v>
          </cell>
          <cell r="F4">
            <v>4.0886111111111116</v>
          </cell>
        </row>
        <row r="5">
          <cell r="A5">
            <v>40526</v>
          </cell>
          <cell r="B5" t="str">
            <v>Teuto*</v>
          </cell>
          <cell r="C5" t="str">
            <v>Pfizer</v>
          </cell>
          <cell r="D5">
            <v>236.7</v>
          </cell>
          <cell r="E5" t="str">
            <v>NA</v>
          </cell>
          <cell r="F5" t="str">
            <v>NA</v>
          </cell>
        </row>
        <row r="6">
          <cell r="A6">
            <v>40302</v>
          </cell>
          <cell r="B6" t="str">
            <v>Bunker</v>
          </cell>
          <cell r="C6" t="str">
            <v>Valeant</v>
          </cell>
          <cell r="D6">
            <v>56</v>
          </cell>
          <cell r="E6">
            <v>28</v>
          </cell>
          <cell r="F6">
            <v>2</v>
          </cell>
        </row>
        <row r="7">
          <cell r="A7">
            <v>40238</v>
          </cell>
          <cell r="B7" t="str">
            <v>Delta</v>
          </cell>
          <cell r="C7" t="str">
            <v>Valeant</v>
          </cell>
          <cell r="D7">
            <v>28</v>
          </cell>
          <cell r="E7">
            <v>18</v>
          </cell>
          <cell r="F7">
            <v>1.5555555555555556</v>
          </cell>
        </row>
        <row r="9">
          <cell r="A9" t="str">
            <v>All values in USD millions</v>
          </cell>
        </row>
        <row r="10">
          <cell r="A10" t="str">
            <v>*Pfizer acquired a 40% stake in Teuto.</v>
          </cell>
        </row>
        <row r="13">
          <cell r="A13" t="str">
            <v>Source: FactSet, Morgan Stanley Research</v>
          </cell>
        </row>
      </sheetData>
      <sheetData sheetId="6" refreshError="1"/>
      <sheetData sheetId="7" refreshError="1">
        <row r="1">
          <cell r="C1" t="str">
            <v>2011E ($M)</v>
          </cell>
          <cell r="K1">
            <v>2012</v>
          </cell>
        </row>
        <row r="2">
          <cell r="A2" t="str">
            <v>Ticker</v>
          </cell>
          <cell r="B2" t="str">
            <v>Company</v>
          </cell>
          <cell r="C2" t="str">
            <v>Total Debt</v>
          </cell>
          <cell r="D2" t="str">
            <v>Cash</v>
          </cell>
          <cell r="E2" t="str">
            <v>Total Debt</v>
          </cell>
          <cell r="F2" t="str">
            <v>EBITDA</v>
          </cell>
          <cell r="G2" t="str">
            <v>Total Debt / EBITDA</v>
          </cell>
        </row>
        <row r="4">
          <cell r="A4" t="str">
            <v>ENDP</v>
          </cell>
          <cell r="B4" t="str">
            <v>Endo</v>
          </cell>
          <cell r="C4">
            <v>4030.1730000000002</v>
          </cell>
          <cell r="D4">
            <v>692.87199999999996</v>
          </cell>
          <cell r="E4">
            <v>4030.1730000000002</v>
          </cell>
          <cell r="F4">
            <v>1002.4861000000001</v>
          </cell>
          <cell r="G4">
            <v>4.0201784343942526</v>
          </cell>
        </row>
        <row r="5">
          <cell r="A5" t="str">
            <v>VRX</v>
          </cell>
          <cell r="B5" t="str">
            <v>Valeant</v>
          </cell>
          <cell r="C5">
            <v>4546.7889999999998</v>
          </cell>
          <cell r="D5">
            <v>241.89900000000003</v>
          </cell>
          <cell r="E5">
            <v>4546.7889999999998</v>
          </cell>
          <cell r="F5">
            <v>1222.482</v>
          </cell>
          <cell r="G5">
            <v>3.7193095685662447</v>
          </cell>
        </row>
        <row r="6">
          <cell r="A6" t="str">
            <v>MYL</v>
          </cell>
          <cell r="B6" t="str">
            <v>Mylan</v>
          </cell>
          <cell r="C6">
            <v>5648.7860000000001</v>
          </cell>
          <cell r="D6">
            <v>490.28899999999999</v>
          </cell>
          <cell r="E6">
            <v>5648.7860000000001</v>
          </cell>
          <cell r="F6">
            <v>1782.452</v>
          </cell>
          <cell r="G6">
            <v>3.1691097432076711</v>
          </cell>
        </row>
        <row r="7">
          <cell r="A7" t="str">
            <v>WCRX</v>
          </cell>
          <cell r="B7" t="str">
            <v>Warner Chilcott</v>
          </cell>
          <cell r="C7">
            <v>4073.4279999999999</v>
          </cell>
          <cell r="D7">
            <v>262.35700000000003</v>
          </cell>
          <cell r="E7">
            <v>4073.4279999999999</v>
          </cell>
          <cell r="F7">
            <v>1370.2</v>
          </cell>
          <cell r="G7">
            <v>2.9728711137060282</v>
          </cell>
        </row>
        <row r="8">
          <cell r="A8" t="str">
            <v>SLXP</v>
          </cell>
          <cell r="B8" t="str">
            <v>Salix</v>
          </cell>
          <cell r="C8">
            <v>331.81899999999996</v>
          </cell>
          <cell r="D8">
            <v>476.51900000000001</v>
          </cell>
          <cell r="E8">
            <v>331.81899999999996</v>
          </cell>
          <cell r="F8">
            <v>168.85310000000001</v>
          </cell>
          <cell r="G8">
            <v>1.9651341906071014</v>
          </cell>
        </row>
        <row r="9">
          <cell r="A9" t="str">
            <v>HSP</v>
          </cell>
          <cell r="B9" t="str">
            <v>Hospira</v>
          </cell>
          <cell r="C9">
            <v>1759.5</v>
          </cell>
          <cell r="D9">
            <v>601.4</v>
          </cell>
          <cell r="E9">
            <v>1759.5</v>
          </cell>
          <cell r="F9">
            <v>1095.442</v>
          </cell>
          <cell r="G9">
            <v>1.6062009672807871</v>
          </cell>
        </row>
        <row r="10">
          <cell r="A10" t="str">
            <v>PRGO</v>
          </cell>
          <cell r="B10" t="str">
            <v>Perrigo</v>
          </cell>
          <cell r="C10">
            <v>892.77</v>
          </cell>
          <cell r="D10">
            <v>310.10399999999998</v>
          </cell>
          <cell r="E10">
            <v>892.77</v>
          </cell>
          <cell r="F10">
            <v>701.47829999999999</v>
          </cell>
          <cell r="G10">
            <v>1.2726979580123861</v>
          </cell>
        </row>
        <row r="11">
          <cell r="A11" t="str">
            <v>WPI</v>
          </cell>
          <cell r="B11" t="str">
            <v>Watson</v>
          </cell>
          <cell r="C11">
            <v>1274.5</v>
          </cell>
          <cell r="D11">
            <v>234</v>
          </cell>
          <cell r="E11">
            <v>1274.5</v>
          </cell>
          <cell r="F11">
            <v>1080.3</v>
          </cell>
          <cell r="G11">
            <v>1.1797648801258911</v>
          </cell>
        </row>
        <row r="12">
          <cell r="A12" t="str">
            <v>TEVA</v>
          </cell>
          <cell r="B12" t="str">
            <v>Teva</v>
          </cell>
          <cell r="C12">
            <v>6377.9665155000002</v>
          </cell>
          <cell r="D12">
            <v>1156.99392575</v>
          </cell>
          <cell r="E12">
            <v>6377.9665155000002</v>
          </cell>
          <cell r="F12">
            <v>5961.4830000000002</v>
          </cell>
          <cell r="G12">
            <v>1.0698624009327879</v>
          </cell>
        </row>
        <row r="13">
          <cell r="A13" t="str">
            <v>CEPH</v>
          </cell>
          <cell r="B13" t="str">
            <v>Cephalon</v>
          </cell>
          <cell r="C13">
            <v>1078.087</v>
          </cell>
          <cell r="D13">
            <v>997.476</v>
          </cell>
          <cell r="E13">
            <v>1078.087</v>
          </cell>
          <cell r="F13">
            <v>1133.4000000000001</v>
          </cell>
          <cell r="G13">
            <v>0.95119728251279323</v>
          </cell>
        </row>
        <row r="14">
          <cell r="A14" t="str">
            <v>AGN</v>
          </cell>
          <cell r="B14" t="str">
            <v>Allergan</v>
          </cell>
          <cell r="C14">
            <v>1586.3999999999999</v>
          </cell>
          <cell r="D14">
            <v>2160.6</v>
          </cell>
          <cell r="E14">
            <v>1586.3999999999999</v>
          </cell>
          <cell r="F14">
            <v>1843.623</v>
          </cell>
          <cell r="G14">
            <v>0.86047960998533857</v>
          </cell>
        </row>
        <row r="15">
          <cell r="A15" t="str">
            <v>VPHM</v>
          </cell>
          <cell r="B15" t="str">
            <v>ViroPharma</v>
          </cell>
          <cell r="C15">
            <v>149.523</v>
          </cell>
          <cell r="D15">
            <v>518.24</v>
          </cell>
          <cell r="E15">
            <v>149.523</v>
          </cell>
          <cell r="F15">
            <v>230.34950000000001</v>
          </cell>
          <cell r="G15">
            <v>0.64911362950646734</v>
          </cell>
        </row>
        <row r="16">
          <cell r="A16" t="str">
            <v>MRX</v>
          </cell>
          <cell r="B16" t="str">
            <v>Medicis</v>
          </cell>
          <cell r="C16">
            <v>169.32600000000002</v>
          </cell>
          <cell r="D16">
            <v>805.75599999999997</v>
          </cell>
          <cell r="E16">
            <v>169.32600000000002</v>
          </cell>
          <cell r="F16">
            <v>290.04630000000003</v>
          </cell>
          <cell r="G16">
            <v>0.58378955359885643</v>
          </cell>
        </row>
        <row r="17">
          <cell r="A17" t="str">
            <v>HITK</v>
          </cell>
          <cell r="B17" t="str">
            <v>Hi-Tech</v>
          </cell>
          <cell r="C17">
            <v>0.65800000000000003</v>
          </cell>
          <cell r="D17">
            <v>62.304000000000002</v>
          </cell>
          <cell r="E17">
            <v>0.65800000000000003</v>
          </cell>
          <cell r="F17">
            <v>57.459180000000003</v>
          </cell>
          <cell r="G17">
            <v>1.1451607906691324E-2</v>
          </cell>
        </row>
        <row r="18">
          <cell r="A18" t="str">
            <v>FRX</v>
          </cell>
          <cell r="B18" t="str">
            <v>Forest</v>
          </cell>
          <cell r="C18">
            <v>0</v>
          </cell>
          <cell r="D18">
            <v>2344.8449999999998</v>
          </cell>
          <cell r="E18">
            <v>0</v>
          </cell>
          <cell r="F18">
            <v>1443.3389999999999</v>
          </cell>
          <cell r="G18">
            <v>0</v>
          </cell>
        </row>
        <row r="19">
          <cell r="A19" t="str">
            <v>PRX</v>
          </cell>
          <cell r="B19" t="str">
            <v>Par</v>
          </cell>
          <cell r="C19">
            <v>0</v>
          </cell>
          <cell r="D19">
            <v>345.66300000000001</v>
          </cell>
          <cell r="E19">
            <v>0</v>
          </cell>
          <cell r="F19">
            <v>201.416</v>
          </cell>
          <cell r="G19">
            <v>0</v>
          </cell>
        </row>
        <row r="20">
          <cell r="A20" t="str">
            <v>IPXL</v>
          </cell>
          <cell r="B20" t="str">
            <v>Impax</v>
          </cell>
          <cell r="C20">
            <v>0</v>
          </cell>
          <cell r="D20">
            <v>335.524</v>
          </cell>
          <cell r="E20">
            <v>0</v>
          </cell>
          <cell r="F20">
            <v>103.48561000000001</v>
          </cell>
          <cell r="G20">
            <v>0</v>
          </cell>
        </row>
      </sheetData>
      <sheetData sheetId="8" refreshError="1">
        <row r="2">
          <cell r="B2">
            <v>2011</v>
          </cell>
        </row>
        <row r="3">
          <cell r="A3" t="str">
            <v>1Q:11A (1)</v>
          </cell>
          <cell r="B3">
            <v>529</v>
          </cell>
        </row>
        <row r="4">
          <cell r="A4" t="str">
            <v>2Q:11A (2)</v>
          </cell>
          <cell r="B4">
            <v>569</v>
          </cell>
        </row>
        <row r="5">
          <cell r="A5" t="str">
            <v>3Q:11E (3)</v>
          </cell>
          <cell r="B5">
            <v>550</v>
          </cell>
        </row>
        <row r="6">
          <cell r="A6" t="str">
            <v>4Q:11E (3)</v>
          </cell>
          <cell r="B6">
            <v>650</v>
          </cell>
        </row>
        <row r="8">
          <cell r="A8" t="str">
            <v>(1) Excludes Cloderm divestitutre ($36M)</v>
          </cell>
        </row>
        <row r="9">
          <cell r="A9" t="str">
            <v>(2) Excludes $40M milestone from GSK</v>
          </cell>
        </row>
        <row r="10">
          <cell r="A10" t="str">
            <v>(3) Excludes milestones and/or acquisitions not yet closed</v>
          </cell>
        </row>
      </sheetData>
      <sheetData sheetId="9" refreshError="1"/>
      <sheetData sheetId="10" refreshError="1"/>
      <sheetData sheetId="11" refreshError="1"/>
      <sheetData sheetId="12" refreshError="1">
        <row r="2">
          <cell r="G2" t="str">
            <v>CAGR</v>
          </cell>
        </row>
        <row r="3">
          <cell r="A3" t="str">
            <v>(USD, $B)</v>
          </cell>
          <cell r="B3" t="str">
            <v>2010A</v>
          </cell>
          <cell r="C3" t="str">
            <v>2012E</v>
          </cell>
          <cell r="D3" t="str">
            <v>2015E</v>
          </cell>
          <cell r="E3" t="str">
            <v>2020E</v>
          </cell>
          <cell r="G3" t="str">
            <v>2012-'15E</v>
          </cell>
          <cell r="H3" t="str">
            <v>2015-'20E</v>
          </cell>
          <cell r="I3" t="str">
            <v>2012-'20E</v>
          </cell>
        </row>
        <row r="5">
          <cell r="A5" t="str">
            <v>Mexico</v>
          </cell>
          <cell r="B5">
            <v>0.46</v>
          </cell>
          <cell r="C5">
            <v>0.62</v>
          </cell>
          <cell r="D5">
            <v>0.92</v>
          </cell>
          <cell r="E5">
            <v>1.53</v>
          </cell>
          <cell r="G5">
            <v>0.14059652983739235</v>
          </cell>
          <cell r="H5">
            <v>0.10708437337761612</v>
          </cell>
          <cell r="I5">
            <v>0.11953446432315085</v>
          </cell>
        </row>
        <row r="6">
          <cell r="A6" t="str">
            <v>Brazil</v>
          </cell>
          <cell r="B6">
            <v>3.25</v>
          </cell>
          <cell r="C6">
            <v>5.66</v>
          </cell>
          <cell r="D6">
            <v>8.3699999999999992</v>
          </cell>
          <cell r="E6">
            <v>13.5</v>
          </cell>
          <cell r="G6">
            <v>0.13929539576399619</v>
          </cell>
          <cell r="H6">
            <v>0.10032672693604683</v>
          </cell>
          <cell r="I6">
            <v>0.11478127990939924</v>
          </cell>
        </row>
        <row r="7">
          <cell r="A7" t="str">
            <v>LatAm avg.</v>
          </cell>
          <cell r="B7">
            <v>3.71</v>
          </cell>
          <cell r="C7">
            <v>6.28</v>
          </cell>
          <cell r="D7">
            <v>9.2899999999999991</v>
          </cell>
          <cell r="E7">
            <v>15.03</v>
          </cell>
          <cell r="G7">
            <v>0.13942398392099453</v>
          </cell>
          <cell r="H7">
            <v>0.10100338276965659</v>
          </cell>
          <cell r="I7">
            <v>0.11525689548309925</v>
          </cell>
        </row>
        <row r="9">
          <cell r="A9" t="str">
            <v>Poland</v>
          </cell>
          <cell r="B9">
            <v>5.03</v>
          </cell>
          <cell r="C9">
            <v>6.21</v>
          </cell>
          <cell r="D9">
            <v>7.92</v>
          </cell>
          <cell r="E9">
            <v>11.93</v>
          </cell>
          <cell r="G9">
            <v>8.4454146872977809E-2</v>
          </cell>
          <cell r="H9">
            <v>8.5383093300379187E-2</v>
          </cell>
          <cell r="I9">
            <v>8.5034645176139456E-2</v>
          </cell>
        </row>
        <row r="10">
          <cell r="A10" t="str">
            <v>Hungary</v>
          </cell>
          <cell r="B10">
            <v>1.32</v>
          </cell>
          <cell r="C10">
            <v>1.37</v>
          </cell>
          <cell r="D10">
            <v>1.61</v>
          </cell>
          <cell r="E10">
            <v>2.2400000000000002</v>
          </cell>
          <cell r="G10">
            <v>5.5281771282197356E-2</v>
          </cell>
          <cell r="H10">
            <v>6.8278353688437932E-2</v>
          </cell>
          <cell r="I10">
            <v>6.3385983061022166E-2</v>
          </cell>
        </row>
        <row r="11">
          <cell r="A11" t="str">
            <v>Czech Republic</v>
          </cell>
          <cell r="B11">
            <v>1.35</v>
          </cell>
          <cell r="C11">
            <v>1.65</v>
          </cell>
          <cell r="D11">
            <v>1.91</v>
          </cell>
          <cell r="E11">
            <v>2.77</v>
          </cell>
          <cell r="G11">
            <v>4.9985111678767957E-2</v>
          </cell>
          <cell r="H11">
            <v>7.7182478054887094E-2</v>
          </cell>
          <cell r="I11">
            <v>6.6901874353508584E-2</v>
          </cell>
        </row>
        <row r="12">
          <cell r="A12" t="str">
            <v>Slovakia</v>
          </cell>
          <cell r="B12">
            <v>0.82</v>
          </cell>
          <cell r="C12">
            <v>0.96</v>
          </cell>
          <cell r="D12">
            <v>1.03</v>
          </cell>
          <cell r="E12">
            <v>1.46</v>
          </cell>
          <cell r="G12">
            <v>2.3737622325251673E-2</v>
          </cell>
          <cell r="H12">
            <v>7.2267458817815822E-2</v>
          </cell>
          <cell r="I12">
            <v>5.3804873822586252E-2</v>
          </cell>
        </row>
        <row r="13">
          <cell r="A13" t="str">
            <v>Serbia</v>
          </cell>
          <cell r="B13">
            <v>0.52</v>
          </cell>
          <cell r="C13">
            <v>0.59</v>
          </cell>
          <cell r="D13">
            <v>0.79</v>
          </cell>
          <cell r="E13">
            <v>1.5</v>
          </cell>
          <cell r="G13">
            <v>0.10219480540253834</v>
          </cell>
          <cell r="H13">
            <v>0.13682295282063972</v>
          </cell>
          <cell r="I13">
            <v>0.1237117082757111</v>
          </cell>
        </row>
        <row r="14">
          <cell r="A14" t="str">
            <v>CEE avg.</v>
          </cell>
          <cell r="B14">
            <v>9.0400000000000009</v>
          </cell>
          <cell r="C14">
            <v>10.780000000000001</v>
          </cell>
          <cell r="D14">
            <v>13.259999999999998</v>
          </cell>
          <cell r="E14">
            <v>19.900000000000002</v>
          </cell>
          <cell r="G14">
            <v>7.1457430680091694E-2</v>
          </cell>
          <cell r="H14">
            <v>8.4580796209573483E-2</v>
          </cell>
          <cell r="I14">
            <v>7.9640802762635188E-2</v>
          </cell>
        </row>
        <row r="16">
          <cell r="A16" t="str">
            <v>Germany</v>
          </cell>
          <cell r="B16">
            <v>9.48</v>
          </cell>
          <cell r="C16">
            <v>11.23</v>
          </cell>
          <cell r="D16">
            <v>11.1</v>
          </cell>
          <cell r="E16">
            <v>12.49</v>
          </cell>
          <cell r="G16">
            <v>-3.8736979440361363E-3</v>
          </cell>
          <cell r="H16">
            <v>2.3877246701831778E-2</v>
          </cell>
          <cell r="I16">
            <v>1.3381181705318212E-2</v>
          </cell>
        </row>
        <row r="17">
          <cell r="A17" t="str">
            <v>UK</v>
          </cell>
          <cell r="B17">
            <v>7.48</v>
          </cell>
          <cell r="C17">
            <v>8.74</v>
          </cell>
          <cell r="D17">
            <v>9.77</v>
          </cell>
          <cell r="E17">
            <v>11.18</v>
          </cell>
          <cell r="G17">
            <v>3.7833560411453249E-2</v>
          </cell>
          <cell r="H17">
            <v>2.7328763872326967E-2</v>
          </cell>
          <cell r="I17">
            <v>3.1255544108421685E-2</v>
          </cell>
        </row>
        <row r="18">
          <cell r="A18" t="str">
            <v>France</v>
          </cell>
          <cell r="B18">
            <v>3.19</v>
          </cell>
          <cell r="C18">
            <v>3.91</v>
          </cell>
          <cell r="D18">
            <v>4.05</v>
          </cell>
          <cell r="E18">
            <v>4.76</v>
          </cell>
          <cell r="G18">
            <v>1.179552734598821E-2</v>
          </cell>
          <cell r="H18">
            <v>3.283366660087994E-2</v>
          </cell>
          <cell r="I18">
            <v>2.4893584069600516E-2</v>
          </cell>
        </row>
        <row r="19">
          <cell r="A19" t="str">
            <v>Italy</v>
          </cell>
          <cell r="B19">
            <v>1.7</v>
          </cell>
          <cell r="C19">
            <v>2.27</v>
          </cell>
          <cell r="D19">
            <v>2.61</v>
          </cell>
          <cell r="E19">
            <v>3.64</v>
          </cell>
          <cell r="G19">
            <v>4.7622659444408022E-2</v>
          </cell>
          <cell r="H19">
            <v>6.8789491890686394E-2</v>
          </cell>
          <cell r="I19">
            <v>6.0802270984240403E-2</v>
          </cell>
        </row>
        <row r="20">
          <cell r="A20" t="str">
            <v>Spain</v>
          </cell>
          <cell r="B20">
            <v>1.81</v>
          </cell>
          <cell r="C20">
            <v>2.14</v>
          </cell>
          <cell r="D20">
            <v>2.27</v>
          </cell>
          <cell r="E20">
            <v>2.97</v>
          </cell>
          <cell r="G20">
            <v>1.9852491661206839E-2</v>
          </cell>
          <cell r="H20">
            <v>5.5227543024501724E-2</v>
          </cell>
          <cell r="I20">
            <v>4.1820345660522618E-2</v>
          </cell>
        </row>
        <row r="21">
          <cell r="A21" t="str">
            <v>Western EU avg.</v>
          </cell>
          <cell r="B21">
            <v>23.66</v>
          </cell>
          <cell r="C21">
            <v>28.29</v>
          </cell>
          <cell r="D21">
            <v>29.799999999999997</v>
          </cell>
          <cell r="E21">
            <v>35.04</v>
          </cell>
          <cell r="G21">
            <v>1.7484430060774603E-2</v>
          </cell>
          <cell r="H21">
            <v>3.2926850048312861E-2</v>
          </cell>
          <cell r="I21">
            <v>2.7108666608499643E-2</v>
          </cell>
        </row>
        <row r="23">
          <cell r="A23" t="str">
            <v>Source: Business Monitor International</v>
          </cell>
        </row>
      </sheetData>
      <sheetData sheetId="13" refreshError="1"/>
      <sheetData sheetId="14" refreshError="1">
        <row r="1">
          <cell r="A1" t="str">
            <v>Product Report</v>
          </cell>
        </row>
        <row r="3">
          <cell r="A3" t="str">
            <v>Product</v>
          </cell>
          <cell r="B3" t="str">
            <v>Last 6 Months</v>
          </cell>
          <cell r="C3">
            <v>40575</v>
          </cell>
          <cell r="D3">
            <v>40603</v>
          </cell>
          <cell r="E3">
            <v>40634</v>
          </cell>
          <cell r="F3">
            <v>40664</v>
          </cell>
          <cell r="G3">
            <v>40695</v>
          </cell>
          <cell r="H3">
            <v>40725</v>
          </cell>
          <cell r="J3" t="str">
            <v>Size comp</v>
          </cell>
        </row>
        <row r="4">
          <cell r="B4" t="str">
            <v>Metrics</v>
          </cell>
          <cell r="C4" t="str">
            <v>TRx</v>
          </cell>
          <cell r="D4" t="str">
            <v>TRx</v>
          </cell>
          <cell r="E4" t="str">
            <v>TRx</v>
          </cell>
          <cell r="F4" t="str">
            <v>TRx</v>
          </cell>
          <cell r="G4" t="str">
            <v>TRx</v>
          </cell>
          <cell r="H4" t="str">
            <v>TRx</v>
          </cell>
        </row>
        <row r="5">
          <cell r="A5" t="str">
            <v>ACANYA VLT 032009</v>
          </cell>
          <cell r="C5">
            <v>26602</v>
          </cell>
          <cell r="D5">
            <v>34558</v>
          </cell>
          <cell r="E5">
            <v>26476</v>
          </cell>
          <cell r="F5">
            <v>27622</v>
          </cell>
          <cell r="G5">
            <v>28989</v>
          </cell>
          <cell r="H5">
            <v>27647</v>
          </cell>
          <cell r="J5">
            <v>4.0455338755279415</v>
          </cell>
        </row>
        <row r="6">
          <cell r="A6" t="str">
            <v>ATRALIN VLT 122007</v>
          </cell>
          <cell r="C6">
            <v>16191</v>
          </cell>
          <cell r="D6">
            <v>19879</v>
          </cell>
          <cell r="E6">
            <v>16853</v>
          </cell>
          <cell r="F6">
            <v>17719</v>
          </cell>
          <cell r="G6">
            <v>20971</v>
          </cell>
          <cell r="H6">
            <v>19878</v>
          </cell>
        </row>
        <row r="7">
          <cell r="A7" t="str">
            <v>BENZACLIN DER 032001</v>
          </cell>
          <cell r="C7">
            <v>52388</v>
          </cell>
          <cell r="D7">
            <v>59099</v>
          </cell>
          <cell r="E7">
            <v>51281</v>
          </cell>
          <cell r="F7">
            <v>54579</v>
          </cell>
          <cell r="G7">
            <v>55565</v>
          </cell>
          <cell r="H7">
            <v>53043</v>
          </cell>
        </row>
        <row r="8">
          <cell r="A8" t="str">
            <v>CLIND PHOS/BENZ PER MYN 082009</v>
          </cell>
          <cell r="C8">
            <v>54346</v>
          </cell>
          <cell r="D8">
            <v>64361</v>
          </cell>
          <cell r="E8">
            <v>57021</v>
          </cell>
          <cell r="F8">
            <v>62080</v>
          </cell>
          <cell r="G8">
            <v>67723</v>
          </cell>
          <cell r="H8">
            <v>63917</v>
          </cell>
        </row>
        <row r="9">
          <cell r="A9" t="str">
            <v>RETIN-A MICRO ODR 021997</v>
          </cell>
          <cell r="C9">
            <v>46651</v>
          </cell>
          <cell r="D9">
            <v>57430</v>
          </cell>
          <cell r="E9">
            <v>48063</v>
          </cell>
          <cell r="F9">
            <v>51678</v>
          </cell>
          <cell r="G9">
            <v>53567</v>
          </cell>
          <cell r="H9">
            <v>50293</v>
          </cell>
          <cell r="J9">
            <v>2.7597025768896146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mwareTaxoPres"/>
      <sheetName val="LOG"/>
      <sheetName val="MS Est vs. Rpt"/>
      <sheetName val="Changes to the Model"/>
      <sheetName val="Quarterly"/>
      <sheetName val="mwareValPrintout"/>
      <sheetName val="Annual"/>
      <sheetName val="Balance Sheet "/>
      <sheetName val="Cashflow"/>
      <sheetName val="Avastin"/>
      <sheetName val="Herceptin"/>
      <sheetName val="Rituxan"/>
      <sheetName val="Raptiva"/>
      <sheetName val="Xolair"/>
      <sheetName val="Avastin-Patient Ramp"/>
      <sheetName val="DCF Valuation"/>
      <sheetName val="Model_Template"/>
      <sheetName val="Clinical data"/>
      <sheetName val="Sheet1"/>
      <sheetName val="Sheet1 (2)"/>
      <sheetName val="Marketing"/>
      <sheetName val="mwareDates"/>
      <sheetName val="MWare_Cached"/>
      <sheetName val="Manufacturing"/>
      <sheetName val="NY UPLOAD shadow"/>
      <sheetName val="mwareSettings"/>
      <sheetName val="mStartup"/>
      <sheetName val="MainCode"/>
      <sheetName val="Figures"/>
      <sheetName val="MS Est. Vs Actual"/>
      <sheetName val="ProcritAranesp"/>
      <sheetName val="Changes to Model"/>
    </sheetNames>
    <sheetDataSet>
      <sheetData sheetId="0" refreshError="1"/>
      <sheetData sheetId="1" refreshError="1"/>
      <sheetData sheetId="2" refreshError="1"/>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Rituxan US</v>
          </cell>
          <cell r="C6">
            <v>440.55</v>
          </cell>
          <cell r="D6">
            <v>505</v>
          </cell>
          <cell r="E6">
            <v>477</v>
          </cell>
          <cell r="F6">
            <v>-5.5445544554455495E-2</v>
          </cell>
          <cell r="G6">
            <v>0.14629440472137101</v>
          </cell>
          <cell r="H6" t="str">
            <v>Rituxan sales meaningfully weaker than indicated by IMS sales trends.</v>
          </cell>
        </row>
        <row r="7">
          <cell r="B7" t="str">
            <v>Avastin US</v>
          </cell>
          <cell r="C7">
            <v>202.85499999999999</v>
          </cell>
          <cell r="D7">
            <v>405</v>
          </cell>
          <cell r="E7">
            <v>398</v>
          </cell>
          <cell r="F7">
            <v>-1.7283950617283939E-2</v>
          </cell>
          <cell r="G7">
            <v>0.99649996302777866</v>
          </cell>
          <cell r="H7" t="str">
            <v xml:space="preserve">US sales were $10M short of our estimate after adjusting for $3M add back for destroyed shipment. </v>
          </cell>
        </row>
        <row r="8">
          <cell r="B8" t="str">
            <v>Herceptin US</v>
          </cell>
          <cell r="C8">
            <v>129.63</v>
          </cell>
          <cell r="D8">
            <v>273</v>
          </cell>
          <cell r="E8">
            <v>290</v>
          </cell>
          <cell r="F8">
            <v>6.2271062271062272E-2</v>
          </cell>
          <cell r="G8">
            <v>1.1059939828743346</v>
          </cell>
          <cell r="H8" t="str">
            <v>Herceptin strength in line with IMS sales data ($2M added back for destroyed shipment).</v>
          </cell>
        </row>
        <row r="9">
          <cell r="B9" t="str">
            <v>Xolair</v>
          </cell>
          <cell r="C9">
            <v>68.597000000000008</v>
          </cell>
          <cell r="D9">
            <v>98</v>
          </cell>
          <cell r="E9">
            <v>95</v>
          </cell>
          <cell r="F9">
            <v>-3.0612244897959218E-2</v>
          </cell>
          <cell r="G9">
            <v>0.42863390527282519</v>
          </cell>
        </row>
        <row r="10">
          <cell r="B10" t="str">
            <v>Tarceva - US</v>
          </cell>
          <cell r="C10">
            <v>47.585000000000001</v>
          </cell>
          <cell r="D10">
            <v>97</v>
          </cell>
          <cell r="E10">
            <v>93</v>
          </cell>
          <cell r="F10">
            <v>-4.123711340206182E-2</v>
          </cell>
          <cell r="G10" t="str">
            <v>NM</v>
          </cell>
          <cell r="H10" t="str">
            <v>US Tarceva sales below expectations based on IMS prescription trends and the November price increase.</v>
          </cell>
        </row>
        <row r="11">
          <cell r="B11" t="str">
            <v>Raptiva</v>
          </cell>
          <cell r="C11">
            <v>24.114999999999998</v>
          </cell>
          <cell r="D11">
            <v>22</v>
          </cell>
          <cell r="E11">
            <v>21</v>
          </cell>
          <cell r="F11">
            <v>-4.5454545454545414E-2</v>
          </cell>
          <cell r="G11">
            <v>-8.7704748082106487E-2</v>
          </cell>
        </row>
        <row r="12">
          <cell r="B12" t="str">
            <v>Growth Hormone Products</v>
          </cell>
          <cell r="C12">
            <v>92.087999999999994</v>
          </cell>
          <cell r="D12">
            <v>94</v>
          </cell>
          <cell r="E12">
            <v>87</v>
          </cell>
          <cell r="F12">
            <v>-7.4468085106383031E-2</v>
          </cell>
          <cell r="G12">
            <v>2.0762748675180243E-2</v>
          </cell>
        </row>
        <row r="13">
          <cell r="B13" t="str">
            <v>Thrombolytics</v>
          </cell>
          <cell r="C13">
            <v>53.57</v>
          </cell>
          <cell r="D13">
            <v>59</v>
          </cell>
          <cell r="E13">
            <v>59</v>
          </cell>
          <cell r="F13">
            <v>0</v>
          </cell>
          <cell r="G13">
            <v>0.10136270300541339</v>
          </cell>
        </row>
        <row r="14">
          <cell r="B14" t="str">
            <v>Pulmozyme</v>
          </cell>
          <cell r="C14">
            <v>51.745999999999995</v>
          </cell>
          <cell r="D14">
            <v>51</v>
          </cell>
          <cell r="E14">
            <v>49</v>
          </cell>
          <cell r="F14">
            <v>-3.9215686274509776E-2</v>
          </cell>
          <cell r="G14">
            <v>-1.4416573261701315E-2</v>
          </cell>
        </row>
        <row r="15">
          <cell r="B15" t="str">
            <v>Royalties, Contracts and Other</v>
          </cell>
          <cell r="C15">
            <v>275.60000000000002</v>
          </cell>
          <cell r="D15">
            <v>316.2</v>
          </cell>
          <cell r="E15">
            <v>342</v>
          </cell>
          <cell r="F15">
            <v>8.1593927893738094E-2</v>
          </cell>
          <cell r="G15">
            <v>0.1473149492017416</v>
          </cell>
        </row>
        <row r="16">
          <cell r="B16" t="str">
            <v>Total Revenues</v>
          </cell>
          <cell r="C16">
            <v>1461.6020000000003</v>
          </cell>
          <cell r="D16">
            <v>2013.12</v>
          </cell>
          <cell r="E16">
            <v>1986</v>
          </cell>
          <cell r="F16">
            <v>-1.3471626132570247E-2</v>
          </cell>
          <cell r="G16">
            <v>0.37733801677884915</v>
          </cell>
        </row>
        <row r="17">
          <cell r="B17" t="str">
            <v>Operating Expenses:</v>
          </cell>
        </row>
        <row r="18">
          <cell r="B18" t="str">
            <v>Cost of Sales</v>
          </cell>
          <cell r="C18">
            <v>251.041</v>
          </cell>
          <cell r="D18">
            <v>268.11336</v>
          </cell>
          <cell r="E18">
            <v>262</v>
          </cell>
          <cell r="F18">
            <v>-2.28014001241863E-2</v>
          </cell>
          <cell r="G18">
            <v>6.8006261925342981E-2</v>
          </cell>
        </row>
        <row r="19">
          <cell r="B19" t="str">
            <v>R&amp;D</v>
          </cell>
          <cell r="C19">
            <v>243.24</v>
          </cell>
          <cell r="D19">
            <v>367.39440000000002</v>
          </cell>
          <cell r="E19">
            <v>341</v>
          </cell>
          <cell r="F19">
            <v>-7.1842140217706185E-2</v>
          </cell>
          <cell r="G19">
            <v>0.51041933892451907</v>
          </cell>
        </row>
        <row r="20">
          <cell r="B20" t="str">
            <v>SG&amp;A</v>
          </cell>
          <cell r="C20">
            <v>315.214</v>
          </cell>
          <cell r="D20">
            <v>417.72239999999999</v>
          </cell>
          <cell r="E20">
            <v>400</v>
          </cell>
          <cell r="F20">
            <v>-4.2426262034307882E-2</v>
          </cell>
          <cell r="G20">
            <v>0.32520256079996446</v>
          </cell>
        </row>
        <row r="21">
          <cell r="B21" t="str">
            <v>Collaborative Profit Split</v>
          </cell>
          <cell r="C21">
            <v>176.27699999999999</v>
          </cell>
          <cell r="D21">
            <v>240</v>
          </cell>
          <cell r="E21">
            <v>226</v>
          </cell>
          <cell r="F21">
            <v>-5.8333333333333348E-2</v>
          </cell>
          <cell r="G21">
            <v>0.36149355843360187</v>
          </cell>
        </row>
        <row r="22">
          <cell r="B22" t="str">
            <v>Total Op.Expenses</v>
          </cell>
          <cell r="C22">
            <v>985.77199999999993</v>
          </cell>
          <cell r="D22">
            <v>1293.2301600000001</v>
          </cell>
          <cell r="E22">
            <v>1229</v>
          </cell>
          <cell r="F22">
            <v>-4.9666456897355382E-2</v>
          </cell>
          <cell r="G22">
            <v>0.31189581363641916</v>
          </cell>
        </row>
        <row r="23">
          <cell r="B23" t="str">
            <v>Operating Income (Loss)</v>
          </cell>
          <cell r="C23">
            <v>475.83000000000027</v>
          </cell>
          <cell r="D23">
            <v>719.88984000000005</v>
          </cell>
          <cell r="E23">
            <v>757</v>
          </cell>
          <cell r="F23">
            <v>5.154977600461752E-2</v>
          </cell>
          <cell r="G23">
            <v>0.51291393985246758</v>
          </cell>
        </row>
        <row r="24">
          <cell r="B24" t="str">
            <v xml:space="preserve">   Net Other Income</v>
          </cell>
          <cell r="C24">
            <v>16.396000000000001</v>
          </cell>
          <cell r="D24">
            <v>16</v>
          </cell>
          <cell r="E24">
            <v>34</v>
          </cell>
          <cell r="F24">
            <v>1.125</v>
          </cell>
          <cell r="G24">
            <v>-2.4152232251768768E-2</v>
          </cell>
        </row>
        <row r="25">
          <cell r="B25" t="str">
            <v xml:space="preserve">   Tax Expense</v>
          </cell>
          <cell r="C25">
            <v>180.58500000000001</v>
          </cell>
          <cell r="D25">
            <v>272.27924080000003</v>
          </cell>
          <cell r="E25">
            <v>300</v>
          </cell>
          <cell r="F25">
            <v>0.10181003560371304</v>
          </cell>
          <cell r="G25">
            <v>0.50776222166846652</v>
          </cell>
        </row>
        <row r="26">
          <cell r="B26" t="str">
            <v>Net Income (Loss)</v>
          </cell>
          <cell r="C26">
            <v>311.6410000000003</v>
          </cell>
          <cell r="D26">
            <v>463.61059920000002</v>
          </cell>
          <cell r="E26">
            <v>491</v>
          </cell>
          <cell r="F26">
            <v>5.9078461207018762E-2</v>
          </cell>
          <cell r="G26">
            <v>0.48764315093328414</v>
          </cell>
        </row>
        <row r="27">
          <cell r="B27" t="str">
            <v>EPS, Diluted</v>
          </cell>
          <cell r="C27">
            <v>0.29205273126155645</v>
          </cell>
          <cell r="D27">
            <v>0.42985344635725764</v>
          </cell>
          <cell r="E27">
            <v>0.45674418604651162</v>
          </cell>
          <cell r="F27">
            <v>6.2557925072222575E-2</v>
          </cell>
          <cell r="G27">
            <v>0.47183505013103155</v>
          </cell>
        </row>
        <row r="28">
          <cell r="B28" t="str">
            <v>Consensus EPS</v>
          </cell>
          <cell r="D28">
            <v>0.41</v>
          </cell>
        </row>
        <row r="29">
          <cell r="B29" t="str">
            <v xml:space="preserve">Diluted Shares Outstanding </v>
          </cell>
          <cell r="C29">
            <v>1067.0709999999999</v>
          </cell>
          <cell r="D29">
            <v>1078.531772</v>
          </cell>
          <cell r="E29">
            <v>1075</v>
          </cell>
          <cell r="F29">
            <v>-3.2746109958826652E-3</v>
          </cell>
          <cell r="G29">
            <v>1.0740402466190346E-2</v>
          </cell>
        </row>
      </sheetData>
      <sheetData sheetId="4" refreshError="1">
        <row r="2">
          <cell r="B2" t="str">
            <v>Changes To Model</v>
          </cell>
        </row>
        <row r="3">
          <cell r="C3">
            <v>2003</v>
          </cell>
          <cell r="E3">
            <v>2004</v>
          </cell>
          <cell r="G3">
            <v>2005</v>
          </cell>
          <cell r="I3">
            <v>2006</v>
          </cell>
          <cell r="K3">
            <v>2007</v>
          </cell>
          <cell r="M3">
            <v>2008</v>
          </cell>
          <cell r="O3">
            <v>2009</v>
          </cell>
          <cell r="Q3">
            <v>2010</v>
          </cell>
          <cell r="R3" t="str">
            <v>Comments</v>
          </cell>
        </row>
        <row r="4">
          <cell r="B4" t="str">
            <v>Avastin US Sales</v>
          </cell>
          <cell r="R4" t="str">
            <v>Lowered near term (2006-09) estimates based on current usage trends.  Long term, sales projections become more dependent upon additional indications.</v>
          </cell>
        </row>
        <row r="5">
          <cell r="B5" t="str">
            <v xml:space="preserve">   Current</v>
          </cell>
          <cell r="C5">
            <v>0</v>
          </cell>
          <cell r="E5">
            <v>552.34</v>
          </cell>
          <cell r="G5">
            <v>1132.721</v>
          </cell>
          <cell r="I5">
            <v>1876</v>
          </cell>
          <cell r="K5">
            <v>2817.9611602894643</v>
          </cell>
          <cell r="M5">
            <v>3802.1294573955038</v>
          </cell>
          <cell r="O5">
            <v>4624.6783247655285</v>
          </cell>
          <cell r="Q5">
            <v>5307.1770570587933</v>
          </cell>
        </row>
        <row r="6">
          <cell r="B6" t="str">
            <v xml:space="preserve">   Prior</v>
          </cell>
          <cell r="C6">
            <v>0</v>
          </cell>
          <cell r="E6">
            <v>545.5</v>
          </cell>
          <cell r="G6">
            <v>1132.721</v>
          </cell>
          <cell r="I6">
            <v>1991</v>
          </cell>
          <cell r="K6">
            <v>3237.062488981529</v>
          </cell>
          <cell r="M6">
            <v>4383.5907709546664</v>
          </cell>
          <cell r="O6">
            <v>4968.255300105604</v>
          </cell>
          <cell r="Q6">
            <v>5357.3388751605999</v>
          </cell>
        </row>
        <row r="7">
          <cell r="B7" t="str">
            <v>Rituxan US Sales</v>
          </cell>
        </row>
        <row r="8">
          <cell r="B8" t="str">
            <v xml:space="preserve">   Current</v>
          </cell>
          <cell r="C8">
            <v>1360.2</v>
          </cell>
          <cell r="E8">
            <v>1574</v>
          </cell>
          <cell r="G8">
            <v>1831.481</v>
          </cell>
          <cell r="I8">
            <v>2097</v>
          </cell>
          <cell r="K8">
            <v>2430.2807564833265</v>
          </cell>
          <cell r="M8">
            <v>2695.0166005063993</v>
          </cell>
          <cell r="O8">
            <v>2950.119381396431</v>
          </cell>
          <cell r="Q8">
            <v>3220</v>
          </cell>
        </row>
        <row r="9">
          <cell r="B9" t="str">
            <v xml:space="preserve">   Prior</v>
          </cell>
          <cell r="C9">
            <v>1360.2</v>
          </cell>
          <cell r="E9">
            <v>1574</v>
          </cell>
          <cell r="G9">
            <v>1831.481</v>
          </cell>
          <cell r="I9">
            <v>2160</v>
          </cell>
          <cell r="K9">
            <v>2437.3514265485192</v>
          </cell>
          <cell r="M9">
            <v>2692.5171673115556</v>
          </cell>
          <cell r="O9">
            <v>2933.0759826633407</v>
          </cell>
          <cell r="Q9">
            <v>3195</v>
          </cell>
        </row>
        <row r="10">
          <cell r="B10" t="str">
            <v>Herceptin US Sales</v>
          </cell>
        </row>
        <row r="11">
          <cell r="B11" t="str">
            <v xml:space="preserve">   Current</v>
          </cell>
          <cell r="C11">
            <v>424.8</v>
          </cell>
          <cell r="E11">
            <v>482.27499999999998</v>
          </cell>
          <cell r="G11">
            <v>747.24699999999996</v>
          </cell>
          <cell r="I11">
            <v>1375</v>
          </cell>
          <cell r="K11">
            <v>1566.9607618585742</v>
          </cell>
          <cell r="M11">
            <v>1676.8953104490511</v>
          </cell>
          <cell r="O11">
            <v>1772.633441089682</v>
          </cell>
          <cell r="Q11">
            <v>1873.880898727371</v>
          </cell>
        </row>
        <row r="12">
          <cell r="B12" t="str">
            <v xml:space="preserve">   Prior</v>
          </cell>
          <cell r="C12">
            <v>424.8</v>
          </cell>
          <cell r="E12">
            <v>482.27499999999998</v>
          </cell>
          <cell r="G12">
            <v>747.24699999999996</v>
          </cell>
          <cell r="I12">
            <v>1236</v>
          </cell>
          <cell r="K12">
            <v>1467.230824775874</v>
          </cell>
          <cell r="M12">
            <v>1572.4179521860037</v>
          </cell>
          <cell r="O12">
            <v>1676.1602207869551</v>
          </cell>
          <cell r="Q12">
            <v>1802.0633882939715</v>
          </cell>
        </row>
        <row r="13">
          <cell r="B13" t="str">
            <v>Xolair</v>
          </cell>
        </row>
        <row r="14">
          <cell r="B14" t="str">
            <v xml:space="preserve">   Current</v>
          </cell>
          <cell r="C14">
            <v>25.3</v>
          </cell>
          <cell r="E14">
            <v>188.5</v>
          </cell>
          <cell r="G14">
            <v>323.79700000000003</v>
          </cell>
          <cell r="I14">
            <v>423</v>
          </cell>
          <cell r="K14">
            <v>496.67639851943272</v>
          </cell>
          <cell r="M14">
            <v>549.18117450569844</v>
          </cell>
          <cell r="O14">
            <v>609.0179751523707</v>
          </cell>
          <cell r="Q14">
            <v>656.42413544863268</v>
          </cell>
        </row>
        <row r="15">
          <cell r="B15" t="str">
            <v xml:space="preserve">   Prior</v>
          </cell>
          <cell r="C15">
            <v>25.3</v>
          </cell>
          <cell r="E15">
            <v>188.5</v>
          </cell>
          <cell r="G15">
            <v>332.99700000000001</v>
          </cell>
          <cell r="I15">
            <v>443.81706468549254</v>
          </cell>
          <cell r="K15">
            <v>496.67639851943272</v>
          </cell>
          <cell r="M15">
            <v>583.43592955279041</v>
          </cell>
          <cell r="O15">
            <v>583.43592955279041</v>
          </cell>
          <cell r="Q15">
            <v>583.43592955279041</v>
          </cell>
        </row>
        <row r="16">
          <cell r="B16" t="str">
            <v>Raptiva</v>
          </cell>
        </row>
        <row r="17">
          <cell r="B17" t="str">
            <v xml:space="preserve">   Current</v>
          </cell>
          <cell r="C17">
            <v>1.4</v>
          </cell>
          <cell r="E17">
            <v>56.300000000000004</v>
          </cell>
          <cell r="G17">
            <v>86.754999999999995</v>
          </cell>
          <cell r="I17">
            <v>93</v>
          </cell>
          <cell r="K17">
            <v>114.74883545485645</v>
          </cell>
          <cell r="M17">
            <v>111.02507700089812</v>
          </cell>
          <cell r="O17">
            <v>116.64294589714356</v>
          </cell>
          <cell r="Q17">
            <v>122.54507895953904</v>
          </cell>
        </row>
        <row r="18">
          <cell r="B18" t="str">
            <v xml:space="preserve">   Prior</v>
          </cell>
          <cell r="C18">
            <v>1.4</v>
          </cell>
          <cell r="E18">
            <v>56.3</v>
          </cell>
          <cell r="G18">
            <v>96.415000000000006</v>
          </cell>
          <cell r="I18">
            <v>128.34202046044302</v>
          </cell>
          <cell r="K18">
            <v>154.41809851788798</v>
          </cell>
          <cell r="M18">
            <v>190.17374516347169</v>
          </cell>
          <cell r="O18">
            <v>190.17374516347169</v>
          </cell>
          <cell r="Q18">
            <v>190.17374516347169</v>
          </cell>
        </row>
        <row r="19">
          <cell r="B19" t="str">
            <v>Lucentis</v>
          </cell>
        </row>
        <row r="20">
          <cell r="B20" t="str">
            <v xml:space="preserve">   Current</v>
          </cell>
          <cell r="C20">
            <v>0</v>
          </cell>
          <cell r="E20">
            <v>0</v>
          </cell>
          <cell r="G20">
            <v>0</v>
          </cell>
          <cell r="I20">
            <v>135</v>
          </cell>
          <cell r="K20">
            <v>550</v>
          </cell>
          <cell r="M20">
            <v>850</v>
          </cell>
          <cell r="O20">
            <v>1050</v>
          </cell>
          <cell r="Q20">
            <v>1200</v>
          </cell>
        </row>
        <row r="21">
          <cell r="B21" t="str">
            <v xml:space="preserve">   Prior</v>
          </cell>
          <cell r="C21">
            <v>1.4</v>
          </cell>
          <cell r="E21">
            <v>0</v>
          </cell>
          <cell r="G21">
            <v>0</v>
          </cell>
          <cell r="I21">
            <v>150</v>
          </cell>
          <cell r="K21">
            <v>700</v>
          </cell>
          <cell r="M21">
            <v>1150</v>
          </cell>
          <cell r="O21">
            <v>1150</v>
          </cell>
          <cell r="Q21">
            <v>1150</v>
          </cell>
        </row>
        <row r="22">
          <cell r="B22" t="str">
            <v>Total Revenue</v>
          </cell>
          <cell r="R22" t="str">
            <v>2006 Guidance: Sales to Collaborators= YoY growth of 30%; Royalties = YoY growth of 30%; Net Interest Income = YoY growth of 30%</v>
          </cell>
        </row>
        <row r="23">
          <cell r="B23" t="str">
            <v xml:space="preserve">   Current</v>
          </cell>
          <cell r="C23">
            <v>3300.2629999999999</v>
          </cell>
          <cell r="E23">
            <v>4621.2</v>
          </cell>
          <cell r="G23">
            <v>6633.4230000000007</v>
          </cell>
          <cell r="I23">
            <v>9120.36</v>
          </cell>
          <cell r="K23">
            <v>11279.125121683228</v>
          </cell>
          <cell r="M23">
            <v>13104.186311101828</v>
          </cell>
          <cell r="O23">
            <v>14586.038977915103</v>
          </cell>
          <cell r="Q23">
            <v>15778.109649377711</v>
          </cell>
        </row>
        <row r="24">
          <cell r="B24" t="str">
            <v xml:space="preserve">   Prior</v>
          </cell>
          <cell r="C24">
            <v>3300.2629999999999</v>
          </cell>
          <cell r="E24">
            <v>4614.3599999999997</v>
          </cell>
          <cell r="G24">
            <v>6633.4230000000007</v>
          </cell>
          <cell r="I24">
            <v>9060.77</v>
          </cell>
          <cell r="K24">
            <v>11649.799183357783</v>
          </cell>
          <cell r="M24">
            <v>13530.991983203103</v>
          </cell>
          <cell r="O24">
            <v>14825.172049719364</v>
          </cell>
          <cell r="Q24">
            <v>15802.880857526117</v>
          </cell>
        </row>
        <row r="25">
          <cell r="B25" t="str">
            <v>COGS ($MM)</v>
          </cell>
          <cell r="R25" t="str">
            <v xml:space="preserve">2006 Guidance: 16% of sales (from 15-16%);  </v>
          </cell>
        </row>
        <row r="26">
          <cell r="B26" t="str">
            <v xml:space="preserve">   Current</v>
          </cell>
          <cell r="C26">
            <v>480.15100000000001</v>
          </cell>
          <cell r="E26">
            <v>672.5</v>
          </cell>
          <cell r="G26">
            <v>1011.0629999999999</v>
          </cell>
          <cell r="I26">
            <v>1222.5376000000001</v>
          </cell>
          <cell r="K26">
            <v>1506.7599287814626</v>
          </cell>
          <cell r="M26">
            <v>1619.0699996815897</v>
          </cell>
          <cell r="O26">
            <v>1702.8029601920346</v>
          </cell>
          <cell r="Q26">
            <v>1774.5598005138277</v>
          </cell>
        </row>
        <row r="27">
          <cell r="B27" t="str">
            <v xml:space="preserve">   Prior</v>
          </cell>
          <cell r="C27">
            <v>480.15100000000001</v>
          </cell>
          <cell r="E27">
            <v>672.5</v>
          </cell>
          <cell r="G27">
            <v>1011.0629999999999</v>
          </cell>
          <cell r="I27">
            <v>1202.9025999999999</v>
          </cell>
          <cell r="K27">
            <v>1565.9989624404361</v>
          </cell>
          <cell r="M27">
            <v>1695.7885048324765</v>
          </cell>
          <cell r="O27">
            <v>1751.9607945750547</v>
          </cell>
          <cell r="Q27">
            <v>1797.2421266516367</v>
          </cell>
        </row>
        <row r="28">
          <cell r="B28" t="str">
            <v>R&amp;D ($MM)</v>
          </cell>
          <cell r="R28" t="str">
            <v>2006 Guidance: 18-19% of operating revenue.</v>
          </cell>
        </row>
        <row r="29">
          <cell r="B29" t="str">
            <v xml:space="preserve">   Current</v>
          </cell>
          <cell r="C29">
            <v>721.96299999999997</v>
          </cell>
          <cell r="D29">
            <v>0.15795323682159235</v>
          </cell>
          <cell r="E29">
            <v>947.5</v>
          </cell>
          <cell r="F29">
            <v>0.3123941254607232</v>
          </cell>
          <cell r="G29">
            <v>1261.8240000000001</v>
          </cell>
          <cell r="H29">
            <v>0.33174036939314</v>
          </cell>
          <cell r="I29">
            <v>1677.1420800000001</v>
          </cell>
          <cell r="J29">
            <v>0.3291410529519172</v>
          </cell>
          <cell r="K29">
            <v>2058.4403347071889</v>
          </cell>
          <cell r="M29">
            <v>2384.9619086205325</v>
          </cell>
          <cell r="O29">
            <v>2654.6590939805487</v>
          </cell>
          <cell r="Q29">
            <v>2871.6159561867435</v>
          </cell>
        </row>
        <row r="30">
          <cell r="B30" t="str">
            <v xml:space="preserve">   Prior</v>
          </cell>
          <cell r="C30">
            <v>721.96299999999997</v>
          </cell>
          <cell r="E30">
            <v>947.5</v>
          </cell>
          <cell r="F30">
            <v>0.3123941254607232</v>
          </cell>
          <cell r="G30">
            <v>1261.8240000000001</v>
          </cell>
          <cell r="H30">
            <v>0.33174036939314</v>
          </cell>
          <cell r="I30">
            <v>1677.54035</v>
          </cell>
          <cell r="J30">
            <v>0.32945668334094136</v>
          </cell>
          <cell r="K30">
            <v>2126.0883509627956</v>
          </cell>
          <cell r="M30">
            <v>2462.6405409429644</v>
          </cell>
          <cell r="O30">
            <v>2698.181313048924</v>
          </cell>
          <cell r="Q30">
            <v>2876.1243160697531</v>
          </cell>
        </row>
        <row r="31">
          <cell r="B31" t="str">
            <v>SG&amp;A ($MM)</v>
          </cell>
          <cell r="R31" t="str">
            <v>2006 Guidance: 21% of operating revenue (from 21-22%)</v>
          </cell>
        </row>
        <row r="32">
          <cell r="B32" t="str">
            <v xml:space="preserve">   Current</v>
          </cell>
          <cell r="C32">
            <v>794.88499999999999</v>
          </cell>
          <cell r="D32">
            <v>0.45509778939583656</v>
          </cell>
          <cell r="E32">
            <v>1088.2</v>
          </cell>
          <cell r="F32">
            <v>0.36900306333620603</v>
          </cell>
          <cell r="G32">
            <v>1435.0319999999999</v>
          </cell>
          <cell r="H32">
            <v>0.31872082337805541</v>
          </cell>
          <cell r="I32">
            <v>1928.0563000000002</v>
          </cell>
          <cell r="J32">
            <v>0.34356327942512799</v>
          </cell>
          <cell r="K32">
            <v>2114.835960315605</v>
          </cell>
          <cell r="M32">
            <v>2293.2326044428196</v>
          </cell>
          <cell r="O32">
            <v>2406.696431355992</v>
          </cell>
          <cell r="Q32">
            <v>2406.1617215301007</v>
          </cell>
        </row>
        <row r="33">
          <cell r="B33" t="str">
            <v xml:space="preserve">   Prior</v>
          </cell>
          <cell r="C33">
            <v>794.88499999999999</v>
          </cell>
          <cell r="D33">
            <v>0.45509778939583656</v>
          </cell>
          <cell r="E33">
            <v>1088.2</v>
          </cell>
          <cell r="F33">
            <v>0.36900306333620603</v>
          </cell>
          <cell r="G33">
            <v>1435.0319999999999</v>
          </cell>
          <cell r="H33">
            <v>0.31872082337805541</v>
          </cell>
          <cell r="I33">
            <v>1955.315885</v>
          </cell>
          <cell r="J33">
            <v>0.36255908230617861</v>
          </cell>
          <cell r="K33">
            <v>2184.3373468795844</v>
          </cell>
          <cell r="M33">
            <v>2367.9235970605428</v>
          </cell>
          <cell r="O33">
            <v>2446.1533882036952</v>
          </cell>
          <cell r="Q33">
            <v>2409.9393307727328</v>
          </cell>
        </row>
        <row r="34">
          <cell r="B34" t="str">
            <v>Interest, Other Income</v>
          </cell>
        </row>
        <row r="35">
          <cell r="B35" t="str">
            <v xml:space="preserve">   Current</v>
          </cell>
          <cell r="C35">
            <v>92.807000000000002</v>
          </cell>
          <cell r="D35">
            <v>0</v>
          </cell>
          <cell r="E35">
            <v>82.597000000000008</v>
          </cell>
          <cell r="F35">
            <v>0</v>
          </cell>
          <cell r="G35">
            <v>140.9</v>
          </cell>
          <cell r="H35">
            <v>0</v>
          </cell>
          <cell r="I35">
            <v>228</v>
          </cell>
          <cell r="J35">
            <v>0</v>
          </cell>
          <cell r="K35">
            <v>158.27981570681379</v>
          </cell>
          <cell r="M35">
            <v>214.14721389467866</v>
          </cell>
          <cell r="O35">
            <v>298.9218808473185</v>
          </cell>
          <cell r="Q35">
            <v>424.04459975088002</v>
          </cell>
        </row>
        <row r="36">
          <cell r="B36" t="str">
            <v xml:space="preserve">   Prior</v>
          </cell>
          <cell r="C36">
            <v>92.8</v>
          </cell>
          <cell r="E36">
            <v>82.597000000000008</v>
          </cell>
          <cell r="F36">
            <v>0</v>
          </cell>
          <cell r="G36">
            <v>140.9</v>
          </cell>
          <cell r="H36">
            <v>0</v>
          </cell>
          <cell r="I36">
            <v>175</v>
          </cell>
          <cell r="J36">
            <v>0</v>
          </cell>
          <cell r="K36">
            <v>144.98120766629103</v>
          </cell>
          <cell r="M36">
            <v>198.6848384525747</v>
          </cell>
          <cell r="O36">
            <v>299.84795970525033</v>
          </cell>
          <cell r="Q36">
            <v>427.16721415138414</v>
          </cell>
        </row>
        <row r="37">
          <cell r="B37" t="str">
            <v xml:space="preserve">Net Income ($MM) </v>
          </cell>
        </row>
        <row r="38">
          <cell r="B38" t="str">
            <v xml:space="preserve">   Current</v>
          </cell>
          <cell r="C38">
            <v>634.65584265857763</v>
          </cell>
          <cell r="D38">
            <v>0.31253732024758918</v>
          </cell>
          <cell r="E38">
            <v>894.36599999999964</v>
          </cell>
          <cell r="F38">
            <v>0.4092141596829777</v>
          </cell>
          <cell r="G38">
            <v>1387.3240000000012</v>
          </cell>
          <cell r="H38">
            <v>0.55118150734710603</v>
          </cell>
          <cell r="I38">
            <v>2124.9055085800001</v>
          </cell>
          <cell r="J38">
            <v>0.53165771555887331</v>
          </cell>
          <cell r="K38">
            <v>2800.6211029553579</v>
          </cell>
          <cell r="M38">
            <v>3493.9576522401981</v>
          </cell>
          <cell r="O38">
            <v>4096.4026406736639</v>
          </cell>
          <cell r="Q38">
            <v>4671.2691888702175</v>
          </cell>
        </row>
        <row r="39">
          <cell r="B39" t="str">
            <v xml:space="preserve">   Prior</v>
          </cell>
          <cell r="C39">
            <v>634.65584265857763</v>
          </cell>
          <cell r="E39">
            <v>887.5259999999995</v>
          </cell>
          <cell r="F39">
            <v>0.3984366649523734</v>
          </cell>
          <cell r="G39">
            <v>1387.3240000000012</v>
          </cell>
          <cell r="H39">
            <v>0.55118150734710603</v>
          </cell>
          <cell r="I39">
            <v>2034.2770339500007</v>
          </cell>
          <cell r="J39">
            <v>0.4663316095951624</v>
          </cell>
          <cell r="K39">
            <v>2904.7667281963868</v>
          </cell>
          <cell r="M39">
            <v>3614.4886831826261</v>
          </cell>
          <cell r="O39">
            <v>4174.1361237760229</v>
          </cell>
          <cell r="Q39">
            <v>4681.8126100993795</v>
          </cell>
        </row>
        <row r="40">
          <cell r="B40" t="str">
            <v>Non-GAAP EPS, Diluted</v>
          </cell>
          <cell r="R40" t="str">
            <v>2006 Guidance: 45-55% YoY growth.  Raised guidance again (company raised guidance from 35-45% to 40%-50% at its analyst day three weeks ago).  Horizon 2010 guidance of 5-year CAGR of 25% (our model assumes 28%).  We are lowering 2007-09 EPS estimates.</v>
          </cell>
        </row>
        <row r="41">
          <cell r="B41" t="str">
            <v xml:space="preserve">   Current</v>
          </cell>
          <cell r="C41">
            <v>0.60195636879300407</v>
          </cell>
          <cell r="D41">
            <v>0.30585864252004424</v>
          </cell>
          <cell r="E41">
            <v>0.82872362999196592</v>
          </cell>
          <cell r="F41">
            <v>0.37671710601493902</v>
          </cell>
          <cell r="G41">
            <v>1.2834315032439099</v>
          </cell>
          <cell r="H41">
            <v>0.54868457564840067</v>
          </cell>
          <cell r="I41">
            <v>1.9766562870511628</v>
          </cell>
          <cell r="J41">
            <v>0.54013383811688231</v>
          </cell>
          <cell r="K41">
            <v>2.6131703146035923</v>
          </cell>
          <cell r="M41">
            <v>3.2657035401917991</v>
          </cell>
          <cell r="O41">
            <v>3.8441841959191563</v>
          </cell>
          <cell r="Q41">
            <v>4.4101388095141756</v>
          </cell>
        </row>
        <row r="42">
          <cell r="B42" t="str">
            <v xml:space="preserve">       Prior</v>
          </cell>
          <cell r="C42">
            <v>0.60195636879300407</v>
          </cell>
          <cell r="E42">
            <v>0.82238565467856495</v>
          </cell>
          <cell r="F42">
            <v>0.36618814471146544</v>
          </cell>
          <cell r="G42">
            <v>1.2834315032439099</v>
          </cell>
          <cell r="H42">
            <v>0.54868457564840067</v>
          </cell>
          <cell r="I42">
            <v>1.8875696940202418</v>
          </cell>
          <cell r="J42">
            <v>0.47072102348224698</v>
          </cell>
          <cell r="K42">
            <v>2.7103452791100371</v>
          </cell>
          <cell r="M42">
            <v>3.3783604907416378</v>
          </cell>
          <cell r="O42">
            <v>3.9171315727880218</v>
          </cell>
          <cell r="Q42">
            <v>4.4200928389797802</v>
          </cell>
        </row>
        <row r="43">
          <cell r="B43" t="str">
            <v>Non-GAAP EPS, Diluted (incl options expense)</v>
          </cell>
        </row>
        <row r="44">
          <cell r="B44" t="str">
            <v xml:space="preserve">   Current</v>
          </cell>
          <cell r="C44">
            <v>0</v>
          </cell>
          <cell r="D44">
            <v>0</v>
          </cell>
          <cell r="E44">
            <v>0</v>
          </cell>
          <cell r="F44">
            <v>0</v>
          </cell>
          <cell r="H44">
            <v>0</v>
          </cell>
          <cell r="I44">
            <v>1.670437236911628</v>
          </cell>
          <cell r="J44">
            <v>0</v>
          </cell>
          <cell r="K44">
            <v>2.2605437247777207</v>
          </cell>
          <cell r="M44">
            <v>2.8726239093062675</v>
          </cell>
          <cell r="O44">
            <v>3.4182573129078739</v>
          </cell>
          <cell r="Q44">
            <v>3.9597085440583326</v>
          </cell>
        </row>
        <row r="45">
          <cell r="B45" t="str">
            <v xml:space="preserve">   Prior</v>
          </cell>
          <cell r="C45">
            <v>0.60195636879300407</v>
          </cell>
          <cell r="E45">
            <v>0.82238565467856495</v>
          </cell>
          <cell r="F45">
            <v>0.36618814471146544</v>
          </cell>
          <cell r="H45">
            <v>0</v>
          </cell>
          <cell r="I45">
            <v>1.7230350353762618</v>
          </cell>
          <cell r="J45">
            <v>0</v>
          </cell>
          <cell r="K45">
            <v>2.5124428538629009</v>
          </cell>
          <cell r="M45">
            <v>3.1575521802291613</v>
          </cell>
          <cell r="O45">
            <v>3.6217186312474188</v>
          </cell>
          <cell r="Q45">
            <v>4.1138707857302448</v>
          </cell>
        </row>
        <row r="46">
          <cell r="B46" t="str">
            <v>Capital Expenditures</v>
          </cell>
          <cell r="R46" t="str">
            <v>2006 Guidance: $1.5B; expect decrease to ~$800 by 2010</v>
          </cell>
        </row>
        <row r="47">
          <cell r="B47" t="str">
            <v xml:space="preserve">   Current</v>
          </cell>
          <cell r="C47">
            <v>321.95</v>
          </cell>
          <cell r="D47">
            <v>649.85799999999995</v>
          </cell>
          <cell r="E47">
            <v>649.85799999999995</v>
          </cell>
          <cell r="F47">
            <v>1482.0585000000001</v>
          </cell>
          <cell r="G47">
            <v>1399.8240000000001</v>
          </cell>
          <cell r="H47">
            <v>1179.3767679991645</v>
          </cell>
          <cell r="I47">
            <v>1482.0585000000001</v>
          </cell>
          <cell r="J47">
            <v>828.35075659232984</v>
          </cell>
          <cell r="K47">
            <v>1579.0775170356521</v>
          </cell>
          <cell r="M47">
            <v>1179.3767679991645</v>
          </cell>
          <cell r="O47">
            <v>875.1623386749061</v>
          </cell>
          <cell r="Q47">
            <v>828.35075659232984</v>
          </cell>
        </row>
        <row r="48">
          <cell r="B48" t="str">
            <v xml:space="preserve">   Prior</v>
          </cell>
          <cell r="C48">
            <v>322</v>
          </cell>
          <cell r="E48">
            <v>649.85799999999995</v>
          </cell>
          <cell r="F48">
            <v>1073.9414548082564</v>
          </cell>
          <cell r="G48">
            <v>1399.8240000000001</v>
          </cell>
          <cell r="H48">
            <v>1217.7892784882793</v>
          </cell>
          <cell r="I48">
            <v>1472.375125</v>
          </cell>
          <cell r="J48">
            <v>829.65124502012111</v>
          </cell>
          <cell r="K48">
            <v>1630.9718856700899</v>
          </cell>
          <cell r="M48">
            <v>1217.7892784882793</v>
          </cell>
          <cell r="O48">
            <v>889.51032298316204</v>
          </cell>
          <cell r="Q48">
            <v>829.651245020121</v>
          </cell>
        </row>
        <row r="49">
          <cell r="B49" t="str">
            <v>Basic Shares Outstanding</v>
          </cell>
        </row>
        <row r="50">
          <cell r="B50" t="str">
            <v xml:space="preserve">   Current</v>
          </cell>
          <cell r="C50">
            <v>1034.4565</v>
          </cell>
          <cell r="D50">
            <v>-3.901749480143768E-3</v>
          </cell>
          <cell r="E50">
            <v>1055.165</v>
          </cell>
          <cell r="F50">
            <v>2.0018724808631427E-2</v>
          </cell>
          <cell r="G50">
            <v>1054.952</v>
          </cell>
          <cell r="H50">
            <v>-2.0186416342460323E-4</v>
          </cell>
          <cell r="I50">
            <v>1054</v>
          </cell>
          <cell r="J50">
            <v>-9.0241072579599901E-4</v>
          </cell>
          <cell r="K50">
            <v>1053.713</v>
          </cell>
          <cell r="M50">
            <v>1053.713</v>
          </cell>
          <cell r="O50">
            <v>1053.713</v>
          </cell>
          <cell r="Q50">
            <v>1053.713</v>
          </cell>
        </row>
        <row r="51">
          <cell r="B51" t="str">
            <v xml:space="preserve">   Prior</v>
          </cell>
          <cell r="C51">
            <v>1034.46</v>
          </cell>
          <cell r="E51">
            <v>1055.165</v>
          </cell>
          <cell r="F51">
            <v>2.0018724808631427E-2</v>
          </cell>
          <cell r="G51">
            <v>1054.952</v>
          </cell>
          <cell r="H51">
            <v>-2.0186416342460323E-4</v>
          </cell>
          <cell r="I51">
            <v>1054.7239999999999</v>
          </cell>
          <cell r="J51">
            <v>-2.1612357718647779E-4</v>
          </cell>
          <cell r="K51">
            <v>1053.713</v>
          </cell>
          <cell r="M51">
            <v>1053.713</v>
          </cell>
          <cell r="O51">
            <v>1053.713</v>
          </cell>
          <cell r="Q51">
            <v>1053.713</v>
          </cell>
        </row>
        <row r="52">
          <cell r="B52" t="str">
            <v>Diluted Shares Outstanding</v>
          </cell>
          <cell r="R52" t="str">
            <v xml:space="preserve">2006 Guidance: Flat YoY growth. </v>
          </cell>
        </row>
        <row r="53">
          <cell r="B53" t="str">
            <v xml:space="preserve">   Current</v>
          </cell>
          <cell r="C53">
            <v>1054.3219999999999</v>
          </cell>
          <cell r="D53">
            <v>5.1538922087179806E-3</v>
          </cell>
          <cell r="E53">
            <v>1079.2090000000001</v>
          </cell>
          <cell r="F53">
            <v>2.3604743142986884E-2</v>
          </cell>
          <cell r="G53">
            <v>1080.9490000000001</v>
          </cell>
          <cell r="H53">
            <v>1.6122919656897938E-3</v>
          </cell>
          <cell r="I53">
            <v>1075</v>
          </cell>
          <cell r="J53">
            <v>-5.5034973897936101E-3</v>
          </cell>
          <cell r="K53">
            <v>1071.7330926745205</v>
          </cell>
          <cell r="M53">
            <v>1069.8943150347914</v>
          </cell>
          <cell r="O53">
            <v>1065.6103953141094</v>
          </cell>
          <cell r="Q53">
            <v>1059.2113742072459</v>
          </cell>
        </row>
        <row r="54">
          <cell r="B54" t="str">
            <v xml:space="preserve">   Prior</v>
          </cell>
          <cell r="C54">
            <v>1054.32</v>
          </cell>
          <cell r="E54">
            <v>1079.2090000000001</v>
          </cell>
          <cell r="F54">
            <v>2.3604743142986884E-2</v>
          </cell>
          <cell r="G54">
            <v>1080.9490000000001</v>
          </cell>
          <cell r="H54">
            <v>1.6122919656897938E-3</v>
          </cell>
          <cell r="I54">
            <v>1077.7228731710002</v>
          </cell>
          <cell r="J54">
            <v>-2.9845319520160896E-3</v>
          </cell>
          <cell r="K54">
            <v>1071.7330926745205</v>
          </cell>
          <cell r="M54">
            <v>1069.8943150347914</v>
          </cell>
          <cell r="O54">
            <v>1065.6103953141094</v>
          </cell>
          <cell r="Q54">
            <v>1059.2113742072459</v>
          </cell>
        </row>
      </sheetData>
      <sheetData sheetId="5" refreshError="1">
        <row r="1">
          <cell r="B1" t="str">
            <v>Genentech Quarterly Income Statement</v>
          </cell>
          <cell r="BC1">
            <v>6.0159760359460801E-2</v>
          </cell>
          <cell r="BE1">
            <v>3.0609842241582363E-2</v>
          </cell>
        </row>
        <row r="2">
          <cell r="B2" t="str">
            <v>(Dollars in thousands except per-share data)</v>
          </cell>
          <cell r="BW2">
            <v>55</v>
          </cell>
        </row>
        <row r="3">
          <cell r="BW3">
            <v>0.11121852970795569</v>
          </cell>
        </row>
        <row r="4">
          <cell r="C4" t="str">
            <v>1Q99A</v>
          </cell>
          <cell r="E4" t="str">
            <v>2Q99A</v>
          </cell>
          <cell r="G4" t="str">
            <v>3Q99A</v>
          </cell>
          <cell r="I4" t="str">
            <v>4Q99A</v>
          </cell>
          <cell r="K4" t="str">
            <v>1999A</v>
          </cell>
          <cell r="M4" t="str">
            <v>1Q00A</v>
          </cell>
          <cell r="O4" t="str">
            <v>2Q00A</v>
          </cell>
          <cell r="Q4" t="str">
            <v>3Q00A</v>
          </cell>
          <cell r="S4" t="str">
            <v>4Q00A</v>
          </cell>
          <cell r="U4" t="str">
            <v>2000A</v>
          </cell>
          <cell r="W4" t="str">
            <v>1Q01A</v>
          </cell>
          <cell r="Y4" t="str">
            <v>2Q01A</v>
          </cell>
          <cell r="AA4" t="str">
            <v>3Q01A</v>
          </cell>
          <cell r="AC4" t="str">
            <v>4Q01A</v>
          </cell>
          <cell r="AE4" t="str">
            <v>2001A</v>
          </cell>
          <cell r="AG4" t="str">
            <v>1Q02A</v>
          </cell>
          <cell r="AI4" t="str">
            <v>2Q02A</v>
          </cell>
          <cell r="AK4" t="str">
            <v>3Q02A</v>
          </cell>
          <cell r="AM4" t="str">
            <v>4Q02A</v>
          </cell>
          <cell r="AO4" t="str">
            <v>2002A</v>
          </cell>
          <cell r="AQ4" t="str">
            <v>1Q03A</v>
          </cell>
          <cell r="AS4" t="str">
            <v>2Q03A</v>
          </cell>
          <cell r="AU4" t="str">
            <v>3Q03A</v>
          </cell>
          <cell r="AW4" t="str">
            <v>4Q03A</v>
          </cell>
          <cell r="AY4" t="str">
            <v>2003A</v>
          </cell>
          <cell r="BA4" t="str">
            <v>1Q04A</v>
          </cell>
          <cell r="BB4" t="str">
            <v>% chg</v>
          </cell>
          <cell r="BC4" t="str">
            <v>2Q04A</v>
          </cell>
          <cell r="BD4" t="str">
            <v>% chg</v>
          </cell>
          <cell r="BE4" t="str">
            <v>3Q04A</v>
          </cell>
          <cell r="BF4" t="str">
            <v>% chg</v>
          </cell>
          <cell r="BG4" t="str">
            <v>4Q04A</v>
          </cell>
          <cell r="BH4" t="str">
            <v>% chg</v>
          </cell>
          <cell r="BI4" t="str">
            <v>2004A</v>
          </cell>
          <cell r="BJ4" t="str">
            <v>% chg</v>
          </cell>
          <cell r="BL4" t="str">
            <v>1Q05A</v>
          </cell>
          <cell r="BM4" t="str">
            <v>% chg</v>
          </cell>
          <cell r="BN4" t="str">
            <v>2Q05A</v>
          </cell>
          <cell r="BO4" t="str">
            <v>% chg</v>
          </cell>
          <cell r="BP4" t="str">
            <v>3Q05A</v>
          </cell>
          <cell r="BQ4" t="str">
            <v>% chg</v>
          </cell>
          <cell r="BR4" t="str">
            <v>4Q05A</v>
          </cell>
          <cell r="BS4" t="str">
            <v>% chg</v>
          </cell>
          <cell r="BT4" t="str">
            <v>2005A</v>
          </cell>
          <cell r="BU4" t="str">
            <v>% chg</v>
          </cell>
          <cell r="BW4" t="str">
            <v>1Q06A</v>
          </cell>
          <cell r="BX4" t="str">
            <v>% chg</v>
          </cell>
          <cell r="BY4" t="str">
            <v>2Q06E</v>
          </cell>
          <cell r="BZ4" t="str">
            <v>% chg</v>
          </cell>
          <cell r="CA4" t="str">
            <v>3Q06E</v>
          </cell>
          <cell r="CB4" t="str">
            <v>% chg</v>
          </cell>
          <cell r="CC4" t="str">
            <v>4Q06E</v>
          </cell>
          <cell r="CD4" t="str">
            <v>% chg</v>
          </cell>
          <cell r="CE4" t="str">
            <v>2006E</v>
          </cell>
          <cell r="CF4" t="str">
            <v>% chg</v>
          </cell>
        </row>
        <row r="5">
          <cell r="B5" t="str">
            <v>Rituxan -US</v>
          </cell>
          <cell r="C5" t="str">
            <v>52</v>
          </cell>
          <cell r="E5" t="str">
            <v>68.3</v>
          </cell>
          <cell r="G5" t="str">
            <v>70.2</v>
          </cell>
          <cell r="I5" t="str">
            <v>72.2</v>
          </cell>
          <cell r="K5" t="str">
            <v>262.7</v>
          </cell>
          <cell r="M5" t="str">
            <v>78</v>
          </cell>
          <cell r="O5" t="str">
            <v>96.7</v>
          </cell>
          <cell r="Q5" t="str">
            <v>115.5</v>
          </cell>
          <cell r="S5" t="str">
            <v>134</v>
          </cell>
          <cell r="U5" t="str">
            <v>424.2</v>
          </cell>
          <cell r="W5" t="str">
            <v>168</v>
          </cell>
          <cell r="Y5" t="str">
            <v>180</v>
          </cell>
          <cell r="AA5" t="str">
            <v>205</v>
          </cell>
          <cell r="AC5" t="str">
            <v>226</v>
          </cell>
          <cell r="AE5" t="str">
            <v>779</v>
          </cell>
          <cell r="AG5" t="str">
            <v>235</v>
          </cell>
          <cell r="AI5" t="str">
            <v>257.4</v>
          </cell>
          <cell r="AK5" t="str">
            <v>269.6</v>
          </cell>
          <cell r="AM5" t="str">
            <v>318.2</v>
          </cell>
          <cell r="AO5" t="str">
            <v>1080.2</v>
          </cell>
          <cell r="AQ5" t="str">
            <v>310</v>
          </cell>
          <cell r="AS5" t="str">
            <v>328</v>
          </cell>
          <cell r="AU5" t="str">
            <v>353.6</v>
          </cell>
          <cell r="AW5" t="str">
            <v>368.6</v>
          </cell>
          <cell r="AY5">
            <v>1360.2</v>
          </cell>
          <cell r="BA5">
            <v>361.8</v>
          </cell>
          <cell r="BC5">
            <v>390</v>
          </cell>
          <cell r="BE5">
            <v>393</v>
          </cell>
          <cell r="BG5">
            <v>429.2</v>
          </cell>
          <cell r="BI5">
            <v>1574</v>
          </cell>
          <cell r="BJ5">
            <v>0.15718276724011182</v>
          </cell>
          <cell r="BL5">
            <v>440.55</v>
          </cell>
          <cell r="BN5">
            <v>450.3</v>
          </cell>
          <cell r="BP5">
            <v>456.22699999999998</v>
          </cell>
          <cell r="BR5">
            <v>484.404</v>
          </cell>
          <cell r="BT5">
            <v>1831.481</v>
          </cell>
          <cell r="BU5">
            <v>0.1635838627700128</v>
          </cell>
          <cell r="BW5">
            <v>477</v>
          </cell>
          <cell r="BY5">
            <v>520</v>
          </cell>
          <cell r="CA5">
            <v>540</v>
          </cell>
          <cell r="CC5">
            <v>560</v>
          </cell>
          <cell r="CE5">
            <v>2097</v>
          </cell>
          <cell r="CF5">
            <v>0.14497502294591103</v>
          </cell>
        </row>
        <row r="6">
          <cell r="B6" t="str">
            <v>Rituxan- Ex-US</v>
          </cell>
          <cell r="C6">
            <v>17</v>
          </cell>
          <cell r="E6" t="str">
            <v>20.3</v>
          </cell>
          <cell r="G6">
            <v>8</v>
          </cell>
          <cell r="I6" t="str">
            <v>10.3</v>
          </cell>
          <cell r="K6">
            <v>55.800000000000011</v>
          </cell>
          <cell r="M6">
            <v>31.696428571428569</v>
          </cell>
          <cell r="O6">
            <v>27.232142857142854</v>
          </cell>
          <cell r="Q6">
            <v>10.714285714285714</v>
          </cell>
          <cell r="S6">
            <v>19.196428571428569</v>
          </cell>
          <cell r="U6">
            <v>88.800000000000011</v>
          </cell>
          <cell r="W6">
            <v>24.500000000000028</v>
          </cell>
          <cell r="Y6">
            <v>51.28</v>
          </cell>
          <cell r="AA6">
            <v>56.370000000000005</v>
          </cell>
          <cell r="AC6">
            <v>54.5</v>
          </cell>
          <cell r="AE6">
            <v>186.65000000000003</v>
          </cell>
          <cell r="AG6">
            <v>106.90000000000003</v>
          </cell>
          <cell r="AI6">
            <v>94.760000000000048</v>
          </cell>
          <cell r="AK6">
            <v>119</v>
          </cell>
          <cell r="AM6">
            <v>129.24000000000007</v>
          </cell>
          <cell r="AO6">
            <v>449.90000000000015</v>
          </cell>
          <cell r="AQ6">
            <v>111.58999999999997</v>
          </cell>
          <cell r="AS6">
            <v>161.09999999999997</v>
          </cell>
          <cell r="AU6">
            <v>159.76</v>
          </cell>
          <cell r="AW6">
            <v>217.14999999999998</v>
          </cell>
          <cell r="AY6">
            <v>649.59999999999991</v>
          </cell>
          <cell r="BA6">
            <v>261</v>
          </cell>
          <cell r="BC6">
            <v>270</v>
          </cell>
          <cell r="BE6">
            <v>305</v>
          </cell>
          <cell r="BG6">
            <v>313</v>
          </cell>
          <cell r="BI6">
            <v>1149</v>
          </cell>
          <cell r="BL6">
            <v>330</v>
          </cell>
          <cell r="BM6">
            <v>0.2</v>
          </cell>
          <cell r="BN6">
            <v>361</v>
          </cell>
          <cell r="BO6">
            <v>0.18</v>
          </cell>
          <cell r="BP6">
            <v>350</v>
          </cell>
          <cell r="BQ6">
            <v>0.17</v>
          </cell>
          <cell r="BR6">
            <v>370</v>
          </cell>
          <cell r="BS6">
            <v>0.15</v>
          </cell>
          <cell r="BT6">
            <v>1411</v>
          </cell>
          <cell r="BU6">
            <v>0.22802436901653622</v>
          </cell>
          <cell r="BW6">
            <v>440</v>
          </cell>
          <cell r="BY6">
            <v>460</v>
          </cell>
          <cell r="CA6">
            <v>475</v>
          </cell>
          <cell r="CC6">
            <v>490</v>
          </cell>
          <cell r="CE6">
            <v>1865</v>
          </cell>
          <cell r="CF6">
            <v>0.32175761871013475</v>
          </cell>
        </row>
        <row r="7">
          <cell r="B7" t="str">
            <v xml:space="preserve">Rituxan - Transfer to Roche </v>
          </cell>
          <cell r="C7" t="str">
            <v>5.1</v>
          </cell>
          <cell r="E7" t="str">
            <v>6.1</v>
          </cell>
          <cell r="G7" t="str">
            <v>2.4</v>
          </cell>
          <cell r="I7" t="str">
            <v>3.1</v>
          </cell>
          <cell r="K7" t="str">
            <v>16.7</v>
          </cell>
          <cell r="M7" t="str">
            <v>7.1</v>
          </cell>
          <cell r="O7" t="str">
            <v>6.1</v>
          </cell>
          <cell r="Q7" t="str">
            <v>2.4</v>
          </cell>
          <cell r="S7" t="str">
            <v>4.3</v>
          </cell>
          <cell r="U7">
            <v>19.899999999999977</v>
          </cell>
          <cell r="W7" t="str">
            <v>4.1</v>
          </cell>
          <cell r="Y7" t="str">
            <v>7.7</v>
          </cell>
          <cell r="AA7" t="str">
            <v>7.8</v>
          </cell>
          <cell r="AC7" t="str">
            <v>20</v>
          </cell>
          <cell r="AE7" t="str">
            <v>39.6</v>
          </cell>
          <cell r="AG7" t="str">
            <v>12.5</v>
          </cell>
          <cell r="AI7" t="str">
            <v>17.5</v>
          </cell>
          <cell r="AK7" t="str">
            <v>24.3</v>
          </cell>
          <cell r="AM7" t="str">
            <v>28.4</v>
          </cell>
          <cell r="AO7" t="str">
            <v>82.7</v>
          </cell>
          <cell r="AQ7" t="str">
            <v>31</v>
          </cell>
          <cell r="AS7" t="str">
            <v>35.4</v>
          </cell>
          <cell r="AU7" t="str">
            <v>18.1</v>
          </cell>
          <cell r="AW7" t="str">
            <v>44.4</v>
          </cell>
          <cell r="AY7">
            <v>128.9</v>
          </cell>
          <cell r="BA7">
            <v>38.799999999999997</v>
          </cell>
          <cell r="BC7">
            <v>34.700000000000003</v>
          </cell>
          <cell r="BE7">
            <v>44.7</v>
          </cell>
          <cell r="BG7">
            <v>19</v>
          </cell>
          <cell r="BI7">
            <v>137.19999999999999</v>
          </cell>
          <cell r="BJ7">
            <v>6.4391000775795071E-2</v>
          </cell>
          <cell r="BL7">
            <v>33.049999999999997</v>
          </cell>
          <cell r="BN7">
            <v>32</v>
          </cell>
          <cell r="BP7">
            <v>45.7</v>
          </cell>
          <cell r="BR7">
            <v>47.2</v>
          </cell>
          <cell r="BT7">
            <v>157.94999999999999</v>
          </cell>
          <cell r="BU7">
            <v>0.15123906705539358</v>
          </cell>
          <cell r="BW7">
            <v>32</v>
          </cell>
          <cell r="BY7">
            <v>73.600000000000009</v>
          </cell>
          <cell r="CA7">
            <v>76</v>
          </cell>
          <cell r="CC7">
            <v>78.400000000000006</v>
          </cell>
          <cell r="CE7">
            <v>260</v>
          </cell>
          <cell r="CF7">
            <v>0.64609053497942392</v>
          </cell>
        </row>
        <row r="8">
          <cell r="B8" t="str">
            <v>Rituxan - US &amp; Sales to Roche</v>
          </cell>
          <cell r="C8">
            <v>57.1</v>
          </cell>
          <cell r="E8">
            <v>74.400000000000006</v>
          </cell>
          <cell r="G8">
            <v>72.599999999999994</v>
          </cell>
          <cell r="I8">
            <v>75.3</v>
          </cell>
          <cell r="K8">
            <v>279.39999999999998</v>
          </cell>
          <cell r="M8">
            <v>85.1</v>
          </cell>
          <cell r="O8">
            <v>102.8</v>
          </cell>
          <cell r="Q8">
            <v>117.9</v>
          </cell>
          <cell r="S8">
            <v>138.30000000000001</v>
          </cell>
          <cell r="U8">
            <v>444.09999999999997</v>
          </cell>
          <cell r="W8">
            <v>172.1</v>
          </cell>
          <cell r="Y8">
            <v>187.7</v>
          </cell>
          <cell r="AA8">
            <v>212.8</v>
          </cell>
          <cell r="AC8">
            <v>246</v>
          </cell>
          <cell r="AE8">
            <v>818.59999999999991</v>
          </cell>
          <cell r="AG8">
            <v>247.5</v>
          </cell>
          <cell r="AI8">
            <v>274.89999999999998</v>
          </cell>
          <cell r="AK8">
            <v>293.90000000000003</v>
          </cell>
          <cell r="AM8">
            <v>346.59999999999997</v>
          </cell>
          <cell r="AO8">
            <v>1162.8999999999999</v>
          </cell>
          <cell r="AQ8">
            <v>341</v>
          </cell>
          <cell r="AS8">
            <v>363.4</v>
          </cell>
          <cell r="AU8">
            <v>371.70000000000005</v>
          </cell>
          <cell r="AW8">
            <v>413</v>
          </cell>
          <cell r="AY8">
            <v>1489.1</v>
          </cell>
          <cell r="BA8">
            <v>400.6</v>
          </cell>
          <cell r="BB8">
            <v>0.17478005865102642</v>
          </cell>
          <cell r="BC8">
            <v>424.7</v>
          </cell>
          <cell r="BD8">
            <v>0.1686846450192625</v>
          </cell>
          <cell r="BE8">
            <v>437.7</v>
          </cell>
          <cell r="BF8">
            <v>0.17756255044390623</v>
          </cell>
          <cell r="BG8">
            <v>448.2</v>
          </cell>
          <cell r="BH8">
            <v>8.5230024213075017E-2</v>
          </cell>
          <cell r="BI8">
            <v>1711.2</v>
          </cell>
          <cell r="BJ8">
            <v>0.14915049358673027</v>
          </cell>
          <cell r="BL8">
            <v>473.6</v>
          </cell>
          <cell r="BM8">
            <v>0.18222666000998511</v>
          </cell>
          <cell r="BN8">
            <v>482.3</v>
          </cell>
          <cell r="BO8">
            <v>0.13562514716270324</v>
          </cell>
          <cell r="BP8">
            <v>501.92699999999996</v>
          </cell>
          <cell r="BQ8">
            <v>0.14673749143248793</v>
          </cell>
          <cell r="BR8">
            <v>531.60400000000004</v>
          </cell>
          <cell r="BS8">
            <v>0.18608656849620719</v>
          </cell>
          <cell r="BT8">
            <v>1989.431</v>
          </cell>
          <cell r="BU8">
            <v>0.16259408602150538</v>
          </cell>
          <cell r="BW8">
            <v>509</v>
          </cell>
          <cell r="BX8">
            <v>7.474662162162149E-2</v>
          </cell>
          <cell r="BY8">
            <v>593.6</v>
          </cell>
          <cell r="BZ8">
            <v>0.23076923076923084</v>
          </cell>
          <cell r="CA8">
            <v>616</v>
          </cell>
          <cell r="CB8">
            <v>0.22727010103062795</v>
          </cell>
          <cell r="CC8">
            <v>638.4</v>
          </cell>
          <cell r="CD8">
            <v>0.2008938984657751</v>
          </cell>
          <cell r="CE8">
            <v>2357</v>
          </cell>
          <cell r="CF8">
            <v>0.18476086881123299</v>
          </cell>
        </row>
        <row r="9">
          <cell r="B9" t="str">
            <v>Avastin - US</v>
          </cell>
          <cell r="BA9">
            <v>38.1</v>
          </cell>
          <cell r="BC9">
            <v>133</v>
          </cell>
          <cell r="BE9">
            <v>183</v>
          </cell>
          <cell r="BG9">
            <v>198.24</v>
          </cell>
          <cell r="BI9">
            <v>552.34</v>
          </cell>
          <cell r="BL9">
            <v>202.85499999999999</v>
          </cell>
          <cell r="BN9">
            <v>245.6</v>
          </cell>
          <cell r="BP9">
            <v>325.15600000000001</v>
          </cell>
          <cell r="BR9">
            <v>359.11</v>
          </cell>
          <cell r="BT9">
            <v>1132.721</v>
          </cell>
          <cell r="BW9">
            <v>398</v>
          </cell>
          <cell r="BY9">
            <v>442</v>
          </cell>
          <cell r="CA9">
            <v>486</v>
          </cell>
          <cell r="CC9">
            <v>550</v>
          </cell>
          <cell r="CE9">
            <v>1876</v>
          </cell>
        </row>
        <row r="10">
          <cell r="B10" t="str">
            <v>Avastin - Ex-US</v>
          </cell>
          <cell r="BA10">
            <v>0</v>
          </cell>
          <cell r="BC10">
            <v>0</v>
          </cell>
          <cell r="BE10">
            <v>0</v>
          </cell>
          <cell r="BG10">
            <v>10</v>
          </cell>
          <cell r="BI10">
            <v>10</v>
          </cell>
          <cell r="BL10">
            <v>16.899999999999999</v>
          </cell>
          <cell r="BN10">
            <v>38.200000000000003</v>
          </cell>
          <cell r="BP10">
            <v>60.6</v>
          </cell>
          <cell r="BR10">
            <v>75</v>
          </cell>
          <cell r="BT10">
            <v>190.7</v>
          </cell>
          <cell r="BW10">
            <v>105</v>
          </cell>
          <cell r="BY10">
            <v>130</v>
          </cell>
          <cell r="CA10">
            <v>150</v>
          </cell>
          <cell r="CC10">
            <v>180</v>
          </cell>
          <cell r="CE10">
            <v>565</v>
          </cell>
        </row>
        <row r="11">
          <cell r="B11" t="str">
            <v>Avastin - Transfer to Roche</v>
          </cell>
          <cell r="BG11">
            <v>2.16</v>
          </cell>
          <cell r="BI11">
            <v>2.16</v>
          </cell>
          <cell r="BL11">
            <v>11.632</v>
          </cell>
          <cell r="BN11">
            <v>3.6</v>
          </cell>
          <cell r="BP11">
            <v>35</v>
          </cell>
          <cell r="BR11">
            <v>33.799999999999997</v>
          </cell>
          <cell r="BT11">
            <v>84.031999999999996</v>
          </cell>
          <cell r="BW11">
            <v>18</v>
          </cell>
          <cell r="BY11">
            <v>28.08</v>
          </cell>
          <cell r="CA11">
            <v>32.4</v>
          </cell>
          <cell r="CC11">
            <v>38.879999999999995</v>
          </cell>
          <cell r="CE11">
            <v>117.35999999999999</v>
          </cell>
        </row>
        <row r="12">
          <cell r="B12" t="str">
            <v>Avastin -  US &amp; Sales to Roche</v>
          </cell>
          <cell r="BA12">
            <v>38.1</v>
          </cell>
          <cell r="BB12" t="str">
            <v>NM</v>
          </cell>
          <cell r="BC12">
            <v>133</v>
          </cell>
          <cell r="BD12" t="str">
            <v>NM</v>
          </cell>
          <cell r="BE12">
            <v>183</v>
          </cell>
          <cell r="BF12" t="str">
            <v>NM</v>
          </cell>
          <cell r="BG12">
            <v>200.4</v>
          </cell>
          <cell r="BH12" t="str">
            <v>NM</v>
          </cell>
          <cell r="BI12">
            <v>554.5</v>
          </cell>
          <cell r="BJ12" t="str">
            <v>NM</v>
          </cell>
          <cell r="BL12">
            <v>214.48699999999999</v>
          </cell>
          <cell r="BM12">
            <v>4.6295800524934378</v>
          </cell>
          <cell r="BN12">
            <v>249.2</v>
          </cell>
          <cell r="BO12">
            <v>0.87368421052631562</v>
          </cell>
          <cell r="BP12">
            <v>360.15600000000001</v>
          </cell>
          <cell r="BQ12">
            <v>0.96806557377049174</v>
          </cell>
          <cell r="BR12">
            <v>392.91</v>
          </cell>
          <cell r="BS12">
            <v>0.96062874251497021</v>
          </cell>
          <cell r="BT12">
            <v>1216.7530000000002</v>
          </cell>
          <cell r="BU12">
            <v>1.1943246167718669</v>
          </cell>
          <cell r="BW12">
            <v>416</v>
          </cell>
          <cell r="BX12">
            <v>0.93951148554457853</v>
          </cell>
          <cell r="BY12">
            <v>470.08</v>
          </cell>
          <cell r="BZ12">
            <v>0.88635634028892452</v>
          </cell>
          <cell r="CA12">
            <v>518.4</v>
          </cell>
          <cell r="CB12">
            <v>0.4393762702828774</v>
          </cell>
          <cell r="CC12">
            <v>588.88</v>
          </cell>
          <cell r="CD12">
            <v>0.49876562062558838</v>
          </cell>
          <cell r="CE12">
            <v>1993.3600000000001</v>
          </cell>
          <cell r="CF12">
            <v>0.63826183292747163</v>
          </cell>
        </row>
        <row r="13">
          <cell r="B13" t="str">
            <v>Herceptin - US</v>
          </cell>
          <cell r="C13">
            <v>39.200000000000003</v>
          </cell>
          <cell r="E13">
            <v>42.6</v>
          </cell>
          <cell r="G13">
            <v>47.5</v>
          </cell>
          <cell r="I13">
            <v>54.4</v>
          </cell>
          <cell r="K13">
            <v>183.70000000000002</v>
          </cell>
          <cell r="M13">
            <v>56.7</v>
          </cell>
          <cell r="O13">
            <v>62.6</v>
          </cell>
          <cell r="Q13">
            <v>64.099999999999994</v>
          </cell>
          <cell r="S13">
            <v>66.3</v>
          </cell>
          <cell r="U13">
            <v>249.7</v>
          </cell>
          <cell r="W13">
            <v>70.099999999999994</v>
          </cell>
          <cell r="Y13">
            <v>74.099999999999994</v>
          </cell>
          <cell r="AA13">
            <v>75.900000000000006</v>
          </cell>
          <cell r="AC13">
            <v>95.3</v>
          </cell>
          <cell r="AE13">
            <v>315.39999999999998</v>
          </cell>
          <cell r="AG13">
            <v>77.3</v>
          </cell>
          <cell r="AI13">
            <v>82.5</v>
          </cell>
          <cell r="AK13">
            <v>88.3</v>
          </cell>
          <cell r="AM13">
            <v>96.8</v>
          </cell>
          <cell r="AO13">
            <v>344.9</v>
          </cell>
          <cell r="AQ13">
            <v>93.7</v>
          </cell>
          <cell r="AS13">
            <v>99</v>
          </cell>
          <cell r="AU13">
            <v>106.2</v>
          </cell>
          <cell r="AW13">
            <v>107.1</v>
          </cell>
          <cell r="AY13">
            <v>406</v>
          </cell>
          <cell r="BA13">
            <v>108.7</v>
          </cell>
          <cell r="BC13">
            <v>110</v>
          </cell>
          <cell r="BE13">
            <v>122.7</v>
          </cell>
          <cell r="BG13">
            <v>125</v>
          </cell>
          <cell r="BI13">
            <v>466.4</v>
          </cell>
          <cell r="BJ13">
            <v>0.14876847290640383</v>
          </cell>
          <cell r="BL13">
            <v>129.63</v>
          </cell>
          <cell r="BM13">
            <v>0.19254829806807727</v>
          </cell>
          <cell r="BN13">
            <v>152.4</v>
          </cell>
          <cell r="BO13">
            <v>0.38545454545454549</v>
          </cell>
          <cell r="BP13">
            <v>215.148</v>
          </cell>
          <cell r="BQ13">
            <v>0.75344743276283621</v>
          </cell>
          <cell r="BR13">
            <v>250.06899999999999</v>
          </cell>
          <cell r="BS13">
            <v>1.0005519999999999</v>
          </cell>
          <cell r="BT13">
            <v>747.24699999999996</v>
          </cell>
          <cell r="BU13">
            <v>0.60215909090909081</v>
          </cell>
          <cell r="BW13">
            <v>290</v>
          </cell>
          <cell r="BX13">
            <v>1.2371364653243848</v>
          </cell>
          <cell r="BY13">
            <v>330</v>
          </cell>
          <cell r="BZ13">
            <v>1.1653543307086611</v>
          </cell>
          <cell r="CA13">
            <v>365</v>
          </cell>
          <cell r="CB13">
            <v>0.69650659081190636</v>
          </cell>
          <cell r="CC13">
            <v>390</v>
          </cell>
          <cell r="CD13">
            <v>0.55956955880177084</v>
          </cell>
          <cell r="CE13">
            <v>1375</v>
          </cell>
          <cell r="CF13">
            <v>0.84008768185084737</v>
          </cell>
        </row>
        <row r="14">
          <cell r="B14" t="str">
            <v xml:space="preserve">Herceptin - Ex-US </v>
          </cell>
          <cell r="K14">
            <v>0</v>
          </cell>
          <cell r="M14">
            <v>26.490066225165563</v>
          </cell>
          <cell r="O14">
            <v>9.0507726269315665</v>
          </cell>
          <cell r="Q14">
            <v>18.763796909492275</v>
          </cell>
          <cell r="S14">
            <v>3.7527593818984544</v>
          </cell>
          <cell r="U14">
            <v>58.099999999999966</v>
          </cell>
          <cell r="W14">
            <v>26.799999999999997</v>
          </cell>
          <cell r="Y14">
            <v>31.92</v>
          </cell>
          <cell r="AA14">
            <v>40.379999999999981</v>
          </cell>
          <cell r="AC14">
            <v>44.92</v>
          </cell>
          <cell r="AE14">
            <v>144.01999999999998</v>
          </cell>
          <cell r="AG14">
            <v>67.65000000000002</v>
          </cell>
          <cell r="AI14">
            <v>70.02000000000001</v>
          </cell>
          <cell r="AK14">
            <v>83.89</v>
          </cell>
          <cell r="AM14">
            <v>94.280000000000015</v>
          </cell>
          <cell r="AO14">
            <v>315.84000000000003</v>
          </cell>
          <cell r="AQ14">
            <v>89.149999999999991</v>
          </cell>
          <cell r="AS14">
            <v>109.78</v>
          </cell>
          <cell r="AU14">
            <v>117.71999999999998</v>
          </cell>
          <cell r="AW14">
            <v>129.15</v>
          </cell>
          <cell r="AY14">
            <v>445.79999999999995</v>
          </cell>
          <cell r="BA14">
            <v>147.13999999999999</v>
          </cell>
          <cell r="BC14">
            <v>145</v>
          </cell>
          <cell r="BE14">
            <v>148</v>
          </cell>
          <cell r="BG14">
            <v>150</v>
          </cell>
          <cell r="BI14">
            <v>590.14</v>
          </cell>
          <cell r="BL14">
            <v>201</v>
          </cell>
          <cell r="BM14">
            <v>0.36604594263966295</v>
          </cell>
          <cell r="BN14">
            <v>223</v>
          </cell>
          <cell r="BO14">
            <v>0.53793103448275859</v>
          </cell>
          <cell r="BP14">
            <v>252</v>
          </cell>
          <cell r="BQ14">
            <v>0.70270270270270263</v>
          </cell>
          <cell r="BR14">
            <v>272</v>
          </cell>
          <cell r="BS14">
            <v>0.81333333333333324</v>
          </cell>
          <cell r="BT14">
            <v>948</v>
          </cell>
          <cell r="BU14">
            <v>0.60639848171620292</v>
          </cell>
          <cell r="BW14">
            <v>255</v>
          </cell>
          <cell r="BX14">
            <v>0.26865671641791056</v>
          </cell>
          <cell r="BY14">
            <v>275</v>
          </cell>
          <cell r="BZ14">
            <v>0.23318385650224216</v>
          </cell>
          <cell r="CA14">
            <v>315</v>
          </cell>
          <cell r="CB14">
            <v>0.25</v>
          </cell>
          <cell r="CC14">
            <v>330</v>
          </cell>
          <cell r="CD14">
            <v>0.21323529411764697</v>
          </cell>
          <cell r="CE14">
            <v>1175</v>
          </cell>
          <cell r="CF14">
            <v>0.23945147679324896</v>
          </cell>
        </row>
        <row r="15">
          <cell r="B15" t="str">
            <v>Herceptin - Transfer to Roche</v>
          </cell>
          <cell r="C15">
            <v>0.7</v>
          </cell>
          <cell r="E15">
            <v>3.6</v>
          </cell>
          <cell r="G15">
            <v>0.4</v>
          </cell>
          <cell r="I15">
            <v>0</v>
          </cell>
          <cell r="K15">
            <v>4.7</v>
          </cell>
          <cell r="M15">
            <v>12</v>
          </cell>
          <cell r="O15">
            <v>4.0999999999999996</v>
          </cell>
          <cell r="Q15">
            <v>8.5</v>
          </cell>
          <cell r="S15">
            <v>1.7</v>
          </cell>
          <cell r="U15">
            <v>26.3</v>
          </cell>
          <cell r="W15">
            <v>11.3</v>
          </cell>
          <cell r="Y15">
            <v>4.7</v>
          </cell>
          <cell r="AA15">
            <v>7.9</v>
          </cell>
          <cell r="AC15">
            <v>7.4</v>
          </cell>
          <cell r="AE15">
            <v>31.299999999999997</v>
          </cell>
          <cell r="AG15">
            <v>9.5</v>
          </cell>
          <cell r="AI15">
            <v>12.6</v>
          </cell>
          <cell r="AK15">
            <v>8.4</v>
          </cell>
          <cell r="AM15">
            <v>9.8000000000000007</v>
          </cell>
          <cell r="AO15">
            <v>40.299999999999997</v>
          </cell>
          <cell r="AQ15">
            <v>0</v>
          </cell>
          <cell r="AS15">
            <v>10.1</v>
          </cell>
          <cell r="AU15">
            <v>1.5</v>
          </cell>
          <cell r="AW15">
            <v>7.2</v>
          </cell>
          <cell r="AY15">
            <v>18.8</v>
          </cell>
          <cell r="BA15">
            <v>4.8</v>
          </cell>
          <cell r="BC15">
            <v>3.625</v>
          </cell>
          <cell r="BE15">
            <v>3.7</v>
          </cell>
          <cell r="BG15">
            <v>3.75</v>
          </cell>
          <cell r="BI15">
            <v>15.875</v>
          </cell>
          <cell r="BJ15">
            <v>-0.15558510638297873</v>
          </cell>
          <cell r="BL15">
            <v>10.888</v>
          </cell>
          <cell r="BM15">
            <v>1.2683333333333335</v>
          </cell>
          <cell r="BN15">
            <v>-1.7669999999999999</v>
          </cell>
          <cell r="BO15">
            <v>-1.4874482758620688</v>
          </cell>
          <cell r="BP15">
            <v>5</v>
          </cell>
          <cell r="BQ15">
            <v>0.35135135135135132</v>
          </cell>
          <cell r="BR15">
            <v>2.5</v>
          </cell>
          <cell r="BS15">
            <v>-0.33333333333333337</v>
          </cell>
          <cell r="BT15">
            <v>16.621000000000002</v>
          </cell>
          <cell r="BU15">
            <v>4.6992125984252064E-2</v>
          </cell>
          <cell r="BW15">
            <v>5</v>
          </cell>
          <cell r="BX15">
            <v>-0.54077883908890523</v>
          </cell>
          <cell r="BY15">
            <v>0</v>
          </cell>
          <cell r="CA15">
            <v>0</v>
          </cell>
          <cell r="CC15">
            <v>0</v>
          </cell>
          <cell r="CE15">
            <v>5</v>
          </cell>
          <cell r="CF15">
            <v>-0.69917574153179718</v>
          </cell>
        </row>
        <row r="16">
          <cell r="B16" t="str">
            <v>Herceptin- US &amp; Sales to Roche</v>
          </cell>
          <cell r="C16">
            <v>39.899999999000009</v>
          </cell>
          <cell r="E16">
            <v>46.2</v>
          </cell>
          <cell r="G16">
            <v>47.900000000999995</v>
          </cell>
          <cell r="I16">
            <v>54.4</v>
          </cell>
          <cell r="K16">
            <v>188.4</v>
          </cell>
          <cell r="M16">
            <v>68.700000000999992</v>
          </cell>
          <cell r="O16">
            <v>66.700000000999992</v>
          </cell>
          <cell r="Q16">
            <v>72.599999999999994</v>
          </cell>
          <cell r="S16">
            <v>67.900000000000006</v>
          </cell>
          <cell r="U16">
            <v>275.90000000199996</v>
          </cell>
          <cell r="W16">
            <v>81.400000000000006</v>
          </cell>
          <cell r="Y16">
            <v>78.799999999000008</v>
          </cell>
          <cell r="AA16">
            <v>83.9</v>
          </cell>
          <cell r="AC16">
            <v>102.52497556000002</v>
          </cell>
          <cell r="AE16">
            <v>346.62497555900001</v>
          </cell>
          <cell r="AG16">
            <v>86.835243488000017</v>
          </cell>
          <cell r="AI16">
            <v>95.107865390720022</v>
          </cell>
          <cell r="AK16">
            <v>96.7</v>
          </cell>
          <cell r="AM16">
            <v>106.62597458240003</v>
          </cell>
          <cell r="AO16">
            <v>385.26908346112009</v>
          </cell>
          <cell r="AQ16">
            <v>93.7</v>
          </cell>
          <cell r="AS16">
            <v>109.1</v>
          </cell>
          <cell r="AU16">
            <v>107.7</v>
          </cell>
          <cell r="AW16">
            <v>114.3</v>
          </cell>
          <cell r="AY16">
            <v>424.8</v>
          </cell>
          <cell r="BA16">
            <v>113.5</v>
          </cell>
          <cell r="BB16">
            <v>0.21131270010672365</v>
          </cell>
          <cell r="BC16">
            <v>117.7</v>
          </cell>
          <cell r="BD16">
            <v>7.8826764436296992E-2</v>
          </cell>
          <cell r="BE16">
            <v>126</v>
          </cell>
          <cell r="BF16">
            <v>0.16991643454038985</v>
          </cell>
          <cell r="BG16">
            <v>126</v>
          </cell>
          <cell r="BH16">
            <v>0.10236220472440949</v>
          </cell>
          <cell r="BI16">
            <v>483.2</v>
          </cell>
          <cell r="BJ16">
            <v>0.1374764595103577</v>
          </cell>
          <cell r="BL16">
            <v>140.518</v>
          </cell>
          <cell r="BM16">
            <v>0.23804405286343622</v>
          </cell>
          <cell r="BN16">
            <v>150.63300000000001</v>
          </cell>
          <cell r="BO16">
            <v>0.27980458793542917</v>
          </cell>
          <cell r="BP16">
            <v>220.148</v>
          </cell>
          <cell r="BQ16">
            <v>0.74720634920634921</v>
          </cell>
          <cell r="BR16">
            <v>252.56899999999999</v>
          </cell>
          <cell r="BS16">
            <v>1.004515873015873</v>
          </cell>
          <cell r="BT16">
            <v>763.86799999999994</v>
          </cell>
          <cell r="BU16">
            <v>0.58085264900662237</v>
          </cell>
          <cell r="BW16">
            <v>295</v>
          </cell>
          <cell r="BX16">
            <v>1.0993751690174922</v>
          </cell>
          <cell r="BY16">
            <v>330</v>
          </cell>
          <cell r="BZ16">
            <v>1.1907550138415885</v>
          </cell>
          <cell r="CA16">
            <v>365</v>
          </cell>
          <cell r="CB16">
            <v>0.65797554372513045</v>
          </cell>
          <cell r="CC16">
            <v>390</v>
          </cell>
          <cell r="CD16">
            <v>0.54413249448665524</v>
          </cell>
          <cell r="CE16">
            <v>1380</v>
          </cell>
          <cell r="CF16">
            <v>0.8065948567029908</v>
          </cell>
        </row>
        <row r="17">
          <cell r="B17" t="str">
            <v>Xolair</v>
          </cell>
          <cell r="C17">
            <v>0</v>
          </cell>
          <cell r="E17">
            <v>0</v>
          </cell>
          <cell r="G17">
            <v>0</v>
          </cell>
          <cell r="I17">
            <v>0</v>
          </cell>
          <cell r="K17">
            <v>0</v>
          </cell>
          <cell r="M17">
            <v>0</v>
          </cell>
          <cell r="O17">
            <v>0</v>
          </cell>
          <cell r="Q17">
            <v>0</v>
          </cell>
          <cell r="S17">
            <v>0</v>
          </cell>
          <cell r="U17">
            <v>0</v>
          </cell>
          <cell r="W17">
            <v>0</v>
          </cell>
          <cell r="Y17">
            <v>0</v>
          </cell>
          <cell r="AA17">
            <v>0</v>
          </cell>
          <cell r="AC17">
            <v>0</v>
          </cell>
          <cell r="AE17">
            <v>0</v>
          </cell>
          <cell r="AG17">
            <v>0</v>
          </cell>
          <cell r="AI17">
            <v>0</v>
          </cell>
          <cell r="AK17">
            <v>0</v>
          </cell>
          <cell r="AM17">
            <v>0</v>
          </cell>
          <cell r="AO17">
            <v>0</v>
          </cell>
          <cell r="AQ17">
            <v>0</v>
          </cell>
          <cell r="AS17">
            <v>0</v>
          </cell>
          <cell r="AU17">
            <v>6.8</v>
          </cell>
          <cell r="AW17">
            <v>18.5</v>
          </cell>
          <cell r="AY17">
            <v>25.3</v>
          </cell>
          <cell r="BA17">
            <v>30</v>
          </cell>
          <cell r="BB17" t="str">
            <v>NM</v>
          </cell>
          <cell r="BC17">
            <v>43.7</v>
          </cell>
          <cell r="BE17">
            <v>53.9</v>
          </cell>
          <cell r="BG17">
            <v>60.9</v>
          </cell>
          <cell r="BH17">
            <v>2.291891891891892</v>
          </cell>
          <cell r="BI17">
            <v>188.5</v>
          </cell>
          <cell r="BJ17">
            <v>6.4505928853754941</v>
          </cell>
          <cell r="BL17">
            <v>68.597000000000008</v>
          </cell>
          <cell r="BM17">
            <v>1.2865666666666669</v>
          </cell>
          <cell r="BN17">
            <v>80.400000000000006</v>
          </cell>
          <cell r="BO17">
            <v>0.83981693363844401</v>
          </cell>
          <cell r="BP17">
            <v>81.55</v>
          </cell>
          <cell r="BQ17">
            <v>0.51298701298701288</v>
          </cell>
          <cell r="BR17">
            <v>93.25</v>
          </cell>
          <cell r="BS17">
            <v>0.53119868637110024</v>
          </cell>
          <cell r="BT17">
            <v>323.79700000000003</v>
          </cell>
          <cell r="BU17">
            <v>0.71775596816976139</v>
          </cell>
          <cell r="BW17">
            <v>95</v>
          </cell>
          <cell r="BX17">
            <v>0.3849002142950857</v>
          </cell>
          <cell r="BY17">
            <v>106</v>
          </cell>
          <cell r="BZ17">
            <v>0.31840796019900486</v>
          </cell>
          <cell r="CA17">
            <v>108</v>
          </cell>
          <cell r="CB17">
            <v>0.32434089515634579</v>
          </cell>
          <cell r="CC17">
            <v>114</v>
          </cell>
          <cell r="CD17">
            <v>0.22252010723860582</v>
          </cell>
          <cell r="CE17">
            <v>423</v>
          </cell>
          <cell r="CF17">
            <v>0.30637405534949358</v>
          </cell>
        </row>
        <row r="18">
          <cell r="B18" t="str">
            <v>Raptiva</v>
          </cell>
          <cell r="C18">
            <v>0</v>
          </cell>
          <cell r="E18">
            <v>0</v>
          </cell>
          <cell r="G18">
            <v>0</v>
          </cell>
          <cell r="I18">
            <v>0</v>
          </cell>
          <cell r="K18">
            <v>0</v>
          </cell>
          <cell r="M18">
            <v>0</v>
          </cell>
          <cell r="O18">
            <v>0</v>
          </cell>
          <cell r="Q18">
            <v>0</v>
          </cell>
          <cell r="S18">
            <v>0</v>
          </cell>
          <cell r="U18">
            <v>0</v>
          </cell>
          <cell r="W18">
            <v>0</v>
          </cell>
          <cell r="Y18">
            <v>0</v>
          </cell>
          <cell r="AA18">
            <v>0</v>
          </cell>
          <cell r="AC18">
            <v>0</v>
          </cell>
          <cell r="AE18">
            <v>0</v>
          </cell>
          <cell r="AG18">
            <v>0</v>
          </cell>
          <cell r="AI18">
            <v>0</v>
          </cell>
          <cell r="AK18">
            <v>0</v>
          </cell>
          <cell r="AM18">
            <v>0</v>
          </cell>
          <cell r="AO18">
            <v>0</v>
          </cell>
          <cell r="AQ18">
            <v>0</v>
          </cell>
          <cell r="AS18">
            <v>0</v>
          </cell>
          <cell r="AU18">
            <v>0</v>
          </cell>
          <cell r="AW18">
            <v>1.4</v>
          </cell>
          <cell r="AY18">
            <v>1.4</v>
          </cell>
          <cell r="BA18">
            <v>6.3</v>
          </cell>
          <cell r="BB18" t="str">
            <v>NM</v>
          </cell>
          <cell r="BC18">
            <v>13.4</v>
          </cell>
          <cell r="BD18" t="str">
            <v>NM</v>
          </cell>
          <cell r="BE18">
            <v>18</v>
          </cell>
          <cell r="BF18" t="str">
            <v>NM</v>
          </cell>
          <cell r="BG18">
            <v>18.600000000000001</v>
          </cell>
          <cell r="BH18" t="str">
            <v>NM</v>
          </cell>
          <cell r="BI18">
            <v>56.300000000000004</v>
          </cell>
          <cell r="BJ18" t="str">
            <v>NM</v>
          </cell>
          <cell r="BL18">
            <v>24.114999999999998</v>
          </cell>
          <cell r="BM18">
            <v>2.8277777777777775</v>
          </cell>
          <cell r="BN18">
            <v>21.3</v>
          </cell>
          <cell r="BO18">
            <v>0.58955223880597019</v>
          </cell>
          <cell r="BP18">
            <v>20.887</v>
          </cell>
          <cell r="BQ18">
            <v>0.16038888888888891</v>
          </cell>
          <cell r="BR18">
            <v>20.452999999999999</v>
          </cell>
          <cell r="BS18">
            <v>9.9623655913978482E-2</v>
          </cell>
          <cell r="BT18">
            <v>86.754999999999995</v>
          </cell>
          <cell r="BU18">
            <v>0.54094138543516856</v>
          </cell>
          <cell r="BW18">
            <v>21</v>
          </cell>
          <cell r="BX18">
            <v>-0.12917271407837438</v>
          </cell>
          <cell r="BY18">
            <v>23</v>
          </cell>
          <cell r="BZ18">
            <v>7.9812206572769995E-2</v>
          </cell>
          <cell r="CA18">
            <v>24</v>
          </cell>
          <cell r="CB18">
            <v>0.14904007277253783</v>
          </cell>
          <cell r="CC18">
            <v>25</v>
          </cell>
          <cell r="CD18">
            <v>0.22231457487899098</v>
          </cell>
          <cell r="CE18">
            <v>93</v>
          </cell>
          <cell r="CF18">
            <v>7.1984323670105432E-2</v>
          </cell>
        </row>
        <row r="19">
          <cell r="B19" t="str">
            <v>Tarceva - US</v>
          </cell>
          <cell r="BA19">
            <v>0</v>
          </cell>
          <cell r="BC19">
            <v>0</v>
          </cell>
          <cell r="BE19">
            <v>0</v>
          </cell>
          <cell r="BG19">
            <v>13.3</v>
          </cell>
          <cell r="BI19">
            <v>13.3</v>
          </cell>
          <cell r="BL19">
            <v>47.585000000000001</v>
          </cell>
          <cell r="BN19">
            <v>70.2</v>
          </cell>
          <cell r="BP19">
            <v>73.22</v>
          </cell>
          <cell r="BR19">
            <v>83.891000000000005</v>
          </cell>
          <cell r="BT19">
            <v>274.89600000000002</v>
          </cell>
          <cell r="BU19" t="str">
            <v>NM</v>
          </cell>
          <cell r="BW19">
            <v>93</v>
          </cell>
          <cell r="BY19">
            <v>102</v>
          </cell>
          <cell r="CA19">
            <v>109</v>
          </cell>
          <cell r="CC19">
            <v>120</v>
          </cell>
          <cell r="CE19">
            <v>424</v>
          </cell>
          <cell r="CF19" t="str">
            <v>NM</v>
          </cell>
        </row>
        <row r="20">
          <cell r="B20" t="str">
            <v>Lucentis - US</v>
          </cell>
          <cell r="BW20">
            <v>0</v>
          </cell>
          <cell r="BY20">
            <v>0</v>
          </cell>
          <cell r="CA20">
            <v>40</v>
          </cell>
          <cell r="CC20">
            <v>95</v>
          </cell>
          <cell r="CE20">
            <v>135</v>
          </cell>
        </row>
        <row r="21">
          <cell r="B21" t="str">
            <v>Growth Hormone Products</v>
          </cell>
          <cell r="C21">
            <v>56.2</v>
          </cell>
          <cell r="E21">
            <v>59.3</v>
          </cell>
          <cell r="G21">
            <v>59.900000000999995</v>
          </cell>
          <cell r="I21">
            <v>45.8</v>
          </cell>
          <cell r="K21">
            <v>221.20000000099998</v>
          </cell>
          <cell r="M21">
            <v>55.1</v>
          </cell>
          <cell r="O21">
            <v>49.9</v>
          </cell>
          <cell r="Q21">
            <v>61.1</v>
          </cell>
          <cell r="S21">
            <v>60.5</v>
          </cell>
          <cell r="U21">
            <v>226.6</v>
          </cell>
          <cell r="W21">
            <v>55.499999999000018</v>
          </cell>
          <cell r="Y21">
            <v>62.5</v>
          </cell>
          <cell r="AA21">
            <v>67.7</v>
          </cell>
          <cell r="AC21">
            <v>64.53</v>
          </cell>
          <cell r="AE21">
            <v>250.229999999</v>
          </cell>
          <cell r="AG21">
            <v>67.680000000000007</v>
          </cell>
          <cell r="AI21">
            <v>75.33</v>
          </cell>
          <cell r="AK21">
            <v>77.400000000000006</v>
          </cell>
          <cell r="AM21">
            <v>76.814999999999998</v>
          </cell>
          <cell r="AO21">
            <v>297.22500000000002</v>
          </cell>
          <cell r="AQ21">
            <v>76.7</v>
          </cell>
          <cell r="AS21">
            <v>81.599999999999994</v>
          </cell>
          <cell r="AU21">
            <v>80.599999999999994</v>
          </cell>
          <cell r="AW21">
            <v>83</v>
          </cell>
          <cell r="AY21">
            <v>321.89999999999998</v>
          </cell>
          <cell r="BA21">
            <v>85.5</v>
          </cell>
          <cell r="BB21">
            <v>0.11473272490221631</v>
          </cell>
          <cell r="BC21">
            <v>88.4</v>
          </cell>
          <cell r="BD21">
            <v>8.3333333333333481E-2</v>
          </cell>
          <cell r="BE21">
            <v>87.2</v>
          </cell>
          <cell r="BF21">
            <v>8.1885856079404684E-2</v>
          </cell>
          <cell r="BG21">
            <v>92.5</v>
          </cell>
          <cell r="BH21">
            <v>0.1144578313253013</v>
          </cell>
          <cell r="BI21">
            <v>353.6</v>
          </cell>
          <cell r="BJ21">
            <v>9.8477788132960598E-2</v>
          </cell>
          <cell r="BL21">
            <v>92.087999999999994</v>
          </cell>
          <cell r="BM21">
            <v>7.7052631578947262E-2</v>
          </cell>
          <cell r="BN21">
            <v>97.116</v>
          </cell>
          <cell r="BO21">
            <v>9.8597285067873131E-2</v>
          </cell>
          <cell r="BP21">
            <v>88.584999999999994</v>
          </cell>
          <cell r="BQ21">
            <v>1.5883027522935578E-2</v>
          </cell>
          <cell r="BR21">
            <v>94.891000000000005</v>
          </cell>
          <cell r="BS21">
            <v>2.5848648648648664E-2</v>
          </cell>
          <cell r="BT21">
            <v>372.68</v>
          </cell>
          <cell r="BU21">
            <v>5.3959276018099578E-2</v>
          </cell>
          <cell r="BW21">
            <v>87</v>
          </cell>
          <cell r="BX21">
            <v>-5.5251498566588397E-2</v>
          </cell>
          <cell r="BY21">
            <v>97</v>
          </cell>
          <cell r="BZ21">
            <v>-1.194447876765925E-3</v>
          </cell>
          <cell r="CA21">
            <v>97</v>
          </cell>
          <cell r="CB21">
            <v>9.4993509059095871E-2</v>
          </cell>
          <cell r="CC21">
            <v>97</v>
          </cell>
          <cell r="CD21">
            <v>2.2225500837803391E-2</v>
          </cell>
          <cell r="CE21">
            <v>378</v>
          </cell>
          <cell r="CF21">
            <v>1.427498121712989E-2</v>
          </cell>
        </row>
        <row r="22">
          <cell r="B22" t="str">
            <v>Thrombolytics</v>
          </cell>
          <cell r="C22">
            <v>51.999999999000003</v>
          </cell>
          <cell r="E22">
            <v>58.100000000999991</v>
          </cell>
          <cell r="G22">
            <v>59.2</v>
          </cell>
          <cell r="I22">
            <v>66.700000000999992</v>
          </cell>
          <cell r="K22">
            <v>236.00000000099999</v>
          </cell>
          <cell r="M22">
            <v>47.5</v>
          </cell>
          <cell r="O22">
            <v>56.8</v>
          </cell>
          <cell r="Q22">
            <v>50.7</v>
          </cell>
          <cell r="S22">
            <v>51.2</v>
          </cell>
          <cell r="U22">
            <v>206.2</v>
          </cell>
          <cell r="W22">
            <v>52.099999999000005</v>
          </cell>
          <cell r="Y22">
            <v>51.6</v>
          </cell>
          <cell r="AA22">
            <v>48.6</v>
          </cell>
          <cell r="AC22">
            <v>44.805593250000001</v>
          </cell>
          <cell r="AE22">
            <v>197.10559324899998</v>
          </cell>
          <cell r="AG22">
            <v>42.834863389724994</v>
          </cell>
          <cell r="AI22">
            <v>43.103975852272498</v>
          </cell>
          <cell r="AK22">
            <v>45.6</v>
          </cell>
          <cell r="AM22">
            <v>48.655636966529997</v>
          </cell>
          <cell r="AO22">
            <v>180.19447620852748</v>
          </cell>
          <cell r="AQ22">
            <v>47.5</v>
          </cell>
          <cell r="AS22">
            <v>47.6</v>
          </cell>
          <cell r="AU22">
            <v>46</v>
          </cell>
          <cell r="AW22">
            <v>44.1</v>
          </cell>
          <cell r="AY22">
            <v>185.2</v>
          </cell>
          <cell r="BA22">
            <v>46.3</v>
          </cell>
          <cell r="BB22">
            <v>-2.5263157894736876E-2</v>
          </cell>
          <cell r="BC22">
            <v>51.5</v>
          </cell>
          <cell r="BD22">
            <v>8.1932773109243628E-2</v>
          </cell>
          <cell r="BE22">
            <v>54</v>
          </cell>
          <cell r="BF22">
            <v>0.17391304347826098</v>
          </cell>
          <cell r="BG22">
            <v>48.2</v>
          </cell>
          <cell r="BH22">
            <v>9.2970521541950069E-2</v>
          </cell>
          <cell r="BI22">
            <v>200</v>
          </cell>
          <cell r="BJ22">
            <v>7.9913606911447221E-2</v>
          </cell>
          <cell r="BL22">
            <v>53.57</v>
          </cell>
          <cell r="BM22">
            <v>0.15701943844492439</v>
          </cell>
          <cell r="BN22">
            <v>51.6</v>
          </cell>
          <cell r="BO22">
            <v>1.9417475728156219E-3</v>
          </cell>
          <cell r="BP22">
            <v>57.902999999999999</v>
          </cell>
          <cell r="BQ22">
            <v>7.2277777777777663E-2</v>
          </cell>
          <cell r="BR22">
            <v>58.389000000000003</v>
          </cell>
          <cell r="BS22">
            <v>0.21139004149377594</v>
          </cell>
          <cell r="BT22">
            <v>221.46200000000002</v>
          </cell>
          <cell r="BU22">
            <v>0.10731000000000002</v>
          </cell>
          <cell r="BW22">
            <v>59</v>
          </cell>
          <cell r="BX22">
            <v>0.10136270300541339</v>
          </cell>
          <cell r="BY22">
            <v>60</v>
          </cell>
          <cell r="BZ22">
            <v>0.16279069767441867</v>
          </cell>
          <cell r="CA22">
            <v>60</v>
          </cell>
          <cell r="CB22">
            <v>3.6215740117092388E-2</v>
          </cell>
          <cell r="CC22">
            <v>60</v>
          </cell>
          <cell r="CD22">
            <v>2.7590813338128628E-2</v>
          </cell>
          <cell r="CE22">
            <v>239</v>
          </cell>
          <cell r="CF22">
            <v>7.91919155430727E-2</v>
          </cell>
        </row>
        <row r="23">
          <cell r="B23" t="str">
            <v>Pulmozyme</v>
          </cell>
          <cell r="C23">
            <v>28.199999999000003</v>
          </cell>
          <cell r="E23">
            <v>30.600000000999994</v>
          </cell>
          <cell r="G23">
            <v>26.999999999000003</v>
          </cell>
          <cell r="I23">
            <v>25.599999999000005</v>
          </cell>
          <cell r="K23">
            <v>111.399999998</v>
          </cell>
          <cell r="M23">
            <v>26.8</v>
          </cell>
          <cell r="O23">
            <v>32.300000000999994</v>
          </cell>
          <cell r="Q23">
            <v>29.999999999000003</v>
          </cell>
          <cell r="S23">
            <v>32.700000000999992</v>
          </cell>
          <cell r="U23">
            <v>121.80000000099999</v>
          </cell>
          <cell r="W23">
            <v>29.899999999000006</v>
          </cell>
          <cell r="Y23">
            <v>28.1</v>
          </cell>
          <cell r="AA23">
            <v>32.799999999999997</v>
          </cell>
          <cell r="AC23">
            <v>32.077500000000001</v>
          </cell>
          <cell r="AE23">
            <v>122.87749999900001</v>
          </cell>
          <cell r="AG23">
            <v>31.6875</v>
          </cell>
          <cell r="AI23">
            <v>35.1</v>
          </cell>
          <cell r="AK23">
            <v>38.200000000000003</v>
          </cell>
          <cell r="AM23">
            <v>33.052500000000002</v>
          </cell>
          <cell r="AO23">
            <v>138.04</v>
          </cell>
          <cell r="AQ23">
            <v>39.6</v>
          </cell>
          <cell r="AS23">
            <v>42.6</v>
          </cell>
          <cell r="AU23">
            <v>40.4</v>
          </cell>
          <cell r="AW23">
            <v>44.6</v>
          </cell>
          <cell r="AY23">
            <v>167.2</v>
          </cell>
          <cell r="BA23">
            <v>43.4</v>
          </cell>
          <cell r="BB23">
            <v>9.59595959595958E-2</v>
          </cell>
          <cell r="BC23">
            <v>41</v>
          </cell>
          <cell r="BD23">
            <v>-3.7558685446009377E-2</v>
          </cell>
          <cell r="BE23">
            <v>45.7</v>
          </cell>
          <cell r="BF23">
            <v>0.1311881188118813</v>
          </cell>
          <cell r="BG23">
            <v>47.6</v>
          </cell>
          <cell r="BH23">
            <v>6.7264573991031362E-2</v>
          </cell>
          <cell r="BI23">
            <v>177.70000000000002</v>
          </cell>
          <cell r="BJ23">
            <v>6.2799043062201187E-2</v>
          </cell>
          <cell r="BL23">
            <v>51.745999999999995</v>
          </cell>
          <cell r="BM23">
            <v>0.19230414746543767</v>
          </cell>
          <cell r="BN23">
            <v>46.9</v>
          </cell>
          <cell r="BO23">
            <v>0.14390243902439015</v>
          </cell>
          <cell r="BP23">
            <v>46.593000000000004</v>
          </cell>
          <cell r="BQ23">
            <v>1.9540481400437626E-2</v>
          </cell>
          <cell r="BR23">
            <v>49.008000000000003</v>
          </cell>
          <cell r="BS23">
            <v>2.9579831932773137E-2</v>
          </cell>
          <cell r="BT23">
            <v>194.24699999999999</v>
          </cell>
          <cell r="BU23">
            <v>9.3117613956105627E-2</v>
          </cell>
          <cell r="BW23">
            <v>49</v>
          </cell>
          <cell r="BX23">
            <v>-5.3066903722026715E-2</v>
          </cell>
          <cell r="BY23">
            <v>52</v>
          </cell>
          <cell r="BZ23">
            <v>0.10874200426439229</v>
          </cell>
          <cell r="CA23">
            <v>52</v>
          </cell>
          <cell r="CB23">
            <v>0.11604747494258794</v>
          </cell>
          <cell r="CC23">
            <v>52</v>
          </cell>
          <cell r="CD23">
            <v>6.1051256937642684E-2</v>
          </cell>
          <cell r="CE23">
            <v>205</v>
          </cell>
          <cell r="CF23">
            <v>5.5357354296334149E-2</v>
          </cell>
        </row>
        <row r="24">
          <cell r="B24" t="str">
            <v>Actimmune</v>
          </cell>
          <cell r="C24">
            <v>0.7</v>
          </cell>
          <cell r="E24">
            <v>0.7</v>
          </cell>
          <cell r="G24">
            <v>0.4</v>
          </cell>
          <cell r="I24">
            <v>0.9</v>
          </cell>
          <cell r="K24">
            <v>2.6999999999999997</v>
          </cell>
          <cell r="M24">
            <v>0</v>
          </cell>
          <cell r="O24">
            <v>0.9</v>
          </cell>
          <cell r="Q24">
            <v>1.9</v>
          </cell>
          <cell r="S24">
            <v>0.9</v>
          </cell>
          <cell r="U24">
            <v>3.6999999999999997</v>
          </cell>
          <cell r="W24">
            <v>0.9</v>
          </cell>
          <cell r="Y24">
            <v>1.6</v>
          </cell>
          <cell r="AA24">
            <v>2.9</v>
          </cell>
          <cell r="AC24">
            <v>1.5</v>
          </cell>
          <cell r="AE24">
            <v>6.9</v>
          </cell>
          <cell r="AG24">
            <v>0</v>
          </cell>
          <cell r="AI24">
            <v>0</v>
          </cell>
          <cell r="AK24">
            <v>0</v>
          </cell>
          <cell r="AM24">
            <v>0</v>
          </cell>
          <cell r="AO24">
            <v>0</v>
          </cell>
          <cell r="AQ24">
            <v>0</v>
          </cell>
          <cell r="AS24">
            <v>0</v>
          </cell>
          <cell r="AU24">
            <v>0</v>
          </cell>
          <cell r="AW24">
            <v>0</v>
          </cell>
          <cell r="AY24">
            <v>0</v>
          </cell>
          <cell r="BA24">
            <v>0</v>
          </cell>
          <cell r="BC24">
            <v>0</v>
          </cell>
          <cell r="BE24">
            <v>0</v>
          </cell>
          <cell r="BG24">
            <v>0</v>
          </cell>
          <cell r="BI24">
            <v>0</v>
          </cell>
          <cell r="BL24">
            <v>0</v>
          </cell>
          <cell r="BN24">
            <v>0</v>
          </cell>
          <cell r="BP24">
            <v>0</v>
          </cell>
          <cell r="BR24">
            <v>0</v>
          </cell>
          <cell r="BT24">
            <v>0</v>
          </cell>
          <cell r="BW24">
            <v>0</v>
          </cell>
          <cell r="BY24">
            <v>0</v>
          </cell>
          <cell r="CA24">
            <v>0</v>
          </cell>
          <cell r="CC24">
            <v>0</v>
          </cell>
          <cell r="CE24">
            <v>0</v>
          </cell>
        </row>
        <row r="25">
          <cell r="B25" t="str">
            <v>Other</v>
          </cell>
          <cell r="AU25">
            <v>1.7220000000000937</v>
          </cell>
          <cell r="AW25">
            <v>4.9000000000000004</v>
          </cell>
          <cell r="AY25">
            <v>6.622000000000094</v>
          </cell>
          <cell r="BA25">
            <v>0</v>
          </cell>
          <cell r="BC25">
            <v>0</v>
          </cell>
          <cell r="BE25">
            <v>0</v>
          </cell>
          <cell r="BG25">
            <v>10.6</v>
          </cell>
          <cell r="BI25">
            <v>10.6</v>
          </cell>
          <cell r="BL25">
            <v>19.696000000000002</v>
          </cell>
          <cell r="BN25">
            <v>24.5</v>
          </cell>
          <cell r="BP25">
            <v>0</v>
          </cell>
          <cell r="BR25">
            <v>0</v>
          </cell>
          <cell r="BT25">
            <v>44.195999999999998</v>
          </cell>
          <cell r="BW25">
            <v>20</v>
          </cell>
          <cell r="BY25">
            <v>0</v>
          </cell>
          <cell r="CA25">
            <v>0</v>
          </cell>
          <cell r="CC25">
            <v>0</v>
          </cell>
          <cell r="CE25">
            <v>20</v>
          </cell>
        </row>
        <row r="26">
          <cell r="B26" t="str">
            <v>Product Sales</v>
          </cell>
          <cell r="C26">
            <v>273.99999999700003</v>
          </cell>
          <cell r="E26">
            <v>315.50000000200004</v>
          </cell>
          <cell r="G26">
            <v>314.90000000099997</v>
          </cell>
          <cell r="I26">
            <v>323.09999999999991</v>
          </cell>
          <cell r="K26">
            <v>1227.5000000000002</v>
          </cell>
          <cell r="M26">
            <v>378.39006622616557</v>
          </cell>
          <cell r="O26">
            <v>385.15077262893152</v>
          </cell>
          <cell r="Q26">
            <v>425.56379690849229</v>
          </cell>
          <cell r="S26">
            <v>423.25275938289838</v>
          </cell>
          <cell r="U26">
            <v>1612.3573951464878</v>
          </cell>
          <cell r="W26">
            <v>500.09999999700005</v>
          </cell>
          <cell r="Y26">
            <v>521.01999999899999</v>
          </cell>
          <cell r="AA26">
            <v>572.87999999999988</v>
          </cell>
          <cell r="AC26">
            <v>639.05806881000001</v>
          </cell>
          <cell r="AE26">
            <v>2233.0580688059999</v>
          </cell>
          <cell r="AG26">
            <v>476.53760687772501</v>
          </cell>
          <cell r="AI26">
            <v>523.54184124299252</v>
          </cell>
          <cell r="AK26">
            <v>551.80000000000007</v>
          </cell>
          <cell r="AM26">
            <v>611.74911154892993</v>
          </cell>
          <cell r="AO26">
            <v>2163.6285596696475</v>
          </cell>
          <cell r="AQ26">
            <v>598.5</v>
          </cell>
          <cell r="AS26">
            <v>644.29999999999995</v>
          </cell>
          <cell r="AU26">
            <v>654.92200000000014</v>
          </cell>
          <cell r="AW26">
            <v>723.8</v>
          </cell>
          <cell r="AY26">
            <v>2621.5219999999999</v>
          </cell>
          <cell r="BA26">
            <v>763.7</v>
          </cell>
          <cell r="BB26">
            <v>0.27602339181286561</v>
          </cell>
          <cell r="BC26">
            <v>913.36599999999999</v>
          </cell>
          <cell r="BD26">
            <v>0.41760980909514211</v>
          </cell>
          <cell r="BE26">
            <v>1005.5</v>
          </cell>
          <cell r="BF26">
            <v>0.53529733311753125</v>
          </cell>
          <cell r="BG26">
            <v>1066.3000000000002</v>
          </cell>
          <cell r="BH26">
            <v>0.47319701575020767</v>
          </cell>
          <cell r="BI26">
            <v>3748.9</v>
          </cell>
          <cell r="BJ26">
            <v>0.43004712529591593</v>
          </cell>
          <cell r="BL26">
            <v>1186.0020000000002</v>
          </cell>
          <cell r="BM26">
            <v>0.55296844310593185</v>
          </cell>
          <cell r="BN26">
            <v>1274.1490000000001</v>
          </cell>
          <cell r="BO26">
            <v>0.39500375534013754</v>
          </cell>
          <cell r="BP26">
            <v>1450.9689999999998</v>
          </cell>
          <cell r="BQ26">
            <v>0.44303232222774724</v>
          </cell>
          <cell r="BR26">
            <v>1576.9650000000001</v>
          </cell>
          <cell r="BS26">
            <v>0.47891306386570376</v>
          </cell>
          <cell r="BT26">
            <v>5488.085</v>
          </cell>
          <cell r="BU26">
            <v>0.46391874949985334</v>
          </cell>
          <cell r="BW26">
            <v>1644</v>
          </cell>
          <cell r="BX26">
            <v>0.38616966919111406</v>
          </cell>
          <cell r="BY26">
            <v>1833.6799999999998</v>
          </cell>
          <cell r="BZ26">
            <v>0.43914094819365679</v>
          </cell>
          <cell r="CA26">
            <v>1989.4</v>
          </cell>
          <cell r="CB26">
            <v>0.37108373783313109</v>
          </cell>
          <cell r="CC26">
            <v>2180.2800000000002</v>
          </cell>
          <cell r="CD26">
            <v>0.38257982897527842</v>
          </cell>
          <cell r="CE26">
            <v>7647.3600000000006</v>
          </cell>
          <cell r="CF26">
            <v>0.39344780556423609</v>
          </cell>
        </row>
        <row r="27">
          <cell r="B27" t="str">
            <v>Royalties</v>
          </cell>
          <cell r="C27">
            <v>46.618000000000002</v>
          </cell>
          <cell r="E27">
            <v>45.985999999999997</v>
          </cell>
          <cell r="G27">
            <v>46.128</v>
          </cell>
          <cell r="I27">
            <v>50.537999999999997</v>
          </cell>
          <cell r="K27">
            <v>189.26999999999998</v>
          </cell>
          <cell r="M27">
            <v>47.344000000000001</v>
          </cell>
          <cell r="O27">
            <v>49.643000000000001</v>
          </cell>
          <cell r="Q27">
            <v>51.817999999999998</v>
          </cell>
          <cell r="S27">
            <v>58.436</v>
          </cell>
          <cell r="U27">
            <v>207.24100000000001</v>
          </cell>
          <cell r="W27">
            <v>74.631</v>
          </cell>
          <cell r="Y27">
            <v>52.445999999999998</v>
          </cell>
          <cell r="AA27">
            <v>66.051000000000002</v>
          </cell>
          <cell r="AC27">
            <v>71.346000000000004</v>
          </cell>
          <cell r="AE27">
            <v>264.47399999999999</v>
          </cell>
          <cell r="AG27">
            <v>81.843000000000004</v>
          </cell>
          <cell r="AI27">
            <v>85.534999999999997</v>
          </cell>
          <cell r="AK27">
            <v>85.081999999999994</v>
          </cell>
          <cell r="AM27">
            <v>113.09</v>
          </cell>
          <cell r="AO27">
            <v>365.54999999999995</v>
          </cell>
          <cell r="AQ27">
            <v>113.27500000000001</v>
          </cell>
          <cell r="AS27">
            <v>122.786</v>
          </cell>
          <cell r="AU27">
            <v>116.5</v>
          </cell>
          <cell r="AW27">
            <v>148.30699999999999</v>
          </cell>
          <cell r="AY27">
            <v>500.86800000000005</v>
          </cell>
          <cell r="BA27">
            <v>154.09700000000001</v>
          </cell>
          <cell r="BB27">
            <v>0.36037960715073947</v>
          </cell>
          <cell r="BC27">
            <v>151.86000000000001</v>
          </cell>
          <cell r="BD27">
            <v>0.23678595279592152</v>
          </cell>
          <cell r="BE27">
            <v>153.9</v>
          </cell>
          <cell r="BF27">
            <v>0.32103004291845494</v>
          </cell>
          <cell r="BG27">
            <v>181.24300000000002</v>
          </cell>
          <cell r="BH27">
            <v>0.2220798748541879</v>
          </cell>
          <cell r="BI27">
            <v>641.1</v>
          </cell>
          <cell r="BJ27">
            <v>0.27997795826445282</v>
          </cell>
          <cell r="BL27">
            <v>231.9</v>
          </cell>
          <cell r="BM27">
            <v>0.50489626663724785</v>
          </cell>
          <cell r="BN27">
            <v>200.321</v>
          </cell>
          <cell r="BO27">
            <v>0.31911629132095332</v>
          </cell>
          <cell r="BP27">
            <v>237.77699999999999</v>
          </cell>
          <cell r="BQ27">
            <v>0.54500974658869383</v>
          </cell>
          <cell r="BR27">
            <v>265.09899999999999</v>
          </cell>
          <cell r="BS27">
            <v>0.46267166180211072</v>
          </cell>
          <cell r="BT27">
            <v>935.09699999999998</v>
          </cell>
          <cell r="BU27">
            <v>0.45858212447356106</v>
          </cell>
          <cell r="BW27">
            <v>286</v>
          </cell>
          <cell r="BX27">
            <v>0.23329021129797334</v>
          </cell>
          <cell r="BY27">
            <v>299.89999999999998</v>
          </cell>
          <cell r="BZ27">
            <v>0.49709715905970908</v>
          </cell>
          <cell r="CA27">
            <v>325.3</v>
          </cell>
          <cell r="CB27">
            <v>0.36808858720565918</v>
          </cell>
          <cell r="CC27">
            <v>346.8</v>
          </cell>
          <cell r="CD27">
            <v>0.30819052504913258</v>
          </cell>
          <cell r="CE27">
            <v>1258</v>
          </cell>
          <cell r="CF27">
            <v>0.34531497801832334</v>
          </cell>
        </row>
        <row r="28">
          <cell r="B28" t="str">
            <v>Contract and Other</v>
          </cell>
          <cell r="C28">
            <v>19.265999999999998</v>
          </cell>
          <cell r="E28">
            <v>37.578000000000003</v>
          </cell>
          <cell r="G28">
            <v>7.5030000000000001</v>
          </cell>
          <cell r="I28">
            <v>18.895</v>
          </cell>
          <cell r="K28">
            <v>83.242000000000004</v>
          </cell>
          <cell r="M28">
            <v>33.695999999999998</v>
          </cell>
          <cell r="O28">
            <v>32.348999999999997</v>
          </cell>
          <cell r="Q28">
            <v>33.478999999999999</v>
          </cell>
          <cell r="S28">
            <v>54.363999999999997</v>
          </cell>
          <cell r="U28">
            <v>151.72999999999999</v>
          </cell>
          <cell r="W28">
            <v>28.478999999999999</v>
          </cell>
          <cell r="Y28">
            <v>20.934999999999999</v>
          </cell>
          <cell r="AA28">
            <v>8.9410000000000007</v>
          </cell>
          <cell r="AC28">
            <v>6.0019999999999998</v>
          </cell>
          <cell r="AE28">
            <v>62.198999999999998</v>
          </cell>
          <cell r="AG28">
            <v>9.6999999999999993</v>
          </cell>
          <cell r="AI28">
            <v>13.2</v>
          </cell>
          <cell r="AK28">
            <v>13.22</v>
          </cell>
          <cell r="AM28">
            <v>18.3</v>
          </cell>
          <cell r="AO28">
            <v>54.42</v>
          </cell>
          <cell r="AQ28">
            <v>37.914999999999999</v>
          </cell>
          <cell r="AS28">
            <v>32.601999999999997</v>
          </cell>
          <cell r="AU28">
            <v>45.6</v>
          </cell>
          <cell r="AW28">
            <v>61.756</v>
          </cell>
          <cell r="AY28">
            <v>177.87299999999999</v>
          </cell>
          <cell r="BA28">
            <v>57.338000000000001</v>
          </cell>
          <cell r="BB28">
            <v>0.51227746274561525</v>
          </cell>
          <cell r="BC28">
            <v>62.851999999999997</v>
          </cell>
          <cell r="BD28">
            <v>0.92785718667566419</v>
          </cell>
          <cell r="BE28">
            <v>43.2</v>
          </cell>
          <cell r="BF28">
            <v>-5.2631578947368363E-2</v>
          </cell>
          <cell r="BG28">
            <v>67.809999999999988</v>
          </cell>
          <cell r="BH28">
            <v>9.8030960554439828E-2</v>
          </cell>
          <cell r="BI28">
            <v>231.2</v>
          </cell>
          <cell r="BJ28">
            <v>0.29980379259359213</v>
          </cell>
          <cell r="BL28">
            <v>43.7</v>
          </cell>
          <cell r="BM28">
            <v>-0.23785273291708808</v>
          </cell>
          <cell r="BN28">
            <v>52.442999999999998</v>
          </cell>
          <cell r="BO28">
            <v>-0.16561127728632341</v>
          </cell>
          <cell r="BP28">
            <v>63.066000000000003</v>
          </cell>
          <cell r="BQ28">
            <v>0.45986111111111105</v>
          </cell>
          <cell r="BR28">
            <v>51.031999999999996</v>
          </cell>
          <cell r="BS28">
            <v>-0.24742663323993508</v>
          </cell>
          <cell r="BT28">
            <v>210.24099999999999</v>
          </cell>
          <cell r="BU28">
            <v>-9.065311418685118E-2</v>
          </cell>
          <cell r="BW28">
            <v>56</v>
          </cell>
          <cell r="BX28">
            <v>0.28146453089244838</v>
          </cell>
          <cell r="BY28">
            <v>52</v>
          </cell>
          <cell r="BZ28">
            <v>-8.4472665560703097E-3</v>
          </cell>
          <cell r="CA28">
            <v>52</v>
          </cell>
          <cell r="CB28">
            <v>-0.17546697110963116</v>
          </cell>
          <cell r="CC28">
            <v>55</v>
          </cell>
          <cell r="CD28">
            <v>7.7755134033547613E-2</v>
          </cell>
          <cell r="CE28">
            <v>215</v>
          </cell>
          <cell r="CF28">
            <v>2.2635927340528328E-2</v>
          </cell>
        </row>
        <row r="29">
          <cell r="B29" t="str">
            <v>Total Operating Revenue</v>
          </cell>
          <cell r="C29">
            <v>339.88399999700005</v>
          </cell>
          <cell r="E29">
            <v>399.06400000200006</v>
          </cell>
          <cell r="G29">
            <v>368.53100000099994</v>
          </cell>
          <cell r="I29">
            <v>392.5329999999999</v>
          </cell>
          <cell r="K29">
            <v>1500.0120000000002</v>
          </cell>
          <cell r="M29">
            <v>459.43006622616554</v>
          </cell>
          <cell r="O29">
            <v>467.14277262893148</v>
          </cell>
          <cell r="Q29">
            <v>510.86079690849226</v>
          </cell>
          <cell r="S29">
            <v>536.05275938289833</v>
          </cell>
          <cell r="U29">
            <v>1973.4863951464877</v>
          </cell>
          <cell r="W29">
            <v>603.20999999700007</v>
          </cell>
          <cell r="Y29">
            <v>594.40099999899996</v>
          </cell>
          <cell r="AA29">
            <v>647.87199999999996</v>
          </cell>
          <cell r="AC29">
            <v>716.40606880999997</v>
          </cell>
          <cell r="AE29">
            <v>2561.8890688059996</v>
          </cell>
          <cell r="AG29">
            <v>568.08060687772502</v>
          </cell>
          <cell r="AI29">
            <v>622.27684124299253</v>
          </cell>
          <cell r="AK29">
            <v>650.10200000000009</v>
          </cell>
          <cell r="AM29">
            <v>743.13911154892992</v>
          </cell>
          <cell r="AO29">
            <v>2583.5985596696473</v>
          </cell>
          <cell r="AQ29">
            <v>749.68999999999994</v>
          </cell>
          <cell r="AS29">
            <v>799.68799999999999</v>
          </cell>
          <cell r="AU29">
            <v>817.02200000000016</v>
          </cell>
          <cell r="AW29">
            <v>933.86299999999994</v>
          </cell>
          <cell r="AY29">
            <v>3300.2629999999999</v>
          </cell>
          <cell r="BA29">
            <v>975.13499999999999</v>
          </cell>
          <cell r="BB29">
            <v>0.30071762995371421</v>
          </cell>
          <cell r="BC29">
            <v>1128.0780000000002</v>
          </cell>
          <cell r="BD29">
            <v>0.41064765258450819</v>
          </cell>
          <cell r="BE29">
            <v>1202.6000000000001</v>
          </cell>
          <cell r="BF29">
            <v>0.47193098839443715</v>
          </cell>
          <cell r="BG29">
            <v>1315.3530000000001</v>
          </cell>
          <cell r="BH29">
            <v>0.40850745773202291</v>
          </cell>
          <cell r="BI29">
            <v>4621.2</v>
          </cell>
          <cell r="BJ29">
            <v>0.40025204051919494</v>
          </cell>
          <cell r="BL29">
            <v>1461.6020000000003</v>
          </cell>
          <cell r="BM29">
            <v>0.49887143831366965</v>
          </cell>
          <cell r="BN29">
            <v>1526.913</v>
          </cell>
          <cell r="BO29">
            <v>0.35355267986788119</v>
          </cell>
          <cell r="BP29">
            <v>1751.8119999999999</v>
          </cell>
          <cell r="BQ29">
            <v>0.45668717778147316</v>
          </cell>
          <cell r="BR29">
            <v>1893.096</v>
          </cell>
          <cell r="BS29">
            <v>0.43923038150215188</v>
          </cell>
          <cell r="BT29">
            <v>6633.4230000000007</v>
          </cell>
          <cell r="BU29">
            <v>0.43543300441443811</v>
          </cell>
          <cell r="BW29">
            <v>1986</v>
          </cell>
          <cell r="BX29">
            <v>0.35878303395862865</v>
          </cell>
          <cell r="BY29">
            <v>2185.58</v>
          </cell>
          <cell r="BZ29">
            <v>0.43137166295656648</v>
          </cell>
          <cell r="CA29">
            <v>2366.7000000000003</v>
          </cell>
          <cell r="CB29">
            <v>0.35100113482496997</v>
          </cell>
          <cell r="CC29">
            <v>2582.0800000000004</v>
          </cell>
          <cell r="CD29">
            <v>0.36394562135253583</v>
          </cell>
          <cell r="CE29">
            <v>9120.36</v>
          </cell>
          <cell r="CF29">
            <v>0.37491005774846564</v>
          </cell>
        </row>
        <row r="30">
          <cell r="B30" t="str">
            <v>Cost of Sales</v>
          </cell>
          <cell r="C30">
            <v>45.722999999999999</v>
          </cell>
          <cell r="E30">
            <v>52.680999999999997</v>
          </cell>
          <cell r="G30">
            <v>45.936</v>
          </cell>
          <cell r="I30">
            <v>47.850999999999999</v>
          </cell>
          <cell r="K30">
            <v>192.191</v>
          </cell>
          <cell r="M30">
            <v>62.856999999999999</v>
          </cell>
          <cell r="O30">
            <v>66.283000000000001</v>
          </cell>
          <cell r="Q30">
            <v>75.584000000000003</v>
          </cell>
          <cell r="S30">
            <v>67.343999999999994</v>
          </cell>
          <cell r="U30">
            <v>272.06799999999998</v>
          </cell>
          <cell r="W30">
            <v>83.796000000000006</v>
          </cell>
          <cell r="Y30">
            <v>76.188000000000002</v>
          </cell>
          <cell r="AA30">
            <v>96.03</v>
          </cell>
          <cell r="AC30">
            <v>98.427999999999997</v>
          </cell>
          <cell r="AE30">
            <v>354.44200000000001</v>
          </cell>
          <cell r="AG30">
            <v>102.444</v>
          </cell>
          <cell r="AI30">
            <v>106.867</v>
          </cell>
          <cell r="AK30">
            <v>112.48099999999999</v>
          </cell>
          <cell r="AM30">
            <v>119.83799999999999</v>
          </cell>
          <cell r="AO30">
            <v>441.63</v>
          </cell>
          <cell r="AQ30">
            <v>114.842</v>
          </cell>
          <cell r="AS30">
            <v>123.407</v>
          </cell>
          <cell r="AU30">
            <v>115.7</v>
          </cell>
          <cell r="AW30">
            <v>126.202</v>
          </cell>
          <cell r="AY30">
            <v>480.15100000000001</v>
          </cell>
          <cell r="BA30">
            <v>114.48</v>
          </cell>
          <cell r="BB30">
            <v>-3.152156876404022E-3</v>
          </cell>
          <cell r="BC30">
            <v>186.68299999999999</v>
          </cell>
          <cell r="BD30">
            <v>0.51274238900548585</v>
          </cell>
          <cell r="BE30">
            <v>165.99</v>
          </cell>
          <cell r="BF30">
            <v>0.43465859982713928</v>
          </cell>
          <cell r="BG30">
            <v>205.34699999999998</v>
          </cell>
          <cell r="BH30">
            <v>0.62712952251152898</v>
          </cell>
          <cell r="BI30">
            <v>672.5</v>
          </cell>
          <cell r="BJ30">
            <v>0.40060106091625336</v>
          </cell>
          <cell r="BL30">
            <v>251.041</v>
          </cell>
          <cell r="BM30">
            <v>1.1928808525506636</v>
          </cell>
          <cell r="BN30">
            <v>269.48099999999999</v>
          </cell>
          <cell r="BO30">
            <v>0.44352190611892883</v>
          </cell>
          <cell r="BP30">
            <v>245.62700000000001</v>
          </cell>
          <cell r="BQ30">
            <v>0.47976986565455748</v>
          </cell>
          <cell r="BR30">
            <v>244.91399999999999</v>
          </cell>
          <cell r="BS30">
            <v>0.19268360385104244</v>
          </cell>
          <cell r="BT30">
            <v>1011.0629999999999</v>
          </cell>
          <cell r="BU30">
            <v>0.50343940520446084</v>
          </cell>
          <cell r="BW30">
            <v>262</v>
          </cell>
          <cell r="BX30">
            <v>4.3654223812046755E-2</v>
          </cell>
          <cell r="BY30">
            <v>293.3888</v>
          </cell>
          <cell r="BZ30">
            <v>8.8717943008969069E-2</v>
          </cell>
          <cell r="CA30">
            <v>318.30400000000003</v>
          </cell>
          <cell r="CB30">
            <v>0.29588359585876156</v>
          </cell>
          <cell r="CC30">
            <v>348.84480000000002</v>
          </cell>
          <cell r="CD30">
            <v>0.42435630466204488</v>
          </cell>
          <cell r="CE30">
            <v>1222.5376000000001</v>
          </cell>
          <cell r="CF30">
            <v>0.20916065566636322</v>
          </cell>
        </row>
        <row r="31">
          <cell r="B31" t="str">
            <v>% of Product Sales</v>
          </cell>
          <cell r="C31">
            <v>0.19589974293310924</v>
          </cell>
          <cell r="E31">
            <v>0.19613179448848747</v>
          </cell>
          <cell r="G31">
            <v>0.17230307576829593</v>
          </cell>
          <cell r="I31">
            <v>0.17868185212845411</v>
          </cell>
          <cell r="K31">
            <v>0.18544094944037051</v>
          </cell>
          <cell r="M31">
            <v>0.22195268361503551</v>
          </cell>
          <cell r="O31">
            <v>0.21485575364528459</v>
          </cell>
          <cell r="Q31">
            <v>0.22745711706357946</v>
          </cell>
          <cell r="S31">
            <v>0.19208214489391873</v>
          </cell>
          <cell r="U31">
            <v>0.21345363251165828</v>
          </cell>
          <cell r="W31">
            <v>0.2143120204620024</v>
          </cell>
          <cell r="Y31">
            <v>0.18641546366573625</v>
          </cell>
          <cell r="AA31">
            <v>0.21541049798115744</v>
          </cell>
          <cell r="AC31">
            <v>0.20089886103170068</v>
          </cell>
          <cell r="AE31">
            <v>0.20423776933962265</v>
          </cell>
          <cell r="AG31">
            <v>0.21497568821737537</v>
          </cell>
          <cell r="AI31">
            <v>0.20412313129792353</v>
          </cell>
          <cell r="AK31">
            <v>0.20384378397970276</v>
          </cell>
          <cell r="AM31">
            <v>0.1958940319448505</v>
          </cell>
          <cell r="AO31">
            <v>0.2041154421013143</v>
          </cell>
          <cell r="AQ31">
            <v>0.19188304093567252</v>
          </cell>
          <cell r="AS31">
            <v>0.19153655129598013</v>
          </cell>
          <cell r="AT31" t="e">
            <v>#DIV/0!</v>
          </cell>
          <cell r="AU31">
            <v>0.17666225901710431</v>
          </cell>
          <cell r="AW31">
            <v>0.1743603205305333</v>
          </cell>
          <cell r="AY31">
            <v>0.18315734142227302</v>
          </cell>
          <cell r="BA31">
            <v>0.14990179389812752</v>
          </cell>
          <cell r="BC31">
            <v>0.20439013495137764</v>
          </cell>
          <cell r="BE31">
            <v>0.16508204873197416</v>
          </cell>
          <cell r="BG31">
            <v>0.19257901153521517</v>
          </cell>
          <cell r="BI31">
            <v>0.17938595321294246</v>
          </cell>
          <cell r="BL31">
            <v>0.21166996345705991</v>
          </cell>
          <cell r="BN31">
            <v>0.21149881214834371</v>
          </cell>
          <cell r="BP31">
            <v>0.16928480208743263</v>
          </cell>
          <cell r="BR31">
            <v>0.15530718817475339</v>
          </cell>
          <cell r="BT31">
            <v>0.18422874281283907</v>
          </cell>
          <cell r="BW31">
            <v>0.15936739659367397</v>
          </cell>
          <cell r="BY31">
            <v>0.16</v>
          </cell>
          <cell r="CA31">
            <v>0.16</v>
          </cell>
          <cell r="CC31">
            <v>0.16</v>
          </cell>
          <cell r="CE31">
            <v>0.15986400535609674</v>
          </cell>
        </row>
        <row r="32">
          <cell r="B32" t="str">
            <v>Research and Development</v>
          </cell>
          <cell r="C32">
            <v>90.74</v>
          </cell>
          <cell r="E32">
            <v>94.210999999999999</v>
          </cell>
          <cell r="G32">
            <v>84.629000000000005</v>
          </cell>
          <cell r="I32">
            <v>96.572999999999993</v>
          </cell>
          <cell r="K32">
            <v>367.29099999999994</v>
          </cell>
          <cell r="M32">
            <v>111.40600000000001</v>
          </cell>
          <cell r="O32">
            <v>115.563</v>
          </cell>
          <cell r="Q32">
            <v>113.636</v>
          </cell>
          <cell r="S32">
            <v>149.274</v>
          </cell>
          <cell r="U32">
            <v>489.87900000000002</v>
          </cell>
          <cell r="W32">
            <v>136.34</v>
          </cell>
          <cell r="Y32">
            <v>123.44799999999999</v>
          </cell>
          <cell r="AA32">
            <v>128.19499999999999</v>
          </cell>
          <cell r="AC32">
            <v>138.24700000000001</v>
          </cell>
          <cell r="AE32">
            <v>526.23</v>
          </cell>
          <cell r="AG32">
            <v>146.691</v>
          </cell>
          <cell r="AI32">
            <v>147.922</v>
          </cell>
          <cell r="AK32">
            <v>143.65899999999999</v>
          </cell>
          <cell r="AM32">
            <v>185.21</v>
          </cell>
          <cell r="AO32">
            <v>623.48199999999997</v>
          </cell>
          <cell r="AQ32">
            <v>157.43299999999999</v>
          </cell>
          <cell r="AS32">
            <v>180.203</v>
          </cell>
          <cell r="AU32">
            <v>168.7</v>
          </cell>
          <cell r="AW32">
            <v>215.62700000000001</v>
          </cell>
          <cell r="AY32">
            <v>721.96299999999997</v>
          </cell>
          <cell r="BA32">
            <v>190.345</v>
          </cell>
          <cell r="BB32">
            <v>0.2090540102773879</v>
          </cell>
          <cell r="BC32">
            <v>212.886</v>
          </cell>
          <cell r="BD32">
            <v>0.18136767978335544</v>
          </cell>
          <cell r="BE32">
            <v>234.08600000000001</v>
          </cell>
          <cell r="BF32">
            <v>0.38758743331357448</v>
          </cell>
          <cell r="BG32">
            <v>310.18299999999999</v>
          </cell>
          <cell r="BH32">
            <v>0.43851651231061028</v>
          </cell>
          <cell r="BI32">
            <v>947.5</v>
          </cell>
          <cell r="BJ32">
            <v>0.3123941254607232</v>
          </cell>
          <cell r="BL32">
            <v>243.24</v>
          </cell>
          <cell r="BM32">
            <v>0.27789014683863522</v>
          </cell>
          <cell r="BN32">
            <v>278.12400000000002</v>
          </cell>
          <cell r="BO32">
            <v>0.30644570333417898</v>
          </cell>
          <cell r="BP32">
            <v>328.85</v>
          </cell>
          <cell r="BQ32">
            <v>0.40482557692471999</v>
          </cell>
          <cell r="BR32">
            <v>411.61</v>
          </cell>
          <cell r="BS32">
            <v>0.32699084089070007</v>
          </cell>
          <cell r="BT32">
            <v>1261.8240000000001</v>
          </cell>
          <cell r="BU32">
            <v>0.33174036939314</v>
          </cell>
          <cell r="BW32">
            <v>341</v>
          </cell>
          <cell r="BX32">
            <v>0.40190758098996859</v>
          </cell>
          <cell r="BY32">
            <v>399.96114</v>
          </cell>
          <cell r="BZ32">
            <v>0.438067696423178</v>
          </cell>
          <cell r="CA32">
            <v>437.83950000000004</v>
          </cell>
          <cell r="CB32">
            <v>0.33142618214991648</v>
          </cell>
          <cell r="CC32">
            <v>498.34144000000009</v>
          </cell>
          <cell r="CD32">
            <v>0.21071266490124163</v>
          </cell>
          <cell r="CE32">
            <v>1677.1420800000001</v>
          </cell>
          <cell r="CF32">
            <v>0.3291410529519172</v>
          </cell>
        </row>
        <row r="33">
          <cell r="BA33">
            <v>0.19519861352530676</v>
          </cell>
          <cell r="BC33">
            <v>0.215</v>
          </cell>
          <cell r="BE33">
            <v>0.22</v>
          </cell>
          <cell r="BG33">
            <v>0.24</v>
          </cell>
          <cell r="BI33">
            <v>0.20503332467757293</v>
          </cell>
          <cell r="BL33">
            <v>0.16642013352472149</v>
          </cell>
          <cell r="BN33">
            <v>0.18214790233628245</v>
          </cell>
          <cell r="BP33">
            <v>0.18771991515071254</v>
          </cell>
          <cell r="BR33">
            <v>0.21742690280894367</v>
          </cell>
          <cell r="BT33">
            <v>0.19022215227341902</v>
          </cell>
          <cell r="BW33">
            <v>0.17170191339375629</v>
          </cell>
          <cell r="BY33">
            <v>0.183</v>
          </cell>
          <cell r="CA33">
            <v>0.185</v>
          </cell>
          <cell r="CC33">
            <v>0.193</v>
          </cell>
          <cell r="CE33">
            <v>0.18388989908293094</v>
          </cell>
        </row>
        <row r="34">
          <cell r="B34" t="str">
            <v>Selling, General &amp; Administrative</v>
          </cell>
          <cell r="C34">
            <v>97.200999999999993</v>
          </cell>
          <cell r="E34">
            <v>117.372</v>
          </cell>
          <cell r="G34">
            <v>113.613</v>
          </cell>
          <cell r="I34">
            <v>140.928</v>
          </cell>
          <cell r="K34">
            <v>467.94299999999998</v>
          </cell>
          <cell r="M34">
            <v>101.946</v>
          </cell>
          <cell r="O34">
            <v>117.15600000000001</v>
          </cell>
          <cell r="Q34">
            <v>131.726</v>
          </cell>
          <cell r="S34">
            <v>146.208</v>
          </cell>
          <cell r="U34">
            <v>497.03599999999994</v>
          </cell>
          <cell r="W34">
            <v>127.92</v>
          </cell>
          <cell r="Y34">
            <v>107.8</v>
          </cell>
          <cell r="AA34">
            <v>109.36499999999999</v>
          </cell>
          <cell r="AC34">
            <v>129.32499999999999</v>
          </cell>
          <cell r="AE34">
            <v>474.40999999999997</v>
          </cell>
          <cell r="AG34">
            <v>115.4</v>
          </cell>
          <cell r="AI34">
            <v>125.7</v>
          </cell>
          <cell r="AK34">
            <v>135.55000000000001</v>
          </cell>
          <cell r="AM34">
            <v>169.6</v>
          </cell>
          <cell r="AO34">
            <v>546.25</v>
          </cell>
          <cell r="AQ34">
            <v>137.22200000000001</v>
          </cell>
          <cell r="AS34">
            <v>184.25800000000001</v>
          </cell>
          <cell r="AU34">
            <v>209.9</v>
          </cell>
          <cell r="AW34">
            <v>263.505</v>
          </cell>
          <cell r="AY34">
            <v>794.88499999999999</v>
          </cell>
          <cell r="BA34">
            <v>247.31399999999999</v>
          </cell>
          <cell r="BB34">
            <v>0.80229117779947812</v>
          </cell>
          <cell r="BC34">
            <v>276.654</v>
          </cell>
          <cell r="BD34">
            <v>0.50144905512922078</v>
          </cell>
          <cell r="BE34">
            <v>264.64800000000002</v>
          </cell>
          <cell r="BF34">
            <v>0.26082896617436879</v>
          </cell>
          <cell r="BG34">
            <v>299.58400000000006</v>
          </cell>
          <cell r="BH34">
            <v>0.13691960304358575</v>
          </cell>
          <cell r="BI34">
            <v>1088.2</v>
          </cell>
          <cell r="BJ34">
            <v>0.36900306333620603</v>
          </cell>
          <cell r="BL34">
            <v>315.214</v>
          </cell>
          <cell r="BM34">
            <v>0.27454976264991071</v>
          </cell>
          <cell r="BN34">
            <v>356.63799999999998</v>
          </cell>
          <cell r="BO34">
            <v>0.28911203163518318</v>
          </cell>
          <cell r="BP34">
            <v>333.82299999999998</v>
          </cell>
          <cell r="BQ34">
            <v>0.2613849339500014</v>
          </cell>
          <cell r="BR34">
            <v>429.35700000000003</v>
          </cell>
          <cell r="BS34">
            <v>0.43317733924375124</v>
          </cell>
          <cell r="BT34">
            <v>1435.0319999999999</v>
          </cell>
          <cell r="BU34">
            <v>0.31872082337805541</v>
          </cell>
          <cell r="BW34">
            <v>400</v>
          </cell>
          <cell r="BX34">
            <v>0.26897916970692926</v>
          </cell>
          <cell r="BY34">
            <v>475.36365000000001</v>
          </cell>
          <cell r="BZ34">
            <v>0.33290241084797478</v>
          </cell>
          <cell r="CA34">
            <v>491.09025000000003</v>
          </cell>
          <cell r="CB34">
            <v>0.47110968986558754</v>
          </cell>
          <cell r="CC34">
            <v>561.6024000000001</v>
          </cell>
          <cell r="CD34">
            <v>0.30800802129696292</v>
          </cell>
          <cell r="CE34">
            <v>1928.0563000000002</v>
          </cell>
          <cell r="CF34">
            <v>0.34356327942512799</v>
          </cell>
        </row>
        <row r="35">
          <cell r="BA35">
            <v>0.25362026796289744</v>
          </cell>
          <cell r="BC35">
            <v>0.24</v>
          </cell>
          <cell r="BE35">
            <v>0.23300000000000001</v>
          </cell>
          <cell r="BG35">
            <v>0.24</v>
          </cell>
          <cell r="BI35">
            <v>0.23547996191465423</v>
          </cell>
          <cell r="BL35">
            <v>0.21566336116124632</v>
          </cell>
          <cell r="BN35">
            <v>0.23356798979378654</v>
          </cell>
          <cell r="BP35">
            <v>0.19055869008774914</v>
          </cell>
          <cell r="BR35">
            <v>0.22680149342664083</v>
          </cell>
          <cell r="BT35">
            <v>0.2163335581041643</v>
          </cell>
          <cell r="BW35">
            <v>0.2014098690835851</v>
          </cell>
          <cell r="BY35">
            <v>0.2175</v>
          </cell>
          <cell r="CA35">
            <v>0.20749999999999999</v>
          </cell>
          <cell r="CC35">
            <v>0.2175</v>
          </cell>
          <cell r="CE35">
            <v>0.21140133722791646</v>
          </cell>
        </row>
        <row r="36">
          <cell r="B36" t="str">
            <v>Collaborative Profit Split</v>
          </cell>
          <cell r="C36">
            <v>0</v>
          </cell>
          <cell r="E36">
            <v>0</v>
          </cell>
          <cell r="G36">
            <v>0</v>
          </cell>
          <cell r="I36">
            <v>0</v>
          </cell>
          <cell r="K36">
            <v>0</v>
          </cell>
          <cell r="M36">
            <v>0</v>
          </cell>
          <cell r="O36">
            <v>0</v>
          </cell>
          <cell r="Q36">
            <v>0</v>
          </cell>
          <cell r="S36">
            <v>0</v>
          </cell>
          <cell r="U36">
            <v>0</v>
          </cell>
          <cell r="W36">
            <v>46.372999999999998</v>
          </cell>
          <cell r="Y36">
            <v>57.908000000000001</v>
          </cell>
          <cell r="AA36">
            <v>65.796000000000006</v>
          </cell>
          <cell r="AC36">
            <v>76.581000000000003</v>
          </cell>
          <cell r="AE36">
            <v>246.65800000000002</v>
          </cell>
          <cell r="AG36">
            <v>72.076999999999998</v>
          </cell>
          <cell r="AI36">
            <v>84.09</v>
          </cell>
          <cell r="AK36">
            <v>90.048000000000002</v>
          </cell>
          <cell r="AM36">
            <v>104.51</v>
          </cell>
          <cell r="AO36">
            <v>350.72500000000002</v>
          </cell>
          <cell r="AQ36">
            <v>96.6</v>
          </cell>
          <cell r="AS36">
            <v>107.307</v>
          </cell>
          <cell r="AU36">
            <v>119.7</v>
          </cell>
          <cell r="AW36">
            <v>133.92699999999999</v>
          </cell>
          <cell r="AY36">
            <v>457.53399999999999</v>
          </cell>
          <cell r="BA36">
            <v>126.43</v>
          </cell>
          <cell r="BB36">
            <v>0.30879917184265016</v>
          </cell>
          <cell r="BC36">
            <v>145.221</v>
          </cell>
          <cell r="BD36">
            <v>0.35332270960887913</v>
          </cell>
          <cell r="BE36">
            <v>151.89400000000001</v>
          </cell>
          <cell r="BF36">
            <v>0.26895572263993328</v>
          </cell>
          <cell r="BG36">
            <v>170.05500000000001</v>
          </cell>
          <cell r="BH36">
            <v>0.26975889850440926</v>
          </cell>
          <cell r="BI36">
            <v>593.6</v>
          </cell>
          <cell r="BJ36">
            <v>0.29738992074905912</v>
          </cell>
          <cell r="BL36">
            <v>176.27699999999999</v>
          </cell>
          <cell r="BM36">
            <v>0.39426560151862677</v>
          </cell>
          <cell r="BN36">
            <v>198.798</v>
          </cell>
          <cell r="BO36">
            <v>0.36893424504720396</v>
          </cell>
          <cell r="BP36">
            <v>219.59100000000001</v>
          </cell>
          <cell r="BQ36">
            <v>0.44568580720765794</v>
          </cell>
          <cell r="BR36">
            <v>228.417</v>
          </cell>
          <cell r="BS36">
            <v>0.34319484872541239</v>
          </cell>
          <cell r="BT36">
            <v>823.08299999999997</v>
          </cell>
          <cell r="BU36">
            <v>0.38659535040431248</v>
          </cell>
          <cell r="BW36">
            <v>226</v>
          </cell>
          <cell r="BX36">
            <v>0.28207310085830839</v>
          </cell>
          <cell r="BY36">
            <v>255</v>
          </cell>
          <cell r="BZ36">
            <v>0.28270908158029751</v>
          </cell>
          <cell r="CA36">
            <v>275</v>
          </cell>
          <cell r="CB36">
            <v>0.25232819195686518</v>
          </cell>
          <cell r="CC36">
            <v>285</v>
          </cell>
          <cell r="CD36">
            <v>0.24771798946663348</v>
          </cell>
          <cell r="CE36">
            <v>1041</v>
          </cell>
          <cell r="CF36">
            <v>0.26475701721454592</v>
          </cell>
        </row>
        <row r="37">
          <cell r="B37" t="str">
            <v>Total Operating Expenses</v>
          </cell>
          <cell r="C37">
            <v>233.66399999999999</v>
          </cell>
          <cell r="D37" t="e">
            <v>#REF!</v>
          </cell>
          <cell r="E37">
            <v>264.26400000000001</v>
          </cell>
          <cell r="F37" t="e">
            <v>#REF!</v>
          </cell>
          <cell r="G37">
            <v>244.17800000000003</v>
          </cell>
          <cell r="H37" t="e">
            <v>#REF!</v>
          </cell>
          <cell r="I37">
            <v>285.35199999999998</v>
          </cell>
          <cell r="J37" t="e">
            <v>#REF!</v>
          </cell>
          <cell r="K37">
            <v>1027.4580000000001</v>
          </cell>
          <cell r="M37">
            <v>276.209</v>
          </cell>
          <cell r="N37" t="e">
            <v>#REF!</v>
          </cell>
          <cell r="O37">
            <v>299.00200000000001</v>
          </cell>
          <cell r="P37" t="e">
            <v>#REF!</v>
          </cell>
          <cell r="Q37">
            <v>320.94600000000003</v>
          </cell>
          <cell r="R37" t="e">
            <v>#REF!</v>
          </cell>
          <cell r="S37">
            <v>362.82599999999996</v>
          </cell>
          <cell r="T37" t="e">
            <v>#REF!</v>
          </cell>
          <cell r="U37">
            <v>1258.9829999999999</v>
          </cell>
          <cell r="W37">
            <v>394.42900000000003</v>
          </cell>
          <cell r="X37" t="e">
            <v>#REF!</v>
          </cell>
          <cell r="Y37">
            <v>365.34399999999999</v>
          </cell>
          <cell r="Z37" t="e">
            <v>#REF!</v>
          </cell>
          <cell r="AA37">
            <v>399.38599999999997</v>
          </cell>
          <cell r="AB37" t="e">
            <v>#REF!</v>
          </cell>
          <cell r="AC37">
            <v>442.58100000000002</v>
          </cell>
          <cell r="AD37" t="e">
            <v>#REF!</v>
          </cell>
          <cell r="AE37">
            <v>1601.7400000000002</v>
          </cell>
          <cell r="AG37">
            <v>436.61200000000002</v>
          </cell>
          <cell r="AI37">
            <v>464.57900000000001</v>
          </cell>
          <cell r="AK37">
            <v>481.738</v>
          </cell>
          <cell r="AM37">
            <v>579.15800000000002</v>
          </cell>
          <cell r="AO37">
            <v>1962.087</v>
          </cell>
          <cell r="AQ37">
            <v>506.09699999999998</v>
          </cell>
          <cell r="AS37">
            <v>595.17500000000007</v>
          </cell>
          <cell r="AU37">
            <v>614</v>
          </cell>
          <cell r="AW37">
            <v>739.26099999999997</v>
          </cell>
          <cell r="AY37">
            <v>2454.7161573414223</v>
          </cell>
          <cell r="BA37">
            <v>678.56900000000007</v>
          </cell>
          <cell r="BB37">
            <v>0.34078842593415914</v>
          </cell>
          <cell r="BC37">
            <v>821.44399999999996</v>
          </cell>
          <cell r="BD37">
            <v>0.38017221825513481</v>
          </cell>
          <cell r="BE37">
            <v>816.61800000000005</v>
          </cell>
          <cell r="BF37">
            <v>0.32999674267100976</v>
          </cell>
          <cell r="BG37">
            <v>985.1690000000001</v>
          </cell>
          <cell r="BH37">
            <v>0.33264029889308389</v>
          </cell>
          <cell r="BI37">
            <v>3301.8</v>
          </cell>
          <cell r="BJ37">
            <v>0.34508423310987246</v>
          </cell>
          <cell r="BL37">
            <v>985.77200000000005</v>
          </cell>
          <cell r="BM37">
            <v>0.4527218307939207</v>
          </cell>
          <cell r="BN37">
            <v>1103.0409999999999</v>
          </cell>
          <cell r="BO37">
            <v>0.34280730031505491</v>
          </cell>
          <cell r="BP37">
            <v>1127.8910000000001</v>
          </cell>
          <cell r="BQ37">
            <v>0.38117332706357199</v>
          </cell>
          <cell r="BR37">
            <v>1314.298</v>
          </cell>
          <cell r="BS37">
            <v>0.33408379679019529</v>
          </cell>
          <cell r="BT37">
            <v>4531.0020000000004</v>
          </cell>
          <cell r="BU37">
            <v>0.37228239142286035</v>
          </cell>
          <cell r="BW37">
            <v>1229</v>
          </cell>
          <cell r="BX37">
            <v>0.24673859675462473</v>
          </cell>
          <cell r="BY37">
            <v>1423.7135900000001</v>
          </cell>
          <cell r="BZ37">
            <v>0.29071683645485535</v>
          </cell>
          <cell r="CA37">
            <v>1522.2337500000001</v>
          </cell>
          <cell r="CB37">
            <v>0.34962842154073392</v>
          </cell>
          <cell r="CC37">
            <v>1693.7886400000002</v>
          </cell>
          <cell r="CD37">
            <v>0.28874017916789052</v>
          </cell>
          <cell r="CE37">
            <v>5868.7359800000013</v>
          </cell>
          <cell r="CF37">
            <v>0.29524020956071095</v>
          </cell>
        </row>
        <row r="38">
          <cell r="B38" t="str">
            <v>Operating Income (Loss)</v>
          </cell>
          <cell r="C38">
            <v>106.21999999700006</v>
          </cell>
          <cell r="D38" t="e">
            <v>#REF!</v>
          </cell>
          <cell r="E38">
            <v>134.80000000200005</v>
          </cell>
          <cell r="F38" t="e">
            <v>#REF!</v>
          </cell>
          <cell r="G38">
            <v>124.35300000099991</v>
          </cell>
          <cell r="H38" t="e">
            <v>#REF!</v>
          </cell>
          <cell r="I38">
            <v>107.18099999999993</v>
          </cell>
          <cell r="J38" t="e">
            <v>#REF!</v>
          </cell>
          <cell r="K38">
            <v>472.55400000000009</v>
          </cell>
          <cell r="M38">
            <v>183.22106622616553</v>
          </cell>
          <cell r="N38" t="e">
            <v>#REF!</v>
          </cell>
          <cell r="O38">
            <v>168.14077262893147</v>
          </cell>
          <cell r="P38" t="e">
            <v>#REF!</v>
          </cell>
          <cell r="Q38">
            <v>189.91479690849224</v>
          </cell>
          <cell r="R38" t="e">
            <v>#REF!</v>
          </cell>
          <cell r="S38">
            <v>173.22675938289836</v>
          </cell>
          <cell r="T38" t="e">
            <v>#REF!</v>
          </cell>
          <cell r="U38">
            <v>714.50339514648749</v>
          </cell>
          <cell r="W38">
            <v>208.78099999700004</v>
          </cell>
          <cell r="X38" t="e">
            <v>#REF!</v>
          </cell>
          <cell r="Y38">
            <v>229.05699999899997</v>
          </cell>
          <cell r="Z38" t="e">
            <v>#REF!</v>
          </cell>
          <cell r="AA38">
            <v>248.48599999999999</v>
          </cell>
          <cell r="AB38" t="e">
            <v>#REF!</v>
          </cell>
          <cell r="AC38">
            <v>273.82506880999995</v>
          </cell>
          <cell r="AD38" t="e">
            <v>#REF!</v>
          </cell>
          <cell r="AE38">
            <v>960.14906880599995</v>
          </cell>
          <cell r="AG38">
            <v>131.46860687772499</v>
          </cell>
          <cell r="AI38">
            <v>157.69784124299252</v>
          </cell>
          <cell r="AK38">
            <v>168.36400000000009</v>
          </cell>
          <cell r="AM38">
            <v>163.9811115489299</v>
          </cell>
          <cell r="AO38">
            <v>621.51155966964757</v>
          </cell>
          <cell r="AQ38">
            <v>243.59299999999996</v>
          </cell>
          <cell r="AS38">
            <v>204.51299999999992</v>
          </cell>
          <cell r="AU38">
            <v>203.02200000000016</v>
          </cell>
          <cell r="AW38">
            <v>194.60199999999998</v>
          </cell>
          <cell r="AY38">
            <v>845.54684265857759</v>
          </cell>
          <cell r="BA38">
            <v>296.56599999999992</v>
          </cell>
          <cell r="BB38">
            <v>0.21746519809682541</v>
          </cell>
          <cell r="BC38">
            <v>306.63400000000024</v>
          </cell>
          <cell r="BD38">
            <v>0.49933745043102573</v>
          </cell>
          <cell r="BE38">
            <v>385.98200000000008</v>
          </cell>
          <cell r="BF38">
            <v>0.9011831230112981</v>
          </cell>
          <cell r="BG38">
            <v>330.18399999999997</v>
          </cell>
          <cell r="BH38">
            <v>0.69671431948284201</v>
          </cell>
          <cell r="BI38">
            <v>1319.3999999999996</v>
          </cell>
          <cell r="BJ38">
            <v>0.56041029714158452</v>
          </cell>
          <cell r="BL38">
            <v>475.83000000000027</v>
          </cell>
          <cell r="BM38">
            <v>0.60446578501918768</v>
          </cell>
          <cell r="BN38">
            <v>423.87200000000007</v>
          </cell>
          <cell r="BO38">
            <v>0.38233855345460621</v>
          </cell>
          <cell r="BP38">
            <v>623.92099999999982</v>
          </cell>
          <cell r="BQ38">
            <v>0.61645102621365688</v>
          </cell>
          <cell r="BR38">
            <v>578.798</v>
          </cell>
          <cell r="BS38">
            <v>0.75295592760400276</v>
          </cell>
          <cell r="BT38">
            <v>2102.4210000000003</v>
          </cell>
          <cell r="BU38">
            <v>0.59346748522055548</v>
          </cell>
          <cell r="BW38">
            <v>757</v>
          </cell>
          <cell r="BX38">
            <v>0.59090431456612569</v>
          </cell>
          <cell r="BY38">
            <v>761.86640999999986</v>
          </cell>
          <cell r="BZ38">
            <v>0.79739735108711995</v>
          </cell>
          <cell r="CA38">
            <v>844.46625000000017</v>
          </cell>
          <cell r="CB38">
            <v>0.35348265245119248</v>
          </cell>
          <cell r="CC38">
            <v>888.29136000000017</v>
          </cell>
          <cell r="CD38">
            <v>0.53471739708844912</v>
          </cell>
          <cell r="CE38">
            <v>3251.6240200000002</v>
          </cell>
          <cell r="CF38">
            <v>0.54660937081583549</v>
          </cell>
        </row>
        <row r="39">
          <cell r="B39" t="str">
            <v>Interest and other Income net</v>
          </cell>
          <cell r="C39">
            <v>22.399000000000001</v>
          </cell>
          <cell r="E39">
            <v>21.986000000000001</v>
          </cell>
          <cell r="G39">
            <v>24.728999999999999</v>
          </cell>
          <cell r="I39">
            <v>20.32</v>
          </cell>
          <cell r="K39">
            <v>89.433999999999997</v>
          </cell>
          <cell r="M39">
            <v>21.474</v>
          </cell>
          <cell r="O39">
            <v>22.262</v>
          </cell>
          <cell r="Q39">
            <v>25.712</v>
          </cell>
          <cell r="S39">
            <v>20.96</v>
          </cell>
          <cell r="U39">
            <v>90.408000000000015</v>
          </cell>
          <cell r="W39">
            <v>35.064</v>
          </cell>
          <cell r="Y39">
            <v>32.234999999999999</v>
          </cell>
          <cell r="AA39">
            <v>32.472999999999999</v>
          </cell>
          <cell r="AC39">
            <v>30.771999999999998</v>
          </cell>
          <cell r="AE39">
            <v>130.54400000000001</v>
          </cell>
          <cell r="AG39">
            <v>36.4</v>
          </cell>
          <cell r="AI39">
            <v>28.8</v>
          </cell>
          <cell r="AK39">
            <v>15.2</v>
          </cell>
          <cell r="AM39">
            <v>27.4</v>
          </cell>
          <cell r="AO39">
            <v>107.80000000000001</v>
          </cell>
          <cell r="AQ39">
            <v>15.702999999999999</v>
          </cell>
          <cell r="AS39">
            <v>40.869999999999997</v>
          </cell>
          <cell r="AU39">
            <v>15.9</v>
          </cell>
          <cell r="AW39">
            <v>20.334</v>
          </cell>
          <cell r="AY39">
            <v>92.807000000000002</v>
          </cell>
          <cell r="BA39">
            <v>22.32</v>
          </cell>
          <cell r="BB39">
            <v>0.42138444883143356</v>
          </cell>
          <cell r="BC39">
            <v>15.444000000000001</v>
          </cell>
          <cell r="BD39">
            <v>-0.6221189136285783</v>
          </cell>
          <cell r="BE39">
            <v>23.51</v>
          </cell>
          <cell r="BF39">
            <v>0.47861635220125787</v>
          </cell>
          <cell r="BG39">
            <v>21.323</v>
          </cell>
          <cell r="BH39">
            <v>4.8637749581980971E-2</v>
          </cell>
          <cell r="BI39">
            <v>82.597000000000008</v>
          </cell>
          <cell r="BJ39">
            <v>-0.11001325331063383</v>
          </cell>
          <cell r="BL39">
            <v>16.396000000000001</v>
          </cell>
          <cell r="BM39">
            <v>-0.26541218637992825</v>
          </cell>
          <cell r="BN39">
            <v>31.501999999999999</v>
          </cell>
          <cell r="BO39">
            <v>1.0397565397565396</v>
          </cell>
          <cell r="BP39">
            <v>47.390999999999998</v>
          </cell>
          <cell r="BQ39">
            <v>1.0157805189281155</v>
          </cell>
          <cell r="BR39">
            <v>43.743000000000002</v>
          </cell>
          <cell r="BS39">
            <v>1.0514467945411061</v>
          </cell>
          <cell r="BT39">
            <v>140.9</v>
          </cell>
          <cell r="BU39">
            <v>0.70587309466445491</v>
          </cell>
          <cell r="BW39">
            <v>53</v>
          </cell>
          <cell r="BX39">
            <v>2.2324957306660158</v>
          </cell>
          <cell r="BY39">
            <v>80</v>
          </cell>
          <cell r="BZ39">
            <v>1.539521300234906</v>
          </cell>
          <cell r="CA39">
            <v>50</v>
          </cell>
          <cell r="CB39">
            <v>5.5052647127091792E-2</v>
          </cell>
          <cell r="CC39">
            <v>45</v>
          </cell>
          <cell r="CD39">
            <v>2.8736026335642206E-2</v>
          </cell>
          <cell r="CE39">
            <v>228</v>
          </cell>
          <cell r="CF39">
            <v>0.61816891412349184</v>
          </cell>
        </row>
        <row r="40">
          <cell r="B40" t="str">
            <v>Interest Expense</v>
          </cell>
          <cell r="C40">
            <v>-1.363</v>
          </cell>
          <cell r="E40">
            <v>-1.3560000000000001</v>
          </cell>
          <cell r="G40">
            <v>-1.3260000000000001</v>
          </cell>
          <cell r="I40">
            <v>-1.3149999999999999</v>
          </cell>
          <cell r="K40">
            <v>-5.3599999999999994</v>
          </cell>
          <cell r="M40">
            <v>-1.2869999999999999</v>
          </cell>
          <cell r="O40">
            <v>-1.24</v>
          </cell>
          <cell r="Q40">
            <v>-1.175</v>
          </cell>
          <cell r="S40">
            <v>-1.5760000000000001</v>
          </cell>
          <cell r="U40">
            <v>-5.2780000000000005</v>
          </cell>
          <cell r="W40">
            <v>-1.4910000000000001</v>
          </cell>
          <cell r="Y40">
            <v>-1.345</v>
          </cell>
          <cell r="AA40">
            <v>-1.7190000000000001</v>
          </cell>
          <cell r="AC40">
            <v>-1.1819999999999999</v>
          </cell>
          <cell r="AE40">
            <v>-5.7370000000000001</v>
          </cell>
          <cell r="AG40">
            <v>0</v>
          </cell>
          <cell r="AI40">
            <v>0</v>
          </cell>
          <cell r="AK40">
            <v>0</v>
          </cell>
          <cell r="AM40">
            <v>0</v>
          </cell>
          <cell r="AO40">
            <v>0</v>
          </cell>
          <cell r="AQ40">
            <v>0</v>
          </cell>
          <cell r="AS40">
            <v>0</v>
          </cell>
          <cell r="AU40">
            <v>0</v>
          </cell>
          <cell r="AW40">
            <v>0</v>
          </cell>
          <cell r="AY40">
            <v>0</v>
          </cell>
          <cell r="BA40">
            <v>0</v>
          </cell>
          <cell r="BB40" t="str">
            <v>NM</v>
          </cell>
          <cell r="BC40">
            <v>0</v>
          </cell>
          <cell r="BD40" t="str">
            <v>NM</v>
          </cell>
          <cell r="BE40">
            <v>0</v>
          </cell>
          <cell r="BF40" t="str">
            <v>NM</v>
          </cell>
          <cell r="BG40">
            <v>0</v>
          </cell>
          <cell r="BH40" t="str">
            <v>NM</v>
          </cell>
          <cell r="BI40">
            <v>0</v>
          </cell>
          <cell r="BJ40" t="str">
            <v>NM</v>
          </cell>
          <cell r="BL40">
            <v>0</v>
          </cell>
          <cell r="BM40" t="str">
            <v>NM</v>
          </cell>
          <cell r="BN40">
            <v>0</v>
          </cell>
          <cell r="BO40" t="str">
            <v>NM</v>
          </cell>
          <cell r="BP40">
            <v>-25</v>
          </cell>
          <cell r="BQ40" t="str">
            <v>NM</v>
          </cell>
          <cell r="BR40">
            <v>-23.035</v>
          </cell>
          <cell r="BS40" t="str">
            <v>NM</v>
          </cell>
          <cell r="BT40">
            <v>-49.9</v>
          </cell>
          <cell r="BU40" t="str">
            <v>NM</v>
          </cell>
          <cell r="BW40">
            <v>-19</v>
          </cell>
          <cell r="BX40" t="str">
            <v>NM</v>
          </cell>
          <cell r="BY40">
            <v>-24</v>
          </cell>
          <cell r="BZ40" t="str">
            <v>NM</v>
          </cell>
          <cell r="CA40">
            <v>-24</v>
          </cell>
          <cell r="CB40" t="str">
            <v>NM</v>
          </cell>
          <cell r="CC40">
            <v>-24</v>
          </cell>
          <cell r="CD40" t="str">
            <v>NM</v>
          </cell>
          <cell r="CE40">
            <v>-91</v>
          </cell>
          <cell r="CF40" t="str">
            <v>NM</v>
          </cell>
        </row>
        <row r="41">
          <cell r="B41" t="str">
            <v>Other</v>
          </cell>
          <cell r="C41">
            <v>-50</v>
          </cell>
          <cell r="E41">
            <v>0</v>
          </cell>
          <cell r="G41">
            <v>0</v>
          </cell>
          <cell r="I41">
            <v>0</v>
          </cell>
          <cell r="K41">
            <v>-50</v>
          </cell>
          <cell r="M41">
            <v>0</v>
          </cell>
          <cell r="O41">
            <v>0</v>
          </cell>
          <cell r="Q41">
            <v>0</v>
          </cell>
          <cell r="S41">
            <v>0</v>
          </cell>
          <cell r="U41">
            <v>0</v>
          </cell>
          <cell r="W41">
            <v>0</v>
          </cell>
          <cell r="Y41">
            <v>0</v>
          </cell>
          <cell r="AA41">
            <v>0</v>
          </cell>
          <cell r="AC41">
            <v>0</v>
          </cell>
          <cell r="AE41">
            <v>0</v>
          </cell>
          <cell r="AG41">
            <v>0</v>
          </cell>
          <cell r="AI41">
            <v>0</v>
          </cell>
          <cell r="AK41">
            <v>0</v>
          </cell>
          <cell r="AM41">
            <v>0</v>
          </cell>
          <cell r="AO41">
            <v>0</v>
          </cell>
          <cell r="AQ41">
            <v>0</v>
          </cell>
          <cell r="AS41">
            <v>0</v>
          </cell>
          <cell r="AU41">
            <v>0</v>
          </cell>
          <cell r="AW41">
            <v>0</v>
          </cell>
          <cell r="AY41">
            <v>0</v>
          </cell>
          <cell r="BA41">
            <v>0</v>
          </cell>
          <cell r="BB41" t="str">
            <v>NM</v>
          </cell>
          <cell r="BC41">
            <v>0</v>
          </cell>
          <cell r="BD41" t="str">
            <v>NM</v>
          </cell>
          <cell r="BE41">
            <v>0</v>
          </cell>
          <cell r="BF41" t="str">
            <v>NM</v>
          </cell>
          <cell r="BG41">
            <v>0</v>
          </cell>
          <cell r="BH41" t="str">
            <v>NM</v>
          </cell>
          <cell r="BI41">
            <v>0</v>
          </cell>
          <cell r="BJ41" t="str">
            <v>NM</v>
          </cell>
          <cell r="BL41">
            <v>0</v>
          </cell>
          <cell r="BM41" t="str">
            <v>NM</v>
          </cell>
          <cell r="BN41">
            <v>0</v>
          </cell>
          <cell r="BO41" t="str">
            <v>NM</v>
          </cell>
          <cell r="BP41">
            <v>0</v>
          </cell>
          <cell r="BQ41" t="str">
            <v>NM</v>
          </cell>
          <cell r="BR41">
            <v>0</v>
          </cell>
          <cell r="BS41" t="str">
            <v>NM</v>
          </cell>
          <cell r="BT41">
            <v>0</v>
          </cell>
          <cell r="BU41" t="str">
            <v>NM</v>
          </cell>
          <cell r="BW41">
            <v>0</v>
          </cell>
          <cell r="BX41" t="str">
            <v>NM</v>
          </cell>
          <cell r="BY41">
            <v>0</v>
          </cell>
          <cell r="BZ41" t="str">
            <v>NM</v>
          </cell>
          <cell r="CA41">
            <v>0</v>
          </cell>
          <cell r="CB41" t="str">
            <v>NM</v>
          </cell>
          <cell r="CC41">
            <v>0</v>
          </cell>
          <cell r="CD41" t="str">
            <v>NM</v>
          </cell>
          <cell r="CE41">
            <v>0</v>
          </cell>
          <cell r="CF41" t="str">
            <v>NM</v>
          </cell>
        </row>
        <row r="42">
          <cell r="B42" t="str">
            <v>Income (Loss) Before Taxes</v>
          </cell>
          <cell r="C42">
            <v>77.25599999700006</v>
          </cell>
          <cell r="D42" t="e">
            <v>#REF!</v>
          </cell>
          <cell r="E42">
            <v>155.43000000200004</v>
          </cell>
          <cell r="F42" t="e">
            <v>#REF!</v>
          </cell>
          <cell r="G42">
            <v>147.75600000099993</v>
          </cell>
          <cell r="H42" t="e">
            <v>#REF!</v>
          </cell>
          <cell r="I42">
            <v>126.18599999999992</v>
          </cell>
          <cell r="J42" t="e">
            <v>#REF!</v>
          </cell>
          <cell r="K42">
            <v>556.62800000000004</v>
          </cell>
          <cell r="M42">
            <v>203.40806622616552</v>
          </cell>
          <cell r="N42" t="e">
            <v>#REF!</v>
          </cell>
          <cell r="O42">
            <v>189.16277262893146</v>
          </cell>
          <cell r="P42" t="e">
            <v>#REF!</v>
          </cell>
          <cell r="Q42">
            <v>214.45179690849221</v>
          </cell>
          <cell r="R42" t="e">
            <v>#REF!</v>
          </cell>
          <cell r="S42">
            <v>192.61075938289838</v>
          </cell>
          <cell r="T42" t="e">
            <v>#REF!</v>
          </cell>
          <cell r="U42">
            <v>799.6333951464876</v>
          </cell>
          <cell r="W42">
            <v>242.35399999700002</v>
          </cell>
          <cell r="X42" t="e">
            <v>#REF!</v>
          </cell>
          <cell r="Y42">
            <v>259.94699999899996</v>
          </cell>
          <cell r="Z42" t="e">
            <v>#REF!</v>
          </cell>
          <cell r="AA42">
            <v>279.24</v>
          </cell>
          <cell r="AB42" t="e">
            <v>#REF!</v>
          </cell>
          <cell r="AC42">
            <v>303.41506880999992</v>
          </cell>
          <cell r="AD42" t="e">
            <v>#REF!</v>
          </cell>
          <cell r="AE42">
            <v>1084.9560688059998</v>
          </cell>
          <cell r="AG42">
            <v>167.868606877725</v>
          </cell>
          <cell r="AI42">
            <v>186.49784124299254</v>
          </cell>
          <cell r="AK42">
            <v>183.56400000000008</v>
          </cell>
          <cell r="AM42">
            <v>191.38111154892991</v>
          </cell>
          <cell r="AO42">
            <v>729.31155966964752</v>
          </cell>
          <cell r="AQ42">
            <v>259.29599999999994</v>
          </cell>
          <cell r="AS42">
            <v>245.38299999999992</v>
          </cell>
          <cell r="AU42">
            <v>218.92200000000017</v>
          </cell>
          <cell r="AW42">
            <v>214.93599999999998</v>
          </cell>
          <cell r="AY42">
            <v>938.35384265857761</v>
          </cell>
          <cell r="BA42">
            <v>318.88599999999991</v>
          </cell>
          <cell r="BB42">
            <v>0.2298145748488214</v>
          </cell>
          <cell r="BC42">
            <v>322.07800000000026</v>
          </cell>
          <cell r="BD42">
            <v>0.31255221429357527</v>
          </cell>
          <cell r="BE42">
            <v>409.49200000000008</v>
          </cell>
          <cell r="BF42">
            <v>0.8704926868930476</v>
          </cell>
          <cell r="BG42">
            <v>351.50699999999995</v>
          </cell>
          <cell r="BH42">
            <v>0.63540309673577244</v>
          </cell>
          <cell r="BI42">
            <v>1401.9969999999996</v>
          </cell>
          <cell r="BJ42">
            <v>0.4941026894799212</v>
          </cell>
          <cell r="BL42">
            <v>492.22600000000028</v>
          </cell>
          <cell r="BM42">
            <v>0.54357983730863202</v>
          </cell>
          <cell r="BN42">
            <v>455.37400000000008</v>
          </cell>
          <cell r="BO42">
            <v>0.41386248051714092</v>
          </cell>
          <cell r="BP42">
            <v>646.31199999999978</v>
          </cell>
          <cell r="BQ42">
            <v>0.57832631650923494</v>
          </cell>
          <cell r="BR42">
            <v>599.50600000000009</v>
          </cell>
          <cell r="BS42">
            <v>0.70553075756670625</v>
          </cell>
          <cell r="BT42">
            <v>2193.4180000000006</v>
          </cell>
          <cell r="BU42">
            <v>0.56449550177354246</v>
          </cell>
          <cell r="BW42">
            <v>791</v>
          </cell>
          <cell r="BX42">
            <v>0.60698540914132848</v>
          </cell>
          <cell r="BY42">
            <v>817.86640999999986</v>
          </cell>
          <cell r="BZ42">
            <v>0.79603229433388756</v>
          </cell>
          <cell r="CA42">
            <v>870.46625000000017</v>
          </cell>
          <cell r="CB42">
            <v>0.34682049845894936</v>
          </cell>
          <cell r="CC42">
            <v>909.29136000000017</v>
          </cell>
          <cell r="CD42">
            <v>0.51673437797119637</v>
          </cell>
          <cell r="CE42">
            <v>3388.6240200000002</v>
          </cell>
          <cell r="CF42">
            <v>0.54490572248426861</v>
          </cell>
        </row>
        <row r="43">
          <cell r="B43" t="str">
            <v>Income Tax (Benefit)</v>
          </cell>
          <cell r="C43">
            <v>22.91</v>
          </cell>
          <cell r="E43">
            <v>36.084000000000003</v>
          </cell>
          <cell r="G43">
            <v>32.942</v>
          </cell>
          <cell r="I43">
            <v>23.69</v>
          </cell>
          <cell r="K43">
            <v>121.56800000000001</v>
          </cell>
          <cell r="M43">
            <v>33.540999999999997</v>
          </cell>
          <cell r="O43">
            <v>35.161999999999999</v>
          </cell>
          <cell r="Q43">
            <v>38.149000000000001</v>
          </cell>
          <cell r="S43">
            <v>37.49</v>
          </cell>
          <cell r="U43">
            <v>143.67400000000001</v>
          </cell>
          <cell r="W43">
            <v>42.930999999999997</v>
          </cell>
          <cell r="Y43">
            <v>47.738999999999997</v>
          </cell>
          <cell r="AA43">
            <v>49.619</v>
          </cell>
          <cell r="AC43">
            <v>50.045000000000002</v>
          </cell>
          <cell r="AE43">
            <v>190.334</v>
          </cell>
          <cell r="AG43">
            <v>49.2</v>
          </cell>
          <cell r="AI43">
            <v>66.009</v>
          </cell>
          <cell r="AK43">
            <v>63.384999999999998</v>
          </cell>
          <cell r="AM43">
            <v>67.203000000000003</v>
          </cell>
          <cell r="AO43">
            <v>245.797</v>
          </cell>
          <cell r="AQ43">
            <v>76.762</v>
          </cell>
          <cell r="AS43">
            <v>81.891999999999996</v>
          </cell>
          <cell r="AU43">
            <v>75.099999999999994</v>
          </cell>
          <cell r="AW43">
            <v>69.944000000000003</v>
          </cell>
          <cell r="AY43">
            <v>303.69799999999998</v>
          </cell>
          <cell r="BA43">
            <v>111.33499999999999</v>
          </cell>
          <cell r="BB43">
            <v>0.45039212110158666</v>
          </cell>
          <cell r="BC43">
            <v>120.306</v>
          </cell>
          <cell r="BD43">
            <v>0.46908122893567139</v>
          </cell>
          <cell r="BE43">
            <v>149.88999999999999</v>
          </cell>
          <cell r="BF43">
            <v>0.99587217043941401</v>
          </cell>
          <cell r="BG43">
            <v>126.1</v>
          </cell>
          <cell r="BH43">
            <v>0.80287086812306963</v>
          </cell>
          <cell r="BI43">
            <v>507.63099999999997</v>
          </cell>
          <cell r="BJ43">
            <v>0.67149931840183341</v>
          </cell>
          <cell r="BL43">
            <v>180.58500000000001</v>
          </cell>
          <cell r="BM43">
            <v>0.62199667669645686</v>
          </cell>
          <cell r="BN43">
            <v>126.8</v>
          </cell>
          <cell r="BO43">
            <v>5.3979020165245251E-2</v>
          </cell>
          <cell r="BP43">
            <v>262.49099999999999</v>
          </cell>
          <cell r="BQ43">
            <v>0.75122423110280878</v>
          </cell>
          <cell r="BR43">
            <v>236.221</v>
          </cell>
          <cell r="BS43">
            <v>0.87328310864393344</v>
          </cell>
          <cell r="BT43">
            <v>806.09699999999998</v>
          </cell>
          <cell r="BU43">
            <v>0.5879585762098849</v>
          </cell>
          <cell r="BW43">
            <v>300</v>
          </cell>
          <cell r="BX43">
            <v>0.66126754713846658</v>
          </cell>
          <cell r="BY43">
            <v>303.42843810999995</v>
          </cell>
          <cell r="BZ43">
            <v>1.3929687548107252</v>
          </cell>
          <cell r="CA43">
            <v>322.94297875000007</v>
          </cell>
          <cell r="CB43">
            <v>0.23030114842032701</v>
          </cell>
          <cell r="CC43">
            <v>337.34709456000007</v>
          </cell>
          <cell r="CD43">
            <v>0.42809951088175935</v>
          </cell>
          <cell r="CE43">
            <v>1263.7185114200001</v>
          </cell>
          <cell r="CF43">
            <v>0.567700303338184</v>
          </cell>
        </row>
        <row r="44">
          <cell r="B44" t="str">
            <v>Tax Rate</v>
          </cell>
          <cell r="C44">
            <v>0.29654654655806179</v>
          </cell>
          <cell r="E44">
            <v>0.23215595444596077</v>
          </cell>
          <cell r="G44">
            <v>0.22294864506197423</v>
          </cell>
          <cell r="I44">
            <v>0.18773873488342618</v>
          </cell>
          <cell r="K44">
            <v>0.21840079909742235</v>
          </cell>
          <cell r="M44">
            <v>0.31057618156261746</v>
          </cell>
          <cell r="O44">
            <v>0.31062449585915947</v>
          </cell>
          <cell r="Q44">
            <v>0.31050325499576703</v>
          </cell>
          <cell r="S44">
            <v>0.31069126943984371</v>
          </cell>
          <cell r="U44">
            <v>0.17967483708416138</v>
          </cell>
          <cell r="W44">
            <v>0.320523684181443</v>
          </cell>
          <cell r="Y44">
            <v>0.32030716534990089</v>
          </cell>
          <cell r="AA44">
            <v>0.32044099205704007</v>
          </cell>
          <cell r="AC44">
            <v>0.32039990406928232</v>
          </cell>
          <cell r="AE44">
            <v>0.17543014456747877</v>
          </cell>
          <cell r="AG44">
            <v>0.29349894260372089</v>
          </cell>
          <cell r="AI44">
            <v>0.35428459719400968</v>
          </cell>
          <cell r="AK44">
            <v>0.345725382990834</v>
          </cell>
          <cell r="AM44">
            <v>0.35148524883632459</v>
          </cell>
          <cell r="AO44">
            <v>0.33702605798725771</v>
          </cell>
          <cell r="AQ44">
            <v>0.29619869560489492</v>
          </cell>
          <cell r="AS44">
            <v>0.33376329644768415</v>
          </cell>
          <cell r="AU44">
            <v>0.3432807897415317</v>
          </cell>
          <cell r="AW44">
            <v>0.32563596409549711</v>
          </cell>
          <cell r="AY44">
            <v>0.32364976429312847</v>
          </cell>
          <cell r="BA44">
            <v>0.34913730925785397</v>
          </cell>
          <cell r="BC44">
            <v>0.37353063543613629</v>
          </cell>
          <cell r="BE44">
            <v>0.3660388969747882</v>
          </cell>
          <cell r="BG44">
            <v>0.35874107770257779</v>
          </cell>
          <cell r="BI44">
            <v>0.36207709431617907</v>
          </cell>
          <cell r="BJ44">
            <v>0.11873121584679147</v>
          </cell>
          <cell r="BL44">
            <v>0.36687415943083035</v>
          </cell>
          <cell r="BN44">
            <v>0.27845243689802224</v>
          </cell>
          <cell r="BP44">
            <v>0.40613666464493942</v>
          </cell>
          <cell r="BR44">
            <v>0.39402608147374668</v>
          </cell>
          <cell r="BT44">
            <v>0.36750724212165659</v>
          </cell>
          <cell r="BU44">
            <v>1.4997214379807389E-2</v>
          </cell>
          <cell r="BW44">
            <v>0.37926675094816686</v>
          </cell>
          <cell r="BY44">
            <v>0.371</v>
          </cell>
          <cell r="CA44">
            <v>0.371</v>
          </cell>
          <cell r="CC44">
            <v>0.371</v>
          </cell>
          <cell r="CE44">
            <v>0.3729296918045219</v>
          </cell>
          <cell r="CF44">
            <v>1.4754674361139086E-2</v>
          </cell>
        </row>
        <row r="45">
          <cell r="B45" t="str">
            <v>Reported Net Income</v>
          </cell>
          <cell r="C45">
            <v>54.345999997000064</v>
          </cell>
          <cell r="D45" t="e">
            <v>#REF!</v>
          </cell>
          <cell r="E45">
            <v>119.34600000200004</v>
          </cell>
          <cell r="F45" t="e">
            <v>#REF!</v>
          </cell>
          <cell r="G45">
            <v>114.81400000099993</v>
          </cell>
          <cell r="H45" t="e">
            <v>#REF!</v>
          </cell>
          <cell r="I45">
            <v>102.49599999999992</v>
          </cell>
          <cell r="J45" t="e">
            <v>#REF!</v>
          </cell>
          <cell r="K45">
            <v>435.06000000000006</v>
          </cell>
          <cell r="M45">
            <v>169.86706622616552</v>
          </cell>
          <cell r="N45" t="e">
            <v>#REF!</v>
          </cell>
          <cell r="O45">
            <v>154.00077262893146</v>
          </cell>
          <cell r="P45" t="e">
            <v>#REF!</v>
          </cell>
          <cell r="Q45">
            <v>176.30279690849221</v>
          </cell>
          <cell r="R45" t="e">
            <v>#REF!</v>
          </cell>
          <cell r="S45">
            <v>155.12075938289837</v>
          </cell>
          <cell r="T45" t="e">
            <v>#REF!</v>
          </cell>
          <cell r="U45">
            <v>653.88039514648756</v>
          </cell>
          <cell r="W45">
            <v>199.42299999700003</v>
          </cell>
          <cell r="X45" t="e">
            <v>#REF!</v>
          </cell>
          <cell r="Y45">
            <v>212.20799999899995</v>
          </cell>
          <cell r="Z45" t="e">
            <v>#REF!</v>
          </cell>
          <cell r="AA45">
            <v>229.62100000000001</v>
          </cell>
          <cell r="AB45" t="e">
            <v>#REF!</v>
          </cell>
          <cell r="AC45">
            <v>253.37006880999991</v>
          </cell>
          <cell r="AD45" t="e">
            <v>#REF!</v>
          </cell>
          <cell r="AE45">
            <v>893.21106880599996</v>
          </cell>
          <cell r="AG45">
            <v>118.668606877725</v>
          </cell>
          <cell r="AI45">
            <v>120.48884124299254</v>
          </cell>
          <cell r="AK45">
            <v>120.17900000000009</v>
          </cell>
          <cell r="AM45">
            <v>124.17811154892991</v>
          </cell>
          <cell r="AO45">
            <v>483.5145596696475</v>
          </cell>
          <cell r="AQ45">
            <v>182.53399999999993</v>
          </cell>
          <cell r="AS45">
            <v>163.49099999999993</v>
          </cell>
          <cell r="AU45">
            <v>143.82200000000017</v>
          </cell>
          <cell r="AW45">
            <v>144.99199999999996</v>
          </cell>
          <cell r="AY45">
            <v>634.65584265857763</v>
          </cell>
          <cell r="BA45">
            <v>207.55099999999993</v>
          </cell>
          <cell r="BB45">
            <v>0.13705391872199146</v>
          </cell>
          <cell r="BC45">
            <v>201.77200000000028</v>
          </cell>
          <cell r="BD45">
            <v>0.23414744542513266</v>
          </cell>
          <cell r="BE45">
            <v>259.60200000000009</v>
          </cell>
          <cell r="BF45">
            <v>0.80502287549887908</v>
          </cell>
          <cell r="BG45">
            <v>225.40699999999995</v>
          </cell>
          <cell r="BH45">
            <v>0.55461680644449363</v>
          </cell>
          <cell r="BI45">
            <v>894.36599999999964</v>
          </cell>
          <cell r="BJ45">
            <v>0.4092141596829777</v>
          </cell>
          <cell r="BL45">
            <v>311.6410000000003</v>
          </cell>
          <cell r="BM45">
            <v>0.50151529021782792</v>
          </cell>
          <cell r="BN45">
            <v>328.57400000000007</v>
          </cell>
          <cell r="BO45">
            <v>0.6284420038459233</v>
          </cell>
          <cell r="BP45">
            <v>383.8209999999998</v>
          </cell>
          <cell r="BQ45">
            <v>0.47849785440789994</v>
          </cell>
          <cell r="BR45">
            <v>363.28500000000008</v>
          </cell>
          <cell r="BS45">
            <v>0.61168464155949076</v>
          </cell>
          <cell r="BT45">
            <v>1387.3210000000001</v>
          </cell>
          <cell r="BU45">
            <v>0.55117815301565654</v>
          </cell>
          <cell r="BW45">
            <v>491</v>
          </cell>
          <cell r="BX45">
            <v>0.57553081911558346</v>
          </cell>
          <cell r="BY45">
            <v>514.43797188999997</v>
          </cell>
          <cell r="BZ45">
            <v>0.56566853095497471</v>
          </cell>
          <cell r="CA45">
            <v>547.52327125000011</v>
          </cell>
          <cell r="CB45">
            <v>0.42650681242037414</v>
          </cell>
          <cell r="CC45">
            <v>571.94426544000009</v>
          </cell>
          <cell r="CD45">
            <v>0.57436796300425286</v>
          </cell>
          <cell r="CE45">
            <v>2124.9055085800001</v>
          </cell>
          <cell r="CF45">
            <v>0.53166102767852563</v>
          </cell>
        </row>
        <row r="46">
          <cell r="B46" t="str">
            <v>EPS, basic</v>
          </cell>
          <cell r="C46">
            <v>5.3195279706391409E-2</v>
          </cell>
          <cell r="D46" t="e">
            <v>#REF!</v>
          </cell>
          <cell r="E46">
            <v>0.1161134028662049</v>
          </cell>
          <cell r="F46" t="e">
            <v>#REF!</v>
          </cell>
          <cell r="G46">
            <v>0.11225174174395246</v>
          </cell>
          <cell r="H46" t="e">
            <v>#REF!</v>
          </cell>
          <cell r="I46">
            <v>9.9454483000867386E-2</v>
          </cell>
          <cell r="J46" t="e">
            <v>#REF!</v>
          </cell>
          <cell r="K46">
            <v>0.84830168077058077</v>
          </cell>
          <cell r="M46">
            <v>0.15719058841409891</v>
          </cell>
          <cell r="N46" t="e">
            <v>#REF!</v>
          </cell>
          <cell r="O46">
            <v>0.14772766505983081</v>
          </cell>
          <cell r="P46" t="e">
            <v>#REF!</v>
          </cell>
          <cell r="Q46">
            <v>0.16857272598569231</v>
          </cell>
          <cell r="R46" t="e">
            <v>#REF!</v>
          </cell>
          <cell r="S46">
            <v>0.14771576793625393</v>
          </cell>
          <cell r="T46" t="e">
            <v>#REF!</v>
          </cell>
          <cell r="U46">
            <v>0.62610751786886065</v>
          </cell>
          <cell r="W46">
            <v>0.18963949828069879</v>
          </cell>
          <cell r="X46" t="e">
            <v>#REF!</v>
          </cell>
          <cell r="Y46">
            <v>0.201336627462533</v>
          </cell>
          <cell r="Z46" t="e">
            <v>#REF!</v>
          </cell>
          <cell r="AA46">
            <v>0.21772122853328479</v>
          </cell>
          <cell r="AB46" t="e">
            <v>#REF!</v>
          </cell>
          <cell r="AC46">
            <v>0.23995422792662244</v>
          </cell>
          <cell r="AD46" t="e">
            <v>#REF!</v>
          </cell>
          <cell r="AE46">
            <v>0.84741827980205642</v>
          </cell>
          <cell r="AG46">
            <v>0.11262407288593676</v>
          </cell>
          <cell r="AI46">
            <v>0.11585443224435389</v>
          </cell>
          <cell r="AK46">
            <v>0.11644687757376106</v>
          </cell>
          <cell r="AM46">
            <v>0.12075917770961529</v>
          </cell>
          <cell r="AO46">
            <v>0.46558555820163972</v>
          </cell>
          <cell r="AQ46">
            <v>0.17828754720077195</v>
          </cell>
          <cell r="AS46">
            <v>0.15937622463243961</v>
          </cell>
          <cell r="AU46">
            <v>0.13818408916218311</v>
          </cell>
          <cell r="AW46">
            <v>0.13843172075349197</v>
          </cell>
          <cell r="AY46">
            <v>0.61351622099003444</v>
          </cell>
          <cell r="BA46">
            <v>0.19669389062526646</v>
          </cell>
          <cell r="BB46">
            <v>0.10323964692703358</v>
          </cell>
          <cell r="BC46">
            <v>0.19023985050239559</v>
          </cell>
          <cell r="BD46">
            <v>0.19365263508490682</v>
          </cell>
          <cell r="BE46">
            <v>0.24603559717193932</v>
          </cell>
          <cell r="BF46">
            <v>0.78049150711681192</v>
          </cell>
          <cell r="BG46">
            <v>0.21473468610079066</v>
          </cell>
          <cell r="BH46">
            <v>0.55119567200333264</v>
          </cell>
          <cell r="BI46">
            <v>0.84760772011960184</v>
          </cell>
          <cell r="BJ46">
            <v>0.38155714734292223</v>
          </cell>
          <cell r="BL46">
            <v>0.29769915325477275</v>
          </cell>
          <cell r="BM46">
            <v>0.51351499687368318</v>
          </cell>
          <cell r="BN46">
            <v>0.31068947127549734</v>
          </cell>
          <cell r="BO46">
            <v>0.6331461071642559</v>
          </cell>
          <cell r="BP46">
            <v>0.36191125456018103</v>
          </cell>
          <cell r="BQ46">
            <v>0.47097110629590433</v>
          </cell>
          <cell r="BR46">
            <v>0.3444360799602551</v>
          </cell>
          <cell r="BS46">
            <v>0.60400765341928087</v>
          </cell>
          <cell r="BT46">
            <v>1.3150560404644005</v>
          </cell>
          <cell r="BU46">
            <v>0.5514913435177764</v>
          </cell>
          <cell r="BW46">
            <v>0.46584440227703983</v>
          </cell>
          <cell r="BX46">
            <v>0.56481601369677836</v>
          </cell>
          <cell r="BY46">
            <v>0.48808156725806451</v>
          </cell>
          <cell r="BZ46">
            <v>0.57096268906154357</v>
          </cell>
          <cell r="CA46">
            <v>0.51947179435483881</v>
          </cell>
          <cell r="CB46">
            <v>0.43535683902987765</v>
          </cell>
          <cell r="CC46">
            <v>0.54264161806451627</v>
          </cell>
          <cell r="CD46">
            <v>0.57544940741147776</v>
          </cell>
          <cell r="CE46">
            <v>2.0160393819544593</v>
          </cell>
          <cell r="CF46">
            <v>0.53304446344546097</v>
          </cell>
        </row>
        <row r="47">
          <cell r="B47" t="str">
            <v>EPS, diluted</v>
          </cell>
          <cell r="C47">
            <v>5.1261300007734628E-2</v>
          </cell>
          <cell r="D47" t="e">
            <v>#REF!</v>
          </cell>
          <cell r="E47">
            <v>0.11182173883900132</v>
          </cell>
          <cell r="F47" t="e">
            <v>#REF!</v>
          </cell>
          <cell r="G47">
            <v>0.10948743622848416</v>
          </cell>
          <cell r="H47" t="e">
            <v>#REF!</v>
          </cell>
          <cell r="I47">
            <v>9.672335662963033E-2</v>
          </cell>
          <cell r="J47" t="e">
            <v>#REF!</v>
          </cell>
          <cell r="K47">
            <v>0.82168185466735921</v>
          </cell>
          <cell r="M47">
            <v>0.16360744536644534</v>
          </cell>
          <cell r="N47" t="e">
            <v>#REF!</v>
          </cell>
          <cell r="O47">
            <v>0.14302396905211939</v>
          </cell>
          <cell r="P47" t="e">
            <v>#REF!</v>
          </cell>
          <cell r="Q47">
            <v>0.16279624374956575</v>
          </cell>
          <cell r="R47" t="e">
            <v>#REF!</v>
          </cell>
          <cell r="S47">
            <v>0.1442675142833611</v>
          </cell>
          <cell r="T47" t="e">
            <v>#REF!</v>
          </cell>
          <cell r="U47">
            <v>0.60987544247047309</v>
          </cell>
          <cell r="W47">
            <v>0.18630385512668887</v>
          </cell>
          <cell r="X47" t="e">
            <v>#REF!</v>
          </cell>
          <cell r="Y47">
            <v>0.19827260801712437</v>
          </cell>
          <cell r="Z47" t="e">
            <v>#REF!</v>
          </cell>
          <cell r="AA47">
            <v>0.21513388423557631</v>
          </cell>
          <cell r="AB47" t="e">
            <v>#REF!</v>
          </cell>
          <cell r="AC47">
            <v>0.23597362148675347</v>
          </cell>
          <cell r="AD47" t="e">
            <v>#REF!</v>
          </cell>
          <cell r="AE47">
            <v>0.83443278873473636</v>
          </cell>
          <cell r="AG47">
            <v>0.11091602069521243</v>
          </cell>
          <cell r="AI47">
            <v>0.11486526747781373</v>
          </cell>
          <cell r="AK47">
            <v>0.11568376043694142</v>
          </cell>
          <cell r="AM47">
            <v>0.11963762442668824</v>
          </cell>
          <cell r="AO47">
            <v>0.46096594929398294</v>
          </cell>
          <cell r="AQ47">
            <v>0.17644113473531989</v>
          </cell>
          <cell r="AS47">
            <v>0.15632685298156096</v>
          </cell>
          <cell r="AU47">
            <v>0.13499342969776626</v>
          </cell>
          <cell r="AW47">
            <v>0.13531330959153653</v>
          </cell>
          <cell r="AY47">
            <v>0.60195636879300407</v>
          </cell>
          <cell r="BA47">
            <v>0.19188759906363365</v>
          </cell>
          <cell r="BB47">
            <v>8.7544575994056517E-2</v>
          </cell>
          <cell r="BC47">
            <v>0.1856079596205274</v>
          </cell>
          <cell r="BD47">
            <v>0.18730695386300766</v>
          </cell>
          <cell r="BE47">
            <v>0.24102097033403808</v>
          </cell>
          <cell r="BF47">
            <v>0.78542741579093511</v>
          </cell>
          <cell r="BG47">
            <v>0.21052144935874201</v>
          </cell>
          <cell r="BH47">
            <v>0.55580740722573774</v>
          </cell>
          <cell r="BI47">
            <v>0.82872362999196592</v>
          </cell>
          <cell r="BJ47">
            <v>0.37671710601493902</v>
          </cell>
          <cell r="BL47">
            <v>0.29205273126155645</v>
          </cell>
          <cell r="BM47">
            <v>0.52199898631649511</v>
          </cell>
          <cell r="BN47">
            <v>0.30315701288288605</v>
          </cell>
          <cell r="BO47">
            <v>0.63331903169824111</v>
          </cell>
          <cell r="BP47">
            <v>0.35311289058331263</v>
          </cell>
          <cell r="BQ47">
            <v>0.46507123464785272</v>
          </cell>
          <cell r="BR47">
            <v>0.33632766499529704</v>
          </cell>
          <cell r="BS47">
            <v>0.59759333796991476</v>
          </cell>
          <cell r="BT47">
            <v>1.2834287279048318</v>
          </cell>
          <cell r="BU47">
            <v>0.54868122671640718</v>
          </cell>
          <cell r="BW47">
            <v>0.45674418604651162</v>
          </cell>
          <cell r="BX47">
            <v>0.56390999691579968</v>
          </cell>
          <cell r="BY47">
            <v>0.4785469505953488</v>
          </cell>
          <cell r="BZ47">
            <v>0.57854488024071671</v>
          </cell>
          <cell r="CA47">
            <v>0.50932397325581402</v>
          </cell>
          <cell r="CB47">
            <v>0.44238283800530165</v>
          </cell>
          <cell r="CC47">
            <v>0.53204117715348842</v>
          </cell>
          <cell r="CD47">
            <v>0.58191321299997156</v>
          </cell>
          <cell r="CE47">
            <v>1.9766562870511628</v>
          </cell>
          <cell r="CF47">
            <v>0.54013716856565086</v>
          </cell>
        </row>
        <row r="49">
          <cell r="B49" t="str">
            <v>Option expense</v>
          </cell>
          <cell r="BW49">
            <v>74</v>
          </cell>
          <cell r="BY49">
            <v>78.304247450000005</v>
          </cell>
          <cell r="CA49">
            <v>83.722856250000007</v>
          </cell>
          <cell r="CC49">
            <v>93.158375200000009</v>
          </cell>
          <cell r="CE49">
            <v>329.18547890000002</v>
          </cell>
        </row>
        <row r="50">
          <cell r="B50" t="str">
            <v>Net Income (incl options exp)</v>
          </cell>
          <cell r="BW50">
            <v>417</v>
          </cell>
          <cell r="BY50">
            <v>436.13372443999998</v>
          </cell>
          <cell r="CA50">
            <v>463.8004150000001</v>
          </cell>
          <cell r="CC50">
            <v>478.78589024000007</v>
          </cell>
          <cell r="CE50">
            <v>1795.7200296800002</v>
          </cell>
        </row>
        <row r="52">
          <cell r="B52" t="str">
            <v>EPS, diluted (incl option exp)</v>
          </cell>
          <cell r="BW52">
            <v>0.38790697674418606</v>
          </cell>
          <cell r="BY52">
            <v>0.40570579017674419</v>
          </cell>
          <cell r="CA52">
            <v>0.43144224651162799</v>
          </cell>
          <cell r="CC52">
            <v>0.44538222347906986</v>
          </cell>
          <cell r="CE52">
            <v>1.670437236911628</v>
          </cell>
        </row>
        <row r="53">
          <cell r="B53" t="str">
            <v>EPS, GAAP, diluted (incl option exp)</v>
          </cell>
          <cell r="BW53">
            <v>0.39162790697674421</v>
          </cell>
          <cell r="BY53">
            <v>0.38464160413023252</v>
          </cell>
          <cell r="CA53">
            <v>0.41037806046511638</v>
          </cell>
          <cell r="CC53">
            <v>0.42431803743255819</v>
          </cell>
          <cell r="CE53">
            <v>1.6109656090046514</v>
          </cell>
        </row>
        <row r="54">
          <cell r="B54" t="str">
            <v>Shares Outstanding (Basic)</v>
          </cell>
          <cell r="C54">
            <v>1021.6319999999999</v>
          </cell>
          <cell r="D54">
            <v>0</v>
          </cell>
          <cell r="E54">
            <v>1027.8399999999999</v>
          </cell>
          <cell r="F54">
            <v>0</v>
          </cell>
          <cell r="G54">
            <v>1022.826</v>
          </cell>
          <cell r="H54">
            <v>0</v>
          </cell>
          <cell r="I54">
            <v>1030.5820000000001</v>
          </cell>
          <cell r="K54">
            <v>512.86</v>
          </cell>
          <cell r="M54">
            <v>1080.644</v>
          </cell>
          <cell r="N54">
            <v>0</v>
          </cell>
          <cell r="O54">
            <v>1042.4639999999999</v>
          </cell>
          <cell r="P54">
            <v>0</v>
          </cell>
          <cell r="Q54">
            <v>1045.856</v>
          </cell>
          <cell r="R54">
            <v>0</v>
          </cell>
          <cell r="S54">
            <v>1050.1300000000001</v>
          </cell>
          <cell r="T54">
            <v>0</v>
          </cell>
          <cell r="U54">
            <v>1044.3579999999999</v>
          </cell>
          <cell r="W54">
            <v>1051.5899999999999</v>
          </cell>
          <cell r="X54">
            <v>0</v>
          </cell>
          <cell r="Y54">
            <v>1053.9960000000001</v>
          </cell>
          <cell r="Z54">
            <v>0</v>
          </cell>
          <cell r="AA54">
            <v>1054.6559999999999</v>
          </cell>
          <cell r="AB54">
            <v>0</v>
          </cell>
          <cell r="AC54">
            <v>1055.9100000000001</v>
          </cell>
          <cell r="AD54">
            <v>0</v>
          </cell>
          <cell r="AE54">
            <v>1054.038</v>
          </cell>
          <cell r="AG54">
            <v>1053.67</v>
          </cell>
          <cell r="AH54">
            <v>0</v>
          </cell>
          <cell r="AI54">
            <v>1040.002</v>
          </cell>
          <cell r="AJ54">
            <v>0</v>
          </cell>
          <cell r="AK54">
            <v>1032.05</v>
          </cell>
          <cell r="AL54">
            <v>0</v>
          </cell>
          <cell r="AM54">
            <v>1028.3119999999999</v>
          </cell>
          <cell r="AN54">
            <v>0</v>
          </cell>
          <cell r="AO54">
            <v>1038.5084999999999</v>
          </cell>
          <cell r="AQ54">
            <v>1023.818</v>
          </cell>
          <cell r="AR54">
            <v>0</v>
          </cell>
          <cell r="AS54">
            <v>1025.818</v>
          </cell>
          <cell r="AT54">
            <v>0</v>
          </cell>
          <cell r="AU54">
            <v>1040.8</v>
          </cell>
          <cell r="AV54">
            <v>0</v>
          </cell>
          <cell r="AW54">
            <v>1047.3900000000001</v>
          </cell>
          <cell r="AY54">
            <v>1034.4565</v>
          </cell>
          <cell r="BA54">
            <v>1055.1980000000001</v>
          </cell>
          <cell r="BB54">
            <v>3.0649978804826672E-2</v>
          </cell>
          <cell r="BC54">
            <v>1060.6189999999999</v>
          </cell>
          <cell r="BD54">
            <v>3.392512122033331E-2</v>
          </cell>
          <cell r="BE54">
            <v>1055.1400000000001</v>
          </cell>
          <cell r="BF54">
            <v>1.3777863182167671E-2</v>
          </cell>
          <cell r="BG54">
            <v>1049.7</v>
          </cell>
          <cell r="BH54">
            <v>2.2054821986079443E-3</v>
          </cell>
          <cell r="BI54">
            <v>1055.165</v>
          </cell>
          <cell r="BJ54">
            <v>2.0018724808631427E-2</v>
          </cell>
          <cell r="BL54">
            <v>1046.8320000000001</v>
          </cell>
          <cell r="BM54">
            <v>-7.9283698414894799E-3</v>
          </cell>
          <cell r="BN54">
            <v>1057.5640000000001</v>
          </cell>
          <cell r="BO54">
            <v>-2.8803934306285139E-3</v>
          </cell>
          <cell r="BP54">
            <v>1060.539</v>
          </cell>
          <cell r="BQ54">
            <v>5.1168565308867819E-3</v>
          </cell>
          <cell r="BR54">
            <v>1054.7239999999999</v>
          </cell>
          <cell r="BS54">
            <v>4.7861293702962104E-3</v>
          </cell>
          <cell r="BT54">
            <v>1054.952</v>
          </cell>
          <cell r="BU54">
            <v>-2.0186416342460323E-4</v>
          </cell>
          <cell r="BW54">
            <v>1054</v>
          </cell>
          <cell r="BY54">
            <v>1054</v>
          </cell>
          <cell r="CA54">
            <v>1054</v>
          </cell>
          <cell r="CC54">
            <v>1054</v>
          </cell>
          <cell r="CE54">
            <v>1054</v>
          </cell>
          <cell r="CF54">
            <v>-9.0241072579599901E-4</v>
          </cell>
        </row>
        <row r="55">
          <cell r="B55" t="str">
            <v>Shares Outstanding (Diluted)</v>
          </cell>
          <cell r="C55">
            <v>1060.1759999999999</v>
          </cell>
          <cell r="D55">
            <v>0</v>
          </cell>
          <cell r="E55">
            <v>1067.288</v>
          </cell>
          <cell r="F55">
            <v>0</v>
          </cell>
          <cell r="G55">
            <v>1048.6500000000001</v>
          </cell>
          <cell r="H55">
            <v>0</v>
          </cell>
          <cell r="I55">
            <v>1059.682</v>
          </cell>
          <cell r="K55">
            <v>529.47500000000002</v>
          </cell>
          <cell r="M55">
            <v>1038.26</v>
          </cell>
          <cell r="N55">
            <v>0</v>
          </cell>
          <cell r="O55">
            <v>1076.748</v>
          </cell>
          <cell r="P55">
            <v>0</v>
          </cell>
          <cell r="Q55">
            <v>1082.9659999999999</v>
          </cell>
          <cell r="R55">
            <v>0</v>
          </cell>
          <cell r="S55">
            <v>1075.23</v>
          </cell>
          <cell r="T55">
            <v>0</v>
          </cell>
          <cell r="U55">
            <v>1072.154</v>
          </cell>
          <cell r="W55">
            <v>1070.4179999999999</v>
          </cell>
          <cell r="X55">
            <v>0</v>
          </cell>
          <cell r="Y55">
            <v>1070.2840000000001</v>
          </cell>
          <cell r="Z55">
            <v>0</v>
          </cell>
          <cell r="AA55">
            <v>1067.3399999999999</v>
          </cell>
          <cell r="AB55">
            <v>0</v>
          </cell>
          <cell r="AC55">
            <v>1073.722</v>
          </cell>
          <cell r="AD55">
            <v>0</v>
          </cell>
          <cell r="AE55">
            <v>1070.441</v>
          </cell>
          <cell r="AG55">
            <v>1069.896</v>
          </cell>
          <cell r="AH55">
            <v>0</v>
          </cell>
          <cell r="AI55">
            <v>1048.9580000000001</v>
          </cell>
          <cell r="AJ55">
            <v>0</v>
          </cell>
          <cell r="AK55">
            <v>1038.8579999999999</v>
          </cell>
          <cell r="AL55">
            <v>0</v>
          </cell>
          <cell r="AM55">
            <v>1037.952</v>
          </cell>
          <cell r="AN55">
            <v>0</v>
          </cell>
          <cell r="AO55">
            <v>1048.9160000000002</v>
          </cell>
          <cell r="AQ55">
            <v>1034.5319999999999</v>
          </cell>
          <cell r="AR55">
            <v>0</v>
          </cell>
          <cell r="AS55">
            <v>1045.828</v>
          </cell>
          <cell r="AT55">
            <v>0</v>
          </cell>
          <cell r="AU55">
            <v>1065.4000000000001</v>
          </cell>
          <cell r="AV55">
            <v>0</v>
          </cell>
          <cell r="AW55">
            <v>1071.528</v>
          </cell>
          <cell r="AY55">
            <v>1054.3219999999999</v>
          </cell>
          <cell r="BA55">
            <v>1081.6279999999999</v>
          </cell>
          <cell r="BB55">
            <v>4.5523966392533088E-2</v>
          </cell>
          <cell r="BC55">
            <v>1087.087</v>
          </cell>
          <cell r="BD55">
            <v>3.9451037837962E-2</v>
          </cell>
          <cell r="BE55">
            <v>1077.0930000000001</v>
          </cell>
          <cell r="BF55">
            <v>1.0975220574432232E-2</v>
          </cell>
          <cell r="BG55">
            <v>1070.7080000000001</v>
          </cell>
          <cell r="BH55">
            <v>-7.6526231699025615E-4</v>
          </cell>
          <cell r="BI55">
            <v>1079.2090000000001</v>
          </cell>
          <cell r="BJ55">
            <v>2.3604743142986884E-2</v>
          </cell>
          <cell r="BL55">
            <v>1067.0709999999999</v>
          </cell>
          <cell r="BM55">
            <v>-1.345841638714973E-2</v>
          </cell>
          <cell r="BN55">
            <v>1083.8409999999999</v>
          </cell>
          <cell r="BO55">
            <v>-2.9859615651738336E-3</v>
          </cell>
          <cell r="BP55">
            <v>1086.9639999999999</v>
          </cell>
          <cell r="BQ55">
            <v>9.1644825470036384E-3</v>
          </cell>
          <cell r="BR55">
            <v>1080.152</v>
          </cell>
          <cell r="BS55">
            <v>8.8203319672590652E-3</v>
          </cell>
          <cell r="BT55">
            <v>1080.9490000000001</v>
          </cell>
          <cell r="BU55">
            <v>1.6122919656897938E-3</v>
          </cell>
          <cell r="BW55">
            <v>1075</v>
          </cell>
          <cell r="BY55">
            <v>1075</v>
          </cell>
          <cell r="CA55">
            <v>1075</v>
          </cell>
          <cell r="CC55">
            <v>1075</v>
          </cell>
          <cell r="CE55">
            <v>1075</v>
          </cell>
          <cell r="CF55">
            <v>-5.5034973897936101E-3</v>
          </cell>
        </row>
        <row r="58">
          <cell r="B58" t="str">
            <v>GAAP Adjustments</v>
          </cell>
        </row>
        <row r="59">
          <cell r="B59" t="str">
            <v>Charges related to Redemption</v>
          </cell>
          <cell r="AG59">
            <v>-38.9</v>
          </cell>
          <cell r="AI59">
            <v>-38.9</v>
          </cell>
          <cell r="AK59">
            <v>-38.9</v>
          </cell>
          <cell r="AM59">
            <v>-38.9</v>
          </cell>
          <cell r="AO59">
            <v>-155.6</v>
          </cell>
          <cell r="AQ59">
            <v>-38.6</v>
          </cell>
          <cell r="AS59">
            <v>-38.6</v>
          </cell>
          <cell r="AU59">
            <v>-38.6</v>
          </cell>
          <cell r="BA59">
            <v>-38.209000000000003</v>
          </cell>
          <cell r="BC59">
            <v>-38.209000000000003</v>
          </cell>
          <cell r="BE59">
            <v>-30</v>
          </cell>
          <cell r="BG59">
            <v>-34.533999999999999</v>
          </cell>
          <cell r="BI59">
            <v>-140.952</v>
          </cell>
          <cell r="BL59">
            <v>-34.481999999999999</v>
          </cell>
          <cell r="BN59">
            <v>-34.481999999999999</v>
          </cell>
          <cell r="BP59">
            <v>-27.190999999999999</v>
          </cell>
          <cell r="BR59">
            <v>-25</v>
          </cell>
          <cell r="BT59">
            <v>-122.7</v>
          </cell>
          <cell r="BW59">
            <v>-26</v>
          </cell>
          <cell r="BY59">
            <v>-23</v>
          </cell>
          <cell r="CA59">
            <v>-23</v>
          </cell>
          <cell r="CC59">
            <v>-23</v>
          </cell>
          <cell r="CE59">
            <v>-95</v>
          </cell>
        </row>
        <row r="60">
          <cell r="B60" t="str">
            <v>Litigation related charges</v>
          </cell>
          <cell r="AG60">
            <v>0</v>
          </cell>
          <cell r="AI60">
            <v>-518</v>
          </cell>
          <cell r="AK60">
            <v>-12.5</v>
          </cell>
          <cell r="AM60">
            <v>-13.5</v>
          </cell>
          <cell r="AO60">
            <v>-544</v>
          </cell>
          <cell r="AQ60">
            <v>-13.2</v>
          </cell>
          <cell r="AS60">
            <v>-13.4</v>
          </cell>
          <cell r="AU60">
            <v>131.61699999999999</v>
          </cell>
          <cell r="BA60">
            <v>-13.398999999999999</v>
          </cell>
          <cell r="BC60">
            <v>-13.458</v>
          </cell>
          <cell r="BE60">
            <v>-13</v>
          </cell>
          <cell r="BG60">
            <v>3.1890000000000001</v>
          </cell>
          <cell r="BI60">
            <v>-36.667999999999999</v>
          </cell>
          <cell r="BL60">
            <v>-11.256</v>
          </cell>
          <cell r="BN60">
            <v>-19.527000000000001</v>
          </cell>
          <cell r="BP60">
            <v>-13.507</v>
          </cell>
          <cell r="BR60">
            <v>-13</v>
          </cell>
          <cell r="BT60">
            <v>-57.8</v>
          </cell>
          <cell r="BW60">
            <v>-13</v>
          </cell>
          <cell r="BY60">
            <v>-13</v>
          </cell>
          <cell r="CA60">
            <v>-13</v>
          </cell>
          <cell r="CC60">
            <v>-13</v>
          </cell>
          <cell r="CE60">
            <v>-52</v>
          </cell>
        </row>
        <row r="61">
          <cell r="B61" t="str">
            <v>Tax Effect</v>
          </cell>
          <cell r="AG61">
            <v>15.600000000000001</v>
          </cell>
          <cell r="AI61">
            <v>222.709</v>
          </cell>
          <cell r="AK61">
            <v>20.585000000000001</v>
          </cell>
          <cell r="AM61">
            <v>21.203000000000003</v>
          </cell>
          <cell r="AO61">
            <v>280.09699999999998</v>
          </cell>
          <cell r="AQ61">
            <v>20.762</v>
          </cell>
          <cell r="AS61">
            <v>20.791999999999994</v>
          </cell>
          <cell r="AU61">
            <v>-37.300000000000011</v>
          </cell>
          <cell r="BA61">
            <v>20.643999999999998</v>
          </cell>
          <cell r="BC61">
            <v>20.666</v>
          </cell>
          <cell r="BE61">
            <v>15.739672569915893</v>
          </cell>
          <cell r="BG61">
            <v>11.244739080587301</v>
          </cell>
          <cell r="BI61">
            <v>68.294411650503207</v>
          </cell>
          <cell r="BL61">
            <v>18.295000000000002</v>
          </cell>
          <cell r="BN61">
            <v>15.038937664425283</v>
          </cell>
          <cell r="BP61">
            <v>16.28</v>
          </cell>
          <cell r="BR61">
            <v>14.972991096002374</v>
          </cell>
          <cell r="BT61">
            <v>72.2</v>
          </cell>
          <cell r="BW61">
            <v>43</v>
          </cell>
          <cell r="BY61">
            <v>13.356</v>
          </cell>
          <cell r="CA61">
            <v>13.356</v>
          </cell>
          <cell r="CC61">
            <v>13.356</v>
          </cell>
          <cell r="CE61">
            <v>83.067999999999998</v>
          </cell>
        </row>
        <row r="62">
          <cell r="B62" t="str">
            <v>Total Adjustments</v>
          </cell>
          <cell r="AG62">
            <v>-23.299999999999997</v>
          </cell>
          <cell r="AI62">
            <v>-334.19099999999997</v>
          </cell>
          <cell r="AK62">
            <v>-30.814999999999998</v>
          </cell>
          <cell r="AM62">
            <v>-31.196999999999996</v>
          </cell>
          <cell r="AO62">
            <v>-419.50300000000004</v>
          </cell>
          <cell r="AQ62">
            <v>-31.037999999999997</v>
          </cell>
          <cell r="AS62">
            <v>-31.208000000000006</v>
          </cell>
          <cell r="AU62">
            <v>55.716999999999985</v>
          </cell>
          <cell r="BA62">
            <v>-30.964000000000006</v>
          </cell>
          <cell r="BC62">
            <v>-31.001000000000001</v>
          </cell>
          <cell r="BE62">
            <v>-27.260327430084107</v>
          </cell>
          <cell r="BG62">
            <v>-20.100260919412698</v>
          </cell>
          <cell r="BI62">
            <v>-109.3255883494968</v>
          </cell>
          <cell r="BL62">
            <v>-27.442999999999998</v>
          </cell>
          <cell r="BN62">
            <v>-38.970062335574717</v>
          </cell>
          <cell r="BP62">
            <v>-24.417999999999999</v>
          </cell>
          <cell r="BR62">
            <v>-23.027008903997626</v>
          </cell>
          <cell r="BT62">
            <v>-108.3</v>
          </cell>
          <cell r="BW62">
            <v>4</v>
          </cell>
          <cell r="BY62">
            <v>-22.643999999999998</v>
          </cell>
          <cell r="CA62">
            <v>-22.643999999999998</v>
          </cell>
          <cell r="CC62">
            <v>-22.643999999999998</v>
          </cell>
          <cell r="CE62">
            <v>-63.932000000000002</v>
          </cell>
        </row>
        <row r="63">
          <cell r="B63" t="str">
            <v>GAAP Net Income</v>
          </cell>
          <cell r="AG63">
            <v>95.368606877725</v>
          </cell>
          <cell r="AI63">
            <v>-213.70215875700745</v>
          </cell>
          <cell r="AK63">
            <v>89.36400000000009</v>
          </cell>
          <cell r="AM63">
            <v>92.981111548929903</v>
          </cell>
          <cell r="AO63">
            <v>64.011559669647454</v>
          </cell>
          <cell r="AQ63">
            <v>151.49599999999992</v>
          </cell>
          <cell r="AS63">
            <v>132.28299999999993</v>
          </cell>
          <cell r="AU63">
            <v>199.53900000000016</v>
          </cell>
          <cell r="BA63">
            <v>176.58699999999993</v>
          </cell>
          <cell r="BC63">
            <v>170.77100000000027</v>
          </cell>
          <cell r="BE63">
            <v>232.34167256991597</v>
          </cell>
          <cell r="BG63">
            <v>205.30673908058725</v>
          </cell>
          <cell r="BI63">
            <v>785.04041165050285</v>
          </cell>
          <cell r="BL63">
            <v>284.19800000000032</v>
          </cell>
          <cell r="BN63">
            <v>289.60393766442536</v>
          </cell>
          <cell r="BP63">
            <v>359.40299999999979</v>
          </cell>
          <cell r="BR63">
            <v>340.25799109600246</v>
          </cell>
          <cell r="BT63">
            <v>1279.0210000000002</v>
          </cell>
          <cell r="BW63">
            <v>421</v>
          </cell>
          <cell r="BY63">
            <v>413.48972443999997</v>
          </cell>
          <cell r="CA63">
            <v>441.1564150000001</v>
          </cell>
          <cell r="CC63">
            <v>456.14189024000007</v>
          </cell>
          <cell r="CE63">
            <v>1731.7880296800001</v>
          </cell>
        </row>
        <row r="64">
          <cell r="B64" t="str">
            <v>GAAP EPS - Basic</v>
          </cell>
          <cell r="AG64">
            <v>9.0510887543277296E-2</v>
          </cell>
          <cell r="AI64">
            <v>-0.20548244980010372</v>
          </cell>
          <cell r="AK64">
            <v>8.658882806065607E-2</v>
          </cell>
          <cell r="AM64">
            <v>9.042110910786795E-2</v>
          </cell>
          <cell r="AO64">
            <v>6.1637973757217641E-2</v>
          </cell>
          <cell r="AQ64">
            <v>0.14797161214200172</v>
          </cell>
          <cell r="AS64">
            <v>0.12895367404354371</v>
          </cell>
          <cell r="AU64">
            <v>0.19171694850115312</v>
          </cell>
          <cell r="BA64">
            <v>0.1673496348552593</v>
          </cell>
          <cell r="BC64">
            <v>0.1610106928124051</v>
          </cell>
          <cell r="BE64">
            <v>0.22019985269245404</v>
          </cell>
          <cell r="BG64">
            <v>0.19558610944135205</v>
          </cell>
          <cell r="BI64">
            <v>0.74399777442438186</v>
          </cell>
          <cell r="BL64">
            <v>0.27148386751646902</v>
          </cell>
          <cell r="BN64">
            <v>0.27384057859800953</v>
          </cell>
          <cell r="BP64">
            <v>0.33888711306232</v>
          </cell>
          <cell r="BR64">
            <v>0.32260381966846535</v>
          </cell>
          <cell r="BT64">
            <v>1.2123973413008367</v>
          </cell>
          <cell r="BW64">
            <v>0.39943074003795065</v>
          </cell>
          <cell r="BY64">
            <v>0.39230524140417455</v>
          </cell>
          <cell r="CA64">
            <v>0.41855447343453517</v>
          </cell>
          <cell r="CC64">
            <v>0.43277219187855792</v>
          </cell>
          <cell r="CE64">
            <v>1.6430626467552183</v>
          </cell>
        </row>
        <row r="65">
          <cell r="B65" t="str">
            <v>GAAP EPS - Diluted</v>
          </cell>
          <cell r="AG65">
            <v>8.9138203038169134E-2</v>
          </cell>
          <cell r="AI65">
            <v>-0.20372804131052666</v>
          </cell>
          <cell r="AK65">
            <v>8.6021381170477668E-2</v>
          </cell>
          <cell r="AM65">
            <v>8.9581321245038217E-2</v>
          </cell>
          <cell r="AO65">
            <v>6.1026392646930203E-2</v>
          </cell>
          <cell r="AQ65">
            <v>0.1464391628291826</v>
          </cell>
          <cell r="AS65">
            <v>0.1264863820819484</v>
          </cell>
          <cell r="AU65">
            <v>0.18729021963581766</v>
          </cell>
          <cell r="BA65">
            <v>0.16326038157296219</v>
          </cell>
          <cell r="BC65">
            <v>0.15709046286083844</v>
          </cell>
          <cell r="BE65">
            <v>0.21571180257407294</v>
          </cell>
          <cell r="BG65">
            <v>0.19174858045385598</v>
          </cell>
          <cell r="BI65">
            <v>0.72742203933668348</v>
          </cell>
          <cell r="BL65">
            <v>0.26633466751509538</v>
          </cell>
          <cell r="BN65">
            <v>0.26720149695797207</v>
          </cell>
          <cell r="BP65">
            <v>0.3306484851384221</v>
          </cell>
          <cell r="BR65">
            <v>0.31500936080848108</v>
          </cell>
          <cell r="BT65">
            <v>1.183238987223264</v>
          </cell>
          <cell r="BW65">
            <v>0.39162790697674421</v>
          </cell>
          <cell r="BY65">
            <v>0.38464160413023252</v>
          </cell>
          <cell r="CA65">
            <v>0.41037806046511638</v>
          </cell>
          <cell r="CC65">
            <v>0.42431803743255819</v>
          </cell>
          <cell r="CE65">
            <v>1.6109656090046514</v>
          </cell>
        </row>
      </sheetData>
      <sheetData sheetId="6" refreshError="1"/>
      <sheetData sheetId="7" refreshError="1">
        <row r="1">
          <cell r="B1" t="str">
            <v>Genentech Annual Income Statement</v>
          </cell>
          <cell r="AB1" t="str">
            <v>ElementName</v>
          </cell>
          <cell r="AC1" t="str">
            <v>ScaleOverride</v>
          </cell>
          <cell r="AD1" t="str">
            <v>UnitOverride</v>
          </cell>
          <cell r="AE1" t="str">
            <v>ReverseSign</v>
          </cell>
          <cell r="AF1" t="str">
            <v>IsDrivingAssumption</v>
          </cell>
          <cell r="AG1" t="str">
            <v>SegmentID</v>
          </cell>
        </row>
        <row r="2">
          <cell r="B2" t="str">
            <v>(Dollars in thousands except per-share data)</v>
          </cell>
        </row>
        <row r="3">
          <cell r="C3" t="str">
            <v>1999</v>
          </cell>
          <cell r="D3" t="str">
            <v>2000</v>
          </cell>
          <cell r="E3" t="str">
            <v>2001A</v>
          </cell>
          <cell r="F3" t="str">
            <v>2002A</v>
          </cell>
          <cell r="H3" t="str">
            <v>2003A</v>
          </cell>
          <cell r="I3" t="str">
            <v>% chg</v>
          </cell>
          <cell r="J3" t="str">
            <v>2004A</v>
          </cell>
          <cell r="K3" t="str">
            <v>% chg</v>
          </cell>
          <cell r="L3" t="str">
            <v>2005A</v>
          </cell>
          <cell r="M3" t="str">
            <v>% chg</v>
          </cell>
          <cell r="N3" t="str">
            <v>2006E</v>
          </cell>
          <cell r="O3" t="str">
            <v>% chg</v>
          </cell>
          <cell r="P3" t="str">
            <v>2007E</v>
          </cell>
          <cell r="Q3" t="str">
            <v>% chg</v>
          </cell>
          <cell r="R3" t="str">
            <v>2008E</v>
          </cell>
          <cell r="S3" t="str">
            <v>% chg</v>
          </cell>
          <cell r="T3" t="str">
            <v>2009E</v>
          </cell>
          <cell r="U3" t="str">
            <v>% chg</v>
          </cell>
          <cell r="V3" t="str">
            <v>2010E</v>
          </cell>
          <cell r="W3" t="str">
            <v>% chg</v>
          </cell>
        </row>
        <row r="4">
          <cell r="B4" t="str">
            <v>Rituxan - US</v>
          </cell>
          <cell r="C4">
            <v>262.7</v>
          </cell>
          <cell r="D4">
            <v>424.2</v>
          </cell>
          <cell r="E4">
            <v>779</v>
          </cell>
          <cell r="F4">
            <v>1080.2</v>
          </cell>
          <cell r="H4">
            <v>1360.2</v>
          </cell>
          <cell r="I4">
            <v>0.25921125717459725</v>
          </cell>
          <cell r="J4">
            <v>1574</v>
          </cell>
          <cell r="K4">
            <v>0.15718276724011182</v>
          </cell>
          <cell r="L4">
            <v>1831.481</v>
          </cell>
          <cell r="M4">
            <v>0.1635838627700128</v>
          </cell>
          <cell r="N4">
            <v>2097</v>
          </cell>
          <cell r="O4">
            <v>0.14497502294591103</v>
          </cell>
          <cell r="P4">
            <v>2430.2807564833265</v>
          </cell>
          <cell r="Q4">
            <v>0.15893216808933075</v>
          </cell>
          <cell r="R4">
            <v>2695.0166005063993</v>
          </cell>
          <cell r="S4">
            <v>0.10893220600822762</v>
          </cell>
          <cell r="T4">
            <v>2950.119381396431</v>
          </cell>
          <cell r="U4">
            <v>9.465722060565307E-2</v>
          </cell>
          <cell r="V4">
            <v>3220</v>
          </cell>
          <cell r="W4">
            <v>9.1481253370777837E-2</v>
          </cell>
        </row>
        <row r="5">
          <cell r="B5" t="str">
            <v>Rituxan - Ex-US</v>
          </cell>
          <cell r="F5">
            <v>449.90000000000015</v>
          </cell>
          <cell r="H5">
            <v>649.59999999999991</v>
          </cell>
          <cell r="I5">
            <v>0.44387641698155078</v>
          </cell>
          <cell r="J5">
            <v>1149</v>
          </cell>
          <cell r="K5">
            <v>0.76878078817734008</v>
          </cell>
          <cell r="L5">
            <v>1411</v>
          </cell>
          <cell r="M5">
            <v>0.22802436901653622</v>
          </cell>
          <cell r="N5">
            <v>1865</v>
          </cell>
          <cell r="O5">
            <v>0.15</v>
          </cell>
          <cell r="P5">
            <v>2144.75</v>
          </cell>
          <cell r="Q5">
            <v>0.15</v>
          </cell>
          <cell r="R5">
            <v>2316.33</v>
          </cell>
          <cell r="S5">
            <v>0.08</v>
          </cell>
          <cell r="T5">
            <v>2478.4731000000002</v>
          </cell>
          <cell r="U5">
            <v>7.0000000000000007E-2</v>
          </cell>
          <cell r="V5">
            <v>2627.1814860000004</v>
          </cell>
          <cell r="W5">
            <v>0.06</v>
          </cell>
        </row>
        <row r="6">
          <cell r="B6" t="str">
            <v xml:space="preserve">Rituxan - Transfer to Roche </v>
          </cell>
          <cell r="C6">
            <v>16.7</v>
          </cell>
          <cell r="D6">
            <v>19.899999999999999</v>
          </cell>
          <cell r="E6">
            <v>39.6</v>
          </cell>
          <cell r="F6">
            <v>82.7</v>
          </cell>
          <cell r="H6">
            <v>128.9</v>
          </cell>
          <cell r="I6">
            <v>0.55864570737605801</v>
          </cell>
          <cell r="J6">
            <v>137.19999999999999</v>
          </cell>
          <cell r="K6">
            <v>6.4391000775795071E-2</v>
          </cell>
          <cell r="L6">
            <v>157.94999999999999</v>
          </cell>
          <cell r="M6">
            <v>0.12</v>
          </cell>
          <cell r="N6">
            <v>260</v>
          </cell>
          <cell r="O6">
            <v>0.12</v>
          </cell>
          <cell r="P6">
            <v>280.8</v>
          </cell>
          <cell r="Q6">
            <v>0.08</v>
          </cell>
          <cell r="R6">
            <v>238.68</v>
          </cell>
          <cell r="S6">
            <v>-0.15</v>
          </cell>
          <cell r="T6">
            <v>159.91559999999998</v>
          </cell>
          <cell r="U6">
            <v>-0.33</v>
          </cell>
          <cell r="V6">
            <v>79.957799999999992</v>
          </cell>
          <cell r="W6">
            <v>-0.5</v>
          </cell>
        </row>
        <row r="7">
          <cell r="B7" t="str">
            <v>Rituxan - US &amp; Sales to Roche</v>
          </cell>
          <cell r="C7">
            <v>279.39999999999998</v>
          </cell>
          <cell r="D7">
            <v>444.09999999999997</v>
          </cell>
          <cell r="E7">
            <v>818.6</v>
          </cell>
          <cell r="F7">
            <v>1162.9000000000001</v>
          </cell>
          <cell r="H7">
            <v>1489.1000000000001</v>
          </cell>
          <cell r="I7">
            <v>0.28050563247054772</v>
          </cell>
          <cell r="J7">
            <v>1711.2</v>
          </cell>
          <cell r="K7">
            <v>0.14915049358673027</v>
          </cell>
          <cell r="L7">
            <v>1989.431</v>
          </cell>
          <cell r="M7">
            <v>0.16259408602150538</v>
          </cell>
          <cell r="N7">
            <v>2357</v>
          </cell>
          <cell r="O7">
            <v>0.18476086881123299</v>
          </cell>
          <cell r="P7">
            <v>2711.0807564833267</v>
          </cell>
          <cell r="Q7">
            <v>0.15022518306462729</v>
          </cell>
          <cell r="R7">
            <v>2933.6966005063991</v>
          </cell>
          <cell r="S7">
            <v>8.2113320855789595E-2</v>
          </cell>
          <cell r="T7">
            <v>3110.0349813964308</v>
          </cell>
          <cell r="U7">
            <v>6.0107913292599235E-2</v>
          </cell>
          <cell r="V7">
            <v>3299.9578000000001</v>
          </cell>
          <cell r="W7">
            <v>6.1067743526888707E-2</v>
          </cell>
        </row>
        <row r="8">
          <cell r="B8" t="str">
            <v>Avastin - US</v>
          </cell>
          <cell r="E8">
            <v>0</v>
          </cell>
          <cell r="F8">
            <v>0</v>
          </cell>
          <cell r="H8">
            <v>0</v>
          </cell>
          <cell r="J8">
            <v>552.34</v>
          </cell>
          <cell r="K8" t="str">
            <v>NM</v>
          </cell>
          <cell r="L8">
            <v>1132.721</v>
          </cell>
          <cell r="M8">
            <v>1.0507676431183688</v>
          </cell>
          <cell r="N8">
            <v>1876</v>
          </cell>
          <cell r="O8">
            <v>0.6561889467927231</v>
          </cell>
          <cell r="P8">
            <v>2817.9611602894643</v>
          </cell>
          <cell r="Q8">
            <v>0.50211149269161215</v>
          </cell>
          <cell r="R8">
            <v>3802.1294573955038</v>
          </cell>
          <cell r="S8">
            <v>0.34924835408481814</v>
          </cell>
          <cell r="T8">
            <v>4624.6783247655285</v>
          </cell>
          <cell r="U8">
            <v>0.21633899544637769</v>
          </cell>
          <cell r="V8">
            <v>5307.1770570587933</v>
          </cell>
          <cell r="W8">
            <v>0.14757755769486258</v>
          </cell>
        </row>
        <row r="9">
          <cell r="B9" t="str">
            <v>Avastin - Ex-US</v>
          </cell>
          <cell r="F9">
            <v>0</v>
          </cell>
          <cell r="H9">
            <v>0</v>
          </cell>
          <cell r="J9">
            <v>10</v>
          </cell>
          <cell r="K9" t="str">
            <v>NM</v>
          </cell>
          <cell r="L9">
            <v>200</v>
          </cell>
          <cell r="M9" t="str">
            <v>NM</v>
          </cell>
          <cell r="N9">
            <v>565</v>
          </cell>
          <cell r="O9">
            <v>1.8250000000000002</v>
          </cell>
          <cell r="P9">
            <v>1000</v>
          </cell>
          <cell r="Q9">
            <v>0.76991150442477885</v>
          </cell>
          <cell r="R9">
            <v>1850</v>
          </cell>
          <cell r="S9">
            <v>0.85000000000000009</v>
          </cell>
          <cell r="T9">
            <v>2500</v>
          </cell>
          <cell r="U9">
            <v>0.35135135135135132</v>
          </cell>
          <cell r="V9">
            <v>2900</v>
          </cell>
          <cell r="W9">
            <v>0.15999999999999992</v>
          </cell>
        </row>
        <row r="10">
          <cell r="B10" t="str">
            <v xml:space="preserve">Avastin - Transfer to Roche </v>
          </cell>
          <cell r="J10">
            <v>2.16</v>
          </cell>
          <cell r="K10" t="str">
            <v>NM</v>
          </cell>
          <cell r="L10">
            <v>84.031999999999996</v>
          </cell>
          <cell r="M10" t="str">
            <v>NM</v>
          </cell>
          <cell r="N10">
            <v>117.35999999999999</v>
          </cell>
          <cell r="O10">
            <v>0.3966108149276466</v>
          </cell>
          <cell r="P10">
            <v>108</v>
          </cell>
          <cell r="Q10">
            <v>-7.9754601226993738E-2</v>
          </cell>
          <cell r="R10">
            <v>79.92</v>
          </cell>
          <cell r="S10">
            <v>-0.26</v>
          </cell>
          <cell r="T10">
            <v>54</v>
          </cell>
          <cell r="U10">
            <v>-0.32432432432432434</v>
          </cell>
          <cell r="V10">
            <v>31.32</v>
          </cell>
          <cell r="W10">
            <v>-0.42000000000000004</v>
          </cell>
        </row>
        <row r="11">
          <cell r="B11" t="str">
            <v>Avastin -  US &amp; Sales to Roche</v>
          </cell>
          <cell r="F11">
            <v>0</v>
          </cell>
          <cell r="H11">
            <v>0</v>
          </cell>
          <cell r="I11" t="str">
            <v>NM</v>
          </cell>
          <cell r="J11">
            <v>554.5</v>
          </cell>
          <cell r="K11" t="str">
            <v>NM</v>
          </cell>
          <cell r="L11">
            <v>1216.7529999999999</v>
          </cell>
          <cell r="M11" t="str">
            <v>NM</v>
          </cell>
          <cell r="N11">
            <v>1993.36</v>
          </cell>
          <cell r="O11">
            <v>0.63826183292747163</v>
          </cell>
          <cell r="P11">
            <v>2925.9611602894643</v>
          </cell>
          <cell r="Q11">
            <v>0.46785385494314347</v>
          </cell>
          <cell r="R11">
            <v>3882.0494573955039</v>
          </cell>
          <cell r="S11">
            <v>0.32676041981755288</v>
          </cell>
          <cell r="T11">
            <v>4678.6783247655285</v>
          </cell>
          <cell r="U11">
            <v>0.20520832516762644</v>
          </cell>
          <cell r="V11">
            <v>5338.497057058793</v>
          </cell>
          <cell r="W11">
            <v>0.14102673586270353</v>
          </cell>
        </row>
        <row r="12">
          <cell r="B12" t="str">
            <v>Herceptin - US</v>
          </cell>
          <cell r="C12">
            <v>183.7</v>
          </cell>
          <cell r="D12">
            <v>249.7</v>
          </cell>
          <cell r="E12">
            <v>315.39999999999998</v>
          </cell>
          <cell r="F12">
            <v>344.9</v>
          </cell>
          <cell r="H12">
            <v>406</v>
          </cell>
          <cell r="I12">
            <v>0.17715279791243854</v>
          </cell>
          <cell r="J12">
            <v>466.4</v>
          </cell>
          <cell r="K12">
            <v>0.14876847290640383</v>
          </cell>
          <cell r="L12">
            <v>747.24699999999996</v>
          </cell>
          <cell r="M12">
            <v>0.60215909090909081</v>
          </cell>
          <cell r="N12">
            <v>1375</v>
          </cell>
          <cell r="O12">
            <v>0.84008768185084737</v>
          </cell>
          <cell r="P12">
            <v>1566.9607618585742</v>
          </cell>
          <cell r="Q12">
            <v>0.13960782680623574</v>
          </cell>
          <cell r="R12">
            <v>1676.8953104490511</v>
          </cell>
          <cell r="S12">
            <v>7.0157818412812878E-2</v>
          </cell>
          <cell r="T12">
            <v>1772.633441089682</v>
          </cell>
          <cell r="U12">
            <v>5.7092491131717438E-2</v>
          </cell>
          <cell r="V12">
            <v>1873.880898727371</v>
          </cell>
          <cell r="W12">
            <v>5.7116973701821561E-2</v>
          </cell>
        </row>
        <row r="13">
          <cell r="B13" t="str">
            <v>Herceptin - Ex-US</v>
          </cell>
          <cell r="F13">
            <v>315.84000000000003</v>
          </cell>
          <cell r="H13">
            <v>445.79999999999995</v>
          </cell>
          <cell r="I13">
            <v>0.41147416413373827</v>
          </cell>
          <cell r="J13">
            <v>590.14</v>
          </cell>
          <cell r="K13">
            <v>0.32377747868999562</v>
          </cell>
          <cell r="L13">
            <v>948</v>
          </cell>
          <cell r="M13">
            <v>0.60639848171620292</v>
          </cell>
          <cell r="N13">
            <v>1175</v>
          </cell>
          <cell r="O13">
            <v>0.2</v>
          </cell>
          <cell r="P13">
            <v>1468.75</v>
          </cell>
          <cell r="Q13">
            <v>0.25</v>
          </cell>
          <cell r="R13">
            <v>1586.25</v>
          </cell>
          <cell r="S13">
            <v>0.08</v>
          </cell>
          <cell r="T13">
            <v>1665.5625</v>
          </cell>
          <cell r="U13">
            <v>0.05</v>
          </cell>
          <cell r="V13">
            <v>1732.1849999999999</v>
          </cell>
          <cell r="W13">
            <v>0.04</v>
          </cell>
        </row>
        <row r="14">
          <cell r="B14" t="str">
            <v xml:space="preserve">Herceptin - Transfer to Roche </v>
          </cell>
          <cell r="C14">
            <v>4.7</v>
          </cell>
          <cell r="D14">
            <v>26.3</v>
          </cell>
          <cell r="E14">
            <v>31.3</v>
          </cell>
          <cell r="F14">
            <v>40.299999999999997</v>
          </cell>
          <cell r="H14">
            <v>18.8</v>
          </cell>
          <cell r="I14">
            <v>-0.53349875930521085</v>
          </cell>
          <cell r="J14">
            <v>15.875</v>
          </cell>
          <cell r="K14">
            <v>-0.15558510638297873</v>
          </cell>
          <cell r="L14">
            <v>16.621000000000002</v>
          </cell>
          <cell r="M14">
            <v>4.6992125984252064E-2</v>
          </cell>
          <cell r="N14">
            <v>5</v>
          </cell>
          <cell r="P14">
            <v>14.6875</v>
          </cell>
          <cell r="R14">
            <v>0</v>
          </cell>
          <cell r="T14">
            <v>0</v>
          </cell>
          <cell r="V14">
            <v>0</v>
          </cell>
        </row>
        <row r="15">
          <cell r="B15" t="str">
            <v>Herceptin- US &amp; Sales to Roche</v>
          </cell>
          <cell r="C15">
            <v>188.39999999999998</v>
          </cell>
          <cell r="D15">
            <v>276</v>
          </cell>
          <cell r="E15">
            <v>346.7</v>
          </cell>
          <cell r="F15">
            <v>385.2</v>
          </cell>
          <cell r="H15">
            <v>424.8</v>
          </cell>
          <cell r="I15">
            <v>0.10280373831775713</v>
          </cell>
          <cell r="J15">
            <v>482.27499999999998</v>
          </cell>
          <cell r="K15">
            <v>0.13529896421845566</v>
          </cell>
          <cell r="L15">
            <v>763.86799999999994</v>
          </cell>
          <cell r="M15">
            <v>0.58388471307863776</v>
          </cell>
          <cell r="N15">
            <v>1380</v>
          </cell>
          <cell r="O15">
            <v>0.8065948567029908</v>
          </cell>
          <cell r="P15">
            <v>1581.6482618585742</v>
          </cell>
          <cell r="Q15">
            <v>0.14612192888302467</v>
          </cell>
          <cell r="R15">
            <v>1676.8953104490511</v>
          </cell>
          <cell r="S15">
            <v>6.0220120293088097E-2</v>
          </cell>
          <cell r="T15">
            <v>1772.633441089682</v>
          </cell>
          <cell r="U15">
            <v>5.7092491131717438E-2</v>
          </cell>
          <cell r="V15">
            <v>1873.880898727371</v>
          </cell>
          <cell r="W15">
            <v>5.7116973701821561E-2</v>
          </cell>
        </row>
        <row r="16">
          <cell r="B16" t="str">
            <v>Xolair - US &amp; Sales to Novartis</v>
          </cell>
          <cell r="E16">
            <v>0</v>
          </cell>
          <cell r="F16">
            <v>0</v>
          </cell>
          <cell r="H16">
            <v>25.3</v>
          </cell>
          <cell r="I16" t="str">
            <v>NM</v>
          </cell>
          <cell r="J16">
            <v>188.5</v>
          </cell>
          <cell r="K16" t="str">
            <v>NM</v>
          </cell>
          <cell r="L16">
            <v>323.79700000000003</v>
          </cell>
          <cell r="M16">
            <v>0.71775596816976139</v>
          </cell>
          <cell r="N16">
            <v>423</v>
          </cell>
          <cell r="O16">
            <v>0.30637405534949358</v>
          </cell>
          <cell r="P16">
            <v>496.67639851943272</v>
          </cell>
          <cell r="Q16">
            <v>0.17417588302466358</v>
          </cell>
          <cell r="R16">
            <v>549.18117450569844</v>
          </cell>
          <cell r="S16">
            <v>0.10571224270527013</v>
          </cell>
          <cell r="T16">
            <v>609.0179751523707</v>
          </cell>
          <cell r="U16">
            <v>0.10895639440031712</v>
          </cell>
          <cell r="V16">
            <v>656.42413544863268</v>
          </cell>
          <cell r="W16">
            <v>7.7840330220797505E-2</v>
          </cell>
        </row>
        <row r="17">
          <cell r="B17" t="str">
            <v>Raptiva -US &amp; Sales to Serono</v>
          </cell>
          <cell r="E17">
            <v>0</v>
          </cell>
          <cell r="F17">
            <v>0</v>
          </cell>
          <cell r="H17">
            <v>1.4</v>
          </cell>
          <cell r="I17" t="str">
            <v>NM</v>
          </cell>
          <cell r="J17">
            <v>56.300000000000004</v>
          </cell>
          <cell r="K17" t="str">
            <v>NM</v>
          </cell>
          <cell r="L17">
            <v>86.754999999999995</v>
          </cell>
          <cell r="M17">
            <v>0.54094138543516856</v>
          </cell>
          <cell r="N17">
            <v>93</v>
          </cell>
          <cell r="O17">
            <v>7.1984323670105432E-2</v>
          </cell>
          <cell r="P17">
            <v>114.74883545485645</v>
          </cell>
          <cell r="Q17">
            <v>0.23385844575114456</v>
          </cell>
          <cell r="R17">
            <v>111.02507700089812</v>
          </cell>
          <cell r="S17">
            <v>-3.2451383399209277E-2</v>
          </cell>
          <cell r="T17">
            <v>116.64294589714356</v>
          </cell>
          <cell r="U17">
            <v>5.0599999999999978E-2</v>
          </cell>
          <cell r="V17">
            <v>122.54507895953904</v>
          </cell>
          <cell r="W17">
            <v>5.06000000000002E-2</v>
          </cell>
        </row>
        <row r="18">
          <cell r="B18" t="str">
            <v>Tarceva -US</v>
          </cell>
          <cell r="E18">
            <v>0</v>
          </cell>
          <cell r="F18">
            <v>0</v>
          </cell>
          <cell r="H18">
            <v>0</v>
          </cell>
          <cell r="I18" t="str">
            <v>NM</v>
          </cell>
          <cell r="J18">
            <v>13.3</v>
          </cell>
          <cell r="K18" t="str">
            <v>NM</v>
          </cell>
          <cell r="L18">
            <v>274.89600000000002</v>
          </cell>
          <cell r="M18" t="str">
            <v>NM</v>
          </cell>
          <cell r="N18">
            <v>424</v>
          </cell>
          <cell r="O18">
            <v>0.54240149001804316</v>
          </cell>
          <cell r="P18">
            <v>557.72266843795683</v>
          </cell>
          <cell r="Q18">
            <v>0.31538365197631335</v>
          </cell>
          <cell r="R18">
            <v>627.16500409829609</v>
          </cell>
          <cell r="S18">
            <v>0.12451051318181139</v>
          </cell>
          <cell r="T18">
            <v>709.46249058838214</v>
          </cell>
          <cell r="U18">
            <v>0.13122142650227886</v>
          </cell>
          <cell r="V18">
            <v>774.76330842001289</v>
          </cell>
          <cell r="W18">
            <v>9.2042664267528052E-2</v>
          </cell>
        </row>
        <row r="19">
          <cell r="B19" t="str">
            <v>Lucentis - US</v>
          </cell>
          <cell r="E19">
            <v>0</v>
          </cell>
          <cell r="F19">
            <v>0</v>
          </cell>
          <cell r="H19">
            <v>0</v>
          </cell>
          <cell r="I19" t="str">
            <v>NM</v>
          </cell>
          <cell r="J19">
            <v>0</v>
          </cell>
          <cell r="K19" t="str">
            <v>NM</v>
          </cell>
          <cell r="L19">
            <v>0</v>
          </cell>
          <cell r="M19" t="str">
            <v>NM</v>
          </cell>
          <cell r="N19">
            <v>135</v>
          </cell>
          <cell r="O19" t="str">
            <v>NM</v>
          </cell>
          <cell r="P19">
            <v>450</v>
          </cell>
          <cell r="Q19">
            <v>2.3333333333333335</v>
          </cell>
          <cell r="R19">
            <v>550</v>
          </cell>
          <cell r="S19">
            <v>0.22222222222222232</v>
          </cell>
          <cell r="T19">
            <v>600</v>
          </cell>
          <cell r="U19">
            <v>9.0909090909090828E-2</v>
          </cell>
          <cell r="V19">
            <v>650</v>
          </cell>
          <cell r="W19">
            <v>8.3333333333333259E-2</v>
          </cell>
        </row>
        <row r="20">
          <cell r="B20" t="str">
            <v>Lucentis - Ex-US</v>
          </cell>
          <cell r="F20">
            <v>0</v>
          </cell>
          <cell r="H20">
            <v>0</v>
          </cell>
          <cell r="I20" t="str">
            <v>NM</v>
          </cell>
          <cell r="J20">
            <v>0</v>
          </cell>
          <cell r="K20" t="str">
            <v>NM</v>
          </cell>
          <cell r="L20">
            <v>0</v>
          </cell>
          <cell r="M20" t="str">
            <v>NM</v>
          </cell>
          <cell r="N20">
            <v>0</v>
          </cell>
          <cell r="O20" t="str">
            <v>NM</v>
          </cell>
          <cell r="P20">
            <v>100</v>
          </cell>
          <cell r="Q20" t="str">
            <v>NM</v>
          </cell>
          <cell r="R20">
            <v>300</v>
          </cell>
          <cell r="S20">
            <v>2</v>
          </cell>
          <cell r="T20">
            <v>450</v>
          </cell>
          <cell r="U20">
            <v>0.5</v>
          </cell>
          <cell r="V20">
            <v>550</v>
          </cell>
          <cell r="W20">
            <v>0.22222222222222232</v>
          </cell>
        </row>
        <row r="21">
          <cell r="B21" t="str">
            <v>Growth Hormone Products</v>
          </cell>
          <cell r="C21">
            <v>221.20000000099998</v>
          </cell>
          <cell r="D21">
            <v>226.6</v>
          </cell>
          <cell r="E21">
            <v>250.229999999</v>
          </cell>
          <cell r="F21">
            <v>297.2</v>
          </cell>
          <cell r="H21">
            <v>321.89999999999998</v>
          </cell>
          <cell r="I21">
            <v>8.3109017496635129E-2</v>
          </cell>
          <cell r="J21">
            <v>353.6</v>
          </cell>
          <cell r="K21">
            <v>9.8477788132960598E-2</v>
          </cell>
          <cell r="L21">
            <v>372.68</v>
          </cell>
          <cell r="M21">
            <v>0.05</v>
          </cell>
          <cell r="N21">
            <v>378</v>
          </cell>
          <cell r="O21">
            <v>0.03</v>
          </cell>
          <cell r="P21">
            <v>378</v>
          </cell>
          <cell r="Q21">
            <v>0</v>
          </cell>
          <cell r="R21">
            <v>366.65999999999997</v>
          </cell>
          <cell r="S21">
            <v>-0.03</v>
          </cell>
          <cell r="T21">
            <v>348.32699999999994</v>
          </cell>
          <cell r="U21">
            <v>-0.05</v>
          </cell>
          <cell r="V21">
            <v>330.91064999999992</v>
          </cell>
          <cell r="W21">
            <v>-0.05</v>
          </cell>
        </row>
        <row r="22">
          <cell r="B22" t="str">
            <v>Thrombolytics</v>
          </cell>
          <cell r="C22">
            <v>236.00000000099999</v>
          </cell>
          <cell r="D22">
            <v>206.2</v>
          </cell>
          <cell r="E22">
            <v>197.10559324899998</v>
          </cell>
          <cell r="F22">
            <v>180.2</v>
          </cell>
          <cell r="H22">
            <v>185.2</v>
          </cell>
          <cell r="I22">
            <v>2.7746947835738167E-2</v>
          </cell>
          <cell r="J22">
            <v>200</v>
          </cell>
          <cell r="K22">
            <v>7.9913606911447221E-2</v>
          </cell>
          <cell r="L22">
            <v>221.46200000000002</v>
          </cell>
          <cell r="M22">
            <v>0.01</v>
          </cell>
          <cell r="N22">
            <v>239</v>
          </cell>
          <cell r="O22">
            <v>0.01</v>
          </cell>
          <cell r="P22">
            <v>241.39000000000001</v>
          </cell>
          <cell r="Q22">
            <v>0.01</v>
          </cell>
          <cell r="R22">
            <v>243.80390000000003</v>
          </cell>
          <cell r="S22">
            <v>0.01</v>
          </cell>
          <cell r="T22">
            <v>246.24193900000003</v>
          </cell>
          <cell r="U22">
            <v>0.01</v>
          </cell>
          <cell r="V22">
            <v>248.70435839000004</v>
          </cell>
          <cell r="W22">
            <v>0.01</v>
          </cell>
        </row>
        <row r="23">
          <cell r="B23" t="str">
            <v>Pulmozyme</v>
          </cell>
          <cell r="C23">
            <v>111.399999998</v>
          </cell>
          <cell r="D23">
            <v>121.80000000099999</v>
          </cell>
          <cell r="E23">
            <v>122.87749999900001</v>
          </cell>
          <cell r="F23">
            <v>138.1</v>
          </cell>
          <cell r="H23">
            <v>167.2</v>
          </cell>
          <cell r="I23">
            <v>0.21071687183200583</v>
          </cell>
          <cell r="J23">
            <v>177.70000000000002</v>
          </cell>
          <cell r="K23">
            <v>6.2799043062201187E-2</v>
          </cell>
          <cell r="L23">
            <v>194.24699999999999</v>
          </cell>
          <cell r="M23">
            <v>0.05</v>
          </cell>
          <cell r="N23">
            <v>205</v>
          </cell>
          <cell r="O23">
            <v>0.04</v>
          </cell>
          <cell r="P23">
            <v>211.15</v>
          </cell>
          <cell r="Q23">
            <v>0.03</v>
          </cell>
          <cell r="R23">
            <v>215.37300000000002</v>
          </cell>
          <cell r="S23">
            <v>0.02</v>
          </cell>
          <cell r="T23">
            <v>219.68046000000001</v>
          </cell>
          <cell r="U23">
            <v>0.02</v>
          </cell>
          <cell r="V23">
            <v>224.07406920000003</v>
          </cell>
          <cell r="W23">
            <v>0.02</v>
          </cell>
        </row>
        <row r="24">
          <cell r="B24" t="str">
            <v>Actimmune</v>
          </cell>
          <cell r="C24">
            <v>2.7</v>
          </cell>
          <cell r="D24">
            <v>3.7</v>
          </cell>
          <cell r="E24">
            <v>6.9</v>
          </cell>
          <cell r="F24">
            <v>0</v>
          </cell>
          <cell r="H24">
            <v>0</v>
          </cell>
          <cell r="I24" t="str">
            <v>NM</v>
          </cell>
          <cell r="J24">
            <v>0</v>
          </cell>
          <cell r="K24" t="str">
            <v>NM</v>
          </cell>
          <cell r="L24">
            <v>0</v>
          </cell>
          <cell r="N24">
            <v>0</v>
          </cell>
          <cell r="P24">
            <v>0</v>
          </cell>
          <cell r="R24">
            <v>0</v>
          </cell>
          <cell r="T24">
            <v>0</v>
          </cell>
          <cell r="V24">
            <v>0</v>
          </cell>
        </row>
        <row r="25">
          <cell r="B25" t="str">
            <v>Other</v>
          </cell>
          <cell r="E25">
            <v>0</v>
          </cell>
          <cell r="F25">
            <v>0</v>
          </cell>
          <cell r="H25">
            <v>6.622000000000094</v>
          </cell>
          <cell r="J25">
            <v>10.6</v>
          </cell>
          <cell r="K25" t="str">
            <v>NM</v>
          </cell>
          <cell r="L25">
            <v>44.195999999999998</v>
          </cell>
          <cell r="M25">
            <v>0</v>
          </cell>
          <cell r="N25">
            <v>20</v>
          </cell>
          <cell r="O25">
            <v>0</v>
          </cell>
          <cell r="P25">
            <v>20</v>
          </cell>
          <cell r="Q25">
            <v>0</v>
          </cell>
          <cell r="R25">
            <v>0</v>
          </cell>
          <cell r="S25">
            <v>0</v>
          </cell>
          <cell r="T25">
            <v>50</v>
          </cell>
          <cell r="U25">
            <v>0</v>
          </cell>
          <cell r="V25">
            <v>100</v>
          </cell>
          <cell r="W25">
            <v>0</v>
          </cell>
        </row>
        <row r="26">
          <cell r="B26" t="str">
            <v>Total Product Sales</v>
          </cell>
          <cell r="C26">
            <v>1039.1000000000001</v>
          </cell>
          <cell r="D26">
            <v>1278.4000000009999</v>
          </cell>
          <cell r="E26">
            <v>1742.8969999999999</v>
          </cell>
          <cell r="F26">
            <v>2163.6285596696475</v>
          </cell>
          <cell r="H26">
            <v>2621.5219999999999</v>
          </cell>
          <cell r="I26">
            <v>0.21163218533234085</v>
          </cell>
          <cell r="J26">
            <v>3748.9</v>
          </cell>
          <cell r="K26">
            <v>0.43004712529591593</v>
          </cell>
          <cell r="L26">
            <v>5488.0850000000009</v>
          </cell>
          <cell r="M26">
            <v>0.46391874949985357</v>
          </cell>
          <cell r="N26">
            <v>7647.36</v>
          </cell>
          <cell r="O26">
            <v>0.39344780556423564</v>
          </cell>
          <cell r="P26">
            <v>9688.378081043611</v>
          </cell>
          <cell r="Q26">
            <v>0.26689185301118434</v>
          </cell>
          <cell r="R26">
            <v>11155.849523955847</v>
          </cell>
          <cell r="S26">
            <v>0.15146719405836429</v>
          </cell>
          <cell r="T26">
            <v>12460.719557889535</v>
          </cell>
          <cell r="U26">
            <v>0.11696733907459378</v>
          </cell>
          <cell r="V26">
            <v>13619.757356204351</v>
          </cell>
          <cell r="W26">
            <v>9.3015318491857624E-2</v>
          </cell>
        </row>
        <row r="27">
          <cell r="B27" t="str">
            <v>Royalties</v>
          </cell>
          <cell r="C27">
            <v>189.27</v>
          </cell>
          <cell r="D27">
            <v>207.24100000000001</v>
          </cell>
          <cell r="E27">
            <v>264.47500000000002</v>
          </cell>
          <cell r="F27">
            <v>365.55</v>
          </cell>
          <cell r="H27">
            <v>500.86800000000005</v>
          </cell>
          <cell r="I27">
            <v>0.37017644645055414</v>
          </cell>
          <cell r="J27">
            <v>641.1</v>
          </cell>
          <cell r="K27">
            <v>0.27997795826445282</v>
          </cell>
          <cell r="L27">
            <v>935.09699999999998</v>
          </cell>
          <cell r="M27">
            <v>0.45858212447356106</v>
          </cell>
          <cell r="N27">
            <v>1258</v>
          </cell>
          <cell r="O27">
            <v>0.34531497801832334</v>
          </cell>
          <cell r="P27">
            <v>1354.247040639616</v>
          </cell>
          <cell r="Q27">
            <v>7.6507981430537386E-2</v>
          </cell>
          <cell r="R27">
            <v>1688.1867871459806</v>
          </cell>
          <cell r="S27">
            <v>0.24658702325732507</v>
          </cell>
          <cell r="T27">
            <v>1891.1844200255673</v>
          </cell>
          <cell r="U27">
            <v>0.12024595526113013</v>
          </cell>
          <cell r="V27">
            <v>1947.6307931733611</v>
          </cell>
          <cell r="W27">
            <v>2.9847101398514431E-2</v>
          </cell>
        </row>
        <row r="28">
          <cell r="B28" t="str">
            <v>Contract and Other</v>
          </cell>
          <cell r="C28">
            <v>83.242000000000004</v>
          </cell>
          <cell r="D28">
            <v>151.72999999999999</v>
          </cell>
          <cell r="E28">
            <v>36.659999999999997</v>
          </cell>
          <cell r="F28">
            <v>54.442999999999998</v>
          </cell>
          <cell r="H28">
            <v>177.87299999999999</v>
          </cell>
          <cell r="I28">
            <v>2.2671417813125654</v>
          </cell>
          <cell r="J28">
            <v>231.2</v>
          </cell>
          <cell r="K28">
            <v>0.29980379259359213</v>
          </cell>
          <cell r="L28">
            <v>210.24099999999999</v>
          </cell>
          <cell r="M28">
            <v>-9.0653114186851236E-2</v>
          </cell>
          <cell r="N28">
            <v>215</v>
          </cell>
          <cell r="O28">
            <v>0.12</v>
          </cell>
          <cell r="P28">
            <v>236.50000000000003</v>
          </cell>
          <cell r="Q28">
            <v>0.1</v>
          </cell>
          <cell r="R28">
            <v>260.15000000000003</v>
          </cell>
          <cell r="S28">
            <v>0.1</v>
          </cell>
          <cell r="T28">
            <v>234.13500000000005</v>
          </cell>
          <cell r="U28">
            <v>-0.1</v>
          </cell>
          <cell r="V28">
            <v>210.72150000000005</v>
          </cell>
          <cell r="W28">
            <v>-0.1</v>
          </cell>
        </row>
        <row r="29">
          <cell r="B29" t="str">
            <v>Total Revenues</v>
          </cell>
          <cell r="C29">
            <v>1311.6120000000001</v>
          </cell>
          <cell r="D29">
            <v>1637.3710000009999</v>
          </cell>
          <cell r="E29">
            <v>2044.0319999999999</v>
          </cell>
          <cell r="F29">
            <v>2583.6215596696479</v>
          </cell>
          <cell r="H29">
            <v>3300.2629999999999</v>
          </cell>
          <cell r="I29">
            <v>0.27737864225826647</v>
          </cell>
          <cell r="J29">
            <v>4621.2</v>
          </cell>
          <cell r="K29">
            <v>0.40025204051919494</v>
          </cell>
          <cell r="L29">
            <v>6633.4230000000007</v>
          </cell>
          <cell r="M29">
            <v>0.43543300441443811</v>
          </cell>
          <cell r="N29">
            <v>9120.36</v>
          </cell>
          <cell r="O29">
            <v>0.37491005774846564</v>
          </cell>
          <cell r="P29">
            <v>11279.125121683228</v>
          </cell>
          <cell r="Q29">
            <v>0.23669735862216257</v>
          </cell>
          <cell r="R29">
            <v>13104.186311101828</v>
          </cell>
          <cell r="S29">
            <v>0.16180875464445954</v>
          </cell>
          <cell r="T29">
            <v>14586.038977915103</v>
          </cell>
          <cell r="U29">
            <v>0.11308238692835526</v>
          </cell>
          <cell r="V29">
            <v>15778.109649377711</v>
          </cell>
          <cell r="W29">
            <v>8.1726826129255414E-2</v>
          </cell>
          <cell r="AB29" t="str">
            <v>mstag:revenueNet</v>
          </cell>
          <cell r="AC29">
            <v>6</v>
          </cell>
          <cell r="AD29" t="str">
            <v>ISO4217:USD</v>
          </cell>
          <cell r="AE29" t="b">
            <v>0</v>
          </cell>
          <cell r="AF29" t="b">
            <v>0</v>
          </cell>
        </row>
        <row r="30">
          <cell r="B30" t="str">
            <v>Operating Expenses:</v>
          </cell>
        </row>
        <row r="31">
          <cell r="B31" t="str">
            <v xml:space="preserve">   Cost of Sales</v>
          </cell>
          <cell r="C31">
            <v>192.191</v>
          </cell>
          <cell r="D31">
            <v>272.06799999999998</v>
          </cell>
          <cell r="E31">
            <v>354.44200000000001</v>
          </cell>
          <cell r="F31">
            <v>441.63</v>
          </cell>
          <cell r="H31">
            <v>480.15100000000001</v>
          </cell>
          <cell r="I31">
            <v>8.7224599778094714E-2</v>
          </cell>
          <cell r="J31">
            <v>672.5</v>
          </cell>
          <cell r="K31">
            <v>0.40060106091625336</v>
          </cell>
          <cell r="L31">
            <v>1011.0629999999999</v>
          </cell>
          <cell r="M31">
            <v>0.50343940520446084</v>
          </cell>
          <cell r="N31">
            <v>1222.5376000000001</v>
          </cell>
          <cell r="O31">
            <v>0.20916065566636322</v>
          </cell>
          <cell r="P31">
            <v>1506.7599287814626</v>
          </cell>
          <cell r="Q31">
            <v>0.23248555200385046</v>
          </cell>
          <cell r="R31">
            <v>1619.0699996815897</v>
          </cell>
          <cell r="S31">
            <v>7.453746861383137E-2</v>
          </cell>
          <cell r="T31">
            <v>1702.8029601920346</v>
          </cell>
          <cell r="U31">
            <v>5.1716701888684158E-2</v>
          </cell>
          <cell r="V31">
            <v>1774.5598005138277</v>
          </cell>
          <cell r="W31">
            <v>4.2140424934251186E-2</v>
          </cell>
          <cell r="AB31" t="str">
            <v>mstag:costOfSalesWithDepreciation</v>
          </cell>
          <cell r="AC31">
            <v>6</v>
          </cell>
          <cell r="AD31" t="str">
            <v>ISO4217:USD</v>
          </cell>
          <cell r="AE31" t="b">
            <v>0</v>
          </cell>
          <cell r="AF31" t="b">
            <v>0</v>
          </cell>
        </row>
        <row r="32">
          <cell r="B32" t="str">
            <v xml:space="preserve">   % of Total Product Sales</v>
          </cell>
          <cell r="C32">
            <v>0.18544094944037054</v>
          </cell>
          <cell r="D32">
            <v>0.21343688711052525</v>
          </cell>
          <cell r="E32">
            <v>0.20422894035150643</v>
          </cell>
          <cell r="F32">
            <v>0.20411813643926785</v>
          </cell>
          <cell r="H32">
            <v>0.18315734142227302</v>
          </cell>
          <cell r="J32">
            <v>0.17938595321294246</v>
          </cell>
          <cell r="L32">
            <v>0.18422874281283902</v>
          </cell>
          <cell r="N32">
            <v>0.15986400535609677</v>
          </cell>
          <cell r="P32">
            <v>0.15552241212898224</v>
          </cell>
          <cell r="R32">
            <v>0.1575</v>
          </cell>
          <cell r="T32">
            <v>0.158</v>
          </cell>
          <cell r="V32">
            <v>0.16</v>
          </cell>
        </row>
        <row r="33">
          <cell r="B33" t="str">
            <v xml:space="preserve">   R&amp;D</v>
          </cell>
          <cell r="C33">
            <v>367.29099999999994</v>
          </cell>
          <cell r="D33">
            <v>489.87900000000002</v>
          </cell>
          <cell r="E33">
            <v>526.23</v>
          </cell>
          <cell r="F33">
            <v>623.48199999999997</v>
          </cell>
          <cell r="H33">
            <v>721.96299999999997</v>
          </cell>
          <cell r="I33">
            <v>0.15795323682159235</v>
          </cell>
          <cell r="J33">
            <v>947.5</v>
          </cell>
          <cell r="K33">
            <v>0.3123941254607232</v>
          </cell>
          <cell r="L33">
            <v>1261.8240000000001</v>
          </cell>
          <cell r="M33">
            <v>0.33174036939314</v>
          </cell>
          <cell r="N33">
            <v>1677.1420800000001</v>
          </cell>
          <cell r="O33">
            <v>0.3291410529519172</v>
          </cell>
          <cell r="P33">
            <v>2058.4403347071889</v>
          </cell>
          <cell r="Q33">
            <v>0.22735000168094799</v>
          </cell>
          <cell r="R33">
            <v>2384.9619086205325</v>
          </cell>
          <cell r="S33">
            <v>0.15862571696050209</v>
          </cell>
          <cell r="T33">
            <v>2654.6590939805487</v>
          </cell>
          <cell r="U33">
            <v>0.11308238692835548</v>
          </cell>
          <cell r="V33">
            <v>2871.6159561867435</v>
          </cell>
          <cell r="W33">
            <v>8.1726826129255414E-2</v>
          </cell>
          <cell r="AB33" t="str">
            <v>mstag:researchAndDevelopment</v>
          </cell>
          <cell r="AC33">
            <v>6</v>
          </cell>
          <cell r="AD33" t="str">
            <v>ISO4217:USD</v>
          </cell>
          <cell r="AE33" t="b">
            <v>0</v>
          </cell>
          <cell r="AF33" t="b">
            <v>0</v>
          </cell>
        </row>
        <row r="34">
          <cell r="B34" t="str">
            <v xml:space="preserve">   % of Revenue</v>
          </cell>
          <cell r="C34">
            <v>0.28003022235234193</v>
          </cell>
          <cell r="D34">
            <v>0.29918631757842351</v>
          </cell>
          <cell r="E34">
            <v>0.25744704583881273</v>
          </cell>
          <cell r="F34">
            <v>0.24132094643138094</v>
          </cell>
          <cell r="H34">
            <v>0.21875923221876559</v>
          </cell>
          <cell r="J34">
            <v>0.20503332467757293</v>
          </cell>
          <cell r="L34">
            <v>0.19022215227341902</v>
          </cell>
          <cell r="N34">
            <v>0.18388989908293094</v>
          </cell>
          <cell r="P34">
            <v>0.1825</v>
          </cell>
          <cell r="R34">
            <v>0.182</v>
          </cell>
          <cell r="T34">
            <v>0.182</v>
          </cell>
          <cell r="V34">
            <v>0.182</v>
          </cell>
        </row>
        <row r="35">
          <cell r="B35" t="str">
            <v xml:space="preserve">   SG&amp;A</v>
          </cell>
          <cell r="C35">
            <v>467.94299999999998</v>
          </cell>
          <cell r="D35">
            <v>497.03599999999994</v>
          </cell>
          <cell r="E35">
            <v>446.90600000000001</v>
          </cell>
          <cell r="F35">
            <v>546.27599999999995</v>
          </cell>
          <cell r="H35">
            <v>794.88499999999999</v>
          </cell>
          <cell r="I35">
            <v>0.45509778939583656</v>
          </cell>
          <cell r="J35">
            <v>1088.2</v>
          </cell>
          <cell r="K35">
            <v>0.36900306333620603</v>
          </cell>
          <cell r="L35">
            <v>1435.0319999999999</v>
          </cell>
          <cell r="M35">
            <v>0.31872082337805541</v>
          </cell>
          <cell r="N35">
            <v>1928.0563000000002</v>
          </cell>
          <cell r="O35">
            <v>0.34356327942512799</v>
          </cell>
          <cell r="P35">
            <v>2114.835960315605</v>
          </cell>
          <cell r="Q35">
            <v>9.6874588317573895E-2</v>
          </cell>
          <cell r="R35">
            <v>2293.2326044428196</v>
          </cell>
          <cell r="S35">
            <v>8.4354837668162208E-2</v>
          </cell>
          <cell r="T35">
            <v>2406.696431355992</v>
          </cell>
          <cell r="U35">
            <v>4.9477679103878014E-2</v>
          </cell>
          <cell r="V35">
            <v>2406.1617215301007</v>
          </cell>
          <cell r="W35">
            <v>-2.2217585023387443E-4</v>
          </cell>
          <cell r="AB35" t="str">
            <v>mstag:sellingGeneralAndAdministrativeExpenses</v>
          </cell>
          <cell r="AC35">
            <v>6</v>
          </cell>
          <cell r="AD35" t="str">
            <v>ISO4217:USD</v>
          </cell>
          <cell r="AE35" t="b">
            <v>0</v>
          </cell>
          <cell r="AF35" t="b">
            <v>0</v>
          </cell>
        </row>
        <row r="36">
          <cell r="B36" t="str">
            <v xml:space="preserve">   % of Sales</v>
          </cell>
          <cell r="C36">
            <v>0.35676937996907621</v>
          </cell>
          <cell r="D36">
            <v>0.30355734894516662</v>
          </cell>
          <cell r="E36">
            <v>0.21863943421629409</v>
          </cell>
          <cell r="F36">
            <v>0.21143808695800206</v>
          </cell>
          <cell r="H36">
            <v>0.24085504700685975</v>
          </cell>
          <cell r="J36">
            <v>0.23547996191465423</v>
          </cell>
          <cell r="L36">
            <v>0.2163335581041643</v>
          </cell>
          <cell r="N36">
            <v>0.21140133722791646</v>
          </cell>
          <cell r="P36">
            <v>0.1875</v>
          </cell>
          <cell r="R36">
            <v>0.17499999999999999</v>
          </cell>
          <cell r="T36">
            <v>0.16500000000000001</v>
          </cell>
          <cell r="V36">
            <v>0.1525</v>
          </cell>
        </row>
        <row r="37">
          <cell r="B37" t="str">
            <v xml:space="preserve">  Collaborative payments</v>
          </cell>
          <cell r="C37">
            <v>0</v>
          </cell>
          <cell r="D37">
            <v>0</v>
          </cell>
          <cell r="E37">
            <v>246.65700000000001</v>
          </cell>
          <cell r="F37">
            <v>350.72500000000002</v>
          </cell>
          <cell r="H37">
            <v>457.53399999999999</v>
          </cell>
          <cell r="I37">
            <v>0.30453774324613292</v>
          </cell>
          <cell r="J37">
            <v>593.6</v>
          </cell>
          <cell r="K37">
            <v>0.29738992074905912</v>
          </cell>
          <cell r="L37">
            <v>823.08299999999997</v>
          </cell>
          <cell r="M37">
            <v>0.38659535040431248</v>
          </cell>
          <cell r="N37">
            <v>1041</v>
          </cell>
          <cell r="O37">
            <v>0.26475701721454592</v>
          </cell>
          <cell r="P37">
            <v>1191.2653338930295</v>
          </cell>
          <cell r="Q37">
            <v>0.14434710268302542</v>
          </cell>
          <cell r="R37">
            <v>1349.1657134442321</v>
          </cell>
          <cell r="S37">
            <v>0.1325484550408158</v>
          </cell>
          <cell r="T37">
            <v>1488.0617722997738</v>
          </cell>
          <cell r="U37">
            <v>0.1029495913448315</v>
          </cell>
          <cell r="V37">
            <v>1622.2236210060237</v>
          </cell>
          <cell r="W37">
            <v>9.0158789912938353E-2</v>
          </cell>
          <cell r="AB37" t="str">
            <v>mstag:otherOperatingExpense</v>
          </cell>
          <cell r="AC37">
            <v>6</v>
          </cell>
          <cell r="AD37" t="str">
            <v>ISO4217:USD</v>
          </cell>
          <cell r="AE37" t="b">
            <v>0</v>
          </cell>
          <cell r="AF37" t="b">
            <v>0</v>
          </cell>
        </row>
        <row r="38">
          <cell r="B38" t="str">
            <v>Total Operating Expenses</v>
          </cell>
          <cell r="C38">
            <v>1027.425</v>
          </cell>
          <cell r="D38">
            <v>1258.9829999999999</v>
          </cell>
          <cell r="E38">
            <v>1574.2349999999999</v>
          </cell>
          <cell r="F38">
            <v>1962.1129999999998</v>
          </cell>
          <cell r="H38">
            <v>2454.7161573414223</v>
          </cell>
          <cell r="I38">
            <v>0.25105748615977896</v>
          </cell>
          <cell r="J38">
            <v>3301.8</v>
          </cell>
          <cell r="K38">
            <v>0.34508423310987246</v>
          </cell>
          <cell r="L38">
            <v>4531.0019999999995</v>
          </cell>
          <cell r="M38">
            <v>0.37228239142286013</v>
          </cell>
          <cell r="N38">
            <v>5868.7359800000004</v>
          </cell>
          <cell r="O38">
            <v>0.29524020956071118</v>
          </cell>
          <cell r="P38">
            <v>6871.3015576972857</v>
          </cell>
          <cell r="Q38">
            <v>0.17083160345156401</v>
          </cell>
          <cell r="R38">
            <v>7646.4302261891735</v>
          </cell>
          <cell r="S38">
            <v>0.11280667308562276</v>
          </cell>
          <cell r="T38">
            <v>8252.2202578283486</v>
          </cell>
          <cell r="U38">
            <v>7.9225208851619655E-2</v>
          </cell>
          <cell r="V38">
            <v>8674.5610992366965</v>
          </cell>
          <cell r="W38">
            <v>5.117905584351079E-2</v>
          </cell>
        </row>
        <row r="39">
          <cell r="B39" t="str">
            <v xml:space="preserve">Operating Income (Loss) </v>
          </cell>
          <cell r="C39">
            <v>284.18700000000013</v>
          </cell>
          <cell r="D39">
            <v>378.38800000099991</v>
          </cell>
          <cell r="E39">
            <v>469.79700000000003</v>
          </cell>
          <cell r="F39">
            <v>621.50855966964809</v>
          </cell>
          <cell r="H39">
            <v>845.54684265857759</v>
          </cell>
          <cell r="I39">
            <v>0.36047497577187526</v>
          </cell>
          <cell r="J39">
            <v>1319.3999999999996</v>
          </cell>
          <cell r="K39">
            <v>0.56041029714158452</v>
          </cell>
          <cell r="L39">
            <v>2102.4210000000012</v>
          </cell>
          <cell r="M39">
            <v>0.59346748522055615</v>
          </cell>
          <cell r="N39">
            <v>3251.6240200000002</v>
          </cell>
          <cell r="O39">
            <v>0.54660937081583483</v>
          </cell>
          <cell r="P39">
            <v>4407.8235639859422</v>
          </cell>
          <cell r="Q39">
            <v>0.35557602504915131</v>
          </cell>
          <cell r="R39">
            <v>5457.7560849126548</v>
          </cell>
          <cell r="S39">
            <v>0.23819749263676759</v>
          </cell>
          <cell r="T39">
            <v>6333.8187200867542</v>
          </cell>
          <cell r="U39">
            <v>0.16051700031004956</v>
          </cell>
          <cell r="V39">
            <v>7103.5485501410149</v>
          </cell>
          <cell r="W39">
            <v>0.12152697512689747</v>
          </cell>
        </row>
        <row r="40">
          <cell r="B40" t="str">
            <v xml:space="preserve">        Operating Margin</v>
          </cell>
          <cell r="D40">
            <v>0.23109484655632037</v>
          </cell>
          <cell r="E40">
            <v>0.22983837826413678</v>
          </cell>
          <cell r="F40">
            <v>0.24055711926676934</v>
          </cell>
          <cell r="H40">
            <v>0.25620589712352548</v>
          </cell>
          <cell r="J40">
            <v>0.28551025707608407</v>
          </cell>
          <cell r="L40">
            <v>0.31694360513418202</v>
          </cell>
          <cell r="N40">
            <v>0.35652364818932586</v>
          </cell>
          <cell r="P40">
            <v>0.39079481045141073</v>
          </cell>
          <cell r="R40">
            <v>0.41648950612743196</v>
          </cell>
          <cell r="T40">
            <v>0.43423843372946319</v>
          </cell>
          <cell r="V40">
            <v>0.45021543822400667</v>
          </cell>
        </row>
        <row r="41">
          <cell r="B41" t="str">
            <v xml:space="preserve">   Interest, Other Income</v>
          </cell>
          <cell r="C41">
            <v>89.433999999999997</v>
          </cell>
          <cell r="D41">
            <v>90.4</v>
          </cell>
          <cell r="E41">
            <v>135.005</v>
          </cell>
          <cell r="F41">
            <v>107.822</v>
          </cell>
          <cell r="H41">
            <v>92.807000000000002</v>
          </cell>
          <cell r="J41">
            <v>82.597000000000008</v>
          </cell>
          <cell r="L41">
            <v>140.9</v>
          </cell>
          <cell r="N41">
            <v>228</v>
          </cell>
          <cell r="P41">
            <v>158.27981570681379</v>
          </cell>
          <cell r="R41">
            <v>214.14721389467866</v>
          </cell>
          <cell r="T41">
            <v>298.9218808473185</v>
          </cell>
          <cell r="V41">
            <v>424.04459975088002</v>
          </cell>
          <cell r="AB41" t="str">
            <v>mstag:interestAndDividendIncome</v>
          </cell>
          <cell r="AC41">
            <v>6</v>
          </cell>
          <cell r="AD41" t="str">
            <v>ISO4217:USD</v>
          </cell>
          <cell r="AE41" t="b">
            <v>0</v>
          </cell>
          <cell r="AF41" t="b">
            <v>0</v>
          </cell>
        </row>
        <row r="42">
          <cell r="B42" t="str">
            <v xml:space="preserve">   Interest, Other Expense</v>
          </cell>
          <cell r="C42">
            <v>-5.36</v>
          </cell>
          <cell r="D42">
            <v>-5.2780000000000005</v>
          </cell>
          <cell r="E42">
            <v>0</v>
          </cell>
          <cell r="F42">
            <v>0</v>
          </cell>
          <cell r="H42">
            <v>0</v>
          </cell>
          <cell r="J42">
            <v>0</v>
          </cell>
          <cell r="L42">
            <v>-49.9</v>
          </cell>
          <cell r="N42">
            <v>-91</v>
          </cell>
          <cell r="P42">
            <v>-99.403055999999992</v>
          </cell>
          <cell r="R42">
            <v>-99.403055999999992</v>
          </cell>
          <cell r="T42">
            <v>-99.403055999999992</v>
          </cell>
          <cell r="V42">
            <v>-77.403055999999992</v>
          </cell>
          <cell r="AB42" t="str">
            <v>mstag:interestAndDividendIncome</v>
          </cell>
          <cell r="AC42">
            <v>6</v>
          </cell>
          <cell r="AD42" t="str">
            <v>ISO4217:USD</v>
          </cell>
          <cell r="AE42" t="b">
            <v>0</v>
          </cell>
          <cell r="AF42" t="b">
            <v>0</v>
          </cell>
        </row>
        <row r="43">
          <cell r="B43" t="str">
            <v xml:space="preserve">Pretax Income (Loss) </v>
          </cell>
          <cell r="C43">
            <v>368.26100000000008</v>
          </cell>
          <cell r="D43">
            <v>463.51000000099987</v>
          </cell>
          <cell r="E43">
            <v>604.80200000000002</v>
          </cell>
          <cell r="F43">
            <v>729.3305596696481</v>
          </cell>
          <cell r="H43">
            <v>938.35384265857761</v>
          </cell>
          <cell r="I43">
            <v>0.28659608488585353</v>
          </cell>
          <cell r="J43">
            <v>1401.9969999999996</v>
          </cell>
          <cell r="K43">
            <v>0.4941026894799212</v>
          </cell>
          <cell r="L43">
            <v>2193.4210000000012</v>
          </cell>
          <cell r="M43">
            <v>0.56449764157840687</v>
          </cell>
          <cell r="N43">
            <v>3388.6240200000002</v>
          </cell>
          <cell r="O43">
            <v>0.54490360947579064</v>
          </cell>
          <cell r="P43">
            <v>4466.7003236927558</v>
          </cell>
          <cell r="Q43">
            <v>0.31814574214484725</v>
          </cell>
          <cell r="R43">
            <v>5572.5002428073331</v>
          </cell>
          <cell r="S43">
            <v>0.24756528062764227</v>
          </cell>
          <cell r="T43">
            <v>6533.3375449340729</v>
          </cell>
          <cell r="U43">
            <v>0.17242481117285435</v>
          </cell>
          <cell r="V43">
            <v>7450.1900938918943</v>
          </cell>
          <cell r="W43">
            <v>0.1403344833558684</v>
          </cell>
        </row>
        <row r="44">
          <cell r="B44" t="str">
            <v xml:space="preserve">   Provision For Income Taxes</v>
          </cell>
          <cell r="C44">
            <v>121.56800000000001</v>
          </cell>
          <cell r="D44">
            <v>143.67400000000001</v>
          </cell>
          <cell r="E44">
            <v>127.11199999999999</v>
          </cell>
          <cell r="F44">
            <v>245.797</v>
          </cell>
          <cell r="H44">
            <v>303.69799999999998</v>
          </cell>
          <cell r="J44">
            <v>507.63099999999997</v>
          </cell>
          <cell r="L44">
            <v>806.09699999999998</v>
          </cell>
          <cell r="N44">
            <v>1263.7185114200001</v>
          </cell>
          <cell r="P44">
            <v>1666.0792207373979</v>
          </cell>
          <cell r="R44">
            <v>2078.542590567135</v>
          </cell>
          <cell r="T44">
            <v>2436.934904260409</v>
          </cell>
          <cell r="V44">
            <v>2778.9209050216764</v>
          </cell>
          <cell r="AB44" t="str">
            <v>mstag:taxExpenseIncome</v>
          </cell>
          <cell r="AC44">
            <v>6</v>
          </cell>
          <cell r="AD44" t="str">
            <v>ISO4217:USD</v>
          </cell>
          <cell r="AE44" t="b">
            <v>0</v>
          </cell>
          <cell r="AF44" t="b">
            <v>0</v>
          </cell>
        </row>
        <row r="45">
          <cell r="B45" t="str">
            <v xml:space="preserve">   Effective Tax Rate</v>
          </cell>
          <cell r="C45">
            <v>0.21840079909742235</v>
          </cell>
          <cell r="D45">
            <v>0.17967483708416138</v>
          </cell>
          <cell r="E45">
            <v>0.17543014456747877</v>
          </cell>
          <cell r="F45">
            <v>0.33702605798725771</v>
          </cell>
          <cell r="H45">
            <v>0.32364976429312847</v>
          </cell>
          <cell r="J45">
            <v>0.36207709431617907</v>
          </cell>
          <cell r="L45">
            <v>0.36750724212165659</v>
          </cell>
          <cell r="N45">
            <v>0.3729296918045219</v>
          </cell>
          <cell r="P45">
            <v>0.373</v>
          </cell>
          <cell r="R45">
            <v>0.373</v>
          </cell>
          <cell r="T45">
            <v>0.373</v>
          </cell>
          <cell r="V45">
            <v>0.373</v>
          </cell>
        </row>
        <row r="46">
          <cell r="B46" t="str">
            <v>Net Income (Loss)</v>
          </cell>
          <cell r="C46">
            <v>246.69300000000007</v>
          </cell>
          <cell r="D46">
            <v>319.83600000099989</v>
          </cell>
          <cell r="E46">
            <v>477.69000000000005</v>
          </cell>
          <cell r="F46">
            <v>483.53355966964807</v>
          </cell>
          <cell r="H46">
            <v>634.65584265857763</v>
          </cell>
          <cell r="I46">
            <v>0.31253732024758918</v>
          </cell>
          <cell r="J46">
            <v>894.36599999999964</v>
          </cell>
          <cell r="K46">
            <v>0.4092141596829777</v>
          </cell>
          <cell r="L46">
            <v>1387.3240000000012</v>
          </cell>
          <cell r="M46">
            <v>0.55118150734710603</v>
          </cell>
          <cell r="N46">
            <v>2124.9055085800001</v>
          </cell>
          <cell r="O46">
            <v>0.53165771555887331</v>
          </cell>
          <cell r="P46">
            <v>2800.6211029553579</v>
          </cell>
          <cell r="Q46">
            <v>0.31799794938971893</v>
          </cell>
          <cell r="R46">
            <v>3493.9576522401981</v>
          </cell>
          <cell r="S46">
            <v>0.24756528062764227</v>
          </cell>
          <cell r="T46">
            <v>4096.4026406736639</v>
          </cell>
          <cell r="U46">
            <v>0.17242481117285435</v>
          </cell>
          <cell r="V46">
            <v>4671.2691888702175</v>
          </cell>
          <cell r="W46">
            <v>0.1403344833558684</v>
          </cell>
        </row>
        <row r="48">
          <cell r="B48" t="str">
            <v>EPS, basic</v>
          </cell>
          <cell r="C48">
            <v>0.240507155948992</v>
          </cell>
          <cell r="D48">
            <v>0.30625130463021294</v>
          </cell>
          <cell r="E48">
            <v>0.84741827980205642</v>
          </cell>
          <cell r="F48">
            <v>0.46558555820163972</v>
          </cell>
          <cell r="H48">
            <v>0.61351622099003444</v>
          </cell>
          <cell r="I48">
            <v>0.31773035091506774</v>
          </cell>
          <cell r="J48">
            <v>0.84760772011960184</v>
          </cell>
          <cell r="K48">
            <v>0.38155714734292223</v>
          </cell>
          <cell r="L48">
            <v>1.3150588841956803</v>
          </cell>
          <cell r="M48">
            <v>0.55149469852648192</v>
          </cell>
          <cell r="N48">
            <v>2.0160393819544593</v>
          </cell>
          <cell r="O48">
            <v>0.53304114833421656</v>
          </cell>
          <cell r="P48">
            <v>2.6578594958545239</v>
          </cell>
          <cell r="Q48">
            <v>0.31835693272908627</v>
          </cell>
          <cell r="R48">
            <v>3.3158532278145931</v>
          </cell>
          <cell r="S48">
            <v>0.24756528062764227</v>
          </cell>
          <cell r="T48">
            <v>3.8875885944974238</v>
          </cell>
          <cell r="U48">
            <v>0.17242481117285435</v>
          </cell>
          <cell r="V48">
            <v>4.4331513314063864</v>
          </cell>
          <cell r="W48">
            <v>0.1403344833558684</v>
          </cell>
          <cell r="Y48" t="str">
            <v>Growth</v>
          </cell>
          <cell r="Z48" t="str">
            <v>3 year</v>
          </cell>
          <cell r="AA48" t="str">
            <v>4 year</v>
          </cell>
        </row>
        <row r="49">
          <cell r="B49" t="str">
            <v>EPS, diluted</v>
          </cell>
          <cell r="C49">
            <v>0.23296000755465324</v>
          </cell>
          <cell r="D49">
            <v>0.29831162314462278</v>
          </cell>
          <cell r="E49">
            <v>0.83443278873473636</v>
          </cell>
          <cell r="F49">
            <v>0.46096594929398294</v>
          </cell>
          <cell r="H49">
            <v>0.60195636879300407</v>
          </cell>
          <cell r="I49">
            <v>0.30585864252004424</v>
          </cell>
          <cell r="J49">
            <v>0.82872362999196592</v>
          </cell>
          <cell r="K49">
            <v>0.37671710601493902</v>
          </cell>
          <cell r="L49">
            <v>1.2834315032439099</v>
          </cell>
          <cell r="M49">
            <v>0.54868457564840067</v>
          </cell>
          <cell r="N49">
            <v>1.9766562870511628</v>
          </cell>
          <cell r="O49">
            <v>0.54013383811688231</v>
          </cell>
          <cell r="P49">
            <v>2.6131703146035923</v>
          </cell>
          <cell r="Q49">
            <v>0.32201553285826989</v>
          </cell>
          <cell r="R49">
            <v>3.2657035401917991</v>
          </cell>
          <cell r="S49">
            <v>0.24970941309931183</v>
          </cell>
          <cell r="T49">
            <v>3.8441841959191563</v>
          </cell>
          <cell r="U49">
            <v>0.17713814147789497</v>
          </cell>
          <cell r="V49">
            <v>4.4101388095141756</v>
          </cell>
          <cell r="W49">
            <v>0.14722359407122476</v>
          </cell>
          <cell r="Z49">
            <v>0.36521595109433186</v>
          </cell>
          <cell r="AA49">
            <v>0.28001751631721422</v>
          </cell>
          <cell r="AB49" t="str">
            <v>mstag:adjEpsForConsensus</v>
          </cell>
          <cell r="AC49">
            <v>0</v>
          </cell>
          <cell r="AD49" t="str">
            <v>ISO4217:USD</v>
          </cell>
          <cell r="AE49" t="b">
            <v>0</v>
          </cell>
          <cell r="AF49" t="b">
            <v>0</v>
          </cell>
        </row>
        <row r="51">
          <cell r="B51" t="str">
            <v xml:space="preserve">  Options expense</v>
          </cell>
          <cell r="N51">
            <v>329.18547890000002</v>
          </cell>
          <cell r="P51">
            <v>377.92158567335071</v>
          </cell>
          <cell r="R51">
            <v>420.55366244040454</v>
          </cell>
          <cell r="T51">
            <v>453.87211418055915</v>
          </cell>
          <cell r="V51">
            <v>477.1008604580183</v>
          </cell>
          <cell r="AB51" t="str">
            <v>mstag:stockCompensation</v>
          </cell>
          <cell r="AC51">
            <v>6</v>
          </cell>
          <cell r="AD51" t="str">
            <v>ISO4217:USD</v>
          </cell>
          <cell r="AE51" t="b">
            <v>0</v>
          </cell>
          <cell r="AF51" t="b">
            <v>0</v>
          </cell>
        </row>
        <row r="52">
          <cell r="B52" t="str">
            <v>Net Income (incl options exp)</v>
          </cell>
          <cell r="N52">
            <v>1795.7200296800002</v>
          </cell>
          <cell r="P52">
            <v>2422.699517282007</v>
          </cell>
          <cell r="R52">
            <v>3073.4039897997936</v>
          </cell>
          <cell r="T52">
            <v>3642.5305264931048</v>
          </cell>
          <cell r="V52">
            <v>4194.1683284121991</v>
          </cell>
        </row>
        <row r="54">
          <cell r="B54" t="str">
            <v>EPS, diluted (incl option exp)</v>
          </cell>
          <cell r="N54">
            <v>1.670437236911628</v>
          </cell>
          <cell r="P54">
            <v>2.2605437247777207</v>
          </cell>
          <cell r="R54">
            <v>2.8726239093062675</v>
          </cell>
          <cell r="T54">
            <v>3.4182573129078739</v>
          </cell>
          <cell r="V54">
            <v>3.9597085440583326</v>
          </cell>
          <cell r="AA54">
            <v>22.250639386189256</v>
          </cell>
        </row>
        <row r="55">
          <cell r="B55" t="str">
            <v>EPS, GAAP, Diluted (incl option exp)</v>
          </cell>
          <cell r="N55">
            <v>1.6109656090046514</v>
          </cell>
          <cell r="P55">
            <v>2.1891696107162537</v>
          </cell>
          <cell r="R55">
            <v>2.8134339509056185</v>
          </cell>
          <cell r="T55">
            <v>3.3588294016576903</v>
          </cell>
          <cell r="V55">
            <v>3.8999216105509422</v>
          </cell>
          <cell r="AA55">
            <v>19.727270219320825</v>
          </cell>
        </row>
        <row r="56">
          <cell r="B56" t="str">
            <v xml:space="preserve">Basic Shares Outstanding </v>
          </cell>
          <cell r="C56">
            <v>1025.72</v>
          </cell>
          <cell r="D56">
            <v>1044.3579999999999</v>
          </cell>
          <cell r="E56">
            <v>1054.038</v>
          </cell>
          <cell r="F56">
            <v>1038.5084999999999</v>
          </cell>
          <cell r="H56">
            <v>1034.4565</v>
          </cell>
          <cell r="I56">
            <v>-3.901749480143768E-3</v>
          </cell>
          <cell r="J56">
            <v>1055.165</v>
          </cell>
          <cell r="K56">
            <v>2.0018724808631427E-2</v>
          </cell>
          <cell r="L56">
            <v>1054.952</v>
          </cell>
          <cell r="M56">
            <v>-2.0186416342460323E-4</v>
          </cell>
          <cell r="N56">
            <v>1054</v>
          </cell>
          <cell r="O56">
            <v>-9.0241072579599901E-4</v>
          </cell>
          <cell r="P56">
            <v>1053.713</v>
          </cell>
          <cell r="Q56">
            <v>-2.7229601518030666E-4</v>
          </cell>
          <cell r="R56">
            <v>1053.713</v>
          </cell>
          <cell r="S56">
            <v>0</v>
          </cell>
          <cell r="T56">
            <v>1053.713</v>
          </cell>
          <cell r="U56">
            <v>0</v>
          </cell>
          <cell r="V56">
            <v>1053.713</v>
          </cell>
          <cell r="W56">
            <v>0</v>
          </cell>
          <cell r="AB56" t="str">
            <v>mstag:averageBasicSharesOutstanding</v>
          </cell>
          <cell r="AC56">
            <v>6</v>
          </cell>
          <cell r="AD56" t="str">
            <v>ms_eqr_gcim_Decimal:ms_eqr_gcim_decimal</v>
          </cell>
          <cell r="AE56" t="b">
            <v>0</v>
          </cell>
          <cell r="AF56" t="b">
            <v>0</v>
          </cell>
        </row>
        <row r="57">
          <cell r="B57" t="str">
            <v>Diluted Shares Outstanding</v>
          </cell>
          <cell r="C57">
            <v>1058.95</v>
          </cell>
          <cell r="D57">
            <v>1072.154</v>
          </cell>
          <cell r="E57">
            <v>1070.441</v>
          </cell>
          <cell r="F57">
            <v>1048.9160000000002</v>
          </cell>
          <cell r="H57">
            <v>1054.3219999999999</v>
          </cell>
          <cell r="I57">
            <v>5.1538922087179806E-3</v>
          </cell>
          <cell r="J57">
            <v>1079.2090000000001</v>
          </cell>
          <cell r="K57">
            <v>2.3604743142986884E-2</v>
          </cell>
          <cell r="L57">
            <v>1080.9490000000001</v>
          </cell>
          <cell r="M57">
            <v>1.6122919656897938E-3</v>
          </cell>
          <cell r="N57">
            <v>1075</v>
          </cell>
          <cell r="O57">
            <v>-5.5034973897936101E-3</v>
          </cell>
          <cell r="P57">
            <v>1071.7330926745205</v>
          </cell>
          <cell r="Q57">
            <v>-3.0389835585855618E-3</v>
          </cell>
          <cell r="R57">
            <v>1069.8943150347914</v>
          </cell>
          <cell r="S57">
            <v>-1.7157048264139219E-3</v>
          </cell>
          <cell r="T57">
            <v>1065.6103953141094</v>
          </cell>
          <cell r="U57">
            <v>-4.0040587752283585E-3</v>
          </cell>
          <cell r="V57">
            <v>1059.2113742072459</v>
          </cell>
          <cell r="W57">
            <v>-6.0050287938279157E-3</v>
          </cell>
          <cell r="AB57" t="str">
            <v>mstag:averageDilutedSharesOutstanding</v>
          </cell>
          <cell r="AC57">
            <v>6</v>
          </cell>
          <cell r="AD57" t="str">
            <v>ms_eqr_gcim_Decimal:ms_eqr_gcim_decimal</v>
          </cell>
          <cell r="AE57" t="b">
            <v>0</v>
          </cell>
          <cell r="AF57" t="b">
            <v>0</v>
          </cell>
        </row>
        <row r="59">
          <cell r="H59" t="str">
            <v>2003-FY</v>
          </cell>
          <cell r="J59" t="str">
            <v>2004-FY</v>
          </cell>
          <cell r="L59" t="str">
            <v>2005-FY</v>
          </cell>
          <cell r="N59" t="str">
            <v>2006-FY</v>
          </cell>
          <cell r="P59" t="str">
            <v>2007-FY</v>
          </cell>
          <cell r="R59" t="str">
            <v>2008-FY</v>
          </cell>
          <cell r="T59" t="str">
            <v>2009-FY</v>
          </cell>
          <cell r="V59" t="str">
            <v>2010-FY</v>
          </cell>
        </row>
        <row r="60">
          <cell r="B60" t="str">
            <v>Reconciliation to GAAP earnings/loss</v>
          </cell>
          <cell r="E60">
            <v>-3.0000000001564331E-3</v>
          </cell>
        </row>
        <row r="61">
          <cell r="B61" t="str">
            <v>Adjustments:</v>
          </cell>
        </row>
        <row r="62">
          <cell r="B62" t="str">
            <v xml:space="preserve">   Contract revenue</v>
          </cell>
          <cell r="C62">
            <v>-19.399999999999999</v>
          </cell>
          <cell r="D62">
            <v>-125.1</v>
          </cell>
          <cell r="E62">
            <v>0</v>
          </cell>
          <cell r="AB62" t="str">
            <v>mstag:otherProvisionsOneTimeGrossOfTax</v>
          </cell>
          <cell r="AC62">
            <v>6</v>
          </cell>
          <cell r="AD62" t="str">
            <v>ISO4217:USD</v>
          </cell>
          <cell r="AE62" t="b">
            <v>0</v>
          </cell>
          <cell r="AF62" t="b">
            <v>0</v>
          </cell>
        </row>
        <row r="63">
          <cell r="B63" t="str">
            <v xml:space="preserve">   Cost of sales</v>
          </cell>
          <cell r="C63">
            <v>93.4</v>
          </cell>
          <cell r="D63">
            <v>92.9</v>
          </cell>
          <cell r="AB63" t="str">
            <v>mstag:otherProvisionsOneTimeGrossOfTax</v>
          </cell>
          <cell r="AC63">
            <v>6</v>
          </cell>
          <cell r="AD63" t="str">
            <v>ISO4217:USD</v>
          </cell>
          <cell r="AE63" t="b">
            <v>0</v>
          </cell>
          <cell r="AF63" t="b">
            <v>0</v>
          </cell>
        </row>
        <row r="64">
          <cell r="B64" t="str">
            <v>Recurring charges related to redemption</v>
          </cell>
          <cell r="C64">
            <v>197.7</v>
          </cell>
          <cell r="D64">
            <v>375.3</v>
          </cell>
          <cell r="E64">
            <v>321.81599999999997</v>
          </cell>
          <cell r="F64">
            <v>155.71299999999999</v>
          </cell>
          <cell r="H64">
            <v>154.30000000000001</v>
          </cell>
          <cell r="J64">
            <v>145.48500000000001</v>
          </cell>
          <cell r="L64">
            <v>122.7</v>
          </cell>
          <cell r="N64">
            <v>95</v>
          </cell>
          <cell r="P64">
            <v>70</v>
          </cell>
          <cell r="R64">
            <v>49</v>
          </cell>
          <cell r="T64">
            <v>49</v>
          </cell>
          <cell r="V64">
            <v>49</v>
          </cell>
          <cell r="AB64" t="str">
            <v>mstag:amortizationOfIntangiblesAssumedToHaveIndefiniteLifeIncomeStatement</v>
          </cell>
          <cell r="AC64">
            <v>6</v>
          </cell>
          <cell r="AD64" t="str">
            <v>ISO4217:USD</v>
          </cell>
          <cell r="AE64" t="b">
            <v>0</v>
          </cell>
          <cell r="AF64" t="b">
            <v>0</v>
          </cell>
        </row>
        <row r="65">
          <cell r="B65" t="str">
            <v>Litagation and other charges</v>
          </cell>
          <cell r="C65">
            <v>1437.7</v>
          </cell>
          <cell r="D65">
            <v>0</v>
          </cell>
          <cell r="E65">
            <v>0</v>
          </cell>
          <cell r="F65">
            <v>543.90499999999997</v>
          </cell>
          <cell r="J65">
            <v>37.1</v>
          </cell>
          <cell r="L65">
            <v>57.8</v>
          </cell>
          <cell r="N65">
            <v>52</v>
          </cell>
          <cell r="P65">
            <v>52</v>
          </cell>
          <cell r="R65">
            <v>52</v>
          </cell>
          <cell r="T65">
            <v>52</v>
          </cell>
          <cell r="V65">
            <v>52</v>
          </cell>
          <cell r="AB65" t="str">
            <v>mstag:restructuringCostsOneTime</v>
          </cell>
          <cell r="AC65">
            <v>6</v>
          </cell>
          <cell r="AD65" t="str">
            <v>ISO4217:USD</v>
          </cell>
          <cell r="AE65" t="b">
            <v>0</v>
          </cell>
          <cell r="AF65" t="b">
            <v>0</v>
          </cell>
        </row>
        <row r="66">
          <cell r="B66" t="str">
            <v xml:space="preserve">   Other</v>
          </cell>
          <cell r="C66">
            <v>32.299999999999997</v>
          </cell>
          <cell r="D66">
            <v>4.9000000000000004</v>
          </cell>
          <cell r="E66">
            <v>0</v>
          </cell>
          <cell r="H66">
            <v>115.8</v>
          </cell>
          <cell r="AB66" t="str">
            <v>mstag:otherProvisionsOneTimeGrossOfTax</v>
          </cell>
          <cell r="AC66">
            <v>6</v>
          </cell>
          <cell r="AD66" t="str">
            <v>ISO4217:USD</v>
          </cell>
          <cell r="AE66" t="b">
            <v>1</v>
          </cell>
          <cell r="AF66" t="b">
            <v>0</v>
          </cell>
        </row>
        <row r="67">
          <cell r="B67" t="str">
            <v xml:space="preserve">   Other income, net (adjustment)</v>
          </cell>
          <cell r="C67">
            <v>-12.933999999999997</v>
          </cell>
          <cell r="D67">
            <v>125.69999999999999</v>
          </cell>
          <cell r="E67">
            <v>0</v>
          </cell>
          <cell r="H67">
            <v>0</v>
          </cell>
          <cell r="J67">
            <v>0</v>
          </cell>
          <cell r="L67">
            <v>0</v>
          </cell>
          <cell r="N67">
            <v>0</v>
          </cell>
          <cell r="P67">
            <v>0</v>
          </cell>
          <cell r="R67">
            <v>0</v>
          </cell>
          <cell r="T67">
            <v>0</v>
          </cell>
          <cell r="V67">
            <v>0</v>
          </cell>
          <cell r="AB67" t="str">
            <v>mstag:otherOperatingExpense</v>
          </cell>
          <cell r="AC67">
            <v>6</v>
          </cell>
          <cell r="AD67" t="str">
            <v>ISO4217:USD</v>
          </cell>
          <cell r="AE67" t="b">
            <v>1</v>
          </cell>
          <cell r="AF67" t="b">
            <v>0</v>
          </cell>
        </row>
        <row r="68">
          <cell r="B68" t="str">
            <v xml:space="preserve">   Income tax (benefit) provision adjustment</v>
          </cell>
          <cell r="C68">
            <v>324.60000000000002</v>
          </cell>
          <cell r="D68">
            <v>126.7</v>
          </cell>
          <cell r="E68">
            <v>0</v>
          </cell>
          <cell r="H68">
            <v>13.3</v>
          </cell>
          <cell r="J68">
            <v>73.031000000000006</v>
          </cell>
          <cell r="L68">
            <v>72.2</v>
          </cell>
          <cell r="N68">
            <v>83.067999999999998</v>
          </cell>
          <cell r="P68">
            <v>45.506</v>
          </cell>
          <cell r="R68">
            <v>37.673000000000002</v>
          </cell>
          <cell r="T68">
            <v>37.673000000000002</v>
          </cell>
          <cell r="V68">
            <v>37.673000000000002</v>
          </cell>
          <cell r="AB68" t="str">
            <v>mstag:taxOnOtherProvisionsOneTime</v>
          </cell>
          <cell r="AC68">
            <v>6</v>
          </cell>
          <cell r="AD68" t="str">
            <v>ISO4217:USD</v>
          </cell>
          <cell r="AE68" t="b">
            <v>0</v>
          </cell>
          <cell r="AF68" t="b">
            <v>0</v>
          </cell>
        </row>
        <row r="69">
          <cell r="B69" t="str">
            <v xml:space="preserve">   Effect of accounting change</v>
          </cell>
          <cell r="C69">
            <v>0</v>
          </cell>
          <cell r="D69">
            <v>-57.8</v>
          </cell>
          <cell r="E69">
            <v>-5.6</v>
          </cell>
          <cell r="H69">
            <v>-47</v>
          </cell>
          <cell r="AB69" t="str">
            <v>mstag:cumulativeEffectOfChangeInAccountingPrincipleNetOfTax</v>
          </cell>
          <cell r="AC69">
            <v>6</v>
          </cell>
          <cell r="AD69" t="str">
            <v>ISO4217:USD</v>
          </cell>
          <cell r="AE69" t="b">
            <v>0</v>
          </cell>
          <cell r="AF69" t="b">
            <v>0</v>
          </cell>
        </row>
        <row r="70">
          <cell r="B70" t="str">
            <v xml:space="preserve">  GAAP Net income (loss)</v>
          </cell>
          <cell r="C70">
            <v>-1157.5410000000002</v>
          </cell>
          <cell r="D70">
            <v>-73.963999999000151</v>
          </cell>
          <cell r="E70">
            <v>150.27400000000009</v>
          </cell>
          <cell r="F70">
            <v>-216.08444033035187</v>
          </cell>
          <cell r="H70">
            <v>562.45584265857758</v>
          </cell>
          <cell r="J70">
            <v>784.81199999999967</v>
          </cell>
          <cell r="L70">
            <v>1279.0240000000013</v>
          </cell>
          <cell r="N70">
            <v>1731.7880296800001</v>
          </cell>
          <cell r="P70">
            <v>2346.2055172820069</v>
          </cell>
          <cell r="R70">
            <v>3010.0769897997934</v>
          </cell>
          <cell r="T70">
            <v>3579.2035264931046</v>
          </cell>
          <cell r="V70">
            <v>4130.8413284121989</v>
          </cell>
        </row>
        <row r="71">
          <cell r="B71" t="str">
            <v>EARNINGS (LOSS) PER SHARE</v>
          </cell>
          <cell r="F71">
            <v>699.61799999999994</v>
          </cell>
          <cell r="H71">
            <v>457.53399999999999</v>
          </cell>
          <cell r="L71">
            <v>1139.4573944602898</v>
          </cell>
        </row>
        <row r="72">
          <cell r="B72" t="str">
            <v xml:space="preserve">   Basic</v>
          </cell>
          <cell r="C72">
            <v>-1.128515579300394</v>
          </cell>
          <cell r="D72">
            <v>-7.0822457432221667E-2</v>
          </cell>
          <cell r="E72">
            <v>0.14256981247355416</v>
          </cell>
          <cell r="F72">
            <v>-0.20807190343685381</v>
          </cell>
          <cell r="H72">
            <v>0.54372111602428674</v>
          </cell>
          <cell r="J72">
            <v>0.7437813043457655</v>
          </cell>
          <cell r="L72">
            <v>1.2124001850321164</v>
          </cell>
          <cell r="N72">
            <v>1.6430626467552183</v>
          </cell>
          <cell r="P72">
            <v>2.2266077359603678</v>
          </cell>
          <cell r="R72">
            <v>2.8566383728774283</v>
          </cell>
          <cell r="T72">
            <v>3.3967536952596245</v>
          </cell>
          <cell r="V72">
            <v>3.92027177078787</v>
          </cell>
        </row>
        <row r="73">
          <cell r="B73" t="str">
            <v xml:space="preserve">   Diluted</v>
          </cell>
          <cell r="C73">
            <v>-1.0931026016336938</v>
          </cell>
          <cell r="D73">
            <v>-6.898635830207242E-2</v>
          </cell>
          <cell r="E73">
            <v>0.14038513098806948</v>
          </cell>
          <cell r="F73">
            <v>-0.20600738317496523</v>
          </cell>
          <cell r="H73">
            <v>0.53347634086984586</v>
          </cell>
          <cell r="J73">
            <v>0.72721039205566262</v>
          </cell>
          <cell r="L73">
            <v>1.1832417625623421</v>
          </cell>
          <cell r="N73">
            <v>1.6109656090046514</v>
          </cell>
          <cell r="P73">
            <v>2.1891696107162537</v>
          </cell>
          <cell r="R73">
            <v>2.8134339509056185</v>
          </cell>
          <cell r="T73">
            <v>3.3588294016576903</v>
          </cell>
          <cell r="V73">
            <v>3.8999216105509422</v>
          </cell>
        </row>
        <row r="74">
          <cell r="B74" t="str">
            <v>Period End Basic Shares</v>
          </cell>
          <cell r="D74">
            <v>0</v>
          </cell>
          <cell r="E74">
            <v>527.79422299999999</v>
          </cell>
          <cell r="F74">
            <v>1025.155974</v>
          </cell>
          <cell r="H74">
            <v>1047.3900000000001</v>
          </cell>
          <cell r="J74">
            <v>1047.127</v>
          </cell>
          <cell r="L74">
            <v>1053.713</v>
          </cell>
          <cell r="N74">
            <v>1053.713</v>
          </cell>
          <cell r="P74">
            <v>1053.713</v>
          </cell>
          <cell r="R74">
            <v>1053.713</v>
          </cell>
          <cell r="T74">
            <v>1053.713</v>
          </cell>
          <cell r="V74">
            <v>0</v>
          </cell>
        </row>
        <row r="75">
          <cell r="B75" t="str">
            <v>Federal tax rate</v>
          </cell>
          <cell r="C75">
            <v>0.35</v>
          </cell>
          <cell r="D75">
            <v>0.35</v>
          </cell>
          <cell r="E75">
            <v>0.35</v>
          </cell>
          <cell r="F75">
            <v>0.35</v>
          </cell>
          <cell r="H75">
            <v>0.35</v>
          </cell>
          <cell r="J75">
            <v>0.35</v>
          </cell>
          <cell r="L75">
            <v>0.35</v>
          </cell>
          <cell r="N75">
            <v>0.35</v>
          </cell>
          <cell r="P75">
            <v>0.35</v>
          </cell>
          <cell r="R75">
            <v>0.35</v>
          </cell>
          <cell r="T75">
            <v>0.35</v>
          </cell>
          <cell r="V75">
            <v>0.35</v>
          </cell>
        </row>
        <row r="76">
          <cell r="B76" t="str">
            <v xml:space="preserve">     Federal taxes</v>
          </cell>
          <cell r="C76">
            <v>-527.51800000000003</v>
          </cell>
          <cell r="D76">
            <v>1.391</v>
          </cell>
          <cell r="E76">
            <v>99.045000000000002</v>
          </cell>
          <cell r="F76">
            <v>10.412000000000001</v>
          </cell>
        </row>
        <row r="77">
          <cell r="B77" t="str">
            <v>Statutory tax rate</v>
          </cell>
          <cell r="C77">
            <v>0.36520971796223067</v>
          </cell>
          <cell r="D77">
            <v>0.5913012221423436</v>
          </cell>
          <cell r="E77">
            <v>0.40731384724115299</v>
          </cell>
          <cell r="F77">
            <v>0.37813580484056852</v>
          </cell>
          <cell r="H77">
            <v>0.32364976429312847</v>
          </cell>
          <cell r="J77">
            <v>0.36207709431617907</v>
          </cell>
          <cell r="L77">
            <v>0.36750724212165659</v>
          </cell>
          <cell r="N77">
            <v>0.3729296918045219</v>
          </cell>
          <cell r="P77">
            <v>0.373</v>
          </cell>
          <cell r="R77">
            <v>0.373</v>
          </cell>
          <cell r="T77">
            <v>0.373</v>
          </cell>
          <cell r="V77">
            <v>0.373</v>
          </cell>
          <cell r="AB77" t="str">
            <v>mstag:statutoryTaxRate</v>
          </cell>
          <cell r="AC77">
            <v>0</v>
          </cell>
          <cell r="AD77" t="str">
            <v>ms_eqr_gcim_Decimal:ms_eqr_gcim_decimal</v>
          </cell>
          <cell r="AE77" t="b">
            <v>0</v>
          </cell>
          <cell r="AF77" t="b">
            <v>0</v>
          </cell>
        </row>
        <row r="78">
          <cell r="B78" t="str">
            <v xml:space="preserve">     State taxes</v>
          </cell>
          <cell r="C78">
            <v>-22.923999999999999</v>
          </cell>
          <cell r="D78">
            <v>0.95899999999999996</v>
          </cell>
          <cell r="E78">
            <v>16.219000000000001</v>
          </cell>
          <cell r="F78">
            <v>0.83699999999999997</v>
          </cell>
        </row>
        <row r="79">
          <cell r="B79" t="str">
            <v>Unrecorded Goodwill</v>
          </cell>
          <cell r="D79">
            <v>0</v>
          </cell>
          <cell r="E79">
            <v>0</v>
          </cell>
          <cell r="F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AB79" t="str">
            <v>mstag:unrecordedGoodwillFromPoolingAndAmortizedOrWrittenOffGoodwill</v>
          </cell>
          <cell r="AC79">
            <v>6</v>
          </cell>
          <cell r="AD79" t="str">
            <v>ISO4217:USD</v>
          </cell>
          <cell r="AE79" t="b">
            <v>0</v>
          </cell>
          <cell r="AF79" t="b">
            <v>0</v>
          </cell>
        </row>
        <row r="80">
          <cell r="B80" t="str">
            <v>Common Dividends</v>
          </cell>
          <cell r="D80">
            <v>0</v>
          </cell>
          <cell r="E80">
            <v>0</v>
          </cell>
          <cell r="F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B80" t="str">
            <v>mstag:commonDividends</v>
          </cell>
          <cell r="AC80">
            <v>6</v>
          </cell>
          <cell r="AD80" t="str">
            <v>ISO4217:USD</v>
          </cell>
          <cell r="AE80" t="b">
            <v>0</v>
          </cell>
          <cell r="AF80" t="b">
            <v>0</v>
          </cell>
        </row>
        <row r="82">
          <cell r="B82" t="str">
            <v>ROYALTIES</v>
          </cell>
        </row>
        <row r="83">
          <cell r="B83" t="str">
            <v>Rituxan Ex-US Royalty ($M)</v>
          </cell>
          <cell r="N83">
            <v>186.5</v>
          </cell>
          <cell r="P83">
            <v>214.47500000000002</v>
          </cell>
          <cell r="R83">
            <v>231.63300000000001</v>
          </cell>
          <cell r="T83">
            <v>247.84731000000002</v>
          </cell>
          <cell r="V83">
            <v>315.26177832000002</v>
          </cell>
        </row>
        <row r="84">
          <cell r="B84" t="str">
            <v>Rituxan Royalty Rate (%)</v>
          </cell>
          <cell r="N84">
            <v>0.1</v>
          </cell>
          <cell r="P84">
            <v>0.1</v>
          </cell>
          <cell r="R84">
            <v>0.1</v>
          </cell>
          <cell r="T84">
            <v>0.1</v>
          </cell>
          <cell r="V84">
            <v>0.12</v>
          </cell>
        </row>
        <row r="85">
          <cell r="B85" t="str">
            <v>Avastin Ex-US Royalty ($M)</v>
          </cell>
          <cell r="N85">
            <v>84.75</v>
          </cell>
          <cell r="P85">
            <v>150</v>
          </cell>
          <cell r="R85">
            <v>277.5</v>
          </cell>
          <cell r="T85">
            <v>375</v>
          </cell>
          <cell r="V85">
            <v>435</v>
          </cell>
        </row>
        <row r="86">
          <cell r="B86" t="str">
            <v>Avastin Royalty Rate (%)</v>
          </cell>
          <cell r="N86">
            <v>0.15</v>
          </cell>
          <cell r="P86">
            <v>0.15</v>
          </cell>
          <cell r="R86">
            <v>0.15</v>
          </cell>
          <cell r="T86">
            <v>0.15</v>
          </cell>
          <cell r="V86">
            <v>0.15</v>
          </cell>
        </row>
        <row r="87">
          <cell r="B87" t="str">
            <v>Herceptin Ex-US Royalty ($M)</v>
          </cell>
          <cell r="N87">
            <v>341.875</v>
          </cell>
          <cell r="P87">
            <v>407.96875</v>
          </cell>
          <cell r="R87">
            <v>434.40625</v>
          </cell>
          <cell r="T87">
            <v>452.25156250000003</v>
          </cell>
          <cell r="V87">
            <v>467.241625</v>
          </cell>
        </row>
        <row r="88">
          <cell r="B88" t="str">
            <v>Herceptin Ex-US Sales ($M)</v>
          </cell>
          <cell r="N88">
            <v>1175</v>
          </cell>
          <cell r="P88">
            <v>1468.75</v>
          </cell>
          <cell r="R88">
            <v>1586.25</v>
          </cell>
          <cell r="T88">
            <v>1665.5625</v>
          </cell>
          <cell r="V88">
            <v>1732.1849999999999</v>
          </cell>
        </row>
        <row r="89">
          <cell r="B89" t="str">
            <v>Royalty - $500M</v>
          </cell>
          <cell r="N89">
            <v>100</v>
          </cell>
          <cell r="P89">
            <v>100</v>
          </cell>
          <cell r="R89">
            <v>100</v>
          </cell>
          <cell r="T89">
            <v>100</v>
          </cell>
          <cell r="V89">
            <v>100</v>
          </cell>
        </row>
        <row r="90">
          <cell r="B90" t="str">
            <v>Royalty rate (%)</v>
          </cell>
          <cell r="N90">
            <v>0.2</v>
          </cell>
          <cell r="P90">
            <v>0.2</v>
          </cell>
          <cell r="R90">
            <v>0.2</v>
          </cell>
          <cell r="T90">
            <v>0.2</v>
          </cell>
          <cell r="V90">
            <v>0.2</v>
          </cell>
        </row>
        <row r="91">
          <cell r="B91" t="str">
            <v>Royalty - After $500M</v>
          </cell>
          <cell r="N91">
            <v>241.875</v>
          </cell>
          <cell r="P91">
            <v>307.96875</v>
          </cell>
          <cell r="R91">
            <v>334.40625</v>
          </cell>
          <cell r="T91">
            <v>352.25156250000003</v>
          </cell>
          <cell r="V91">
            <v>367.241625</v>
          </cell>
        </row>
        <row r="92">
          <cell r="B92" t="str">
            <v>Royalty rate (%)</v>
          </cell>
          <cell r="N92">
            <v>0.22500000000000001</v>
          </cell>
          <cell r="P92">
            <v>0.22500000000000001</v>
          </cell>
          <cell r="R92">
            <v>0.22500000000000001</v>
          </cell>
          <cell r="T92">
            <v>0.22500000000000001</v>
          </cell>
          <cell r="V92">
            <v>0.22500000000000001</v>
          </cell>
        </row>
        <row r="93">
          <cell r="B93" t="str">
            <v>Lucentis Ex-US Royalty ($M)</v>
          </cell>
          <cell r="N93">
            <v>0</v>
          </cell>
          <cell r="P93">
            <v>25</v>
          </cell>
          <cell r="R93">
            <v>75</v>
          </cell>
          <cell r="T93">
            <v>112.5</v>
          </cell>
          <cell r="V93">
            <v>137.5</v>
          </cell>
        </row>
        <row r="94">
          <cell r="B94" t="str">
            <v>Lucentis COGS (%)</v>
          </cell>
          <cell r="N94">
            <v>0.25</v>
          </cell>
          <cell r="P94">
            <v>0.25</v>
          </cell>
          <cell r="R94">
            <v>0.25</v>
          </cell>
          <cell r="T94">
            <v>0.25</v>
          </cell>
          <cell r="V94">
            <v>0.25</v>
          </cell>
        </row>
        <row r="95">
          <cell r="B95" t="str">
            <v>Raptiva Ex-US Royalty ($M)</v>
          </cell>
          <cell r="N95">
            <v>6.4756240620749992</v>
          </cell>
          <cell r="P95">
            <v>6.8032906396159953</v>
          </cell>
          <cell r="R95">
            <v>7.1475371459805652</v>
          </cell>
          <cell r="T95">
            <v>7.5092025255671828</v>
          </cell>
          <cell r="V95">
            <v>7.8891681733608801</v>
          </cell>
        </row>
        <row r="96">
          <cell r="B96" t="str">
            <v>Cabilly Royalty ($M)</v>
          </cell>
          <cell r="L96">
            <v>70</v>
          </cell>
          <cell r="N96">
            <v>80.5</v>
          </cell>
          <cell r="O96">
            <v>0.15</v>
          </cell>
          <cell r="P96">
            <v>92.574999999999989</v>
          </cell>
          <cell r="Q96">
            <v>0.15</v>
          </cell>
          <cell r="R96">
            <v>109.23849999999999</v>
          </cell>
          <cell r="S96">
            <v>0.18</v>
          </cell>
          <cell r="T96">
            <v>131.08619999999999</v>
          </cell>
          <cell r="U96">
            <v>0.2</v>
          </cell>
          <cell r="V96">
            <v>163.85774999999998</v>
          </cell>
          <cell r="W96">
            <v>0.25</v>
          </cell>
        </row>
        <row r="97">
          <cell r="B97" t="str">
            <v>Other Royalties ($M)</v>
          </cell>
          <cell r="N97">
            <v>440</v>
          </cell>
          <cell r="P97">
            <v>484.00000000000006</v>
          </cell>
          <cell r="Q97">
            <v>0.1</v>
          </cell>
          <cell r="R97">
            <v>532.40000000000009</v>
          </cell>
          <cell r="S97">
            <v>0.1</v>
          </cell>
          <cell r="T97">
            <v>585.6400000000001</v>
          </cell>
          <cell r="U97">
            <v>0.1</v>
          </cell>
          <cell r="V97">
            <v>644.20400000000018</v>
          </cell>
          <cell r="W97">
            <v>0.1</v>
          </cell>
        </row>
        <row r="98">
          <cell r="B98" t="str">
            <v>TOTAL ROYALTIES</v>
          </cell>
          <cell r="N98">
            <v>1140.100624062075</v>
          </cell>
          <cell r="P98">
            <v>1380.8220406396158</v>
          </cell>
          <cell r="R98">
            <v>1667.3252871459806</v>
          </cell>
          <cell r="T98">
            <v>1911.8342750255674</v>
          </cell>
          <cell r="V98">
            <v>2170.954321493361</v>
          </cell>
        </row>
        <row r="100">
          <cell r="B100" t="str">
            <v>COGS</v>
          </cell>
        </row>
        <row r="101">
          <cell r="B101" t="str">
            <v>Rituxan US COGS ($M)</v>
          </cell>
          <cell r="P101">
            <v>297.70939266920749</v>
          </cell>
          <cell r="R101">
            <v>330.13953356203393</v>
          </cell>
          <cell r="T101">
            <v>361.38962422106277</v>
          </cell>
          <cell r="V101">
            <v>394.45</v>
          </cell>
        </row>
        <row r="102">
          <cell r="B102" t="str">
            <v>Rituxan US COGS (%)</v>
          </cell>
          <cell r="P102">
            <v>0.1225</v>
          </cell>
          <cell r="R102">
            <v>0.1225</v>
          </cell>
          <cell r="T102">
            <v>0.1225</v>
          </cell>
          <cell r="V102">
            <v>0.1225</v>
          </cell>
        </row>
        <row r="103">
          <cell r="B103" t="str">
            <v>Avastin US COGS ($M)</v>
          </cell>
          <cell r="P103">
            <v>338.15533923473572</v>
          </cell>
          <cell r="R103">
            <v>456.25553488746044</v>
          </cell>
          <cell r="T103">
            <v>554.96139897186345</v>
          </cell>
          <cell r="V103">
            <v>636.86124684705521</v>
          </cell>
        </row>
        <row r="104">
          <cell r="B104" t="str">
            <v>Avastin US COGS (%)</v>
          </cell>
          <cell r="P104">
            <v>0.12</v>
          </cell>
          <cell r="R104">
            <v>0.12</v>
          </cell>
          <cell r="T104">
            <v>0.12</v>
          </cell>
          <cell r="V104">
            <v>0.12</v>
          </cell>
        </row>
        <row r="105">
          <cell r="B105" t="str">
            <v>Herceptin US COGS ($M)</v>
          </cell>
          <cell r="P105">
            <v>188.03529142302889</v>
          </cell>
          <cell r="R105">
            <v>201.22743725388611</v>
          </cell>
          <cell r="T105">
            <v>212.71601293076185</v>
          </cell>
          <cell r="V105">
            <v>224.86570784728451</v>
          </cell>
        </row>
        <row r="106">
          <cell r="B106" t="str">
            <v>Herceptin US COGS (%)</v>
          </cell>
          <cell r="P106">
            <v>0.12</v>
          </cell>
          <cell r="R106">
            <v>0.12</v>
          </cell>
          <cell r="T106">
            <v>0.12</v>
          </cell>
          <cell r="V106">
            <v>0.12</v>
          </cell>
        </row>
        <row r="107">
          <cell r="B107" t="str">
            <v>Lucentis COGS ($M)</v>
          </cell>
          <cell r="P107">
            <v>36</v>
          </cell>
          <cell r="R107">
            <v>44</v>
          </cell>
          <cell r="T107">
            <v>48</v>
          </cell>
          <cell r="V107">
            <v>52</v>
          </cell>
        </row>
        <row r="108">
          <cell r="B108" t="str">
            <v>Lucentis COGS (%)</v>
          </cell>
          <cell r="P108">
            <v>0.08</v>
          </cell>
          <cell r="R108">
            <v>0.08</v>
          </cell>
          <cell r="T108">
            <v>0.08</v>
          </cell>
          <cell r="V108">
            <v>0.08</v>
          </cell>
        </row>
        <row r="109">
          <cell r="B109" t="str">
            <v>Tarceva COGS ($M)</v>
          </cell>
          <cell r="P109">
            <v>27.886133421897846</v>
          </cell>
          <cell r="R109">
            <v>31.358250204914803</v>
          </cell>
          <cell r="T109">
            <v>35.47312452941911</v>
          </cell>
          <cell r="V109">
            <v>38.738165421000645</v>
          </cell>
        </row>
        <row r="110">
          <cell r="B110" t="str">
            <v>Xolair COGS ($M)</v>
          </cell>
          <cell r="P110">
            <v>162.55170346477431</v>
          </cell>
          <cell r="R110">
            <v>171.61265728377725</v>
          </cell>
          <cell r="T110">
            <v>183.38112754984081</v>
          </cell>
          <cell r="V110">
            <v>196.51930021468087</v>
          </cell>
        </row>
        <row r="111">
          <cell r="B111" t="str">
            <v>Xolair US COGS ($M))</v>
          </cell>
          <cell r="P111">
            <v>142.32963792903627</v>
          </cell>
          <cell r="R111">
            <v>145.82952372571125</v>
          </cell>
          <cell r="T111">
            <v>148.31606591087103</v>
          </cell>
          <cell r="V111">
            <v>151.8113466249944</v>
          </cell>
        </row>
        <row r="112">
          <cell r="B112" t="str">
            <v>Xolair EU COGS ($M))</v>
          </cell>
          <cell r="P112">
            <v>20.222065535738043</v>
          </cell>
          <cell r="R112">
            <v>25.783133558066002</v>
          </cell>
          <cell r="T112">
            <v>35.065061638969773</v>
          </cell>
          <cell r="V112">
            <v>44.707953589686461</v>
          </cell>
        </row>
        <row r="113">
          <cell r="B113" t="str">
            <v>Raptiva COGS ($M)</v>
          </cell>
          <cell r="P113">
            <v>31.567268567818218</v>
          </cell>
          <cell r="R113">
            <v>30.496158489517082</v>
          </cell>
          <cell r="T113">
            <v>32.039264109086645</v>
          </cell>
          <cell r="V113">
            <v>33.660450873006425</v>
          </cell>
        </row>
        <row r="114">
          <cell r="B114" t="str">
            <v>Raptiva US COGS ($M))</v>
          </cell>
          <cell r="P114">
            <v>17.960687288586225</v>
          </cell>
          <cell r="R114">
            <v>16.20108419755595</v>
          </cell>
          <cell r="T114">
            <v>17.020859057952279</v>
          </cell>
          <cell r="V114">
            <v>17.882114526284667</v>
          </cell>
        </row>
        <row r="115">
          <cell r="B115" t="str">
            <v>Raptiva EU COGS ($M))</v>
          </cell>
          <cell r="P115">
            <v>13.606581279231992</v>
          </cell>
          <cell r="R115">
            <v>14.295074291961132</v>
          </cell>
          <cell r="T115">
            <v>15.018405051134366</v>
          </cell>
          <cell r="V115">
            <v>15.778336346721762</v>
          </cell>
        </row>
        <row r="116">
          <cell r="B116" t="str">
            <v>Other Products COGS ($M)</v>
          </cell>
          <cell r="P116">
            <v>102.06479999999999</v>
          </cell>
          <cell r="R116">
            <v>99.100427999999994</v>
          </cell>
          <cell r="T116">
            <v>103.70992788</v>
          </cell>
          <cell r="V116">
            <v>108.44268931079999</v>
          </cell>
        </row>
        <row r="117">
          <cell r="B117" t="str">
            <v>Other Products COGS (%)</v>
          </cell>
          <cell r="P117">
            <v>0.12</v>
          </cell>
          <cell r="R117">
            <v>0.12</v>
          </cell>
          <cell r="T117">
            <v>0.12</v>
          </cell>
          <cell r="V117">
            <v>0.12</v>
          </cell>
        </row>
        <row r="118">
          <cell r="B118" t="str">
            <v>COGS on Roche Transfer ($M)</v>
          </cell>
          <cell r="P118">
            <v>322.79000000000002</v>
          </cell>
          <cell r="R118">
            <v>254.88000000000002</v>
          </cell>
          <cell r="T118">
            <v>171.13247999999999</v>
          </cell>
          <cell r="V118">
            <v>89.022239999999996</v>
          </cell>
        </row>
        <row r="119">
          <cell r="B119" t="str">
            <v>Roche Transfer COGS (%)</v>
          </cell>
          <cell r="P119">
            <v>0.8</v>
          </cell>
          <cell r="R119">
            <v>0.8</v>
          </cell>
          <cell r="T119">
            <v>0.8</v>
          </cell>
          <cell r="V119">
            <v>0.8</v>
          </cell>
        </row>
        <row r="120">
          <cell r="B120" t="str">
            <v>TOTAL COGS</v>
          </cell>
          <cell r="P120">
            <v>1506.7599287814626</v>
          </cell>
          <cell r="R120">
            <v>1619.0699996815897</v>
          </cell>
          <cell r="T120">
            <v>1702.8029601920346</v>
          </cell>
          <cell r="V120">
            <v>1774.5598005138277</v>
          </cell>
        </row>
        <row r="122">
          <cell r="B122" t="str">
            <v>COLLABORATIVE</v>
          </cell>
        </row>
        <row r="123">
          <cell r="B123" t="str">
            <v>Rituxan Payment ($M)</v>
          </cell>
          <cell r="P123">
            <v>777.68984207466451</v>
          </cell>
          <cell r="R123">
            <v>862.40531216204784</v>
          </cell>
          <cell r="T123">
            <v>944.03820204685792</v>
          </cell>
          <cell r="V123">
            <v>1030.4000000000001</v>
          </cell>
        </row>
        <row r="124">
          <cell r="B124" t="str">
            <v>Rituxan payment (%)</v>
          </cell>
          <cell r="P124">
            <v>0.32</v>
          </cell>
          <cell r="R124">
            <v>0.32</v>
          </cell>
          <cell r="T124">
            <v>0.32</v>
          </cell>
          <cell r="V124">
            <v>0.32</v>
          </cell>
        </row>
        <row r="125">
          <cell r="B125" t="str">
            <v>Tarceva Payment ($M)</v>
          </cell>
          <cell r="P125">
            <v>266.36815092992731</v>
          </cell>
          <cell r="R125">
            <v>327.82412715160547</v>
          </cell>
          <cell r="T125">
            <v>371.21780755890063</v>
          </cell>
          <cell r="V125">
            <v>409.91598848300674</v>
          </cell>
        </row>
        <row r="126">
          <cell r="B126" t="str">
            <v>Xolair Payment ($M)</v>
          </cell>
          <cell r="P126">
            <v>138.81661576624447</v>
          </cell>
          <cell r="R126">
            <v>148.69147088800673</v>
          </cell>
          <cell r="T126">
            <v>162.04257240736885</v>
          </cell>
          <cell r="V126">
            <v>170.5998248078663</v>
          </cell>
        </row>
        <row r="127">
          <cell r="B127" t="str">
            <v>Payment to Genentech ($M)</v>
          </cell>
          <cell r="P127">
            <v>147.07395919333749</v>
          </cell>
          <cell r="R127">
            <v>169.2664114673434</v>
          </cell>
          <cell r="T127">
            <v>193.95177849883135</v>
          </cell>
          <cell r="V127">
            <v>212.53588527499218</v>
          </cell>
        </row>
        <row r="128">
          <cell r="B128" t="str">
            <v>DNA Ex-US Profit ($M)</v>
          </cell>
          <cell r="P128">
            <v>-8.2573434270930335</v>
          </cell>
          <cell r="R128">
            <v>-20.574940579336669</v>
          </cell>
          <cell r="T128">
            <v>-31.909206091462487</v>
          </cell>
          <cell r="V128">
            <v>-41.936060467125898</v>
          </cell>
        </row>
        <row r="129">
          <cell r="B129" t="str">
            <v>Raptiva Payment ($M)</v>
          </cell>
          <cell r="P129">
            <v>8.3907251221930608</v>
          </cell>
          <cell r="R129">
            <v>10.244803242572145</v>
          </cell>
          <cell r="T129">
            <v>10.763190286646296</v>
          </cell>
          <cell r="V129">
            <v>11.307807715150599</v>
          </cell>
        </row>
        <row r="130">
          <cell r="B130" t="str">
            <v>TOTAL PAYMENTS</v>
          </cell>
          <cell r="P130">
            <v>1191.2653338930295</v>
          </cell>
          <cell r="R130">
            <v>1349.1657134442321</v>
          </cell>
          <cell r="T130">
            <v>1488.0617722997738</v>
          </cell>
          <cell r="V130">
            <v>1622.2236210060237</v>
          </cell>
        </row>
        <row r="132">
          <cell r="B132" t="str">
            <v>Current Basic Shares Outstanding</v>
          </cell>
          <cell r="H132">
            <v>1060.6189999999999</v>
          </cell>
          <cell r="AB132" t="str">
            <v>mstag:currentBasicSharesOutstanding</v>
          </cell>
          <cell r="AC132">
            <v>6</v>
          </cell>
          <cell r="AD132" t="str">
            <v>ms_eqr_gcim_Decimal:ms_eqr_gcim_decimal</v>
          </cell>
          <cell r="AE132" t="b">
            <v>0</v>
          </cell>
          <cell r="AF132" t="b">
            <v>0</v>
          </cell>
        </row>
        <row r="133">
          <cell r="B133" t="str">
            <v>Current Diluted Shares Outstanding</v>
          </cell>
          <cell r="H133">
            <v>1087.087</v>
          </cell>
          <cell r="AB133" t="str">
            <v>mstag:currentDilutedSharesOutstanding</v>
          </cell>
          <cell r="AC133">
            <v>6</v>
          </cell>
          <cell r="AD133" t="str">
            <v>ms_eqr_gcim_Decimal:ms_eqr_gcim_decimal</v>
          </cell>
          <cell r="AE133" t="b">
            <v>0</v>
          </cell>
          <cell r="AF133" t="b">
            <v>0</v>
          </cell>
        </row>
        <row r="134">
          <cell r="B134" t="str">
            <v>INTEREST CALCULATIONS</v>
          </cell>
        </row>
        <row r="135">
          <cell r="B135" t="str">
            <v>Cash and Equivalents</v>
          </cell>
          <cell r="E135">
            <v>2662.1325000000002</v>
          </cell>
          <cell r="F135">
            <v>2233.3744999999999</v>
          </cell>
          <cell r="H135">
            <v>2268.1279213292892</v>
          </cell>
          <cell r="J135">
            <v>2857.4149213292885</v>
          </cell>
          <cell r="L135">
            <v>3297.1620000000003</v>
          </cell>
          <cell r="N135">
            <v>3702.1018822259666</v>
          </cell>
          <cell r="P135">
            <v>3956.9953926703447</v>
          </cell>
          <cell r="R135">
            <v>5353.6803473669661</v>
          </cell>
          <cell r="T135">
            <v>7971.2501559284938</v>
          </cell>
          <cell r="V135">
            <v>11307.855993356801</v>
          </cell>
        </row>
        <row r="136">
          <cell r="B136" t="str">
            <v>Return on assets</v>
          </cell>
          <cell r="E136">
            <v>5.071310312315408E-2</v>
          </cell>
          <cell r="F136">
            <v>4.8277617569288091E-2</v>
          </cell>
          <cell r="H136">
            <v>4.0917886124169002E-2</v>
          </cell>
          <cell r="J136">
            <v>2.8906197480614865E-2</v>
          </cell>
          <cell r="L136">
            <v>4.2733720696768916E-2</v>
          </cell>
          <cell r="N136">
            <v>3.5000000000000003E-2</v>
          </cell>
          <cell r="P136">
            <v>0.04</v>
          </cell>
          <cell r="R136">
            <v>0.04</v>
          </cell>
          <cell r="T136">
            <v>3.7499999999999999E-2</v>
          </cell>
          <cell r="V136">
            <v>3.7499999999999999E-2</v>
          </cell>
        </row>
        <row r="137">
          <cell r="B137" t="str">
            <v>Interest Income</v>
          </cell>
          <cell r="E137">
            <v>135.005</v>
          </cell>
          <cell r="F137">
            <v>107.822</v>
          </cell>
          <cell r="H137">
            <v>92.807000000000002</v>
          </cell>
          <cell r="J137">
            <v>82.597000000000008</v>
          </cell>
          <cell r="L137">
            <v>140.9</v>
          </cell>
          <cell r="N137">
            <v>129.57356587790883</v>
          </cell>
          <cell r="P137">
            <v>158.27981570681379</v>
          </cell>
          <cell r="R137">
            <v>214.14721389467866</v>
          </cell>
          <cell r="T137">
            <v>298.9218808473185</v>
          </cell>
          <cell r="V137">
            <v>424.04459975088002</v>
          </cell>
        </row>
        <row r="138">
          <cell r="B138" t="str">
            <v>Test</v>
          </cell>
          <cell r="J138">
            <v>82.597000000000008</v>
          </cell>
          <cell r="L138">
            <v>140.9</v>
          </cell>
          <cell r="N138">
            <v>228</v>
          </cell>
          <cell r="P138">
            <v>158.27981570681379</v>
          </cell>
          <cell r="R138">
            <v>214.14721389467866</v>
          </cell>
          <cell r="T138">
            <v>298.9218808473185</v>
          </cell>
          <cell r="V138">
            <v>424.04459975088002</v>
          </cell>
        </row>
        <row r="140">
          <cell r="B140" t="str">
            <v>Interest Bearing Obligations</v>
          </cell>
          <cell r="F140">
            <v>0</v>
          </cell>
          <cell r="H140">
            <v>412.25</v>
          </cell>
          <cell r="J140">
            <v>412.25</v>
          </cell>
          <cell r="L140">
            <v>2083.0239999999999</v>
          </cell>
          <cell r="N140">
            <v>2083.0239999999999</v>
          </cell>
          <cell r="P140">
            <v>2083.0239999999999</v>
          </cell>
          <cell r="R140">
            <v>2083.0239999999999</v>
          </cell>
          <cell r="T140">
            <v>2083.0239999999999</v>
          </cell>
          <cell r="V140">
            <v>1583.0239999999999</v>
          </cell>
        </row>
        <row r="141">
          <cell r="B141" t="str">
            <v>Interest Rate</v>
          </cell>
          <cell r="F141">
            <v>9.3300000000000005E-5</v>
          </cell>
          <cell r="L141">
            <v>-4.7720552427624449E-2</v>
          </cell>
          <cell r="N141">
            <v>-4.7720552427624449E-2</v>
          </cell>
          <cell r="P141">
            <v>-4.7720552427624449E-2</v>
          </cell>
          <cell r="R141">
            <v>-4.7720552427624449E-2</v>
          </cell>
          <cell r="T141">
            <v>-4.7720552427624449E-2</v>
          </cell>
          <cell r="V141">
            <v>-4.8895693305976408E-2</v>
          </cell>
        </row>
        <row r="142">
          <cell r="B142" t="str">
            <v>Interest Expense</v>
          </cell>
          <cell r="F142">
            <v>0</v>
          </cell>
          <cell r="L142">
            <v>-99.403055999999992</v>
          </cell>
          <cell r="N142">
            <v>-99.403055999999992</v>
          </cell>
          <cell r="P142">
            <v>-99.403055999999992</v>
          </cell>
          <cell r="R142">
            <v>-99.403055999999992</v>
          </cell>
          <cell r="T142">
            <v>-99.403055999999992</v>
          </cell>
          <cell r="V142">
            <v>-77.403055999999992</v>
          </cell>
        </row>
        <row r="143">
          <cell r="B143" t="str">
            <v>Debt #1</v>
          </cell>
          <cell r="F143">
            <v>554.72799999999995</v>
          </cell>
          <cell r="H143">
            <v>623.29</v>
          </cell>
          <cell r="J143">
            <v>703.12</v>
          </cell>
          <cell r="L143">
            <v>583.02399999999989</v>
          </cell>
          <cell r="N143">
            <v>583.02399999999989</v>
          </cell>
          <cell r="P143">
            <v>583.02399999999989</v>
          </cell>
          <cell r="R143">
            <v>583.02399999999989</v>
          </cell>
          <cell r="T143">
            <v>583.02399999999989</v>
          </cell>
          <cell r="V143">
            <v>83.023999999999887</v>
          </cell>
        </row>
        <row r="144">
          <cell r="B144" t="str">
            <v>Interest Rate</v>
          </cell>
          <cell r="F144">
            <v>9.3300000000000005E-5</v>
          </cell>
          <cell r="H144">
            <v>9.3300000000000005E-5</v>
          </cell>
          <cell r="J144">
            <v>9.3300000000000005E-5</v>
          </cell>
          <cell r="L144">
            <v>4.3999999999999997E-2</v>
          </cell>
          <cell r="N144">
            <v>4.3999999999999997E-2</v>
          </cell>
          <cell r="P144">
            <v>4.3999999999999997E-2</v>
          </cell>
          <cell r="R144">
            <v>4.3999999999999997E-2</v>
          </cell>
          <cell r="T144">
            <v>4.3999999999999997E-2</v>
          </cell>
          <cell r="V144">
            <v>4.3999999999999997E-2</v>
          </cell>
        </row>
        <row r="145">
          <cell r="B145" t="str">
            <v>Interest Expense</v>
          </cell>
          <cell r="F145">
            <v>5.17561224E-2</v>
          </cell>
          <cell r="H145">
            <v>5.8152956999999998E-2</v>
          </cell>
          <cell r="J145">
            <v>6.5601095999999998E-2</v>
          </cell>
          <cell r="L145">
            <v>25.653055999999992</v>
          </cell>
          <cell r="N145">
            <v>25.653055999999992</v>
          </cell>
          <cell r="P145">
            <v>25.653055999999992</v>
          </cell>
          <cell r="R145">
            <v>25.653055999999992</v>
          </cell>
          <cell r="T145">
            <v>25.653055999999992</v>
          </cell>
          <cell r="V145">
            <v>3.653055999999995</v>
          </cell>
        </row>
        <row r="146">
          <cell r="B146" t="str">
            <v>Debt #2</v>
          </cell>
          <cell r="F146">
            <v>0</v>
          </cell>
          <cell r="H146">
            <v>0</v>
          </cell>
          <cell r="J146">
            <v>0</v>
          </cell>
          <cell r="L146">
            <v>1000</v>
          </cell>
          <cell r="N146">
            <v>1000</v>
          </cell>
          <cell r="P146">
            <v>1000</v>
          </cell>
          <cell r="R146">
            <v>1000</v>
          </cell>
          <cell r="T146">
            <v>1000</v>
          </cell>
          <cell r="V146">
            <v>1000</v>
          </cell>
        </row>
        <row r="147">
          <cell r="B147" t="str">
            <v>Interest Rate</v>
          </cell>
          <cell r="F147">
            <v>9.3300000000000005E-5</v>
          </cell>
          <cell r="H147">
            <v>0</v>
          </cell>
          <cell r="J147">
            <v>0</v>
          </cell>
          <cell r="L147">
            <v>4.7500000000000001E-2</v>
          </cell>
          <cell r="N147">
            <v>4.7500000000000001E-2</v>
          </cell>
          <cell r="P147">
            <v>4.7500000000000001E-2</v>
          </cell>
          <cell r="R147">
            <v>4.7500000000000001E-2</v>
          </cell>
          <cell r="T147">
            <v>4.7500000000000001E-2</v>
          </cell>
          <cell r="V147">
            <v>4.7500000000000001E-2</v>
          </cell>
        </row>
        <row r="148">
          <cell r="B148" t="str">
            <v>Interest Expense</v>
          </cell>
          <cell r="F148">
            <v>0</v>
          </cell>
          <cell r="H148">
            <v>0</v>
          </cell>
          <cell r="J148">
            <v>0</v>
          </cell>
          <cell r="L148">
            <v>47.5</v>
          </cell>
          <cell r="N148">
            <v>47.5</v>
          </cell>
          <cell r="P148">
            <v>47.5</v>
          </cell>
          <cell r="R148">
            <v>47.5</v>
          </cell>
          <cell r="T148">
            <v>47.5</v>
          </cell>
          <cell r="V148">
            <v>47.5</v>
          </cell>
        </row>
        <row r="149">
          <cell r="B149" t="str">
            <v>Debt #3</v>
          </cell>
          <cell r="F149">
            <v>-1590.366</v>
          </cell>
          <cell r="H149">
            <v>0</v>
          </cell>
          <cell r="J149">
            <v>0</v>
          </cell>
          <cell r="L149">
            <v>500</v>
          </cell>
          <cell r="N149">
            <v>500</v>
          </cell>
          <cell r="P149">
            <v>500</v>
          </cell>
          <cell r="R149">
            <v>500</v>
          </cell>
          <cell r="T149">
            <v>500</v>
          </cell>
          <cell r="V149">
            <v>500</v>
          </cell>
        </row>
        <row r="150">
          <cell r="B150" t="str">
            <v>Interest Rate</v>
          </cell>
          <cell r="F150">
            <v>9.3300000000000005E-5</v>
          </cell>
          <cell r="H150">
            <v>0</v>
          </cell>
          <cell r="J150">
            <v>0</v>
          </cell>
          <cell r="L150">
            <v>5.2499999999999998E-2</v>
          </cell>
          <cell r="N150">
            <v>5.2499999999999998E-2</v>
          </cell>
          <cell r="P150">
            <v>5.2499999999999998E-2</v>
          </cell>
          <cell r="R150">
            <v>5.2499999999999998E-2</v>
          </cell>
          <cell r="T150">
            <v>5.2499999999999998E-2</v>
          </cell>
          <cell r="V150">
            <v>5.2499999999999998E-2</v>
          </cell>
        </row>
        <row r="151">
          <cell r="B151" t="str">
            <v>Interest Expense</v>
          </cell>
          <cell r="F151">
            <v>-0.1483811478</v>
          </cell>
          <cell r="H151">
            <v>0</v>
          </cell>
          <cell r="J151">
            <v>0</v>
          </cell>
          <cell r="L151">
            <v>26.25</v>
          </cell>
          <cell r="N151">
            <v>26.25</v>
          </cell>
          <cell r="P151">
            <v>26.25</v>
          </cell>
          <cell r="R151">
            <v>26.25</v>
          </cell>
          <cell r="T151">
            <v>26.25</v>
          </cell>
          <cell r="V151">
            <v>26.25</v>
          </cell>
        </row>
        <row r="152">
          <cell r="D152" t="str">
            <v>2000A</v>
          </cell>
          <cell r="E152" t="str">
            <v>2001A</v>
          </cell>
          <cell r="F152" t="str">
            <v>2002A</v>
          </cell>
          <cell r="H152" t="str">
            <v>2003A</v>
          </cell>
          <cell r="I152" t="str">
            <v>2004E</v>
          </cell>
          <cell r="J152" t="str">
            <v>2005E</v>
          </cell>
          <cell r="K152" t="str">
            <v>2006E</v>
          </cell>
          <cell r="L152" t="str">
            <v>2007E</v>
          </cell>
          <cell r="M152" t="str">
            <v>2008E</v>
          </cell>
          <cell r="N152" t="str">
            <v>2009E</v>
          </cell>
          <cell r="O152" t="str">
            <v>2010E</v>
          </cell>
        </row>
        <row r="153">
          <cell r="B153" t="str">
            <v>RNOA</v>
          </cell>
        </row>
        <row r="154">
          <cell r="B154" t="str">
            <v>ROE</v>
          </cell>
        </row>
        <row r="155">
          <cell r="B155" t="str">
            <v>Operating Margin</v>
          </cell>
          <cell r="D155">
            <v>0.23109484655632037</v>
          </cell>
          <cell r="E155">
            <v>0.22983837826413678</v>
          </cell>
          <cell r="F155">
            <v>0.24055711926676934</v>
          </cell>
          <cell r="H155">
            <v>0.25620589712352548</v>
          </cell>
          <cell r="I155">
            <v>0.28551025707608407</v>
          </cell>
          <cell r="J155">
            <v>0.31694360513418202</v>
          </cell>
          <cell r="K155">
            <v>0.35652364818932586</v>
          </cell>
          <cell r="L155">
            <v>0.39079481045141073</v>
          </cell>
          <cell r="M155">
            <v>0.41648950612743196</v>
          </cell>
          <cell r="N155">
            <v>0.43423843372946319</v>
          </cell>
          <cell r="O155">
            <v>0.45021543822400667</v>
          </cell>
        </row>
        <row r="193">
          <cell r="N193">
            <v>44.013721844271316</v>
          </cell>
          <cell r="P193">
            <v>33.29289312441832</v>
          </cell>
          <cell r="R193">
            <v>26.640507605564949</v>
          </cell>
          <cell r="T193">
            <v>22.631589842223477</v>
          </cell>
          <cell r="V193">
            <v>19.727270219320825</v>
          </cell>
        </row>
      </sheetData>
      <sheetData sheetId="8" refreshError="1">
        <row r="1">
          <cell r="B1" t="str">
            <v>Genentech Balance Sheet</v>
          </cell>
          <cell r="Y1" t="str">
            <v>ElementName</v>
          </cell>
          <cell r="Z1" t="str">
            <v>ScaleOverride</v>
          </cell>
          <cell r="AA1" t="str">
            <v>UnitOverride</v>
          </cell>
          <cell r="AB1" t="str">
            <v>ReverseSign</v>
          </cell>
          <cell r="AC1" t="str">
            <v>IsDrivingAssumption</v>
          </cell>
          <cell r="AD1" t="str">
            <v>SegmentID</v>
          </cell>
        </row>
        <row r="2">
          <cell r="B2" t="str">
            <v>(Dollars in millions)</v>
          </cell>
        </row>
        <row r="4">
          <cell r="C4" t="str">
            <v>1999A</v>
          </cell>
          <cell r="D4" t="str">
            <v>2000A</v>
          </cell>
          <cell r="E4" t="str">
            <v>2001A</v>
          </cell>
          <cell r="F4" t="str">
            <v>2002A</v>
          </cell>
          <cell r="H4" t="str">
            <v>2003A</v>
          </cell>
          <cell r="J4" t="str">
            <v>2004A</v>
          </cell>
          <cell r="L4" t="str">
            <v>2005A</v>
          </cell>
          <cell r="N4" t="str">
            <v>2006E</v>
          </cell>
          <cell r="P4" t="str">
            <v>2007E</v>
          </cell>
          <cell r="R4" t="str">
            <v>2008E</v>
          </cell>
          <cell r="T4" t="str">
            <v>2009E</v>
          </cell>
          <cell r="V4" t="str">
            <v>2010E</v>
          </cell>
        </row>
        <row r="6">
          <cell r="B6" t="str">
            <v>Cash and Equivalents</v>
          </cell>
          <cell r="D6">
            <v>551.38400000000001</v>
          </cell>
          <cell r="E6">
            <v>395.20299999999997</v>
          </cell>
          <cell r="F6">
            <v>208.13</v>
          </cell>
          <cell r="H6">
            <v>371.87784265857772</v>
          </cell>
          <cell r="J6">
            <v>270.12299999999999</v>
          </cell>
          <cell r="L6">
            <v>1225.511</v>
          </cell>
          <cell r="N6">
            <v>1001.9307644519329</v>
          </cell>
          <cell r="P6">
            <v>1235.2980208887568</v>
          </cell>
          <cell r="R6">
            <v>2295.300673845175</v>
          </cell>
          <cell r="T6">
            <v>3470.4376380118142</v>
          </cell>
          <cell r="V6">
            <v>4968.5123487017881</v>
          </cell>
          <cell r="Y6" t="str">
            <v>mstag:cashAndCashEquivalents</v>
          </cell>
          <cell r="Z6">
            <v>6</v>
          </cell>
          <cell r="AA6" t="str">
            <v>ISO4217:USD</v>
          </cell>
          <cell r="AB6" t="b">
            <v>0</v>
          </cell>
          <cell r="AC6" t="b">
            <v>0</v>
          </cell>
        </row>
        <row r="7">
          <cell r="B7" t="str">
            <v>Short-term investments</v>
          </cell>
          <cell r="D7">
            <v>642.47500000000002</v>
          </cell>
          <cell r="E7">
            <v>952.875</v>
          </cell>
          <cell r="F7">
            <v>826.44200000000001</v>
          </cell>
          <cell r="H7">
            <v>1139.6199999999999</v>
          </cell>
          <cell r="J7">
            <v>1394.982</v>
          </cell>
          <cell r="L7">
            <v>1139.6500000000001</v>
          </cell>
          <cell r="N7">
            <v>1139.6500000000001</v>
          </cell>
          <cell r="P7">
            <v>1264.6500000000001</v>
          </cell>
          <cell r="R7">
            <v>1514.65</v>
          </cell>
          <cell r="T7">
            <v>2014.65</v>
          </cell>
          <cell r="V7">
            <v>2514.65</v>
          </cell>
          <cell r="Y7" t="str">
            <v>mstag:shortTermInvestments</v>
          </cell>
          <cell r="Z7">
            <v>6</v>
          </cell>
          <cell r="AA7" t="str">
            <v>ISO4217:USD</v>
          </cell>
          <cell r="AB7" t="b">
            <v>0</v>
          </cell>
          <cell r="AC7" t="b">
            <v>0</v>
          </cell>
        </row>
        <row r="8">
          <cell r="B8" t="str">
            <v>Receivables, trade</v>
          </cell>
          <cell r="D8">
            <v>162.12100000000001</v>
          </cell>
          <cell r="E8">
            <v>193.203</v>
          </cell>
          <cell r="F8">
            <v>224.34299999999999</v>
          </cell>
          <cell r="H8">
            <v>299.10000000000002</v>
          </cell>
          <cell r="J8">
            <v>599.05200000000002</v>
          </cell>
          <cell r="L8">
            <v>554.45500000000004</v>
          </cell>
          <cell r="N8">
            <v>760.03000000000009</v>
          </cell>
          <cell r="P8">
            <v>939.92709347360233</v>
          </cell>
          <cell r="R8">
            <v>1092.0155259251524</v>
          </cell>
          <cell r="T8">
            <v>1122.0029983011618</v>
          </cell>
          <cell r="V8">
            <v>1051.8739766251808</v>
          </cell>
          <cell r="Y8" t="str">
            <v>mstag:tradeReceivables</v>
          </cell>
          <cell r="Z8">
            <v>6</v>
          </cell>
          <cell r="AA8" t="str">
            <v>ISO4217:USD</v>
          </cell>
          <cell r="AB8" t="b">
            <v>0</v>
          </cell>
          <cell r="AC8" t="b">
            <v>0</v>
          </cell>
        </row>
        <row r="9">
          <cell r="B9" t="str">
            <v>Receivables, other</v>
          </cell>
          <cell r="D9">
            <v>63.262</v>
          </cell>
          <cell r="E9">
            <v>77.837000000000003</v>
          </cell>
          <cell r="F9">
            <v>87.244</v>
          </cell>
          <cell r="H9">
            <v>73.400000000000006</v>
          </cell>
          <cell r="J9">
            <v>140.83799999999999</v>
          </cell>
          <cell r="L9">
            <v>232.297</v>
          </cell>
          <cell r="N9">
            <v>228.00900000000001</v>
          </cell>
          <cell r="P9">
            <v>281.9781280420807</v>
          </cell>
          <cell r="R9">
            <v>327.6046577775457</v>
          </cell>
          <cell r="T9">
            <v>336.60089949034852</v>
          </cell>
          <cell r="V9">
            <v>315.56219298755423</v>
          </cell>
          <cell r="Y9" t="str">
            <v>mstag:tradeReceivables</v>
          </cell>
          <cell r="Z9">
            <v>6</v>
          </cell>
          <cell r="AA9" t="str">
            <v>ISO4217:USD</v>
          </cell>
          <cell r="AB9" t="b">
            <v>0</v>
          </cell>
          <cell r="AC9" t="b">
            <v>0</v>
          </cell>
        </row>
        <row r="10">
          <cell r="B10" t="str">
            <v>Receivables, related party</v>
          </cell>
          <cell r="D10">
            <v>36.298999999999999</v>
          </cell>
          <cell r="E10">
            <v>66.867000000000004</v>
          </cell>
          <cell r="F10">
            <v>106.89400000000001</v>
          </cell>
          <cell r="H10">
            <v>201.6</v>
          </cell>
          <cell r="J10">
            <v>217.482</v>
          </cell>
          <cell r="L10">
            <v>296.66399999999999</v>
          </cell>
          <cell r="N10">
            <v>532.02100000000007</v>
          </cell>
          <cell r="P10">
            <v>657.94896543152163</v>
          </cell>
          <cell r="R10">
            <v>764.41086814760661</v>
          </cell>
          <cell r="T10">
            <v>785.40209881081319</v>
          </cell>
          <cell r="V10">
            <v>736.31178363762649</v>
          </cell>
          <cell r="Y10" t="str">
            <v>mstag:tradeReceivables</v>
          </cell>
          <cell r="Z10">
            <v>6</v>
          </cell>
          <cell r="AA10" t="str">
            <v>ISO4217:USD</v>
          </cell>
          <cell r="AB10" t="b">
            <v>0</v>
          </cell>
          <cell r="AC10" t="b">
            <v>0</v>
          </cell>
        </row>
        <row r="11">
          <cell r="B11" t="str">
            <v>Inventories</v>
          </cell>
          <cell r="D11">
            <v>265.83</v>
          </cell>
          <cell r="E11">
            <v>356.94600000000003</v>
          </cell>
          <cell r="F11">
            <v>393.54199999999997</v>
          </cell>
          <cell r="H11">
            <v>469.64</v>
          </cell>
          <cell r="J11">
            <v>590.34299999999996</v>
          </cell>
          <cell r="L11">
            <v>702.51499999999999</v>
          </cell>
          <cell r="N11">
            <v>905.58340740740744</v>
          </cell>
          <cell r="P11">
            <v>1076.257091986759</v>
          </cell>
          <cell r="R11">
            <v>1156.4785712011355</v>
          </cell>
          <cell r="T11">
            <v>1216.2878287085962</v>
          </cell>
          <cell r="V11">
            <v>1267.542714652734</v>
          </cell>
          <cell r="Y11" t="str">
            <v>mstag:inventories</v>
          </cell>
          <cell r="Z11">
            <v>6</v>
          </cell>
          <cell r="AA11" t="str">
            <v>ISO4217:USD</v>
          </cell>
          <cell r="AB11" t="b">
            <v>0</v>
          </cell>
          <cell r="AC11" t="b">
            <v>0</v>
          </cell>
        </row>
        <row r="12">
          <cell r="B12" t="str">
            <v>Deferred Tax assets, Net</v>
          </cell>
          <cell r="D12">
            <v>40.619</v>
          </cell>
          <cell r="E12">
            <v>139.56700000000001</v>
          </cell>
          <cell r="F12">
            <v>82.299000000000007</v>
          </cell>
          <cell r="H12">
            <v>121.88500000000001</v>
          </cell>
          <cell r="J12">
            <v>148.37</v>
          </cell>
          <cell r="L12">
            <v>166.56100000000001</v>
          </cell>
          <cell r="N12">
            <v>166.56100000000001</v>
          </cell>
          <cell r="P12">
            <v>166.56100000000001</v>
          </cell>
          <cell r="R12">
            <v>166.56100000000001</v>
          </cell>
          <cell r="T12">
            <v>166.56100000000001</v>
          </cell>
          <cell r="V12">
            <v>166.56100000000001</v>
          </cell>
          <cell r="Y12" t="str">
            <v>mstag:deferredTaxAssets</v>
          </cell>
          <cell r="Z12">
            <v>6</v>
          </cell>
          <cell r="AA12" t="str">
            <v>ISO4217:USD</v>
          </cell>
          <cell r="AB12" t="b">
            <v>0</v>
          </cell>
          <cell r="AC12" t="b">
            <v>0</v>
          </cell>
        </row>
        <row r="13">
          <cell r="B13" t="str">
            <v>Prepaid expenses and other current assets</v>
          </cell>
          <cell r="D13">
            <v>31.431999999999999</v>
          </cell>
          <cell r="E13">
            <v>38.896000000000001</v>
          </cell>
          <cell r="F13">
            <v>153.88999999999999</v>
          </cell>
          <cell r="H13">
            <v>79.44</v>
          </cell>
          <cell r="J13">
            <v>61.567</v>
          </cell>
          <cell r="L13">
            <v>101.126</v>
          </cell>
          <cell r="N13">
            <v>146.7183995</v>
          </cell>
          <cell r="P13">
            <v>206.13904673091855</v>
          </cell>
          <cell r="R13">
            <v>229.39290678567519</v>
          </cell>
          <cell r="T13">
            <v>247.56660773485044</v>
          </cell>
          <cell r="V13">
            <v>260.2368329771009</v>
          </cell>
          <cell r="Y13" t="str">
            <v>mstag:prepaidExpenses</v>
          </cell>
          <cell r="Z13">
            <v>6</v>
          </cell>
          <cell r="AA13" t="str">
            <v>ISO4217:USD</v>
          </cell>
          <cell r="AB13" t="b">
            <v>0</v>
          </cell>
          <cell r="AC13" t="b">
            <v>0</v>
          </cell>
        </row>
        <row r="14">
          <cell r="B14" t="str">
            <v>Total current assets</v>
          </cell>
          <cell r="D14">
            <v>1793.4219999999998</v>
          </cell>
          <cell r="E14">
            <v>2221.3940000000002</v>
          </cell>
          <cell r="F14">
            <v>2082.7840000000001</v>
          </cell>
          <cell r="H14">
            <v>2756.5628426585777</v>
          </cell>
          <cell r="J14">
            <v>3422.7570000000001</v>
          </cell>
          <cell r="L14">
            <v>4418.7790000000005</v>
          </cell>
          <cell r="N14">
            <v>4880.5035713593397</v>
          </cell>
          <cell r="P14">
            <v>5828.7593465536384</v>
          </cell>
          <cell r="R14">
            <v>7546.4142036822905</v>
          </cell>
          <cell r="T14">
            <v>9359.5090710575842</v>
          </cell>
          <cell r="V14">
            <v>11281.250849581984</v>
          </cell>
        </row>
        <row r="16">
          <cell r="B16" t="str">
            <v>Long-term marketable securities</v>
          </cell>
          <cell r="D16">
            <v>1265.5150000000001</v>
          </cell>
          <cell r="E16">
            <v>1516.8130000000001</v>
          </cell>
          <cell r="F16">
            <v>567.28599999999994</v>
          </cell>
          <cell r="H16">
            <v>1422.9</v>
          </cell>
          <cell r="J16">
            <v>1115.327</v>
          </cell>
          <cell r="L16">
            <v>1448.731</v>
          </cell>
          <cell r="N16">
            <v>1448.731</v>
          </cell>
          <cell r="P16">
            <v>1823.731</v>
          </cell>
          <cell r="R16">
            <v>2573.7309999999998</v>
          </cell>
          <cell r="T16">
            <v>4073.7309999999998</v>
          </cell>
          <cell r="V16">
            <v>5573.7309999999998</v>
          </cell>
          <cell r="Y16" t="str">
            <v>mstag:longTermInvestmentsNonOperating</v>
          </cell>
          <cell r="Z16">
            <v>6</v>
          </cell>
          <cell r="AA16" t="str">
            <v>ISO4217:USD</v>
          </cell>
          <cell r="AB16" t="b">
            <v>0</v>
          </cell>
          <cell r="AC16" t="b">
            <v>0</v>
          </cell>
        </row>
        <row r="17">
          <cell r="B17" t="str">
            <v>Property, Plant &amp; Equipment, Net</v>
          </cell>
          <cell r="D17">
            <v>752.89200000000005</v>
          </cell>
          <cell r="E17">
            <v>865.66800000000001</v>
          </cell>
          <cell r="F17">
            <v>1068.7339999999999</v>
          </cell>
          <cell r="H17">
            <v>1617.9</v>
          </cell>
          <cell r="J17">
            <v>2091.404</v>
          </cell>
          <cell r="L17">
            <v>3349.3519999999999</v>
          </cell>
          <cell r="N17">
            <v>4554.0653750000001</v>
          </cell>
          <cell r="P17">
            <v>5783.2955411838693</v>
          </cell>
          <cell r="R17">
            <v>6559.6626049312927</v>
          </cell>
          <cell r="T17">
            <v>6993.2829589207122</v>
          </cell>
          <cell r="V17">
            <v>7343.3774458479393</v>
          </cell>
          <cell r="Y17" t="str">
            <v>mstag:propertyPlantAndEquipmentNet</v>
          </cell>
          <cell r="Z17">
            <v>6</v>
          </cell>
          <cell r="AA17" t="str">
            <v>ISO4217:USD</v>
          </cell>
          <cell r="AB17" t="b">
            <v>0</v>
          </cell>
          <cell r="AC17" t="b">
            <v>0</v>
          </cell>
        </row>
        <row r="18">
          <cell r="B18" t="str">
            <v>Goodwill</v>
          </cell>
          <cell r="D18">
            <v>1280.3589999999999</v>
          </cell>
          <cell r="E18">
            <v>1302.4929999999999</v>
          </cell>
          <cell r="F18">
            <v>1315.09</v>
          </cell>
          <cell r="H18">
            <v>1315.09</v>
          </cell>
          <cell r="J18">
            <v>1315.019</v>
          </cell>
          <cell r="L18">
            <v>1315.019</v>
          </cell>
          <cell r="N18">
            <v>1315.019</v>
          </cell>
          <cell r="P18">
            <v>1315.019</v>
          </cell>
          <cell r="R18">
            <v>1315.019</v>
          </cell>
          <cell r="T18">
            <v>1315.019</v>
          </cell>
          <cell r="V18">
            <v>1315.019</v>
          </cell>
          <cell r="Y18" t="str">
            <v>mstag:goodwill</v>
          </cell>
          <cell r="Z18">
            <v>6</v>
          </cell>
          <cell r="AA18" t="str">
            <v>ISO4217:USD</v>
          </cell>
          <cell r="AB18" t="b">
            <v>0</v>
          </cell>
          <cell r="AC18" t="b">
            <v>0</v>
          </cell>
        </row>
        <row r="19">
          <cell r="B19" t="str">
            <v>Intangible Assets, net</v>
          </cell>
          <cell r="D19">
            <v>1455.778</v>
          </cell>
          <cell r="E19">
            <v>1113.299</v>
          </cell>
          <cell r="F19">
            <v>927.5</v>
          </cell>
          <cell r="H19">
            <v>810.81</v>
          </cell>
          <cell r="J19">
            <v>668.39099999999996</v>
          </cell>
          <cell r="L19">
            <v>573.779</v>
          </cell>
          <cell r="N19">
            <v>452.07900000000001</v>
          </cell>
          <cell r="P19">
            <v>331.57900000000001</v>
          </cell>
          <cell r="R19">
            <v>213.07900000000001</v>
          </cell>
          <cell r="T19">
            <v>213.07900000000001</v>
          </cell>
          <cell r="V19">
            <v>213.07900000000001</v>
          </cell>
          <cell r="Y19" t="str">
            <v>mstag:otherIntangibleAssets</v>
          </cell>
          <cell r="Z19">
            <v>6</v>
          </cell>
          <cell r="AA19" t="str">
            <v>ISO4217:USD</v>
          </cell>
          <cell r="AB19" t="b">
            <v>0</v>
          </cell>
          <cell r="AC19" t="b">
            <v>0</v>
          </cell>
        </row>
        <row r="20">
          <cell r="B20" t="str">
            <v>Other assets</v>
          </cell>
          <cell r="D20">
            <v>168.458</v>
          </cell>
          <cell r="E20">
            <v>127.22200000000001</v>
          </cell>
          <cell r="F20">
            <v>796.65800000000002</v>
          </cell>
          <cell r="H20">
            <v>812.7</v>
          </cell>
          <cell r="J20">
            <v>790.49700000000007</v>
          </cell>
          <cell r="L20">
            <v>1041.2190000000001</v>
          </cell>
          <cell r="N20">
            <v>1041.2190000000001</v>
          </cell>
          <cell r="P20">
            <v>1041.2190000000001</v>
          </cell>
          <cell r="R20">
            <v>1041.2190000000001</v>
          </cell>
          <cell r="T20">
            <v>1041.2190000000001</v>
          </cell>
          <cell r="V20">
            <v>1041.2190000000001</v>
          </cell>
          <cell r="Y20" t="str">
            <v>mstag:otherAssetsNonOperating</v>
          </cell>
          <cell r="Z20">
            <v>6</v>
          </cell>
          <cell r="AA20" t="str">
            <v>ISO4217:USD</v>
          </cell>
          <cell r="AB20" t="b">
            <v>0</v>
          </cell>
          <cell r="AC20" t="b">
            <v>0</v>
          </cell>
        </row>
        <row r="21">
          <cell r="B21" t="str">
            <v>Total Non-current assets</v>
          </cell>
          <cell r="D21">
            <v>4923.0019999999995</v>
          </cell>
          <cell r="E21">
            <v>4925.4949999999999</v>
          </cell>
          <cell r="F21">
            <v>4675.268</v>
          </cell>
          <cell r="H21">
            <v>5979.4000000000005</v>
          </cell>
          <cell r="J21">
            <v>5980.6379999999999</v>
          </cell>
          <cell r="L21">
            <v>7728.0999999999995</v>
          </cell>
          <cell r="N21">
            <v>8811.1133750000008</v>
          </cell>
          <cell r="P21">
            <v>10294.843541183869</v>
          </cell>
          <cell r="R21">
            <v>11702.710604931293</v>
          </cell>
          <cell r="T21">
            <v>13636.330958920713</v>
          </cell>
          <cell r="V21">
            <v>15486.425445847937</v>
          </cell>
        </row>
        <row r="23">
          <cell r="B23" t="str">
            <v>Total assets</v>
          </cell>
          <cell r="D23">
            <v>6716.4239999999991</v>
          </cell>
          <cell r="E23">
            <v>7146.8890000000001</v>
          </cell>
          <cell r="F23">
            <v>6758.0519999999997</v>
          </cell>
          <cell r="H23">
            <v>8735.9628426585787</v>
          </cell>
          <cell r="J23">
            <v>9403.3950000000004</v>
          </cell>
          <cell r="L23">
            <v>12146.879000000001</v>
          </cell>
          <cell r="N23">
            <v>13691.61694635934</v>
          </cell>
          <cell r="P23">
            <v>16123.602887737507</v>
          </cell>
          <cell r="R23">
            <v>19249.124808613582</v>
          </cell>
          <cell r="T23">
            <v>22995.840029978295</v>
          </cell>
          <cell r="V23">
            <v>26767.676295429919</v>
          </cell>
        </row>
        <row r="25">
          <cell r="B25" t="str">
            <v>Accounts Payable</v>
          </cell>
          <cell r="D25">
            <v>39.113999999999997</v>
          </cell>
          <cell r="E25">
            <v>33.347999999999999</v>
          </cell>
          <cell r="F25">
            <v>51.38</v>
          </cell>
          <cell r="H25">
            <v>59.7</v>
          </cell>
          <cell r="J25">
            <v>104.83199999999999</v>
          </cell>
          <cell r="L25">
            <v>338.97800000000001</v>
          </cell>
          <cell r="N25">
            <v>407.51253333333335</v>
          </cell>
          <cell r="P25">
            <v>456.59391781256443</v>
          </cell>
          <cell r="R25">
            <v>490.62727263078477</v>
          </cell>
          <cell r="T25">
            <v>516.00089702788932</v>
          </cell>
          <cell r="V25">
            <v>537.7453940950993</v>
          </cell>
          <cell r="Y25" t="str">
            <v>mstag:tradeAndOtherPayables</v>
          </cell>
          <cell r="Z25">
            <v>6</v>
          </cell>
          <cell r="AA25" t="str">
            <v>ISO4217:USD</v>
          </cell>
          <cell r="AB25" t="b">
            <v>0</v>
          </cell>
          <cell r="AC25" t="b">
            <v>0</v>
          </cell>
        </row>
        <row r="26">
          <cell r="B26" t="str">
            <v>Accrued liabilities-related parties</v>
          </cell>
          <cell r="D26">
            <v>12.265000000000001</v>
          </cell>
          <cell r="E26">
            <v>45.259</v>
          </cell>
          <cell r="F26">
            <v>51.116</v>
          </cell>
          <cell r="H26">
            <v>58.1</v>
          </cell>
          <cell r="J26">
            <v>108.416</v>
          </cell>
          <cell r="L26">
            <v>131.774</v>
          </cell>
          <cell r="N26">
            <v>123.24345558</v>
          </cell>
          <cell r="P26">
            <v>137.42603115394573</v>
          </cell>
          <cell r="R26">
            <v>145.28217429759431</v>
          </cell>
          <cell r="T26">
            <v>148.53996464091026</v>
          </cell>
          <cell r="V26">
            <v>147.46753868702385</v>
          </cell>
          <cell r="Y26" t="str">
            <v>mstag:accruedExpenses</v>
          </cell>
          <cell r="Z26">
            <v>6</v>
          </cell>
          <cell r="AA26" t="str">
            <v>ISO4217:USD</v>
          </cell>
          <cell r="AB26" t="b">
            <v>0</v>
          </cell>
          <cell r="AC26" t="b">
            <v>0</v>
          </cell>
        </row>
        <row r="27">
          <cell r="B27" t="str">
            <v>Accrued Liabilities</v>
          </cell>
          <cell r="D27">
            <v>386.48</v>
          </cell>
          <cell r="E27">
            <v>415.95499999999998</v>
          </cell>
          <cell r="F27">
            <v>524.12</v>
          </cell>
          <cell r="H27">
            <v>707.75</v>
          </cell>
          <cell r="J27">
            <v>978.79300000000012</v>
          </cell>
          <cell r="L27">
            <v>1144.7530000000002</v>
          </cell>
          <cell r="N27">
            <v>1109.19110022</v>
          </cell>
          <cell r="P27">
            <v>1236.8342803855116</v>
          </cell>
          <cell r="R27">
            <v>1307.5395686783486</v>
          </cell>
          <cell r="T27">
            <v>1336.8596817681923</v>
          </cell>
          <cell r="V27">
            <v>1327.2078481832148</v>
          </cell>
          <cell r="Y27" t="str">
            <v>mstag:accruedExpenses</v>
          </cell>
          <cell r="Z27">
            <v>6</v>
          </cell>
          <cell r="AA27" t="str">
            <v>ISO4217:USD</v>
          </cell>
          <cell r="AB27" t="b">
            <v>0</v>
          </cell>
          <cell r="AC27" t="b">
            <v>0</v>
          </cell>
        </row>
        <row r="28">
          <cell r="B28" t="str">
            <v>Deferred Revenue</v>
          </cell>
          <cell r="D28">
            <v>15.433</v>
          </cell>
          <cell r="E28">
            <v>19.542999999999999</v>
          </cell>
          <cell r="F28">
            <v>20.044</v>
          </cell>
          <cell r="H28">
            <v>47.48</v>
          </cell>
          <cell r="J28">
            <v>45.988999999999997</v>
          </cell>
          <cell r="L28">
            <v>44.326999999999998</v>
          </cell>
          <cell r="N28">
            <v>68.402699999999996</v>
          </cell>
          <cell r="P28">
            <v>84.593438412624209</v>
          </cell>
          <cell r="R28">
            <v>98.281397333263726</v>
          </cell>
          <cell r="T28">
            <v>109.39529233436328</v>
          </cell>
          <cell r="V28">
            <v>118.33582237033283</v>
          </cell>
          <cell r="Y28" t="str">
            <v>mstag:deferredRevenue</v>
          </cell>
          <cell r="Z28">
            <v>6</v>
          </cell>
          <cell r="AA28" t="str">
            <v>ISO4217:USD</v>
          </cell>
          <cell r="AB28" t="b">
            <v>0</v>
          </cell>
          <cell r="AC28" t="b">
            <v>0</v>
          </cell>
        </row>
        <row r="29">
          <cell r="B29" t="str">
            <v>Total current liabilities</v>
          </cell>
          <cell r="D29">
            <v>453.29200000000003</v>
          </cell>
          <cell r="E29">
            <v>514.10500000000002</v>
          </cell>
          <cell r="F29">
            <v>646.66</v>
          </cell>
          <cell r="H29">
            <v>873.03</v>
          </cell>
          <cell r="J29">
            <v>1238.0300000000002</v>
          </cell>
          <cell r="L29">
            <v>1659.8320000000001</v>
          </cell>
          <cell r="N29">
            <v>1708.3497891333334</v>
          </cell>
          <cell r="P29">
            <v>1915.447667764646</v>
          </cell>
          <cell r="R29">
            <v>2041.7304129399913</v>
          </cell>
          <cell r="T29">
            <v>2110.7958357713551</v>
          </cell>
          <cell r="V29">
            <v>2130.7566033356707</v>
          </cell>
        </row>
        <row r="31">
          <cell r="B31" t="str">
            <v xml:space="preserve">Long-Term Debt </v>
          </cell>
          <cell r="D31">
            <v>149.69200000000001</v>
          </cell>
          <cell r="E31">
            <v>149.69200000000001</v>
          </cell>
          <cell r="F31">
            <v>0</v>
          </cell>
          <cell r="H31">
            <v>412.25</v>
          </cell>
          <cell r="J31">
            <v>412.25</v>
          </cell>
          <cell r="L31">
            <v>2083.0239999999999</v>
          </cell>
          <cell r="N31">
            <v>2083.0239999999999</v>
          </cell>
          <cell r="P31">
            <v>2083.0239999999999</v>
          </cell>
          <cell r="R31">
            <v>2083.0239999999999</v>
          </cell>
          <cell r="T31">
            <v>2083.0239999999999</v>
          </cell>
          <cell r="V31">
            <v>1583.0239999999999</v>
          </cell>
          <cell r="Y31" t="str">
            <v>mstag:longTermDebt</v>
          </cell>
          <cell r="Z31">
            <v>6</v>
          </cell>
          <cell r="AA31" t="str">
            <v>ISO4217:USD</v>
          </cell>
          <cell r="AB31" t="b">
            <v>0</v>
          </cell>
          <cell r="AC31" t="b">
            <v>0</v>
          </cell>
        </row>
        <row r="32">
          <cell r="B32" t="str">
            <v>Deferred Tax Liabilities</v>
          </cell>
          <cell r="D32">
            <v>349.84800000000001</v>
          </cell>
          <cell r="E32">
            <v>447.80900000000003</v>
          </cell>
          <cell r="F32">
            <v>148.24700000000001</v>
          </cell>
          <cell r="H32">
            <v>26.056000000000001</v>
          </cell>
          <cell r="J32">
            <v>0</v>
          </cell>
          <cell r="L32">
            <v>0</v>
          </cell>
          <cell r="N32">
            <v>0</v>
          </cell>
          <cell r="P32">
            <v>0</v>
          </cell>
          <cell r="R32">
            <v>0</v>
          </cell>
          <cell r="T32">
            <v>0</v>
          </cell>
          <cell r="V32">
            <v>0</v>
          </cell>
          <cell r="Y32" t="str">
            <v>mstag:deferredTaxLiabilities</v>
          </cell>
          <cell r="Z32">
            <v>6</v>
          </cell>
          <cell r="AA32" t="str">
            <v>ISO4217:USD</v>
          </cell>
          <cell r="AB32" t="b">
            <v>0</v>
          </cell>
          <cell r="AC32" t="b">
            <v>0</v>
          </cell>
        </row>
        <row r="33">
          <cell r="B33" t="str">
            <v>Deferred Revenue</v>
          </cell>
          <cell r="D33">
            <v>87.6</v>
          </cell>
          <cell r="E33">
            <v>68.033000000000001</v>
          </cell>
          <cell r="F33">
            <v>69.533000000000001</v>
          </cell>
          <cell r="H33">
            <v>281.2</v>
          </cell>
          <cell r="J33">
            <v>267.80500000000001</v>
          </cell>
          <cell r="L33">
            <v>220.09299999999999</v>
          </cell>
          <cell r="N33">
            <v>387.61529999999999</v>
          </cell>
          <cell r="P33">
            <v>479.36281767153719</v>
          </cell>
          <cell r="R33">
            <v>556.92791822182778</v>
          </cell>
          <cell r="T33">
            <v>619.90665656139197</v>
          </cell>
          <cell r="V33">
            <v>670.56966009855273</v>
          </cell>
          <cell r="Y33" t="str">
            <v>mstag:deferredRevenue</v>
          </cell>
          <cell r="Z33">
            <v>6</v>
          </cell>
          <cell r="AA33" t="str">
            <v>ISO4217:USD</v>
          </cell>
          <cell r="AB33" t="b">
            <v>0</v>
          </cell>
          <cell r="AC33" t="b">
            <v>0</v>
          </cell>
        </row>
        <row r="34">
          <cell r="B34" t="str">
            <v>Litigation related and other long-term liabilities</v>
          </cell>
          <cell r="D34">
            <v>1.7889999999999999</v>
          </cell>
          <cell r="E34">
            <v>47.430999999999997</v>
          </cell>
          <cell r="F34">
            <v>554.72799999999995</v>
          </cell>
          <cell r="H34">
            <v>623.29</v>
          </cell>
          <cell r="J34">
            <v>703.12</v>
          </cell>
          <cell r="L34">
            <v>714.346</v>
          </cell>
          <cell r="N34">
            <v>766.346</v>
          </cell>
          <cell r="P34">
            <v>818.346</v>
          </cell>
          <cell r="R34">
            <v>870.346</v>
          </cell>
          <cell r="T34">
            <v>922.346</v>
          </cell>
          <cell r="V34">
            <v>974.346</v>
          </cell>
          <cell r="Y34" t="str">
            <v>mstag:otherLiabilitiesNonOperating</v>
          </cell>
          <cell r="Z34">
            <v>6</v>
          </cell>
          <cell r="AA34" t="str">
            <v>ISO4217:USD</v>
          </cell>
          <cell r="AB34" t="b">
            <v>0</v>
          </cell>
          <cell r="AC34" t="b">
            <v>0</v>
          </cell>
        </row>
        <row r="35">
          <cell r="B35" t="str">
            <v>Total liabilities</v>
          </cell>
          <cell r="D35">
            <v>1042.221</v>
          </cell>
          <cell r="E35">
            <v>1227.07</v>
          </cell>
          <cell r="F35">
            <v>1419.1679999999999</v>
          </cell>
          <cell r="H35">
            <v>2215.826</v>
          </cell>
          <cell r="J35">
            <v>2621.2050000000004</v>
          </cell>
          <cell r="L35">
            <v>4677.2950000000001</v>
          </cell>
          <cell r="N35">
            <v>4945.3350891333339</v>
          </cell>
          <cell r="P35">
            <v>5296.1804854361835</v>
          </cell>
          <cell r="R35">
            <v>5552.0283311618186</v>
          </cell>
          <cell r="T35">
            <v>5736.0724923327471</v>
          </cell>
          <cell r="V35">
            <v>5358.6962634342235</v>
          </cell>
        </row>
        <row r="37">
          <cell r="B37" t="str">
            <v>Stockholders' equity:</v>
          </cell>
          <cell r="J37">
            <v>642.94200000000001</v>
          </cell>
        </row>
        <row r="38">
          <cell r="B38" t="str">
            <v xml:space="preserve">Common Stock </v>
          </cell>
          <cell r="D38">
            <v>10.51</v>
          </cell>
          <cell r="E38">
            <v>10.566000000000001</v>
          </cell>
          <cell r="F38">
            <v>10.256</v>
          </cell>
          <cell r="H38">
            <v>10.494999999999999</v>
          </cell>
          <cell r="J38">
            <v>20.943000000000001</v>
          </cell>
          <cell r="L38">
            <v>21.074000000000002</v>
          </cell>
          <cell r="N38">
            <v>21.074000000000002</v>
          </cell>
          <cell r="P38">
            <v>21.074000000000002</v>
          </cell>
          <cell r="R38">
            <v>21.074000000000002</v>
          </cell>
          <cell r="T38">
            <v>21.074000000000002</v>
          </cell>
          <cell r="V38">
            <v>21.074000000000002</v>
          </cell>
          <cell r="Y38" t="str">
            <v>mstag:commonStock</v>
          </cell>
          <cell r="Z38">
            <v>6</v>
          </cell>
          <cell r="AA38" t="str">
            <v>ISO4217:USD</v>
          </cell>
          <cell r="AB38" t="b">
            <v>0</v>
          </cell>
          <cell r="AC38" t="b">
            <v>0</v>
          </cell>
        </row>
        <row r="39">
          <cell r="B39" t="str">
            <v>APIC</v>
          </cell>
          <cell r="D39">
            <v>6651.4279999999999</v>
          </cell>
          <cell r="E39">
            <v>6794.8310000000001</v>
          </cell>
          <cell r="F39">
            <v>6650.3519999999999</v>
          </cell>
          <cell r="H39">
            <v>7370.26</v>
          </cell>
          <cell r="J39">
            <v>8002.7539999999999</v>
          </cell>
          <cell r="L39">
            <v>9262.6790000000001</v>
          </cell>
          <cell r="N39">
            <v>8807.5888275460075</v>
          </cell>
          <cell r="P39">
            <v>8542.5238553393174</v>
          </cell>
          <cell r="R39">
            <v>8402.1209406899634</v>
          </cell>
          <cell r="T39">
            <v>8385.5884743906445</v>
          </cell>
          <cell r="V39">
            <v>8403.9596403285959</v>
          </cell>
          <cell r="Y39" t="str">
            <v>mstag:additionalPaidInCapital</v>
          </cell>
          <cell r="Z39">
            <v>6</v>
          </cell>
          <cell r="AA39" t="str">
            <v>ISO4217:USD</v>
          </cell>
          <cell r="AB39" t="b">
            <v>0</v>
          </cell>
          <cell r="AC39" t="b">
            <v>0</v>
          </cell>
        </row>
        <row r="40">
          <cell r="B40" t="str">
            <v>(Accumulated Deficit) Retained Earnings</v>
          </cell>
          <cell r="D40">
            <v>-1319.3530000000001</v>
          </cell>
          <cell r="E40">
            <v>-1197.3</v>
          </cell>
          <cell r="F40">
            <v>-1590.366</v>
          </cell>
          <cell r="H40">
            <v>-1157.4680000000001</v>
          </cell>
          <cell r="J40">
            <v>-1532.4549999999999</v>
          </cell>
          <cell r="L40">
            <v>-2067.5909999999999</v>
          </cell>
          <cell r="N40">
            <v>-335.80297031999976</v>
          </cell>
          <cell r="P40">
            <v>2010.4025469620071</v>
          </cell>
          <cell r="R40">
            <v>5020.4795367618008</v>
          </cell>
          <cell r="T40">
            <v>8599.6830632549063</v>
          </cell>
          <cell r="V40">
            <v>12730.524391667106</v>
          </cell>
          <cell r="Y40" t="str">
            <v>mstag:retainedEarnings</v>
          </cell>
          <cell r="Z40">
            <v>6</v>
          </cell>
          <cell r="AA40" t="str">
            <v>ISO4217:USD</v>
          </cell>
          <cell r="AB40" t="b">
            <v>0</v>
          </cell>
          <cell r="AC40" t="b">
            <v>0</v>
          </cell>
        </row>
        <row r="41">
          <cell r="B41" t="str">
            <v>Accumulated Other Comprehensive Income</v>
          </cell>
          <cell r="D41">
            <v>331.61799999999999</v>
          </cell>
          <cell r="E41">
            <v>311.72199999999998</v>
          </cell>
          <cell r="F41">
            <v>268.642</v>
          </cell>
          <cell r="H41">
            <v>296.9026437</v>
          </cell>
          <cell r="J41">
            <v>290.94799999999998</v>
          </cell>
          <cell r="L41">
            <v>253.422</v>
          </cell>
          <cell r="N41">
            <v>253.422</v>
          </cell>
          <cell r="P41">
            <v>253.422</v>
          </cell>
          <cell r="R41">
            <v>253.422</v>
          </cell>
          <cell r="T41">
            <v>253.422</v>
          </cell>
          <cell r="V41">
            <v>253.422</v>
          </cell>
          <cell r="Y41" t="str">
            <v>mstag:accumulatedOtherComprehensiveIncomeLossAndReserves</v>
          </cell>
          <cell r="Z41">
            <v>6</v>
          </cell>
          <cell r="AA41" t="str">
            <v>ISO4217:USD</v>
          </cell>
          <cell r="AB41" t="b">
            <v>0</v>
          </cell>
          <cell r="AC41" t="b">
            <v>0</v>
          </cell>
        </row>
        <row r="42">
          <cell r="B42" t="str">
            <v>Total stockholders' equity</v>
          </cell>
          <cell r="D42">
            <v>5674.2030000000004</v>
          </cell>
          <cell r="E42">
            <v>5919.8189999999995</v>
          </cell>
          <cell r="F42">
            <v>5338.884</v>
          </cell>
          <cell r="H42">
            <v>6520.1896437000005</v>
          </cell>
          <cell r="J42">
            <v>6782.1900000000005</v>
          </cell>
          <cell r="L42">
            <v>7469.5839999999998</v>
          </cell>
          <cell r="N42">
            <v>8746.2818572260094</v>
          </cell>
          <cell r="P42">
            <v>10827.422402301325</v>
          </cell>
          <cell r="R42">
            <v>13697.096477451765</v>
          </cell>
          <cell r="T42">
            <v>17259.767537645552</v>
          </cell>
          <cell r="V42">
            <v>21408.980031995699</v>
          </cell>
        </row>
        <row r="44">
          <cell r="B44" t="str">
            <v>Total Liabilities and Equity</v>
          </cell>
          <cell r="D44">
            <v>6716.4240000000009</v>
          </cell>
          <cell r="E44">
            <v>7146.8889999999992</v>
          </cell>
          <cell r="F44">
            <v>6758.0519999999997</v>
          </cell>
          <cell r="H44">
            <v>8736.0156437000005</v>
          </cell>
          <cell r="J44">
            <v>9403.3950000000004</v>
          </cell>
          <cell r="L44">
            <v>12146.879000000001</v>
          </cell>
          <cell r="N44">
            <v>13691.616946359343</v>
          </cell>
          <cell r="P44">
            <v>16123.602887737508</v>
          </cell>
          <cell r="R44">
            <v>19249.124808613582</v>
          </cell>
          <cell r="T44">
            <v>22995.840029978299</v>
          </cell>
          <cell r="V44">
            <v>26767.676295429923</v>
          </cell>
        </row>
        <row r="45">
          <cell r="J45">
            <v>0</v>
          </cell>
          <cell r="L45">
            <v>0</v>
          </cell>
          <cell r="N45">
            <v>0</v>
          </cell>
          <cell r="P45">
            <v>0</v>
          </cell>
          <cell r="R45">
            <v>0</v>
          </cell>
          <cell r="T45">
            <v>0</v>
          </cell>
          <cell r="V45">
            <v>0</v>
          </cell>
        </row>
        <row r="46">
          <cell r="J46">
            <v>0</v>
          </cell>
          <cell r="L46">
            <v>0</v>
          </cell>
          <cell r="N46">
            <v>0</v>
          </cell>
          <cell r="P46">
            <v>0</v>
          </cell>
          <cell r="R46">
            <v>0</v>
          </cell>
          <cell r="T46">
            <v>0</v>
          </cell>
          <cell r="V46">
            <v>0</v>
          </cell>
        </row>
        <row r="48">
          <cell r="B48" t="str">
            <v>change in OCI</v>
          </cell>
          <cell r="E48">
            <v>-13.619999999999948</v>
          </cell>
          <cell r="F48">
            <v>-41.321999999999832</v>
          </cell>
          <cell r="H48">
            <v>28.549801041422199</v>
          </cell>
          <cell r="J48">
            <v>-6.5446836999998368</v>
          </cell>
          <cell r="L48">
            <v>-37.672239999998425</v>
          </cell>
          <cell r="N48">
            <v>0</v>
          </cell>
          <cell r="P48">
            <v>-5.6843418860808015E-13</v>
          </cell>
          <cell r="R48">
            <v>7.9580786405131221E-13</v>
          </cell>
          <cell r="T48">
            <v>-7.3896444519050419E-13</v>
          </cell>
          <cell r="V48">
            <v>-5.1159076974727213E-13</v>
          </cell>
        </row>
        <row r="49">
          <cell r="B49" t="str">
            <v>Related to Common Stock &amp; Apic</v>
          </cell>
          <cell r="H49">
            <v>129.84699999999998</v>
          </cell>
          <cell r="J49">
            <v>1159.2129600000001</v>
          </cell>
          <cell r="L49">
            <v>1813.9807600000015</v>
          </cell>
          <cell r="N49">
            <v>0</v>
          </cell>
          <cell r="P49">
            <v>-5.6843418860808015E-13</v>
          </cell>
          <cell r="R49">
            <v>7.9580786405131221E-13</v>
          </cell>
          <cell r="T49">
            <v>-7.3896444519050419E-13</v>
          </cell>
          <cell r="V49">
            <v>-5.1159076974727213E-13</v>
          </cell>
        </row>
        <row r="50">
          <cell r="B50" t="str">
            <v>Related to Retained Earnings</v>
          </cell>
          <cell r="H50">
            <v>-129.55784265857778</v>
          </cell>
          <cell r="J50">
            <v>-1159.8029999999999</v>
          </cell>
          <cell r="L50">
            <v>-1814.127</v>
          </cell>
          <cell r="N50">
            <v>0</v>
          </cell>
          <cell r="P50">
            <v>0</v>
          </cell>
          <cell r="R50">
            <v>0</v>
          </cell>
          <cell r="T50">
            <v>0</v>
          </cell>
          <cell r="V50">
            <v>0</v>
          </cell>
        </row>
        <row r="51">
          <cell r="B51" t="str">
            <v>Related to OCI</v>
          </cell>
          <cell r="H51">
            <v>28.260643700000003</v>
          </cell>
          <cell r="J51">
            <v>-5.9546437000000196</v>
          </cell>
          <cell r="L51">
            <v>-37.525999999999982</v>
          </cell>
          <cell r="N51">
            <v>0</v>
          </cell>
          <cell r="P51">
            <v>0</v>
          </cell>
          <cell r="R51">
            <v>0</v>
          </cell>
          <cell r="T51">
            <v>0</v>
          </cell>
          <cell r="V51">
            <v>0</v>
          </cell>
        </row>
        <row r="52">
          <cell r="E52" t="e">
            <v>#REF!</v>
          </cell>
        </row>
        <row r="53">
          <cell r="H53" t="str">
            <v>2003-FY</v>
          </cell>
          <cell r="J53" t="str">
            <v>2004-FY</v>
          </cell>
          <cell r="L53" t="str">
            <v>2005-FY</v>
          </cell>
          <cell r="N53" t="str">
            <v>2006-FY</v>
          </cell>
          <cell r="P53" t="str">
            <v>2007-FY</v>
          </cell>
          <cell r="R53" t="str">
            <v>2008-FY</v>
          </cell>
          <cell r="T53" t="str">
            <v>2009-FY</v>
          </cell>
          <cell r="V53" t="str">
            <v>2010-FY</v>
          </cell>
        </row>
        <row r="54">
          <cell r="B54" t="str">
            <v>CALCULATIONS</v>
          </cell>
          <cell r="D54">
            <v>5663.6930000000002</v>
          </cell>
          <cell r="E54">
            <v>5909.2529999999997</v>
          </cell>
          <cell r="F54">
            <v>5328.6279999999997</v>
          </cell>
        </row>
        <row r="55">
          <cell r="C55">
            <v>1999</v>
          </cell>
          <cell r="D55">
            <v>2000</v>
          </cell>
          <cell r="E55" t="str">
            <v>2001</v>
          </cell>
          <cell r="F55" t="str">
            <v>2002</v>
          </cell>
          <cell r="H55" t="str">
            <v>2003A</v>
          </cell>
          <cell r="J55" t="str">
            <v>2004A</v>
          </cell>
          <cell r="L55" t="str">
            <v>2005E</v>
          </cell>
          <cell r="N55" t="str">
            <v>2006E</v>
          </cell>
          <cell r="P55" t="str">
            <v>2007E</v>
          </cell>
          <cell r="R55" t="str">
            <v>2008E</v>
          </cell>
          <cell r="T55" t="str">
            <v>2009E</v>
          </cell>
          <cell r="V55" t="str">
            <v>2010E</v>
          </cell>
        </row>
        <row r="56">
          <cell r="B56" t="str">
            <v>Revenues</v>
          </cell>
          <cell r="D56">
            <v>1637.3710000009999</v>
          </cell>
          <cell r="E56">
            <v>2044.0319999999999</v>
          </cell>
          <cell r="F56">
            <v>2583.6215596696479</v>
          </cell>
          <cell r="H56">
            <v>3300.2629999999999</v>
          </cell>
          <cell r="J56">
            <v>4621.2</v>
          </cell>
          <cell r="L56">
            <v>6633.4230000000007</v>
          </cell>
          <cell r="N56">
            <v>9120.36</v>
          </cell>
          <cell r="P56">
            <v>11279.125121683228</v>
          </cell>
          <cell r="R56">
            <v>13104.186311101828</v>
          </cell>
          <cell r="T56">
            <v>14586.038977915103</v>
          </cell>
          <cell r="V56">
            <v>15778.109649377711</v>
          </cell>
        </row>
        <row r="57">
          <cell r="B57" t="str">
            <v>Operating expenses</v>
          </cell>
          <cell r="D57">
            <v>1258.9829999999999</v>
          </cell>
          <cell r="E57">
            <v>1574.2349999999999</v>
          </cell>
          <cell r="F57">
            <v>1962.1129999999998</v>
          </cell>
          <cell r="H57">
            <v>2454.7161573414223</v>
          </cell>
          <cell r="J57">
            <v>3301.8</v>
          </cell>
          <cell r="L57">
            <v>4531.0019999999995</v>
          </cell>
          <cell r="N57">
            <v>5868.7359800000004</v>
          </cell>
          <cell r="P57">
            <v>6871.3015576972857</v>
          </cell>
          <cell r="R57">
            <v>7646.4302261891735</v>
          </cell>
          <cell r="T57">
            <v>8252.2202578283486</v>
          </cell>
          <cell r="V57">
            <v>8674.5610992366965</v>
          </cell>
        </row>
        <row r="58">
          <cell r="B58" t="str">
            <v>COGS</v>
          </cell>
          <cell r="D58">
            <v>272.06799999999998</v>
          </cell>
          <cell r="E58">
            <v>354.44200000000001</v>
          </cell>
          <cell r="F58">
            <v>441.63</v>
          </cell>
          <cell r="H58">
            <v>480.15100000000001</v>
          </cell>
          <cell r="J58">
            <v>672.5</v>
          </cell>
          <cell r="L58">
            <v>1011.0629999999999</v>
          </cell>
          <cell r="N58">
            <v>1222.5376000000001</v>
          </cell>
          <cell r="P58">
            <v>1506.7599287814626</v>
          </cell>
          <cell r="R58">
            <v>1619.0699996815897</v>
          </cell>
          <cell r="T58">
            <v>1702.8029601920346</v>
          </cell>
          <cell r="V58">
            <v>1774.5598005138277</v>
          </cell>
        </row>
        <row r="59">
          <cell r="B59" t="str">
            <v>Interest and other income</v>
          </cell>
          <cell r="D59">
            <v>90.4</v>
          </cell>
          <cell r="E59">
            <v>135.005</v>
          </cell>
          <cell r="F59">
            <v>107.822</v>
          </cell>
          <cell r="H59">
            <v>92.807000000000002</v>
          </cell>
          <cell r="J59">
            <v>82.597000000000008</v>
          </cell>
          <cell r="L59">
            <v>140.9</v>
          </cell>
          <cell r="N59">
            <v>228</v>
          </cell>
          <cell r="P59">
            <v>158.27981570681379</v>
          </cell>
          <cell r="R59">
            <v>214.14721389467866</v>
          </cell>
          <cell r="T59">
            <v>298.9218808473185</v>
          </cell>
          <cell r="V59">
            <v>424.04459975088002</v>
          </cell>
        </row>
        <row r="61">
          <cell r="B61" t="str">
            <v>Depreciation and Amortization from</v>
          </cell>
        </row>
        <row r="62">
          <cell r="A62" t="str">
            <v xml:space="preserve">Existing PP&amp;E </v>
          </cell>
          <cell r="D62">
            <v>463.00400000000002</v>
          </cell>
          <cell r="E62">
            <v>428.09100000000001</v>
          </cell>
          <cell r="F62">
            <v>88.5</v>
          </cell>
          <cell r="H62">
            <v>88.5</v>
          </cell>
          <cell r="J62">
            <v>79.650000000000006</v>
          </cell>
          <cell r="L62">
            <v>71.685000000000002</v>
          </cell>
          <cell r="N62">
            <v>64.516500000000008</v>
          </cell>
          <cell r="P62">
            <v>58.064850000000007</v>
          </cell>
          <cell r="R62">
            <v>52.258365000000005</v>
          </cell>
          <cell r="T62">
            <v>47.032528500000005</v>
          </cell>
          <cell r="V62">
            <v>42.329275650000007</v>
          </cell>
        </row>
        <row r="63">
          <cell r="A63" t="str">
            <v>2002 capital expenditures</v>
          </cell>
          <cell r="F63">
            <v>16.1416</v>
          </cell>
          <cell r="H63">
            <v>16.1416</v>
          </cell>
          <cell r="J63">
            <v>16.1416</v>
          </cell>
          <cell r="L63">
            <v>16.1416</v>
          </cell>
          <cell r="N63">
            <v>16.1416</v>
          </cell>
          <cell r="P63">
            <v>16.1416</v>
          </cell>
          <cell r="R63">
            <v>16.1416</v>
          </cell>
          <cell r="T63">
            <v>16.1416</v>
          </cell>
          <cell r="V63">
            <v>16.1416</v>
          </cell>
          <cell r="X63">
            <v>20</v>
          </cell>
        </row>
        <row r="64">
          <cell r="A64" t="str">
            <v>2003 capital expenditures</v>
          </cell>
          <cell r="H64">
            <v>20.100000000000001</v>
          </cell>
          <cell r="J64">
            <v>20.100000000000001</v>
          </cell>
          <cell r="L64">
            <v>20.100000000000001</v>
          </cell>
          <cell r="N64">
            <v>20.100000000000001</v>
          </cell>
          <cell r="P64">
            <v>20.100000000000001</v>
          </cell>
          <cell r="R64">
            <v>20.100000000000001</v>
          </cell>
          <cell r="T64">
            <v>20.100000000000001</v>
          </cell>
          <cell r="V64">
            <v>20.100000000000001</v>
          </cell>
        </row>
        <row r="65">
          <cell r="A65" t="str">
            <v>2004 capital expenditures</v>
          </cell>
          <cell r="J65">
            <v>32.492899999999999</v>
          </cell>
          <cell r="L65">
            <v>32.492899999999999</v>
          </cell>
          <cell r="N65">
            <v>32.492899999999999</v>
          </cell>
          <cell r="P65">
            <v>32.492899999999999</v>
          </cell>
          <cell r="R65">
            <v>32.492899999999999</v>
          </cell>
          <cell r="T65">
            <v>32.492899999999999</v>
          </cell>
          <cell r="V65">
            <v>32.492899999999999</v>
          </cell>
        </row>
        <row r="66">
          <cell r="A66" t="str">
            <v>2005 capital expenditures</v>
          </cell>
          <cell r="L66">
            <v>69.991200000000006</v>
          </cell>
          <cell r="N66">
            <v>69.991200000000006</v>
          </cell>
          <cell r="P66">
            <v>69.991200000000006</v>
          </cell>
          <cell r="R66">
            <v>69.991200000000006</v>
          </cell>
          <cell r="T66">
            <v>69.991200000000006</v>
          </cell>
          <cell r="V66">
            <v>69.991200000000006</v>
          </cell>
        </row>
        <row r="67">
          <cell r="A67" t="str">
            <v>2006 capital expenditures</v>
          </cell>
          <cell r="N67">
            <v>74.102924999999999</v>
          </cell>
          <cell r="P67">
            <v>74.102924999999999</v>
          </cell>
          <cell r="R67">
            <v>74.102924999999999</v>
          </cell>
          <cell r="T67">
            <v>74.102924999999999</v>
          </cell>
          <cell r="V67">
            <v>74.102924999999999</v>
          </cell>
        </row>
        <row r="68">
          <cell r="A68" t="str">
            <v>2007 capital expenditures</v>
          </cell>
          <cell r="P68">
            <v>78.953875851782612</v>
          </cell>
          <cell r="R68">
            <v>78.953875851782612</v>
          </cell>
          <cell r="T68">
            <v>78.953875851782612</v>
          </cell>
          <cell r="V68">
            <v>78.953875851782612</v>
          </cell>
        </row>
        <row r="69">
          <cell r="A69" t="str">
            <v>2008 capital expenditures</v>
          </cell>
          <cell r="R69">
            <v>58.968838399958223</v>
          </cell>
          <cell r="T69">
            <v>58.968838399958223</v>
          </cell>
          <cell r="V69">
            <v>58.968838399958223</v>
          </cell>
        </row>
        <row r="70">
          <cell r="A70" t="str">
            <v>2009 capital expenditures</v>
          </cell>
          <cell r="T70">
            <v>43.758116933745306</v>
          </cell>
          <cell r="V70">
            <v>43.758116933745306</v>
          </cell>
        </row>
        <row r="71">
          <cell r="A71" t="str">
            <v>2010 capital expenditures</v>
          </cell>
          <cell r="V71">
            <v>41.417537829616492</v>
          </cell>
        </row>
        <row r="72">
          <cell r="A72" t="str">
            <v>Total depreciation</v>
          </cell>
          <cell r="F72">
            <v>104.55499999999998</v>
          </cell>
          <cell r="H72">
            <v>125</v>
          </cell>
          <cell r="J72">
            <v>171.221</v>
          </cell>
          <cell r="L72">
            <v>210.41070000000002</v>
          </cell>
          <cell r="N72">
            <v>277.34512500000005</v>
          </cell>
          <cell r="P72">
            <v>349.84735085178261</v>
          </cell>
          <cell r="R72">
            <v>403.00970425174086</v>
          </cell>
          <cell r="T72">
            <v>441.54198468548617</v>
          </cell>
          <cell r="V72">
            <v>478.25626966510265</v>
          </cell>
        </row>
        <row r="73">
          <cell r="A73" t="str">
            <v>Amortization of intangibles</v>
          </cell>
          <cell r="F73">
            <v>170.4</v>
          </cell>
          <cell r="H73">
            <v>170.4</v>
          </cell>
          <cell r="J73">
            <v>182</v>
          </cell>
          <cell r="L73">
            <v>159.75529999999998</v>
          </cell>
          <cell r="N73">
            <v>121.7</v>
          </cell>
          <cell r="P73">
            <v>120.5</v>
          </cell>
          <cell r="R73">
            <v>118.5</v>
          </cell>
          <cell r="T73">
            <v>0</v>
          </cell>
          <cell r="V73">
            <v>0</v>
          </cell>
        </row>
        <row r="74">
          <cell r="A74" t="str">
            <v>Total depreciation and amortization</v>
          </cell>
          <cell r="C74" t="e">
            <v>#REF!</v>
          </cell>
          <cell r="D74">
            <v>463.00400000000002</v>
          </cell>
          <cell r="E74">
            <v>428.09100000000001</v>
          </cell>
          <cell r="F74">
            <v>274.95499999999998</v>
          </cell>
          <cell r="H74">
            <v>295.39999999999998</v>
          </cell>
          <cell r="J74">
            <v>353.221</v>
          </cell>
          <cell r="L74">
            <v>370.166</v>
          </cell>
          <cell r="N74">
            <v>399.04512500000004</v>
          </cell>
          <cell r="P74">
            <v>470.34735085178261</v>
          </cell>
          <cell r="R74">
            <v>521.50970425174091</v>
          </cell>
          <cell r="T74">
            <v>441.54198468548617</v>
          </cell>
          <cell r="V74">
            <v>478.25626966510265</v>
          </cell>
        </row>
        <row r="75">
          <cell r="A75" t="str">
            <v xml:space="preserve">     Depreciation as % operating expenses</v>
          </cell>
          <cell r="F75">
            <v>5.3286941170054926E-2</v>
          </cell>
          <cell r="H75">
            <v>5.0922384498980573E-2</v>
          </cell>
          <cell r="J75">
            <v>5.1856865951905022E-2</v>
          </cell>
          <cell r="L75">
            <v>4.6438006427717324E-2</v>
          </cell>
          <cell r="N75">
            <v>4.7258068167517063E-2</v>
          </cell>
          <cell r="P75">
            <v>5.0914276998930558E-2</v>
          </cell>
          <cell r="R75">
            <v>5.27056014807308E-2</v>
          </cell>
          <cell r="T75">
            <v>5.3505840960391696E-2</v>
          </cell>
          <cell r="V75">
            <v>5.513319512006043E-2</v>
          </cell>
        </row>
        <row r="76">
          <cell r="A76" t="str">
            <v xml:space="preserve">    Amortization as % of operating expenses</v>
          </cell>
          <cell r="F76">
            <v>8.6845151120246392E-2</v>
          </cell>
          <cell r="H76">
            <v>6.9417394549010317E-2</v>
          </cell>
          <cell r="J76">
            <v>5.5121448906656975E-2</v>
          </cell>
          <cell r="L76">
            <v>3.5258271790654695E-2</v>
          </cell>
          <cell r="N76">
            <v>2.0737003745736744E-2</v>
          </cell>
          <cell r="P76">
            <v>1.7536706690599972E-2</v>
          </cell>
          <cell r="R76">
            <v>1.5497427753167115E-2</v>
          </cell>
          <cell r="T76">
            <v>0</v>
          </cell>
          <cell r="V76">
            <v>0</v>
          </cell>
        </row>
        <row r="78">
          <cell r="A78" t="str">
            <v>Working Capital</v>
          </cell>
        </row>
        <row r="79">
          <cell r="A79" t="str">
            <v>Receivables and other current assets</v>
          </cell>
          <cell r="D79">
            <v>333.73300000000006</v>
          </cell>
          <cell r="E79">
            <v>516.37</v>
          </cell>
          <cell r="F79">
            <v>418.48099999999999</v>
          </cell>
          <cell r="H79">
            <v>574.1</v>
          </cell>
          <cell r="J79">
            <v>957.37199999999996</v>
          </cell>
          <cell r="L79">
            <v>1083.4160000000002</v>
          </cell>
          <cell r="N79">
            <v>1520.0600000000002</v>
          </cell>
          <cell r="P79">
            <v>1879.8541869472047</v>
          </cell>
          <cell r="R79">
            <v>2184.0310518503047</v>
          </cell>
          <cell r="T79">
            <v>2244.0059966023236</v>
          </cell>
          <cell r="V79">
            <v>2103.7479532503617</v>
          </cell>
        </row>
        <row r="80">
          <cell r="A80" t="str">
            <v>% revenue</v>
          </cell>
          <cell r="D80">
            <v>0.20382246906766779</v>
          </cell>
          <cell r="E80">
            <v>0.25262324660279295</v>
          </cell>
          <cell r="F80">
            <v>0.16197457341759783</v>
          </cell>
          <cell r="H80">
            <v>0.17395583321692848</v>
          </cell>
          <cell r="J80">
            <v>0.20716956634640354</v>
          </cell>
          <cell r="L80">
            <v>0.16332683744124263</v>
          </cell>
          <cell r="N80">
            <v>0.16666666666666669</v>
          </cell>
          <cell r="P80">
            <v>0.16666666666666666</v>
          </cell>
          <cell r="R80">
            <v>0.16666666666666666</v>
          </cell>
          <cell r="T80">
            <v>0.15384615384615385</v>
          </cell>
          <cell r="V80">
            <v>0.13333333333333333</v>
          </cell>
        </row>
        <row r="81">
          <cell r="A81" t="str">
            <v>Days receivables outstanding (CHECK)</v>
          </cell>
          <cell r="D81">
            <v>74.39520120969874</v>
          </cell>
          <cell r="E81">
            <v>92.207485010019411</v>
          </cell>
          <cell r="F81">
            <v>59.120719297423214</v>
          </cell>
          <cell r="H81">
            <v>63.493879124178889</v>
          </cell>
          <cell r="J81">
            <v>75.61689171643728</v>
          </cell>
          <cell r="L81">
            <v>59.614295666053565</v>
          </cell>
          <cell r="N81">
            <v>60.833333333333336</v>
          </cell>
          <cell r="P81">
            <v>60.833333333333336</v>
          </cell>
          <cell r="R81">
            <v>60.833333333333336</v>
          </cell>
          <cell r="T81">
            <v>56.153846153846153</v>
          </cell>
          <cell r="V81">
            <v>48.666666666666671</v>
          </cell>
        </row>
        <row r="82">
          <cell r="A82" t="str">
            <v>Accounts receivable turnover</v>
          </cell>
          <cell r="D82">
            <v>4.906230429717767</v>
          </cell>
          <cell r="E82">
            <v>3.958463892170343</v>
          </cell>
          <cell r="F82">
            <v>6.1738085114250056</v>
          </cell>
          <cell r="H82">
            <v>5.748585612262672</v>
          </cell>
          <cell r="J82">
            <v>4.8269638134392903</v>
          </cell>
          <cell r="L82">
            <v>6.1226924837735455</v>
          </cell>
          <cell r="N82">
            <v>6</v>
          </cell>
          <cell r="P82">
            <v>6</v>
          </cell>
          <cell r="R82">
            <v>6</v>
          </cell>
          <cell r="T82">
            <v>6.5</v>
          </cell>
          <cell r="V82">
            <v>7.5</v>
          </cell>
        </row>
        <row r="83">
          <cell r="A83" t="str">
            <v>Prepaid Expenses and Other</v>
          </cell>
          <cell r="D83">
            <v>31.431999999999999</v>
          </cell>
          <cell r="E83">
            <v>38.896000000000001</v>
          </cell>
          <cell r="F83">
            <v>153.88999999999999</v>
          </cell>
          <cell r="H83">
            <v>79.44</v>
          </cell>
          <cell r="J83">
            <v>61.567</v>
          </cell>
          <cell r="L83">
            <v>101.126</v>
          </cell>
          <cell r="N83">
            <v>146.7183995</v>
          </cell>
          <cell r="P83">
            <v>206.13904673091855</v>
          </cell>
          <cell r="R83">
            <v>229.39290678567519</v>
          </cell>
          <cell r="T83">
            <v>247.56660773485044</v>
          </cell>
          <cell r="V83">
            <v>260.2368329771009</v>
          </cell>
        </row>
        <row r="84">
          <cell r="A84" t="str">
            <v>% operating expenses</v>
          </cell>
          <cell r="D84">
            <v>2.496618302232834E-2</v>
          </cell>
          <cell r="E84">
            <v>2.4707873983236303E-2</v>
          </cell>
          <cell r="F84">
            <v>7.8430752968865702E-2</v>
          </cell>
          <cell r="H84">
            <v>3.236219379679213E-2</v>
          </cell>
          <cell r="J84">
            <v>1.8646495850748075E-2</v>
          </cell>
          <cell r="L84">
            <v>2.2318683593606892E-2</v>
          </cell>
          <cell r="N84">
            <v>2.5000000000000001E-2</v>
          </cell>
          <cell r="P84">
            <v>0.03</v>
          </cell>
          <cell r="R84">
            <v>0.03</v>
          </cell>
          <cell r="T84">
            <v>0.03</v>
          </cell>
          <cell r="V84">
            <v>0.03</v>
          </cell>
        </row>
        <row r="85">
          <cell r="A85" t="str">
            <v>Inventories</v>
          </cell>
          <cell r="D85">
            <v>265.83</v>
          </cell>
          <cell r="E85">
            <v>356.94600000000003</v>
          </cell>
          <cell r="F85">
            <v>393.54199999999997</v>
          </cell>
          <cell r="H85">
            <v>469.64</v>
          </cell>
          <cell r="J85">
            <v>590.34299999999996</v>
          </cell>
          <cell r="L85">
            <v>702.51499999999999</v>
          </cell>
          <cell r="N85">
            <v>905.58340740740744</v>
          </cell>
          <cell r="P85">
            <v>1076.257091986759</v>
          </cell>
          <cell r="R85">
            <v>1156.4785712011355</v>
          </cell>
          <cell r="T85">
            <v>1216.2878287085962</v>
          </cell>
          <cell r="V85">
            <v>1267.542714652734</v>
          </cell>
        </row>
        <row r="86">
          <cell r="A86" t="str">
            <v>% revenue</v>
          </cell>
          <cell r="D86">
            <v>0.16235172114312374</v>
          </cell>
          <cell r="E86">
            <v>0.17462838155175656</v>
          </cell>
          <cell r="F86">
            <v>0.15232184393534778</v>
          </cell>
          <cell r="H86">
            <v>0.14230381033269165</v>
          </cell>
          <cell r="J86">
            <v>0.12774668917164372</v>
          </cell>
          <cell r="L86">
            <v>0.10590535233468451</v>
          </cell>
          <cell r="N86">
            <v>9.9292506809753933E-2</v>
          </cell>
          <cell r="P86">
            <v>9.5420263573257086E-2</v>
          </cell>
          <cell r="R86">
            <v>8.8252604453690514E-2</v>
          </cell>
          <cell r="T86">
            <v>8.3387123162785473E-2</v>
          </cell>
          <cell r="V86">
            <v>8.033552452227545E-2</v>
          </cell>
        </row>
        <row r="87">
          <cell r="A87" t="str">
            <v>Days inventory outstanding (CHECK)</v>
          </cell>
          <cell r="D87">
            <v>356.63124660011465</v>
          </cell>
          <cell r="E87">
            <v>367.57858831628306</v>
          </cell>
          <cell r="F87">
            <v>325.25605144578043</v>
          </cell>
          <cell r="H87">
            <v>357.00977400859313</v>
          </cell>
          <cell r="J87">
            <v>320.4092118959108</v>
          </cell>
          <cell r="L87">
            <v>253.61226253952526</v>
          </cell>
          <cell r="N87">
            <v>270.37037037037038</v>
          </cell>
          <cell r="P87">
            <v>260.71428571428567</v>
          </cell>
          <cell r="R87">
            <v>260.71428571428572</v>
          </cell>
          <cell r="T87">
            <v>260.71428571428572</v>
          </cell>
          <cell r="V87">
            <v>260.71428571428572</v>
          </cell>
        </row>
        <row r="88">
          <cell r="A88" t="str">
            <v>Inventory Turnover</v>
          </cell>
          <cell r="D88">
            <v>1.0234661249670842</v>
          </cell>
          <cell r="E88">
            <v>0.9929849332952323</v>
          </cell>
          <cell r="F88">
            <v>1.1221928028012258</v>
          </cell>
          <cell r="H88">
            <v>1.0223809726599098</v>
          </cell>
          <cell r="J88">
            <v>1.1391682462568371</v>
          </cell>
          <cell r="L88">
            <v>1.4392048568357969</v>
          </cell>
          <cell r="N88">
            <v>1.35</v>
          </cell>
          <cell r="P88">
            <v>1.4</v>
          </cell>
          <cell r="R88">
            <v>1.4</v>
          </cell>
          <cell r="T88">
            <v>1.4</v>
          </cell>
          <cell r="V88">
            <v>1.4</v>
          </cell>
        </row>
        <row r="89">
          <cell r="A89" t="str">
            <v>Accounts payable</v>
          </cell>
          <cell r="D89">
            <v>39.113999999999997</v>
          </cell>
          <cell r="E89">
            <v>33.347999999999999</v>
          </cell>
          <cell r="F89">
            <v>51.38</v>
          </cell>
          <cell r="H89">
            <v>59.7</v>
          </cell>
          <cell r="J89">
            <v>104.83199999999999</v>
          </cell>
          <cell r="L89">
            <v>338.97800000000001</v>
          </cell>
          <cell r="N89">
            <v>407.51253333333335</v>
          </cell>
          <cell r="P89">
            <v>456.59391781256443</v>
          </cell>
          <cell r="R89">
            <v>490.62727263078477</v>
          </cell>
          <cell r="T89">
            <v>516.00089702788932</v>
          </cell>
          <cell r="V89">
            <v>537.7453940950993</v>
          </cell>
        </row>
        <row r="90">
          <cell r="A90" t="str">
            <v>% operating expenses</v>
          </cell>
          <cell r="D90">
            <v>3.1067933403389879E-2</v>
          </cell>
          <cell r="E90">
            <v>2.1183622521415164E-2</v>
          </cell>
          <cell r="F90">
            <v>2.6186055543182277E-2</v>
          </cell>
          <cell r="H90">
            <v>2.4320530836713122E-2</v>
          </cell>
          <cell r="J90">
            <v>3.1749954570234412E-2</v>
          </cell>
          <cell r="L90">
            <v>7.4813032525697418E-2</v>
          </cell>
          <cell r="N90">
            <v>6.943787124213642E-2</v>
          </cell>
          <cell r="P90">
            <v>6.6449407580007072E-2</v>
          </cell>
          <cell r="R90">
            <v>6.4164225412059184E-2</v>
          </cell>
          <cell r="T90">
            <v>6.2528735407709535E-2</v>
          </cell>
          <cell r="V90">
            <v>6.1991078043408712E-2</v>
          </cell>
        </row>
        <row r="91">
          <cell r="A91" t="str">
            <v>Days payable outstanding (CHECK)</v>
          </cell>
          <cell r="D91">
            <v>52.47441816016584</v>
          </cell>
          <cell r="E91">
            <v>34.34135909401256</v>
          </cell>
          <cell r="F91">
            <v>42.46473292122365</v>
          </cell>
          <cell r="H91">
            <v>45.382598390922858</v>
          </cell>
          <cell r="J91">
            <v>56.897665427509295</v>
          </cell>
          <cell r="L91">
            <v>122.37315577763206</v>
          </cell>
          <cell r="N91">
            <v>121.66666666666667</v>
          </cell>
          <cell r="P91">
            <v>110.60606060606061</v>
          </cell>
          <cell r="R91">
            <v>110.60606060606061</v>
          </cell>
          <cell r="T91">
            <v>110.60606060606061</v>
          </cell>
          <cell r="V91">
            <v>110.60606060606061</v>
          </cell>
        </row>
        <row r="92">
          <cell r="A92" t="str">
            <v>Accounts payable turnover</v>
          </cell>
          <cell r="D92">
            <v>5.1847740201630499</v>
          </cell>
          <cell r="E92">
            <v>10.32114072799749</v>
          </cell>
          <cell r="F92">
            <v>10.399924116307714</v>
          </cell>
          <cell r="H92">
            <v>10.580068506964043</v>
          </cell>
          <cell r="J92">
            <v>11.819465613344038</v>
          </cell>
          <cell r="L92">
            <v>8.2621306411124422</v>
          </cell>
          <cell r="N92">
            <v>3</v>
          </cell>
          <cell r="P92">
            <v>3.3</v>
          </cell>
          <cell r="R92">
            <v>3.3</v>
          </cell>
          <cell r="S92">
            <v>3</v>
          </cell>
          <cell r="T92">
            <v>3.3</v>
          </cell>
          <cell r="V92">
            <v>3.3</v>
          </cell>
        </row>
        <row r="93">
          <cell r="A93" t="str">
            <v>Accrued Liabilites and Other</v>
          </cell>
          <cell r="D93">
            <v>398.745</v>
          </cell>
          <cell r="E93">
            <v>461.214</v>
          </cell>
          <cell r="F93">
            <v>575.23599999999999</v>
          </cell>
          <cell r="H93">
            <v>765.85</v>
          </cell>
          <cell r="J93">
            <v>1087.2090000000001</v>
          </cell>
          <cell r="L93">
            <v>1276.527</v>
          </cell>
          <cell r="N93">
            <v>1232.4345558</v>
          </cell>
          <cell r="P93">
            <v>1374.2603115394572</v>
          </cell>
          <cell r="R93">
            <v>1452.8217429759429</v>
          </cell>
          <cell r="T93">
            <v>1485.3996464091026</v>
          </cell>
          <cell r="V93">
            <v>1474.6753868702385</v>
          </cell>
        </row>
        <row r="94">
          <cell r="A94" t="str">
            <v>% operating expenses</v>
          </cell>
          <cell r="D94">
            <v>0.31671992393860759</v>
          </cell>
          <cell r="E94">
            <v>0.29297658862876258</v>
          </cell>
          <cell r="F94">
            <v>0.29317169806224208</v>
          </cell>
          <cell r="H94">
            <v>0.3119912653483542</v>
          </cell>
          <cell r="J94">
            <v>0.32927766672723968</v>
          </cell>
          <cell r="L94">
            <v>0.28173172291691778</v>
          </cell>
          <cell r="N94">
            <v>0.21</v>
          </cell>
          <cell r="P94">
            <v>0.2</v>
          </cell>
          <cell r="R94">
            <v>0.19</v>
          </cell>
          <cell r="T94">
            <v>0.18</v>
          </cell>
          <cell r="V94">
            <v>0.17</v>
          </cell>
        </row>
        <row r="95">
          <cell r="A95" t="str">
            <v>Deferred Revenues</v>
          </cell>
          <cell r="D95">
            <v>468.72500000000002</v>
          </cell>
          <cell r="E95">
            <v>87.575999999999993</v>
          </cell>
          <cell r="F95">
            <v>89.576999999999998</v>
          </cell>
          <cell r="H95">
            <v>328.68</v>
          </cell>
          <cell r="J95">
            <v>313.79399999999998</v>
          </cell>
          <cell r="L95">
            <v>264.41999999999996</v>
          </cell>
          <cell r="N95">
            <v>456.01800000000003</v>
          </cell>
          <cell r="P95">
            <v>563.9562560841614</v>
          </cell>
          <cell r="R95">
            <v>655.20931555509151</v>
          </cell>
          <cell r="T95">
            <v>729.30194889575523</v>
          </cell>
          <cell r="V95">
            <v>788.90548246888557</v>
          </cell>
        </row>
        <row r="96">
          <cell r="A96" t="str">
            <v>% operating expenses</v>
          </cell>
          <cell r="D96">
            <v>5.185011061946903</v>
          </cell>
          <cell r="E96">
            <v>4.2844730415179409E-2</v>
          </cell>
          <cell r="F96">
            <v>3.4671099435883972E-2</v>
          </cell>
          <cell r="H96">
            <v>9.959206281438783E-2</v>
          </cell>
          <cell r="J96">
            <v>6.7903142041028305E-2</v>
          </cell>
          <cell r="L96">
            <v>3.9861772722770722E-2</v>
          </cell>
          <cell r="N96">
            <v>0.05</v>
          </cell>
          <cell r="P96">
            <v>0.05</v>
          </cell>
          <cell r="R96">
            <v>0.05</v>
          </cell>
          <cell r="T96">
            <v>0.05</v>
          </cell>
          <cell r="V96">
            <v>0.05</v>
          </cell>
        </row>
        <row r="101">
          <cell r="A101" t="str">
            <v>Property and Equipment, Net</v>
          </cell>
        </row>
        <row r="102">
          <cell r="A102" t="str">
            <v>Beginning balance</v>
          </cell>
          <cell r="F102">
            <v>865.66800000000001</v>
          </cell>
          <cell r="H102">
            <v>1068.7339999999999</v>
          </cell>
          <cell r="J102">
            <v>1617.9</v>
          </cell>
          <cell r="L102">
            <v>2091.404</v>
          </cell>
          <cell r="N102">
            <v>3349.3519999999999</v>
          </cell>
          <cell r="P102">
            <v>4554.0653750000001</v>
          </cell>
          <cell r="R102">
            <v>5783.2955411838693</v>
          </cell>
          <cell r="T102">
            <v>6559.6626049312927</v>
          </cell>
          <cell r="V102">
            <v>6993.2829589207122</v>
          </cell>
        </row>
        <row r="103">
          <cell r="A103" t="str">
            <v>Capital expenditures</v>
          </cell>
          <cell r="D103">
            <v>112.681</v>
          </cell>
          <cell r="E103">
            <v>213.351</v>
          </cell>
          <cell r="F103">
            <v>322.83199999999999</v>
          </cell>
          <cell r="H103">
            <v>321.95</v>
          </cell>
          <cell r="J103">
            <v>649.85799999999995</v>
          </cell>
          <cell r="L103">
            <v>1399.8240000000001</v>
          </cell>
          <cell r="N103">
            <v>1482.0585000000001</v>
          </cell>
          <cell r="P103">
            <v>1579.0775170356521</v>
          </cell>
          <cell r="R103">
            <v>1179.3767679991645</v>
          </cell>
          <cell r="T103">
            <v>875.1623386749061</v>
          </cell>
          <cell r="V103">
            <v>828.35075659232984</v>
          </cell>
        </row>
        <row r="104">
          <cell r="A104" t="str">
            <v>% revenue</v>
          </cell>
          <cell r="D104">
            <v>6.8818245834286293E-2</v>
          </cell>
          <cell r="E104">
            <v>0.10437752442231825</v>
          </cell>
          <cell r="F104">
            <v>0.12495328458293194</v>
          </cell>
          <cell r="H104">
            <v>9.7552831395558467E-2</v>
          </cell>
          <cell r="J104">
            <v>0.14062537868951785</v>
          </cell>
          <cell r="L104">
            <v>0.22190900773092165</v>
          </cell>
          <cell r="N104">
            <v>0.16250000000000001</v>
          </cell>
          <cell r="P104">
            <v>0.14000000000000001</v>
          </cell>
          <cell r="R104">
            <v>0.09</v>
          </cell>
          <cell r="T104">
            <v>0.06</v>
          </cell>
          <cell r="V104">
            <v>5.2499999999999998E-2</v>
          </cell>
        </row>
        <row r="105">
          <cell r="A105" t="str">
            <v>Depreciation</v>
          </cell>
          <cell r="F105">
            <v>-104.55499999999998</v>
          </cell>
          <cell r="H105">
            <v>-125</v>
          </cell>
          <cell r="J105">
            <v>-171.221</v>
          </cell>
          <cell r="L105">
            <v>-210.41070000000002</v>
          </cell>
          <cell r="N105">
            <v>-277.34512500000005</v>
          </cell>
          <cell r="P105">
            <v>-349.84735085178261</v>
          </cell>
          <cell r="R105">
            <v>-403.00970425174086</v>
          </cell>
          <cell r="T105">
            <v>-441.54198468548617</v>
          </cell>
          <cell r="V105">
            <v>-478.25626966510265</v>
          </cell>
        </row>
        <row r="106">
          <cell r="A106" t="str">
            <v>Ending balance</v>
          </cell>
          <cell r="E106">
            <v>865.66800000000001</v>
          </cell>
          <cell r="F106">
            <v>1068.7339999999999</v>
          </cell>
          <cell r="H106">
            <v>1617.9</v>
          </cell>
          <cell r="J106">
            <v>2091.404</v>
          </cell>
          <cell r="L106">
            <v>3349.3519999999999</v>
          </cell>
          <cell r="N106">
            <v>4554.0653750000001</v>
          </cell>
          <cell r="P106">
            <v>5783.2955411838693</v>
          </cell>
          <cell r="R106">
            <v>6559.6626049312927</v>
          </cell>
          <cell r="T106">
            <v>6993.2829589207122</v>
          </cell>
          <cell r="V106">
            <v>7343.3774458479393</v>
          </cell>
        </row>
        <row r="108">
          <cell r="A108" t="str">
            <v>Fixed Asset Turnover (CHECK)</v>
          </cell>
          <cell r="E108">
            <v>2.361219312715729</v>
          </cell>
          <cell r="F108">
            <v>2.6712354098782445</v>
          </cell>
          <cell r="H108">
            <v>2.4568013357978793</v>
          </cell>
          <cell r="J108">
            <v>2.4916803799311138</v>
          </cell>
          <cell r="L108">
            <v>2.4384195872779451</v>
          </cell>
          <cell r="N108">
            <v>2.3079535262428172</v>
          </cell>
          <cell r="P108">
            <v>2.1822059253101944</v>
          </cell>
          <cell r="R108">
            <v>2.2658683475164985</v>
          </cell>
          <cell r="T108">
            <v>2.2235959158859635</v>
          </cell>
          <cell r="V108">
            <v>2.2561806439207457</v>
          </cell>
        </row>
        <row r="109">
          <cell r="A109" t="str">
            <v>Employee Stock Option Analysis</v>
          </cell>
        </row>
        <row r="110">
          <cell r="C110">
            <v>1999</v>
          </cell>
          <cell r="D110">
            <v>2000</v>
          </cell>
          <cell r="E110" t="str">
            <v>2001</v>
          </cell>
          <cell r="F110" t="str">
            <v>2002</v>
          </cell>
          <cell r="H110" t="str">
            <v>2003E</v>
          </cell>
          <cell r="J110" t="str">
            <v>2004A</v>
          </cell>
          <cell r="L110" t="str">
            <v>2005A</v>
          </cell>
          <cell r="N110" t="str">
            <v>2006E</v>
          </cell>
          <cell r="P110" t="str">
            <v>2007E</v>
          </cell>
          <cell r="R110" t="str">
            <v>2008E</v>
          </cell>
          <cell r="T110" t="str">
            <v>2009E</v>
          </cell>
          <cell r="V110" t="str">
            <v>2010E</v>
          </cell>
        </row>
        <row r="111">
          <cell r="A111" t="str">
            <v xml:space="preserve">Stock Price (average) </v>
          </cell>
          <cell r="E111">
            <v>81.5</v>
          </cell>
          <cell r="F111">
            <v>33.159999999999997</v>
          </cell>
          <cell r="H111">
            <v>38</v>
          </cell>
          <cell r="J111">
            <v>52.85</v>
          </cell>
          <cell r="L111">
            <v>76.13</v>
          </cell>
          <cell r="N111">
            <v>85</v>
          </cell>
          <cell r="P111">
            <v>92.31</v>
          </cell>
          <cell r="R111">
            <v>100.24866000000002</v>
          </cell>
          <cell r="T111">
            <v>108.87004476000003</v>
          </cell>
          <cell r="V111">
            <v>118.23286860936004</v>
          </cell>
          <cell r="X111">
            <v>8.5999999999999993E-2</v>
          </cell>
        </row>
        <row r="112">
          <cell r="A112" t="str">
            <v>Option Balance (Beginning Year)</v>
          </cell>
          <cell r="E112">
            <v>40.945</v>
          </cell>
          <cell r="F112">
            <v>93.28</v>
          </cell>
          <cell r="H112">
            <v>98.182999999999993</v>
          </cell>
          <cell r="J112">
            <v>96.126000000000005</v>
          </cell>
          <cell r="L112">
            <v>93.766000000000005</v>
          </cell>
          <cell r="N112">
            <v>82.804000000000002</v>
          </cell>
          <cell r="P112">
            <v>74.523600000000002</v>
          </cell>
          <cell r="R112">
            <v>70.052184000000011</v>
          </cell>
          <cell r="T112">
            <v>67.950618480000003</v>
          </cell>
          <cell r="V112">
            <v>67.950618480000003</v>
          </cell>
        </row>
        <row r="113">
          <cell r="A113" t="str">
            <v xml:space="preserve"> Average Options "in the money"</v>
          </cell>
          <cell r="H113">
            <v>38.799999999999997</v>
          </cell>
          <cell r="J113">
            <v>46.338999999999999</v>
          </cell>
          <cell r="L113">
            <v>37.451000000000001</v>
          </cell>
          <cell r="N113">
            <v>39.331900000000005</v>
          </cell>
          <cell r="P113">
            <v>36.143946</v>
          </cell>
          <cell r="R113">
            <v>34.500700620000003</v>
          </cell>
          <cell r="T113">
            <v>27.180247392000002</v>
          </cell>
          <cell r="V113">
            <v>13.590123696000001</v>
          </cell>
        </row>
        <row r="114">
          <cell r="A114" t="str">
            <v xml:space="preserve">   % "in the money"</v>
          </cell>
          <cell r="F114">
            <v>0</v>
          </cell>
          <cell r="H114">
            <v>0.39936389976789544</v>
          </cell>
          <cell r="J114">
            <v>0.48206520608368181</v>
          </cell>
          <cell r="L114">
            <v>0.39940916750207961</v>
          </cell>
          <cell r="N114">
            <v>0.5</v>
          </cell>
          <cell r="P114">
            <v>0.5</v>
          </cell>
          <cell r="R114">
            <v>0.5</v>
          </cell>
          <cell r="T114">
            <v>0.4</v>
          </cell>
          <cell r="V114">
            <v>0.4</v>
          </cell>
        </row>
        <row r="115">
          <cell r="A115" t="str">
            <v>Weighted Average Exercise Price</v>
          </cell>
          <cell r="H115">
            <v>21.418882283745745</v>
          </cell>
          <cell r="J115">
            <v>25</v>
          </cell>
          <cell r="L115">
            <v>35</v>
          </cell>
          <cell r="N115">
            <v>40.25</v>
          </cell>
          <cell r="P115">
            <v>46.287499999999994</v>
          </cell>
          <cell r="R115">
            <v>53.230624999999989</v>
          </cell>
          <cell r="T115">
            <v>61.215218749999984</v>
          </cell>
          <cell r="V115">
            <v>70.397501562499983</v>
          </cell>
          <cell r="X115">
            <v>0.15</v>
          </cell>
        </row>
        <row r="116">
          <cell r="A116" t="str">
            <v>Options Cancelled</v>
          </cell>
          <cell r="E116">
            <v>2.15</v>
          </cell>
          <cell r="F116">
            <v>4.4059999999999997</v>
          </cell>
          <cell r="H116">
            <v>4.4139999999999997</v>
          </cell>
          <cell r="J116">
            <v>1.843</v>
          </cell>
          <cell r="L116">
            <v>1.8140000000000001</v>
          </cell>
          <cell r="N116">
            <v>3.31216</v>
          </cell>
          <cell r="P116">
            <v>2.980944</v>
          </cell>
          <cell r="R116">
            <v>2.8020873600000007</v>
          </cell>
          <cell r="T116">
            <v>2.7180247392000001</v>
          </cell>
          <cell r="V116">
            <v>2.7180247392000001</v>
          </cell>
        </row>
        <row r="117">
          <cell r="A117" t="str">
            <v xml:space="preserve">   % Cancelled </v>
          </cell>
          <cell r="E117">
            <v>5.2509463915007937E-2</v>
          </cell>
          <cell r="F117">
            <v>4.7234133790737563E-2</v>
          </cell>
          <cell r="H117">
            <v>4.4956866259943169E-2</v>
          </cell>
          <cell r="J117">
            <v>0.04</v>
          </cell>
          <cell r="L117">
            <v>0.04</v>
          </cell>
          <cell r="N117">
            <v>0.04</v>
          </cell>
          <cell r="P117">
            <v>0.04</v>
          </cell>
          <cell r="R117">
            <v>0.04</v>
          </cell>
          <cell r="T117">
            <v>0.04</v>
          </cell>
          <cell r="V117">
            <v>0.04</v>
          </cell>
        </row>
        <row r="118">
          <cell r="A118" t="str">
            <v>Options Exercised</v>
          </cell>
          <cell r="E118">
            <v>2.899</v>
          </cell>
          <cell r="F118">
            <v>3.3460000000000001</v>
          </cell>
          <cell r="H118">
            <v>32.078000000000003</v>
          </cell>
          <cell r="J118">
            <v>21.484000000000002</v>
          </cell>
          <cell r="L118">
            <v>28.823</v>
          </cell>
          <cell r="N118">
            <v>23.185120000000001</v>
          </cell>
          <cell r="P118">
            <v>18.6309</v>
          </cell>
          <cell r="R118">
            <v>16.112002320000002</v>
          </cell>
          <cell r="T118">
            <v>13.590123696000001</v>
          </cell>
          <cell r="V118">
            <v>13.590123696000001</v>
          </cell>
        </row>
        <row r="119">
          <cell r="A119" t="str">
            <v xml:space="preserve">     % of Outstanding Options</v>
          </cell>
          <cell r="E119">
            <v>7.080229576260838E-2</v>
          </cell>
          <cell r="F119">
            <v>3.5870497427101203E-2</v>
          </cell>
          <cell r="H119">
            <v>0.32671643767250957</v>
          </cell>
          <cell r="J119">
            <v>0.35</v>
          </cell>
          <cell r="L119">
            <v>0.3</v>
          </cell>
          <cell r="N119">
            <v>0.28000000000000003</v>
          </cell>
          <cell r="P119">
            <v>0.25</v>
          </cell>
          <cell r="R119">
            <v>0.23</v>
          </cell>
          <cell r="T119">
            <v>0.2</v>
          </cell>
          <cell r="V119">
            <v>0.2</v>
          </cell>
        </row>
        <row r="120">
          <cell r="A120" t="str">
            <v>Weighted Average Exercise Price of exercised</v>
          </cell>
          <cell r="E120">
            <v>24.69</v>
          </cell>
          <cell r="F120">
            <v>11.715</v>
          </cell>
          <cell r="H120">
            <v>34.134999999999998</v>
          </cell>
          <cell r="J120">
            <v>20.81</v>
          </cell>
          <cell r="L120">
            <v>25.88</v>
          </cell>
          <cell r="N120">
            <v>31.055999999999997</v>
          </cell>
          <cell r="P120">
            <v>37.267199999999995</v>
          </cell>
          <cell r="R120">
            <v>44.720639999999996</v>
          </cell>
          <cell r="T120">
            <v>53.664767999999995</v>
          </cell>
          <cell r="V120">
            <v>64.397721599999997</v>
          </cell>
          <cell r="X120">
            <v>0.2</v>
          </cell>
        </row>
        <row r="121">
          <cell r="A121" t="str">
            <v xml:space="preserve">     Tax rate</v>
          </cell>
          <cell r="E121">
            <v>0.17543014456747877</v>
          </cell>
          <cell r="F121">
            <v>0.33702605798725771</v>
          </cell>
          <cell r="H121">
            <v>0.32364976429312847</v>
          </cell>
          <cell r="J121">
            <v>0.36207709431617907</v>
          </cell>
          <cell r="L121">
            <v>0.36750724212165659</v>
          </cell>
          <cell r="N121">
            <v>0.3729296918045219</v>
          </cell>
          <cell r="P121">
            <v>0.373</v>
          </cell>
          <cell r="R121">
            <v>0.373</v>
          </cell>
          <cell r="T121">
            <v>0.373</v>
          </cell>
          <cell r="V121">
            <v>0.373</v>
          </cell>
        </row>
        <row r="122">
          <cell r="A122" t="str">
            <v>Proceeds from option</v>
          </cell>
          <cell r="H122">
            <v>1094.98253</v>
          </cell>
          <cell r="J122">
            <v>447.08204000000001</v>
          </cell>
          <cell r="L122">
            <v>745.93923999999993</v>
          </cell>
          <cell r="N122">
            <v>720.03708671999993</v>
          </cell>
          <cell r="P122">
            <v>694.32147647999989</v>
          </cell>
          <cell r="R122">
            <v>720.53905543188478</v>
          </cell>
          <cell r="T122">
            <v>729.31083523714256</v>
          </cell>
          <cell r="V122">
            <v>875.173002284571</v>
          </cell>
        </row>
        <row r="123">
          <cell r="A123" t="str">
            <v>Tax Benefit from Options</v>
          </cell>
          <cell r="H123">
            <v>40.126573542215603</v>
          </cell>
          <cell r="J123">
            <v>329.47</v>
          </cell>
          <cell r="L123">
            <v>641.34799999999996</v>
          </cell>
          <cell r="N123">
            <v>466.42246192600749</v>
          </cell>
          <cell r="P123">
            <v>382.51034463996001</v>
          </cell>
          <cell r="R123">
            <v>333.71100997524758</v>
          </cell>
          <cell r="T123">
            <v>279.84195936043733</v>
          </cell>
          <cell r="V123">
            <v>272.89661252948122</v>
          </cell>
        </row>
        <row r="124">
          <cell r="A124" t="str">
            <v>Options Granted</v>
          </cell>
          <cell r="E124">
            <v>10.74</v>
          </cell>
          <cell r="F124">
            <v>12.654999999999999</v>
          </cell>
          <cell r="H124">
            <v>10.89</v>
          </cell>
          <cell r="J124">
            <v>20.966999999999999</v>
          </cell>
          <cell r="L124">
            <v>19.675000000000001</v>
          </cell>
          <cell r="N124">
            <v>18.21688</v>
          </cell>
          <cell r="P124">
            <v>17.140428</v>
          </cell>
          <cell r="R124">
            <v>16.812524160000002</v>
          </cell>
          <cell r="T124">
            <v>16.3081484352</v>
          </cell>
          <cell r="V124">
            <v>16.3081484352</v>
          </cell>
        </row>
        <row r="125">
          <cell r="A125" t="str">
            <v xml:space="preserve">     % of Outstanding Options</v>
          </cell>
          <cell r="E125">
            <v>0.26230308951031872</v>
          </cell>
          <cell r="F125">
            <v>0.13566680960548885</v>
          </cell>
          <cell r="H125">
            <v>0.11091533157471255</v>
          </cell>
          <cell r="J125">
            <v>0.21811996754260032</v>
          </cell>
          <cell r="L125">
            <v>0.20983085553398886</v>
          </cell>
          <cell r="N125">
            <v>0.22</v>
          </cell>
          <cell r="P125">
            <v>0.23</v>
          </cell>
          <cell r="R125">
            <v>0.24</v>
          </cell>
          <cell r="T125">
            <v>0.24</v>
          </cell>
          <cell r="V125">
            <v>0.24</v>
          </cell>
        </row>
        <row r="126">
          <cell r="A126" t="str">
            <v>Shares Issued</v>
          </cell>
          <cell r="D126">
            <v>0</v>
          </cell>
          <cell r="E126">
            <v>0.83799999999999997</v>
          </cell>
          <cell r="F126">
            <v>2.1320000000000001</v>
          </cell>
          <cell r="H126">
            <v>2.8</v>
          </cell>
          <cell r="J126">
            <v>2.5</v>
          </cell>
          <cell r="L126">
            <v>0.9812163404702483</v>
          </cell>
          <cell r="N126">
            <v>0</v>
          </cell>
          <cell r="P126">
            <v>0</v>
          </cell>
          <cell r="R126">
            <v>0</v>
          </cell>
          <cell r="T126">
            <v>0</v>
          </cell>
          <cell r="V126">
            <v>0</v>
          </cell>
        </row>
        <row r="127">
          <cell r="A127" t="str">
            <v>Proceeds from share issuance</v>
          </cell>
          <cell r="D127">
            <v>0</v>
          </cell>
          <cell r="E127">
            <v>0</v>
          </cell>
          <cell r="F127">
            <v>0</v>
          </cell>
          <cell r="H127">
            <v>0</v>
          </cell>
          <cell r="J127">
            <v>58.86</v>
          </cell>
          <cell r="L127">
            <v>74.7</v>
          </cell>
          <cell r="N127">
            <v>0</v>
          </cell>
          <cell r="P127">
            <v>0</v>
          </cell>
          <cell r="R127">
            <v>0</v>
          </cell>
          <cell r="T127">
            <v>0</v>
          </cell>
          <cell r="V127">
            <v>0</v>
          </cell>
        </row>
        <row r="128">
          <cell r="A128" t="str">
            <v>Shares Repurchased (mm)</v>
          </cell>
          <cell r="E128">
            <v>0.9</v>
          </cell>
          <cell r="F128">
            <v>36.4</v>
          </cell>
          <cell r="H128">
            <v>11</v>
          </cell>
          <cell r="J128">
            <v>25.6</v>
          </cell>
          <cell r="L128">
            <v>26.479863391567058</v>
          </cell>
          <cell r="N128">
            <v>23.185120000000001</v>
          </cell>
          <cell r="P128">
            <v>18.6309</v>
          </cell>
          <cell r="R128">
            <v>16.112002320000002</v>
          </cell>
          <cell r="T128">
            <v>13.590123696000001</v>
          </cell>
          <cell r="V128">
            <v>13.590123696000001</v>
          </cell>
        </row>
        <row r="129">
          <cell r="A129" t="str">
            <v>Share Repurchase Cost</v>
          </cell>
          <cell r="E129">
            <v>39.700000000000003</v>
          </cell>
          <cell r="F129">
            <v>692.8</v>
          </cell>
          <cell r="H129">
            <v>201.34</v>
          </cell>
          <cell r="J129">
            <v>1351.683</v>
          </cell>
          <cell r="L129">
            <v>2015.912</v>
          </cell>
          <cell r="N129">
            <v>1970.7352000000001</v>
          </cell>
          <cell r="P129">
            <v>1719.818379</v>
          </cell>
          <cell r="R129">
            <v>1615.2066424968916</v>
          </cell>
          <cell r="T129">
            <v>1479.5573750774572</v>
          </cell>
          <cell r="V129">
            <v>1606.7993093341186</v>
          </cell>
        </row>
        <row r="130">
          <cell r="B130" t="str">
            <v>Allocated to APIC</v>
          </cell>
          <cell r="F130">
            <v>235.5</v>
          </cell>
          <cell r="H130">
            <v>71.584000000000003</v>
          </cell>
          <cell r="J130">
            <v>191.042</v>
          </cell>
          <cell r="L130">
            <v>806.36480000000006</v>
          </cell>
          <cell r="N130">
            <v>788.29408000000012</v>
          </cell>
          <cell r="P130">
            <v>687.92735160000007</v>
          </cell>
          <cell r="R130">
            <v>646.08265699875665</v>
          </cell>
          <cell r="T130">
            <v>591.82295003098295</v>
          </cell>
          <cell r="V130">
            <v>642.71972373364747</v>
          </cell>
        </row>
        <row r="131">
          <cell r="B131" t="str">
            <v>Allocated to Retained Earnings</v>
          </cell>
          <cell r="F131">
            <v>457.29999999999995</v>
          </cell>
          <cell r="H131">
            <v>129.756</v>
          </cell>
          <cell r="J131">
            <v>1160.6410000000001</v>
          </cell>
          <cell r="L131">
            <v>1209.5472</v>
          </cell>
          <cell r="N131">
            <v>1182.44112</v>
          </cell>
          <cell r="P131">
            <v>1031.8910274</v>
          </cell>
          <cell r="R131">
            <v>969.12398549813497</v>
          </cell>
          <cell r="T131">
            <v>887.73442504647426</v>
          </cell>
          <cell r="V131">
            <v>964.07958560047109</v>
          </cell>
        </row>
        <row r="132">
          <cell r="A132" t="str">
            <v>Stock options expense</v>
          </cell>
          <cell r="N132">
            <v>329.18547890000002</v>
          </cell>
          <cell r="P132">
            <v>377.92158567335071</v>
          </cell>
          <cell r="R132">
            <v>420.55366244040454</v>
          </cell>
          <cell r="T132">
            <v>453.87211418055915</v>
          </cell>
          <cell r="V132">
            <v>477.1008604580183</v>
          </cell>
        </row>
        <row r="133">
          <cell r="A133" t="str">
            <v>Total Change in APIC</v>
          </cell>
          <cell r="D133">
            <v>0</v>
          </cell>
          <cell r="E133">
            <v>109</v>
          </cell>
          <cell r="F133">
            <v>-603.4</v>
          </cell>
          <cell r="H133">
            <v>590.29999999999995</v>
          </cell>
          <cell r="J133">
            <v>-516.27096000000006</v>
          </cell>
          <cell r="L133">
            <v>-553.92476000000011</v>
          </cell>
          <cell r="N133">
            <v>-455.09017245399264</v>
          </cell>
          <cell r="P133">
            <v>-265.0649722066895</v>
          </cell>
          <cell r="R133">
            <v>-140.40291464935478</v>
          </cell>
          <cell r="T133">
            <v>-16.532466299318173</v>
          </cell>
          <cell r="V133">
            <v>18.371165937951957</v>
          </cell>
          <cell r="Y133" t="str">
            <v>mstag:netIssuanceRepurchaseOfCommonStock</v>
          </cell>
          <cell r="Z133">
            <v>6</v>
          </cell>
          <cell r="AA133" t="str">
            <v>ISO4217:USD</v>
          </cell>
          <cell r="AB133" t="b">
            <v>0</v>
          </cell>
          <cell r="AC133" t="b">
            <v>0</v>
          </cell>
        </row>
        <row r="134">
          <cell r="A134" t="str">
            <v>Beginning Period Shares</v>
          </cell>
          <cell r="H134">
            <v>1025.155974</v>
          </cell>
          <cell r="J134">
            <v>1049.5</v>
          </cell>
          <cell r="L134">
            <v>1047.127</v>
          </cell>
          <cell r="N134">
            <v>1053.713</v>
          </cell>
          <cell r="P134">
            <v>1053.713</v>
          </cell>
          <cell r="R134">
            <v>1053.713</v>
          </cell>
          <cell r="T134">
            <v>1053.713</v>
          </cell>
          <cell r="V134">
            <v>1053.713</v>
          </cell>
        </row>
        <row r="135">
          <cell r="A135" t="str">
            <v>End of Period Shares</v>
          </cell>
          <cell r="D135">
            <v>0</v>
          </cell>
          <cell r="E135">
            <v>527.79422299999999</v>
          </cell>
          <cell r="F135">
            <v>1025.155974</v>
          </cell>
          <cell r="H135">
            <v>1047.3900000000001</v>
          </cell>
          <cell r="J135">
            <v>1047.127</v>
          </cell>
          <cell r="L135">
            <v>1053.713</v>
          </cell>
          <cell r="N135">
            <v>1053.713</v>
          </cell>
          <cell r="P135">
            <v>1053.713</v>
          </cell>
          <cell r="R135">
            <v>1053.713</v>
          </cell>
          <cell r="T135">
            <v>1053.713</v>
          </cell>
          <cell r="V135">
            <v>1053.713</v>
          </cell>
          <cell r="Y135" t="str">
            <v>mstag:periodEndBasicSharesOutstanding</v>
          </cell>
          <cell r="Z135">
            <v>6</v>
          </cell>
          <cell r="AA135" t="str">
            <v>ms_eqr_gcim_Decimal:ms_eqr_gcim_decimal</v>
          </cell>
          <cell r="AB135" t="b">
            <v>0</v>
          </cell>
          <cell r="AC135" t="b">
            <v>0</v>
          </cell>
        </row>
        <row r="136">
          <cell r="A136" t="str">
            <v xml:space="preserve">Average Shares Outstanding-basic </v>
          </cell>
          <cell r="D136">
            <v>0</v>
          </cell>
          <cell r="E136">
            <v>1054.038</v>
          </cell>
          <cell r="F136">
            <v>1038.5084999999999</v>
          </cell>
          <cell r="H136">
            <v>1034.4565</v>
          </cell>
          <cell r="J136">
            <v>1055.165</v>
          </cell>
          <cell r="L136">
            <v>1054.952</v>
          </cell>
          <cell r="N136">
            <v>1053.713</v>
          </cell>
          <cell r="P136">
            <v>1053.713</v>
          </cell>
          <cell r="R136">
            <v>1053.713</v>
          </cell>
          <cell r="T136">
            <v>1053.713</v>
          </cell>
          <cell r="V136">
            <v>1053.713</v>
          </cell>
        </row>
        <row r="137">
          <cell r="A137" t="str">
            <v>Average Shares Outstanding-diluted</v>
          </cell>
          <cell r="D137">
            <v>0</v>
          </cell>
          <cell r="E137">
            <v>1070.441</v>
          </cell>
          <cell r="F137">
            <v>1048.9160000000002</v>
          </cell>
          <cell r="H137">
            <v>1054.3219999999999</v>
          </cell>
          <cell r="J137">
            <v>1079.2090000000001</v>
          </cell>
          <cell r="L137">
            <v>1080.9490000000001</v>
          </cell>
          <cell r="N137">
            <v>1074.4200885294117</v>
          </cell>
          <cell r="P137">
            <v>1071.7330926745205</v>
          </cell>
          <cell r="R137">
            <v>1069.8943150347914</v>
          </cell>
          <cell r="T137">
            <v>1065.6103953141094</v>
          </cell>
          <cell r="V137">
            <v>1059.2113742072459</v>
          </cell>
        </row>
        <row r="139">
          <cell r="A139" t="str">
            <v>Option Expense (cash repurchase)</v>
          </cell>
          <cell r="H139">
            <v>-83.854896457784662</v>
          </cell>
          <cell r="J139">
            <v>-688.34736000000021</v>
          </cell>
          <cell r="L139">
            <v>-1448.3557499999999</v>
          </cell>
          <cell r="N139">
            <v>-1250.6981132800001</v>
          </cell>
          <cell r="P139">
            <v>-1025.4969025200003</v>
          </cell>
          <cell r="R139">
            <v>-894.66758706500684</v>
          </cell>
          <cell r="T139">
            <v>-750.24653984031465</v>
          </cell>
          <cell r="V139">
            <v>-731.62630704954756</v>
          </cell>
        </row>
      </sheetData>
      <sheetData sheetId="9" refreshError="1">
        <row r="1">
          <cell r="B1" t="str">
            <v>Genentech Cash Flow Statements</v>
          </cell>
          <cell r="X1" t="str">
            <v>ElementName</v>
          </cell>
          <cell r="Y1" t="str">
            <v>ScaleOverride</v>
          </cell>
          <cell r="Z1" t="str">
            <v>UnitOverride</v>
          </cell>
          <cell r="AA1" t="str">
            <v>ReverseSign</v>
          </cell>
          <cell r="AB1" t="str">
            <v>IsDrivingAssumption</v>
          </cell>
          <cell r="AC1" t="str">
            <v>SegmentID</v>
          </cell>
        </row>
        <row r="2">
          <cell r="B2" t="str">
            <v>(Dollars in thousands)</v>
          </cell>
        </row>
        <row r="3">
          <cell r="C3" t="str">
            <v>2000A</v>
          </cell>
          <cell r="D3" t="str">
            <v>2001A</v>
          </cell>
          <cell r="E3" t="str">
            <v>2002A</v>
          </cell>
          <cell r="G3" t="str">
            <v>2003A</v>
          </cell>
          <cell r="I3" t="str">
            <v>2004A</v>
          </cell>
          <cell r="K3" t="str">
            <v>2005A</v>
          </cell>
          <cell r="M3" t="str">
            <v>2006E</v>
          </cell>
          <cell r="O3" t="str">
            <v>2007E</v>
          </cell>
          <cell r="Q3" t="str">
            <v>2008E</v>
          </cell>
          <cell r="S3" t="str">
            <v>2009E</v>
          </cell>
          <cell r="U3" t="str">
            <v>2010E</v>
          </cell>
        </row>
        <row r="4">
          <cell r="B4" t="str">
            <v>CASH FLOWS FROM OPERATING ACTIVITIES</v>
          </cell>
        </row>
        <row r="5">
          <cell r="B5" t="str">
            <v>Net Income (Loss)</v>
          </cell>
          <cell r="C5">
            <v>-74.241</v>
          </cell>
          <cell r="D5">
            <v>150.23599999999999</v>
          </cell>
          <cell r="E5">
            <v>63.786999999999999</v>
          </cell>
          <cell r="G5">
            <v>562.45584265857758</v>
          </cell>
          <cell r="I5">
            <v>784.81600000000003</v>
          </cell>
          <cell r="K5">
            <v>1278.991</v>
          </cell>
          <cell r="M5">
            <v>1731.7880296800001</v>
          </cell>
          <cell r="O5">
            <v>2346.2055172820069</v>
          </cell>
          <cell r="Q5">
            <v>3010.0769897997934</v>
          </cell>
          <cell r="S5">
            <v>3579.2035264931046</v>
          </cell>
          <cell r="U5">
            <v>4130.8413284121989</v>
          </cell>
          <cell r="X5" t="str">
            <v>mstag:netIncomeReported</v>
          </cell>
          <cell r="Y5">
            <v>6</v>
          </cell>
          <cell r="Z5" t="str">
            <v>ISO4217:USD</v>
          </cell>
          <cell r="AA5" t="b">
            <v>0</v>
          </cell>
          <cell r="AB5" t="b">
            <v>0</v>
          </cell>
        </row>
        <row r="6">
          <cell r="B6" t="str">
            <v>Effect of Acconting Change</v>
          </cell>
          <cell r="C6">
            <v>0</v>
          </cell>
          <cell r="D6">
            <v>5.6</v>
          </cell>
          <cell r="E6">
            <v>0</v>
          </cell>
          <cell r="G6">
            <v>47.655000000000001</v>
          </cell>
          <cell r="I6">
            <v>0</v>
          </cell>
          <cell r="K6">
            <v>0</v>
          </cell>
          <cell r="M6">
            <v>0</v>
          </cell>
          <cell r="O6">
            <v>0</v>
          </cell>
          <cell r="Q6">
            <v>0</v>
          </cell>
          <cell r="S6">
            <v>0</v>
          </cell>
          <cell r="U6">
            <v>0</v>
          </cell>
          <cell r="X6" t="str">
            <v>mstag:otherCashFlow</v>
          </cell>
          <cell r="Y6">
            <v>6</v>
          </cell>
          <cell r="Z6" t="str">
            <v>ISO4217:USD</v>
          </cell>
          <cell r="AA6" t="b">
            <v>0</v>
          </cell>
          <cell r="AB6" t="b">
            <v>0</v>
          </cell>
        </row>
        <row r="7">
          <cell r="B7" t="str">
            <v>Depreciation &amp; Amort.</v>
          </cell>
          <cell r="C7">
            <v>463.00400000000002</v>
          </cell>
          <cell r="D7">
            <v>428.09100000000001</v>
          </cell>
          <cell r="E7">
            <v>274.95499999999998</v>
          </cell>
          <cell r="G7">
            <v>295.39999999999998</v>
          </cell>
          <cell r="I7">
            <v>353.221</v>
          </cell>
          <cell r="K7">
            <v>370.166</v>
          </cell>
          <cell r="M7">
            <v>399.04512500000004</v>
          </cell>
          <cell r="O7">
            <v>470.34735085178261</v>
          </cell>
          <cell r="Q7">
            <v>521.50970425174091</v>
          </cell>
          <cell r="S7">
            <v>441.54198468548617</v>
          </cell>
          <cell r="U7">
            <v>478.25626966510265</v>
          </cell>
        </row>
        <row r="8">
          <cell r="B8" t="str">
            <v xml:space="preserve">     Depreciation</v>
          </cell>
          <cell r="C8">
            <v>0</v>
          </cell>
          <cell r="D8">
            <v>428.09100000000001</v>
          </cell>
          <cell r="E8">
            <v>104.55499999999998</v>
          </cell>
          <cell r="G8">
            <v>125</v>
          </cell>
          <cell r="I8">
            <v>171.221</v>
          </cell>
          <cell r="K8">
            <v>210.41070000000002</v>
          </cell>
          <cell r="M8">
            <v>277.34512500000005</v>
          </cell>
          <cell r="O8">
            <v>349.84735085178261</v>
          </cell>
          <cell r="Q8">
            <v>403.00970425174086</v>
          </cell>
          <cell r="S8">
            <v>441.54198468548617</v>
          </cell>
          <cell r="U8">
            <v>478.25626966510265</v>
          </cell>
          <cell r="X8" t="str">
            <v>mstag:depreciation</v>
          </cell>
          <cell r="Y8">
            <v>6</v>
          </cell>
          <cell r="Z8" t="str">
            <v>ISO4217:USD</v>
          </cell>
          <cell r="AA8" t="b">
            <v>0</v>
          </cell>
          <cell r="AB8" t="b">
            <v>0</v>
          </cell>
        </row>
        <row r="9">
          <cell r="B9" t="str">
            <v xml:space="preserve">     Amortization</v>
          </cell>
          <cell r="C9">
            <v>0</v>
          </cell>
          <cell r="D9">
            <v>0</v>
          </cell>
          <cell r="E9">
            <v>170.4</v>
          </cell>
          <cell r="G9">
            <v>170.4</v>
          </cell>
          <cell r="I9">
            <v>182</v>
          </cell>
          <cell r="K9">
            <v>159.75529999999998</v>
          </cell>
          <cell r="M9">
            <v>121.7</v>
          </cell>
          <cell r="O9">
            <v>120.5</v>
          </cell>
          <cell r="Q9">
            <v>118.5</v>
          </cell>
          <cell r="S9">
            <v>0</v>
          </cell>
          <cell r="U9">
            <v>0</v>
          </cell>
          <cell r="X9" t="str">
            <v>mstag:amortizationOfIntangiblesAssumedToHaveIndefiniteLife</v>
          </cell>
          <cell r="Y9">
            <v>6</v>
          </cell>
          <cell r="Z9" t="str">
            <v>ISO4217:USD</v>
          </cell>
          <cell r="AA9" t="b">
            <v>0</v>
          </cell>
          <cell r="AB9" t="b">
            <v>0</v>
          </cell>
        </row>
        <row r="10">
          <cell r="B10" t="str">
            <v>Tax Benefits Related to Employee Stock Options</v>
          </cell>
          <cell r="C10">
            <v>0</v>
          </cell>
          <cell r="D10">
            <v>0</v>
          </cell>
          <cell r="E10">
            <v>0</v>
          </cell>
          <cell r="G10">
            <v>0</v>
          </cell>
          <cell r="I10">
            <v>329.47</v>
          </cell>
          <cell r="K10">
            <v>632.29999999999995</v>
          </cell>
          <cell r="M10">
            <v>0</v>
          </cell>
          <cell r="O10">
            <v>0</v>
          </cell>
          <cell r="Q10">
            <v>0</v>
          </cell>
          <cell r="S10">
            <v>0</v>
          </cell>
          <cell r="U10">
            <v>0</v>
          </cell>
          <cell r="X10" t="str">
            <v>mstag:taxBenefitFromExerciseOfEsosCashFlowStatement</v>
          </cell>
          <cell r="Y10">
            <v>6</v>
          </cell>
          <cell r="Z10" t="str">
            <v>ISO4217:USD</v>
          </cell>
          <cell r="AA10" t="b">
            <v>0</v>
          </cell>
          <cell r="AB10" t="b">
            <v>0</v>
          </cell>
        </row>
        <row r="11">
          <cell r="B11" t="str">
            <v>Stock Options Expense (add back)</v>
          </cell>
          <cell r="M11">
            <v>329.18547890000002</v>
          </cell>
          <cell r="O11">
            <v>377.92158567335071</v>
          </cell>
          <cell r="Q11">
            <v>420.55366244040454</v>
          </cell>
          <cell r="S11">
            <v>453.87211418055915</v>
          </cell>
          <cell r="U11">
            <v>477.1008604580183</v>
          </cell>
          <cell r="X11" t="str">
            <v>mstag:otherCashFlow</v>
          </cell>
          <cell r="Y11">
            <v>6</v>
          </cell>
          <cell r="Z11" t="str">
            <v>ISO4217:USD</v>
          </cell>
          <cell r="AA11" t="b">
            <v>0</v>
          </cell>
          <cell r="AB11" t="b">
            <v>0</v>
          </cell>
        </row>
        <row r="12">
          <cell r="B12" t="str">
            <v>Write-Off Of In-Process Research and Development</v>
          </cell>
          <cell r="C12">
            <v>0</v>
          </cell>
          <cell r="D12">
            <v>0</v>
          </cell>
          <cell r="E12">
            <v>0</v>
          </cell>
          <cell r="G12">
            <v>0</v>
          </cell>
          <cell r="I12">
            <v>0</v>
          </cell>
          <cell r="K12">
            <v>0</v>
          </cell>
          <cell r="M12">
            <v>0</v>
          </cell>
          <cell r="O12">
            <v>0</v>
          </cell>
          <cell r="Q12">
            <v>0</v>
          </cell>
          <cell r="S12">
            <v>0</v>
          </cell>
          <cell r="U12">
            <v>0</v>
          </cell>
          <cell r="X12" t="str">
            <v>mstag:acquiredInProcessRAndD</v>
          </cell>
          <cell r="Y12">
            <v>6</v>
          </cell>
          <cell r="Z12" t="str">
            <v>ISO4217:USD</v>
          </cell>
          <cell r="AA12" t="b">
            <v>0</v>
          </cell>
          <cell r="AB12" t="b">
            <v>0</v>
          </cell>
        </row>
        <row r="13">
          <cell r="B13" t="str">
            <v>Deferred Income Taxes</v>
          </cell>
          <cell r="C13">
            <v>-235.315</v>
          </cell>
          <cell r="D13">
            <v>29.356999999999999</v>
          </cell>
          <cell r="E13">
            <v>-196.64400000000001</v>
          </cell>
          <cell r="G13">
            <v>-149</v>
          </cell>
          <cell r="I13">
            <v>-73.584999999999994</v>
          </cell>
          <cell r="K13">
            <v>-109.69499999999999</v>
          </cell>
          <cell r="M13">
            <v>0</v>
          </cell>
          <cell r="O13">
            <v>0</v>
          </cell>
          <cell r="Q13">
            <v>0</v>
          </cell>
          <cell r="S13">
            <v>0</v>
          </cell>
          <cell r="U13">
            <v>0</v>
          </cell>
          <cell r="X13" t="str">
            <v>mstag:deferredTax</v>
          </cell>
          <cell r="Y13">
            <v>6</v>
          </cell>
          <cell r="Z13" t="str">
            <v>ISO4217:USD</v>
          </cell>
          <cell r="AA13" t="b">
            <v>0</v>
          </cell>
          <cell r="AB13" t="b">
            <v>0</v>
          </cell>
        </row>
        <row r="14">
          <cell r="B14" t="str">
            <v xml:space="preserve">        Gain on sales of securities available for-sale</v>
          </cell>
          <cell r="C14">
            <v>-132.30699999999999</v>
          </cell>
          <cell r="D14">
            <v>-39.4</v>
          </cell>
          <cell r="E14">
            <v>-53.71</v>
          </cell>
          <cell r="G14">
            <v>-23.1</v>
          </cell>
          <cell r="I14">
            <v>-13.577</v>
          </cell>
          <cell r="K14">
            <v>-11.606</v>
          </cell>
          <cell r="M14">
            <v>0</v>
          </cell>
          <cell r="O14">
            <v>0</v>
          </cell>
          <cell r="Q14">
            <v>0</v>
          </cell>
          <cell r="S14">
            <v>0</v>
          </cell>
          <cell r="U14">
            <v>0</v>
          </cell>
          <cell r="X14" t="str">
            <v>mstag:gainsLossesFromSaleOfOperatingAssetsOneTime</v>
          </cell>
          <cell r="Y14">
            <v>6</v>
          </cell>
          <cell r="Z14" t="str">
            <v>ISO4217:USD</v>
          </cell>
          <cell r="AA14" t="b">
            <v>1</v>
          </cell>
          <cell r="AB14" t="b">
            <v>0</v>
          </cell>
        </row>
        <row r="15">
          <cell r="B15" t="str">
            <v xml:space="preserve">        Loss on sales of securities available for-sale</v>
          </cell>
          <cell r="C15">
            <v>3.9569999999999999</v>
          </cell>
          <cell r="D15">
            <v>2.0110000000000001</v>
          </cell>
          <cell r="E15">
            <v>5.8680000000000003</v>
          </cell>
          <cell r="G15">
            <v>3.1</v>
          </cell>
          <cell r="I15">
            <v>1.839</v>
          </cell>
          <cell r="K15">
            <v>3.1640000000000001</v>
          </cell>
          <cell r="M15">
            <v>0</v>
          </cell>
          <cell r="O15">
            <v>0</v>
          </cell>
          <cell r="Q15">
            <v>0</v>
          </cell>
          <cell r="S15">
            <v>0</v>
          </cell>
          <cell r="U15">
            <v>0</v>
          </cell>
          <cell r="X15" t="str">
            <v>mstag:gainsLossesFromSaleOfOperatingAssetsOneTime</v>
          </cell>
          <cell r="Y15">
            <v>6</v>
          </cell>
          <cell r="Z15" t="str">
            <v>ISO4217:USD</v>
          </cell>
          <cell r="AA15" t="b">
            <v>1</v>
          </cell>
          <cell r="AB15" t="b">
            <v>0</v>
          </cell>
        </row>
        <row r="16">
          <cell r="B16" t="str">
            <v xml:space="preserve">        Write-down of securities available for-sale</v>
          </cell>
          <cell r="C16">
            <v>4.8</v>
          </cell>
          <cell r="D16">
            <v>27.504000000000001</v>
          </cell>
          <cell r="E16">
            <v>40.759</v>
          </cell>
          <cell r="G16">
            <v>3.8</v>
          </cell>
          <cell r="I16">
            <v>12.34</v>
          </cell>
          <cell r="K16">
            <v>10.044</v>
          </cell>
          <cell r="M16">
            <v>0</v>
          </cell>
          <cell r="O16">
            <v>0</v>
          </cell>
          <cell r="Q16">
            <v>0</v>
          </cell>
          <cell r="S16">
            <v>0</v>
          </cell>
          <cell r="U16">
            <v>0</v>
          </cell>
          <cell r="X16" t="str">
            <v>mstag:assetImpairmentNonGoodwillOneTime</v>
          </cell>
          <cell r="Y16">
            <v>6</v>
          </cell>
          <cell r="Z16" t="str">
            <v>ISO4217:USD</v>
          </cell>
          <cell r="AA16" t="b">
            <v>0</v>
          </cell>
          <cell r="AB16" t="b">
            <v>0</v>
          </cell>
        </row>
        <row r="17">
          <cell r="B17" t="str">
            <v xml:space="preserve">        Write-down of nonmarketable securities</v>
          </cell>
          <cell r="C17">
            <v>0</v>
          </cell>
          <cell r="D17">
            <v>0</v>
          </cell>
          <cell r="E17">
            <v>0</v>
          </cell>
          <cell r="G17">
            <v>0</v>
          </cell>
          <cell r="I17">
            <v>0</v>
          </cell>
          <cell r="K17">
            <v>0</v>
          </cell>
          <cell r="M17">
            <v>0</v>
          </cell>
          <cell r="O17">
            <v>0</v>
          </cell>
          <cell r="Q17">
            <v>0</v>
          </cell>
          <cell r="S17">
            <v>0</v>
          </cell>
          <cell r="U17">
            <v>0</v>
          </cell>
          <cell r="X17" t="str">
            <v>mstag:assetImpairmentNonGoodwillOneTime</v>
          </cell>
          <cell r="Y17">
            <v>6</v>
          </cell>
          <cell r="Z17" t="str">
            <v>ISO4217:USD</v>
          </cell>
          <cell r="AA17" t="b">
            <v>0</v>
          </cell>
          <cell r="AB17" t="b">
            <v>0</v>
          </cell>
        </row>
        <row r="18">
          <cell r="B18" t="str">
            <v xml:space="preserve">        Loss (gain) on fixed asset dispositions</v>
          </cell>
          <cell r="C18">
            <v>1.123</v>
          </cell>
          <cell r="D18">
            <v>4.2110000000000003</v>
          </cell>
          <cell r="E18">
            <v>15.882999999999999</v>
          </cell>
          <cell r="G18">
            <v>10.76</v>
          </cell>
          <cell r="I18">
            <v>5.1150000000000002</v>
          </cell>
          <cell r="K18">
            <v>9.65</v>
          </cell>
          <cell r="M18">
            <v>0</v>
          </cell>
          <cell r="O18">
            <v>0</v>
          </cell>
          <cell r="Q18">
            <v>0</v>
          </cell>
          <cell r="S18">
            <v>0</v>
          </cell>
          <cell r="U18">
            <v>0</v>
          </cell>
          <cell r="X18" t="str">
            <v>mstag:gainsLossesFromSaleOfOperatingAssetsRecurring</v>
          </cell>
          <cell r="Y18">
            <v>6</v>
          </cell>
          <cell r="Z18" t="str">
            <v>ISO4217:USD</v>
          </cell>
          <cell r="AA18" t="b">
            <v>1</v>
          </cell>
          <cell r="AB18" t="b">
            <v>0</v>
          </cell>
        </row>
        <row r="19">
          <cell r="B19" t="str">
            <v>Changes in operating assets and liabilities</v>
          </cell>
        </row>
        <row r="20">
          <cell r="B20" t="str">
            <v xml:space="preserve">           Litigation related liability</v>
          </cell>
          <cell r="C20">
            <v>0</v>
          </cell>
          <cell r="D20">
            <v>0</v>
          </cell>
          <cell r="E20">
            <v>552.18499999999995</v>
          </cell>
          <cell r="G20">
            <v>56.1</v>
          </cell>
          <cell r="I20">
            <v>34.722000000000001</v>
          </cell>
          <cell r="K20">
            <v>51.423999999999999</v>
          </cell>
          <cell r="M20">
            <v>52</v>
          </cell>
          <cell r="O20">
            <v>52</v>
          </cell>
          <cell r="Q20">
            <v>52</v>
          </cell>
          <cell r="S20">
            <v>52</v>
          </cell>
          <cell r="U20">
            <v>52</v>
          </cell>
          <cell r="X20" t="str">
            <v>mstag:netIncreaseInOtherLiabilitiesNonOperating</v>
          </cell>
          <cell r="Y20">
            <v>6</v>
          </cell>
          <cell r="Z20" t="str">
            <v>ISO4217:USD</v>
          </cell>
          <cell r="AA20" t="b">
            <v>0</v>
          </cell>
          <cell r="AB20" t="b">
            <v>0</v>
          </cell>
        </row>
        <row r="21">
          <cell r="B21" t="str">
            <v xml:space="preserve">            Receivables and other current assets</v>
          </cell>
          <cell r="C21">
            <v>-65.33</v>
          </cell>
          <cell r="D21">
            <v>-59.5</v>
          </cell>
          <cell r="E21">
            <v>-107.483</v>
          </cell>
          <cell r="G21">
            <v>-146.1</v>
          </cell>
          <cell r="I21">
            <v>-363.80500000000001</v>
          </cell>
          <cell r="K21">
            <v>-129.11799999999999</v>
          </cell>
          <cell r="M21">
            <v>-482.23639950000012</v>
          </cell>
          <cell r="O21">
            <v>-419.21483417812306</v>
          </cell>
          <cell r="Q21">
            <v>-327.43072495785668</v>
          </cell>
          <cell r="S21">
            <v>-78.148645701194113</v>
          </cell>
          <cell r="U21">
            <v>127.58781810971152</v>
          </cell>
          <cell r="X21" t="str">
            <v>mstag:netDecreaseInTradeReceivables</v>
          </cell>
          <cell r="Y21">
            <v>6</v>
          </cell>
          <cell r="Z21" t="str">
            <v>ISO4217:USD</v>
          </cell>
          <cell r="AA21" t="b">
            <v>0</v>
          </cell>
          <cell r="AB21" t="b">
            <v>0</v>
          </cell>
        </row>
        <row r="22">
          <cell r="B22" t="str">
            <v xml:space="preserve">            Inventories, including write-up effects</v>
          </cell>
          <cell r="C22">
            <v>9.4149999999999991</v>
          </cell>
          <cell r="D22">
            <v>-91.116</v>
          </cell>
          <cell r="E22">
            <v>-36.595999999999997</v>
          </cell>
          <cell r="G22">
            <v>-93.26</v>
          </cell>
          <cell r="I22">
            <v>-120.703</v>
          </cell>
          <cell r="K22">
            <v>-112.172</v>
          </cell>
          <cell r="M22">
            <v>-203.06840740740745</v>
          </cell>
          <cell r="O22">
            <v>-170.67368457935152</v>
          </cell>
          <cell r="Q22">
            <v>-80.221479214376586</v>
          </cell>
          <cell r="S22">
            <v>-59.809257507460643</v>
          </cell>
          <cell r="U22">
            <v>-51.254885944137868</v>
          </cell>
          <cell r="X22" t="str">
            <v>mstag:netDecreaseInInventories</v>
          </cell>
          <cell r="Y22">
            <v>6</v>
          </cell>
          <cell r="Z22" t="str">
            <v>ISO4217:USD</v>
          </cell>
          <cell r="AA22" t="b">
            <v>0</v>
          </cell>
          <cell r="AB22" t="b">
            <v>0</v>
          </cell>
        </row>
        <row r="23">
          <cell r="B23" t="str">
            <v xml:space="preserve">            Deferred Revenue</v>
          </cell>
          <cell r="C23">
            <v>0</v>
          </cell>
          <cell r="D23">
            <v>-15.497</v>
          </cell>
          <cell r="E23">
            <v>2</v>
          </cell>
          <cell r="G23">
            <v>239.14500000000001</v>
          </cell>
          <cell r="I23">
            <v>-14.927</v>
          </cell>
          <cell r="K23">
            <v>-49.375</v>
          </cell>
          <cell r="M23">
            <v>191.59800000000001</v>
          </cell>
          <cell r="O23">
            <v>107.93825608416142</v>
          </cell>
          <cell r="Q23">
            <v>91.253059470930111</v>
          </cell>
          <cell r="S23">
            <v>74.092633340663724</v>
          </cell>
          <cell r="U23">
            <v>59.603533573130335</v>
          </cell>
          <cell r="X23" t="str">
            <v>mstag:netIncreaseInDeferredRevenue</v>
          </cell>
          <cell r="Y23">
            <v>6</v>
          </cell>
          <cell r="Z23" t="str">
            <v>ISO4217:USD</v>
          </cell>
          <cell r="AA23" t="b">
            <v>0</v>
          </cell>
          <cell r="AB23" t="b">
            <v>0</v>
          </cell>
        </row>
        <row r="24">
          <cell r="B24" t="str">
            <v xml:space="preserve">            Accounts payable, and other liabilities </v>
          </cell>
          <cell r="C24">
            <v>239.38800000000001</v>
          </cell>
          <cell r="D24">
            <v>124.77</v>
          </cell>
          <cell r="E24">
            <v>148.68199999999999</v>
          </cell>
          <cell r="G24">
            <v>463.6</v>
          </cell>
          <cell r="I24">
            <v>335.54199999999997</v>
          </cell>
          <cell r="K24">
            <v>437.54899999999998</v>
          </cell>
          <cell r="M24">
            <v>24.442089133333141</v>
          </cell>
          <cell r="O24">
            <v>190.90714021868848</v>
          </cell>
          <cell r="Q24">
            <v>112.59478625470587</v>
          </cell>
          <cell r="S24">
            <v>57.95152783026424</v>
          </cell>
          <cell r="U24">
            <v>11.020237528346001</v>
          </cell>
          <cell r="X24" t="str">
            <v>mstag:netIncreaseInTradeAndOtherPayables</v>
          </cell>
          <cell r="Y24">
            <v>6</v>
          </cell>
          <cell r="Z24" t="str">
            <v>ISO4217:USD</v>
          </cell>
          <cell r="AA24" t="b">
            <v>0</v>
          </cell>
          <cell r="AB24" t="b">
            <v>0</v>
          </cell>
        </row>
        <row r="25">
          <cell r="B25" t="str">
            <v>Net cash provided by (used in) operating activities</v>
          </cell>
          <cell r="C25">
            <v>214.49400000000006</v>
          </cell>
          <cell r="D25">
            <v>566.26700000000005</v>
          </cell>
          <cell r="E25">
            <v>709.68599999999981</v>
          </cell>
          <cell r="G25">
            <v>1270.5558426585776</v>
          </cell>
          <cell r="I25">
            <v>1270.4680000000001</v>
          </cell>
          <cell r="K25">
            <v>2381.3220000000001</v>
          </cell>
          <cell r="M25">
            <v>2042.7539158059255</v>
          </cell>
          <cell r="O25">
            <v>2955.4313313525158</v>
          </cell>
          <cell r="Q25">
            <v>3800.3359980453415</v>
          </cell>
          <cell r="S25">
            <v>4520.7038833214228</v>
          </cell>
          <cell r="U25">
            <v>5285.1551618023705</v>
          </cell>
        </row>
        <row r="26">
          <cell r="B26" t="str">
            <v>CASH FLOWS FROM INVESTING ACTIVITIES</v>
          </cell>
        </row>
        <row r="27">
          <cell r="B27" t="str">
            <v xml:space="preserve">       Investment in marketable securities, net of sales</v>
          </cell>
          <cell r="C27">
            <v>-12.960000000000036</v>
          </cell>
          <cell r="D27">
            <v>-566.21399999999994</v>
          </cell>
          <cell r="E27">
            <v>811.46400000000017</v>
          </cell>
          <cell r="G27">
            <v>-1054.1300000000001</v>
          </cell>
          <cell r="I27">
            <v>177.0250000000002</v>
          </cell>
          <cell r="K27">
            <v>-297.928</v>
          </cell>
          <cell r="M27">
            <v>0</v>
          </cell>
          <cell r="O27">
            <v>-500</v>
          </cell>
          <cell r="Q27">
            <v>-1000</v>
          </cell>
          <cell r="S27">
            <v>-2000</v>
          </cell>
          <cell r="U27">
            <v>-2000</v>
          </cell>
          <cell r="X27" t="str">
            <v>mstag:netDecreaseInOtherAssets</v>
          </cell>
          <cell r="Y27">
            <v>6</v>
          </cell>
          <cell r="Z27" t="str">
            <v>ISO4217:USD</v>
          </cell>
          <cell r="AA27" t="b">
            <v>0</v>
          </cell>
          <cell r="AB27" t="b">
            <v>0</v>
          </cell>
        </row>
        <row r="28">
          <cell r="B28" t="str">
            <v xml:space="preserve">        Capital expenditures</v>
          </cell>
          <cell r="C28">
            <v>-112.681</v>
          </cell>
          <cell r="D28">
            <v>-213.351</v>
          </cell>
          <cell r="E28">
            <v>-322.83199999999999</v>
          </cell>
          <cell r="G28">
            <v>-321.95</v>
          </cell>
          <cell r="I28">
            <v>-649.85799999999995</v>
          </cell>
          <cell r="K28">
            <v>-1399.8240000000001</v>
          </cell>
          <cell r="M28">
            <v>-1482.0585000000001</v>
          </cell>
          <cell r="O28">
            <v>-1579.0775170356521</v>
          </cell>
          <cell r="Q28">
            <v>-1179.3767679991645</v>
          </cell>
          <cell r="S28">
            <v>-875.1623386749061</v>
          </cell>
          <cell r="U28">
            <v>-828.35075659232984</v>
          </cell>
          <cell r="X28" t="str">
            <v>mstag:capitalExpenditures</v>
          </cell>
          <cell r="Y28">
            <v>6</v>
          </cell>
          <cell r="Z28" t="str">
            <v>ISO4217:USD</v>
          </cell>
          <cell r="AA28" t="b">
            <v>1</v>
          </cell>
          <cell r="AB28" t="b">
            <v>0</v>
          </cell>
        </row>
        <row r="29">
          <cell r="B29" t="str">
            <v xml:space="preserve">        Change in other assets</v>
          </cell>
          <cell r="C29">
            <v>-55.603999999999999</v>
          </cell>
          <cell r="D29">
            <v>-10.105</v>
          </cell>
          <cell r="E29">
            <v>12.875</v>
          </cell>
          <cell r="G29">
            <v>-56.1</v>
          </cell>
          <cell r="I29">
            <v>-57.954999999999998</v>
          </cell>
          <cell r="K29">
            <v>-42.716000000000001</v>
          </cell>
          <cell r="M29">
            <v>0</v>
          </cell>
          <cell r="O29">
            <v>0</v>
          </cell>
          <cell r="Q29">
            <v>0</v>
          </cell>
          <cell r="S29">
            <v>0</v>
          </cell>
          <cell r="U29">
            <v>0</v>
          </cell>
          <cell r="X29" t="str">
            <v>mstag:netDecreaseInOtherAssets</v>
          </cell>
          <cell r="Y29">
            <v>6</v>
          </cell>
          <cell r="Z29" t="str">
            <v>ISO4217:USD</v>
          </cell>
          <cell r="AA29" t="b">
            <v>0</v>
          </cell>
          <cell r="AB29" t="b">
            <v>0</v>
          </cell>
        </row>
        <row r="30">
          <cell r="B30" t="str">
            <v xml:space="preserve">        Transfer of restricted cash included in other long-term assets</v>
          </cell>
          <cell r="C30">
            <v>0</v>
          </cell>
          <cell r="D30">
            <v>0</v>
          </cell>
          <cell r="E30">
            <v>-630</v>
          </cell>
          <cell r="G30">
            <v>0</v>
          </cell>
          <cell r="I30">
            <v>4.5999999999999996</v>
          </cell>
          <cell r="K30">
            <v>-53</v>
          </cell>
          <cell r="M30">
            <v>0</v>
          </cell>
          <cell r="O30">
            <v>0</v>
          </cell>
          <cell r="Q30">
            <v>0</v>
          </cell>
          <cell r="S30">
            <v>0</v>
          </cell>
          <cell r="U30">
            <v>0</v>
          </cell>
          <cell r="X30" t="str">
            <v>mstag:netDecreaseInOtherAssets</v>
          </cell>
          <cell r="Y30">
            <v>6</v>
          </cell>
          <cell r="Z30" t="str">
            <v>ISO4217:USD</v>
          </cell>
          <cell r="AA30" t="b">
            <v>0</v>
          </cell>
          <cell r="AB30" t="b">
            <v>0</v>
          </cell>
        </row>
        <row r="31">
          <cell r="B31" t="str">
            <v>Net cash used in investing activities</v>
          </cell>
          <cell r="C31">
            <v>-181.24500000000003</v>
          </cell>
          <cell r="D31">
            <v>-789.67</v>
          </cell>
          <cell r="E31">
            <v>-128.49299999999982</v>
          </cell>
          <cell r="G31">
            <v>-1432.18</v>
          </cell>
          <cell r="I31">
            <v>-526.18799999999976</v>
          </cell>
          <cell r="K31">
            <v>-1793.4679999999998</v>
          </cell>
          <cell r="M31">
            <v>-1482.0585000000001</v>
          </cell>
          <cell r="O31">
            <v>-2079.0775170356519</v>
          </cell>
          <cell r="Q31">
            <v>-2179.3767679991643</v>
          </cell>
          <cell r="S31">
            <v>-2875.1623386749061</v>
          </cell>
          <cell r="U31">
            <v>-2828.3507565923301</v>
          </cell>
        </row>
        <row r="32">
          <cell r="B32" t="str">
            <v>CASH FLOWS FROM FINANCING ACTIVITIES</v>
          </cell>
        </row>
        <row r="33">
          <cell r="B33" t="str">
            <v xml:space="preserve">        Stock issuances</v>
          </cell>
          <cell r="C33">
            <v>180.37899999999999</v>
          </cell>
          <cell r="D33">
            <v>106.866</v>
          </cell>
          <cell r="E33">
            <v>74.164000000000001</v>
          </cell>
          <cell r="G33">
            <v>526.86</v>
          </cell>
          <cell r="I33">
            <v>505.37400000000002</v>
          </cell>
          <cell r="K33">
            <v>820.49300000000005</v>
          </cell>
          <cell r="M33">
            <v>720.03708671999993</v>
          </cell>
          <cell r="O33">
            <v>694.32147647999989</v>
          </cell>
          <cell r="Q33">
            <v>720.53905543188478</v>
          </cell>
          <cell r="S33">
            <v>729.31083523714256</v>
          </cell>
          <cell r="U33">
            <v>875.173002284571</v>
          </cell>
          <cell r="X33" t="str">
            <v>mstag:proceedsFromIssuanceFundsUsedToRepurchaseCommonStock</v>
          </cell>
          <cell r="Y33">
            <v>6</v>
          </cell>
          <cell r="Z33" t="str">
            <v>ISO4217:USD</v>
          </cell>
          <cell r="AA33" t="b">
            <v>0</v>
          </cell>
          <cell r="AB33" t="b">
            <v>0</v>
          </cell>
        </row>
        <row r="34">
          <cell r="B34" t="str">
            <v xml:space="preserve">        Stock repurchases</v>
          </cell>
          <cell r="C34">
            <v>0</v>
          </cell>
          <cell r="D34">
            <v>-39.704000000000001</v>
          </cell>
          <cell r="E34">
            <v>-692.75199999999995</v>
          </cell>
          <cell r="G34">
            <v>-201.34</v>
          </cell>
          <cell r="I34">
            <v>-1351.683</v>
          </cell>
          <cell r="K34">
            <v>-2015.912</v>
          </cell>
          <cell r="M34">
            <v>-1970.7352000000001</v>
          </cell>
          <cell r="O34">
            <v>-1719.818379</v>
          </cell>
          <cell r="Q34">
            <v>-1615.2066424968916</v>
          </cell>
          <cell r="S34">
            <v>-1479.5573750774572</v>
          </cell>
          <cell r="U34">
            <v>-1606.7993093341186</v>
          </cell>
          <cell r="X34" t="str">
            <v>mstag:proceedsFromIssuanceFundsUsedToRepurchaseCommonStock</v>
          </cell>
          <cell r="Y34">
            <v>6</v>
          </cell>
          <cell r="Z34" t="str">
            <v>ISO4217:USD</v>
          </cell>
          <cell r="AA34" t="b">
            <v>0</v>
          </cell>
          <cell r="AB34" t="b">
            <v>0</v>
          </cell>
        </row>
        <row r="35">
          <cell r="B35" t="str">
            <v xml:space="preserve">        Tax benefits from stock options</v>
          </cell>
          <cell r="C35">
            <v>0</v>
          </cell>
          <cell r="D35">
            <v>0</v>
          </cell>
          <cell r="E35">
            <v>0</v>
          </cell>
          <cell r="M35">
            <v>466.42246192600749</v>
          </cell>
          <cell r="O35">
            <v>382.51034463996001</v>
          </cell>
          <cell r="Q35">
            <v>333.71100997524758</v>
          </cell>
          <cell r="S35">
            <v>279.84195936043733</v>
          </cell>
          <cell r="U35">
            <v>272.89661252948122</v>
          </cell>
          <cell r="X35" t="str">
            <v>mstag:taxBenefitFromExerciseOfEsosCashFlowStatement</v>
          </cell>
          <cell r="Y35">
            <v>6</v>
          </cell>
          <cell r="Z35" t="str">
            <v>ISO4217:USD</v>
          </cell>
          <cell r="AA35" t="b">
            <v>0</v>
          </cell>
          <cell r="AB35" t="b">
            <v>0</v>
          </cell>
        </row>
        <row r="36">
          <cell r="B36" t="str">
            <v xml:space="preserve">        Debt issuance</v>
          </cell>
          <cell r="C36">
            <v>0</v>
          </cell>
          <cell r="D36">
            <v>0</v>
          </cell>
          <cell r="E36">
            <v>-149.69200000000001</v>
          </cell>
          <cell r="G36">
            <v>0</v>
          </cell>
          <cell r="I36">
            <v>0</v>
          </cell>
          <cell r="K36">
            <v>1562.953</v>
          </cell>
          <cell r="M36">
            <v>0</v>
          </cell>
          <cell r="O36">
            <v>0</v>
          </cell>
          <cell r="Q36">
            <v>0</v>
          </cell>
          <cell r="S36">
            <v>0</v>
          </cell>
          <cell r="U36">
            <v>-500</v>
          </cell>
          <cell r="X36" t="str">
            <v>mstag:proceedsFromIssuanceAndCashUsedToRepayShortTermBorrowings</v>
          </cell>
          <cell r="Y36">
            <v>6</v>
          </cell>
          <cell r="Z36" t="str">
            <v>ISO4217:USD</v>
          </cell>
          <cell r="AA36" t="b">
            <v>0</v>
          </cell>
          <cell r="AB36" t="b">
            <v>0</v>
          </cell>
        </row>
        <row r="37">
          <cell r="B37" t="str">
            <v>Net cash provided by financing activities</v>
          </cell>
          <cell r="C37">
            <v>180.37899999999999</v>
          </cell>
          <cell r="D37">
            <v>67.162000000000006</v>
          </cell>
          <cell r="E37">
            <v>-768.28</v>
          </cell>
          <cell r="G37">
            <v>325.52</v>
          </cell>
          <cell r="I37">
            <v>-846.30899999999997</v>
          </cell>
          <cell r="K37">
            <v>367.53400000000011</v>
          </cell>
          <cell r="M37">
            <v>-784.27565135399266</v>
          </cell>
          <cell r="O37">
            <v>-642.98655788004021</v>
          </cell>
          <cell r="Q37">
            <v>-560.95657708975932</v>
          </cell>
          <cell r="S37">
            <v>-470.40458047987732</v>
          </cell>
          <cell r="U37">
            <v>-958.72969452006635</v>
          </cell>
        </row>
        <row r="38">
          <cell r="B38" t="str">
            <v xml:space="preserve">Change in cash </v>
          </cell>
          <cell r="C38">
            <v>213.62800000000001</v>
          </cell>
          <cell r="D38">
            <v>-156.24099999999987</v>
          </cell>
          <cell r="E38">
            <v>-187.08699999999999</v>
          </cell>
          <cell r="G38">
            <v>163.89584265857752</v>
          </cell>
          <cell r="I38">
            <v>-102.02899999999977</v>
          </cell>
          <cell r="K38">
            <v>955.38800000000037</v>
          </cell>
          <cell r="M38">
            <v>-223.58023554806709</v>
          </cell>
          <cell r="O38">
            <v>233.36725643682394</v>
          </cell>
          <cell r="Q38">
            <v>1060.0026529564179</v>
          </cell>
          <cell r="S38">
            <v>1175.1369641666392</v>
          </cell>
          <cell r="U38">
            <v>1498.0747106899739</v>
          </cell>
        </row>
        <row r="39">
          <cell r="B39" t="str">
            <v>Cash at beginning of year</v>
          </cell>
          <cell r="C39">
            <v>337.68200000000002</v>
          </cell>
          <cell r="D39">
            <v>551.31000000000006</v>
          </cell>
          <cell r="E39">
            <v>395.06900000000019</v>
          </cell>
          <cell r="G39">
            <v>207.9820000000002</v>
          </cell>
          <cell r="I39">
            <v>371.87784265857772</v>
          </cell>
          <cell r="K39">
            <v>270.12299999999999</v>
          </cell>
          <cell r="M39">
            <v>1225.5110000000004</v>
          </cell>
          <cell r="O39">
            <v>1001.9307644519333</v>
          </cell>
          <cell r="Q39">
            <v>1235.2980208887573</v>
          </cell>
          <cell r="S39">
            <v>2295.300673845175</v>
          </cell>
          <cell r="U39">
            <v>3470.4376380118142</v>
          </cell>
        </row>
        <row r="40">
          <cell r="B40" t="str">
            <v>Cash at end of year</v>
          </cell>
          <cell r="C40">
            <v>551.31000000000006</v>
          </cell>
          <cell r="D40">
            <v>395.06900000000019</v>
          </cell>
          <cell r="E40">
            <v>207.9820000000002</v>
          </cell>
          <cell r="G40">
            <v>371.87784265857772</v>
          </cell>
          <cell r="I40">
            <v>270.12299999999999</v>
          </cell>
          <cell r="K40">
            <v>1225.5110000000004</v>
          </cell>
          <cell r="M40">
            <v>1001.9307644519333</v>
          </cell>
          <cell r="O40">
            <v>1235.2980208887573</v>
          </cell>
          <cell r="Q40">
            <v>2295.300673845175</v>
          </cell>
          <cell r="S40">
            <v>3470.4376380118142</v>
          </cell>
          <cell r="U40">
            <v>4968.5123487017881</v>
          </cell>
        </row>
        <row r="41">
          <cell r="B41" t="str">
            <v>Cash and Marketable Securities at end of year</v>
          </cell>
          <cell r="G41">
            <v>2934.3978426585777</v>
          </cell>
          <cell r="I41">
            <v>2780.4319999999998</v>
          </cell>
          <cell r="K41">
            <v>3813.8920000000007</v>
          </cell>
          <cell r="M41">
            <v>3590.3117644519334</v>
          </cell>
          <cell r="O41">
            <v>4323.6790208887569</v>
          </cell>
          <cell r="Q41">
            <v>6383.6816738451744</v>
          </cell>
          <cell r="S41">
            <v>9558.8186380118132</v>
          </cell>
          <cell r="U41">
            <v>13056.893348701788</v>
          </cell>
        </row>
        <row r="45">
          <cell r="G45" t="str">
            <v>2003-FY</v>
          </cell>
          <cell r="I45" t="str">
            <v>2004-FY</v>
          </cell>
          <cell r="K45" t="str">
            <v>2005-FY</v>
          </cell>
          <cell r="M45" t="str">
            <v>2006-FY</v>
          </cell>
          <cell r="O45" t="str">
            <v>2007-FY</v>
          </cell>
          <cell r="Q45" t="str">
            <v>2008-FY</v>
          </cell>
          <cell r="S45" t="str">
            <v>2009-FY</v>
          </cell>
          <cell r="U45" t="str">
            <v>2010-FY</v>
          </cell>
        </row>
        <row r="47">
          <cell r="B47" t="str">
            <v>Free Cash Flow</v>
          </cell>
          <cell r="G47">
            <v>948.60584265857756</v>
          </cell>
          <cell r="I47">
            <v>620.61000000000013</v>
          </cell>
          <cell r="K47">
            <v>981.49800000000005</v>
          </cell>
          <cell r="M47">
            <v>1027.1178777319328</v>
          </cell>
          <cell r="O47">
            <v>1758.8641589568238</v>
          </cell>
          <cell r="Q47">
            <v>2954.6702400214249</v>
          </cell>
          <cell r="S47">
            <v>3925.3835040069539</v>
          </cell>
          <cell r="U47">
            <v>4729.7010177395214</v>
          </cell>
        </row>
      </sheetData>
      <sheetData sheetId="10" refreshError="1"/>
      <sheetData sheetId="11" refreshError="1"/>
      <sheetData sheetId="12" refreshError="1"/>
      <sheetData sheetId="13" refreshError="1"/>
      <sheetData sheetId="14" refreshError="1"/>
      <sheetData sheetId="15" refreshError="1">
        <row r="2">
          <cell r="C2" t="str">
            <v>Patient Growth Rate</v>
          </cell>
          <cell r="D2">
            <v>1.65E-3</v>
          </cell>
        </row>
        <row r="4">
          <cell r="B4" t="str">
            <v>Front - Line</v>
          </cell>
          <cell r="C4">
            <v>38047</v>
          </cell>
          <cell r="D4">
            <v>38078</v>
          </cell>
          <cell r="E4">
            <v>38108</v>
          </cell>
          <cell r="F4">
            <v>38139</v>
          </cell>
          <cell r="G4">
            <v>38169</v>
          </cell>
          <cell r="H4">
            <v>38200</v>
          </cell>
          <cell r="I4">
            <v>38231</v>
          </cell>
          <cell r="J4">
            <v>38261</v>
          </cell>
          <cell r="K4">
            <v>38292</v>
          </cell>
          <cell r="L4">
            <v>38322</v>
          </cell>
          <cell r="M4">
            <v>2004</v>
          </cell>
          <cell r="P4" t="str">
            <v>Front - Line</v>
          </cell>
          <cell r="Q4">
            <v>38353</v>
          </cell>
          <cell r="R4">
            <v>38384</v>
          </cell>
          <cell r="S4">
            <v>38412</v>
          </cell>
          <cell r="T4">
            <v>38443</v>
          </cell>
          <cell r="U4">
            <v>38473</v>
          </cell>
          <cell r="V4">
            <v>38504</v>
          </cell>
          <cell r="W4">
            <v>38534</v>
          </cell>
          <cell r="X4">
            <v>38565</v>
          </cell>
          <cell r="Y4">
            <v>38596</v>
          </cell>
          <cell r="Z4">
            <v>38626</v>
          </cell>
          <cell r="AA4">
            <v>38657</v>
          </cell>
          <cell r="AB4">
            <v>38687</v>
          </cell>
          <cell r="AC4">
            <v>2005</v>
          </cell>
        </row>
        <row r="5">
          <cell r="B5" t="str">
            <v>Previously Diagnosed Patients</v>
          </cell>
          <cell r="C5">
            <v>8000</v>
          </cell>
        </row>
        <row r="6">
          <cell r="B6" t="str">
            <v>New Stage III/IV Diagnoses Per Month</v>
          </cell>
          <cell r="C6">
            <v>3022</v>
          </cell>
          <cell r="D6">
            <v>3026.9862999999996</v>
          </cell>
          <cell r="E6">
            <v>3031.9808273949993</v>
          </cell>
          <cell r="F6">
            <v>3036.9835957602008</v>
          </cell>
          <cell r="G6">
            <v>3041.9946186932048</v>
          </cell>
          <cell r="H6">
            <v>3047.0139098140485</v>
          </cell>
          <cell r="I6">
            <v>3052.0414827652417</v>
          </cell>
          <cell r="J6">
            <v>3057.0773512118039</v>
          </cell>
          <cell r="K6">
            <v>3062.1215288413032</v>
          </cell>
          <cell r="L6">
            <v>3067.1740293638909</v>
          </cell>
          <cell r="M6">
            <v>30445.373643844694</v>
          </cell>
          <cell r="P6" t="str">
            <v>New Stage III/IV Diagnoses Per Month</v>
          </cell>
          <cell r="Q6">
            <v>3072.2348665123409</v>
          </cell>
          <cell r="R6">
            <v>3077.3040540420861</v>
          </cell>
          <cell r="S6">
            <v>3082.3816057312551</v>
          </cell>
          <cell r="T6">
            <v>3087.4675353807115</v>
          </cell>
          <cell r="U6">
            <v>3092.5618568140894</v>
          </cell>
          <cell r="V6">
            <v>3097.6645838778322</v>
          </cell>
          <cell r="W6">
            <v>3102.7757304412303</v>
          </cell>
          <cell r="X6">
            <v>3107.8953103964582</v>
          </cell>
          <cell r="Y6">
            <v>3113.023337658612</v>
          </cell>
          <cell r="Z6">
            <v>3118.1598261657487</v>
          </cell>
          <cell r="AA6">
            <v>3123.3047898789218</v>
          </cell>
          <cell r="AB6">
            <v>3128.458242782222</v>
          </cell>
          <cell r="AC6">
            <v>37203.231739681505</v>
          </cell>
        </row>
        <row r="7">
          <cell r="C7">
            <v>0.40827436037016873</v>
          </cell>
          <cell r="D7">
            <v>0.22</v>
          </cell>
          <cell r="E7">
            <v>0.21</v>
          </cell>
          <cell r="F7">
            <v>0.22</v>
          </cell>
          <cell r="G7">
            <v>0.4</v>
          </cell>
          <cell r="H7">
            <v>0.4</v>
          </cell>
          <cell r="I7">
            <v>0.4</v>
          </cell>
          <cell r="J7">
            <v>0.45</v>
          </cell>
          <cell r="K7">
            <v>0.46</v>
          </cell>
          <cell r="L7">
            <v>0.48</v>
          </cell>
          <cell r="M7">
            <v>0.47244332649680609</v>
          </cell>
          <cell r="Q7">
            <v>0.53</v>
          </cell>
          <cell r="R7">
            <v>0.55000000000000004</v>
          </cell>
          <cell r="S7">
            <v>0.61</v>
          </cell>
          <cell r="T7">
            <v>0.62</v>
          </cell>
          <cell r="U7">
            <v>0.63</v>
          </cell>
          <cell r="V7">
            <v>0.64</v>
          </cell>
          <cell r="W7">
            <v>0.64</v>
          </cell>
          <cell r="X7">
            <v>0.65</v>
          </cell>
          <cell r="Y7">
            <v>0.66</v>
          </cell>
          <cell r="Z7">
            <v>0.67</v>
          </cell>
          <cell r="AA7">
            <v>0.67</v>
          </cell>
          <cell r="AB7">
            <v>0.67</v>
          </cell>
          <cell r="AC7">
            <v>0.62855979730513767</v>
          </cell>
        </row>
        <row r="8">
          <cell r="B8" t="str">
            <v>New Patients Starting Therapy</v>
          </cell>
          <cell r="C8">
            <v>4500</v>
          </cell>
          <cell r="D8">
            <v>665.93698599999993</v>
          </cell>
          <cell r="E8">
            <v>636.71597375294982</v>
          </cell>
          <cell r="F8">
            <v>668.13639106724418</v>
          </cell>
          <cell r="G8">
            <v>1216.7978474772819</v>
          </cell>
          <cell r="H8">
            <v>1218.8055639256195</v>
          </cell>
          <cell r="I8">
            <v>1220.8165931060967</v>
          </cell>
          <cell r="J8">
            <v>1375.6848080453119</v>
          </cell>
          <cell r="K8">
            <v>1408.5759032669996</v>
          </cell>
          <cell r="L8">
            <v>1472.2435340946677</v>
          </cell>
          <cell r="M8">
            <v>14383.713600736173</v>
          </cell>
          <cell r="P8" t="str">
            <v>New Patients Starting Therapy</v>
          </cell>
          <cell r="Q8">
            <v>1628.2844792515407</v>
          </cell>
          <cell r="R8">
            <v>1692.5172297231475</v>
          </cell>
          <cell r="S8">
            <v>1880.2527794960656</v>
          </cell>
          <cell r="T8">
            <v>1914.229871936041</v>
          </cell>
          <cell r="U8">
            <v>1948.3139697928764</v>
          </cell>
          <cell r="V8">
            <v>1982.5053336818128</v>
          </cell>
          <cell r="W8">
            <v>1985.7764674823875</v>
          </cell>
          <cell r="X8">
            <v>2020.1319517576978</v>
          </cell>
          <cell r="Y8">
            <v>2054.5954028546839</v>
          </cell>
          <cell r="Z8">
            <v>2089.1670835310515</v>
          </cell>
          <cell r="AA8">
            <v>2092.6142092188779</v>
          </cell>
          <cell r="AB8">
            <v>2096.0670226640887</v>
          </cell>
          <cell r="AC8">
            <v>23384.455801390272</v>
          </cell>
        </row>
        <row r="9">
          <cell r="B9" t="str">
            <v>Failures</v>
          </cell>
          <cell r="P9" t="str">
            <v>Failures</v>
          </cell>
          <cell r="AE9" t="str">
            <v>Distribution of Failure Timing</v>
          </cell>
        </row>
        <row r="10">
          <cell r="B10" t="str">
            <v>1 Month</v>
          </cell>
          <cell r="C10">
            <v>52.05655526992286</v>
          </cell>
          <cell r="D10">
            <v>7.7036412262210767</v>
          </cell>
          <cell r="E10">
            <v>7.3656089508695972</v>
          </cell>
          <cell r="F10">
            <v>7.7290842154308423</v>
          </cell>
          <cell r="G10">
            <v>14.076067644338734</v>
          </cell>
          <cell r="H10">
            <v>14.099293155951893</v>
          </cell>
          <cell r="I10">
            <v>14.122556989659211</v>
          </cell>
          <cell r="J10">
            <v>15.914091609778668</v>
          </cell>
          <cell r="K10">
            <v>16.294579857844464</v>
          </cell>
          <cell r="L10">
            <v>17.031094867419029</v>
          </cell>
          <cell r="P10" t="str">
            <v>1 Month</v>
          </cell>
          <cell r="Q10">
            <v>18.836195775403421</v>
          </cell>
          <cell r="R10">
            <v>19.579248158751057</v>
          </cell>
          <cell r="S10">
            <v>21.750996163836227</v>
          </cell>
          <cell r="T10">
            <v>22.144047361727974</v>
          </cell>
          <cell r="U10">
            <v>22.538336411485709</v>
          </cell>
          <cell r="V10">
            <v>22.933866327938702</v>
          </cell>
          <cell r="W10">
            <v>22.971707207379797</v>
          </cell>
          <cell r="X10">
            <v>23.369135688713722</v>
          </cell>
          <cell r="Y10">
            <v>23.767813143563174</v>
          </cell>
          <cell r="Z10">
            <v>24.167742611541719</v>
          </cell>
          <cell r="AA10">
            <v>24.207619386850766</v>
          </cell>
          <cell r="AB10">
            <v>24.247561958839064</v>
          </cell>
          <cell r="AE10">
            <v>1</v>
          </cell>
          <cell r="AF10">
            <v>0.9</v>
          </cell>
          <cell r="AG10">
            <v>1.1568123393316192E-2</v>
          </cell>
        </row>
        <row r="11">
          <cell r="B11" t="str">
            <v>2 Months</v>
          </cell>
          <cell r="D11">
            <v>69.408740359897152</v>
          </cell>
          <cell r="E11">
            <v>10.271521634961434</v>
          </cell>
          <cell r="F11">
            <v>9.8208119344927951</v>
          </cell>
          <cell r="G11">
            <v>10.305445620574456</v>
          </cell>
          <cell r="H11">
            <v>18.768090192451641</v>
          </cell>
          <cell r="I11">
            <v>18.799057541269189</v>
          </cell>
          <cell r="J11">
            <v>18.830075986212282</v>
          </cell>
          <cell r="K11">
            <v>21.218788813038223</v>
          </cell>
          <cell r="L11">
            <v>21.726106477125949</v>
          </cell>
          <cell r="P11" t="str">
            <v>2 Months</v>
          </cell>
          <cell r="Q11">
            <v>22.708126489892038</v>
          </cell>
          <cell r="R11">
            <v>25.114927700537894</v>
          </cell>
          <cell r="S11">
            <v>26.105664211668074</v>
          </cell>
          <cell r="T11">
            <v>29.001328218448304</v>
          </cell>
          <cell r="U11">
            <v>29.525396482303965</v>
          </cell>
          <cell r="V11">
            <v>30.05111521531428</v>
          </cell>
          <cell r="W11">
            <v>30.5784884372516</v>
          </cell>
          <cell r="X11">
            <v>30.628942943173062</v>
          </cell>
          <cell r="Y11">
            <v>31.158847584951626</v>
          </cell>
          <cell r="Z11">
            <v>31.690417524750899</v>
          </cell>
          <cell r="AA11">
            <v>32.223656815388956</v>
          </cell>
          <cell r="AB11">
            <v>32.276825849134354</v>
          </cell>
          <cell r="AE11">
            <v>2</v>
          </cell>
          <cell r="AF11">
            <v>1.2</v>
          </cell>
          <cell r="AG11">
            <v>1.5424164524421588E-2</v>
          </cell>
        </row>
        <row r="12">
          <cell r="B12" t="str">
            <v>3 Months</v>
          </cell>
          <cell r="E12">
            <v>86.760925449871436</v>
          </cell>
          <cell r="F12">
            <v>12.839402043701794</v>
          </cell>
          <cell r="G12">
            <v>12.276014918115994</v>
          </cell>
          <cell r="H12">
            <v>12.88180702571807</v>
          </cell>
          <cell r="I12">
            <v>23.460112740564554</v>
          </cell>
          <cell r="J12">
            <v>23.498821926586483</v>
          </cell>
          <cell r="K12">
            <v>23.537594982765352</v>
          </cell>
          <cell r="L12">
            <v>26.523486016297777</v>
          </cell>
          <cell r="P12" t="str">
            <v>3 Months</v>
          </cell>
          <cell r="Q12">
            <v>27.157633096407437</v>
          </cell>
          <cell r="R12">
            <v>28.385158112365048</v>
          </cell>
          <cell r="S12">
            <v>31.393659625672367</v>
          </cell>
          <cell r="T12">
            <v>32.632080264585092</v>
          </cell>
          <cell r="U12">
            <v>36.251660273060381</v>
          </cell>
          <cell r="V12">
            <v>36.906745602879951</v>
          </cell>
          <cell r="W12">
            <v>37.563894019142843</v>
          </cell>
          <cell r="X12">
            <v>38.223110546564499</v>
          </cell>
          <cell r="Y12">
            <v>38.286178678966323</v>
          </cell>
          <cell r="Z12">
            <v>38.948559481189534</v>
          </cell>
          <cell r="AA12">
            <v>39.613021905938623</v>
          </cell>
          <cell r="AB12">
            <v>40.279571019236194</v>
          </cell>
          <cell r="AE12">
            <v>3</v>
          </cell>
          <cell r="AF12">
            <v>1.5</v>
          </cell>
          <cell r="AG12">
            <v>1.9280205655526985E-2</v>
          </cell>
        </row>
        <row r="13">
          <cell r="B13" t="str">
            <v>4 Months</v>
          </cell>
          <cell r="F13">
            <v>115.68123393316191</v>
          </cell>
          <cell r="G13">
            <v>17.119202724935725</v>
          </cell>
          <cell r="H13">
            <v>16.368019890821326</v>
          </cell>
          <cell r="I13">
            <v>17.175742700957429</v>
          </cell>
          <cell r="J13">
            <v>31.280150320752739</v>
          </cell>
          <cell r="K13">
            <v>31.331762568781979</v>
          </cell>
          <cell r="L13">
            <v>31.383459977020468</v>
          </cell>
          <cell r="P13" t="str">
            <v>4 Months</v>
          </cell>
          <cell r="Q13">
            <v>35.364648021730368</v>
          </cell>
          <cell r="R13">
            <v>36.210177461876583</v>
          </cell>
          <cell r="S13">
            <v>37.846877483153399</v>
          </cell>
          <cell r="T13">
            <v>41.858212834229825</v>
          </cell>
          <cell r="U13">
            <v>43.509440352780125</v>
          </cell>
          <cell r="V13">
            <v>48.335547030747172</v>
          </cell>
          <cell r="W13">
            <v>49.208994137173271</v>
          </cell>
          <cell r="X13">
            <v>50.085192025523796</v>
          </cell>
          <cell r="Y13">
            <v>50.964147395419332</v>
          </cell>
          <cell r="Z13">
            <v>51.048238238621764</v>
          </cell>
          <cell r="AA13">
            <v>51.931412641586043</v>
          </cell>
          <cell r="AB13">
            <v>52.817362541251498</v>
          </cell>
          <cell r="AE13">
            <v>4</v>
          </cell>
          <cell r="AF13">
            <v>2</v>
          </cell>
          <cell r="AG13">
            <v>2.570694087403598E-2</v>
          </cell>
        </row>
        <row r="14">
          <cell r="B14" t="str">
            <v>5 Months</v>
          </cell>
          <cell r="G14">
            <v>173.52185089974287</v>
          </cell>
          <cell r="H14">
            <v>25.678804087403588</v>
          </cell>
          <cell r="I14">
            <v>24.552029836231988</v>
          </cell>
          <cell r="J14">
            <v>25.763614051436139</v>
          </cell>
          <cell r="K14">
            <v>46.920225481129108</v>
          </cell>
          <cell r="L14">
            <v>46.997643853172967</v>
          </cell>
          <cell r="P14" t="str">
            <v>5 Months</v>
          </cell>
          <cell r="Q14">
            <v>47.075189965530704</v>
          </cell>
          <cell r="R14">
            <v>53.046972032595555</v>
          </cell>
          <cell r="S14">
            <v>54.315266192814875</v>
          </cell>
          <cell r="T14">
            <v>56.770316224730095</v>
          </cell>
          <cell r="U14">
            <v>62.787319251344734</v>
          </cell>
          <cell r="V14">
            <v>65.264160529170184</v>
          </cell>
          <cell r="W14">
            <v>72.503320546120761</v>
          </cell>
          <cell r="X14">
            <v>73.813491205759902</v>
          </cell>
          <cell r="Y14">
            <v>75.127788038285686</v>
          </cell>
          <cell r="Z14">
            <v>76.446221093128997</v>
          </cell>
          <cell r="AA14">
            <v>76.572357357932646</v>
          </cell>
          <cell r="AB14">
            <v>77.897118962379068</v>
          </cell>
          <cell r="AE14">
            <v>5</v>
          </cell>
          <cell r="AF14">
            <v>3</v>
          </cell>
          <cell r="AG14">
            <v>3.856041131105397E-2</v>
          </cell>
        </row>
        <row r="15">
          <cell r="B15" t="str">
            <v>6 Months</v>
          </cell>
          <cell r="H15">
            <v>231.36246786632381</v>
          </cell>
          <cell r="I15">
            <v>34.238405449871451</v>
          </cell>
          <cell r="J15">
            <v>32.736039781642653</v>
          </cell>
          <cell r="K15">
            <v>34.351485401914857</v>
          </cell>
          <cell r="L15">
            <v>62.560300641505478</v>
          </cell>
          <cell r="P15" t="str">
            <v>6 Months</v>
          </cell>
          <cell r="Q15">
            <v>62.663525137563958</v>
          </cell>
          <cell r="R15">
            <v>62.766919954040937</v>
          </cell>
          <cell r="S15">
            <v>70.729296043460735</v>
          </cell>
          <cell r="T15">
            <v>72.420354923753166</v>
          </cell>
          <cell r="U15">
            <v>75.693754966306798</v>
          </cell>
          <cell r="V15">
            <v>83.71642566845965</v>
          </cell>
          <cell r="W15">
            <v>87.01888070556025</v>
          </cell>
          <cell r="X15">
            <v>96.671094061494344</v>
          </cell>
          <cell r="Y15">
            <v>98.417988274346541</v>
          </cell>
          <cell r="Z15">
            <v>100.17038405104759</v>
          </cell>
          <cell r="AA15">
            <v>101.92829479083866</v>
          </cell>
          <cell r="AB15">
            <v>102.09647647724353</v>
          </cell>
          <cell r="AE15">
            <v>6</v>
          </cell>
          <cell r="AF15">
            <v>4</v>
          </cell>
          <cell r="AG15">
            <v>5.141388174807196E-2</v>
          </cell>
        </row>
        <row r="16">
          <cell r="B16" t="str">
            <v>7 Months</v>
          </cell>
          <cell r="I16">
            <v>318.12339331619529</v>
          </cell>
          <cell r="J16">
            <v>47.077807493573246</v>
          </cell>
          <cell r="K16">
            <v>45.01205469975865</v>
          </cell>
          <cell r="L16">
            <v>47.233292427632925</v>
          </cell>
          <cell r="P16" t="str">
            <v>7 Months</v>
          </cell>
          <cell r="Q16">
            <v>86.020413382070032</v>
          </cell>
          <cell r="R16">
            <v>86.162347064150453</v>
          </cell>
          <cell r="S16">
            <v>86.304514936806285</v>
          </cell>
          <cell r="T16">
            <v>97.252782059758516</v>
          </cell>
          <cell r="U16">
            <v>99.577988020160603</v>
          </cell>
          <cell r="V16">
            <v>104.07891307867185</v>
          </cell>
          <cell r="W16">
            <v>115.11008529413202</v>
          </cell>
          <cell r="X16">
            <v>119.65096097014535</v>
          </cell>
          <cell r="Y16">
            <v>132.92275433455472</v>
          </cell>
          <cell r="Z16">
            <v>135.32473387722652</v>
          </cell>
          <cell r="AA16">
            <v>137.73427807019044</v>
          </cell>
          <cell r="AB16">
            <v>140.15140533740316</v>
          </cell>
          <cell r="AE16">
            <v>7</v>
          </cell>
          <cell r="AF16">
            <v>5.5</v>
          </cell>
          <cell r="AG16">
            <v>7.0694087403598949E-2</v>
          </cell>
        </row>
        <row r="17">
          <cell r="B17" t="str">
            <v>8 Months</v>
          </cell>
          <cell r="J17">
            <v>381.74807197943426</v>
          </cell>
          <cell r="K17">
            <v>56.493368992287891</v>
          </cell>
          <cell r="L17">
            <v>54.014465639710373</v>
          </cell>
          <cell r="P17" t="str">
            <v>8 Months</v>
          </cell>
          <cell r="Q17">
            <v>56.679950913159509</v>
          </cell>
          <cell r="R17">
            <v>103.22449605848404</v>
          </cell>
          <cell r="S17">
            <v>103.39481647698052</v>
          </cell>
          <cell r="T17">
            <v>103.56541792416753</v>
          </cell>
          <cell r="U17">
            <v>116.70333847171021</v>
          </cell>
          <cell r="V17">
            <v>119.49358562419272</v>
          </cell>
          <cell r="W17">
            <v>124.8946956944062</v>
          </cell>
          <cell r="X17">
            <v>138.13210235295841</v>
          </cell>
          <cell r="Y17">
            <v>143.5811531641744</v>
          </cell>
          <cell r="Z17">
            <v>159.50730520146564</v>
          </cell>
          <cell r="AA17">
            <v>162.38968065267179</v>
          </cell>
          <cell r="AB17">
            <v>165.28113368422851</v>
          </cell>
          <cell r="AE17">
            <v>8</v>
          </cell>
          <cell r="AF17">
            <v>6.6</v>
          </cell>
          <cell r="AG17">
            <v>8.483290488431873E-2</v>
          </cell>
        </row>
        <row r="18">
          <cell r="B18" t="str">
            <v>9 Months</v>
          </cell>
          <cell r="K18">
            <v>404.88431876606671</v>
          </cell>
          <cell r="L18">
            <v>59.917209537275042</v>
          </cell>
          <cell r="P18" t="str">
            <v>9 Months</v>
          </cell>
          <cell r="Q18">
            <v>57.288069617874648</v>
          </cell>
          <cell r="R18">
            <v>60.115099453351</v>
          </cell>
          <cell r="S18">
            <v>109.48052612263459</v>
          </cell>
          <cell r="T18">
            <v>109.66116899073694</v>
          </cell>
          <cell r="U18">
            <v>109.84210991957164</v>
          </cell>
          <cell r="V18">
            <v>123.77626807605631</v>
          </cell>
          <cell r="W18">
            <v>126.73562111656805</v>
          </cell>
          <cell r="X18">
            <v>132.46407119103691</v>
          </cell>
          <cell r="Y18">
            <v>146.50374491980438</v>
          </cell>
          <cell r="Z18">
            <v>152.28304123473043</v>
          </cell>
          <cell r="AA18">
            <v>169.17441460761512</v>
          </cell>
          <cell r="AB18">
            <v>172.23147948010646</v>
          </cell>
          <cell r="AE18">
            <v>9</v>
          </cell>
          <cell r="AF18">
            <v>7</v>
          </cell>
          <cell r="AG18">
            <v>8.9974293059125937E-2</v>
          </cell>
        </row>
        <row r="19">
          <cell r="B19" t="str">
            <v>10 Months</v>
          </cell>
          <cell r="L19">
            <v>416.45244215938288</v>
          </cell>
          <cell r="P19" t="str">
            <v>10 Months</v>
          </cell>
          <cell r="Q19">
            <v>61.629129809768614</v>
          </cell>
          <cell r="R19">
            <v>58.924871606956778</v>
          </cell>
          <cell r="S19">
            <v>61.832673723446739</v>
          </cell>
          <cell r="T19">
            <v>112.60854115470987</v>
          </cell>
          <cell r="U19">
            <v>112.79434524761514</v>
          </cell>
          <cell r="V19">
            <v>112.98045591727369</v>
          </cell>
          <cell r="W19">
            <v>127.31273287822934</v>
          </cell>
          <cell r="X19">
            <v>130.35663886275572</v>
          </cell>
          <cell r="Y19">
            <v>136.24875893935223</v>
          </cell>
          <cell r="Z19">
            <v>150.68956620322737</v>
          </cell>
          <cell r="AA19">
            <v>156.63398527000845</v>
          </cell>
          <cell r="AB19">
            <v>174.00796931068982</v>
          </cell>
          <cell r="AE19">
            <v>10</v>
          </cell>
          <cell r="AF19">
            <v>7.2</v>
          </cell>
          <cell r="AG19">
            <v>9.2544987146529534E-2</v>
          </cell>
          <cell r="AH19">
            <v>77.800000000000026</v>
          </cell>
        </row>
        <row r="20">
          <cell r="B20" t="str">
            <v>11 Months</v>
          </cell>
          <cell r="P20" t="str">
            <v>11 Months</v>
          </cell>
          <cell r="Q20">
            <v>416.45244215938288</v>
          </cell>
          <cell r="R20">
            <v>61.629129809768614</v>
          </cell>
          <cell r="S20">
            <v>58.924871606956778</v>
          </cell>
          <cell r="T20">
            <v>61.832673723446739</v>
          </cell>
          <cell r="U20">
            <v>112.60854115470987</v>
          </cell>
          <cell r="V20">
            <v>112.79434524761514</v>
          </cell>
          <cell r="W20">
            <v>112.98045591727369</v>
          </cell>
          <cell r="X20">
            <v>127.31273287822934</v>
          </cell>
          <cell r="Y20">
            <v>130.35663886275572</v>
          </cell>
          <cell r="Z20">
            <v>136.24875893935223</v>
          </cell>
          <cell r="AA20">
            <v>150.68956620322737</v>
          </cell>
          <cell r="AB20">
            <v>156.63398527000845</v>
          </cell>
          <cell r="AE20">
            <v>11</v>
          </cell>
          <cell r="AF20">
            <v>7.2</v>
          </cell>
          <cell r="AG20">
            <v>9.2544987146529534E-2</v>
          </cell>
        </row>
        <row r="21">
          <cell r="B21" t="str">
            <v>12 Months</v>
          </cell>
          <cell r="P21" t="str">
            <v>12 Months</v>
          </cell>
          <cell r="R21">
            <v>404.88431876606671</v>
          </cell>
          <cell r="S21">
            <v>59.917209537275042</v>
          </cell>
          <cell r="T21">
            <v>57.288069617874648</v>
          </cell>
          <cell r="U21">
            <v>60.115099453351</v>
          </cell>
          <cell r="V21">
            <v>109.48052612263459</v>
          </cell>
          <cell r="W21">
            <v>109.66116899073694</v>
          </cell>
          <cell r="X21">
            <v>109.84210991957164</v>
          </cell>
          <cell r="Y21">
            <v>123.77626807605631</v>
          </cell>
          <cell r="Z21">
            <v>126.73562111656805</v>
          </cell>
          <cell r="AA21">
            <v>132.46407119103691</v>
          </cell>
          <cell r="AB21">
            <v>146.50374491980438</v>
          </cell>
          <cell r="AE21">
            <v>12</v>
          </cell>
          <cell r="AF21">
            <v>7</v>
          </cell>
          <cell r="AG21">
            <v>8.9974293059125937E-2</v>
          </cell>
        </row>
        <row r="22">
          <cell r="B22" t="str">
            <v>13 Months</v>
          </cell>
          <cell r="P22" t="str">
            <v>13 Months</v>
          </cell>
          <cell r="S22">
            <v>381.74807197943426</v>
          </cell>
          <cell r="T22">
            <v>56.493368992287891</v>
          </cell>
          <cell r="U22">
            <v>54.014465639710373</v>
          </cell>
          <cell r="V22">
            <v>56.679950913159509</v>
          </cell>
          <cell r="W22">
            <v>103.22449605848404</v>
          </cell>
          <cell r="X22">
            <v>103.39481647698052</v>
          </cell>
          <cell r="Y22">
            <v>103.56541792416753</v>
          </cell>
          <cell r="Z22">
            <v>116.70333847171021</v>
          </cell>
          <cell r="AA22">
            <v>119.49358562419272</v>
          </cell>
          <cell r="AB22">
            <v>124.8946956944062</v>
          </cell>
          <cell r="AE22">
            <v>13</v>
          </cell>
          <cell r="AF22">
            <v>6.6</v>
          </cell>
          <cell r="AG22">
            <v>8.483290488431873E-2</v>
          </cell>
        </row>
        <row r="23">
          <cell r="B23" t="str">
            <v>14 Months</v>
          </cell>
          <cell r="P23" t="str">
            <v>14 Months</v>
          </cell>
          <cell r="T23">
            <v>318.12339331619529</v>
          </cell>
          <cell r="U23">
            <v>47.077807493573246</v>
          </cell>
          <cell r="V23">
            <v>45.01205469975865</v>
          </cell>
          <cell r="W23">
            <v>47.233292427632925</v>
          </cell>
          <cell r="X23">
            <v>86.020413382070032</v>
          </cell>
          <cell r="Y23">
            <v>86.162347064150453</v>
          </cell>
          <cell r="Z23">
            <v>86.304514936806285</v>
          </cell>
          <cell r="AA23">
            <v>97.252782059758516</v>
          </cell>
          <cell r="AB23">
            <v>99.577988020160603</v>
          </cell>
          <cell r="AE23">
            <v>14</v>
          </cell>
          <cell r="AF23">
            <v>5.5</v>
          </cell>
          <cell r="AG23">
            <v>7.0694087403598949E-2</v>
          </cell>
        </row>
        <row r="24">
          <cell r="B24" t="str">
            <v>15 Months</v>
          </cell>
          <cell r="P24" t="str">
            <v>15 Months</v>
          </cell>
          <cell r="U24">
            <v>231.36246786632381</v>
          </cell>
          <cell r="V24">
            <v>34.238405449871451</v>
          </cell>
          <cell r="W24">
            <v>32.736039781642653</v>
          </cell>
          <cell r="X24">
            <v>34.351485401914857</v>
          </cell>
          <cell r="Y24">
            <v>62.560300641505478</v>
          </cell>
          <cell r="Z24">
            <v>62.663525137563958</v>
          </cell>
          <cell r="AA24">
            <v>62.766919954040937</v>
          </cell>
          <cell r="AB24">
            <v>70.729296043460735</v>
          </cell>
          <cell r="AE24">
            <v>15</v>
          </cell>
          <cell r="AF24">
            <v>4</v>
          </cell>
          <cell r="AG24">
            <v>5.141388174807196E-2</v>
          </cell>
        </row>
        <row r="25">
          <cell r="B25" t="str">
            <v>16 Months</v>
          </cell>
          <cell r="P25" t="str">
            <v>16 Months</v>
          </cell>
          <cell r="V25">
            <v>173.52185089974287</v>
          </cell>
          <cell r="W25">
            <v>25.678804087403588</v>
          </cell>
          <cell r="X25">
            <v>24.552029836231988</v>
          </cell>
          <cell r="Y25">
            <v>25.763614051436139</v>
          </cell>
          <cell r="Z25">
            <v>46.920225481129108</v>
          </cell>
          <cell r="AA25">
            <v>46.997643853172967</v>
          </cell>
          <cell r="AB25">
            <v>47.075189965530704</v>
          </cell>
          <cell r="AE25">
            <v>16</v>
          </cell>
          <cell r="AF25">
            <v>3</v>
          </cell>
          <cell r="AG25">
            <v>3.856041131105397E-2</v>
          </cell>
        </row>
        <row r="26">
          <cell r="B26" t="str">
            <v>17 Months</v>
          </cell>
          <cell r="P26" t="str">
            <v>17 Months</v>
          </cell>
          <cell r="W26">
            <v>115.68123393316191</v>
          </cell>
          <cell r="X26">
            <v>17.119202724935725</v>
          </cell>
          <cell r="Y26">
            <v>16.368019890821326</v>
          </cell>
          <cell r="Z26">
            <v>17.175742700957429</v>
          </cell>
          <cell r="AA26">
            <v>31.280150320752739</v>
          </cell>
          <cell r="AB26">
            <v>31.331762568781979</v>
          </cell>
          <cell r="AE26">
            <v>17</v>
          </cell>
          <cell r="AF26">
            <v>2</v>
          </cell>
          <cell r="AG26">
            <v>2.570694087403598E-2</v>
          </cell>
        </row>
        <row r="27">
          <cell r="B27" t="str">
            <v>18 Months</v>
          </cell>
          <cell r="P27" t="str">
            <v>18 Months</v>
          </cell>
          <cell r="X27">
            <v>86.760925449871436</v>
          </cell>
          <cell r="Y27">
            <v>12.839402043701794</v>
          </cell>
          <cell r="Z27">
            <v>12.276014918115994</v>
          </cell>
          <cell r="AA27">
            <v>12.88180702571807</v>
          </cell>
          <cell r="AB27">
            <v>23.460112740564554</v>
          </cell>
          <cell r="AE27">
            <v>18</v>
          </cell>
          <cell r="AF27">
            <v>1.5</v>
          </cell>
          <cell r="AG27">
            <v>1.9280205655526985E-2</v>
          </cell>
        </row>
        <row r="28">
          <cell r="B28" t="str">
            <v>19 Months</v>
          </cell>
          <cell r="P28" t="str">
            <v>19 Months</v>
          </cell>
          <cell r="Y28">
            <v>69.408740359897152</v>
          </cell>
          <cell r="Z28">
            <v>10.271521634961434</v>
          </cell>
          <cell r="AA28">
            <v>9.8208119344927951</v>
          </cell>
          <cell r="AB28">
            <v>10.305445620574456</v>
          </cell>
          <cell r="AE28">
            <v>19</v>
          </cell>
          <cell r="AF28">
            <v>1.2</v>
          </cell>
          <cell r="AG28">
            <v>1.5424164524421588E-2</v>
          </cell>
        </row>
        <row r="29">
          <cell r="B29" t="str">
            <v>20 Months</v>
          </cell>
          <cell r="P29" t="str">
            <v>20 Months</v>
          </cell>
          <cell r="Z29">
            <v>52.05655526992286</v>
          </cell>
          <cell r="AA29">
            <v>7.7036412262210767</v>
          </cell>
          <cell r="AB29">
            <v>7.3656089508695972</v>
          </cell>
          <cell r="AE29">
            <v>20</v>
          </cell>
          <cell r="AF29">
            <v>0.9</v>
          </cell>
          <cell r="AG29">
            <v>1.1568123393316192E-2</v>
          </cell>
        </row>
        <row r="30">
          <cell r="B30" t="str">
            <v>Total Patient Drop-Outs</v>
          </cell>
          <cell r="C30">
            <v>52.05655526992286</v>
          </cell>
          <cell r="D30">
            <v>77.112381586118232</v>
          </cell>
          <cell r="E30">
            <v>104.39805603570247</v>
          </cell>
          <cell r="F30">
            <v>146.07053212678733</v>
          </cell>
          <cell r="G30">
            <v>227.29858180770779</v>
          </cell>
          <cell r="H30">
            <v>319.15848221867031</v>
          </cell>
          <cell r="I30">
            <v>450.47129857474908</v>
          </cell>
          <cell r="J30">
            <v>576.84867314941653</v>
          </cell>
          <cell r="K30">
            <v>680.04417956358725</v>
          </cell>
          <cell r="L30">
            <v>783.83950159654296</v>
          </cell>
          <cell r="P30" t="str">
            <v>Total Patient Drop-Outs</v>
          </cell>
          <cell r="Q30">
            <v>891.87532436878359</v>
          </cell>
          <cell r="R30">
            <v>1000.0436661789447</v>
          </cell>
          <cell r="S30">
            <v>1103.74444410414</v>
          </cell>
          <cell r="T30">
            <v>1171.6517556066519</v>
          </cell>
          <cell r="U30">
            <v>1214.4020710040077</v>
          </cell>
          <cell r="V30">
            <v>1279.2642164034869</v>
          </cell>
          <cell r="W30">
            <v>1341.0939112322997</v>
          </cell>
          <cell r="X30">
            <v>1422.7484559179313</v>
          </cell>
          <cell r="Y30">
            <v>1507.7799233879105</v>
          </cell>
          <cell r="Z30">
            <v>1587.6320281240182</v>
          </cell>
          <cell r="AA30">
            <v>1623.7597008916359</v>
          </cell>
          <cell r="AB30">
            <v>1699.1647344146727</v>
          </cell>
        </row>
        <row r="31">
          <cell r="B31" t="str">
            <v>Patients at Start of Period</v>
          </cell>
          <cell r="C31">
            <v>0</v>
          </cell>
          <cell r="D31">
            <v>4447.9434447300773</v>
          </cell>
          <cell r="E31">
            <v>5036.7680491439587</v>
          </cell>
          <cell r="F31">
            <v>5569.0859668612065</v>
          </cell>
          <cell r="G31">
            <v>6091.151825801664</v>
          </cell>
          <cell r="H31">
            <v>7080.651091471238</v>
          </cell>
          <cell r="I31">
            <v>7980.2981731781874</v>
          </cell>
          <cell r="J31">
            <v>8750.6434677095367</v>
          </cell>
          <cell r="K31">
            <v>9549.4796026054319</v>
          </cell>
          <cell r="L31">
            <v>10278.011326308844</v>
          </cell>
          <cell r="P31" t="str">
            <v>Patients at Start of Period</v>
          </cell>
          <cell r="Q31">
            <v>10966.415358806968</v>
          </cell>
          <cell r="R31">
            <v>11702.824513689724</v>
          </cell>
          <cell r="S31">
            <v>12395.298077233927</v>
          </cell>
          <cell r="T31">
            <v>13171.806412625852</v>
          </cell>
          <cell r="U31">
            <v>13914.384528955241</v>
          </cell>
          <cell r="V31">
            <v>14648.29642774411</v>
          </cell>
          <cell r="W31">
            <v>15351.537545022435</v>
          </cell>
          <cell r="X31">
            <v>15996.220101272524</v>
          </cell>
          <cell r="Y31">
            <v>16593.603597112291</v>
          </cell>
          <cell r="Z31">
            <v>17140.419076579063</v>
          </cell>
          <cell r="AA31">
            <v>17641.954131986095</v>
          </cell>
          <cell r="AB31">
            <v>18110.808640313338</v>
          </cell>
        </row>
        <row r="32">
          <cell r="B32" t="str">
            <v>Patients at End of Period</v>
          </cell>
          <cell r="C32">
            <v>4447.9434447300773</v>
          </cell>
          <cell r="D32">
            <v>5036.7680491439587</v>
          </cell>
          <cell r="E32">
            <v>5569.0859668612065</v>
          </cell>
          <cell r="F32">
            <v>6091.151825801664</v>
          </cell>
          <cell r="G32">
            <v>7080.651091471238</v>
          </cell>
          <cell r="H32">
            <v>7980.2981731781874</v>
          </cell>
          <cell r="I32">
            <v>8750.6434677095367</v>
          </cell>
          <cell r="J32">
            <v>9549.4796026054319</v>
          </cell>
          <cell r="K32">
            <v>10278.011326308844</v>
          </cell>
          <cell r="L32">
            <v>10966.415358806968</v>
          </cell>
          <cell r="P32" t="str">
            <v>Patients at End of Period</v>
          </cell>
          <cell r="Q32">
            <v>11702.824513689724</v>
          </cell>
          <cell r="R32">
            <v>12395.298077233927</v>
          </cell>
          <cell r="S32">
            <v>13171.806412625852</v>
          </cell>
          <cell r="T32">
            <v>13914.384528955241</v>
          </cell>
          <cell r="U32">
            <v>14648.29642774411</v>
          </cell>
          <cell r="V32">
            <v>15351.537545022435</v>
          </cell>
          <cell r="W32">
            <v>15996.220101272524</v>
          </cell>
          <cell r="X32">
            <v>16593.603597112291</v>
          </cell>
          <cell r="Y32">
            <v>17140.419076579063</v>
          </cell>
          <cell r="Z32">
            <v>17641.954131986095</v>
          </cell>
          <cell r="AA32">
            <v>18110.808640313338</v>
          </cell>
          <cell r="AB32">
            <v>18507.710928562756</v>
          </cell>
        </row>
        <row r="34">
          <cell r="B34" t="str">
            <v>Total Patient Days</v>
          </cell>
          <cell r="C34">
            <v>82509.350899742945</v>
          </cell>
          <cell r="D34">
            <v>131450.00183242085</v>
          </cell>
          <cell r="E34">
            <v>146351.83166713189</v>
          </cell>
          <cell r="F34">
            <v>160496.79843688456</v>
          </cell>
          <cell r="G34">
            <v>179945.42295666158</v>
          </cell>
          <cell r="H34">
            <v>205105.32511190866</v>
          </cell>
          <cell r="I34">
            <v>226644.72736962023</v>
          </cell>
          <cell r="J34">
            <v>246681.37251187017</v>
          </cell>
          <cell r="K34">
            <v>266585.24979247933</v>
          </cell>
          <cell r="L34">
            <v>284902.36485847033</v>
          </cell>
          <cell r="P34" t="str">
            <v>Total Patient Days</v>
          </cell>
          <cell r="Q34">
            <v>304256.21414927888</v>
          </cell>
          <cell r="R34">
            <v>322721.48581298249</v>
          </cell>
          <cell r="S34">
            <v>340512.77522210806</v>
          </cell>
          <cell r="T34">
            <v>360793.60723810934</v>
          </cell>
          <cell r="U34">
            <v>380830.17473145231</v>
          </cell>
          <cell r="V34">
            <v>400006.34598871687</v>
          </cell>
          <cell r="W34">
            <v>418008.22700002068</v>
          </cell>
          <cell r="X34">
            <v>434217.91484519071</v>
          </cell>
          <cell r="Y34">
            <v>449010.07333125081</v>
          </cell>
          <cell r="Z34">
            <v>462532.75108846836</v>
          </cell>
          <cell r="AA34">
            <v>475608.79808002932</v>
          </cell>
          <cell r="AB34">
            <v>486670.0973086626</v>
          </cell>
        </row>
        <row r="35">
          <cell r="B35" t="str">
            <v>Average Cost/Day</v>
          </cell>
          <cell r="C35">
            <v>146.66666666666666</v>
          </cell>
          <cell r="D35">
            <v>146.66666666666666</v>
          </cell>
          <cell r="E35">
            <v>146.66666666666666</v>
          </cell>
          <cell r="F35">
            <v>146.66666666666666</v>
          </cell>
          <cell r="G35">
            <v>146.66666666666666</v>
          </cell>
          <cell r="H35">
            <v>146.66666666666666</v>
          </cell>
          <cell r="I35">
            <v>146.66666666666666</v>
          </cell>
          <cell r="J35">
            <v>146.66666666666666</v>
          </cell>
          <cell r="K35">
            <v>146.66666666666666</v>
          </cell>
          <cell r="L35">
            <v>146.66666666666666</v>
          </cell>
          <cell r="P35" t="str">
            <v>Average Cost/Day</v>
          </cell>
          <cell r="Q35">
            <v>146.66666666666666</v>
          </cell>
          <cell r="R35">
            <v>146.66666666666666</v>
          </cell>
          <cell r="S35">
            <v>146.66666666666666</v>
          </cell>
          <cell r="T35">
            <v>146.66666666666666</v>
          </cell>
          <cell r="U35">
            <v>146.66666666666666</v>
          </cell>
          <cell r="V35">
            <v>146.66666666666666</v>
          </cell>
          <cell r="W35">
            <v>146.66666666666666</v>
          </cell>
          <cell r="X35">
            <v>146.66666666666666</v>
          </cell>
          <cell r="Y35">
            <v>146.66666666666666</v>
          </cell>
          <cell r="Z35">
            <v>146.66666666666666</v>
          </cell>
          <cell r="AA35">
            <v>146.66666666666666</v>
          </cell>
          <cell r="AB35">
            <v>146.66666666666666</v>
          </cell>
        </row>
        <row r="37">
          <cell r="B37" t="str">
            <v>Monthly Sales</v>
          </cell>
          <cell r="C37">
            <v>12101.371465295631</v>
          </cell>
          <cell r="D37">
            <v>19279.333602088391</v>
          </cell>
          <cell r="E37">
            <v>21464.935311179343</v>
          </cell>
          <cell r="F37">
            <v>23539.530437409736</v>
          </cell>
          <cell r="G37">
            <v>26391.995366977033</v>
          </cell>
          <cell r="H37">
            <v>30082.114349746604</v>
          </cell>
          <cell r="I37">
            <v>33241.226680877633</v>
          </cell>
          <cell r="J37">
            <v>36179.934635074285</v>
          </cell>
          <cell r="K37">
            <v>39099.169969563634</v>
          </cell>
          <cell r="L37">
            <v>41785.680179242314</v>
          </cell>
          <cell r="M37">
            <v>283165.29199745459</v>
          </cell>
          <cell r="P37" t="str">
            <v>Monthly Sales</v>
          </cell>
          <cell r="Q37">
            <v>44624.244741894232</v>
          </cell>
          <cell r="R37">
            <v>47332.484585904094</v>
          </cell>
          <cell r="S37">
            <v>49941.873699242511</v>
          </cell>
          <cell r="T37">
            <v>52916.39572825603</v>
          </cell>
          <cell r="U37">
            <v>55855.092293946334</v>
          </cell>
          <cell r="V37">
            <v>58667.597411678471</v>
          </cell>
          <cell r="W37">
            <v>61307.873293336364</v>
          </cell>
          <cell r="X37">
            <v>63685.294177294636</v>
          </cell>
          <cell r="Y37">
            <v>65854.810755250117</v>
          </cell>
          <cell r="Z37">
            <v>67838.136826308677</v>
          </cell>
          <cell r="AA37">
            <v>69755.957051737627</v>
          </cell>
          <cell r="AB37">
            <v>71378.280938603843</v>
          </cell>
          <cell r="AC37">
            <v>709158.04150345293</v>
          </cell>
        </row>
        <row r="38">
          <cell r="C38" t="str">
            <v>1Q04</v>
          </cell>
          <cell r="F38" t="str">
            <v>2Q04</v>
          </cell>
          <cell r="I38" t="str">
            <v>3Q04</v>
          </cell>
          <cell r="L38" t="str">
            <v>4Q04</v>
          </cell>
          <cell r="M38">
            <v>2004</v>
          </cell>
          <cell r="S38" t="str">
            <v>1Q05</v>
          </cell>
          <cell r="V38" t="str">
            <v>2Q05</v>
          </cell>
          <cell r="Y38" t="str">
            <v>3Q05</v>
          </cell>
          <cell r="AB38" t="str">
            <v>4Q05</v>
          </cell>
          <cell r="AC38">
            <v>2005</v>
          </cell>
        </row>
        <row r="39">
          <cell r="B39" t="str">
            <v>Front-line Sales</v>
          </cell>
          <cell r="C39">
            <v>12101.371465295631</v>
          </cell>
          <cell r="F39">
            <v>64283.799350677466</v>
          </cell>
          <cell r="I39">
            <v>89715.336397601262</v>
          </cell>
          <cell r="L39">
            <v>117064.78478388023</v>
          </cell>
          <cell r="M39">
            <v>283165.29199745459</v>
          </cell>
          <cell r="P39" t="str">
            <v>Total Sales</v>
          </cell>
          <cell r="S39">
            <v>141898.60302704084</v>
          </cell>
          <cell r="V39">
            <v>167439.08543388083</v>
          </cell>
          <cell r="Y39">
            <v>190847.97822588112</v>
          </cell>
          <cell r="AB39">
            <v>208972.37481665018</v>
          </cell>
          <cell r="AC39">
            <v>709158.04150345293</v>
          </cell>
        </row>
        <row r="41">
          <cell r="B41" t="str">
            <v>Relapsed / Refractory</v>
          </cell>
          <cell r="C41">
            <v>38047</v>
          </cell>
          <cell r="D41">
            <v>38078</v>
          </cell>
          <cell r="E41">
            <v>38108</v>
          </cell>
          <cell r="F41">
            <v>38139</v>
          </cell>
          <cell r="G41">
            <v>38169</v>
          </cell>
          <cell r="H41">
            <v>38200</v>
          </cell>
          <cell r="I41">
            <v>38231</v>
          </cell>
          <cell r="J41">
            <v>38261</v>
          </cell>
          <cell r="K41">
            <v>38292</v>
          </cell>
          <cell r="L41">
            <v>38322</v>
          </cell>
          <cell r="M41">
            <v>2004</v>
          </cell>
          <cell r="P41" t="str">
            <v>Relapsed / Refractory</v>
          </cell>
          <cell r="Q41">
            <v>38353</v>
          </cell>
          <cell r="R41">
            <v>38384</v>
          </cell>
          <cell r="S41">
            <v>38412</v>
          </cell>
          <cell r="T41">
            <v>38443</v>
          </cell>
          <cell r="U41">
            <v>38473</v>
          </cell>
          <cell r="V41">
            <v>38504</v>
          </cell>
          <cell r="W41">
            <v>38534</v>
          </cell>
          <cell r="X41">
            <v>38565</v>
          </cell>
          <cell r="Y41">
            <v>38596</v>
          </cell>
          <cell r="Z41">
            <v>38626</v>
          </cell>
          <cell r="AA41">
            <v>38657</v>
          </cell>
          <cell r="AB41">
            <v>38687</v>
          </cell>
          <cell r="AC41">
            <v>2005</v>
          </cell>
        </row>
        <row r="42">
          <cell r="B42" t="str">
            <v>Previously relapsed Pts Wainting for Therapy</v>
          </cell>
          <cell r="C42">
            <v>25000</v>
          </cell>
        </row>
        <row r="43">
          <cell r="B43" t="str">
            <v>New Relapsing Patients</v>
          </cell>
          <cell r="C43">
            <v>2593</v>
          </cell>
          <cell r="D43">
            <v>2597.2784499999998</v>
          </cell>
          <cell r="E43">
            <v>2601.5639594424997</v>
          </cell>
          <cell r="F43">
            <v>2605.8565399755798</v>
          </cell>
          <cell r="G43">
            <v>2610.1562032665393</v>
          </cell>
          <cell r="H43">
            <v>2614.4629610019288</v>
          </cell>
          <cell r="I43">
            <v>2618.7768248875818</v>
          </cell>
          <cell r="J43">
            <v>2623.0978066486459</v>
          </cell>
          <cell r="K43">
            <v>2627.4259180296158</v>
          </cell>
          <cell r="L43">
            <v>2631.7611707943643</v>
          </cell>
          <cell r="M43">
            <v>26123.379834046755</v>
          </cell>
          <cell r="P43" t="str">
            <v>New Relapsing Patients</v>
          </cell>
          <cell r="Q43">
            <v>2636.1035767261747</v>
          </cell>
          <cell r="R43">
            <v>2640.4531476277725</v>
          </cell>
          <cell r="S43">
            <v>2644.809895321358</v>
          </cell>
          <cell r="T43">
            <v>2649.173831648638</v>
          </cell>
          <cell r="U43">
            <v>2653.5449684708583</v>
          </cell>
          <cell r="V43">
            <v>2657.9233176688349</v>
          </cell>
          <cell r="W43">
            <v>2662.3088911429882</v>
          </cell>
          <cell r="X43">
            <v>2666.7017008133739</v>
          </cell>
          <cell r="Y43">
            <v>2671.1017586197158</v>
          </cell>
          <cell r="Z43">
            <v>2675.5090765214381</v>
          </cell>
          <cell r="AA43">
            <v>2679.9236664976984</v>
          </cell>
          <cell r="AB43">
            <v>2684.3455405474192</v>
          </cell>
          <cell r="AC43">
            <v>31921.899371606272</v>
          </cell>
        </row>
        <row r="44">
          <cell r="C44">
            <v>0.18</v>
          </cell>
          <cell r="D44">
            <v>0.34</v>
          </cell>
          <cell r="E44">
            <v>0.34</v>
          </cell>
          <cell r="F44">
            <v>0.34</v>
          </cell>
          <cell r="G44">
            <v>0.34</v>
          </cell>
          <cell r="H44">
            <v>0.34</v>
          </cell>
          <cell r="I44">
            <v>0.34</v>
          </cell>
          <cell r="J44">
            <v>0.36</v>
          </cell>
          <cell r="K44">
            <v>0.36</v>
          </cell>
          <cell r="L44">
            <v>0.36</v>
          </cell>
          <cell r="Q44">
            <v>0.4</v>
          </cell>
          <cell r="R44">
            <v>0.43</v>
          </cell>
          <cell r="S44">
            <v>0.47</v>
          </cell>
          <cell r="T44">
            <v>0.48</v>
          </cell>
          <cell r="U44">
            <v>0.49</v>
          </cell>
          <cell r="V44">
            <v>0.49</v>
          </cell>
          <cell r="W44">
            <v>0.5</v>
          </cell>
          <cell r="X44">
            <v>0.5</v>
          </cell>
          <cell r="Y44">
            <v>0.5</v>
          </cell>
          <cell r="Z44">
            <v>0.5</v>
          </cell>
          <cell r="AA44">
            <v>0.5</v>
          </cell>
          <cell r="AB44">
            <v>0.5</v>
          </cell>
          <cell r="AC44">
            <v>0.48014264355070313</v>
          </cell>
        </row>
        <row r="45">
          <cell r="B45" t="str">
            <v>New Patients Starting Therapy</v>
          </cell>
          <cell r="C45">
            <v>4600</v>
          </cell>
          <cell r="D45">
            <v>883.07467299999996</v>
          </cell>
          <cell r="E45">
            <v>884.53174621044991</v>
          </cell>
          <cell r="F45">
            <v>885.99122359169723</v>
          </cell>
          <cell r="G45">
            <v>887.45310911062336</v>
          </cell>
          <cell r="H45">
            <v>888.91740674065579</v>
          </cell>
          <cell r="I45">
            <v>890.38412046177791</v>
          </cell>
          <cell r="J45">
            <v>944.31521039351253</v>
          </cell>
          <cell r="K45">
            <v>945.8733304906616</v>
          </cell>
          <cell r="L45">
            <v>947.43402148597113</v>
          </cell>
          <cell r="M45">
            <v>12757.974841485349</v>
          </cell>
          <cell r="P45" t="str">
            <v>New Patients Starting Therapy</v>
          </cell>
          <cell r="Q45">
            <v>1054.4414306904698</v>
          </cell>
          <cell r="R45">
            <v>1135.3948534799422</v>
          </cell>
          <cell r="S45">
            <v>1243.0606508010383</v>
          </cell>
          <cell r="T45">
            <v>1271.6034391913463</v>
          </cell>
          <cell r="U45">
            <v>1300.2370345507206</v>
          </cell>
          <cell r="V45">
            <v>1302.3824256577291</v>
          </cell>
          <cell r="W45">
            <v>1331.1544455714941</v>
          </cell>
          <cell r="X45">
            <v>1333.350850406687</v>
          </cell>
          <cell r="Y45">
            <v>1335.5508793098579</v>
          </cell>
          <cell r="Z45">
            <v>1337.7545382607191</v>
          </cell>
          <cell r="AA45">
            <v>1339.9618332488492</v>
          </cell>
          <cell r="AB45">
            <v>1342.1727702737096</v>
          </cell>
          <cell r="AC45">
            <v>15327.065151442564</v>
          </cell>
        </row>
        <row r="46">
          <cell r="B46" t="str">
            <v>Failures</v>
          </cell>
          <cell r="P46" t="str">
            <v>Failures</v>
          </cell>
          <cell r="AE46" t="str">
            <v>Distribution of Failure Rates</v>
          </cell>
        </row>
        <row r="47">
          <cell r="B47" t="str">
            <v>1 Month</v>
          </cell>
          <cell r="C47">
            <v>8.9008176767992015</v>
          </cell>
          <cell r="D47">
            <v>1.708714491167842</v>
          </cell>
          <cell r="E47">
            <v>1.711533870078269</v>
          </cell>
          <cell r="F47">
            <v>1.7143579009638983</v>
          </cell>
          <cell r="G47">
            <v>1.7171865915004882</v>
          </cell>
          <cell r="H47">
            <v>1.7200199493764639</v>
          </cell>
          <cell r="I47">
            <v>1.7228579822929351</v>
          </cell>
          <cell r="J47">
            <v>1.8272125037262896</v>
          </cell>
          <cell r="K47">
            <v>1.8302274043574376</v>
          </cell>
          <cell r="L47">
            <v>1.8332472795746273</v>
          </cell>
          <cell r="P47" t="str">
            <v>1 Month</v>
          </cell>
          <cell r="Q47">
            <v>2.0403023750954725</v>
          </cell>
          <cell r="R47">
            <v>2.1969440395654583</v>
          </cell>
          <cell r="S47">
            <v>2.4052730899963914</v>
          </cell>
          <cell r="T47">
            <v>2.4605022542245636</v>
          </cell>
          <cell r="U47">
            <v>2.5159071263387016</v>
          </cell>
          <cell r="V47">
            <v>2.52005837309716</v>
          </cell>
          <cell r="W47">
            <v>2.5757310912375204</v>
          </cell>
          <cell r="X47">
            <v>2.579981047538062</v>
          </cell>
          <cell r="Y47">
            <v>2.5842380162664997</v>
          </cell>
          <cell r="Z47">
            <v>2.5885020089933395</v>
          </cell>
          <cell r="AA47">
            <v>2.5927730373081781</v>
          </cell>
          <cell r="AB47">
            <v>2.5970511128197362</v>
          </cell>
          <cell r="AE47">
            <v>1</v>
          </cell>
          <cell r="AF47">
            <v>0.62</v>
          </cell>
          <cell r="AG47">
            <v>1.9349603645215654E-3</v>
          </cell>
        </row>
        <row r="48">
          <cell r="B48" t="str">
            <v>2 Months</v>
          </cell>
          <cell r="D48">
            <v>34.454778103738839</v>
          </cell>
          <cell r="E48">
            <v>6.6143786754884211</v>
          </cell>
          <cell r="F48">
            <v>6.6252924003029765</v>
          </cell>
          <cell r="G48">
            <v>6.636224132763477</v>
          </cell>
          <cell r="H48">
            <v>6.6471739025825354</v>
          </cell>
          <cell r="I48">
            <v>6.6581417395217954</v>
          </cell>
          <cell r="J48">
            <v>6.6691276733920066</v>
          </cell>
          <cell r="K48">
            <v>7.0730806595856377</v>
          </cell>
          <cell r="L48">
            <v>7.0847512426739518</v>
          </cell>
          <cell r="P48" t="str">
            <v>2 Months</v>
          </cell>
          <cell r="Q48">
            <v>7.0964410822243638</v>
          </cell>
          <cell r="R48">
            <v>7.8979446777889253</v>
          </cell>
          <cell r="S48">
            <v>8.5042995079953219</v>
          </cell>
          <cell r="T48">
            <v>9.310734541921514</v>
          </cell>
          <cell r="U48">
            <v>9.5245248550628272</v>
          </cell>
          <cell r="V48">
            <v>9.7389953277627157</v>
          </cell>
          <cell r="W48">
            <v>9.7550646700535228</v>
          </cell>
          <cell r="X48">
            <v>9.9705719660807244</v>
          </cell>
          <cell r="Y48">
            <v>9.9870234098247561</v>
          </cell>
          <cell r="Z48">
            <v>10.003501998450966</v>
          </cell>
          <cell r="AA48">
            <v>10.020007776748411</v>
          </cell>
          <cell r="AB48">
            <v>10.036540789580044</v>
          </cell>
          <cell r="AE48">
            <v>2</v>
          </cell>
          <cell r="AF48">
            <v>2.4</v>
          </cell>
          <cell r="AG48">
            <v>7.4901691529867045E-3</v>
          </cell>
        </row>
        <row r="49">
          <cell r="B49" t="str">
            <v>3 Months</v>
          </cell>
          <cell r="E49">
            <v>117.72049185444104</v>
          </cell>
          <cell r="F49">
            <v>22.599127141252104</v>
          </cell>
          <cell r="G49">
            <v>22.636415701035169</v>
          </cell>
          <cell r="H49">
            <v>22.673765786941878</v>
          </cell>
          <cell r="I49">
            <v>22.711177500490326</v>
          </cell>
          <cell r="J49">
            <v>22.748650943366133</v>
          </cell>
          <cell r="K49">
            <v>22.786186217422689</v>
          </cell>
          <cell r="L49">
            <v>24.166358920250925</v>
          </cell>
          <cell r="P49" t="str">
            <v>3 Months</v>
          </cell>
          <cell r="Q49">
            <v>24.206233412469334</v>
          </cell>
          <cell r="R49">
            <v>24.246173697599907</v>
          </cell>
          <cell r="S49">
            <v>26.984644315778826</v>
          </cell>
          <cell r="T49">
            <v>29.056356652317348</v>
          </cell>
          <cell r="U49">
            <v>31.811676351565172</v>
          </cell>
          <cell r="V49">
            <v>32.542126588131325</v>
          </cell>
          <cell r="W49">
            <v>33.274900703189275</v>
          </cell>
          <cell r="X49">
            <v>33.329804289349532</v>
          </cell>
          <cell r="Y49">
            <v>34.066120884109139</v>
          </cell>
          <cell r="Z49">
            <v>34.122329983567916</v>
          </cell>
          <cell r="AA49">
            <v>34.1786318280408</v>
          </cell>
          <cell r="AB49">
            <v>34.235026570557068</v>
          </cell>
          <cell r="AE49">
            <v>3</v>
          </cell>
          <cell r="AF49">
            <v>8.1999999999999993</v>
          </cell>
          <cell r="AG49">
            <v>2.5591411272704572E-2</v>
          </cell>
        </row>
        <row r="50">
          <cell r="B50" t="str">
            <v>4 Months</v>
          </cell>
          <cell r="F50">
            <v>301.47930840771488</v>
          </cell>
          <cell r="G50">
            <v>57.875813410523683</v>
          </cell>
          <cell r="H50">
            <v>57.971308502651041</v>
          </cell>
          <cell r="I50">
            <v>58.066961161680425</v>
          </cell>
          <cell r="J50">
            <v>58.162771647597182</v>
          </cell>
          <cell r="K50">
            <v>58.258740220815717</v>
          </cell>
          <cell r="L50">
            <v>58.354867142180062</v>
          </cell>
          <cell r="P50" t="str">
            <v>4 Months</v>
          </cell>
          <cell r="Q50">
            <v>61.88945577137433</v>
          </cell>
          <cell r="R50">
            <v>61.991573373397081</v>
          </cell>
          <cell r="S50">
            <v>62.093859469463183</v>
          </cell>
          <cell r="T50">
            <v>69.107015930653091</v>
          </cell>
          <cell r="U50">
            <v>74.412620694959074</v>
          </cell>
          <cell r="V50">
            <v>81.468927241813248</v>
          </cell>
          <cell r="W50">
            <v>83.339592481799741</v>
          </cell>
          <cell r="X50">
            <v>85.216209117923768</v>
          </cell>
          <cell r="Y50">
            <v>85.356815862968318</v>
          </cell>
          <cell r="Z50">
            <v>87.242504703206336</v>
          </cell>
          <cell r="AA50">
            <v>87.386454835966617</v>
          </cell>
          <cell r="AB50">
            <v>87.53064248644597</v>
          </cell>
          <cell r="AE50">
            <v>4</v>
          </cell>
          <cell r="AF50">
            <v>21</v>
          </cell>
          <cell r="AG50">
            <v>6.5538980088633667E-2</v>
          </cell>
        </row>
        <row r="51">
          <cell r="B51" t="str">
            <v>5 Months</v>
          </cell>
          <cell r="G51">
            <v>674.73940453155228</v>
          </cell>
          <cell r="H51">
            <v>129.53158239498157</v>
          </cell>
          <cell r="I51">
            <v>129.74530950593328</v>
          </cell>
          <cell r="J51">
            <v>129.95938926661807</v>
          </cell>
          <cell r="K51">
            <v>130.17382225890796</v>
          </cell>
          <cell r="L51">
            <v>130.38860906563517</v>
          </cell>
          <cell r="P51" t="str">
            <v>5 Months</v>
          </cell>
          <cell r="Q51">
            <v>130.60375027059345</v>
          </cell>
          <cell r="R51">
            <v>138.51449625021871</v>
          </cell>
          <cell r="S51">
            <v>138.74304516903155</v>
          </cell>
          <cell r="T51">
            <v>138.97197119356045</v>
          </cell>
          <cell r="U51">
            <v>154.66808327336645</v>
          </cell>
          <cell r="V51">
            <v>166.54253203157504</v>
          </cell>
          <cell r="W51">
            <v>182.33521811262966</v>
          </cell>
          <cell r="X51">
            <v>186.52194507831368</v>
          </cell>
          <cell r="Y51">
            <v>190.72199183535318</v>
          </cell>
          <cell r="Z51">
            <v>191.03668312188145</v>
          </cell>
          <cell r="AA51">
            <v>195.25703433574751</v>
          </cell>
          <cell r="AB51">
            <v>195.57920844240147</v>
          </cell>
          <cell r="AE51">
            <v>5</v>
          </cell>
          <cell r="AF51">
            <v>47</v>
          </cell>
          <cell r="AG51">
            <v>0.14668247924598962</v>
          </cell>
        </row>
        <row r="52">
          <cell r="B52" t="str">
            <v>6 Months</v>
          </cell>
          <cell r="H52">
            <v>1162.8487610011857</v>
          </cell>
          <cell r="I52">
            <v>223.23528029773419</v>
          </cell>
          <cell r="J52">
            <v>223.60361851022543</v>
          </cell>
          <cell r="K52">
            <v>223.97256448076732</v>
          </cell>
          <cell r="L52">
            <v>224.34211921216055</v>
          </cell>
          <cell r="P52" t="str">
            <v>6 Months</v>
          </cell>
          <cell r="Q52">
            <v>224.71228370886058</v>
          </cell>
          <cell r="R52">
            <v>225.08305897698023</v>
          </cell>
          <cell r="S52">
            <v>238.71647226101524</v>
          </cell>
          <cell r="T52">
            <v>239.11035444024586</v>
          </cell>
          <cell r="U52">
            <v>239.50488652507227</v>
          </cell>
          <cell r="V52">
            <v>266.5556328753762</v>
          </cell>
          <cell r="W52">
            <v>287.02010839484211</v>
          </cell>
          <cell r="X52">
            <v>314.2372907898511</v>
          </cell>
          <cell r="Y52">
            <v>321.45271385837037</v>
          </cell>
          <cell r="Z52">
            <v>328.69109231199161</v>
          </cell>
          <cell r="AA52">
            <v>329.23343261430637</v>
          </cell>
          <cell r="AB52">
            <v>336.5068038552244</v>
          </cell>
          <cell r="AE52">
            <v>6</v>
          </cell>
          <cell r="AF52">
            <v>81</v>
          </cell>
          <cell r="AG52">
            <v>0.25279320891330126</v>
          </cell>
        </row>
        <row r="53">
          <cell r="B53" t="str">
            <v>7 Months</v>
          </cell>
          <cell r="I53">
            <v>1162.8487610011857</v>
          </cell>
          <cell r="J53">
            <v>223.23528029773419</v>
          </cell>
          <cell r="K53">
            <v>223.60361851022543</v>
          </cell>
          <cell r="L53">
            <v>223.97256448076732</v>
          </cell>
          <cell r="P53" t="str">
            <v>7 Months</v>
          </cell>
          <cell r="Q53">
            <v>224.34211921216055</v>
          </cell>
          <cell r="R53">
            <v>224.71228370886058</v>
          </cell>
          <cell r="S53">
            <v>225.08305897698023</v>
          </cell>
          <cell r="T53">
            <v>238.71647226101524</v>
          </cell>
          <cell r="U53">
            <v>239.11035444024586</v>
          </cell>
          <cell r="V53">
            <v>239.50488652507227</v>
          </cell>
          <cell r="W53">
            <v>266.5556328753762</v>
          </cell>
          <cell r="X53">
            <v>287.02010839484211</v>
          </cell>
          <cell r="Y53">
            <v>314.2372907898511</v>
          </cell>
          <cell r="Z53">
            <v>321.45271385837037</v>
          </cell>
          <cell r="AA53">
            <v>328.69109231199161</v>
          </cell>
          <cell r="AB53">
            <v>329.23343261430637</v>
          </cell>
          <cell r="AE53">
            <v>7</v>
          </cell>
          <cell r="AF53">
            <v>81</v>
          </cell>
          <cell r="AG53">
            <v>0.25279320891330126</v>
          </cell>
          <cell r="AH53">
            <v>320.42</v>
          </cell>
        </row>
        <row r="54">
          <cell r="B54" t="str">
            <v>8 Months</v>
          </cell>
          <cell r="J54">
            <v>674.73940453155228</v>
          </cell>
          <cell r="K54">
            <v>129.53158239498157</v>
          </cell>
          <cell r="L54">
            <v>129.74530950593328</v>
          </cell>
          <cell r="P54" t="str">
            <v>8 Months</v>
          </cell>
          <cell r="Q54">
            <v>129.95938926661807</v>
          </cell>
          <cell r="R54">
            <v>130.17382225890796</v>
          </cell>
          <cell r="S54">
            <v>130.38860906563517</v>
          </cell>
          <cell r="T54">
            <v>130.60375027059345</v>
          </cell>
          <cell r="U54">
            <v>138.51449625021871</v>
          </cell>
          <cell r="V54">
            <v>138.74304516903155</v>
          </cell>
          <cell r="W54">
            <v>138.97197119356045</v>
          </cell>
          <cell r="X54">
            <v>154.66808327336645</v>
          </cell>
          <cell r="Y54">
            <v>166.54253203157504</v>
          </cell>
          <cell r="Z54">
            <v>182.33521811262966</v>
          </cell>
          <cell r="AA54">
            <v>186.52194507831368</v>
          </cell>
          <cell r="AB54">
            <v>190.72199183535318</v>
          </cell>
          <cell r="AE54">
            <v>8</v>
          </cell>
          <cell r="AF54">
            <v>47</v>
          </cell>
          <cell r="AG54">
            <v>0.14668247924598962</v>
          </cell>
        </row>
        <row r="55">
          <cell r="B55" t="str">
            <v>9 Months</v>
          </cell>
          <cell r="K55">
            <v>301.47930840771488</v>
          </cell>
          <cell r="L55">
            <v>57.875813410523683</v>
          </cell>
          <cell r="P55" t="str">
            <v>9 Months</v>
          </cell>
          <cell r="Q55">
            <v>57.971308502651041</v>
          </cell>
          <cell r="R55">
            <v>58.066961161680425</v>
          </cell>
          <cell r="S55">
            <v>58.162771647597182</v>
          </cell>
          <cell r="T55">
            <v>58.258740220815717</v>
          </cell>
          <cell r="U55">
            <v>58.354867142180062</v>
          </cell>
          <cell r="V55">
            <v>61.88945577137433</v>
          </cell>
          <cell r="W55">
            <v>61.991573373397081</v>
          </cell>
          <cell r="X55">
            <v>62.093859469463183</v>
          </cell>
          <cell r="Y55">
            <v>69.107015930653091</v>
          </cell>
          <cell r="Z55">
            <v>74.412620694959074</v>
          </cell>
          <cell r="AA55">
            <v>81.468927241813248</v>
          </cell>
          <cell r="AB55">
            <v>83.339592481799741</v>
          </cell>
          <cell r="AE55">
            <v>9</v>
          </cell>
          <cell r="AF55">
            <v>21</v>
          </cell>
          <cell r="AG55">
            <v>6.5538980088633667E-2</v>
          </cell>
        </row>
        <row r="56">
          <cell r="B56" t="str">
            <v>10 Months</v>
          </cell>
          <cell r="L56">
            <v>117.72049185444104</v>
          </cell>
          <cell r="P56" t="str">
            <v>10 Months</v>
          </cell>
          <cell r="Q56">
            <v>22.599127141252104</v>
          </cell>
          <cell r="R56">
            <v>22.636415701035169</v>
          </cell>
          <cell r="S56">
            <v>22.673765786941878</v>
          </cell>
          <cell r="T56">
            <v>22.711177500490326</v>
          </cell>
          <cell r="U56">
            <v>22.748650943366133</v>
          </cell>
          <cell r="V56">
            <v>22.786186217422689</v>
          </cell>
          <cell r="W56">
            <v>24.166358920250925</v>
          </cell>
          <cell r="X56">
            <v>24.206233412469334</v>
          </cell>
          <cell r="Y56">
            <v>24.246173697599907</v>
          </cell>
          <cell r="Z56">
            <v>26.984644315778826</v>
          </cell>
          <cell r="AA56">
            <v>29.056356652317348</v>
          </cell>
          <cell r="AB56">
            <v>31.811676351565172</v>
          </cell>
          <cell r="AE56">
            <v>10</v>
          </cell>
          <cell r="AF56">
            <v>8.1999999999999993</v>
          </cell>
          <cell r="AG56">
            <v>2.5591411272704572E-2</v>
          </cell>
        </row>
        <row r="57">
          <cell r="P57" t="str">
            <v>11 Months</v>
          </cell>
          <cell r="Q57">
            <v>34.454778103738839</v>
          </cell>
          <cell r="R57">
            <v>6.6143786754884211</v>
          </cell>
          <cell r="S57">
            <v>6.6252924003029765</v>
          </cell>
          <cell r="T57">
            <v>6.636224132763477</v>
          </cell>
          <cell r="U57">
            <v>6.6471739025825354</v>
          </cell>
          <cell r="V57">
            <v>6.6581417395217954</v>
          </cell>
          <cell r="W57">
            <v>6.6691276733920066</v>
          </cell>
          <cell r="X57">
            <v>7.0730806595856377</v>
          </cell>
          <cell r="Y57">
            <v>7.0847512426739518</v>
          </cell>
          <cell r="Z57">
            <v>7.0964410822243638</v>
          </cell>
          <cell r="AA57">
            <v>7.8979446777889253</v>
          </cell>
          <cell r="AB57">
            <v>8.5042995079953219</v>
          </cell>
          <cell r="AE57">
            <v>11</v>
          </cell>
          <cell r="AF57">
            <v>2.4</v>
          </cell>
          <cell r="AG57">
            <v>7.4901691529867045E-3</v>
          </cell>
        </row>
        <row r="58">
          <cell r="P58" t="str">
            <v>12 Months</v>
          </cell>
          <cell r="R58">
            <v>8.6136945259347097</v>
          </cell>
          <cell r="S58">
            <v>1.6535946688721053</v>
          </cell>
          <cell r="T58">
            <v>1.6563231000757441</v>
          </cell>
          <cell r="U58">
            <v>1.6590560331908693</v>
          </cell>
          <cell r="V58">
            <v>1.6617934756456338</v>
          </cell>
          <cell r="W58">
            <v>1.6645354348804489</v>
          </cell>
          <cell r="X58">
            <v>1.6672819183480017</v>
          </cell>
          <cell r="Y58">
            <v>1.7682701648964094</v>
          </cell>
          <cell r="Z58">
            <v>1.771187810668488</v>
          </cell>
          <cell r="AA58">
            <v>1.7741102705560909</v>
          </cell>
          <cell r="AB58">
            <v>1.9744861694472313</v>
          </cell>
          <cell r="AE58">
            <v>12</v>
          </cell>
          <cell r="AF58">
            <v>0.6</v>
          </cell>
          <cell r="AG58">
            <v>1.8725422882466761E-3</v>
          </cell>
        </row>
        <row r="59">
          <cell r="B59" t="str">
            <v>Total Patient Drop-Outs</v>
          </cell>
          <cell r="C59">
            <v>8.9008176767992015</v>
          </cell>
          <cell r="D59">
            <v>36.163492594906678</v>
          </cell>
          <cell r="E59">
            <v>126.04640440000773</v>
          </cell>
          <cell r="F59">
            <v>332.41808585023387</v>
          </cell>
          <cell r="G59">
            <v>763.60504436737506</v>
          </cell>
          <cell r="H59">
            <v>1381.3926115377192</v>
          </cell>
          <cell r="I59">
            <v>1604.9884891888387</v>
          </cell>
          <cell r="J59">
            <v>1340.9454553742116</v>
          </cell>
          <cell r="K59">
            <v>1098.7091305547785</v>
          </cell>
          <cell r="L59">
            <v>975.48413211414072</v>
          </cell>
          <cell r="P59" t="str">
            <v>Total Patient Drop-Outs</v>
          </cell>
          <cell r="Q59">
            <v>919.8751888470382</v>
          </cell>
          <cell r="R59">
            <v>910.74774704745766</v>
          </cell>
          <cell r="S59">
            <v>922.03468635961008</v>
          </cell>
          <cell r="T59">
            <v>946.59962249867669</v>
          </cell>
          <cell r="U59">
            <v>979.4722975381485</v>
          </cell>
          <cell r="V59">
            <v>1030.6117813358239</v>
          </cell>
          <cell r="W59">
            <v>1098.3198149246091</v>
          </cell>
          <cell r="X59">
            <v>1168.5844494171315</v>
          </cell>
          <cell r="Y59">
            <v>1227.1549377241417</v>
          </cell>
          <cell r="Z59">
            <v>1267.7374400027222</v>
          </cell>
          <cell r="AA59">
            <v>1294.0787106608987</v>
          </cell>
          <cell r="AB59">
            <v>1312.0707522174955</v>
          </cell>
        </row>
        <row r="60">
          <cell r="B60" t="str">
            <v>Patients at Start of Period</v>
          </cell>
          <cell r="C60">
            <v>0</v>
          </cell>
          <cell r="D60">
            <v>4591.0991823232007</v>
          </cell>
          <cell r="E60">
            <v>5438.0103627282942</v>
          </cell>
          <cell r="F60">
            <v>6196.4957045387364</v>
          </cell>
          <cell r="G60">
            <v>6750.0688422801995</v>
          </cell>
          <cell r="H60">
            <v>6873.9169070234484</v>
          </cell>
          <cell r="I60">
            <v>6381.4417022263851</v>
          </cell>
          <cell r="J60">
            <v>5666.8373334993239</v>
          </cell>
          <cell r="K60">
            <v>5270.2070885186249</v>
          </cell>
          <cell r="L60">
            <v>5117.3712884545084</v>
          </cell>
          <cell r="P60" t="str">
            <v>Patients at Start of Period</v>
          </cell>
          <cell r="Q60">
            <v>5089.3211778263394</v>
          </cell>
          <cell r="R60">
            <v>5223.8874196697716</v>
          </cell>
          <cell r="S60">
            <v>5448.5345261022558</v>
          </cell>
          <cell r="T60">
            <v>5769.5604905436849</v>
          </cell>
          <cell r="U60">
            <v>6094.5643072363546</v>
          </cell>
          <cell r="V60">
            <v>6415.3290442489269</v>
          </cell>
          <cell r="W60">
            <v>6687.0996885708319</v>
          </cell>
          <cell r="X60">
            <v>6919.9343192177166</v>
          </cell>
          <cell r="Y60">
            <v>7084.7007202072718</v>
          </cell>
          <cell r="Z60">
            <v>7193.0966617929889</v>
          </cell>
          <cell r="AA60">
            <v>7263.1137600509865</v>
          </cell>
          <cell r="AB60">
            <v>7308.9968826389377</v>
          </cell>
        </row>
        <row r="61">
          <cell r="B61" t="str">
            <v>Patients at End of Period</v>
          </cell>
          <cell r="C61">
            <v>4591.0991823232007</v>
          </cell>
          <cell r="D61">
            <v>5438.0103627282942</v>
          </cell>
          <cell r="E61">
            <v>6196.4957045387364</v>
          </cell>
          <cell r="F61">
            <v>6750.0688422801995</v>
          </cell>
          <cell r="G61">
            <v>6873.9169070234484</v>
          </cell>
          <cell r="H61">
            <v>6381.4417022263851</v>
          </cell>
          <cell r="I61">
            <v>5666.8373334993239</v>
          </cell>
          <cell r="J61">
            <v>5270.2070885186249</v>
          </cell>
          <cell r="K61">
            <v>5117.3712884545084</v>
          </cell>
          <cell r="L61">
            <v>5089.3211778263394</v>
          </cell>
          <cell r="P61" t="str">
            <v>Patients at End of Period</v>
          </cell>
          <cell r="Q61">
            <v>5223.8874196697716</v>
          </cell>
          <cell r="R61">
            <v>5448.5345261022558</v>
          </cell>
          <cell r="S61">
            <v>5769.5604905436849</v>
          </cell>
          <cell r="T61">
            <v>6094.5643072363546</v>
          </cell>
          <cell r="U61">
            <v>6415.3290442489269</v>
          </cell>
          <cell r="V61">
            <v>6687.0996885708319</v>
          </cell>
          <cell r="W61">
            <v>6919.9343192177166</v>
          </cell>
          <cell r="X61">
            <v>7084.7007202072718</v>
          </cell>
          <cell r="Y61">
            <v>7193.0966617929889</v>
          </cell>
          <cell r="Z61">
            <v>7263.1137600509865</v>
          </cell>
          <cell r="AA61">
            <v>7308.9968826389377</v>
          </cell>
          <cell r="AB61">
            <v>7339.0989006951522</v>
          </cell>
        </row>
        <row r="63">
          <cell r="B63" t="str">
            <v>Total Patient Days</v>
          </cell>
          <cell r="C63">
            <v>85164.889832095359</v>
          </cell>
          <cell r="D63">
            <v>139344.90769040224</v>
          </cell>
          <cell r="E63">
            <v>160189.67694661734</v>
          </cell>
          <cell r="F63">
            <v>175667.75966879056</v>
          </cell>
          <cell r="G63">
            <v>179113.50410454167</v>
          </cell>
          <cell r="H63">
            <v>165302.16069089193</v>
          </cell>
          <cell r="I63">
            <v>145271.16432503134</v>
          </cell>
          <cell r="J63">
            <v>133353.85456209915</v>
          </cell>
          <cell r="K63">
            <v>129051.00245284176</v>
          </cell>
          <cell r="L63">
            <v>128242.11095577363</v>
          </cell>
          <cell r="P63" t="str">
            <v>Total Patient Days</v>
          </cell>
          <cell r="Q63">
            <v>130842.36961975202</v>
          </cell>
          <cell r="R63">
            <v>135948.1400244516</v>
          </cell>
          <cell r="S63">
            <v>142839.63094066753</v>
          </cell>
          <cell r="T63">
            <v>151510.16884278817</v>
          </cell>
          <cell r="U63">
            <v>160060.64586898161</v>
          </cell>
          <cell r="V63">
            <v>167637.93577383447</v>
          </cell>
          <cell r="W63">
            <v>173724.28653224508</v>
          </cell>
          <cell r="X63">
            <v>178304.68986718298</v>
          </cell>
          <cell r="Y63">
            <v>181306.6657965903</v>
          </cell>
          <cell r="Z63">
            <v>183233.9794806038</v>
          </cell>
          <cell r="AA63">
            <v>184485.48712349506</v>
          </cell>
          <cell r="AB63">
            <v>185295.06902684493</v>
          </cell>
        </row>
        <row r="64">
          <cell r="B64" t="str">
            <v>Average Cost/Day</v>
          </cell>
          <cell r="C64">
            <v>146.66666666666666</v>
          </cell>
          <cell r="D64">
            <v>146.66666666666666</v>
          </cell>
          <cell r="E64">
            <v>146.66666666666666</v>
          </cell>
          <cell r="F64">
            <v>146.66666666666666</v>
          </cell>
          <cell r="G64">
            <v>146.66666666666666</v>
          </cell>
          <cell r="H64">
            <v>146.66666666666666</v>
          </cell>
          <cell r="I64">
            <v>146.66666666666666</v>
          </cell>
          <cell r="J64">
            <v>146.66666666666666</v>
          </cell>
          <cell r="K64">
            <v>146.66666666666666</v>
          </cell>
          <cell r="L64">
            <v>146.66666666666666</v>
          </cell>
          <cell r="P64" t="str">
            <v>Average Cost/Day</v>
          </cell>
          <cell r="Q64">
            <v>146.66666666666666</v>
          </cell>
          <cell r="R64">
            <v>146.66666666666666</v>
          </cell>
          <cell r="S64">
            <v>146.66666666666666</v>
          </cell>
          <cell r="T64">
            <v>146.66666666666666</v>
          </cell>
          <cell r="U64">
            <v>146.66666666666666</v>
          </cell>
          <cell r="V64">
            <v>146.66666666666666</v>
          </cell>
          <cell r="W64">
            <v>146.66666666666666</v>
          </cell>
          <cell r="X64">
            <v>146.66666666666666</v>
          </cell>
          <cell r="Y64">
            <v>146.66666666666666</v>
          </cell>
          <cell r="Z64">
            <v>146.66666666666666</v>
          </cell>
          <cell r="AA64">
            <v>146.66666666666666</v>
          </cell>
          <cell r="AB64">
            <v>146.66666666666666</v>
          </cell>
        </row>
        <row r="66">
          <cell r="B66" t="str">
            <v>Monthly Sales</v>
          </cell>
          <cell r="C66">
            <v>12490.850508707319</v>
          </cell>
          <cell r="D66">
            <v>20437.253127925662</v>
          </cell>
          <cell r="E66">
            <v>23494.485952170544</v>
          </cell>
          <cell r="F66">
            <v>25764.604751422616</v>
          </cell>
          <cell r="G66">
            <v>26269.980601999443</v>
          </cell>
          <cell r="H66">
            <v>24244.316901330814</v>
          </cell>
          <cell r="I66">
            <v>21306.437434337928</v>
          </cell>
          <cell r="J66">
            <v>19558.56533577454</v>
          </cell>
          <cell r="K66">
            <v>18927.480359750123</v>
          </cell>
          <cell r="L66">
            <v>18808.84294018013</v>
          </cell>
          <cell r="M66">
            <v>211302.81791359911</v>
          </cell>
          <cell r="P66" t="str">
            <v>Monthly Sales</v>
          </cell>
          <cell r="Q66">
            <v>19190.21421089696</v>
          </cell>
          <cell r="R66">
            <v>19939.060536919569</v>
          </cell>
          <cell r="S66">
            <v>20949.812537964572</v>
          </cell>
          <cell r="T66">
            <v>22221.491430275597</v>
          </cell>
          <cell r="U66">
            <v>23475.5613941173</v>
          </cell>
          <cell r="V66">
            <v>24586.897246829056</v>
          </cell>
          <cell r="W66">
            <v>25479.562024729279</v>
          </cell>
          <cell r="X66">
            <v>26151.354513853501</v>
          </cell>
          <cell r="Y66">
            <v>26591.644316833244</v>
          </cell>
          <cell r="Z66">
            <v>26874.316990488554</v>
          </cell>
          <cell r="AA66">
            <v>27057.871444779274</v>
          </cell>
          <cell r="AB66">
            <v>27176.610123937255</v>
          </cell>
          <cell r="AC66">
            <v>289694.3967716241</v>
          </cell>
        </row>
        <row r="67">
          <cell r="C67" t="str">
            <v>1Q04</v>
          </cell>
          <cell r="F67" t="str">
            <v>2Q04</v>
          </cell>
          <cell r="I67" t="str">
            <v>3Q04</v>
          </cell>
          <cell r="L67" t="str">
            <v>4Q04</v>
          </cell>
          <cell r="M67">
            <v>2004</v>
          </cell>
          <cell r="S67" t="str">
            <v>1Q05</v>
          </cell>
          <cell r="V67" t="str">
            <v>2Q05</v>
          </cell>
          <cell r="Y67" t="str">
            <v>3Q05</v>
          </cell>
          <cell r="AB67" t="str">
            <v>4Q05</v>
          </cell>
          <cell r="AC67">
            <v>2005</v>
          </cell>
        </row>
        <row r="68">
          <cell r="B68" t="str">
            <v>Relapsed/Refractory Sales</v>
          </cell>
          <cell r="C68">
            <v>12490.850508707319</v>
          </cell>
          <cell r="F68">
            <v>69696.34383151881</v>
          </cell>
          <cell r="I68">
            <v>71820.734937668181</v>
          </cell>
          <cell r="L68">
            <v>57294.888635704789</v>
          </cell>
          <cell r="M68">
            <v>211302.81791359911</v>
          </cell>
          <cell r="P68" t="str">
            <v>Total Sales</v>
          </cell>
          <cell r="S68">
            <v>60079.087285781097</v>
          </cell>
          <cell r="V68">
            <v>70283.95007122196</v>
          </cell>
          <cell r="Y68">
            <v>78222.560855416028</v>
          </cell>
          <cell r="AB68">
            <v>81108.798559205083</v>
          </cell>
          <cell r="AC68">
            <v>289694.39677162416</v>
          </cell>
        </row>
        <row r="70">
          <cell r="C70" t="str">
            <v>1Q04</v>
          </cell>
          <cell r="F70" t="str">
            <v>2Q04</v>
          </cell>
          <cell r="I70" t="str">
            <v>3Q04</v>
          </cell>
          <cell r="L70" t="str">
            <v>4Q04</v>
          </cell>
          <cell r="M70">
            <v>2004</v>
          </cell>
          <cell r="S70" t="str">
            <v>1Q05</v>
          </cell>
          <cell r="V70" t="str">
            <v>2Q05</v>
          </cell>
          <cell r="Y70" t="str">
            <v>3Q05</v>
          </cell>
          <cell r="AB70" t="str">
            <v>4Q05</v>
          </cell>
          <cell r="AC70">
            <v>2005</v>
          </cell>
        </row>
        <row r="71">
          <cell r="B71" t="str">
            <v>Total Sales</v>
          </cell>
          <cell r="C71">
            <v>24592.22197400295</v>
          </cell>
          <cell r="F71">
            <v>133980.14318219628</v>
          </cell>
          <cell r="I71">
            <v>161536.07133526943</v>
          </cell>
          <cell r="L71">
            <v>174359.67341958501</v>
          </cell>
          <cell r="M71">
            <v>494468.10991105367</v>
          </cell>
          <cell r="P71" t="str">
            <v>Total Sales</v>
          </cell>
          <cell r="S71">
            <v>201977.69031282194</v>
          </cell>
          <cell r="V71">
            <v>237723.03550510277</v>
          </cell>
          <cell r="Y71">
            <v>269070.53908129712</v>
          </cell>
          <cell r="AB71">
            <v>290081.17337585526</v>
          </cell>
          <cell r="AC71">
            <v>998852.43827507715</v>
          </cell>
        </row>
        <row r="74">
          <cell r="B74" t="str">
            <v>New Diagnoses</v>
          </cell>
          <cell r="C74">
            <v>0.25</v>
          </cell>
          <cell r="D74">
            <v>0.3</v>
          </cell>
          <cell r="E74">
            <v>0.35</v>
          </cell>
          <cell r="F74">
            <v>0.4</v>
          </cell>
        </row>
        <row r="75">
          <cell r="B75" t="str">
            <v>Total Q3 Sales</v>
          </cell>
          <cell r="C75">
            <v>153979.96593385277</v>
          </cell>
          <cell r="D75">
            <v>156638.59668507241</v>
          </cell>
          <cell r="E75">
            <v>159297.22743629201</v>
          </cell>
          <cell r="F75">
            <v>161955.85818751174</v>
          </cell>
        </row>
        <row r="76">
          <cell r="B76" t="str">
            <v>Total Q4 Sales</v>
          </cell>
          <cell r="C76">
            <v>159919.35890491318</v>
          </cell>
          <cell r="D76">
            <v>167772.72580992253</v>
          </cell>
          <cell r="E76">
            <v>175626.09271493187</v>
          </cell>
          <cell r="F76">
            <v>183479.45961994119</v>
          </cell>
        </row>
        <row r="77">
          <cell r="B77" t="str">
            <v>FY2004</v>
          </cell>
          <cell r="C77">
            <v>471721.72845186933</v>
          </cell>
          <cell r="D77">
            <v>482233.7261080984</v>
          </cell>
          <cell r="E77">
            <v>492745.72376432741</v>
          </cell>
          <cell r="F77">
            <v>503257.72142055631</v>
          </cell>
        </row>
        <row r="79">
          <cell r="B79" t="str">
            <v>Relapsing</v>
          </cell>
          <cell r="C79">
            <v>0.25</v>
          </cell>
          <cell r="D79">
            <v>0.3</v>
          </cell>
          <cell r="E79">
            <v>0.35</v>
          </cell>
          <cell r="F79">
            <v>0.4</v>
          </cell>
        </row>
        <row r="80">
          <cell r="B80" t="str">
            <v>Total Q3 Sales</v>
          </cell>
          <cell r="C80">
            <v>149404.15650281997</v>
          </cell>
          <cell r="D80">
            <v>151725.76358521846</v>
          </cell>
          <cell r="E80">
            <v>154047.37066761701</v>
          </cell>
          <cell r="F80">
            <v>156368.9777500155</v>
          </cell>
        </row>
        <row r="81">
          <cell r="B81" t="str">
            <v>Total Q4 Sales</v>
          </cell>
          <cell r="C81">
            <v>153623.49900867679</v>
          </cell>
          <cell r="D81">
            <v>160172.05022159428</v>
          </cell>
          <cell r="E81">
            <v>166720.60143451183</v>
          </cell>
          <cell r="F81">
            <v>173269.15264742935</v>
          </cell>
        </row>
        <row r="82">
          <cell r="B82" t="str">
            <v>FY2004</v>
          </cell>
          <cell r="C82">
            <v>460850.0591246002</v>
          </cell>
          <cell r="D82">
            <v>469720.21741991618</v>
          </cell>
          <cell r="E82">
            <v>478590.37571523222</v>
          </cell>
          <cell r="F82">
            <v>487460.53401054826</v>
          </cell>
        </row>
        <row r="85">
          <cell r="B85" t="str">
            <v xml:space="preserve">Front-Line </v>
          </cell>
        </row>
        <row r="86">
          <cell r="C86" t="str">
            <v>Patients Start of Period</v>
          </cell>
          <cell r="D86" t="str">
            <v>New Patient Additions</v>
          </cell>
          <cell r="E86" t="str">
            <v>Drop-Outs</v>
          </cell>
          <cell r="F86" t="str">
            <v>Patients End of Period</v>
          </cell>
          <cell r="G86" t="str">
            <v>Total Patient Days</v>
          </cell>
          <cell r="H86" t="str">
            <v>Sales</v>
          </cell>
        </row>
        <row r="87">
          <cell r="B87" t="str">
            <v>March</v>
          </cell>
          <cell r="C87">
            <v>0</v>
          </cell>
          <cell r="D87">
            <v>4500</v>
          </cell>
          <cell r="E87">
            <v>52.05655526992286</v>
          </cell>
          <cell r="F87">
            <v>4447.9434447300773</v>
          </cell>
          <cell r="G87">
            <v>82509.350899742945</v>
          </cell>
          <cell r="H87">
            <v>12101.371465295631</v>
          </cell>
        </row>
        <row r="88">
          <cell r="B88" t="str">
            <v>April</v>
          </cell>
          <cell r="C88">
            <v>4447.9434447300773</v>
          </cell>
          <cell r="D88">
            <v>665.93698599999993</v>
          </cell>
          <cell r="E88">
            <v>77.112381586118232</v>
          </cell>
          <cell r="F88">
            <v>5036.7680491439587</v>
          </cell>
          <cell r="G88">
            <v>131450.00183242085</v>
          </cell>
          <cell r="H88">
            <v>19279.333602088391</v>
          </cell>
        </row>
        <row r="89">
          <cell r="B89" t="str">
            <v>May</v>
          </cell>
          <cell r="C89">
            <v>5036.7680491439587</v>
          </cell>
          <cell r="D89">
            <v>636.71597375294982</v>
          </cell>
          <cell r="E89">
            <v>104.39805603570247</v>
          </cell>
          <cell r="F89">
            <v>5569.0859668612065</v>
          </cell>
          <cell r="G89">
            <v>146351.83166713189</v>
          </cell>
          <cell r="H89">
            <v>21464.935311179343</v>
          </cell>
        </row>
        <row r="90">
          <cell r="B90" t="str">
            <v>June</v>
          </cell>
          <cell r="C90">
            <v>5569.0859668612065</v>
          </cell>
          <cell r="D90">
            <v>668.13639106724418</v>
          </cell>
          <cell r="E90">
            <v>146.07053212678733</v>
          </cell>
          <cell r="F90">
            <v>6091.151825801664</v>
          </cell>
          <cell r="G90">
            <v>160496.79843688456</v>
          </cell>
          <cell r="H90">
            <v>23539.530437409736</v>
          </cell>
        </row>
        <row r="91">
          <cell r="B91" t="str">
            <v xml:space="preserve">July </v>
          </cell>
          <cell r="C91">
            <v>6091.151825801664</v>
          </cell>
          <cell r="D91">
            <v>1216.7978474772819</v>
          </cell>
          <cell r="E91">
            <v>227.29858180770779</v>
          </cell>
          <cell r="F91">
            <v>7080.651091471238</v>
          </cell>
          <cell r="G91">
            <v>179945.42295666158</v>
          </cell>
          <cell r="H91">
            <v>26391.995366977033</v>
          </cell>
        </row>
        <row r="92">
          <cell r="B92" t="str">
            <v>August</v>
          </cell>
          <cell r="C92">
            <v>7080.651091471238</v>
          </cell>
          <cell r="D92">
            <v>1218.8055639256195</v>
          </cell>
          <cell r="E92">
            <v>319.15848221867031</v>
          </cell>
          <cell r="F92">
            <v>7980.2981731781874</v>
          </cell>
          <cell r="G92">
            <v>205105.32511190866</v>
          </cell>
          <cell r="H92">
            <v>30082.114349746604</v>
          </cell>
        </row>
        <row r="93">
          <cell r="B93" t="str">
            <v>September</v>
          </cell>
          <cell r="C93">
            <v>7980.2981731781874</v>
          </cell>
          <cell r="D93">
            <v>1220.8165931060967</v>
          </cell>
          <cell r="E93">
            <v>450.47129857474908</v>
          </cell>
          <cell r="F93">
            <v>8750.6434677095367</v>
          </cell>
          <cell r="G93">
            <v>226644.72736962023</v>
          </cell>
          <cell r="H93">
            <v>33241.226680877633</v>
          </cell>
        </row>
        <row r="94">
          <cell r="B94" t="str">
            <v>October</v>
          </cell>
          <cell r="C94">
            <v>8750.6434677095367</v>
          </cell>
          <cell r="D94">
            <v>1375.6848080453119</v>
          </cell>
          <cell r="E94">
            <v>576.84867314941653</v>
          </cell>
          <cell r="F94">
            <v>9549.4796026054319</v>
          </cell>
          <cell r="G94">
            <v>246681.37251187017</v>
          </cell>
          <cell r="H94">
            <v>36179.934635074285</v>
          </cell>
        </row>
        <row r="95">
          <cell r="B95" t="str">
            <v>November</v>
          </cell>
          <cell r="C95">
            <v>9549.4796026054319</v>
          </cell>
          <cell r="D95">
            <v>1408.5759032669996</v>
          </cell>
          <cell r="E95">
            <v>680.04417956358725</v>
          </cell>
          <cell r="F95">
            <v>10278.011326308844</v>
          </cell>
          <cell r="G95">
            <v>266585.24979247933</v>
          </cell>
          <cell r="H95">
            <v>39099.169969563634</v>
          </cell>
        </row>
        <row r="96">
          <cell r="B96" t="str">
            <v>December</v>
          </cell>
          <cell r="C96">
            <v>10278.011326308844</v>
          </cell>
          <cell r="D96">
            <v>1472.2435340946677</v>
          </cell>
          <cell r="E96">
            <v>783.83950159654296</v>
          </cell>
          <cell r="F96">
            <v>10966.415358806968</v>
          </cell>
          <cell r="G96">
            <v>284902.36485847033</v>
          </cell>
          <cell r="H96">
            <v>41785.680179242314</v>
          </cell>
        </row>
        <row r="97">
          <cell r="B97" t="str">
            <v>Relapsed/ Refractory</v>
          </cell>
        </row>
        <row r="98">
          <cell r="C98" t="str">
            <v>Patients Start of Period</v>
          </cell>
          <cell r="D98" t="str">
            <v>New Patient Additions</v>
          </cell>
          <cell r="E98" t="str">
            <v>Drop-Outs</v>
          </cell>
          <cell r="F98" t="str">
            <v>Patients End of Period</v>
          </cell>
          <cell r="G98" t="str">
            <v>Total Patient Days</v>
          </cell>
          <cell r="H98" t="str">
            <v>Sales</v>
          </cell>
        </row>
        <row r="99">
          <cell r="B99" t="str">
            <v>March</v>
          </cell>
          <cell r="C99">
            <v>0</v>
          </cell>
          <cell r="D99">
            <v>4600</v>
          </cell>
          <cell r="E99">
            <v>8.9008176767992015</v>
          </cell>
          <cell r="F99">
            <v>4591.0991823232007</v>
          </cell>
          <cell r="G99">
            <v>85164.889832095359</v>
          </cell>
          <cell r="H99">
            <v>12490.850508707319</v>
          </cell>
        </row>
        <row r="100">
          <cell r="B100" t="str">
            <v>April</v>
          </cell>
          <cell r="C100">
            <v>4591.0991823232007</v>
          </cell>
          <cell r="D100">
            <v>883.07467299999996</v>
          </cell>
          <cell r="E100">
            <v>36.163492594906678</v>
          </cell>
          <cell r="F100">
            <v>5438.0103627282942</v>
          </cell>
          <cell r="G100">
            <v>139344.90769040224</v>
          </cell>
          <cell r="H100">
            <v>20437.253127925662</v>
          </cell>
        </row>
        <row r="101">
          <cell r="B101" t="str">
            <v>May</v>
          </cell>
          <cell r="C101">
            <v>5438.0103627282942</v>
          </cell>
          <cell r="D101">
            <v>884.53174621044991</v>
          </cell>
          <cell r="E101">
            <v>126.04640440000773</v>
          </cell>
          <cell r="F101">
            <v>6196.4957045387364</v>
          </cell>
          <cell r="G101">
            <v>160189.67694661734</v>
          </cell>
          <cell r="H101">
            <v>23494.485952170544</v>
          </cell>
        </row>
        <row r="102">
          <cell r="B102" t="str">
            <v>June</v>
          </cell>
          <cell r="C102">
            <v>6196.4957045387364</v>
          </cell>
          <cell r="D102">
            <v>885.99122359169723</v>
          </cell>
          <cell r="E102">
            <v>332.41808585023387</v>
          </cell>
          <cell r="F102">
            <v>6750.0688422801995</v>
          </cell>
          <cell r="G102">
            <v>175667.75966879056</v>
          </cell>
          <cell r="H102">
            <v>25764.604751422616</v>
          </cell>
        </row>
        <row r="103">
          <cell r="B103" t="str">
            <v xml:space="preserve">July </v>
          </cell>
          <cell r="C103">
            <v>6750.0688422801995</v>
          </cell>
          <cell r="D103">
            <v>887.45310911062336</v>
          </cell>
          <cell r="E103">
            <v>763.60504436737506</v>
          </cell>
          <cell r="F103">
            <v>6873.9169070234484</v>
          </cell>
          <cell r="G103">
            <v>179113.50410454167</v>
          </cell>
          <cell r="H103">
            <v>26269.980601999443</v>
          </cell>
        </row>
        <row r="104">
          <cell r="B104" t="str">
            <v>August</v>
          </cell>
          <cell r="C104">
            <v>6873.9169070234484</v>
          </cell>
          <cell r="D104">
            <v>888.91740674065579</v>
          </cell>
          <cell r="E104">
            <v>1381.3926115377192</v>
          </cell>
          <cell r="F104">
            <v>6381.4417022263851</v>
          </cell>
          <cell r="G104">
            <v>165302.16069089193</v>
          </cell>
          <cell r="H104">
            <v>24244.316901330814</v>
          </cell>
        </row>
        <row r="105">
          <cell r="B105" t="str">
            <v>September</v>
          </cell>
          <cell r="C105">
            <v>6381.4417022263851</v>
          </cell>
          <cell r="D105">
            <v>890.38412046177791</v>
          </cell>
          <cell r="E105">
            <v>1604.9884891888387</v>
          </cell>
          <cell r="F105">
            <v>5666.8373334993239</v>
          </cell>
          <cell r="G105">
            <v>145271.16432503134</v>
          </cell>
          <cell r="H105">
            <v>21306.437434337928</v>
          </cell>
        </row>
        <row r="106">
          <cell r="B106" t="str">
            <v>October</v>
          </cell>
          <cell r="C106">
            <v>5666.8373334993239</v>
          </cell>
          <cell r="D106">
            <v>944.31521039351253</v>
          </cell>
          <cell r="E106">
            <v>1340.9454553742116</v>
          </cell>
          <cell r="F106">
            <v>5270.2070885186249</v>
          </cell>
          <cell r="G106">
            <v>133353.85456209915</v>
          </cell>
          <cell r="H106">
            <v>19558.56533577454</v>
          </cell>
        </row>
        <row r="107">
          <cell r="B107" t="str">
            <v>November</v>
          </cell>
          <cell r="C107">
            <v>5270.2070885186249</v>
          </cell>
          <cell r="D107">
            <v>945.8733304906616</v>
          </cell>
          <cell r="E107">
            <v>1098.7091305547785</v>
          </cell>
          <cell r="F107">
            <v>5117.3712884545084</v>
          </cell>
          <cell r="G107">
            <v>129051.00245284176</v>
          </cell>
          <cell r="H107">
            <v>18927.480359750123</v>
          </cell>
        </row>
        <row r="108">
          <cell r="B108" t="str">
            <v>December</v>
          </cell>
          <cell r="C108">
            <v>5117.3712884545084</v>
          </cell>
          <cell r="D108">
            <v>947.43402148597113</v>
          </cell>
          <cell r="E108">
            <v>975.48413211414072</v>
          </cell>
          <cell r="F108">
            <v>5089.3211778263394</v>
          </cell>
          <cell r="G108">
            <v>128242.11095577363</v>
          </cell>
          <cell r="H108">
            <v>18808.84294018013</v>
          </cell>
        </row>
        <row r="109">
          <cell r="B109" t="str">
            <v>Total Sales</v>
          </cell>
        </row>
        <row r="110">
          <cell r="B110" t="str">
            <v>2Q04</v>
          </cell>
          <cell r="C110">
            <v>133980.14318219628</v>
          </cell>
        </row>
        <row r="111">
          <cell r="B111" t="str">
            <v>3Q04</v>
          </cell>
          <cell r="C111">
            <v>161536.07133526943</v>
          </cell>
        </row>
        <row r="112">
          <cell r="B112" t="str">
            <v>4Q04</v>
          </cell>
          <cell r="C112">
            <v>174359.67341958501</v>
          </cell>
        </row>
        <row r="113">
          <cell r="B113">
            <v>2004</v>
          </cell>
          <cell r="C113">
            <v>494468.10991105367</v>
          </cell>
        </row>
      </sheetData>
      <sheetData sheetId="16" refreshError="1"/>
      <sheetData sheetId="17" refreshError="1">
        <row r="1">
          <cell r="A1" t="str">
            <v>Model data for companies: DNA.N</v>
          </cell>
          <cell r="HX1" t="str">
            <v>ElementName</v>
          </cell>
          <cell r="HY1" t="str">
            <v>ScaleOverride</v>
          </cell>
          <cell r="HZ1" t="str">
            <v>UnitOverride</v>
          </cell>
          <cell r="IA1" t="str">
            <v>ReverseSign</v>
          </cell>
          <cell r="IB1" t="str">
            <v>IsDrivingAssumption</v>
          </cell>
          <cell r="IC1" t="str">
            <v>SegmentID</v>
          </cell>
        </row>
        <row r="2">
          <cell r="A2" t="str">
            <v xml:space="preserve">Model Snapshot type:  </v>
          </cell>
          <cell r="G2" t="str">
            <v>1997-FY</v>
          </cell>
          <cell r="H2" t="str">
            <v>1998-FY</v>
          </cell>
          <cell r="I2" t="str">
            <v>1999-FY</v>
          </cell>
          <cell r="J2" t="str">
            <v>2000-FY</v>
          </cell>
          <cell r="K2" t="str">
            <v>2001-FY</v>
          </cell>
          <cell r="L2" t="str">
            <v>2002-FY</v>
          </cell>
        </row>
        <row r="3">
          <cell r="A3" t="str">
            <v>Default Currency: USD in Millions</v>
          </cell>
        </row>
        <row r="4">
          <cell r="A4" t="str">
            <v>Data as of 2/28/2005 1:22:21 PM</v>
          </cell>
          <cell r="G4" t="str">
            <v>data filled 1997-2002</v>
          </cell>
        </row>
        <row r="5">
          <cell r="A5" t="str">
            <v>Template v1.0</v>
          </cell>
          <cell r="L5" t="str">
            <v>Genentech (DNA.N) ()</v>
          </cell>
        </row>
        <row r="6">
          <cell r="G6" t="str">
            <v>1997-FY
1997-1-1
1997-12-31</v>
          </cell>
          <cell r="H6" t="str">
            <v>1998-FY
1998-1-1
1998-12-31</v>
          </cell>
          <cell r="I6" t="str">
            <v>1999-FY
1999-1-1
1999-12-31</v>
          </cell>
          <cell r="J6" t="str">
            <v>2000-FY
2000-1-1
2000-12-31</v>
          </cell>
          <cell r="K6" t="str">
            <v>2001-FY
2001-1-1
2002-12-31</v>
          </cell>
          <cell r="L6" t="str">
            <v>2002 (A)_x000D_
2002-1-1_x000D_
2002-12-31</v>
          </cell>
          <cell r="M6" t="str">
            <v>2003 (A)_x000D_
2003-1-1_x000D_
2003-12-31</v>
          </cell>
        </row>
        <row r="7">
          <cell r="A7" t="str">
            <v>Validation Formulas</v>
          </cell>
          <cell r="HY7">
            <v>0</v>
          </cell>
          <cell r="HZ7" t="str">
            <v>ms_eqr_gcim_String:ms_eqr_gcim_string</v>
          </cell>
          <cell r="IA7" t="b">
            <v>0</v>
          </cell>
          <cell r="IB7" t="b">
            <v>0</v>
          </cell>
        </row>
        <row r="18">
          <cell r="B18" t="str">
            <v>Balance Sheet Validation</v>
          </cell>
          <cell r="G18" t="b">
            <v>1</v>
          </cell>
          <cell r="H18" t="b">
            <v>1</v>
          </cell>
          <cell r="I18" t="b">
            <v>1</v>
          </cell>
          <cell r="J18" t="b">
            <v>1</v>
          </cell>
          <cell r="K18" t="b">
            <v>1</v>
          </cell>
          <cell r="L18" t="b">
            <v>1</v>
          </cell>
          <cell r="M18" t="b">
            <v>1</v>
          </cell>
          <cell r="HY18">
            <v>0</v>
          </cell>
          <cell r="HZ18" t="str">
            <v>ms_eqr_gcim_Boolean:ms_eqr_gcim_boolean</v>
          </cell>
          <cell r="IA18" t="b">
            <v>0</v>
          </cell>
          <cell r="IB18" t="b">
            <v>0</v>
          </cell>
        </row>
        <row r="29">
          <cell r="C29" t="str">
            <v>Assets</v>
          </cell>
          <cell r="G29">
            <v>2507.6120000000005</v>
          </cell>
          <cell r="H29">
            <v>2855.402</v>
          </cell>
          <cell r="I29">
            <v>6534.7819999999992</v>
          </cell>
          <cell r="J29">
            <v>6716.424</v>
          </cell>
          <cell r="K29">
            <v>7146.8890000000001</v>
          </cell>
          <cell r="L29">
            <v>6758.1189999999997</v>
          </cell>
          <cell r="M29">
            <v>8735.9628426585787</v>
          </cell>
          <cell r="HY29">
            <v>0</v>
          </cell>
          <cell r="HZ29" t="str">
            <v>ISO4217:USD</v>
          </cell>
          <cell r="IA29" t="b">
            <v>0</v>
          </cell>
          <cell r="IB29" t="b">
            <v>0</v>
          </cell>
        </row>
        <row r="40">
          <cell r="C40" t="str">
            <v>Liabilities and Equity</v>
          </cell>
          <cell r="G40">
            <v>2507.6120000000001</v>
          </cell>
          <cell r="H40">
            <v>2855.402</v>
          </cell>
          <cell r="I40">
            <v>6534.7819999999992</v>
          </cell>
          <cell r="J40">
            <v>6716.4240000000009</v>
          </cell>
          <cell r="K40">
            <v>7146.8889999999992</v>
          </cell>
          <cell r="L40">
            <v>6758.1189999999997</v>
          </cell>
          <cell r="M40">
            <v>8736.0156437000005</v>
          </cell>
          <cell r="HY40">
            <v>0</v>
          </cell>
          <cell r="HZ40" t="str">
            <v>ISO4217:USD</v>
          </cell>
          <cell r="IA40" t="b">
            <v>0</v>
          </cell>
          <cell r="IB40" t="b">
            <v>0</v>
          </cell>
        </row>
        <row r="51">
          <cell r="B51" t="str">
            <v>Changes in Shareholders Equity Validation</v>
          </cell>
          <cell r="G51" t="b">
            <v>1</v>
          </cell>
          <cell r="H51" t="b">
            <v>1</v>
          </cell>
          <cell r="I51" t="b">
            <v>1</v>
          </cell>
          <cell r="J51" t="b">
            <v>1</v>
          </cell>
          <cell r="K51" t="b">
            <v>1</v>
          </cell>
          <cell r="L51" t="b">
            <v>1</v>
          </cell>
          <cell r="M51" t="b">
            <v>1</v>
          </cell>
          <cell r="HY51">
            <v>0</v>
          </cell>
          <cell r="HZ51" t="str">
            <v>ms_eqr_gcim_Boolean:ms_eqr_gcim_boolean</v>
          </cell>
          <cell r="IA51" t="b">
            <v>0</v>
          </cell>
          <cell r="IB51" t="b">
            <v>0</v>
          </cell>
        </row>
        <row r="62">
          <cell r="C62" t="str">
            <v>Changes in Shareholders Equity</v>
          </cell>
          <cell r="G62">
            <v>230.16599999999994</v>
          </cell>
          <cell r="H62">
            <v>312.61999999999983</v>
          </cell>
          <cell r="I62">
            <v>2926.0119999999993</v>
          </cell>
          <cell r="J62">
            <v>404.34600000000012</v>
          </cell>
          <cell r="K62">
            <v>245.61100000000016</v>
          </cell>
          <cell r="L62">
            <v>-581.05699999999945</v>
          </cell>
          <cell r="M62">
            <v>1181.4782639664222</v>
          </cell>
          <cell r="HY62">
            <v>0</v>
          </cell>
          <cell r="HZ62" t="str">
            <v>ISO4217:USD</v>
          </cell>
          <cell r="IA62" t="b">
            <v>0</v>
          </cell>
          <cell r="IB62" t="b">
            <v>0</v>
          </cell>
        </row>
        <row r="73">
          <cell r="D73" t="str">
            <v>Net Income (Reported) Less Preferred Dividends</v>
          </cell>
          <cell r="G73">
            <v>129.04399999999993</v>
          </cell>
          <cell r="H73">
            <v>181.90899999999982</v>
          </cell>
          <cell r="I73">
            <v>-1157.4760000000001</v>
          </cell>
          <cell r="J73">
            <v>-74.240999999999914</v>
          </cell>
          <cell r="K73">
            <v>150.23100000000022</v>
          </cell>
          <cell r="L73">
            <v>63.665000000000532</v>
          </cell>
          <cell r="M73">
            <v>562.62846292500024</v>
          </cell>
          <cell r="HY73">
            <v>0</v>
          </cell>
          <cell r="HZ73" t="str">
            <v>ISO4217:USD</v>
          </cell>
          <cell r="IA73" t="b">
            <v>0</v>
          </cell>
          <cell r="IB73" t="b">
            <v>0</v>
          </cell>
        </row>
        <row r="74">
          <cell r="G74">
            <v>169.79499999999993</v>
          </cell>
          <cell r="H74">
            <v>252.65099999999981</v>
          </cell>
          <cell r="I74">
            <v>-1130.577</v>
          </cell>
          <cell r="J74">
            <v>3.9730000000000665</v>
          </cell>
          <cell r="K74">
            <v>282.98100000000022</v>
          </cell>
          <cell r="L74">
            <v>573.53200000000049</v>
          </cell>
          <cell r="M74">
            <v>784.22646292500019</v>
          </cell>
        </row>
        <row r="75">
          <cell r="G75">
            <v>-40.750999999999998</v>
          </cell>
          <cell r="H75">
            <v>-70.74199999999999</v>
          </cell>
          <cell r="I75">
            <v>-26.899000000000029</v>
          </cell>
          <cell r="J75">
            <v>-78.213999999999984</v>
          </cell>
          <cell r="K75">
            <v>-132.75</v>
          </cell>
          <cell r="L75">
            <v>-509.86699999999996</v>
          </cell>
          <cell r="M75">
            <v>-221.59799999999998</v>
          </cell>
        </row>
        <row r="84">
          <cell r="D84" t="str">
            <v>Change in Accumulated Other Comprehensive Income (Loss) or Other Reserves</v>
          </cell>
          <cell r="G84">
            <v>-0.11700000000000001</v>
          </cell>
          <cell r="H84">
            <v>5.431</v>
          </cell>
          <cell r="I84">
            <v>200.23600000000002</v>
          </cell>
          <cell r="J84">
            <v>72.119</v>
          </cell>
          <cell r="K84">
            <v>-19.896000000000001</v>
          </cell>
          <cell r="L84">
            <v>-43.08</v>
          </cell>
          <cell r="M84">
            <v>28.549801041422199</v>
          </cell>
          <cell r="HY84">
            <v>0</v>
          </cell>
          <cell r="HZ84" t="str">
            <v>ISO4217:USD</v>
          </cell>
          <cell r="IA84" t="b">
            <v>0</v>
          </cell>
          <cell r="IB84" t="b">
            <v>0</v>
          </cell>
        </row>
        <row r="95">
          <cell r="D95" t="str">
            <v>Change in Investment in Own Shares (Asset)</v>
          </cell>
          <cell r="G95">
            <v>0</v>
          </cell>
          <cell r="H95">
            <v>0</v>
          </cell>
          <cell r="I95">
            <v>0</v>
          </cell>
          <cell r="J95">
            <v>0</v>
          </cell>
          <cell r="K95">
            <v>0</v>
          </cell>
          <cell r="L95">
            <v>0</v>
          </cell>
          <cell r="M95">
            <v>0</v>
          </cell>
          <cell r="HY95">
            <v>0</v>
          </cell>
          <cell r="HZ95" t="str">
            <v>ISO4217:USD</v>
          </cell>
          <cell r="IA95" t="b">
            <v>0</v>
          </cell>
          <cell r="IB95" t="b">
            <v>0</v>
          </cell>
        </row>
        <row r="106">
          <cell r="B106" t="str">
            <v>Cash Flow Validation</v>
          </cell>
          <cell r="G106" t="b">
            <v>1</v>
          </cell>
          <cell r="H106" t="b">
            <v>1</v>
          </cell>
          <cell r="I106" t="b">
            <v>1</v>
          </cell>
          <cell r="J106" t="b">
            <v>1</v>
          </cell>
          <cell r="K106" t="b">
            <v>1</v>
          </cell>
          <cell r="L106" t="b">
            <v>1</v>
          </cell>
          <cell r="M106" t="b">
            <v>1</v>
          </cell>
          <cell r="HY106">
            <v>0</v>
          </cell>
          <cell r="HZ106" t="str">
            <v>ms_eqr_gcim_Boolean:ms_eqr_gcim_boolean</v>
          </cell>
          <cell r="IA106" t="b">
            <v>0</v>
          </cell>
          <cell r="IB106" t="b">
            <v>0</v>
          </cell>
        </row>
        <row r="117">
          <cell r="C117" t="str">
            <v>Aggregate Cash and Cash Equivalents for Validation</v>
          </cell>
          <cell r="F117">
            <v>207.26400000000001</v>
          </cell>
          <cell r="G117">
            <v>244.46899999999999</v>
          </cell>
          <cell r="H117">
            <v>281.16199999999998</v>
          </cell>
          <cell r="I117">
            <v>337.68200000000002</v>
          </cell>
          <cell r="J117">
            <v>551.38400000000001</v>
          </cell>
          <cell r="K117">
            <v>395.20299999999997</v>
          </cell>
          <cell r="L117">
            <v>208.13</v>
          </cell>
          <cell r="M117">
            <v>371.87784265857795</v>
          </cell>
          <cell r="HY117">
            <v>0</v>
          </cell>
          <cell r="HZ117" t="str">
            <v>ISO4217:USD</v>
          </cell>
          <cell r="IA117" t="b">
            <v>0</v>
          </cell>
          <cell r="IB117" t="b">
            <v>0</v>
          </cell>
        </row>
        <row r="128">
          <cell r="C128" t="str">
            <v>Changes in Cash and Cash Equivalents</v>
          </cell>
          <cell r="G128">
            <v>37.204999999999984</v>
          </cell>
          <cell r="H128">
            <v>36.693000000000012</v>
          </cell>
          <cell r="I128">
            <v>56.519999999999698</v>
          </cell>
          <cell r="J128">
            <v>213.702</v>
          </cell>
          <cell r="K128">
            <v>-156.18100000000004</v>
          </cell>
          <cell r="L128">
            <v>-187.07299999999987</v>
          </cell>
          <cell r="M128">
            <v>163.89584265857809</v>
          </cell>
          <cell r="HY128">
            <v>0</v>
          </cell>
          <cell r="HZ128" t="str">
            <v>ISO4217:USD</v>
          </cell>
          <cell r="IA128" t="b">
            <v>0</v>
          </cell>
          <cell r="IB128" t="b">
            <v>0</v>
          </cell>
        </row>
        <row r="129">
          <cell r="G129">
            <v>39.993000000000023</v>
          </cell>
          <cell r="H129">
            <v>172.93699999999998</v>
          </cell>
          <cell r="I129">
            <v>-218.41600000000022</v>
          </cell>
          <cell r="J129">
            <v>277.20500000000004</v>
          </cell>
          <cell r="K129">
            <v>369.18700000000001</v>
          </cell>
          <cell r="L129">
            <v>31.79299999999995</v>
          </cell>
          <cell r="M129">
            <v>530.46584265857791</v>
          </cell>
        </row>
        <row r="130">
          <cell r="G130">
            <v>-2.7880000000000393</v>
          </cell>
          <cell r="H130">
            <v>-136.24399999999997</v>
          </cell>
          <cell r="I130">
            <v>274.93599999999992</v>
          </cell>
          <cell r="J130">
            <v>-63.503000000000043</v>
          </cell>
          <cell r="K130">
            <v>-525.36800000000005</v>
          </cell>
          <cell r="L130">
            <v>-218.86599999999981</v>
          </cell>
          <cell r="M130">
            <v>-366.56999999999982</v>
          </cell>
        </row>
        <row r="131">
          <cell r="G131">
            <v>0</v>
          </cell>
          <cell r="H131">
            <v>0</v>
          </cell>
          <cell r="I131">
            <v>0</v>
          </cell>
          <cell r="J131">
            <v>0</v>
          </cell>
          <cell r="K131">
            <v>0</v>
          </cell>
          <cell r="L131">
            <v>0</v>
          </cell>
          <cell r="M131">
            <v>0</v>
          </cell>
        </row>
        <row r="139">
          <cell r="B139" t="str">
            <v>Tax Rate Validation (must be between 0% and 100%)</v>
          </cell>
          <cell r="G139">
            <v>0.373</v>
          </cell>
          <cell r="H139">
            <v>0.37965018939169048</v>
          </cell>
          <cell r="I139">
            <v>0.51523455723542122</v>
          </cell>
          <cell r="J139">
            <v>0.59149257488044304</v>
          </cell>
          <cell r="K139">
            <v>0.40731343600036757</v>
          </cell>
          <cell r="L139">
            <v>0.37813035732293521</v>
          </cell>
          <cell r="M139">
            <v>0.32364976429312797</v>
          </cell>
          <cell r="HY139">
            <v>0</v>
          </cell>
          <cell r="HZ139" t="str">
            <v>ms_eqr_gcim_Boolean:ms_eqr_gcim_boolean</v>
          </cell>
          <cell r="IA139" t="b">
            <v>0</v>
          </cell>
          <cell r="IB139" t="b">
            <v>0</v>
          </cell>
        </row>
        <row r="140">
          <cell r="A140" t="str">
            <v>Tagged metrics</v>
          </cell>
          <cell r="HY140">
            <v>0</v>
          </cell>
          <cell r="HZ140" t="str">
            <v>ms_eqr_gcim_String:ms_eqr_gcim_string</v>
          </cell>
          <cell r="IA140" t="b">
            <v>0</v>
          </cell>
          <cell r="IB140" t="b">
            <v>0</v>
          </cell>
        </row>
        <row r="141">
          <cell r="B141" t="str">
            <v>Income statement</v>
          </cell>
          <cell r="HY141">
            <v>0</v>
          </cell>
          <cell r="HZ141" t="str">
            <v>ms_eqr_gcim_String:ms_eqr_gcim_string</v>
          </cell>
          <cell r="IA141" t="b">
            <v>0</v>
          </cell>
          <cell r="IB141" t="b">
            <v>0</v>
          </cell>
        </row>
        <row r="142">
          <cell r="C142" t="str">
            <v>Revenue, net</v>
          </cell>
          <cell r="G142">
            <v>706.476</v>
          </cell>
          <cell r="H142">
            <v>832.58999999999992</v>
          </cell>
          <cell r="I142">
            <v>1122.337</v>
          </cell>
          <cell r="J142">
            <v>1438.7070000000001</v>
          </cell>
          <cell r="K142">
            <v>1779.557</v>
          </cell>
          <cell r="L142">
            <v>2218.1080000000002</v>
          </cell>
          <cell r="M142">
            <v>3300.2629999999999</v>
          </cell>
          <cell r="HX142" t="str">
            <v>mstag:revenueNet</v>
          </cell>
          <cell r="HY142">
            <v>6</v>
          </cell>
          <cell r="HZ142" t="str">
            <v>ISO4217:USD</v>
          </cell>
          <cell r="IA142" t="b">
            <v>0</v>
          </cell>
          <cell r="IB142" t="b">
            <v>0</v>
          </cell>
        </row>
        <row r="143">
          <cell r="D143" t="str">
            <v>Revenue, net of discounts and allowances</v>
          </cell>
          <cell r="G143">
            <v>706.476</v>
          </cell>
          <cell r="H143">
            <v>832.58999999999992</v>
          </cell>
          <cell r="I143">
            <v>1122.337</v>
          </cell>
          <cell r="J143">
            <v>1438.7070000000001</v>
          </cell>
          <cell r="K143">
            <v>1779.557</v>
          </cell>
          <cell r="L143">
            <v>2218.1080000000002</v>
          </cell>
          <cell r="M143" t="str">
            <v/>
          </cell>
          <cell r="HX143" t="str">
            <v>mstag:revenueNetOfDiscountsAndAllowances</v>
          </cell>
          <cell r="HY143">
            <v>6</v>
          </cell>
          <cell r="HZ143" t="str">
            <v>ISO4217:USD</v>
          </cell>
          <cell r="IA143" t="b">
            <v>0</v>
          </cell>
          <cell r="IB143" t="b">
            <v>0</v>
          </cell>
        </row>
        <row r="144">
          <cell r="E144" t="str">
            <v>Revenue, gross</v>
          </cell>
          <cell r="G144">
            <v>706.476</v>
          </cell>
          <cell r="H144">
            <v>832.58999999999992</v>
          </cell>
          <cell r="I144">
            <v>1122.337</v>
          </cell>
          <cell r="J144">
            <v>1438.7070000000001</v>
          </cell>
          <cell r="K144">
            <v>1779.557</v>
          </cell>
          <cell r="L144">
            <v>2218.1080000000002</v>
          </cell>
          <cell r="HX144" t="str">
            <v>mstag:revenueGross</v>
          </cell>
          <cell r="HY144">
            <v>6</v>
          </cell>
          <cell r="HZ144" t="str">
            <v>ISO4217:USD</v>
          </cell>
          <cell r="IA144" t="b">
            <v>0</v>
          </cell>
          <cell r="IB144" t="b">
            <v>0</v>
          </cell>
        </row>
        <row r="145">
          <cell r="E145" t="str">
            <v>Sales discounts</v>
          </cell>
          <cell r="HX145" t="str">
            <v>mstag:salesDiscounts</v>
          </cell>
          <cell r="HY145">
            <v>6</v>
          </cell>
          <cell r="HZ145" t="str">
            <v>ISO4217:USD</v>
          </cell>
          <cell r="IA145" t="b">
            <v>0</v>
          </cell>
          <cell r="IB145" t="b">
            <v>0</v>
          </cell>
        </row>
        <row r="146">
          <cell r="E146" t="str">
            <v>Change in allowance for doubtful accounts, recurring</v>
          </cell>
          <cell r="HX146" t="str">
            <v>mstag:changeInAllowanceForDoubtfulAccountsRecurring</v>
          </cell>
          <cell r="HY146">
            <v>6</v>
          </cell>
          <cell r="HZ146" t="str">
            <v>ISO4217:USD</v>
          </cell>
          <cell r="IA146" t="b">
            <v>0</v>
          </cell>
          <cell r="IB146" t="b">
            <v>0</v>
          </cell>
        </row>
        <row r="147">
          <cell r="E147" t="str">
            <v>Change in allowance for doubtful accounts, one time</v>
          </cell>
          <cell r="HX147" t="str">
            <v>mstag:changeInAllowanceForDoubtfulAccountsOneTime</v>
          </cell>
          <cell r="HY147">
            <v>6</v>
          </cell>
          <cell r="HZ147" t="str">
            <v>ISO4217:USD</v>
          </cell>
          <cell r="IA147" t="b">
            <v>0</v>
          </cell>
          <cell r="IB147" t="b">
            <v>0</v>
          </cell>
        </row>
        <row r="148">
          <cell r="C148" t="str">
            <v>Revenue, region</v>
          </cell>
          <cell r="HX148" t="str">
            <v>mstag:revenueRegion</v>
          </cell>
          <cell r="HY148">
            <v>6</v>
          </cell>
          <cell r="HZ148" t="str">
            <v>ISO4217:USD</v>
          </cell>
          <cell r="IA148" t="b">
            <v>0</v>
          </cell>
          <cell r="IB148" t="b">
            <v>0</v>
          </cell>
        </row>
        <row r="149">
          <cell r="D149" t="str">
            <v>Revenue (Americas)</v>
          </cell>
          <cell r="G149" t="str">
            <v/>
          </cell>
          <cell r="H149" t="str">
            <v/>
          </cell>
          <cell r="I149" t="str">
            <v/>
          </cell>
          <cell r="J149" t="str">
            <v/>
          </cell>
          <cell r="K149" t="str">
            <v/>
          </cell>
          <cell r="L149" t="str">
            <v/>
          </cell>
          <cell r="M149" t="str">
            <v/>
          </cell>
          <cell r="HX149" t="str">
            <v>mstag:americasRevenues</v>
          </cell>
          <cell r="HY149">
            <v>6</v>
          </cell>
          <cell r="HZ149" t="str">
            <v>ISO4217:USD</v>
          </cell>
          <cell r="IA149" t="b">
            <v>0</v>
          </cell>
          <cell r="IB149" t="b">
            <v>0</v>
          </cell>
        </row>
        <row r="150">
          <cell r="E150" t="str">
            <v>Revenue (North America)</v>
          </cell>
          <cell r="HX150" t="str">
            <v>mstag:northAmericaRevenues</v>
          </cell>
          <cell r="HY150">
            <v>6</v>
          </cell>
          <cell r="HZ150" t="str">
            <v>ISO4217:USD</v>
          </cell>
          <cell r="IA150" t="b">
            <v>0</v>
          </cell>
          <cell r="IB150" t="b">
            <v>0</v>
          </cell>
        </row>
        <row r="151">
          <cell r="E151" t="str">
            <v>Revenue (Latin America)</v>
          </cell>
          <cell r="HX151" t="str">
            <v>mstag:latinAmericaRevenues</v>
          </cell>
          <cell r="HY151">
            <v>6</v>
          </cell>
          <cell r="HZ151" t="str">
            <v>ISO4217:USD</v>
          </cell>
          <cell r="IA151" t="b">
            <v>0</v>
          </cell>
          <cell r="IB151" t="b">
            <v>0</v>
          </cell>
        </row>
        <row r="152">
          <cell r="D152" t="str">
            <v>Revenue (Europe, Middle East, and Africa)</v>
          </cell>
          <cell r="G152" t="str">
            <v/>
          </cell>
          <cell r="H152" t="str">
            <v/>
          </cell>
          <cell r="I152" t="str">
            <v/>
          </cell>
          <cell r="J152" t="str">
            <v/>
          </cell>
          <cell r="K152" t="str">
            <v/>
          </cell>
          <cell r="L152" t="str">
            <v/>
          </cell>
          <cell r="M152" t="str">
            <v/>
          </cell>
          <cell r="HX152" t="str">
            <v>mstag:europeMiddleEastAndAfricaEmeaRevenues</v>
          </cell>
          <cell r="HY152">
            <v>6</v>
          </cell>
          <cell r="HZ152" t="str">
            <v>ISO4217:USD</v>
          </cell>
          <cell r="IA152" t="b">
            <v>0</v>
          </cell>
          <cell r="IB152" t="b">
            <v>0</v>
          </cell>
        </row>
        <row r="153">
          <cell r="E153" t="str">
            <v>Revenue (Europe)</v>
          </cell>
          <cell r="HX153" t="str">
            <v>mstag:europeRevenues</v>
          </cell>
          <cell r="HY153">
            <v>6</v>
          </cell>
          <cell r="HZ153" t="str">
            <v>ISO4217:USD</v>
          </cell>
          <cell r="IA153" t="b">
            <v>0</v>
          </cell>
          <cell r="IB153" t="b">
            <v>0</v>
          </cell>
        </row>
        <row r="154">
          <cell r="E154" t="str">
            <v>Revenue (Africa and Middle East)</v>
          </cell>
          <cell r="HX154" t="str">
            <v>mstag:africaAndMiddleEastRevenues</v>
          </cell>
          <cell r="HY154">
            <v>6</v>
          </cell>
          <cell r="HZ154" t="str">
            <v>ISO4217:USD</v>
          </cell>
          <cell r="IA154" t="b">
            <v>0</v>
          </cell>
          <cell r="IB154" t="b">
            <v>0</v>
          </cell>
        </row>
        <row r="155">
          <cell r="D155" t="str">
            <v>Revenue (Asia)</v>
          </cell>
          <cell r="G155" t="str">
            <v/>
          </cell>
          <cell r="H155" t="str">
            <v/>
          </cell>
          <cell r="I155" t="str">
            <v/>
          </cell>
          <cell r="J155" t="str">
            <v/>
          </cell>
          <cell r="K155" t="str">
            <v/>
          </cell>
          <cell r="L155" t="str">
            <v/>
          </cell>
          <cell r="M155" t="str">
            <v/>
          </cell>
          <cell r="HX155" t="str">
            <v>mstag:asiaRevenues</v>
          </cell>
          <cell r="HY155">
            <v>6</v>
          </cell>
          <cell r="HZ155" t="str">
            <v>ISO4217:USD</v>
          </cell>
          <cell r="IA155" t="b">
            <v>0</v>
          </cell>
          <cell r="IB155" t="b">
            <v>0</v>
          </cell>
        </row>
        <row r="156">
          <cell r="E156" t="str">
            <v>Revenue (Japan)</v>
          </cell>
          <cell r="HX156" t="str">
            <v>mstag:japanRevenues</v>
          </cell>
          <cell r="HY156">
            <v>6</v>
          </cell>
          <cell r="HZ156" t="str">
            <v>ISO4217:USD</v>
          </cell>
          <cell r="IA156" t="b">
            <v>0</v>
          </cell>
          <cell r="IB156" t="b">
            <v>0</v>
          </cell>
        </row>
        <row r="157">
          <cell r="E157" t="str">
            <v>Revenue (Asia ex-Japan)</v>
          </cell>
          <cell r="HX157" t="str">
            <v>mstag:nonJapanAsiaRevenues</v>
          </cell>
          <cell r="HY157">
            <v>6</v>
          </cell>
          <cell r="HZ157" t="str">
            <v>ISO4217:USD</v>
          </cell>
          <cell r="IA157" t="b">
            <v>0</v>
          </cell>
          <cell r="IB157" t="b">
            <v>0</v>
          </cell>
        </row>
        <row r="158">
          <cell r="D158" t="str">
            <v>Other revenue, region</v>
          </cell>
          <cell r="HX158" t="str">
            <v>mstag:otherRevenueRegion</v>
          </cell>
          <cell r="HY158">
            <v>6</v>
          </cell>
          <cell r="HZ158" t="str">
            <v>ISO4217:USD</v>
          </cell>
          <cell r="IA158" t="b">
            <v>0</v>
          </cell>
          <cell r="IB158" t="b">
            <v>0</v>
          </cell>
        </row>
        <row r="159">
          <cell r="D159" t="str">
            <v>Intercompany eliminations</v>
          </cell>
          <cell r="HX159" t="str">
            <v>mstag:intercompanyEliminations</v>
          </cell>
          <cell r="HY159">
            <v>6</v>
          </cell>
          <cell r="HZ159" t="str">
            <v>ISO4217:USD</v>
          </cell>
          <cell r="IA159" t="b">
            <v>0</v>
          </cell>
          <cell r="IB159" t="b">
            <v>0</v>
          </cell>
        </row>
        <row r="160">
          <cell r="C160" t="str">
            <v>Royalty, licensee income</v>
          </cell>
          <cell r="G160">
            <v>241.11199999999999</v>
          </cell>
          <cell r="H160">
            <v>229.589</v>
          </cell>
          <cell r="I160">
            <v>189.26999999999998</v>
          </cell>
          <cell r="J160">
            <v>207.24100000000001</v>
          </cell>
          <cell r="K160">
            <v>264.47500000000002</v>
          </cell>
          <cell r="L160">
            <v>365.55</v>
          </cell>
          <cell r="HX160" t="str">
            <v>mstag:royaltyLicenseeIncome</v>
          </cell>
          <cell r="HY160">
            <v>6</v>
          </cell>
          <cell r="HZ160" t="str">
            <v>ISO4217:USD</v>
          </cell>
          <cell r="IA160" t="b">
            <v>0</v>
          </cell>
          <cell r="IB160" t="b">
            <v>0</v>
          </cell>
        </row>
        <row r="161">
          <cell r="C161" t="str">
            <v>Cost of sales, with depreciation</v>
          </cell>
          <cell r="G161">
            <v>102.536</v>
          </cell>
          <cell r="H161">
            <v>138.62299999999999</v>
          </cell>
          <cell r="I161">
            <v>285.54899999999998</v>
          </cell>
          <cell r="J161">
            <v>364.89199999999994</v>
          </cell>
          <cell r="K161">
            <v>354.44200000000001</v>
          </cell>
          <cell r="L161">
            <v>441.63</v>
          </cell>
          <cell r="M161">
            <v>480.2</v>
          </cell>
          <cell r="HX161" t="str">
            <v>mstag:costOfSalesWithDepreciation</v>
          </cell>
          <cell r="HY161">
            <v>6</v>
          </cell>
          <cell r="HZ161" t="str">
            <v>ISO4217:USD</v>
          </cell>
          <cell r="IA161" t="b">
            <v>0</v>
          </cell>
          <cell r="IB161" t="b">
            <v>0</v>
          </cell>
        </row>
        <row r="162">
          <cell r="C162" t="str">
            <v>Cost of sales, without depreciation</v>
          </cell>
          <cell r="HX162" t="str">
            <v>mstag:costOfSalesWithoutDepreciation</v>
          </cell>
          <cell r="HY162">
            <v>6</v>
          </cell>
          <cell r="HZ162" t="str">
            <v>ISO4217:USD</v>
          </cell>
          <cell r="IA162" t="b">
            <v>0</v>
          </cell>
          <cell r="IB162" t="b">
            <v>0</v>
          </cell>
        </row>
        <row r="163">
          <cell r="C163" t="str">
            <v>Cost of materials</v>
          </cell>
          <cell r="HX163" t="str">
            <v>mstag:costOfMaterials</v>
          </cell>
          <cell r="HY163">
            <v>6</v>
          </cell>
          <cell r="HZ163" t="str">
            <v>ISO4217:USD</v>
          </cell>
          <cell r="IA163" t="b">
            <v>0</v>
          </cell>
          <cell r="IB163" t="b">
            <v>0</v>
          </cell>
        </row>
        <row r="164">
          <cell r="C164" t="str">
            <v>Cost of services sold</v>
          </cell>
          <cell r="HX164" t="str">
            <v>mstag:costOfServicesSold</v>
          </cell>
          <cell r="HY164">
            <v>6</v>
          </cell>
          <cell r="HZ164" t="str">
            <v>ISO4217:USD</v>
          </cell>
          <cell r="IA164" t="b">
            <v>0</v>
          </cell>
          <cell r="IB164" t="b">
            <v>0</v>
          </cell>
        </row>
        <row r="165">
          <cell r="C165" t="str">
            <v>Selling, general, and administrative expenses</v>
          </cell>
          <cell r="G165">
            <v>470.923</v>
          </cell>
          <cell r="H165">
            <v>358.93099999999998</v>
          </cell>
          <cell r="I165">
            <v>393.65700000000004</v>
          </cell>
          <cell r="J165">
            <v>368.22399999999999</v>
          </cell>
          <cell r="K165">
            <v>446.90599999999995</v>
          </cell>
          <cell r="L165">
            <v>546.27599999999995</v>
          </cell>
          <cell r="M165">
            <v>794.88499999999999</v>
          </cell>
          <cell r="HX165" t="str">
            <v>mstag:sellingGeneralAndAdministrativeExpenses</v>
          </cell>
          <cell r="HY165">
            <v>6</v>
          </cell>
          <cell r="HZ165" t="str">
            <v>ISO4217:USD</v>
          </cell>
          <cell r="IA165" t="b">
            <v>0</v>
          </cell>
          <cell r="IB165" t="b">
            <v>0</v>
          </cell>
        </row>
        <row r="166">
          <cell r="D166" t="str">
            <v>Marketing and distribution costs</v>
          </cell>
          <cell r="G166">
            <v>41.8</v>
          </cell>
          <cell r="H166">
            <v>47.7</v>
          </cell>
          <cell r="I166">
            <v>80</v>
          </cell>
          <cell r="J166">
            <v>86.5</v>
          </cell>
          <cell r="K166">
            <v>91.9</v>
          </cell>
          <cell r="L166">
            <v>111.7</v>
          </cell>
          <cell r="M166" t="str">
            <v/>
          </cell>
          <cell r="HX166" t="str">
            <v>mstag:marketingAndDistributionCosts</v>
          </cell>
          <cell r="HY166">
            <v>6</v>
          </cell>
          <cell r="HZ166" t="str">
            <v>ISO4217:USD</v>
          </cell>
          <cell r="IA166" t="b">
            <v>0</v>
          </cell>
          <cell r="IB166" t="b">
            <v>0</v>
          </cell>
        </row>
        <row r="167">
          <cell r="E167" t="str">
            <v>Advertising costs</v>
          </cell>
          <cell r="G167">
            <v>41.8</v>
          </cell>
          <cell r="H167">
            <v>47.7</v>
          </cell>
          <cell r="I167">
            <v>80</v>
          </cell>
          <cell r="J167">
            <v>86.5</v>
          </cell>
          <cell r="K167">
            <v>91.9</v>
          </cell>
          <cell r="L167">
            <v>111.7</v>
          </cell>
          <cell r="HX167" t="str">
            <v>mstag:advertisingCosts</v>
          </cell>
          <cell r="HY167">
            <v>6</v>
          </cell>
          <cell r="HZ167" t="str">
            <v>ISO4217:USD</v>
          </cell>
          <cell r="IA167" t="b">
            <v>0</v>
          </cell>
          <cell r="IB167" t="b">
            <v>0</v>
          </cell>
        </row>
        <row r="168">
          <cell r="D168" t="str">
            <v>General and administrative expenses</v>
          </cell>
          <cell r="G168">
            <v>429.12299999999999</v>
          </cell>
          <cell r="H168">
            <v>311.23099999999999</v>
          </cell>
          <cell r="I168">
            <v>313.65700000000004</v>
          </cell>
          <cell r="J168">
            <v>281.72399999999999</v>
          </cell>
          <cell r="K168">
            <v>355.00599999999997</v>
          </cell>
          <cell r="L168">
            <v>434.57599999999996</v>
          </cell>
          <cell r="HX168" t="str">
            <v>mstag:generalAndAdministrativeExpenses</v>
          </cell>
          <cell r="HY168">
            <v>6</v>
          </cell>
          <cell r="HZ168" t="str">
            <v>ISO4217:USD</v>
          </cell>
          <cell r="IA168" t="b">
            <v>0</v>
          </cell>
          <cell r="IB168" t="b">
            <v>0</v>
          </cell>
        </row>
        <row r="169">
          <cell r="C169" t="str">
            <v>Stock compensation</v>
          </cell>
          <cell r="HX169" t="str">
            <v>mstag:stockCompensation</v>
          </cell>
          <cell r="HY169">
            <v>6</v>
          </cell>
          <cell r="HZ169" t="str">
            <v>ISO4217:USD</v>
          </cell>
          <cell r="IA169" t="b">
            <v>0</v>
          </cell>
          <cell r="IB169" t="b">
            <v>0</v>
          </cell>
        </row>
        <row r="170">
          <cell r="C170" t="str">
            <v>Employee expenses</v>
          </cell>
          <cell r="HX170" t="str">
            <v>mstag:employeeExpenses</v>
          </cell>
          <cell r="HY170">
            <v>6</v>
          </cell>
          <cell r="HZ170" t="str">
            <v>ISO4217:USD</v>
          </cell>
          <cell r="IA170" t="b">
            <v>0</v>
          </cell>
          <cell r="IB170" t="b">
            <v>0</v>
          </cell>
        </row>
        <row r="171">
          <cell r="C171" t="str">
            <v>Marketing costs</v>
          </cell>
          <cell r="HX171" t="str">
            <v>mstag:marketingCosts</v>
          </cell>
          <cell r="HY171">
            <v>6</v>
          </cell>
          <cell r="HZ171" t="str">
            <v>ISO4217:USD</v>
          </cell>
          <cell r="IA171" t="b">
            <v>0</v>
          </cell>
          <cell r="IB171" t="b">
            <v>0</v>
          </cell>
        </row>
        <row r="172">
          <cell r="C172" t="str">
            <v>Research and development</v>
          </cell>
          <cell r="G172">
            <v>269.85199999999998</v>
          </cell>
          <cell r="H172">
            <v>396.18599999999998</v>
          </cell>
          <cell r="I172">
            <v>367.33799999999997</v>
          </cell>
          <cell r="J172">
            <v>489.87900000000002</v>
          </cell>
          <cell r="K172">
            <v>526.23</v>
          </cell>
          <cell r="L172">
            <v>623.48199999999997</v>
          </cell>
          <cell r="M172">
            <v>721.96299999999997</v>
          </cell>
          <cell r="HX172" t="str">
            <v>mstag:researchAndDevelopment</v>
          </cell>
          <cell r="HY172">
            <v>6</v>
          </cell>
          <cell r="HZ172" t="str">
            <v>ISO4217:USD</v>
          </cell>
          <cell r="IA172" t="b">
            <v>0</v>
          </cell>
          <cell r="IB172" t="b">
            <v>0</v>
          </cell>
        </row>
        <row r="173">
          <cell r="C173" t="str">
            <v>Acquired in-process R and D, recurring</v>
          </cell>
          <cell r="HX173" t="str">
            <v>mstag:acquiredInProcessRAndDRecurring</v>
          </cell>
          <cell r="HY173">
            <v>6</v>
          </cell>
          <cell r="HZ173" t="str">
            <v>ISO4217:USD</v>
          </cell>
          <cell r="IA173" t="b">
            <v>0</v>
          </cell>
          <cell r="IB173" t="b">
            <v>0</v>
          </cell>
        </row>
        <row r="174">
          <cell r="C174" t="str">
            <v>Acquired in-process R and D, one time</v>
          </cell>
          <cell r="G174">
            <v>0</v>
          </cell>
          <cell r="H174">
            <v>0</v>
          </cell>
          <cell r="I174">
            <v>752.5</v>
          </cell>
          <cell r="J174">
            <v>0</v>
          </cell>
          <cell r="K174">
            <v>0</v>
          </cell>
          <cell r="L174">
            <v>0</v>
          </cell>
          <cell r="M174" t="str">
            <v/>
          </cell>
          <cell r="HX174" t="str">
            <v>mstag:acquiredInProcessRAndDOneTime</v>
          </cell>
          <cell r="HY174">
            <v>6</v>
          </cell>
          <cell r="HZ174" t="str">
            <v>ISO4217:USD</v>
          </cell>
          <cell r="IA174" t="b">
            <v>0</v>
          </cell>
          <cell r="IB174" t="b">
            <v>0</v>
          </cell>
        </row>
        <row r="175">
          <cell r="D175" t="str">
            <v>Acquired in-process R and D, one time, gross of tax</v>
          </cell>
          <cell r="G175">
            <v>0</v>
          </cell>
          <cell r="H175">
            <v>0</v>
          </cell>
          <cell r="I175">
            <v>1015.875</v>
          </cell>
          <cell r="J175">
            <v>0</v>
          </cell>
          <cell r="K175">
            <v>0</v>
          </cell>
          <cell r="L175">
            <v>0</v>
          </cell>
          <cell r="HX175" t="str">
            <v>mstag:acquiredInProcessRAndDOneTimeGrossOfTax</v>
          </cell>
          <cell r="HY175">
            <v>6</v>
          </cell>
          <cell r="HZ175" t="str">
            <v>ISO4217:USD</v>
          </cell>
          <cell r="IA175" t="b">
            <v>0</v>
          </cell>
          <cell r="IB175" t="b">
            <v>0</v>
          </cell>
        </row>
        <row r="176">
          <cell r="D176" t="str">
            <v>Tax on acquired in-process R and D, one time</v>
          </cell>
          <cell r="G176">
            <v>0</v>
          </cell>
          <cell r="H176">
            <v>0</v>
          </cell>
          <cell r="I176">
            <v>263.375</v>
          </cell>
          <cell r="J176">
            <v>0</v>
          </cell>
          <cell r="K176">
            <v>0</v>
          </cell>
          <cell r="L176">
            <v>0</v>
          </cell>
          <cell r="HX176" t="str">
            <v>mstag:taxOnAcquiredInProcessRAndDOneTime</v>
          </cell>
          <cell r="HY176">
            <v>6</v>
          </cell>
          <cell r="HZ176" t="str">
            <v>ISO4217:USD</v>
          </cell>
          <cell r="IA176" t="b">
            <v>0</v>
          </cell>
          <cell r="IB176" t="b">
            <v>0</v>
          </cell>
        </row>
        <row r="177">
          <cell r="C177" t="str">
            <v>Depreciation, in income statement</v>
          </cell>
          <cell r="HX177" t="str">
            <v>mstag:depreciationInIncomeStatement</v>
          </cell>
          <cell r="HY177">
            <v>6</v>
          </cell>
          <cell r="HZ177" t="str">
            <v>ISO4217:USD</v>
          </cell>
          <cell r="IA177" t="b">
            <v>0</v>
          </cell>
          <cell r="IB177" t="b">
            <v>0</v>
          </cell>
        </row>
        <row r="178">
          <cell r="C178" t="str">
            <v>Amortization of goodwill, in income statement</v>
          </cell>
          <cell r="G178">
            <v>0</v>
          </cell>
          <cell r="H178">
            <v>0</v>
          </cell>
          <cell r="I178">
            <v>76.599999999999994</v>
          </cell>
          <cell r="J178">
            <v>153.30000000000001</v>
          </cell>
          <cell r="K178">
            <v>153.30000000000001</v>
          </cell>
          <cell r="L178">
            <v>0</v>
          </cell>
          <cell r="M178" t="str">
            <v/>
          </cell>
          <cell r="HX178" t="str">
            <v>mstag:amortizationOfGoodwillInIncomeStatement</v>
          </cell>
          <cell r="HY178">
            <v>6</v>
          </cell>
          <cell r="HZ178" t="str">
            <v>ISO4217:USD</v>
          </cell>
          <cell r="IA178" t="b">
            <v>0</v>
          </cell>
          <cell r="IB178" t="b">
            <v>0</v>
          </cell>
        </row>
        <row r="179">
          <cell r="D179" t="str">
            <v>Amortization of goodwill, operating, in income statement</v>
          </cell>
          <cell r="G179">
            <v>0</v>
          </cell>
          <cell r="H179">
            <v>0</v>
          </cell>
          <cell r="I179">
            <v>76.599999999999994</v>
          </cell>
          <cell r="J179">
            <v>153.30000000000001</v>
          </cell>
          <cell r="K179">
            <v>153.30000000000001</v>
          </cell>
          <cell r="L179">
            <v>0</v>
          </cell>
          <cell r="HX179" t="str">
            <v>mstag:amortizationOfGoodwillOperatingInIncomeStatement</v>
          </cell>
          <cell r="HY179">
            <v>6</v>
          </cell>
          <cell r="HZ179" t="str">
            <v>ISO4217:USD</v>
          </cell>
          <cell r="IA179" t="b">
            <v>0</v>
          </cell>
          <cell r="IB179" t="b">
            <v>0</v>
          </cell>
        </row>
        <row r="180">
          <cell r="D180" t="str">
            <v>Amortization of goodwill, nonoperating, in income statement</v>
          </cell>
          <cell r="HX180" t="str">
            <v>mstag:amortizationOfGoodwillNonOperatingInIncomeStatement</v>
          </cell>
          <cell r="HY180">
            <v>6</v>
          </cell>
          <cell r="HZ180" t="str">
            <v>ISO4217:USD</v>
          </cell>
          <cell r="IA180" t="b">
            <v>0</v>
          </cell>
          <cell r="IB180" t="b">
            <v>0</v>
          </cell>
        </row>
        <row r="181">
          <cell r="C181" t="str">
            <v>Amortization of intangibles assumed to have indefinite life, in income statement</v>
          </cell>
          <cell r="G181">
            <v>0</v>
          </cell>
          <cell r="H181">
            <v>0</v>
          </cell>
          <cell r="I181">
            <v>0</v>
          </cell>
          <cell r="J181">
            <v>0</v>
          </cell>
          <cell r="K181">
            <v>0</v>
          </cell>
          <cell r="L181">
            <v>0</v>
          </cell>
          <cell r="M181">
            <v>154.30000000000001</v>
          </cell>
          <cell r="HX181" t="str">
            <v>mstag:amortizationOfIntangiblesAssumedToHaveIndefiniteLifeIncomeStatement</v>
          </cell>
          <cell r="HY181">
            <v>6</v>
          </cell>
          <cell r="HZ181" t="str">
            <v>ISO4217:USD</v>
          </cell>
          <cell r="IA181" t="b">
            <v>0</v>
          </cell>
          <cell r="IB181" t="b">
            <v>0</v>
          </cell>
        </row>
        <row r="182">
          <cell r="C182" t="str">
            <v>Amortization of other intangibles, in income statement</v>
          </cell>
          <cell r="G182">
            <v>0</v>
          </cell>
          <cell r="H182">
            <v>0</v>
          </cell>
          <cell r="I182">
            <v>121.142</v>
          </cell>
          <cell r="J182">
            <v>222</v>
          </cell>
          <cell r="K182">
            <v>168.51599999999996</v>
          </cell>
          <cell r="L182">
            <v>155.71299999999999</v>
          </cell>
          <cell r="M182" t="str">
            <v/>
          </cell>
          <cell r="HX182" t="str">
            <v>mstag:amortizationOfOtherIntangiblesInIncomeStatement</v>
          </cell>
          <cell r="HY182">
            <v>6</v>
          </cell>
          <cell r="HZ182" t="str">
            <v>ISO4217:USD</v>
          </cell>
          <cell r="IA182" t="b">
            <v>0</v>
          </cell>
          <cell r="IB182" t="b">
            <v>0</v>
          </cell>
        </row>
        <row r="183">
          <cell r="D183" t="str">
            <v>Amortization of taxable other intangibles, in income statement</v>
          </cell>
          <cell r="G183">
            <v>0</v>
          </cell>
          <cell r="H183">
            <v>0</v>
          </cell>
          <cell r="I183">
            <v>121.142</v>
          </cell>
          <cell r="J183">
            <v>222</v>
          </cell>
          <cell r="K183">
            <v>168.51599999999996</v>
          </cell>
          <cell r="L183">
            <v>155.71299999999999</v>
          </cell>
          <cell r="HX183" t="str">
            <v>mstag:amortizationOfTaxableOtherIntangiblesInIncomeStatement</v>
          </cell>
          <cell r="HY183">
            <v>6</v>
          </cell>
          <cell r="HZ183" t="str">
            <v>ISO4217:USD</v>
          </cell>
          <cell r="IA183" t="b">
            <v>0</v>
          </cell>
          <cell r="IB183" t="b">
            <v>0</v>
          </cell>
        </row>
        <row r="184">
          <cell r="D184" t="str">
            <v>Amortization of nontaxable other intangibles, in income statement</v>
          </cell>
          <cell r="HX184" t="str">
            <v>mstag:amortizationOfNonTaxableOtherIntangiblesInIncomeStatement</v>
          </cell>
          <cell r="HY184">
            <v>6</v>
          </cell>
          <cell r="HZ184" t="str">
            <v>ISO4217:USD</v>
          </cell>
          <cell r="IA184" t="b">
            <v>0</v>
          </cell>
          <cell r="IB184" t="b">
            <v>0</v>
          </cell>
        </row>
        <row r="185">
          <cell r="C185" t="str">
            <v>Goodwill impairment</v>
          </cell>
          <cell r="HX185" t="str">
            <v>mstag:goodwillImpairment</v>
          </cell>
          <cell r="HY185">
            <v>6</v>
          </cell>
          <cell r="HZ185" t="str">
            <v>ISO4217:USD</v>
          </cell>
          <cell r="IA185" t="b">
            <v>0</v>
          </cell>
          <cell r="IB185" t="b">
            <v>0</v>
          </cell>
        </row>
        <row r="186">
          <cell r="C186" t="str">
            <v>Indefinite life intangible impairment</v>
          </cell>
          <cell r="HX186" t="str">
            <v>mstag:indefiniteLifeIntangibleImpairment</v>
          </cell>
          <cell r="HY186">
            <v>6</v>
          </cell>
          <cell r="HZ186" t="str">
            <v>ISO4217:USD</v>
          </cell>
          <cell r="IA186" t="b">
            <v>0</v>
          </cell>
          <cell r="IB186" t="b">
            <v>0</v>
          </cell>
        </row>
        <row r="187">
          <cell r="C187" t="str">
            <v>Asset impairment, nongoodwill, one time</v>
          </cell>
          <cell r="G187" t="str">
            <v/>
          </cell>
          <cell r="H187" t="str">
            <v/>
          </cell>
          <cell r="I187" t="str">
            <v/>
          </cell>
          <cell r="J187" t="str">
            <v/>
          </cell>
          <cell r="K187" t="str">
            <v/>
          </cell>
          <cell r="L187" t="str">
            <v/>
          </cell>
          <cell r="M187" t="str">
            <v/>
          </cell>
          <cell r="HX187" t="str">
            <v>mstag:assetImpairmentNonGoodwillOneTimeIncomeStatement</v>
          </cell>
          <cell r="HY187">
            <v>6</v>
          </cell>
          <cell r="HZ187" t="str">
            <v>ISO4217:USD</v>
          </cell>
          <cell r="IA187" t="b">
            <v>0</v>
          </cell>
          <cell r="IB187" t="b">
            <v>0</v>
          </cell>
        </row>
        <row r="188">
          <cell r="D188" t="str">
            <v>Asset impairment, nongoodwill, one time, gross of tax</v>
          </cell>
          <cell r="HX188" t="str">
            <v>mstag:assetImpairmentNonGoodwillOneTimeGrossOfTax</v>
          </cell>
          <cell r="HY188">
            <v>6</v>
          </cell>
          <cell r="HZ188" t="str">
            <v>ISO4217:USD</v>
          </cell>
          <cell r="IA188" t="b">
            <v>0</v>
          </cell>
          <cell r="IB188" t="b">
            <v>0</v>
          </cell>
        </row>
        <row r="189">
          <cell r="D189" t="str">
            <v>Tax on asset impairment, nongoodwill, one time</v>
          </cell>
          <cell r="HX189" t="str">
            <v>mstag:taxOnAssetImpairmentNonGoodwillOneTime</v>
          </cell>
          <cell r="HY189">
            <v>6</v>
          </cell>
          <cell r="HZ189" t="str">
            <v>ISO4217:USD</v>
          </cell>
          <cell r="IA189" t="b">
            <v>0</v>
          </cell>
          <cell r="IB189" t="b">
            <v>0</v>
          </cell>
        </row>
        <row r="190">
          <cell r="C190" t="str">
            <v>Other operating expense (income)</v>
          </cell>
          <cell r="G190">
            <v>0</v>
          </cell>
          <cell r="H190">
            <v>0</v>
          </cell>
          <cell r="I190">
            <v>529.47199999999998</v>
          </cell>
          <cell r="J190">
            <v>128.81200000000001</v>
          </cell>
          <cell r="K190">
            <v>246.65700000000001</v>
          </cell>
          <cell r="L190">
            <v>350.72500000000002</v>
          </cell>
          <cell r="M190">
            <v>457.53399999999999</v>
          </cell>
          <cell r="HX190" t="str">
            <v>mstag:otherOperatingExpense</v>
          </cell>
          <cell r="HY190">
            <v>6</v>
          </cell>
          <cell r="HZ190" t="str">
            <v>ISO4217:USD</v>
          </cell>
          <cell r="IA190" t="b">
            <v>0</v>
          </cell>
          <cell r="IB190" t="b">
            <v>0</v>
          </cell>
        </row>
        <row r="191">
          <cell r="C191" t="str">
            <v>Interest and dividend income</v>
          </cell>
          <cell r="G191">
            <v>69.16</v>
          </cell>
          <cell r="H191">
            <v>88.763999999999996</v>
          </cell>
          <cell r="I191">
            <v>89.433999999999997</v>
          </cell>
          <cell r="J191">
            <v>90.408000000000001</v>
          </cell>
          <cell r="K191">
            <v>130.5</v>
          </cell>
          <cell r="L191">
            <v>101.4</v>
          </cell>
          <cell r="M191">
            <v>92.845462924999993</v>
          </cell>
          <cell r="HX191" t="str">
            <v>mstag:interestAndDividendIncome</v>
          </cell>
          <cell r="HY191">
            <v>6</v>
          </cell>
          <cell r="HZ191" t="str">
            <v>ISO4217:USD</v>
          </cell>
          <cell r="IA191" t="b">
            <v>0</v>
          </cell>
          <cell r="IB191" t="b">
            <v>0</v>
          </cell>
        </row>
        <row r="192">
          <cell r="D192" t="str">
            <v>Interest income</v>
          </cell>
          <cell r="G192">
            <v>69.16</v>
          </cell>
          <cell r="H192">
            <v>88.763999999999996</v>
          </cell>
          <cell r="I192">
            <v>89.433999999999997</v>
          </cell>
          <cell r="J192">
            <v>90.408000000000001</v>
          </cell>
          <cell r="K192">
            <v>130.5</v>
          </cell>
          <cell r="L192">
            <v>101.4</v>
          </cell>
          <cell r="HX192" t="str">
            <v>mstag:interestIncome</v>
          </cell>
          <cell r="HY192">
            <v>6</v>
          </cell>
          <cell r="HZ192" t="str">
            <v>ISO4217:USD</v>
          </cell>
          <cell r="IA192" t="b">
            <v>0</v>
          </cell>
          <cell r="IB192" t="b">
            <v>0</v>
          </cell>
        </row>
        <row r="193">
          <cell r="D193" t="str">
            <v>Dividend income</v>
          </cell>
          <cell r="HX193" t="str">
            <v>mstag:dividendIncome</v>
          </cell>
          <cell r="HY193">
            <v>6</v>
          </cell>
          <cell r="HZ193" t="str">
            <v>ISO4217:USD</v>
          </cell>
          <cell r="IA193" t="b">
            <v>0</v>
          </cell>
          <cell r="IB193" t="b">
            <v>0</v>
          </cell>
        </row>
        <row r="194">
          <cell r="C194" t="str">
            <v>Interest expense</v>
          </cell>
          <cell r="G194">
            <v>3.6419999999999999</v>
          </cell>
          <cell r="H194">
            <v>4.5519999999999996</v>
          </cell>
          <cell r="I194">
            <v>5.3599999999999994</v>
          </cell>
          <cell r="J194">
            <v>5.2759999999999998</v>
          </cell>
          <cell r="K194">
            <v>5.7</v>
          </cell>
          <cell r="L194">
            <v>0.8</v>
          </cell>
          <cell r="M194" t="str">
            <v/>
          </cell>
          <cell r="HX194" t="str">
            <v>mstag:interestExpense</v>
          </cell>
          <cell r="HY194">
            <v>6</v>
          </cell>
          <cell r="HZ194" t="str">
            <v>ISO4217:USD</v>
          </cell>
          <cell r="IA194" t="b">
            <v>0</v>
          </cell>
          <cell r="IB194" t="b">
            <v>0</v>
          </cell>
        </row>
        <row r="195">
          <cell r="D195" t="str">
            <v>Interest paid or payable</v>
          </cell>
          <cell r="G195">
            <v>7.5419999999999998</v>
          </cell>
          <cell r="H195">
            <v>7.5519999999999996</v>
          </cell>
          <cell r="I195">
            <v>7.4599999999999991</v>
          </cell>
          <cell r="J195">
            <v>7.476</v>
          </cell>
          <cell r="K195">
            <v>7.5</v>
          </cell>
          <cell r="L195">
            <v>1.8</v>
          </cell>
          <cell r="HX195" t="str">
            <v>mstag:interestPaid</v>
          </cell>
          <cell r="HY195">
            <v>6</v>
          </cell>
          <cell r="HZ195" t="str">
            <v>ISO4217:USD</v>
          </cell>
          <cell r="IA195" t="b">
            <v>0</v>
          </cell>
          <cell r="IB195" t="b">
            <v>0</v>
          </cell>
        </row>
        <row r="196">
          <cell r="D196" t="str">
            <v>Interest capitalized</v>
          </cell>
          <cell r="G196">
            <v>3.9</v>
          </cell>
          <cell r="H196">
            <v>3</v>
          </cell>
          <cell r="I196">
            <v>2.1</v>
          </cell>
          <cell r="J196">
            <v>2.2000000000000002</v>
          </cell>
          <cell r="K196">
            <v>1.8</v>
          </cell>
          <cell r="L196">
            <v>1</v>
          </cell>
          <cell r="HX196" t="str">
            <v>mstag:interestCapitalized</v>
          </cell>
          <cell r="HY196">
            <v>6</v>
          </cell>
          <cell r="HZ196" t="str">
            <v>ISO4217:USD</v>
          </cell>
          <cell r="IA196" t="b">
            <v>0</v>
          </cell>
          <cell r="IB196" t="b">
            <v>0</v>
          </cell>
        </row>
        <row r="197">
          <cell r="D197" t="str">
            <v>Net interest cost, FRS 17</v>
          </cell>
          <cell r="HX197" t="str">
            <v>mstag:netInterestCostFrs17</v>
          </cell>
          <cell r="HY197">
            <v>6</v>
          </cell>
          <cell r="HZ197" t="str">
            <v>ISO4217:USD</v>
          </cell>
          <cell r="IA197" t="b">
            <v>0</v>
          </cell>
          <cell r="IB197" t="b">
            <v>0</v>
          </cell>
        </row>
        <row r="198">
          <cell r="C198" t="str">
            <v>Income (losses) from investments, nonoperating</v>
          </cell>
          <cell r="G198">
            <v>0</v>
          </cell>
          <cell r="H198">
            <v>0</v>
          </cell>
          <cell r="I198">
            <v>0</v>
          </cell>
          <cell r="J198">
            <v>0</v>
          </cell>
          <cell r="K198">
            <v>10.199999999999999</v>
          </cell>
          <cell r="L198">
            <v>7.1</v>
          </cell>
          <cell r="HX198" t="str">
            <v>mstag:incomeLossesFromInvestmentsNonOperating</v>
          </cell>
          <cell r="HY198">
            <v>6</v>
          </cell>
          <cell r="HZ198" t="str">
            <v>ISO4217:USD</v>
          </cell>
          <cell r="IA198" t="b">
            <v>0</v>
          </cell>
          <cell r="IB198" t="b">
            <v>0</v>
          </cell>
        </row>
        <row r="199">
          <cell r="C199" t="str">
            <v>Income (loss) from investments under the equity method, operating</v>
          </cell>
          <cell r="G199" t="str">
            <v/>
          </cell>
          <cell r="H199" t="str">
            <v/>
          </cell>
          <cell r="I199" t="str">
            <v/>
          </cell>
          <cell r="J199" t="str">
            <v/>
          </cell>
          <cell r="K199" t="str">
            <v/>
          </cell>
          <cell r="L199" t="str">
            <v/>
          </cell>
          <cell r="M199" t="str">
            <v/>
          </cell>
          <cell r="HX199" t="str">
            <v>mstag:incomeLossFromInvestmentsAccountedForUnderTheEquityMethodOperatingIncomeStatement</v>
          </cell>
          <cell r="HY199">
            <v>6</v>
          </cell>
          <cell r="HZ199" t="str">
            <v>ISO4217:USD</v>
          </cell>
          <cell r="IA199" t="b">
            <v>0</v>
          </cell>
          <cell r="IB199" t="b">
            <v>0</v>
          </cell>
        </row>
        <row r="200">
          <cell r="D200" t="str">
            <v>Share of associate company's or joint venture's operating profit, pre-goodwill, pretax, and preinterest</v>
          </cell>
          <cell r="HX200" t="str">
            <v>mstag:shareOfAssociateCompanysOrJointVenturesOperatingProfitPreGoodwillPreTaxAndPreInterest</v>
          </cell>
          <cell r="HY200">
            <v>6</v>
          </cell>
          <cell r="HZ200" t="str">
            <v>ISO4217:USD</v>
          </cell>
          <cell r="IA200" t="b">
            <v>0</v>
          </cell>
          <cell r="IB200" t="b">
            <v>0</v>
          </cell>
        </row>
        <row r="201">
          <cell r="D201" t="str">
            <v>Share of associate company's or joint venture's operating profit, post-goodwill, pretax, and preinterest</v>
          </cell>
          <cell r="HX201" t="str">
            <v>mstag:shareOfAssociateCompanysOrJointVenturesOperatingProfitPostGoodwillPreTaxAndPreInterest</v>
          </cell>
          <cell r="HY201">
            <v>6</v>
          </cell>
          <cell r="HZ201" t="str">
            <v>ISO4217:USD</v>
          </cell>
          <cell r="IA201" t="b">
            <v>0</v>
          </cell>
          <cell r="IB201" t="b">
            <v>0</v>
          </cell>
        </row>
        <row r="202">
          <cell r="D202" t="str">
            <v>Share of associate company's or joint venture's amortization of goodwill</v>
          </cell>
          <cell r="HX202" t="str">
            <v>mstag:shareOfAssociateAmortizationOfGoodwill</v>
          </cell>
          <cell r="HY202">
            <v>6</v>
          </cell>
          <cell r="HZ202" t="str">
            <v>ISO4217:USD</v>
          </cell>
          <cell r="IA202" t="b">
            <v>0</v>
          </cell>
          <cell r="IB202" t="b">
            <v>0</v>
          </cell>
        </row>
        <row r="203">
          <cell r="D203" t="str">
            <v>Share of associate company's or joint venture's interest expense</v>
          </cell>
          <cell r="HX203" t="str">
            <v>mstag:jointVentureInterestExpense</v>
          </cell>
          <cell r="HY203">
            <v>6</v>
          </cell>
          <cell r="HZ203" t="str">
            <v>ISO4217:USD</v>
          </cell>
          <cell r="IA203" t="b">
            <v>0</v>
          </cell>
          <cell r="IB203" t="b">
            <v>0</v>
          </cell>
        </row>
        <row r="204">
          <cell r="D204" t="str">
            <v>Share of associate company's or joint venture's tax</v>
          </cell>
          <cell r="HX204" t="str">
            <v>mstag:shareOfAssociateCompanysOrJointVenturesTax</v>
          </cell>
          <cell r="HY204">
            <v>6</v>
          </cell>
          <cell r="HZ204" t="str">
            <v>ISO4217:USD</v>
          </cell>
          <cell r="IA204" t="b">
            <v>0</v>
          </cell>
          <cell r="IB204" t="b">
            <v>0</v>
          </cell>
        </row>
        <row r="205">
          <cell r="D205" t="str">
            <v>Other associate company or joint venture net income</v>
          </cell>
          <cell r="HX205" t="str">
            <v>mstag:otherJointVenureNetIncome</v>
          </cell>
          <cell r="HY205">
            <v>6</v>
          </cell>
          <cell r="HZ205" t="str">
            <v>ISO4217:USD</v>
          </cell>
          <cell r="IA205" t="b">
            <v>0</v>
          </cell>
          <cell r="IB205" t="b">
            <v>0</v>
          </cell>
        </row>
        <row r="206">
          <cell r="C206" t="str">
            <v>Income (loss) from investments under the equity method, operating, pretax</v>
          </cell>
          <cell r="HX206" t="str">
            <v>mstag:incomeLossFromInvestmentsUnderTheEquityMethodOperatingPreTax</v>
          </cell>
          <cell r="HY206">
            <v>6</v>
          </cell>
          <cell r="HZ206" t="str">
            <v>ISO4217:USD</v>
          </cell>
          <cell r="IA206" t="b">
            <v>0</v>
          </cell>
          <cell r="IB206" t="b">
            <v>0</v>
          </cell>
        </row>
        <row r="207">
          <cell r="C207" t="str">
            <v>Income (loss) from investments under the equity method, nonoperating</v>
          </cell>
          <cell r="HX207" t="str">
            <v>mstag:incomeLossFromInvestmentsAccountedForUnderTheEquityMethodNonOperatingIncomeStatement</v>
          </cell>
          <cell r="HY207">
            <v>6</v>
          </cell>
          <cell r="HZ207" t="str">
            <v>ISO4217:USD</v>
          </cell>
          <cell r="IA207" t="b">
            <v>0</v>
          </cell>
          <cell r="IB207" t="b">
            <v>0</v>
          </cell>
        </row>
        <row r="208">
          <cell r="C208" t="str">
            <v>Income (loss) from investments under the equity method, nonoperating, pretax</v>
          </cell>
          <cell r="HX208" t="str">
            <v>mstag:incomeLossFromInvestmentsUnderTheEquityMethodNonOperatingPreTax</v>
          </cell>
          <cell r="HY208">
            <v>6</v>
          </cell>
          <cell r="HZ208" t="str">
            <v>ISO4217:USD</v>
          </cell>
          <cell r="IA208" t="b">
            <v>0</v>
          </cell>
          <cell r="IB208" t="b">
            <v>0</v>
          </cell>
        </row>
        <row r="209">
          <cell r="C209" t="str">
            <v>Gains (losses) from sale of PPE and intangibles, recurring</v>
          </cell>
          <cell r="HX209" t="str">
            <v>mstag:gainsLossesFromSaleOfOperatingAssetsRecurringIncomeStatement</v>
          </cell>
          <cell r="HY209">
            <v>6</v>
          </cell>
          <cell r="HZ209" t="str">
            <v>ISO4217:USD</v>
          </cell>
          <cell r="IA209" t="b">
            <v>0</v>
          </cell>
          <cell r="IB209" t="b">
            <v>0</v>
          </cell>
        </row>
        <row r="210">
          <cell r="C210" t="str">
            <v>Gains (losses) from sale of PPE and intangibles, one time</v>
          </cell>
          <cell r="G210" t="str">
            <v/>
          </cell>
          <cell r="H210" t="str">
            <v/>
          </cell>
          <cell r="I210" t="str">
            <v/>
          </cell>
          <cell r="J210" t="str">
            <v/>
          </cell>
          <cell r="K210" t="str">
            <v/>
          </cell>
          <cell r="L210" t="str">
            <v/>
          </cell>
          <cell r="M210" t="str">
            <v/>
          </cell>
          <cell r="HX210" t="str">
            <v>mstag:gainsLossesFromSaleOfOperatingAssetsOneTimeIncomeStatement</v>
          </cell>
          <cell r="HY210">
            <v>6</v>
          </cell>
          <cell r="HZ210" t="str">
            <v>ISO4217:USD</v>
          </cell>
          <cell r="IA210" t="b">
            <v>0</v>
          </cell>
          <cell r="IB210" t="b">
            <v>0</v>
          </cell>
        </row>
        <row r="211">
          <cell r="D211" t="str">
            <v>Gains (losses) from sale of PPE and intangibles, one time, gross of tax</v>
          </cell>
          <cell r="HX211" t="str">
            <v>mstag:gainsLossesFromSaleOfOperatingAssetsOneTimeGrossOfTax</v>
          </cell>
          <cell r="HY211">
            <v>6</v>
          </cell>
          <cell r="HZ211" t="str">
            <v>ISO4217:USD</v>
          </cell>
          <cell r="IA211" t="b">
            <v>0</v>
          </cell>
          <cell r="IB211" t="b">
            <v>0</v>
          </cell>
        </row>
        <row r="212">
          <cell r="D212" t="str">
            <v>Tax on gains (losses) from sale of PPE and intangibles, one time</v>
          </cell>
          <cell r="HX212" t="str">
            <v>mstag:taxOnGainsLossesFromSaleOfOperatingAssetsOneTime</v>
          </cell>
          <cell r="HY212">
            <v>6</v>
          </cell>
          <cell r="HZ212" t="str">
            <v>ISO4217:USD</v>
          </cell>
          <cell r="IA212" t="b">
            <v>0</v>
          </cell>
          <cell r="IB212" t="b">
            <v>0</v>
          </cell>
        </row>
        <row r="213">
          <cell r="C213" t="str">
            <v>Net monetary gains (losses) from inflationary accounting</v>
          </cell>
          <cell r="HX213" t="str">
            <v>mstag:netMonetaryGainsLossesFromInflationaryAccounting</v>
          </cell>
          <cell r="HY213">
            <v>6</v>
          </cell>
          <cell r="HZ213" t="str">
            <v>ISO4217:USD</v>
          </cell>
          <cell r="IA213" t="b">
            <v>0</v>
          </cell>
          <cell r="IB213" t="b">
            <v>0</v>
          </cell>
        </row>
        <row r="214">
          <cell r="C214" t="str">
            <v>Gain (loss) on redemption and extinguishment of debt</v>
          </cell>
          <cell r="HX214" t="str">
            <v>mstag:gainLossOnRedemptionAndExtinguishmentOfDebt</v>
          </cell>
          <cell r="HY214">
            <v>6</v>
          </cell>
          <cell r="HZ214" t="str">
            <v>ISO4217:USD</v>
          </cell>
          <cell r="IA214" t="b">
            <v>0</v>
          </cell>
          <cell r="IB214" t="b">
            <v>0</v>
          </cell>
        </row>
        <row r="215">
          <cell r="C215" t="str">
            <v>Foreign currency exchange gains (losses)</v>
          </cell>
          <cell r="G215" t="str">
            <v/>
          </cell>
          <cell r="H215" t="str">
            <v/>
          </cell>
          <cell r="I215" t="str">
            <v/>
          </cell>
          <cell r="J215" t="str">
            <v/>
          </cell>
          <cell r="K215" t="str">
            <v/>
          </cell>
          <cell r="L215" t="str">
            <v/>
          </cell>
          <cell r="M215" t="str">
            <v/>
          </cell>
          <cell r="HX215" t="str">
            <v>mstag:foreignCurrencyExchangeGainsLosses</v>
          </cell>
          <cell r="HY215">
            <v>6</v>
          </cell>
          <cell r="HZ215" t="str">
            <v>ISO4217:USD</v>
          </cell>
          <cell r="IA215" t="b">
            <v>0</v>
          </cell>
          <cell r="IB215" t="b">
            <v>0</v>
          </cell>
        </row>
        <row r="216">
          <cell r="D216" t="str">
            <v>Foreign currency exchange gains (losses), operating</v>
          </cell>
          <cell r="G216" t="str">
            <v/>
          </cell>
          <cell r="H216" t="str">
            <v/>
          </cell>
          <cell r="I216" t="str">
            <v/>
          </cell>
          <cell r="J216" t="str">
            <v/>
          </cell>
          <cell r="K216" t="str">
            <v/>
          </cell>
          <cell r="L216" t="str">
            <v/>
          </cell>
          <cell r="M216" t="str">
            <v/>
          </cell>
          <cell r="HX216" t="str">
            <v>mstag:foreignCurrencyExchangeGainsLossesOperating</v>
          </cell>
          <cell r="HY216">
            <v>6</v>
          </cell>
          <cell r="HZ216" t="str">
            <v>ISO4217:USD</v>
          </cell>
          <cell r="IA216" t="b">
            <v>0</v>
          </cell>
          <cell r="IB216" t="b">
            <v>0</v>
          </cell>
        </row>
        <row r="217">
          <cell r="E217" t="str">
            <v>Realized foreign currency exchange gains (losses) in net operating assets</v>
          </cell>
          <cell r="HX217" t="str">
            <v>mstag:realizedForeignCurrencyExchangeGainsLossesInNetOperatingAssets</v>
          </cell>
          <cell r="HY217">
            <v>6</v>
          </cell>
          <cell r="HZ217" t="str">
            <v>ISO4217:USD</v>
          </cell>
          <cell r="IA217" t="b">
            <v>0</v>
          </cell>
          <cell r="IB217" t="b">
            <v>0</v>
          </cell>
        </row>
        <row r="218">
          <cell r="E218" t="str">
            <v>Unrealized foreign currency exchange gains (losses) in net operating assets</v>
          </cell>
          <cell r="HX218" t="str">
            <v>mstag:unrealizedForeignCurrencyExchangeGainsLossesInNetOperatingAssets</v>
          </cell>
          <cell r="HY218">
            <v>6</v>
          </cell>
          <cell r="HZ218" t="str">
            <v>ISO4217:USD</v>
          </cell>
          <cell r="IA218" t="b">
            <v>0</v>
          </cell>
          <cell r="IB218" t="b">
            <v>0</v>
          </cell>
        </row>
        <row r="219">
          <cell r="D219" t="str">
            <v>Foreign currency exchange gains (losses), financing</v>
          </cell>
          <cell r="G219" t="str">
            <v/>
          </cell>
          <cell r="H219" t="str">
            <v/>
          </cell>
          <cell r="I219" t="str">
            <v/>
          </cell>
          <cell r="J219" t="str">
            <v/>
          </cell>
          <cell r="K219" t="str">
            <v/>
          </cell>
          <cell r="L219" t="str">
            <v/>
          </cell>
          <cell r="M219" t="str">
            <v/>
          </cell>
          <cell r="HX219" t="str">
            <v>mstag:foreignCurrencyExchangeGainsLossesFinancing</v>
          </cell>
          <cell r="HY219">
            <v>6</v>
          </cell>
          <cell r="HZ219" t="str">
            <v>ISO4217:USD</v>
          </cell>
          <cell r="IA219" t="b">
            <v>0</v>
          </cell>
          <cell r="IB219" t="b">
            <v>0</v>
          </cell>
        </row>
        <row r="220">
          <cell r="E220" t="str">
            <v>Realized foreign currency exchange gains (losses) in net financing obligations</v>
          </cell>
          <cell r="HX220" t="str">
            <v>mstag:realizedForeignCurrencyExchangeGainsLossesInNetFinancingObligations</v>
          </cell>
          <cell r="HY220">
            <v>6</v>
          </cell>
          <cell r="HZ220" t="str">
            <v>ISO4217:USD</v>
          </cell>
          <cell r="IA220" t="b">
            <v>0</v>
          </cell>
          <cell r="IB220" t="b">
            <v>0</v>
          </cell>
        </row>
        <row r="221">
          <cell r="E221" t="str">
            <v>Unrealized foreign currency exchange gains (losses) in net financing obligations</v>
          </cell>
          <cell r="HX221" t="str">
            <v>mstag:unrealizedForeignCurrencyExchangeGainsLossesInNetFinancingObligations</v>
          </cell>
          <cell r="HY221">
            <v>6</v>
          </cell>
          <cell r="HZ221" t="str">
            <v>ISO4217:USD</v>
          </cell>
          <cell r="IA221" t="b">
            <v>0</v>
          </cell>
          <cell r="IB221" t="b">
            <v>0</v>
          </cell>
        </row>
        <row r="222">
          <cell r="C222" t="str">
            <v>Restructuring costs, recurring</v>
          </cell>
          <cell r="HX222" t="str">
            <v>mstag:restructuringCostsRecurring</v>
          </cell>
          <cell r="HY222">
            <v>6</v>
          </cell>
          <cell r="HZ222" t="str">
            <v>ISO4217:USD</v>
          </cell>
          <cell r="IA222" t="b">
            <v>0</v>
          </cell>
          <cell r="IB222" t="b">
            <v>0</v>
          </cell>
        </row>
        <row r="223">
          <cell r="C223" t="str">
            <v>Restructuring costs, one time</v>
          </cell>
          <cell r="G223" t="str">
            <v/>
          </cell>
          <cell r="H223" t="str">
            <v/>
          </cell>
          <cell r="I223" t="str">
            <v/>
          </cell>
          <cell r="J223" t="str">
            <v/>
          </cell>
          <cell r="K223" t="str">
            <v/>
          </cell>
          <cell r="L223" t="str">
            <v/>
          </cell>
          <cell r="M223" t="str">
            <v/>
          </cell>
          <cell r="HX223" t="str">
            <v>mstag:restructuringCostsOneTime</v>
          </cell>
          <cell r="HY223">
            <v>6</v>
          </cell>
          <cell r="HZ223" t="str">
            <v>ISO4217:USD</v>
          </cell>
          <cell r="IA223" t="b">
            <v>0</v>
          </cell>
          <cell r="IB223" t="b">
            <v>0</v>
          </cell>
        </row>
        <row r="224">
          <cell r="D224" t="str">
            <v>Restructuring costs, one time, gross of tax</v>
          </cell>
          <cell r="HX224" t="str">
            <v>mstag:restructuringCostsOneTimeGrossOfTax</v>
          </cell>
          <cell r="HY224">
            <v>6</v>
          </cell>
          <cell r="HZ224" t="str">
            <v>ISO4217:USD</v>
          </cell>
          <cell r="IA224" t="b">
            <v>0</v>
          </cell>
          <cell r="IB224" t="b">
            <v>0</v>
          </cell>
        </row>
        <row r="225">
          <cell r="D225" t="str">
            <v>Tax on restructuring costs, one time</v>
          </cell>
          <cell r="HX225" t="str">
            <v>mstag:taxOnRestructuringCostsOneTime</v>
          </cell>
          <cell r="HY225">
            <v>6</v>
          </cell>
          <cell r="HZ225" t="str">
            <v>ISO4217:USD</v>
          </cell>
          <cell r="IA225" t="b">
            <v>0</v>
          </cell>
          <cell r="IB225" t="b">
            <v>0</v>
          </cell>
        </row>
        <row r="226">
          <cell r="C226" t="str">
            <v>Legal provision, recurring</v>
          </cell>
          <cell r="HX226" t="str">
            <v>mstag:legalProvisionRecurring</v>
          </cell>
          <cell r="HY226">
            <v>6</v>
          </cell>
          <cell r="HZ226" t="str">
            <v>ISO4217:USD</v>
          </cell>
          <cell r="IA226" t="b">
            <v>0</v>
          </cell>
          <cell r="IB226" t="b">
            <v>0</v>
          </cell>
        </row>
        <row r="227">
          <cell r="C227" t="str">
            <v>Legal provision, one time</v>
          </cell>
          <cell r="G227" t="str">
            <v/>
          </cell>
          <cell r="H227" t="str">
            <v/>
          </cell>
          <cell r="I227" t="str">
            <v/>
          </cell>
          <cell r="J227" t="str">
            <v/>
          </cell>
          <cell r="K227" t="str">
            <v/>
          </cell>
          <cell r="L227" t="str">
            <v/>
          </cell>
          <cell r="M227" t="str">
            <v/>
          </cell>
          <cell r="HX227" t="str">
            <v>mstag:legalProvisionOneTime</v>
          </cell>
          <cell r="HY227">
            <v>6</v>
          </cell>
          <cell r="HZ227" t="str">
            <v>ISO4217:USD</v>
          </cell>
          <cell r="IA227" t="b">
            <v>0</v>
          </cell>
          <cell r="IB227" t="b">
            <v>0</v>
          </cell>
        </row>
        <row r="228">
          <cell r="D228" t="str">
            <v>Legal provision, one time, gross of tax</v>
          </cell>
          <cell r="HX228" t="str">
            <v>mstag:legalProvisionOneTimeGrossOfTax</v>
          </cell>
          <cell r="HY228">
            <v>6</v>
          </cell>
          <cell r="HZ228" t="str">
            <v>ISO4217:USD</v>
          </cell>
          <cell r="IA228" t="b">
            <v>0</v>
          </cell>
          <cell r="IB228" t="b">
            <v>0</v>
          </cell>
        </row>
        <row r="229">
          <cell r="D229" t="str">
            <v>Tax on legal provision, one time</v>
          </cell>
          <cell r="HX229" t="str">
            <v>mstag:taxOnLegalProvisionOneTime</v>
          </cell>
          <cell r="HY229">
            <v>6</v>
          </cell>
          <cell r="HZ229" t="str">
            <v>ISO4217:USD</v>
          </cell>
          <cell r="IA229" t="b">
            <v>0</v>
          </cell>
          <cell r="IB229" t="b">
            <v>0</v>
          </cell>
        </row>
        <row r="230">
          <cell r="C230" t="str">
            <v>Environmental provision, recurring</v>
          </cell>
          <cell r="HX230" t="str">
            <v>mstag:environmentalProvisionRecurring</v>
          </cell>
          <cell r="HY230">
            <v>6</v>
          </cell>
          <cell r="HZ230" t="str">
            <v>ISO4217:USD</v>
          </cell>
          <cell r="IA230" t="b">
            <v>0</v>
          </cell>
          <cell r="IB230" t="b">
            <v>0</v>
          </cell>
        </row>
        <row r="231">
          <cell r="C231" t="str">
            <v>Environmental provision, one time</v>
          </cell>
          <cell r="G231" t="str">
            <v/>
          </cell>
          <cell r="H231" t="str">
            <v/>
          </cell>
          <cell r="I231" t="str">
            <v/>
          </cell>
          <cell r="J231" t="str">
            <v/>
          </cell>
          <cell r="K231" t="str">
            <v/>
          </cell>
          <cell r="L231" t="str">
            <v/>
          </cell>
          <cell r="M231" t="str">
            <v/>
          </cell>
          <cell r="HX231" t="str">
            <v>mstag:environmentalProvisionOneTime</v>
          </cell>
          <cell r="HY231">
            <v>6</v>
          </cell>
          <cell r="HZ231" t="str">
            <v>ISO4217:USD</v>
          </cell>
          <cell r="IA231" t="b">
            <v>0</v>
          </cell>
          <cell r="IB231" t="b">
            <v>0</v>
          </cell>
        </row>
        <row r="232">
          <cell r="D232" t="str">
            <v>Environmental provision, one time, gross of tax</v>
          </cell>
          <cell r="HX232" t="str">
            <v>mstag:environmentalProvisionOneTimeGrossOfTax</v>
          </cell>
          <cell r="HY232">
            <v>6</v>
          </cell>
          <cell r="HZ232" t="str">
            <v>ISO4217:USD</v>
          </cell>
          <cell r="IA232" t="b">
            <v>0</v>
          </cell>
          <cell r="IB232" t="b">
            <v>0</v>
          </cell>
        </row>
        <row r="233">
          <cell r="D233" t="str">
            <v>Tax on environmental provision, one time</v>
          </cell>
          <cell r="HX233" t="str">
            <v>mstag:taxOnEnvironmentalProvisionOneTime</v>
          </cell>
          <cell r="HY233">
            <v>6</v>
          </cell>
          <cell r="HZ233" t="str">
            <v>ISO4217:USD</v>
          </cell>
          <cell r="IA233" t="b">
            <v>0</v>
          </cell>
          <cell r="IB233" t="b">
            <v>0</v>
          </cell>
        </row>
        <row r="234">
          <cell r="C234" t="str">
            <v>Other provisions, recurring</v>
          </cell>
          <cell r="HX234" t="str">
            <v>mstag:otherProvisionsRecurring</v>
          </cell>
          <cell r="HY234">
            <v>6</v>
          </cell>
          <cell r="HZ234" t="str">
            <v>ISO4217:USD</v>
          </cell>
          <cell r="IA234" t="b">
            <v>0</v>
          </cell>
          <cell r="IB234" t="b">
            <v>0</v>
          </cell>
        </row>
        <row r="235">
          <cell r="C235" t="str">
            <v>Other provisions, one time</v>
          </cell>
          <cell r="G235">
            <v>0</v>
          </cell>
          <cell r="H235">
            <v>0</v>
          </cell>
          <cell r="I235">
            <v>0</v>
          </cell>
          <cell r="J235">
            <v>0</v>
          </cell>
          <cell r="K235">
            <v>0</v>
          </cell>
          <cell r="L235">
            <v>0</v>
          </cell>
          <cell r="M235">
            <v>-129.1</v>
          </cell>
          <cell r="HX235" t="str">
            <v>mstag:otherProvisionsOneTime</v>
          </cell>
          <cell r="HY235">
            <v>6</v>
          </cell>
          <cell r="HZ235" t="str">
            <v>ISO4217:USD</v>
          </cell>
          <cell r="IA235" t="b">
            <v>0</v>
          </cell>
          <cell r="IB235" t="b">
            <v>0</v>
          </cell>
        </row>
        <row r="236">
          <cell r="D236" t="str">
            <v>Other provisions, one time, gross of tax</v>
          </cell>
          <cell r="G236">
            <v>0</v>
          </cell>
          <cell r="H236">
            <v>0</v>
          </cell>
          <cell r="I236">
            <v>0</v>
          </cell>
          <cell r="J236">
            <v>0</v>
          </cell>
          <cell r="K236">
            <v>0</v>
          </cell>
          <cell r="L236">
            <v>0</v>
          </cell>
          <cell r="M236">
            <v>-115.8</v>
          </cell>
          <cell r="HX236" t="str">
            <v>mstag:otherProvisionsOneTimeGrossOfTax</v>
          </cell>
          <cell r="HY236">
            <v>6</v>
          </cell>
          <cell r="HZ236" t="str">
            <v>ISO4217:USD</v>
          </cell>
          <cell r="IA236" t="b">
            <v>0</v>
          </cell>
          <cell r="IB236" t="b">
            <v>0</v>
          </cell>
        </row>
        <row r="237">
          <cell r="D237" t="str">
            <v>Tax on other provisions, one time</v>
          </cell>
          <cell r="G237">
            <v>0</v>
          </cell>
          <cell r="H237">
            <v>0</v>
          </cell>
          <cell r="I237">
            <v>0</v>
          </cell>
          <cell r="J237">
            <v>0</v>
          </cell>
          <cell r="K237">
            <v>0</v>
          </cell>
          <cell r="L237">
            <v>0</v>
          </cell>
          <cell r="M237">
            <v>13.3</v>
          </cell>
          <cell r="HX237" t="str">
            <v>mstag:taxOnOtherProvisionsOneTime</v>
          </cell>
          <cell r="HY237">
            <v>6</v>
          </cell>
          <cell r="HZ237" t="str">
            <v>ISO4217:USD</v>
          </cell>
          <cell r="IA237" t="b">
            <v>0</v>
          </cell>
          <cell r="IB237" t="b">
            <v>0</v>
          </cell>
        </row>
        <row r="238">
          <cell r="C238" t="str">
            <v>Pension settlement and curtailment gains (losses), one time</v>
          </cell>
          <cell r="G238" t="str">
            <v/>
          </cell>
          <cell r="H238" t="str">
            <v/>
          </cell>
          <cell r="I238" t="str">
            <v/>
          </cell>
          <cell r="J238" t="str">
            <v/>
          </cell>
          <cell r="K238" t="str">
            <v/>
          </cell>
          <cell r="L238" t="str">
            <v/>
          </cell>
          <cell r="M238" t="str">
            <v/>
          </cell>
          <cell r="HX238" t="str">
            <v>mstag:pensionSettlementAndCurtailmentGainsLossesOneTime</v>
          </cell>
          <cell r="HY238">
            <v>6</v>
          </cell>
          <cell r="HZ238" t="str">
            <v>ISO4217:USD</v>
          </cell>
          <cell r="IA238" t="b">
            <v>0</v>
          </cell>
          <cell r="IB238" t="b">
            <v>0</v>
          </cell>
        </row>
        <row r="239">
          <cell r="D239" t="str">
            <v>Daiko Henjo: special settlement gain (loss) (Japan)</v>
          </cell>
          <cell r="HX239" t="str">
            <v>mstag:daikoHenjoSpecialSettlementGainLossJapan</v>
          </cell>
          <cell r="HY239">
            <v>6</v>
          </cell>
          <cell r="HZ239" t="str">
            <v>ISO4217:USD</v>
          </cell>
          <cell r="IA239" t="b">
            <v>0</v>
          </cell>
          <cell r="IB239" t="b">
            <v>0</v>
          </cell>
        </row>
        <row r="240">
          <cell r="D240" t="str">
            <v>Other pension settlement and curtailment gains (losses), one time</v>
          </cell>
          <cell r="HX240" t="str">
            <v>mstag:otherPensionSettlementAndCurtailmentGainsLossesOneTime</v>
          </cell>
          <cell r="HY240">
            <v>6</v>
          </cell>
          <cell r="HZ240" t="str">
            <v>ISO4217:USD</v>
          </cell>
          <cell r="IA240" t="b">
            <v>0</v>
          </cell>
          <cell r="IB240" t="b">
            <v>0</v>
          </cell>
        </row>
        <row r="241">
          <cell r="C241" t="str">
            <v>Other nonoperating income (expense)</v>
          </cell>
          <cell r="G241">
            <v>0</v>
          </cell>
          <cell r="H241">
            <v>0</v>
          </cell>
          <cell r="I241">
            <v>-230.00800000000001</v>
          </cell>
          <cell r="J241">
            <v>0</v>
          </cell>
          <cell r="K241">
            <v>0</v>
          </cell>
          <cell r="L241">
            <v>-543.90499999999997</v>
          </cell>
          <cell r="HX241" t="str">
            <v>mstag:otherNonOperatingIncomeExpense</v>
          </cell>
          <cell r="HY241">
            <v>6</v>
          </cell>
          <cell r="HZ241" t="str">
            <v>ISO4217:USD</v>
          </cell>
          <cell r="IA241" t="b">
            <v>0</v>
          </cell>
          <cell r="IB241" t="b">
            <v>0</v>
          </cell>
        </row>
        <row r="242">
          <cell r="C242" t="str">
            <v>Tax expense (income)</v>
          </cell>
          <cell r="G242">
            <v>40.750999999999998</v>
          </cell>
          <cell r="H242">
            <v>70.74199999999999</v>
          </cell>
          <cell r="I242">
            <v>-203.10899999999998</v>
          </cell>
          <cell r="J242">
            <v>20.413999999999987</v>
          </cell>
          <cell r="K242">
            <v>127.11199999999999</v>
          </cell>
          <cell r="L242">
            <v>-34.038000000000011</v>
          </cell>
          <cell r="M242">
            <v>303.69799999999998</v>
          </cell>
          <cell r="HX242" t="str">
            <v>mstag:taxExpenseIncome</v>
          </cell>
          <cell r="HY242">
            <v>6</v>
          </cell>
          <cell r="HZ242" t="str">
            <v>ISO4217:USD</v>
          </cell>
          <cell r="IA242" t="b">
            <v>0</v>
          </cell>
          <cell r="IB242" t="b">
            <v>0</v>
          </cell>
        </row>
        <row r="243">
          <cell r="D243" t="str">
            <v>Current income tax expense</v>
          </cell>
          <cell r="G243">
            <v>31.050999999999998</v>
          </cell>
          <cell r="H243">
            <v>40.948999999999998</v>
          </cell>
          <cell r="I243">
            <v>-38.971000000000004</v>
          </cell>
          <cell r="J243">
            <v>217.196</v>
          </cell>
          <cell r="K243">
            <v>97.754999999999995</v>
          </cell>
          <cell r="L243">
            <v>162.60599999999999</v>
          </cell>
          <cell r="HX243" t="str">
            <v>mstag:currentIncomeTax</v>
          </cell>
          <cell r="HY243">
            <v>6</v>
          </cell>
          <cell r="HZ243" t="str">
            <v>ISO4217:USD</v>
          </cell>
          <cell r="IA243" t="b">
            <v>0</v>
          </cell>
          <cell r="IB243" t="b">
            <v>0</v>
          </cell>
        </row>
        <row r="244">
          <cell r="D244" t="str">
            <v>Deferred income tax expense</v>
          </cell>
          <cell r="G244">
            <v>9.6999999999999993</v>
          </cell>
          <cell r="H244">
            <v>29.792999999999999</v>
          </cell>
          <cell r="I244">
            <v>-164.13799999999998</v>
          </cell>
          <cell r="J244">
            <v>-196.78200000000001</v>
          </cell>
          <cell r="K244">
            <v>29.356999999999999</v>
          </cell>
          <cell r="L244">
            <v>-196.64400000000001</v>
          </cell>
          <cell r="M244" t="str">
            <v/>
          </cell>
          <cell r="HX244" t="str">
            <v>mstag:deferredIncomeTax</v>
          </cell>
          <cell r="HY244">
            <v>6</v>
          </cell>
          <cell r="HZ244" t="str">
            <v>ISO4217:USD</v>
          </cell>
          <cell r="IA244" t="b">
            <v>0</v>
          </cell>
          <cell r="IB244" t="b">
            <v>0</v>
          </cell>
        </row>
        <row r="245">
          <cell r="E245" t="str">
            <v>Deferred income tax expense, benefit for NOLs</v>
          </cell>
          <cell r="HX245" t="str">
            <v>mstag:deferredIncomeTaxBenefitForNols</v>
          </cell>
          <cell r="HY245">
            <v>6</v>
          </cell>
          <cell r="HZ245" t="str">
            <v>ISO4217:USD</v>
          </cell>
          <cell r="IA245" t="b">
            <v>0</v>
          </cell>
          <cell r="IB245" t="b">
            <v>0</v>
          </cell>
        </row>
        <row r="246">
          <cell r="E246" t="str">
            <v>Other deferred income tax expense</v>
          </cell>
          <cell r="G246">
            <v>9.6999999999999993</v>
          </cell>
          <cell r="H246">
            <v>29.792999999999999</v>
          </cell>
          <cell r="I246">
            <v>-164.13799999999998</v>
          </cell>
          <cell r="J246">
            <v>-196.78200000000001</v>
          </cell>
          <cell r="K246">
            <v>29.356999999999999</v>
          </cell>
          <cell r="L246">
            <v>-196.64400000000001</v>
          </cell>
          <cell r="HX246" t="str">
            <v>mstag:otherDeferredIncomeTax</v>
          </cell>
          <cell r="HY246">
            <v>6</v>
          </cell>
          <cell r="HZ246" t="str">
            <v>ISO4217:USD</v>
          </cell>
          <cell r="IA246" t="b">
            <v>0</v>
          </cell>
          <cell r="IB246" t="b">
            <v>0</v>
          </cell>
        </row>
        <row r="247">
          <cell r="C247" t="str">
            <v>Minority interests in net income</v>
          </cell>
          <cell r="HX247" t="str">
            <v>mstag:minorityInterestsInNetIncome</v>
          </cell>
          <cell r="HY247">
            <v>6</v>
          </cell>
          <cell r="HZ247" t="str">
            <v>ISO4217:USD</v>
          </cell>
          <cell r="IA247" t="b">
            <v>0</v>
          </cell>
          <cell r="IB247" t="b">
            <v>0</v>
          </cell>
        </row>
        <row r="248">
          <cell r="C248" t="str">
            <v>Cumulative effect of change in accounting principle, net of tax</v>
          </cell>
          <cell r="G248">
            <v>0</v>
          </cell>
          <cell r="H248">
            <v>0</v>
          </cell>
          <cell r="I248">
            <v>0</v>
          </cell>
          <cell r="J248">
            <v>-57.8</v>
          </cell>
          <cell r="K248">
            <v>-5.6379999999999999</v>
          </cell>
          <cell r="L248">
            <v>0</v>
          </cell>
          <cell r="M248">
            <v>-47</v>
          </cell>
          <cell r="HX248" t="str">
            <v>mstag:cumulativeEffectOfChangeInAccountingPrincipleNetOfTax</v>
          </cell>
          <cell r="HY248">
            <v>6</v>
          </cell>
          <cell r="HZ248" t="str">
            <v>ISO4217:USD</v>
          </cell>
          <cell r="IA248" t="b">
            <v>0</v>
          </cell>
          <cell r="IB248" t="b">
            <v>0</v>
          </cell>
        </row>
        <row r="249">
          <cell r="C249" t="str">
            <v>Income (loss) from extraordinary items, net of tax</v>
          </cell>
          <cell r="G249" t="str">
            <v/>
          </cell>
          <cell r="H249" t="str">
            <v/>
          </cell>
          <cell r="I249" t="str">
            <v/>
          </cell>
          <cell r="J249" t="str">
            <v/>
          </cell>
          <cell r="K249" t="str">
            <v/>
          </cell>
          <cell r="L249" t="str">
            <v/>
          </cell>
          <cell r="M249" t="str">
            <v/>
          </cell>
          <cell r="HX249" t="str">
            <v>mstag:incomeLossFromExtraordinaryItemsNetOfTax</v>
          </cell>
          <cell r="HY249">
            <v>6</v>
          </cell>
          <cell r="HZ249" t="str">
            <v>ISO4217:USD</v>
          </cell>
          <cell r="IA249" t="b">
            <v>0</v>
          </cell>
          <cell r="IB249" t="b">
            <v>0</v>
          </cell>
        </row>
        <row r="250">
          <cell r="D250" t="str">
            <v>Income (loss) from extraordinary items, pretax</v>
          </cell>
          <cell r="HX250" t="str">
            <v>mstag:incomeLossFromExtraordinaryItemsPretax</v>
          </cell>
          <cell r="HY250">
            <v>6</v>
          </cell>
          <cell r="HZ250" t="str">
            <v>ISO4217:USD</v>
          </cell>
          <cell r="IA250" t="b">
            <v>0</v>
          </cell>
          <cell r="IB250" t="b">
            <v>0</v>
          </cell>
        </row>
        <row r="251">
          <cell r="D251" t="str">
            <v>Tax on income (loss) from extraordinary items</v>
          </cell>
          <cell r="HX251" t="str">
            <v>mstag:taxOnIncomeLossFromExtraordinaryItems</v>
          </cell>
          <cell r="HY251">
            <v>6</v>
          </cell>
          <cell r="HZ251" t="str">
            <v>ISO4217:USD</v>
          </cell>
          <cell r="IA251" t="b">
            <v>0</v>
          </cell>
          <cell r="IB251" t="b">
            <v>0</v>
          </cell>
        </row>
        <row r="252">
          <cell r="C252" t="str">
            <v>Income (loss) from discontinued operations, net of tax</v>
          </cell>
          <cell r="G252" t="str">
            <v/>
          </cell>
          <cell r="H252" t="str">
            <v/>
          </cell>
          <cell r="I252" t="str">
            <v/>
          </cell>
          <cell r="J252" t="str">
            <v/>
          </cell>
          <cell r="K252" t="str">
            <v/>
          </cell>
          <cell r="L252" t="str">
            <v/>
          </cell>
          <cell r="M252" t="str">
            <v/>
          </cell>
          <cell r="HX252" t="str">
            <v>mstag:incomeLossFromDiscontinuedOperationsNetOfTax</v>
          </cell>
          <cell r="HY252">
            <v>6</v>
          </cell>
          <cell r="HZ252" t="str">
            <v>ISO4217:USD</v>
          </cell>
          <cell r="IA252" t="b">
            <v>0</v>
          </cell>
          <cell r="IB252" t="b">
            <v>0</v>
          </cell>
        </row>
        <row r="253">
          <cell r="D253" t="str">
            <v>Income (loss) from discontinued operations, pretax</v>
          </cell>
          <cell r="HX253" t="str">
            <v>mstag:incomeLossFromDiscontinuedOperationsPretax</v>
          </cell>
          <cell r="HY253">
            <v>6</v>
          </cell>
          <cell r="HZ253" t="str">
            <v>ISO4217:USD</v>
          </cell>
          <cell r="IA253" t="b">
            <v>0</v>
          </cell>
          <cell r="IB253" t="b">
            <v>0</v>
          </cell>
        </row>
        <row r="254">
          <cell r="D254" t="str">
            <v>Tax on income (loss) from discontinued operations</v>
          </cell>
          <cell r="HX254" t="str">
            <v>mstag:taxOnIncomeLossFromDiscontinuedOperations</v>
          </cell>
          <cell r="HY254">
            <v>6</v>
          </cell>
          <cell r="HZ254" t="str">
            <v>ISO4217:USD</v>
          </cell>
          <cell r="IA254" t="b">
            <v>0</v>
          </cell>
          <cell r="IB254" t="b">
            <v>0</v>
          </cell>
        </row>
        <row r="255">
          <cell r="C255" t="str">
            <v>Preferred dividends paid</v>
          </cell>
          <cell r="HX255" t="str">
            <v>mstag:preferredDividendsPaid</v>
          </cell>
          <cell r="HY255">
            <v>6</v>
          </cell>
          <cell r="HZ255" t="str">
            <v>ISO4217:USD</v>
          </cell>
          <cell r="IA255" t="b">
            <v>0</v>
          </cell>
          <cell r="IB255" t="b">
            <v>0</v>
          </cell>
        </row>
        <row r="256">
          <cell r="C256" t="str">
            <v>Preferred dividends attributable to current period earnings</v>
          </cell>
          <cell r="HX256" t="str">
            <v>mstag:preferredDividendsAttributableToCurrentPeriodEarnings</v>
          </cell>
          <cell r="HY256">
            <v>6</v>
          </cell>
          <cell r="HZ256" t="str">
            <v>ISO4217:USD</v>
          </cell>
          <cell r="IA256" t="b">
            <v>0</v>
          </cell>
          <cell r="IB256" t="b">
            <v>0</v>
          </cell>
        </row>
        <row r="257">
          <cell r="C257" t="str">
            <v>Adjustment to net income for dilutive items</v>
          </cell>
          <cell r="G257" t="str">
            <v/>
          </cell>
          <cell r="H257" t="str">
            <v/>
          </cell>
          <cell r="I257" t="str">
            <v/>
          </cell>
          <cell r="J257" t="str">
            <v/>
          </cell>
          <cell r="K257" t="str">
            <v/>
          </cell>
          <cell r="L257" t="str">
            <v/>
          </cell>
          <cell r="M257" t="str">
            <v/>
          </cell>
          <cell r="HX257" t="str">
            <v>mstag:adjustmentToNetIncomeForDilutiveItems</v>
          </cell>
          <cell r="HY257">
            <v>6</v>
          </cell>
          <cell r="HZ257" t="str">
            <v>ISO4217:USD</v>
          </cell>
          <cell r="IA257" t="b">
            <v>0</v>
          </cell>
          <cell r="IB257" t="b">
            <v>0</v>
          </cell>
        </row>
        <row r="258">
          <cell r="D258" t="str">
            <v>Impact of assumed conversion of preferred stock</v>
          </cell>
          <cell r="HX258" t="str">
            <v>mstag:impactOfAssumedConversionOfPreferredStock</v>
          </cell>
          <cell r="HY258">
            <v>6</v>
          </cell>
          <cell r="HZ258" t="str">
            <v>ISO4217:USD</v>
          </cell>
          <cell r="IA258" t="b">
            <v>0</v>
          </cell>
          <cell r="IB258" t="b">
            <v>0</v>
          </cell>
        </row>
        <row r="259">
          <cell r="D259" t="str">
            <v>Impact of assumed conversion of convertible bonds</v>
          </cell>
          <cell r="HX259" t="str">
            <v>mstag:impactOfAssumedConversionOfConvertibleBonds</v>
          </cell>
          <cell r="HY259">
            <v>6</v>
          </cell>
          <cell r="HZ259" t="str">
            <v>ISO4217:USD</v>
          </cell>
          <cell r="IA259" t="b">
            <v>0</v>
          </cell>
          <cell r="IB259" t="b">
            <v>0</v>
          </cell>
        </row>
        <row r="260">
          <cell r="D260" t="str">
            <v>Impact of stock options compensation</v>
          </cell>
          <cell r="HX260" t="str">
            <v>mstag:impactOfStockOptionsCompensation</v>
          </cell>
          <cell r="HY260">
            <v>6</v>
          </cell>
          <cell r="HZ260" t="str">
            <v>ISO4217:USD</v>
          </cell>
          <cell r="IA260" t="b">
            <v>0</v>
          </cell>
          <cell r="IB260" t="b">
            <v>0</v>
          </cell>
        </row>
        <row r="261">
          <cell r="C261" t="str">
            <v>Company-reported revenue</v>
          </cell>
          <cell r="HX261" t="str">
            <v>mstag:companyReportedRevenue</v>
          </cell>
          <cell r="HY261">
            <v>6</v>
          </cell>
          <cell r="HZ261" t="str">
            <v>ISO4217:USD</v>
          </cell>
          <cell r="IA261" t="b">
            <v>0</v>
          </cell>
          <cell r="IB261" t="b">
            <v>0</v>
          </cell>
        </row>
        <row r="262">
          <cell r="C262" t="str">
            <v>Japan-specific operating metrics</v>
          </cell>
          <cell r="HX262" t="str">
            <v>mstag:japanSpecificOperatingMetrics</v>
          </cell>
          <cell r="HY262">
            <v>6</v>
          </cell>
          <cell r="HZ262" t="str">
            <v>ISO4217:USD</v>
          </cell>
          <cell r="IA262" t="b">
            <v>0</v>
          </cell>
          <cell r="IB262" t="b">
            <v>0</v>
          </cell>
        </row>
        <row r="263">
          <cell r="D263" t="str">
            <v>Operating income (expense) classified by company as nonoperating (Japan)</v>
          </cell>
          <cell r="HX263" t="str">
            <v>mstag:operatingIncomeExpenseClassifiedByCompanyAsNonOperatingJapan</v>
          </cell>
          <cell r="HY263">
            <v>6</v>
          </cell>
          <cell r="HZ263" t="str">
            <v>ISO4217:USD</v>
          </cell>
          <cell r="IA263" t="b">
            <v>0</v>
          </cell>
          <cell r="IB263" t="b">
            <v>0</v>
          </cell>
        </row>
        <row r="264">
          <cell r="D264" t="str">
            <v>Operating income (expense) classified by company as extraordinary (Japan)</v>
          </cell>
          <cell r="HX264" t="str">
            <v>mstag:operatingIncomeExpenseClassifiedByCompanyAsExtraordinaryJapan</v>
          </cell>
          <cell r="HY264">
            <v>6</v>
          </cell>
          <cell r="HZ264" t="str">
            <v>ISO4217:USD</v>
          </cell>
          <cell r="IA264" t="b">
            <v>0</v>
          </cell>
          <cell r="IB264" t="b">
            <v>0</v>
          </cell>
        </row>
        <row r="265">
          <cell r="D265" t="str">
            <v>Nonoperating income (expense) classified by company as operating (Japan)</v>
          </cell>
          <cell r="HX265" t="str">
            <v>mstag:nonOperatingIncomeExpenseClassifiedByCompanyAsOperatingJapan</v>
          </cell>
          <cell r="HY265">
            <v>6</v>
          </cell>
          <cell r="HZ265" t="str">
            <v>ISO4217:USD</v>
          </cell>
          <cell r="IA265" t="b">
            <v>0</v>
          </cell>
          <cell r="IB265" t="b">
            <v>0</v>
          </cell>
        </row>
        <row r="266">
          <cell r="D266" t="str">
            <v>Nonoperating income (expense) classified by company as extraordinary (Japan)</v>
          </cell>
          <cell r="HX266" t="str">
            <v>mstag:recurringIncomeExpenseClassifiedByCompanyAsExtraordinaryJapan</v>
          </cell>
          <cell r="HY266">
            <v>6</v>
          </cell>
          <cell r="HZ266" t="str">
            <v>ISO4217:USD</v>
          </cell>
          <cell r="IA266" t="b">
            <v>0</v>
          </cell>
          <cell r="IB266" t="b">
            <v>0</v>
          </cell>
        </row>
        <row r="267">
          <cell r="D267" t="str">
            <v>One-time income (expense), gross of tax, classified by company as operating (Japan)</v>
          </cell>
          <cell r="HX267" t="str">
            <v>mstag:oneTimeIncomeExpenseGrossOfTaxClassifiedByCompanyAsOperatingJapan</v>
          </cell>
          <cell r="HY267">
            <v>6</v>
          </cell>
          <cell r="HZ267" t="str">
            <v>ISO4217:USD</v>
          </cell>
          <cell r="IA267" t="b">
            <v>0</v>
          </cell>
          <cell r="IB267" t="b">
            <v>0</v>
          </cell>
        </row>
        <row r="268">
          <cell r="D268" t="str">
            <v>One-time income (expense), gross of tax, classified by company as nonoperating (Japan)</v>
          </cell>
          <cell r="HX268" t="str">
            <v>mstag:oneTimeIncomeExpenseGrossOfTaxClassifiedByCompanyAsNonOperatingJapan</v>
          </cell>
          <cell r="HY268">
            <v>6</v>
          </cell>
          <cell r="HZ268" t="str">
            <v>ISO4217:USD</v>
          </cell>
          <cell r="IA268" t="b">
            <v>0</v>
          </cell>
          <cell r="IB268" t="b">
            <v>0</v>
          </cell>
        </row>
        <row r="269">
          <cell r="D269" t="str">
            <v>Recurring profit (Japan)</v>
          </cell>
          <cell r="HX269" t="str">
            <v>mstag:recurringProfitJapan</v>
          </cell>
          <cell r="HY269">
            <v>6</v>
          </cell>
          <cell r="HZ269" t="str">
            <v>ISO4217:USD</v>
          </cell>
          <cell r="IA269" t="b">
            <v>0</v>
          </cell>
          <cell r="IB269" t="b">
            <v>0</v>
          </cell>
        </row>
        <row r="270">
          <cell r="C270" t="str">
            <v>EPS adjusted for consensus</v>
          </cell>
          <cell r="HX270" t="str">
            <v>mstag:adjEpsForConsensus</v>
          </cell>
          <cell r="HY270">
            <v>0</v>
          </cell>
          <cell r="HZ270" t="str">
            <v>ISO4217:USD</v>
          </cell>
          <cell r="IA270" t="b">
            <v>0</v>
          </cell>
          <cell r="IB270" t="b">
            <v>0</v>
          </cell>
        </row>
        <row r="271">
          <cell r="C271" t="str">
            <v>Period-end diluted shares outstanding</v>
          </cell>
          <cell r="HX271" t="str">
            <v>mstag:periodEndDilutedSharesOutstanding</v>
          </cell>
          <cell r="HY271">
            <v>6</v>
          </cell>
          <cell r="HZ271" t="str">
            <v>ms_eqr_gcim_Decimal:ms_eqr_gcim_decimal</v>
          </cell>
          <cell r="IA271" t="b">
            <v>0</v>
          </cell>
          <cell r="IB271" t="b">
            <v>0</v>
          </cell>
        </row>
        <row r="272">
          <cell r="C272" t="str">
            <v>Period-end basic shares outstanding</v>
          </cell>
          <cell r="G272">
            <v>993.82235200000002</v>
          </cell>
          <cell r="H272">
            <v>1016.9171200000001</v>
          </cell>
          <cell r="I272">
            <v>1032.4410559999999</v>
          </cell>
          <cell r="J272">
            <v>1050.953542</v>
          </cell>
          <cell r="K272">
            <v>1056.6265719999999</v>
          </cell>
          <cell r="L272">
            <v>1025.6204499999999</v>
          </cell>
          <cell r="M272">
            <v>1049.4000000000001</v>
          </cell>
          <cell r="HX272" t="str">
            <v>mstag:periodEndBasicSharesOutstanding</v>
          </cell>
          <cell r="HY272">
            <v>6</v>
          </cell>
          <cell r="HZ272" t="str">
            <v>ms_eqr_gcim_Decimal:ms_eqr_gcim_decimal</v>
          </cell>
          <cell r="IA272" t="b">
            <v>0</v>
          </cell>
          <cell r="IB272" t="b">
            <v>0</v>
          </cell>
        </row>
        <row r="273">
          <cell r="C273" t="str">
            <v>Current diluted shares outstanding</v>
          </cell>
          <cell r="HX273" t="str">
            <v>mstag:currentDilutedSharesOutstanding</v>
          </cell>
          <cell r="HY273">
            <v>6</v>
          </cell>
          <cell r="HZ273" t="str">
            <v>ms_eqr_gcim_Decimal:ms_eqr_gcim_decimal</v>
          </cell>
          <cell r="IA273" t="b">
            <v>0</v>
          </cell>
          <cell r="IB273" t="b">
            <v>0</v>
          </cell>
        </row>
        <row r="274">
          <cell r="C274" t="str">
            <v>Current basic shares outstanding</v>
          </cell>
          <cell r="HX274" t="str">
            <v>mstag:currentBasicSharesOutstanding</v>
          </cell>
          <cell r="HY274">
            <v>6</v>
          </cell>
          <cell r="HZ274" t="str">
            <v>ms_eqr_gcim_Decimal:ms_eqr_gcim_decimal</v>
          </cell>
          <cell r="IA274" t="b">
            <v>0</v>
          </cell>
          <cell r="IB274" t="b">
            <v>0</v>
          </cell>
        </row>
        <row r="275">
          <cell r="C275" t="str">
            <v>Average diluted shares outstanding</v>
          </cell>
          <cell r="G275">
            <v>1011.176</v>
          </cell>
          <cell r="H275">
            <v>1038.9760000000001</v>
          </cell>
          <cell r="I275">
            <v>1026.704</v>
          </cell>
          <cell r="J275">
            <v>1044.3579999999999</v>
          </cell>
          <cell r="K275">
            <v>1070.5820000000001</v>
          </cell>
          <cell r="L275">
            <v>1048.816</v>
          </cell>
          <cell r="M275">
            <v>1054.3219999999999</v>
          </cell>
          <cell r="HX275" t="str">
            <v>mstag:averageDilutedSharesOutstanding</v>
          </cell>
          <cell r="HY275">
            <v>6</v>
          </cell>
          <cell r="HZ275" t="str">
            <v>ms_eqr_gcim_Decimal:ms_eqr_gcim_decimal</v>
          </cell>
          <cell r="IA275" t="b">
            <v>0</v>
          </cell>
          <cell r="IB275" t="b">
            <v>0</v>
          </cell>
        </row>
        <row r="276">
          <cell r="C276" t="str">
            <v>Number of preferred shares outstanding</v>
          </cell>
          <cell r="HX276" t="str">
            <v>mstag:numberOfPreferredSharesOutstanding</v>
          </cell>
          <cell r="HY276">
            <v>6</v>
          </cell>
          <cell r="HZ276" t="str">
            <v>ms_eqr_gcim_Decimal:ms_eqr_gcim_decimal</v>
          </cell>
          <cell r="IA276" t="b">
            <v>0</v>
          </cell>
          <cell r="IB276" t="b">
            <v>0</v>
          </cell>
        </row>
        <row r="277">
          <cell r="C277" t="str">
            <v>Average basic shares outstanding</v>
          </cell>
          <cell r="G277">
            <v>984.32</v>
          </cell>
          <cell r="H277">
            <v>1006.136</v>
          </cell>
          <cell r="I277">
            <v>1026.704</v>
          </cell>
          <cell r="J277">
            <v>1044.3579999999999</v>
          </cell>
          <cell r="K277">
            <v>1054.0440000000001</v>
          </cell>
          <cell r="L277">
            <v>1038.384</v>
          </cell>
          <cell r="M277">
            <v>1034.4565</v>
          </cell>
          <cell r="HX277" t="str">
            <v>mstag:averageBasicSharesOutstanding</v>
          </cell>
          <cell r="HY277">
            <v>6</v>
          </cell>
          <cell r="HZ277" t="str">
            <v>ms_eqr_gcim_Decimal:ms_eqr_gcim_decimal</v>
          </cell>
          <cell r="IA277" t="b">
            <v>0</v>
          </cell>
          <cell r="IB277" t="b">
            <v>0</v>
          </cell>
        </row>
        <row r="278">
          <cell r="C278" t="str">
            <v>ADR ratio</v>
          </cell>
          <cell r="HX278" t="str">
            <v>mstag:adrRatioNew</v>
          </cell>
          <cell r="HY278">
            <v>0</v>
          </cell>
          <cell r="HZ278" t="str">
            <v>ms_eqr_gcim_Decimal:ms_eqr_gcim_decimal</v>
          </cell>
          <cell r="IA278" t="b">
            <v>0</v>
          </cell>
          <cell r="IB278" t="b">
            <v>0</v>
          </cell>
        </row>
        <row r="279">
          <cell r="C279" t="str">
            <v>Current ADR ratio</v>
          </cell>
          <cell r="HX279" t="str">
            <v>mstag:currentAdrRatio</v>
          </cell>
          <cell r="HY279">
            <v>0</v>
          </cell>
          <cell r="HZ279" t="str">
            <v>ms_eqr_gcim_Decimal:ms_eqr_gcim_decimal</v>
          </cell>
          <cell r="IA279" t="b">
            <v>0</v>
          </cell>
          <cell r="IB279" t="b">
            <v>0</v>
          </cell>
        </row>
        <row r="280">
          <cell r="C280" t="str">
            <v>Analyst's average FX rate</v>
          </cell>
          <cell r="HX280" t="str">
            <v>mstag:analystsAverageFxRate</v>
          </cell>
          <cell r="HY280">
            <v>0</v>
          </cell>
          <cell r="HZ280" t="str">
            <v>ms_eqr_gcim_Decimal:ms_eqr_gcim_decimal</v>
          </cell>
          <cell r="IA280" t="b">
            <v>0</v>
          </cell>
          <cell r="IB280" t="b">
            <v>0</v>
          </cell>
        </row>
        <row r="281">
          <cell r="C281" t="str">
            <v>Analyst's period-end FX rate</v>
          </cell>
          <cell r="HX281" t="str">
            <v>mstag:analystsPeriodEndFxRate</v>
          </cell>
          <cell r="HY281">
            <v>0</v>
          </cell>
          <cell r="HZ281" t="str">
            <v>ms_eqr_gcim_Decimal:ms_eqr_gcim_decimal</v>
          </cell>
          <cell r="IA281" t="b">
            <v>0</v>
          </cell>
          <cell r="IB281" t="b">
            <v>0</v>
          </cell>
        </row>
        <row r="282">
          <cell r="C282" t="str">
            <v>Percent ownership</v>
          </cell>
          <cell r="HX282" t="str">
            <v>mstag:percentOwnership</v>
          </cell>
          <cell r="HY282">
            <v>0</v>
          </cell>
          <cell r="HZ282" t="str">
            <v>ms_eqr_gcim_Decimal:ms_eqr_gcim_decimal</v>
          </cell>
          <cell r="IA282" t="b">
            <v>0</v>
          </cell>
          <cell r="IB282" t="b">
            <v>0</v>
          </cell>
        </row>
        <row r="283">
          <cell r="C283" t="str">
            <v>Statutory tax rate</v>
          </cell>
          <cell r="G283">
            <v>0.373</v>
          </cell>
          <cell r="H283">
            <v>0.37965018939169048</v>
          </cell>
          <cell r="I283">
            <v>0.51523455723542122</v>
          </cell>
          <cell r="J283">
            <v>0.59149257488044304</v>
          </cell>
          <cell r="K283">
            <v>0.40731343600036757</v>
          </cell>
          <cell r="L283">
            <v>0.37813035732293521</v>
          </cell>
          <cell r="M283">
            <v>0.32364976429312797</v>
          </cell>
          <cell r="HX283" t="str">
            <v>mstag:statutoryTaxRate</v>
          </cell>
          <cell r="HY283">
            <v>0</v>
          </cell>
          <cell r="HZ283" t="str">
            <v>ms_eqr_gcim_Decimal:ms_eqr_gcim_decimal</v>
          </cell>
          <cell r="IA283" t="b">
            <v>0</v>
          </cell>
          <cell r="IB283" t="b">
            <v>0</v>
          </cell>
        </row>
        <row r="284">
          <cell r="C284" t="str">
            <v>Dividends per share</v>
          </cell>
          <cell r="G284">
            <v>0</v>
          </cell>
          <cell r="H284">
            <v>0</v>
          </cell>
          <cell r="I284">
            <v>0</v>
          </cell>
          <cell r="J284">
            <v>0</v>
          </cell>
          <cell r="K284">
            <v>0</v>
          </cell>
          <cell r="L284">
            <v>0</v>
          </cell>
          <cell r="HX284" t="str">
            <v>mstag:dividendsPerShare</v>
          </cell>
          <cell r="HY284">
            <v>0</v>
          </cell>
          <cell r="HZ284" t="str">
            <v>ISO4217:USD</v>
          </cell>
          <cell r="IA284" t="b">
            <v>0</v>
          </cell>
          <cell r="IB284" t="b">
            <v>0</v>
          </cell>
        </row>
        <row r="285">
          <cell r="B285" t="str">
            <v>Balance sheet</v>
          </cell>
          <cell r="HY285">
            <v>0</v>
          </cell>
          <cell r="HZ285" t="str">
            <v>ms_eqr_gcim_String:ms_eqr_gcim_string</v>
          </cell>
          <cell r="IA285" t="b">
            <v>0</v>
          </cell>
          <cell r="IB285" t="b">
            <v>0</v>
          </cell>
        </row>
        <row r="286">
          <cell r="C286" t="str">
            <v>Assets</v>
          </cell>
          <cell r="M286">
            <v>8735.9628426585768</v>
          </cell>
          <cell r="HX286" t="str">
            <v>mstag:assets</v>
          </cell>
          <cell r="HY286">
            <v>6</v>
          </cell>
          <cell r="HZ286" t="str">
            <v>ISO4217:USD</v>
          </cell>
          <cell r="IA286" t="b">
            <v>0</v>
          </cell>
          <cell r="IB286" t="b">
            <v>0</v>
          </cell>
        </row>
        <row r="287">
          <cell r="D287" t="str">
            <v>Cash and cash equivalents</v>
          </cell>
          <cell r="F287">
            <v>207.26400000000001</v>
          </cell>
          <cell r="G287">
            <v>244.46899999999999</v>
          </cell>
          <cell r="H287">
            <v>281.16199999999998</v>
          </cell>
          <cell r="I287">
            <v>337.68200000000002</v>
          </cell>
          <cell r="J287">
            <v>551.38400000000001</v>
          </cell>
          <cell r="K287">
            <v>395.20299999999997</v>
          </cell>
          <cell r="L287">
            <v>208.13</v>
          </cell>
          <cell r="M287">
            <v>371.87784265857795</v>
          </cell>
          <cell r="HX287" t="str">
            <v>mstag:cashAndCashEquivalents</v>
          </cell>
          <cell r="HY287">
            <v>6</v>
          </cell>
          <cell r="HZ287" t="str">
            <v>ISO4217:USD</v>
          </cell>
          <cell r="IA287" t="b">
            <v>0</v>
          </cell>
          <cell r="IB287" t="b">
            <v>0</v>
          </cell>
        </row>
        <row r="288">
          <cell r="D288" t="str">
            <v>Restricted cash required for operations</v>
          </cell>
          <cell r="HX288" t="str">
            <v>mstag:restrictedCashRequiredForOperations</v>
          </cell>
          <cell r="HY288">
            <v>6</v>
          </cell>
          <cell r="HZ288" t="str">
            <v>ISO4217:USD</v>
          </cell>
          <cell r="IA288" t="b">
            <v>0</v>
          </cell>
          <cell r="IB288" t="b">
            <v>0</v>
          </cell>
        </row>
        <row r="289">
          <cell r="D289" t="str">
            <v>Trade receivables</v>
          </cell>
          <cell r="G289">
            <v>71.41500000000002</v>
          </cell>
          <cell r="H289">
            <v>79.411000000000001</v>
          </cell>
          <cell r="I289">
            <v>120.49700000000001</v>
          </cell>
          <cell r="J289">
            <v>162.12100000000001</v>
          </cell>
          <cell r="K289">
            <v>193.203</v>
          </cell>
          <cell r="L289">
            <v>242.90700000000004</v>
          </cell>
          <cell r="M289">
            <v>574.1</v>
          </cell>
          <cell r="HX289" t="str">
            <v>mstag:tradeReceivables</v>
          </cell>
          <cell r="HY289">
            <v>6</v>
          </cell>
          <cell r="HZ289" t="str">
            <v>ISO4217:USD</v>
          </cell>
          <cell r="IA289" t="b">
            <v>0</v>
          </cell>
          <cell r="IB289" t="b">
            <v>0</v>
          </cell>
        </row>
        <row r="290">
          <cell r="E290" t="str">
            <v>Trade receivables, current</v>
          </cell>
          <cell r="G290">
            <v>71.41500000000002</v>
          </cell>
          <cell r="H290">
            <v>79.411000000000001</v>
          </cell>
          <cell r="I290">
            <v>120.49700000000001</v>
          </cell>
          <cell r="J290">
            <v>162.12100000000001</v>
          </cell>
          <cell r="K290">
            <v>193.203</v>
          </cell>
          <cell r="L290">
            <v>242.90700000000004</v>
          </cell>
          <cell r="M290" t="str">
            <v/>
          </cell>
          <cell r="HX290" t="str">
            <v>mstag:tradeReceivablesCurrent</v>
          </cell>
          <cell r="HY290">
            <v>6</v>
          </cell>
          <cell r="HZ290" t="str">
            <v>ISO4217:USD</v>
          </cell>
          <cell r="IA290" t="b">
            <v>0</v>
          </cell>
          <cell r="IB290" t="b">
            <v>0</v>
          </cell>
        </row>
        <row r="291">
          <cell r="F291" t="str">
            <v>Trade receivables, gross, current</v>
          </cell>
          <cell r="G291">
            <v>80.241000000000014</v>
          </cell>
          <cell r="H291">
            <v>94.072000000000003</v>
          </cell>
          <cell r="I291">
            <v>136.26400000000001</v>
          </cell>
          <cell r="J291">
            <v>176.24700000000001</v>
          </cell>
          <cell r="K291">
            <v>210.54</v>
          </cell>
          <cell r="L291">
            <v>259.73400000000004</v>
          </cell>
          <cell r="HX291" t="str">
            <v>mstag:tradeReceivablesGrossCurrent</v>
          </cell>
          <cell r="HY291">
            <v>6</v>
          </cell>
          <cell r="HZ291" t="str">
            <v>ISO4217:USD</v>
          </cell>
          <cell r="IA291" t="b">
            <v>0</v>
          </cell>
          <cell r="IB291" t="b">
            <v>0</v>
          </cell>
        </row>
        <row r="292">
          <cell r="F292" t="str">
            <v>Allowance for doubtful accounts, current</v>
          </cell>
          <cell r="G292">
            <v>8.8260000000000005</v>
          </cell>
          <cell r="H292">
            <v>14.661</v>
          </cell>
          <cell r="I292">
            <v>15.766999999999999</v>
          </cell>
          <cell r="J292">
            <v>14.125999999999999</v>
          </cell>
          <cell r="K292">
            <v>17.337</v>
          </cell>
          <cell r="L292">
            <v>16.827000000000002</v>
          </cell>
          <cell r="HX292" t="str">
            <v>mstag:allowanceForDoubtfulAccountsCurrent</v>
          </cell>
          <cell r="HY292">
            <v>6</v>
          </cell>
          <cell r="HZ292" t="str">
            <v>ISO4217:USD</v>
          </cell>
          <cell r="IA292" t="b">
            <v>0</v>
          </cell>
          <cell r="IB292" t="b">
            <v>0</v>
          </cell>
        </row>
        <row r="293">
          <cell r="E293" t="str">
            <v>Trade receivables, noncurrent</v>
          </cell>
          <cell r="G293" t="str">
            <v/>
          </cell>
          <cell r="H293" t="str">
            <v/>
          </cell>
          <cell r="I293" t="str">
            <v/>
          </cell>
          <cell r="J293" t="str">
            <v/>
          </cell>
          <cell r="K293" t="str">
            <v/>
          </cell>
          <cell r="L293" t="str">
            <v/>
          </cell>
          <cell r="M293" t="str">
            <v/>
          </cell>
          <cell r="HX293" t="str">
            <v>mstag:tradeReceivablesNonCurrent</v>
          </cell>
          <cell r="HY293">
            <v>6</v>
          </cell>
          <cell r="HZ293" t="str">
            <v>ISO4217:USD</v>
          </cell>
          <cell r="IA293" t="b">
            <v>0</v>
          </cell>
          <cell r="IB293" t="b">
            <v>0</v>
          </cell>
        </row>
        <row r="294">
          <cell r="F294" t="str">
            <v>Trade receivables, gross, noncurrent</v>
          </cell>
          <cell r="HX294" t="str">
            <v>mstag:tradeReceivablesGrossNonCurrent</v>
          </cell>
          <cell r="HY294">
            <v>6</v>
          </cell>
          <cell r="HZ294" t="str">
            <v>ISO4217:USD</v>
          </cell>
          <cell r="IA294" t="b">
            <v>0</v>
          </cell>
          <cell r="IB294" t="b">
            <v>0</v>
          </cell>
        </row>
        <row r="295">
          <cell r="F295" t="str">
            <v>Allowance for doubtful accounts, noncurrent</v>
          </cell>
          <cell r="HX295" t="str">
            <v>mstag:allowanceForDoubtfulAccountsNonCurrent</v>
          </cell>
          <cell r="HY295">
            <v>6</v>
          </cell>
          <cell r="HZ295" t="str">
            <v>ISO4217:USD</v>
          </cell>
          <cell r="IA295" t="b">
            <v>0</v>
          </cell>
          <cell r="IB295" t="b">
            <v>0</v>
          </cell>
        </row>
        <row r="296">
          <cell r="D296" t="str">
            <v>Finance lease receivables</v>
          </cell>
          <cell r="G296" t="str">
            <v/>
          </cell>
          <cell r="H296" t="str">
            <v/>
          </cell>
          <cell r="I296" t="str">
            <v/>
          </cell>
          <cell r="J296" t="str">
            <v/>
          </cell>
          <cell r="K296" t="str">
            <v/>
          </cell>
          <cell r="L296" t="str">
            <v/>
          </cell>
          <cell r="M296" t="str">
            <v/>
          </cell>
          <cell r="HX296" t="str">
            <v>mstag:financeLeaseReceivables</v>
          </cell>
          <cell r="HY296">
            <v>6</v>
          </cell>
          <cell r="HZ296" t="str">
            <v>ISO4217:USD</v>
          </cell>
          <cell r="IA296" t="b">
            <v>0</v>
          </cell>
          <cell r="IB296" t="b">
            <v>0</v>
          </cell>
        </row>
        <row r="297">
          <cell r="E297" t="str">
            <v>Finance lease receivables, current</v>
          </cell>
          <cell r="HX297" t="str">
            <v>mstag:financeLeaseReceivablesCurrent</v>
          </cell>
          <cell r="HY297">
            <v>6</v>
          </cell>
          <cell r="HZ297" t="str">
            <v>ISO4217:USD</v>
          </cell>
          <cell r="IA297" t="b">
            <v>0</v>
          </cell>
          <cell r="IB297" t="b">
            <v>0</v>
          </cell>
        </row>
        <row r="298">
          <cell r="E298" t="str">
            <v>Finance lease receivables, noncurrent</v>
          </cell>
          <cell r="HX298" t="str">
            <v>mstag:financeLeaseReceivablesNonCurrent</v>
          </cell>
          <cell r="HY298">
            <v>6</v>
          </cell>
          <cell r="HZ298" t="str">
            <v>ISO4217:USD</v>
          </cell>
          <cell r="IA298" t="b">
            <v>0</v>
          </cell>
          <cell r="IB298" t="b">
            <v>0</v>
          </cell>
        </row>
        <row r="299">
          <cell r="D299" t="str">
            <v>Notes receivable</v>
          </cell>
          <cell r="G299" t="str">
            <v/>
          </cell>
          <cell r="H299" t="str">
            <v/>
          </cell>
          <cell r="I299" t="str">
            <v/>
          </cell>
          <cell r="J299" t="str">
            <v/>
          </cell>
          <cell r="K299" t="str">
            <v/>
          </cell>
          <cell r="L299" t="str">
            <v/>
          </cell>
          <cell r="M299" t="str">
            <v/>
          </cell>
          <cell r="HX299" t="str">
            <v>mstag:notesReceivable</v>
          </cell>
          <cell r="HY299">
            <v>6</v>
          </cell>
          <cell r="HZ299" t="str">
            <v>ISO4217:USD</v>
          </cell>
          <cell r="IA299" t="b">
            <v>0</v>
          </cell>
          <cell r="IB299" t="b">
            <v>0</v>
          </cell>
        </row>
        <row r="300">
          <cell r="E300" t="str">
            <v>Notes receivable, current</v>
          </cell>
          <cell r="HX300" t="str">
            <v>mstag:notesReceivableCurrent</v>
          </cell>
          <cell r="HY300">
            <v>6</v>
          </cell>
          <cell r="HZ300" t="str">
            <v>ISO4217:USD</v>
          </cell>
          <cell r="IA300" t="b">
            <v>0</v>
          </cell>
          <cell r="IB300" t="b">
            <v>0</v>
          </cell>
        </row>
        <row r="301">
          <cell r="E301" t="str">
            <v>Notes receivable, noncurrent</v>
          </cell>
          <cell r="HX301" t="str">
            <v>mstag:notesReceivableNonCurrent</v>
          </cell>
          <cell r="HY301">
            <v>6</v>
          </cell>
          <cell r="HZ301" t="str">
            <v>ISO4217:USD</v>
          </cell>
          <cell r="IA301" t="b">
            <v>0</v>
          </cell>
          <cell r="IB301" t="b">
            <v>0</v>
          </cell>
        </row>
        <row r="302">
          <cell r="D302" t="str">
            <v>Unbilled receivables</v>
          </cell>
          <cell r="G302" t="str">
            <v/>
          </cell>
          <cell r="H302" t="str">
            <v/>
          </cell>
          <cell r="I302" t="str">
            <v/>
          </cell>
          <cell r="J302" t="str">
            <v/>
          </cell>
          <cell r="K302" t="str">
            <v/>
          </cell>
          <cell r="L302" t="str">
            <v/>
          </cell>
          <cell r="M302" t="str">
            <v/>
          </cell>
          <cell r="HX302" t="str">
            <v>mstag:unbilledReceivables</v>
          </cell>
          <cell r="HY302">
            <v>6</v>
          </cell>
          <cell r="HZ302" t="str">
            <v>ISO4217:USD</v>
          </cell>
          <cell r="IA302" t="b">
            <v>0</v>
          </cell>
          <cell r="IB302" t="b">
            <v>0</v>
          </cell>
        </row>
        <row r="303">
          <cell r="E303" t="str">
            <v>Unbilled receivables, current</v>
          </cell>
          <cell r="HX303" t="str">
            <v>mstag:unbilledReceivablesCurrent</v>
          </cell>
          <cell r="HY303">
            <v>6</v>
          </cell>
          <cell r="HZ303" t="str">
            <v>ISO4217:USD</v>
          </cell>
          <cell r="IA303" t="b">
            <v>0</v>
          </cell>
          <cell r="IB303" t="b">
            <v>0</v>
          </cell>
        </row>
        <row r="304">
          <cell r="E304" t="str">
            <v>Unbilled receivables, noncurrent</v>
          </cell>
          <cell r="HX304" t="str">
            <v>mstag:unbilledReceivablesNonCurrent</v>
          </cell>
          <cell r="HY304">
            <v>6</v>
          </cell>
          <cell r="HZ304" t="str">
            <v>ISO4217:USD</v>
          </cell>
          <cell r="IA304" t="b">
            <v>0</v>
          </cell>
          <cell r="IB304" t="b">
            <v>0</v>
          </cell>
        </row>
        <row r="305">
          <cell r="D305" t="str">
            <v>Other receivables</v>
          </cell>
          <cell r="G305">
            <v>117.83000000000001</v>
          </cell>
          <cell r="H305">
            <v>70.33</v>
          </cell>
          <cell r="I305">
            <v>94.288000000000011</v>
          </cell>
          <cell r="J305">
            <v>99.561000000000007</v>
          </cell>
          <cell r="K305">
            <v>122.137</v>
          </cell>
          <cell r="L305">
            <v>175.57400000000001</v>
          </cell>
          <cell r="M305" t="str">
            <v/>
          </cell>
          <cell r="HX305" t="str">
            <v>mstag:otherReceivables</v>
          </cell>
          <cell r="HY305">
            <v>6</v>
          </cell>
          <cell r="HZ305" t="str">
            <v>ISO4217:USD</v>
          </cell>
          <cell r="IA305" t="b">
            <v>0</v>
          </cell>
          <cell r="IB305" t="b">
            <v>0</v>
          </cell>
        </row>
        <row r="306">
          <cell r="E306" t="str">
            <v>Other receivables, current</v>
          </cell>
          <cell r="G306">
            <v>117.83000000000001</v>
          </cell>
          <cell r="H306">
            <v>70.33</v>
          </cell>
          <cell r="I306">
            <v>94.288000000000011</v>
          </cell>
          <cell r="J306">
            <v>99.561000000000007</v>
          </cell>
          <cell r="K306">
            <v>122.137</v>
          </cell>
          <cell r="L306">
            <v>175.57400000000001</v>
          </cell>
          <cell r="HX306" t="str">
            <v>mstag:otherReceivablesCurrent</v>
          </cell>
          <cell r="HY306">
            <v>6</v>
          </cell>
          <cell r="HZ306" t="str">
            <v>ISO4217:USD</v>
          </cell>
          <cell r="IA306" t="b">
            <v>0</v>
          </cell>
          <cell r="IB306" t="b">
            <v>0</v>
          </cell>
        </row>
        <row r="307">
          <cell r="E307" t="str">
            <v>Other receivables, noncurrent</v>
          </cell>
          <cell r="HX307" t="str">
            <v>mstag:otherReceivablesNonCurrent</v>
          </cell>
          <cell r="HY307">
            <v>6</v>
          </cell>
          <cell r="HZ307" t="str">
            <v>ISO4217:USD</v>
          </cell>
          <cell r="IA307" t="b">
            <v>0</v>
          </cell>
          <cell r="IB307" t="b">
            <v>0</v>
          </cell>
        </row>
        <row r="308">
          <cell r="D308" t="str">
            <v>Prepaid expenses</v>
          </cell>
          <cell r="G308">
            <v>55.325000000000003</v>
          </cell>
          <cell r="H308">
            <v>17.036000000000001</v>
          </cell>
          <cell r="I308">
            <v>11.87</v>
          </cell>
          <cell r="J308">
            <v>31.431999999999999</v>
          </cell>
          <cell r="K308">
            <v>38.896000000000001</v>
          </cell>
          <cell r="L308">
            <v>50.741999999999997</v>
          </cell>
          <cell r="M308">
            <v>79.44</v>
          </cell>
          <cell r="HX308" t="str">
            <v>mstag:prepaidExpenses</v>
          </cell>
          <cell r="HY308">
            <v>6</v>
          </cell>
          <cell r="HZ308" t="str">
            <v>ISO4217:USD</v>
          </cell>
          <cell r="IA308" t="b">
            <v>0</v>
          </cell>
          <cell r="IB308" t="b">
            <v>0</v>
          </cell>
        </row>
        <row r="309">
          <cell r="E309" t="str">
            <v>Prepaid expenses, current</v>
          </cell>
          <cell r="G309">
            <v>55.325000000000003</v>
          </cell>
          <cell r="H309">
            <v>17.036000000000001</v>
          </cell>
          <cell r="I309">
            <v>11.87</v>
          </cell>
          <cell r="J309">
            <v>31.431999999999999</v>
          </cell>
          <cell r="K309">
            <v>38.896000000000001</v>
          </cell>
          <cell r="L309">
            <v>50.741999999999997</v>
          </cell>
          <cell r="HX309" t="str">
            <v>mstag:prepaidExpensesCurrent</v>
          </cell>
          <cell r="HY309">
            <v>6</v>
          </cell>
          <cell r="HZ309" t="str">
            <v>ISO4217:USD</v>
          </cell>
          <cell r="IA309" t="b">
            <v>0</v>
          </cell>
          <cell r="IB309" t="b">
            <v>0</v>
          </cell>
        </row>
        <row r="310">
          <cell r="E310" t="str">
            <v>Prepaid expenses, noncurrent</v>
          </cell>
          <cell r="HX310" t="str">
            <v>mstag:prepaidExpensesNonCurrent</v>
          </cell>
          <cell r="HY310">
            <v>6</v>
          </cell>
          <cell r="HZ310" t="str">
            <v>ISO4217:USD</v>
          </cell>
          <cell r="IA310" t="b">
            <v>0</v>
          </cell>
          <cell r="IB310" t="b">
            <v>0</v>
          </cell>
        </row>
        <row r="311">
          <cell r="D311" t="str">
            <v>Income tax receivable</v>
          </cell>
          <cell r="G311" t="str">
            <v/>
          </cell>
          <cell r="H311" t="str">
            <v/>
          </cell>
          <cell r="I311" t="str">
            <v/>
          </cell>
          <cell r="J311" t="str">
            <v/>
          </cell>
          <cell r="K311" t="str">
            <v/>
          </cell>
          <cell r="L311" t="str">
            <v/>
          </cell>
          <cell r="M311" t="str">
            <v/>
          </cell>
          <cell r="HX311" t="str">
            <v>mstag:incomeTaxReceivable</v>
          </cell>
          <cell r="HY311">
            <v>6</v>
          </cell>
          <cell r="HZ311" t="str">
            <v>ISO4217:USD</v>
          </cell>
          <cell r="IA311" t="b">
            <v>0</v>
          </cell>
          <cell r="IB311" t="b">
            <v>0</v>
          </cell>
        </row>
        <row r="312">
          <cell r="E312" t="str">
            <v>Income tax receivable, operating</v>
          </cell>
          <cell r="HX312" t="str">
            <v>mstag:incomeTaxReceivableOperating</v>
          </cell>
          <cell r="HY312">
            <v>6</v>
          </cell>
          <cell r="HZ312" t="str">
            <v>ISO4217:USD</v>
          </cell>
          <cell r="IA312" t="b">
            <v>0</v>
          </cell>
          <cell r="IB312" t="b">
            <v>0</v>
          </cell>
        </row>
        <row r="313">
          <cell r="E313" t="str">
            <v>Income tax receivable, financing</v>
          </cell>
          <cell r="HX313" t="str">
            <v>mstag:incomeTaxReceivableFinancing</v>
          </cell>
          <cell r="HY313">
            <v>6</v>
          </cell>
          <cell r="HZ313" t="str">
            <v>ISO4217:USD</v>
          </cell>
          <cell r="IA313" t="b">
            <v>0</v>
          </cell>
          <cell r="IB313" t="b">
            <v>0</v>
          </cell>
        </row>
        <row r="314">
          <cell r="E314" t="str">
            <v>Income tax receivable, other</v>
          </cell>
          <cell r="HX314" t="str">
            <v>mstag:incomeTaxReceivableOther</v>
          </cell>
          <cell r="HY314">
            <v>6</v>
          </cell>
          <cell r="HZ314" t="str">
            <v>ISO4217:USD</v>
          </cell>
          <cell r="IA314" t="b">
            <v>0</v>
          </cell>
          <cell r="IB314" t="b">
            <v>0</v>
          </cell>
        </row>
        <row r="315">
          <cell r="D315" t="str">
            <v>Inventories</v>
          </cell>
          <cell r="G315">
            <v>116.026</v>
          </cell>
          <cell r="H315">
            <v>148.626</v>
          </cell>
          <cell r="I315">
            <v>275.245</v>
          </cell>
          <cell r="J315">
            <v>265.83000000000004</v>
          </cell>
          <cell r="K315">
            <v>356.94599999999997</v>
          </cell>
          <cell r="L315">
            <v>393.54200000000003</v>
          </cell>
          <cell r="M315">
            <v>469.64</v>
          </cell>
          <cell r="HX315" t="str">
            <v>mstag:inventories</v>
          </cell>
          <cell r="HY315">
            <v>6</v>
          </cell>
          <cell r="HZ315" t="str">
            <v>ISO4217:USD</v>
          </cell>
          <cell r="IA315" t="b">
            <v>0</v>
          </cell>
          <cell r="IB315" t="b">
            <v>0</v>
          </cell>
        </row>
        <row r="316">
          <cell r="E316" t="str">
            <v>Raw materials</v>
          </cell>
          <cell r="G316">
            <v>17.544</v>
          </cell>
          <cell r="H316">
            <v>21.414000000000001</v>
          </cell>
          <cell r="I316">
            <v>19.902999999999999</v>
          </cell>
          <cell r="J316">
            <v>17.620999999999999</v>
          </cell>
          <cell r="K316">
            <v>23.632999999999999</v>
          </cell>
          <cell r="L316">
            <v>30.181000000000001</v>
          </cell>
          <cell r="HX316" t="str">
            <v>mstag:rawMaterials</v>
          </cell>
          <cell r="HY316">
            <v>6</v>
          </cell>
          <cell r="HZ316" t="str">
            <v>ISO4217:USD</v>
          </cell>
          <cell r="IA316" t="b">
            <v>0</v>
          </cell>
          <cell r="IB316" t="b">
            <v>0</v>
          </cell>
        </row>
        <row r="317">
          <cell r="E317" t="str">
            <v>Production supplies</v>
          </cell>
          <cell r="HX317" t="str">
            <v>mstag:productionSupplies</v>
          </cell>
          <cell r="HY317">
            <v>6</v>
          </cell>
          <cell r="HZ317" t="str">
            <v>ISO4217:USD</v>
          </cell>
          <cell r="IA317" t="b">
            <v>0</v>
          </cell>
          <cell r="IB317" t="b">
            <v>0</v>
          </cell>
        </row>
        <row r="318">
          <cell r="E318" t="str">
            <v>Work in progress</v>
          </cell>
          <cell r="G318">
            <v>84.831000000000003</v>
          </cell>
          <cell r="H318">
            <v>106.383</v>
          </cell>
          <cell r="I318">
            <v>228.09200000000001</v>
          </cell>
          <cell r="J318">
            <v>233.12100000000001</v>
          </cell>
          <cell r="K318">
            <v>299.71699999999998</v>
          </cell>
          <cell r="L318">
            <v>329.81900000000002</v>
          </cell>
          <cell r="HX318" t="str">
            <v>mstag:workInProgress</v>
          </cell>
          <cell r="HY318">
            <v>6</v>
          </cell>
          <cell r="HZ318" t="str">
            <v>ISO4217:USD</v>
          </cell>
          <cell r="IA318" t="b">
            <v>0</v>
          </cell>
          <cell r="IB318" t="b">
            <v>0</v>
          </cell>
        </row>
        <row r="319">
          <cell r="E319" t="str">
            <v>Finished goods</v>
          </cell>
          <cell r="G319">
            <v>13.651</v>
          </cell>
          <cell r="H319">
            <v>20.829000000000001</v>
          </cell>
          <cell r="I319">
            <v>27.25</v>
          </cell>
          <cell r="J319">
            <v>15.087999999999999</v>
          </cell>
          <cell r="K319">
            <v>33.595999999999997</v>
          </cell>
          <cell r="L319">
            <v>33.542000000000002</v>
          </cell>
          <cell r="HX319" t="str">
            <v>mstag:finishedGoods</v>
          </cell>
          <cell r="HY319">
            <v>6</v>
          </cell>
          <cell r="HZ319" t="str">
            <v>ISO4217:USD</v>
          </cell>
          <cell r="IA319" t="b">
            <v>0</v>
          </cell>
          <cell r="IB319" t="b">
            <v>0</v>
          </cell>
        </row>
        <row r="320">
          <cell r="E320" t="str">
            <v>Other inventories</v>
          </cell>
          <cell r="HX320" t="str">
            <v>mstag:otherInventories</v>
          </cell>
          <cell r="HY320">
            <v>6</v>
          </cell>
          <cell r="HZ320" t="str">
            <v>ISO4217:USD</v>
          </cell>
          <cell r="IA320" t="b">
            <v>0</v>
          </cell>
          <cell r="IB320" t="b">
            <v>0</v>
          </cell>
        </row>
        <row r="321">
          <cell r="D321" t="str">
            <v>Property, plant, and equipment, net</v>
          </cell>
          <cell r="G321">
            <v>680.03399999999999</v>
          </cell>
          <cell r="H321">
            <v>696.68399999999997</v>
          </cell>
          <cell r="I321">
            <v>725.43099999999993</v>
          </cell>
          <cell r="J321">
            <v>734.43600000000004</v>
          </cell>
          <cell r="K321">
            <v>835.03599999999994</v>
          </cell>
          <cell r="L321">
            <v>1015.1449999999999</v>
          </cell>
          <cell r="M321">
            <v>3040.8</v>
          </cell>
          <cell r="HX321" t="str">
            <v>mstag:propertyPlantAndEquipmentNet</v>
          </cell>
          <cell r="HY321">
            <v>6</v>
          </cell>
          <cell r="HZ321" t="str">
            <v>ISO4217:USD</v>
          </cell>
          <cell r="IA321" t="b">
            <v>0</v>
          </cell>
          <cell r="IB321" t="b">
            <v>0</v>
          </cell>
        </row>
        <row r="322">
          <cell r="E322" t="str">
            <v>Property, plant, and equipment, gross</v>
          </cell>
          <cell r="G322">
            <v>1056.125</v>
          </cell>
          <cell r="H322">
            <v>1141.8989999999999</v>
          </cell>
          <cell r="I322">
            <v>1244.9269999999999</v>
          </cell>
          <cell r="J322">
            <v>1338.768</v>
          </cell>
          <cell r="K322">
            <v>1471.2629999999999</v>
          </cell>
          <cell r="L322">
            <v>1742.7569999999998</v>
          </cell>
          <cell r="M322" t="str">
            <v/>
          </cell>
          <cell r="HX322" t="str">
            <v>mstag:propertyPlantAndEquipmentGross</v>
          </cell>
          <cell r="HY322">
            <v>6</v>
          </cell>
          <cell r="HZ322" t="str">
            <v>ISO4217:USD</v>
          </cell>
          <cell r="IA322" t="b">
            <v>0</v>
          </cell>
          <cell r="IB322" t="b">
            <v>0</v>
          </cell>
        </row>
        <row r="323">
          <cell r="F323" t="str">
            <v>Property</v>
          </cell>
          <cell r="G323">
            <v>339.70800000000003</v>
          </cell>
          <cell r="H323">
            <v>378.13299999999998</v>
          </cell>
          <cell r="I323">
            <v>380.23599999999999</v>
          </cell>
          <cell r="J323">
            <v>392.11900000000003</v>
          </cell>
          <cell r="K323">
            <v>402.47300000000001</v>
          </cell>
          <cell r="L323">
            <v>422.79</v>
          </cell>
          <cell r="HX323" t="str">
            <v>mstag:property</v>
          </cell>
          <cell r="HY323">
            <v>6</v>
          </cell>
          <cell r="HZ323" t="str">
            <v>ISO4217:USD</v>
          </cell>
          <cell r="IA323" t="b">
            <v>0</v>
          </cell>
          <cell r="IB323" t="b">
            <v>0</v>
          </cell>
        </row>
        <row r="324">
          <cell r="F324" t="str">
            <v>Plant and equipment</v>
          </cell>
          <cell r="G324">
            <v>494.87400000000002</v>
          </cell>
          <cell r="H324">
            <v>607.36900000000003</v>
          </cell>
          <cell r="I324">
            <v>667.88400000000001</v>
          </cell>
          <cell r="J324">
            <v>761.69600000000003</v>
          </cell>
          <cell r="K324">
            <v>788.19799999999998</v>
          </cell>
          <cell r="L324">
            <v>880.62400000000002</v>
          </cell>
          <cell r="HX324" t="str">
            <v>mstag:plantAndEquipment</v>
          </cell>
          <cell r="HY324">
            <v>6</v>
          </cell>
          <cell r="HZ324" t="str">
            <v>ISO4217:USD</v>
          </cell>
          <cell r="IA324" t="b">
            <v>0</v>
          </cell>
          <cell r="IB324" t="b">
            <v>0</v>
          </cell>
        </row>
        <row r="325">
          <cell r="F325" t="str">
            <v>Land</v>
          </cell>
          <cell r="G325">
            <v>69.010000000000005</v>
          </cell>
          <cell r="H325">
            <v>69.436999999999998</v>
          </cell>
          <cell r="I325">
            <v>89.983000000000004</v>
          </cell>
          <cell r="J325">
            <v>90.274000000000001</v>
          </cell>
          <cell r="K325">
            <v>125.029</v>
          </cell>
          <cell r="L325">
            <v>149.53299999999999</v>
          </cell>
          <cell r="HX325" t="str">
            <v>mstag:land</v>
          </cell>
          <cell r="HY325">
            <v>6</v>
          </cell>
          <cell r="HZ325" t="str">
            <v>ISO4217:USD</v>
          </cell>
          <cell r="IA325" t="b">
            <v>0</v>
          </cell>
          <cell r="IB325" t="b">
            <v>0</v>
          </cell>
        </row>
        <row r="326">
          <cell r="F326" t="str">
            <v>Construction in progress</v>
          </cell>
          <cell r="G326">
            <v>152.53299999999999</v>
          </cell>
          <cell r="H326">
            <v>86.96</v>
          </cell>
          <cell r="I326">
            <v>106.824</v>
          </cell>
          <cell r="J326">
            <v>94.679000000000002</v>
          </cell>
          <cell r="K326">
            <v>155.56299999999999</v>
          </cell>
          <cell r="L326">
            <v>289.81</v>
          </cell>
          <cell r="HX326" t="str">
            <v>mstag:constructionInProgress</v>
          </cell>
          <cell r="HY326">
            <v>6</v>
          </cell>
          <cell r="HZ326" t="str">
            <v>ISO4217:USD</v>
          </cell>
          <cell r="IA326" t="b">
            <v>0</v>
          </cell>
          <cell r="IB326" t="b">
            <v>0</v>
          </cell>
        </row>
        <row r="327">
          <cell r="E327" t="str">
            <v>Accumulated depreciation</v>
          </cell>
          <cell r="G327">
            <v>376.09100000000001</v>
          </cell>
          <cell r="H327">
            <v>445.21499999999997</v>
          </cell>
          <cell r="I327">
            <v>519.49599999999998</v>
          </cell>
          <cell r="J327">
            <v>604.33199999999999</v>
          </cell>
          <cell r="K327">
            <v>636.22699999999998</v>
          </cell>
          <cell r="L327">
            <v>727.61199999999997</v>
          </cell>
          <cell r="HX327" t="str">
            <v>mstag:accumulatedDepreciation</v>
          </cell>
          <cell r="HY327">
            <v>6</v>
          </cell>
          <cell r="HZ327" t="str">
            <v>ISO4217:USD</v>
          </cell>
          <cell r="IA327" t="b">
            <v>0</v>
          </cell>
          <cell r="IB327" t="b">
            <v>0</v>
          </cell>
        </row>
        <row r="328">
          <cell r="D328" t="str">
            <v>Goodwill</v>
          </cell>
          <cell r="G328">
            <v>0</v>
          </cell>
          <cell r="H328">
            <v>0</v>
          </cell>
          <cell r="I328">
            <v>1609.0630000000001</v>
          </cell>
          <cell r="J328">
            <v>1455.7779999999998</v>
          </cell>
          <cell r="K328">
            <v>1302.4929999999999</v>
          </cell>
          <cell r="L328">
            <v>1315.019</v>
          </cell>
          <cell r="M328">
            <v>1315.09</v>
          </cell>
          <cell r="HX328" t="str">
            <v>mstag:goodwill</v>
          </cell>
          <cell r="HY328">
            <v>6</v>
          </cell>
          <cell r="HZ328" t="str">
            <v>ISO4217:USD</v>
          </cell>
          <cell r="IA328" t="b">
            <v>0</v>
          </cell>
          <cell r="IB328" t="b">
            <v>0</v>
          </cell>
        </row>
        <row r="329">
          <cell r="E329" t="str">
            <v>Gross goodwill</v>
          </cell>
          <cell r="G329">
            <v>0</v>
          </cell>
          <cell r="H329">
            <v>0</v>
          </cell>
          <cell r="I329">
            <v>2299.2719999999999</v>
          </cell>
          <cell r="J329">
            <v>2299.2719999999999</v>
          </cell>
          <cell r="K329">
            <v>1302.4929999999999</v>
          </cell>
          <cell r="L329">
            <v>1315.019</v>
          </cell>
          <cell r="HX329" t="str">
            <v>mstag:grossGoodwill</v>
          </cell>
          <cell r="HY329">
            <v>6</v>
          </cell>
          <cell r="HZ329" t="str">
            <v>ISO4217:USD</v>
          </cell>
          <cell r="IA329" t="b">
            <v>0</v>
          </cell>
          <cell r="IB329" t="b">
            <v>0</v>
          </cell>
        </row>
        <row r="330">
          <cell r="E330" t="str">
            <v>Accumulated amortization of goodwill</v>
          </cell>
          <cell r="G330">
            <v>0</v>
          </cell>
          <cell r="H330">
            <v>0</v>
          </cell>
          <cell r="I330">
            <v>690.20899999999995</v>
          </cell>
          <cell r="J330">
            <v>843.49400000000003</v>
          </cell>
          <cell r="K330">
            <v>0</v>
          </cell>
          <cell r="L330">
            <v>0</v>
          </cell>
          <cell r="HX330" t="str">
            <v>mstag:accumulatedAmortizationOfGoodwill</v>
          </cell>
          <cell r="HY330">
            <v>6</v>
          </cell>
          <cell r="HZ330" t="str">
            <v>ISO4217:USD</v>
          </cell>
          <cell r="IA330" t="b">
            <v>0</v>
          </cell>
          <cell r="IB330" t="b">
            <v>0</v>
          </cell>
        </row>
        <row r="331">
          <cell r="D331" t="str">
            <v>Other intangible assets</v>
          </cell>
          <cell r="G331">
            <v>0</v>
          </cell>
          <cell r="H331">
            <v>65.033000000000001</v>
          </cell>
          <cell r="I331">
            <v>1453.268</v>
          </cell>
          <cell r="J331">
            <v>1280.3589999999999</v>
          </cell>
          <cell r="K331">
            <v>1113.299</v>
          </cell>
          <cell r="L331">
            <v>927.53800000000001</v>
          </cell>
          <cell r="M331">
            <v>810.81</v>
          </cell>
          <cell r="HX331" t="str">
            <v>mstag:otherIntangibleAssets</v>
          </cell>
          <cell r="HY331">
            <v>6</v>
          </cell>
          <cell r="HZ331" t="str">
            <v>ISO4217:USD</v>
          </cell>
          <cell r="IA331" t="b">
            <v>0</v>
          </cell>
          <cell r="IB331" t="b">
            <v>0</v>
          </cell>
        </row>
        <row r="332">
          <cell r="E332" t="str">
            <v>Other finite life intangible assets</v>
          </cell>
          <cell r="G332">
            <v>0</v>
          </cell>
          <cell r="H332">
            <v>65.033000000000001</v>
          </cell>
          <cell r="I332">
            <v>1453.268</v>
          </cell>
          <cell r="J332">
            <v>1280.3589999999999</v>
          </cell>
          <cell r="K332">
            <v>1113.299</v>
          </cell>
          <cell r="L332">
            <v>927.53800000000001</v>
          </cell>
          <cell r="HX332" t="str">
            <v>mstag:otherFiniteLifeIntangibleAssets</v>
          </cell>
          <cell r="HY332">
            <v>6</v>
          </cell>
          <cell r="HZ332" t="str">
            <v>ISO4217:USD</v>
          </cell>
          <cell r="IA332" t="b">
            <v>0</v>
          </cell>
          <cell r="IB332" t="b">
            <v>0</v>
          </cell>
        </row>
        <row r="333">
          <cell r="E333" t="str">
            <v>Other indefinite life intangible assets</v>
          </cell>
          <cell r="HX333" t="str">
            <v>mstag:otherIndefiniteLifeIntangibleAssets</v>
          </cell>
          <cell r="HY333">
            <v>6</v>
          </cell>
          <cell r="HZ333" t="str">
            <v>ISO4217:USD</v>
          </cell>
          <cell r="IA333" t="b">
            <v>0</v>
          </cell>
          <cell r="IB333" t="b">
            <v>0</v>
          </cell>
        </row>
        <row r="334">
          <cell r="D334" t="str">
            <v>Investments, nonoperating</v>
          </cell>
          <cell r="G334">
            <v>1042.0409999999999</v>
          </cell>
          <cell r="H334">
            <v>1323.432</v>
          </cell>
          <cell r="I334">
            <v>1563.16</v>
          </cell>
          <cell r="J334">
            <v>1851.3900000000003</v>
          </cell>
          <cell r="K334">
            <v>2469.6880000000001</v>
          </cell>
          <cell r="L334">
            <v>1393.7280000000001</v>
          </cell>
          <cell r="M334">
            <v>1139.6199999999999</v>
          </cell>
          <cell r="HX334" t="str">
            <v>mstag:investmentsNonOperating</v>
          </cell>
          <cell r="HY334">
            <v>6</v>
          </cell>
          <cell r="HZ334" t="str">
            <v>ISO4217:USD</v>
          </cell>
          <cell r="IA334" t="b">
            <v>0</v>
          </cell>
          <cell r="IB334" t="b">
            <v>0</v>
          </cell>
        </row>
        <row r="335">
          <cell r="E335" t="str">
            <v>Short-term investments</v>
          </cell>
          <cell r="G335">
            <v>588.85299999999995</v>
          </cell>
          <cell r="H335">
            <v>606.54399999999998</v>
          </cell>
          <cell r="I335">
            <v>405.00299999999999</v>
          </cell>
          <cell r="J335">
            <v>642.47500000000002</v>
          </cell>
          <cell r="K335">
            <v>952.875</v>
          </cell>
          <cell r="L335">
            <v>826.44200000000001</v>
          </cell>
          <cell r="HX335" t="str">
            <v>mstag:shortTermInvestments</v>
          </cell>
          <cell r="HY335">
            <v>6</v>
          </cell>
          <cell r="HZ335" t="str">
            <v>ISO4217:USD</v>
          </cell>
          <cell r="IA335" t="b">
            <v>0</v>
          </cell>
          <cell r="IB335" t="b">
            <v>0</v>
          </cell>
        </row>
        <row r="336">
          <cell r="E336" t="str">
            <v>Long-term investments, nonoperating</v>
          </cell>
          <cell r="G336">
            <v>453.18799999999999</v>
          </cell>
          <cell r="H336">
            <v>716.88800000000003</v>
          </cell>
          <cell r="I336">
            <v>1158.1570000000002</v>
          </cell>
          <cell r="J336">
            <v>1208.9150000000002</v>
          </cell>
          <cell r="K336">
            <v>1516.8130000000001</v>
          </cell>
          <cell r="L336">
            <v>567.28599999999994</v>
          </cell>
          <cell r="HX336" t="str">
            <v>mstag:longTermInvestmentsNonOperating</v>
          </cell>
          <cell r="HY336">
            <v>6</v>
          </cell>
          <cell r="HZ336" t="str">
            <v>ISO4217:USD</v>
          </cell>
          <cell r="IA336" t="b">
            <v>0</v>
          </cell>
          <cell r="IB336" t="b">
            <v>0</v>
          </cell>
        </row>
        <row r="337">
          <cell r="D337" t="str">
            <v>Investments under the equity method, operating</v>
          </cell>
          <cell r="G337" t="str">
            <v/>
          </cell>
          <cell r="H337" t="str">
            <v/>
          </cell>
          <cell r="I337" t="str">
            <v/>
          </cell>
          <cell r="J337" t="str">
            <v/>
          </cell>
          <cell r="K337" t="str">
            <v/>
          </cell>
          <cell r="L337" t="str">
            <v/>
          </cell>
          <cell r="M337" t="str">
            <v/>
          </cell>
          <cell r="HX337" t="str">
            <v>mstag:investmentsUnderTheEquityMethodOperating</v>
          </cell>
          <cell r="HY337">
            <v>6</v>
          </cell>
          <cell r="HZ337" t="str">
            <v>ISO4217:USD</v>
          </cell>
          <cell r="IA337" t="b">
            <v>0</v>
          </cell>
          <cell r="IB337" t="b">
            <v>0</v>
          </cell>
        </row>
        <row r="338">
          <cell r="E338" t="str">
            <v>Investments in subsidiaries</v>
          </cell>
          <cell r="HX338" t="str">
            <v>mstag:investmentsInSubsidiaries</v>
          </cell>
          <cell r="HY338">
            <v>6</v>
          </cell>
          <cell r="HZ338" t="str">
            <v>ISO4217:USD</v>
          </cell>
          <cell r="IA338" t="b">
            <v>0</v>
          </cell>
          <cell r="IB338" t="b">
            <v>0</v>
          </cell>
        </row>
        <row r="339">
          <cell r="E339" t="str">
            <v>Investments in associates</v>
          </cell>
          <cell r="HX339" t="str">
            <v>mstag:investmentsInAssociates</v>
          </cell>
          <cell r="HY339">
            <v>6</v>
          </cell>
          <cell r="HZ339" t="str">
            <v>ISO4217:USD</v>
          </cell>
          <cell r="IA339" t="b">
            <v>0</v>
          </cell>
          <cell r="IB339" t="b">
            <v>0</v>
          </cell>
        </row>
        <row r="340">
          <cell r="E340" t="str">
            <v>Investments in joint ventures</v>
          </cell>
          <cell r="HX340" t="str">
            <v>mstag:investmentsInJointVentures</v>
          </cell>
          <cell r="HY340">
            <v>6</v>
          </cell>
          <cell r="HZ340" t="str">
            <v>ISO4217:USD</v>
          </cell>
          <cell r="IA340" t="b">
            <v>0</v>
          </cell>
          <cell r="IB340" t="b">
            <v>0</v>
          </cell>
        </row>
        <row r="341">
          <cell r="D341" t="str">
            <v>Investments under the equity method, nonoperating</v>
          </cell>
          <cell r="HX341" t="str">
            <v>mstag:investmentsUnderTheEquityMethodNonOperating</v>
          </cell>
          <cell r="HY341">
            <v>6</v>
          </cell>
          <cell r="HZ341" t="str">
            <v>ISO4217:USD</v>
          </cell>
          <cell r="IA341" t="b">
            <v>0</v>
          </cell>
          <cell r="IB341" t="b">
            <v>0</v>
          </cell>
        </row>
        <row r="342">
          <cell r="D342" t="str">
            <v>Deferred tax assets</v>
          </cell>
          <cell r="G342">
            <v>0</v>
          </cell>
          <cell r="H342">
            <v>38.848999999999997</v>
          </cell>
          <cell r="I342">
            <v>81.921999999999997</v>
          </cell>
          <cell r="J342">
            <v>40.619</v>
          </cell>
          <cell r="K342">
            <v>139.56700000000001</v>
          </cell>
          <cell r="L342">
            <v>82.299000000000007</v>
          </cell>
          <cell r="M342">
            <v>121.88500000000001</v>
          </cell>
          <cell r="HX342" t="str">
            <v>mstag:deferredTaxAssets</v>
          </cell>
          <cell r="HY342">
            <v>6</v>
          </cell>
          <cell r="HZ342" t="str">
            <v>ISO4217:USD</v>
          </cell>
          <cell r="IA342" t="b">
            <v>0</v>
          </cell>
          <cell r="IB342" t="b">
            <v>0</v>
          </cell>
        </row>
        <row r="343">
          <cell r="E343" t="str">
            <v>Deferred tax assets, current</v>
          </cell>
          <cell r="G343">
            <v>0</v>
          </cell>
          <cell r="H343">
            <v>38.848999999999997</v>
          </cell>
          <cell r="I343">
            <v>81.921999999999997</v>
          </cell>
          <cell r="J343">
            <v>40.619</v>
          </cell>
          <cell r="K343">
            <v>139.56700000000001</v>
          </cell>
          <cell r="L343">
            <v>82.299000000000007</v>
          </cell>
          <cell r="HX343" t="str">
            <v>mstag:deferredTaxAssetsCurrent</v>
          </cell>
          <cell r="HY343">
            <v>6</v>
          </cell>
          <cell r="HZ343" t="str">
            <v>ISO4217:USD</v>
          </cell>
          <cell r="IA343" t="b">
            <v>0</v>
          </cell>
          <cell r="IB343" t="b">
            <v>0</v>
          </cell>
        </row>
        <row r="344">
          <cell r="E344" t="str">
            <v>Deferred tax assets, noncurrent</v>
          </cell>
          <cell r="HX344" t="str">
            <v>mstag:deferredTaxAssetsNonCurrent</v>
          </cell>
          <cell r="HY344">
            <v>6</v>
          </cell>
          <cell r="HZ344" t="str">
            <v>ISO4217:USD</v>
          </cell>
          <cell r="IA344" t="b">
            <v>0</v>
          </cell>
          <cell r="IB344" t="b">
            <v>0</v>
          </cell>
        </row>
        <row r="345">
          <cell r="D345" t="str">
            <v>Pension and other postretirement assets</v>
          </cell>
          <cell r="HX345" t="str">
            <v>mstag:pensionAndOtherPostRetirementAssets</v>
          </cell>
          <cell r="HY345">
            <v>6</v>
          </cell>
          <cell r="HZ345" t="str">
            <v>ISO4217:USD</v>
          </cell>
          <cell r="IA345" t="b">
            <v>0</v>
          </cell>
          <cell r="IB345" t="b">
            <v>0</v>
          </cell>
        </row>
        <row r="346">
          <cell r="D346" t="str">
            <v>Investment in own shares, asset</v>
          </cell>
          <cell r="G346" t="str">
            <v/>
          </cell>
          <cell r="H346" t="str">
            <v/>
          </cell>
          <cell r="I346" t="str">
            <v/>
          </cell>
          <cell r="J346" t="str">
            <v/>
          </cell>
          <cell r="K346" t="str">
            <v/>
          </cell>
          <cell r="L346" t="str">
            <v/>
          </cell>
          <cell r="M346" t="str">
            <v/>
          </cell>
          <cell r="HX346" t="str">
            <v>mstag:investmentInOwnSharesAsset</v>
          </cell>
          <cell r="HY346">
            <v>6</v>
          </cell>
          <cell r="HZ346" t="str">
            <v>ISO4217:USD</v>
          </cell>
          <cell r="IA346" t="b">
            <v>0</v>
          </cell>
          <cell r="IB346" t="b">
            <v>0</v>
          </cell>
        </row>
        <row r="347">
          <cell r="E347" t="str">
            <v>Investment in ESOP trusts</v>
          </cell>
          <cell r="HX347" t="str">
            <v>mstag:investmentInEsopTrusts</v>
          </cell>
          <cell r="HY347">
            <v>6</v>
          </cell>
          <cell r="HZ347" t="str">
            <v>ISO4217:USD</v>
          </cell>
          <cell r="IA347" t="b">
            <v>0</v>
          </cell>
          <cell r="IB347" t="b">
            <v>0</v>
          </cell>
        </row>
        <row r="348">
          <cell r="D348" t="str">
            <v>Other assets, operating</v>
          </cell>
          <cell r="G348">
            <v>180.47200000000001</v>
          </cell>
          <cell r="H348">
            <v>134.839</v>
          </cell>
          <cell r="I348">
            <v>262.35599999999999</v>
          </cell>
          <cell r="J348">
            <v>243.51399999999998</v>
          </cell>
          <cell r="K348">
            <v>180.42099999999999</v>
          </cell>
          <cell r="L348">
            <v>953.49500000000012</v>
          </cell>
          <cell r="M348" t="str">
            <v/>
          </cell>
          <cell r="HX348" t="str">
            <v>mstag:otherAssets</v>
          </cell>
          <cell r="HY348">
            <v>6</v>
          </cell>
          <cell r="HZ348" t="str">
            <v>ISO4217:USD</v>
          </cell>
          <cell r="IA348" t="b">
            <v>0</v>
          </cell>
          <cell r="IB348" t="b">
            <v>0</v>
          </cell>
        </row>
        <row r="349">
          <cell r="E349" t="str">
            <v>Other assets, operating, current</v>
          </cell>
          <cell r="G349">
            <v>0</v>
          </cell>
          <cell r="H349">
            <v>0</v>
          </cell>
          <cell r="I349">
            <v>56.6</v>
          </cell>
          <cell r="J349">
            <v>56.6</v>
          </cell>
          <cell r="K349">
            <v>79.167000000000002</v>
          </cell>
          <cell r="L349">
            <v>789.74800000000005</v>
          </cell>
          <cell r="HX349" t="str">
            <v>mstag:otherAssetsOperatingCurrent</v>
          </cell>
          <cell r="HY349">
            <v>6</v>
          </cell>
          <cell r="HZ349" t="str">
            <v>ISO4217:USD</v>
          </cell>
          <cell r="IA349" t="b">
            <v>0</v>
          </cell>
          <cell r="IB349" t="b">
            <v>0</v>
          </cell>
        </row>
        <row r="350">
          <cell r="E350" t="str">
            <v>Other assets, operating, noncurrent</v>
          </cell>
          <cell r="G350">
            <v>180.47200000000001</v>
          </cell>
          <cell r="H350">
            <v>134.839</v>
          </cell>
          <cell r="I350">
            <v>205.756</v>
          </cell>
          <cell r="J350">
            <v>186.91399999999999</v>
          </cell>
          <cell r="K350">
            <v>101.254</v>
          </cell>
          <cell r="L350">
            <v>163.74700000000001</v>
          </cell>
          <cell r="HX350" t="str">
            <v>mstag:otherAssetsOperatingNonCurrent</v>
          </cell>
          <cell r="HY350">
            <v>6</v>
          </cell>
          <cell r="HZ350" t="str">
            <v>ISO4217:USD</v>
          </cell>
          <cell r="IA350" t="b">
            <v>0</v>
          </cell>
          <cell r="IB350" t="b">
            <v>0</v>
          </cell>
        </row>
        <row r="351">
          <cell r="D351" t="str">
            <v>Other assets, nonoperating</v>
          </cell>
          <cell r="G351" t="str">
            <v/>
          </cell>
          <cell r="H351" t="str">
            <v/>
          </cell>
          <cell r="I351" t="str">
            <v/>
          </cell>
          <cell r="J351" t="str">
            <v/>
          </cell>
          <cell r="K351" t="str">
            <v/>
          </cell>
          <cell r="L351" t="str">
            <v/>
          </cell>
          <cell r="M351">
            <v>812.7</v>
          </cell>
          <cell r="HX351" t="str">
            <v>mstag:otherAssetsNonOperating</v>
          </cell>
          <cell r="HY351">
            <v>6</v>
          </cell>
          <cell r="HZ351" t="str">
            <v>ISO4217:USD</v>
          </cell>
          <cell r="IA351" t="b">
            <v>0</v>
          </cell>
          <cell r="IB351" t="b">
            <v>0</v>
          </cell>
        </row>
        <row r="352">
          <cell r="E352" t="str">
            <v>Other assets, nonoperating, current</v>
          </cell>
          <cell r="HX352" t="str">
            <v>mstag:otherAssetsNonOperatingCurrent</v>
          </cell>
          <cell r="HY352">
            <v>6</v>
          </cell>
          <cell r="HZ352" t="str">
            <v>ISO4217:USD</v>
          </cell>
          <cell r="IA352" t="b">
            <v>0</v>
          </cell>
          <cell r="IB352" t="b">
            <v>0</v>
          </cell>
        </row>
        <row r="353">
          <cell r="E353" t="str">
            <v>Other assets, nonoperating, noncurrent</v>
          </cell>
          <cell r="HX353" t="str">
            <v>mstag:otherAssetsNonOperatingNonCurrent</v>
          </cell>
          <cell r="HY353">
            <v>6</v>
          </cell>
          <cell r="HZ353" t="str">
            <v>ISO4217:USD</v>
          </cell>
          <cell r="IA353" t="b">
            <v>0</v>
          </cell>
          <cell r="IB353" t="b">
            <v>0</v>
          </cell>
        </row>
        <row r="354">
          <cell r="D354" t="str">
            <v>Assets of discontinued operations</v>
          </cell>
          <cell r="HX354" t="str">
            <v>mstag:assetsOfDiscontinuedOperations</v>
          </cell>
          <cell r="HY354">
            <v>6</v>
          </cell>
          <cell r="HZ354" t="str">
            <v>ISO4217:USD</v>
          </cell>
          <cell r="IA354" t="b">
            <v>0</v>
          </cell>
          <cell r="IB354" t="b">
            <v>0</v>
          </cell>
        </row>
        <row r="355">
          <cell r="C355" t="str">
            <v>Liabilities and equity</v>
          </cell>
          <cell r="M355">
            <v>8736.0156437000005</v>
          </cell>
          <cell r="HX355" t="str">
            <v>mstag:liabilitiesAndEquity</v>
          </cell>
          <cell r="HY355">
            <v>6</v>
          </cell>
          <cell r="HZ355" t="str">
            <v>ISO4217:USD</v>
          </cell>
          <cell r="IA355" t="b">
            <v>0</v>
          </cell>
          <cell r="IB355" t="b">
            <v>0</v>
          </cell>
        </row>
        <row r="356">
          <cell r="D356" t="str">
            <v>Trade and other payables</v>
          </cell>
          <cell r="G356">
            <v>48.991999999999997</v>
          </cell>
          <cell r="H356">
            <v>40.895000000000003</v>
          </cell>
          <cell r="I356">
            <v>33.122999999999998</v>
          </cell>
          <cell r="J356">
            <v>39.113999999999997</v>
          </cell>
          <cell r="K356">
            <v>33.347999999999999</v>
          </cell>
          <cell r="L356">
            <v>51.38</v>
          </cell>
          <cell r="M356">
            <v>59.7</v>
          </cell>
          <cell r="HX356" t="str">
            <v>mstag:tradeAndOtherPayables</v>
          </cell>
          <cell r="HY356">
            <v>6</v>
          </cell>
          <cell r="HZ356" t="str">
            <v>ISO4217:USD</v>
          </cell>
          <cell r="IA356" t="b">
            <v>0</v>
          </cell>
          <cell r="IB356" t="b">
            <v>0</v>
          </cell>
        </row>
        <row r="357">
          <cell r="E357" t="str">
            <v>Trade and other payables, current</v>
          </cell>
          <cell r="G357">
            <v>48.991999999999997</v>
          </cell>
          <cell r="H357">
            <v>40.895000000000003</v>
          </cell>
          <cell r="I357">
            <v>33.122999999999998</v>
          </cell>
          <cell r="J357">
            <v>39.113999999999997</v>
          </cell>
          <cell r="K357">
            <v>33.347999999999999</v>
          </cell>
          <cell r="L357">
            <v>51.38</v>
          </cell>
          <cell r="M357" t="str">
            <v/>
          </cell>
          <cell r="HX357" t="str">
            <v>mstag:tradeAndOtherPayablesCurrent</v>
          </cell>
          <cell r="HY357">
            <v>6</v>
          </cell>
          <cell r="HZ357" t="str">
            <v>ISO4217:USD</v>
          </cell>
          <cell r="IA357" t="b">
            <v>0</v>
          </cell>
          <cell r="IB357" t="b">
            <v>0</v>
          </cell>
        </row>
        <row r="358">
          <cell r="F358" t="str">
            <v>Trade payables, current</v>
          </cell>
          <cell r="G358">
            <v>48.991999999999997</v>
          </cell>
          <cell r="H358">
            <v>40.895000000000003</v>
          </cell>
          <cell r="I358">
            <v>33.122999999999998</v>
          </cell>
          <cell r="J358">
            <v>39.113999999999997</v>
          </cell>
          <cell r="K358">
            <v>33.347999999999999</v>
          </cell>
          <cell r="L358">
            <v>51.38</v>
          </cell>
          <cell r="HX358" t="str">
            <v>mstag:tradePayablesCurrent</v>
          </cell>
          <cell r="HY358">
            <v>6</v>
          </cell>
          <cell r="HZ358" t="str">
            <v>ISO4217:USD</v>
          </cell>
          <cell r="IA358" t="b">
            <v>0</v>
          </cell>
          <cell r="IB358" t="b">
            <v>0</v>
          </cell>
        </row>
        <row r="359">
          <cell r="F359" t="str">
            <v>Other payables, current</v>
          </cell>
          <cell r="HX359" t="str">
            <v>mstag:otherPayablesCurrent</v>
          </cell>
          <cell r="HY359">
            <v>6</v>
          </cell>
          <cell r="HZ359" t="str">
            <v>ISO4217:USD</v>
          </cell>
          <cell r="IA359" t="b">
            <v>0</v>
          </cell>
          <cell r="IB359" t="b">
            <v>0</v>
          </cell>
        </row>
        <row r="360">
          <cell r="E360" t="str">
            <v>Trade and other payables, noncurrent</v>
          </cell>
          <cell r="G360" t="str">
            <v/>
          </cell>
          <cell r="H360" t="str">
            <v/>
          </cell>
          <cell r="I360" t="str">
            <v/>
          </cell>
          <cell r="J360" t="str">
            <v/>
          </cell>
          <cell r="K360" t="str">
            <v/>
          </cell>
          <cell r="L360" t="str">
            <v/>
          </cell>
          <cell r="M360" t="str">
            <v/>
          </cell>
          <cell r="HX360" t="str">
            <v>mstag:tradeAndOtherPayablesNonCurrent</v>
          </cell>
          <cell r="HY360">
            <v>6</v>
          </cell>
          <cell r="HZ360" t="str">
            <v>ISO4217:USD</v>
          </cell>
          <cell r="IA360" t="b">
            <v>0</v>
          </cell>
          <cell r="IB360" t="b">
            <v>0</v>
          </cell>
        </row>
        <row r="361">
          <cell r="F361" t="str">
            <v>Trade payables, noncurrent</v>
          </cell>
          <cell r="HX361" t="str">
            <v>mstag:tradePayablesNonCurrent</v>
          </cell>
          <cell r="HY361">
            <v>6</v>
          </cell>
          <cell r="HZ361" t="str">
            <v>ISO4217:USD</v>
          </cell>
          <cell r="IA361" t="b">
            <v>0</v>
          </cell>
          <cell r="IB361" t="b">
            <v>0</v>
          </cell>
        </row>
        <row r="362">
          <cell r="F362" t="str">
            <v>Other payables, noncurrent</v>
          </cell>
          <cell r="HX362" t="str">
            <v>mstag:otherPayablesNonCurrent</v>
          </cell>
          <cell r="HY362">
            <v>6</v>
          </cell>
          <cell r="HZ362" t="str">
            <v>ISO4217:USD</v>
          </cell>
          <cell r="IA362" t="b">
            <v>0</v>
          </cell>
          <cell r="IB362" t="b">
            <v>0</v>
          </cell>
        </row>
        <row r="363">
          <cell r="D363" t="str">
            <v>Dividends payable</v>
          </cell>
          <cell r="HX363" t="str">
            <v>mstag:dividendsPayable</v>
          </cell>
          <cell r="HY363">
            <v>6</v>
          </cell>
          <cell r="HZ363" t="str">
            <v>ISO4217:USD</v>
          </cell>
          <cell r="IA363" t="b">
            <v>0</v>
          </cell>
          <cell r="IB363" t="b">
            <v>0</v>
          </cell>
        </row>
        <row r="364">
          <cell r="D364" t="str">
            <v>Short-term borrowings, up to 1 year</v>
          </cell>
          <cell r="G364">
            <v>0</v>
          </cell>
          <cell r="H364">
            <v>0</v>
          </cell>
          <cell r="I364">
            <v>0</v>
          </cell>
          <cell r="J364">
            <v>0</v>
          </cell>
          <cell r="K364">
            <v>149.69200000000001</v>
          </cell>
          <cell r="L364">
            <v>0</v>
          </cell>
          <cell r="HX364" t="str">
            <v>mstag:shortTermBorrowings</v>
          </cell>
          <cell r="HY364">
            <v>6</v>
          </cell>
          <cell r="HZ364" t="str">
            <v>ISO4217:USD</v>
          </cell>
          <cell r="IA364" t="b">
            <v>0</v>
          </cell>
          <cell r="IB364" t="b">
            <v>0</v>
          </cell>
        </row>
        <row r="365">
          <cell r="D365" t="str">
            <v>Other interest bearing liabilities</v>
          </cell>
          <cell r="G365" t="str">
            <v/>
          </cell>
          <cell r="H365" t="str">
            <v/>
          </cell>
          <cell r="I365" t="str">
            <v/>
          </cell>
          <cell r="J365" t="str">
            <v/>
          </cell>
          <cell r="K365" t="str">
            <v/>
          </cell>
          <cell r="L365" t="str">
            <v/>
          </cell>
          <cell r="M365" t="str">
            <v/>
          </cell>
          <cell r="HX365" t="str">
            <v>mstag:otherInterestBearingLiabilities</v>
          </cell>
          <cell r="HY365">
            <v>6</v>
          </cell>
          <cell r="HZ365" t="str">
            <v>ISO4217:USD</v>
          </cell>
          <cell r="IA365" t="b">
            <v>0</v>
          </cell>
          <cell r="IB365" t="b">
            <v>0</v>
          </cell>
        </row>
        <row r="366">
          <cell r="E366" t="str">
            <v>Asset retirement obligations</v>
          </cell>
          <cell r="HX366" t="str">
            <v>mstag:assetRetirementObligations</v>
          </cell>
          <cell r="HY366">
            <v>6</v>
          </cell>
          <cell r="HZ366" t="str">
            <v>ISO4217:USD</v>
          </cell>
          <cell r="IA366" t="b">
            <v>0</v>
          </cell>
          <cell r="IB366" t="b">
            <v>0</v>
          </cell>
        </row>
        <row r="367">
          <cell r="E367" t="str">
            <v>Decommissioning, restoration, and similar liabilities</v>
          </cell>
          <cell r="HX367" t="str">
            <v>mstag:decommissioningRestorationAndSimilarLiabilities</v>
          </cell>
          <cell r="HY367">
            <v>6</v>
          </cell>
          <cell r="HZ367" t="str">
            <v>ISO4217:USD</v>
          </cell>
          <cell r="IA367" t="b">
            <v>0</v>
          </cell>
          <cell r="IB367" t="b">
            <v>0</v>
          </cell>
        </row>
        <row r="368">
          <cell r="E368" t="str">
            <v>Environmental liabilities, interest bearing</v>
          </cell>
          <cell r="HX368" t="str">
            <v>mstag:environmentalLiabilitiesInterestBearing</v>
          </cell>
          <cell r="HY368">
            <v>6</v>
          </cell>
          <cell r="HZ368" t="str">
            <v>ISO4217:USD</v>
          </cell>
          <cell r="IA368" t="b">
            <v>0</v>
          </cell>
          <cell r="IB368" t="b">
            <v>0</v>
          </cell>
        </row>
        <row r="369">
          <cell r="E369" t="str">
            <v>Other interest bearing provisions</v>
          </cell>
          <cell r="HX369" t="str">
            <v>mstag:otherInterestBearingProvisions</v>
          </cell>
          <cell r="HY369">
            <v>6</v>
          </cell>
          <cell r="HZ369" t="str">
            <v>ISO4217:USD</v>
          </cell>
          <cell r="IA369" t="b">
            <v>0</v>
          </cell>
          <cell r="IB369" t="b">
            <v>0</v>
          </cell>
        </row>
        <row r="370">
          <cell r="D370" t="str">
            <v>Income tax payable</v>
          </cell>
          <cell r="G370">
            <v>40.292999999999999</v>
          </cell>
          <cell r="H370">
            <v>46.447000000000003</v>
          </cell>
          <cell r="I370">
            <v>0</v>
          </cell>
          <cell r="J370">
            <v>29.021999999999998</v>
          </cell>
          <cell r="K370">
            <v>64.227000000000004</v>
          </cell>
          <cell r="L370">
            <v>85.405000000000001</v>
          </cell>
          <cell r="M370" t="str">
            <v/>
          </cell>
          <cell r="HX370" t="str">
            <v>mstag:incomeTaxPayable</v>
          </cell>
          <cell r="HY370">
            <v>6</v>
          </cell>
          <cell r="HZ370" t="str">
            <v>ISO4217:USD</v>
          </cell>
          <cell r="IA370" t="b">
            <v>0</v>
          </cell>
          <cell r="IB370" t="b">
            <v>0</v>
          </cell>
        </row>
        <row r="371">
          <cell r="E371" t="str">
            <v>Income tax payable, operating</v>
          </cell>
          <cell r="G371">
            <v>40.292999999999999</v>
          </cell>
          <cell r="H371">
            <v>46.447000000000003</v>
          </cell>
          <cell r="I371">
            <v>0</v>
          </cell>
          <cell r="J371">
            <v>29.021999999999998</v>
          </cell>
          <cell r="K371">
            <v>64.227000000000004</v>
          </cell>
          <cell r="L371">
            <v>85.405000000000001</v>
          </cell>
          <cell r="HX371" t="str">
            <v>mstag:incomeTaxPayableOperating</v>
          </cell>
          <cell r="HY371">
            <v>6</v>
          </cell>
          <cell r="HZ371" t="str">
            <v>ISO4217:USD</v>
          </cell>
          <cell r="IA371" t="b">
            <v>0</v>
          </cell>
          <cell r="IB371" t="b">
            <v>0</v>
          </cell>
        </row>
        <row r="372">
          <cell r="E372" t="str">
            <v>Income tax payable, financing</v>
          </cell>
          <cell r="HX372" t="str">
            <v>mstag:incomeTaxPayableFinancing</v>
          </cell>
          <cell r="HY372">
            <v>6</v>
          </cell>
          <cell r="HZ372" t="str">
            <v>ISO4217:USD</v>
          </cell>
          <cell r="IA372" t="b">
            <v>0</v>
          </cell>
          <cell r="IB372" t="b">
            <v>0</v>
          </cell>
        </row>
        <row r="373">
          <cell r="E373" t="str">
            <v>Income tax payable, other</v>
          </cell>
          <cell r="HX373" t="str">
            <v>mstag:incomeTaxPayableOther</v>
          </cell>
          <cell r="HY373">
            <v>6</v>
          </cell>
          <cell r="HZ373" t="str">
            <v>ISO4217:USD</v>
          </cell>
          <cell r="IA373" t="b">
            <v>0</v>
          </cell>
          <cell r="IB373" t="b">
            <v>0</v>
          </cell>
        </row>
        <row r="374">
          <cell r="D374" t="str">
            <v>Accrued expenses</v>
          </cell>
          <cell r="G374">
            <v>129.167</v>
          </cell>
          <cell r="H374">
            <v>115.401</v>
          </cell>
          <cell r="I374">
            <v>346.31399999999996</v>
          </cell>
          <cell r="J374">
            <v>258.94800000000004</v>
          </cell>
          <cell r="K374">
            <v>274.63800000000003</v>
          </cell>
          <cell r="L374">
            <v>366.18299999999999</v>
          </cell>
          <cell r="M374">
            <v>765.85</v>
          </cell>
          <cell r="HX374" t="str">
            <v>mstag:accruedExpenses</v>
          </cell>
          <cell r="HY374">
            <v>6</v>
          </cell>
          <cell r="HZ374" t="str">
            <v>ISO4217:USD</v>
          </cell>
          <cell r="IA374" t="b">
            <v>0</v>
          </cell>
          <cell r="IB374" t="b">
            <v>0</v>
          </cell>
        </row>
        <row r="375">
          <cell r="E375" t="str">
            <v>Payroll and benefits-related liabilities</v>
          </cell>
          <cell r="G375">
            <v>44.624000000000002</v>
          </cell>
          <cell r="H375">
            <v>47.057000000000002</v>
          </cell>
          <cell r="I375">
            <v>52.005000000000003</v>
          </cell>
          <cell r="J375">
            <v>56.027999999999999</v>
          </cell>
          <cell r="K375">
            <v>63.103000000000002</v>
          </cell>
          <cell r="L375">
            <v>77.238</v>
          </cell>
          <cell r="HX375" t="str">
            <v>mstag:payrollAndBenefitsRelatedLiabilities</v>
          </cell>
          <cell r="HY375">
            <v>6</v>
          </cell>
          <cell r="HZ375" t="str">
            <v>ISO4217:USD</v>
          </cell>
          <cell r="IA375" t="b">
            <v>0</v>
          </cell>
          <cell r="IB375" t="b">
            <v>0</v>
          </cell>
        </row>
        <row r="376">
          <cell r="E376" t="str">
            <v>Accrued taxes, other than income tax</v>
          </cell>
          <cell r="HX376" t="str">
            <v>mstag:accruedTaxesOtherThanIncomeTax</v>
          </cell>
          <cell r="HY376">
            <v>6</v>
          </cell>
          <cell r="HZ376" t="str">
            <v>ISO4217:USD</v>
          </cell>
          <cell r="IA376" t="b">
            <v>0</v>
          </cell>
          <cell r="IB376" t="b">
            <v>0</v>
          </cell>
        </row>
        <row r="377">
          <cell r="E377" t="str">
            <v>Other accrued expenses</v>
          </cell>
          <cell r="G377">
            <v>84.543000000000006</v>
          </cell>
          <cell r="H377">
            <v>68.343999999999994</v>
          </cell>
          <cell r="I377">
            <v>294.30899999999997</v>
          </cell>
          <cell r="J377">
            <v>202.92000000000002</v>
          </cell>
          <cell r="K377">
            <v>211.53500000000003</v>
          </cell>
          <cell r="L377">
            <v>288.94499999999999</v>
          </cell>
          <cell r="HX377" t="str">
            <v>mstag:otherAccruedExpenses</v>
          </cell>
          <cell r="HY377">
            <v>6</v>
          </cell>
          <cell r="HZ377" t="str">
            <v>ISO4217:USD</v>
          </cell>
          <cell r="IA377" t="b">
            <v>0</v>
          </cell>
          <cell r="IB377" t="b">
            <v>0</v>
          </cell>
        </row>
        <row r="378">
          <cell r="D378" t="str">
            <v>Long-term debt, greater than 1 year</v>
          </cell>
          <cell r="G378">
            <v>150</v>
          </cell>
          <cell r="H378">
            <v>149.99</v>
          </cell>
          <cell r="I378">
            <v>149.708</v>
          </cell>
          <cell r="J378">
            <v>149.69200000000001</v>
          </cell>
          <cell r="K378">
            <v>0</v>
          </cell>
          <cell r="L378">
            <v>0</v>
          </cell>
          <cell r="M378">
            <v>412.25</v>
          </cell>
          <cell r="HX378" t="str">
            <v>mstag:longTermDebt</v>
          </cell>
          <cell r="HY378">
            <v>6</v>
          </cell>
          <cell r="HZ378" t="str">
            <v>ISO4217:USD</v>
          </cell>
          <cell r="IA378" t="b">
            <v>0</v>
          </cell>
          <cell r="IB378" t="b">
            <v>0</v>
          </cell>
        </row>
        <row r="379">
          <cell r="E379" t="str">
            <v>Senior debt</v>
          </cell>
          <cell r="HX379" t="str">
            <v>mstag:seniorDebtCi</v>
          </cell>
          <cell r="HY379">
            <v>6</v>
          </cell>
          <cell r="HZ379" t="str">
            <v>ISO4217:USD</v>
          </cell>
          <cell r="IA379" t="b">
            <v>0</v>
          </cell>
          <cell r="IB379" t="b">
            <v>0</v>
          </cell>
        </row>
        <row r="380">
          <cell r="E380" t="str">
            <v>Subordinated debt</v>
          </cell>
          <cell r="HX380" t="str">
            <v>mstag:subordinatedDebtBalSheetCi</v>
          </cell>
          <cell r="HY380">
            <v>6</v>
          </cell>
          <cell r="HZ380" t="str">
            <v>ISO4217:USD</v>
          </cell>
          <cell r="IA380" t="b">
            <v>0</v>
          </cell>
          <cell r="IB380" t="b">
            <v>0</v>
          </cell>
        </row>
        <row r="381">
          <cell r="E381" t="str">
            <v>Capital lease obligations</v>
          </cell>
          <cell r="HX381" t="str">
            <v>mstag:capitalLeaseObligationsCi</v>
          </cell>
          <cell r="HY381">
            <v>6</v>
          </cell>
          <cell r="HZ381" t="str">
            <v>ISO4217:USD</v>
          </cell>
          <cell r="IA381" t="b">
            <v>0</v>
          </cell>
          <cell r="IB381" t="b">
            <v>0</v>
          </cell>
        </row>
        <row r="382">
          <cell r="E382" t="str">
            <v>Other long-term debt</v>
          </cell>
          <cell r="G382">
            <v>150</v>
          </cell>
          <cell r="H382">
            <v>149.99</v>
          </cell>
          <cell r="I382">
            <v>149.708</v>
          </cell>
          <cell r="J382">
            <v>149.69200000000001</v>
          </cell>
          <cell r="K382">
            <v>0</v>
          </cell>
          <cell r="L382">
            <v>0</v>
          </cell>
          <cell r="HX382" t="str">
            <v>mstag:otherLongTermDebtCi</v>
          </cell>
          <cell r="HY382">
            <v>6</v>
          </cell>
          <cell r="HZ382" t="str">
            <v>ISO4217:USD</v>
          </cell>
          <cell r="IA382" t="b">
            <v>0</v>
          </cell>
          <cell r="IB382" t="b">
            <v>0</v>
          </cell>
        </row>
        <row r="383">
          <cell r="D383" t="str">
            <v>Provisions and reserves</v>
          </cell>
          <cell r="G383" t="str">
            <v/>
          </cell>
          <cell r="H383" t="str">
            <v/>
          </cell>
          <cell r="I383" t="str">
            <v/>
          </cell>
          <cell r="J383" t="str">
            <v/>
          </cell>
          <cell r="K383" t="str">
            <v/>
          </cell>
          <cell r="L383" t="str">
            <v/>
          </cell>
          <cell r="M383" t="str">
            <v/>
          </cell>
          <cell r="HX383" t="str">
            <v>mstag:provisionsAndReserves</v>
          </cell>
          <cell r="HY383">
            <v>6</v>
          </cell>
          <cell r="HZ383" t="str">
            <v>ISO4217:USD</v>
          </cell>
          <cell r="IA383" t="b">
            <v>0</v>
          </cell>
          <cell r="IB383" t="b">
            <v>0</v>
          </cell>
        </row>
        <row r="384">
          <cell r="E384" t="str">
            <v>Warranty provision</v>
          </cell>
          <cell r="HX384" t="str">
            <v>mstag:warrantyProvision</v>
          </cell>
          <cell r="HY384">
            <v>6</v>
          </cell>
          <cell r="HZ384" t="str">
            <v>ISO4217:USD</v>
          </cell>
          <cell r="IA384" t="b">
            <v>0</v>
          </cell>
          <cell r="IB384" t="b">
            <v>0</v>
          </cell>
        </row>
        <row r="385">
          <cell r="E385" t="str">
            <v>Restructuring provision</v>
          </cell>
          <cell r="HX385" t="str">
            <v>mstag:restructuringProvision</v>
          </cell>
          <cell r="HY385">
            <v>6</v>
          </cell>
          <cell r="HZ385" t="str">
            <v>ISO4217:USD</v>
          </cell>
          <cell r="IA385" t="b">
            <v>0</v>
          </cell>
          <cell r="IB385" t="b">
            <v>0</v>
          </cell>
        </row>
        <row r="386">
          <cell r="E386" t="str">
            <v>Legal proceedings provision</v>
          </cell>
          <cell r="HX386" t="str">
            <v>mstag:legalProceedingsProvision</v>
          </cell>
          <cell r="HY386">
            <v>6</v>
          </cell>
          <cell r="HZ386" t="str">
            <v>ISO4217:USD</v>
          </cell>
          <cell r="IA386" t="b">
            <v>0</v>
          </cell>
          <cell r="IB386" t="b">
            <v>0</v>
          </cell>
        </row>
        <row r="387">
          <cell r="E387" t="str">
            <v>Onerous contracts provision</v>
          </cell>
          <cell r="HX387" t="str">
            <v>mstag:onerousContractsProvision</v>
          </cell>
          <cell r="HY387">
            <v>6</v>
          </cell>
          <cell r="HZ387" t="str">
            <v>ISO4217:USD</v>
          </cell>
          <cell r="IA387" t="b">
            <v>0</v>
          </cell>
          <cell r="IB387" t="b">
            <v>0</v>
          </cell>
        </row>
        <row r="388">
          <cell r="E388" t="str">
            <v>Environmental liability</v>
          </cell>
          <cell r="HX388" t="str">
            <v>mstag:environmentalLiability</v>
          </cell>
          <cell r="HY388">
            <v>6</v>
          </cell>
          <cell r="HZ388" t="str">
            <v>ISO4217:USD</v>
          </cell>
          <cell r="IA388" t="b">
            <v>0</v>
          </cell>
          <cell r="IB388" t="b">
            <v>0</v>
          </cell>
        </row>
        <row r="389">
          <cell r="E389" t="str">
            <v>Asset retirement obligation</v>
          </cell>
          <cell r="HX389" t="str">
            <v>mstag:assetRetirementObligation</v>
          </cell>
          <cell r="HY389">
            <v>6</v>
          </cell>
          <cell r="HZ389" t="str">
            <v>ISO4217:USD</v>
          </cell>
          <cell r="IA389" t="b">
            <v>0</v>
          </cell>
          <cell r="IB389" t="b">
            <v>0</v>
          </cell>
        </row>
        <row r="390">
          <cell r="E390" t="str">
            <v>Other provisions</v>
          </cell>
          <cell r="HX390" t="str">
            <v>mstag:otherProvisions</v>
          </cell>
          <cell r="HY390">
            <v>6</v>
          </cell>
          <cell r="HZ390" t="str">
            <v>ISO4217:USD</v>
          </cell>
          <cell r="IA390" t="b">
            <v>0</v>
          </cell>
          <cell r="IB390" t="b">
            <v>0</v>
          </cell>
        </row>
        <row r="391">
          <cell r="D391" t="str">
            <v>Deferred tax liabilities</v>
          </cell>
          <cell r="G391">
            <v>0</v>
          </cell>
          <cell r="H391">
            <v>43.781999999999996</v>
          </cell>
          <cell r="I391">
            <v>626.46600000000001</v>
          </cell>
          <cell r="J391">
            <v>349.84800000000001</v>
          </cell>
          <cell r="K391">
            <v>447.80900000000003</v>
          </cell>
          <cell r="L391">
            <v>148.31399999999999</v>
          </cell>
          <cell r="M391">
            <v>26.055999999999997</v>
          </cell>
          <cell r="HX391" t="str">
            <v>mstag:deferredTaxLiabilities</v>
          </cell>
          <cell r="HY391">
            <v>6</v>
          </cell>
          <cell r="HZ391" t="str">
            <v>ISO4217:USD</v>
          </cell>
          <cell r="IA391" t="b">
            <v>0</v>
          </cell>
          <cell r="IB391" t="b">
            <v>0</v>
          </cell>
        </row>
        <row r="392">
          <cell r="E392" t="str">
            <v>Deferred tax liabilities, current</v>
          </cell>
          <cell r="HX392" t="str">
            <v>mstag:deferredTaxLiabilitiesCurrent</v>
          </cell>
          <cell r="HY392">
            <v>6</v>
          </cell>
          <cell r="HZ392" t="str">
            <v>ISO4217:USD</v>
          </cell>
          <cell r="IA392" t="b">
            <v>0</v>
          </cell>
          <cell r="IB392" t="b">
            <v>0</v>
          </cell>
        </row>
        <row r="393">
          <cell r="E393" t="str">
            <v>Deferred tax liabilities, noncurrent</v>
          </cell>
          <cell r="G393">
            <v>0</v>
          </cell>
          <cell r="H393">
            <v>43.781999999999996</v>
          </cell>
          <cell r="I393">
            <v>626.46600000000001</v>
          </cell>
          <cell r="J393">
            <v>349.84800000000001</v>
          </cell>
          <cell r="K393">
            <v>447.80900000000003</v>
          </cell>
          <cell r="L393">
            <v>148.31399999999999</v>
          </cell>
          <cell r="HX393" t="str">
            <v>mstag:deferredTaxLiabilitiesNonCurrent</v>
          </cell>
          <cell r="HY393">
            <v>6</v>
          </cell>
          <cell r="HZ393" t="str">
            <v>ISO4217:USD</v>
          </cell>
          <cell r="IA393" t="b">
            <v>0</v>
          </cell>
          <cell r="IB393" t="b">
            <v>0</v>
          </cell>
        </row>
        <row r="394">
          <cell r="D394" t="str">
            <v>Deferred revenue</v>
          </cell>
          <cell r="G394">
            <v>0</v>
          </cell>
          <cell r="H394">
            <v>0</v>
          </cell>
          <cell r="I394">
            <v>4.9719999999999995</v>
          </cell>
          <cell r="J394">
            <v>103.03299999999999</v>
          </cell>
          <cell r="K394">
            <v>87.575999999999993</v>
          </cell>
          <cell r="L394">
            <v>89.576999999999998</v>
          </cell>
          <cell r="M394">
            <v>328.68</v>
          </cell>
          <cell r="HX394" t="str">
            <v>mstag:deferredRevenue</v>
          </cell>
          <cell r="HY394">
            <v>6</v>
          </cell>
          <cell r="HZ394" t="str">
            <v>ISO4217:USD</v>
          </cell>
          <cell r="IA394" t="b">
            <v>0</v>
          </cell>
          <cell r="IB394" t="b">
            <v>0</v>
          </cell>
        </row>
        <row r="395">
          <cell r="E395" t="str">
            <v>Deferred revenue, current</v>
          </cell>
          <cell r="G395">
            <v>0</v>
          </cell>
          <cell r="H395">
            <v>0</v>
          </cell>
          <cell r="I395">
            <v>2</v>
          </cell>
          <cell r="J395">
            <v>15.433</v>
          </cell>
          <cell r="K395">
            <v>19.542999999999999</v>
          </cell>
          <cell r="L395">
            <v>20.044</v>
          </cell>
          <cell r="HX395" t="str">
            <v>mstag:deferredRevenueCurrent</v>
          </cell>
          <cell r="HY395">
            <v>6</v>
          </cell>
          <cell r="HZ395" t="str">
            <v>ISO4217:USD</v>
          </cell>
          <cell r="IA395" t="b">
            <v>0</v>
          </cell>
          <cell r="IB395" t="b">
            <v>0</v>
          </cell>
        </row>
        <row r="396">
          <cell r="E396" t="str">
            <v>Deferred revenue, noncurrent</v>
          </cell>
          <cell r="G396">
            <v>0</v>
          </cell>
          <cell r="H396">
            <v>0</v>
          </cell>
          <cell r="I396">
            <v>2.972</v>
          </cell>
          <cell r="J396">
            <v>87.6</v>
          </cell>
          <cell r="K396">
            <v>68.033000000000001</v>
          </cell>
          <cell r="L396">
            <v>69.533000000000001</v>
          </cell>
          <cell r="HX396" t="str">
            <v>mstag:deferredRevenueNonCurrent</v>
          </cell>
          <cell r="HY396">
            <v>6</v>
          </cell>
          <cell r="HZ396" t="str">
            <v>ISO4217:USD</v>
          </cell>
          <cell r="IA396" t="b">
            <v>0</v>
          </cell>
          <cell r="IB396" t="b">
            <v>0</v>
          </cell>
        </row>
        <row r="397">
          <cell r="D397" t="str">
            <v>Pension and other postretirement obligations</v>
          </cell>
          <cell r="HX397" t="str">
            <v>mstag:pensionAndOtherPostRetirementObligations</v>
          </cell>
          <cell r="HY397">
            <v>6</v>
          </cell>
          <cell r="HZ397" t="str">
            <v>ISO4217:USD</v>
          </cell>
          <cell r="IA397" t="b">
            <v>0</v>
          </cell>
          <cell r="IB397" t="b">
            <v>0</v>
          </cell>
        </row>
        <row r="398">
          <cell r="D398" t="str">
            <v>Deferred compensation</v>
          </cell>
          <cell r="HX398" t="str">
            <v>mstag:deferredCompensation</v>
          </cell>
          <cell r="HY398">
            <v>6</v>
          </cell>
          <cell r="HZ398" t="str">
            <v>ISO4217:USD</v>
          </cell>
          <cell r="IA398" t="b">
            <v>0</v>
          </cell>
          <cell r="IB398" t="b">
            <v>0</v>
          </cell>
        </row>
        <row r="399">
          <cell r="D399" t="str">
            <v>Other liabilities, operating</v>
          </cell>
          <cell r="G399">
            <v>107.93499999999999</v>
          </cell>
          <cell r="H399">
            <v>115.042</v>
          </cell>
          <cell r="I399">
            <v>104.34200000000001</v>
          </cell>
          <cell r="J399">
            <v>112.56399999999999</v>
          </cell>
          <cell r="K399">
            <v>169.78</v>
          </cell>
          <cell r="L399">
            <v>678.37599999999998</v>
          </cell>
          <cell r="M399" t="str">
            <v/>
          </cell>
          <cell r="HX399" t="str">
            <v>mstag:otherLiabilitiesOperating</v>
          </cell>
          <cell r="HY399">
            <v>6</v>
          </cell>
          <cell r="HZ399" t="str">
            <v>ISO4217:USD</v>
          </cell>
          <cell r="IA399" t="b">
            <v>0</v>
          </cell>
          <cell r="IB399" t="b">
            <v>0</v>
          </cell>
        </row>
        <row r="400">
          <cell r="E400" t="str">
            <v>Other liabilities, operating, current</v>
          </cell>
          <cell r="G400">
            <v>71.10499999999999</v>
          </cell>
          <cell r="H400">
            <v>88.584000000000003</v>
          </cell>
          <cell r="I400">
            <v>95.979000000000013</v>
          </cell>
          <cell r="J400">
            <v>110.77499999999999</v>
          </cell>
          <cell r="K400">
            <v>122.349</v>
          </cell>
          <cell r="L400">
            <v>123.648</v>
          </cell>
          <cell r="HX400" t="str">
            <v>mstag:otherLiabilitiesOperatingCurrent</v>
          </cell>
          <cell r="HY400">
            <v>6</v>
          </cell>
          <cell r="HZ400" t="str">
            <v>ISO4217:USD</v>
          </cell>
          <cell r="IA400" t="b">
            <v>0</v>
          </cell>
          <cell r="IB400" t="b">
            <v>0</v>
          </cell>
        </row>
        <row r="401">
          <cell r="E401" t="str">
            <v>Other liabilities, operating, noncurrent</v>
          </cell>
          <cell r="G401">
            <v>36.83</v>
          </cell>
          <cell r="H401">
            <v>26.457999999999998</v>
          </cell>
          <cell r="I401">
            <v>8.3629999999999995</v>
          </cell>
          <cell r="J401">
            <v>1.7889999999999999</v>
          </cell>
          <cell r="K401">
            <v>47.430999999999997</v>
          </cell>
          <cell r="L401">
            <v>554.72799999999995</v>
          </cell>
          <cell r="HX401" t="str">
            <v>mstag:otherLiabilitiesOperatingNonCurrent</v>
          </cell>
          <cell r="HY401">
            <v>6</v>
          </cell>
          <cell r="HZ401" t="str">
            <v>ISO4217:USD</v>
          </cell>
          <cell r="IA401" t="b">
            <v>0</v>
          </cell>
          <cell r="IB401" t="b">
            <v>0</v>
          </cell>
        </row>
        <row r="402">
          <cell r="D402" t="str">
            <v>Other liabilities, nonoperating</v>
          </cell>
          <cell r="G402">
            <v>0</v>
          </cell>
          <cell r="H402">
            <v>0</v>
          </cell>
          <cell r="I402">
            <v>0</v>
          </cell>
          <cell r="J402">
            <v>0</v>
          </cell>
          <cell r="K402">
            <v>0</v>
          </cell>
          <cell r="L402">
            <v>0</v>
          </cell>
          <cell r="M402">
            <v>623.29</v>
          </cell>
          <cell r="HX402" t="str">
            <v>mstag:otherLiabilitiesNonOperating</v>
          </cell>
          <cell r="HY402">
            <v>6</v>
          </cell>
          <cell r="HZ402" t="str">
            <v>ISO4217:USD</v>
          </cell>
          <cell r="IA402" t="b">
            <v>0</v>
          </cell>
          <cell r="IB402" t="b">
            <v>0</v>
          </cell>
        </row>
        <row r="403">
          <cell r="E403" t="str">
            <v>Other liabilities, nonoperating, current</v>
          </cell>
          <cell r="G403">
            <v>0</v>
          </cell>
          <cell r="H403">
            <v>0</v>
          </cell>
          <cell r="I403">
            <v>0</v>
          </cell>
          <cell r="J403">
            <v>0</v>
          </cell>
          <cell r="K403">
            <v>0</v>
          </cell>
          <cell r="L403">
            <v>0</v>
          </cell>
          <cell r="HX403" t="str">
            <v>mstag:otherLiabilitiesNonOperatingCurrent</v>
          </cell>
          <cell r="HY403">
            <v>6</v>
          </cell>
          <cell r="HZ403" t="str">
            <v>ISO4217:USD</v>
          </cell>
          <cell r="IA403" t="b">
            <v>0</v>
          </cell>
          <cell r="IB403" t="b">
            <v>0</v>
          </cell>
        </row>
        <row r="404">
          <cell r="E404" t="str">
            <v>Other liabilities, nonoperating, noncurrent</v>
          </cell>
          <cell r="HX404" t="str">
            <v>mstag:otherLiabilitiesNonOperatingNonCurrent</v>
          </cell>
          <cell r="HY404">
            <v>6</v>
          </cell>
          <cell r="HZ404" t="str">
            <v>ISO4217:USD</v>
          </cell>
          <cell r="IA404" t="b">
            <v>0</v>
          </cell>
          <cell r="IB404" t="b">
            <v>0</v>
          </cell>
        </row>
        <row r="405">
          <cell r="D405" t="str">
            <v>Liabilities of discontinued operations</v>
          </cell>
          <cell r="HX405" t="str">
            <v>mstag:liabilitiesOfDiscontinuedOperations</v>
          </cell>
          <cell r="HY405">
            <v>6</v>
          </cell>
          <cell r="HZ405" t="str">
            <v>ISO4217:USD</v>
          </cell>
          <cell r="IA405" t="b">
            <v>0</v>
          </cell>
          <cell r="IB405" t="b">
            <v>0</v>
          </cell>
        </row>
        <row r="406">
          <cell r="D406" t="str">
            <v>Minority interests in shareholders' equity</v>
          </cell>
          <cell r="HX406" t="str">
            <v>mstag:minorityInterestsInShareholdersEquity</v>
          </cell>
          <cell r="HY406">
            <v>6</v>
          </cell>
          <cell r="HZ406" t="str">
            <v>ISO4217:USD</v>
          </cell>
          <cell r="IA406" t="b">
            <v>0</v>
          </cell>
          <cell r="IB406" t="b">
            <v>0</v>
          </cell>
        </row>
        <row r="407">
          <cell r="D407" t="str">
            <v>Preferred equity</v>
          </cell>
          <cell r="HX407" t="str">
            <v>mstag:preferredEquity</v>
          </cell>
          <cell r="HY407">
            <v>6</v>
          </cell>
          <cell r="HZ407" t="str">
            <v>ISO4217:USD</v>
          </cell>
          <cell r="IA407" t="b">
            <v>0</v>
          </cell>
          <cell r="IB407" t="b">
            <v>0</v>
          </cell>
        </row>
        <row r="408">
          <cell r="D408" t="str">
            <v>Common equity</v>
          </cell>
          <cell r="F408">
            <v>1801.059</v>
          </cell>
          <cell r="G408">
            <v>2031.2250000000001</v>
          </cell>
          <cell r="H408">
            <v>2343.8449999999998</v>
          </cell>
          <cell r="I408">
            <v>5269.8569999999991</v>
          </cell>
          <cell r="J408">
            <v>5674.2030000000004</v>
          </cell>
          <cell r="K408">
            <v>5919.8189999999995</v>
          </cell>
          <cell r="L408">
            <v>5338.884</v>
          </cell>
          <cell r="M408">
            <v>6520.1896436999996</v>
          </cell>
          <cell r="HX408" t="str">
            <v>mstag:commonEquity</v>
          </cell>
          <cell r="HY408">
            <v>6</v>
          </cell>
          <cell r="HZ408" t="str">
            <v>ISO4217:USD</v>
          </cell>
          <cell r="IA408" t="b">
            <v>0</v>
          </cell>
          <cell r="IB408" t="b">
            <v>0</v>
          </cell>
        </row>
        <row r="409">
          <cell r="E409" t="str">
            <v>Total share capital</v>
          </cell>
          <cell r="G409">
            <v>1466.252</v>
          </cell>
          <cell r="H409">
            <v>1591.5319999999999</v>
          </cell>
          <cell r="I409">
            <v>6255.4699999999993</v>
          </cell>
          <cell r="J409">
            <v>6661.9380000000001</v>
          </cell>
          <cell r="K409">
            <v>6805.3969999999999</v>
          </cell>
          <cell r="L409">
            <v>6660.6080000000002</v>
          </cell>
          <cell r="M409">
            <v>7380.7550000000001</v>
          </cell>
          <cell r="HX409" t="str">
            <v>mstag:totalShareCapital</v>
          </cell>
          <cell r="HY409">
            <v>6</v>
          </cell>
          <cell r="HZ409" t="str">
            <v>ISO4217:USD</v>
          </cell>
          <cell r="IA409" t="b">
            <v>0</v>
          </cell>
          <cell r="IB409" t="b">
            <v>0</v>
          </cell>
        </row>
        <row r="410">
          <cell r="F410" t="str">
            <v>Common stock</v>
          </cell>
          <cell r="G410">
            <v>2.484</v>
          </cell>
          <cell r="H410">
            <v>2.5419999999999998</v>
          </cell>
          <cell r="I410">
            <v>10.324</v>
          </cell>
          <cell r="J410">
            <v>10.51</v>
          </cell>
          <cell r="K410">
            <v>10.566000000000001</v>
          </cell>
          <cell r="L410">
            <v>10.256</v>
          </cell>
          <cell r="M410">
            <v>10.494999999999999</v>
          </cell>
          <cell r="HX410" t="str">
            <v>mstag:commonStock</v>
          </cell>
          <cell r="HY410">
            <v>6</v>
          </cell>
          <cell r="HZ410" t="str">
            <v>ISO4217:USD</v>
          </cell>
          <cell r="IA410" t="b">
            <v>0</v>
          </cell>
          <cell r="IB410" t="b">
            <v>0</v>
          </cell>
        </row>
        <row r="411">
          <cell r="F411" t="str">
            <v>Additional paid in capital</v>
          </cell>
          <cell r="G411">
            <v>1463.768</v>
          </cell>
          <cell r="H411">
            <v>1588.99</v>
          </cell>
          <cell r="I411">
            <v>6245.1459999999997</v>
          </cell>
          <cell r="J411">
            <v>6651.4279999999999</v>
          </cell>
          <cell r="K411">
            <v>6794.8310000000001</v>
          </cell>
          <cell r="L411">
            <v>6650.3519999999999</v>
          </cell>
          <cell r="M411">
            <v>7370.26</v>
          </cell>
          <cell r="HX411" t="str">
            <v>mstag:additionalPaidInCapital</v>
          </cell>
          <cell r="HY411">
            <v>6</v>
          </cell>
          <cell r="HZ411" t="str">
            <v>ISO4217:USD</v>
          </cell>
          <cell r="IA411" t="b">
            <v>0</v>
          </cell>
          <cell r="IB411" t="b">
            <v>0</v>
          </cell>
        </row>
        <row r="412">
          <cell r="E412" t="str">
            <v>Retained earnings</v>
          </cell>
          <cell r="G412">
            <v>511.14100000000002</v>
          </cell>
          <cell r="H412">
            <v>693.05</v>
          </cell>
          <cell r="I412">
            <v>-1245.1120000000001</v>
          </cell>
          <cell r="J412">
            <v>-1319.3530000000001</v>
          </cell>
          <cell r="K412">
            <v>-1197.3</v>
          </cell>
          <cell r="L412">
            <v>-1590.366</v>
          </cell>
          <cell r="M412">
            <v>-1157.4679999999998</v>
          </cell>
          <cell r="HX412" t="str">
            <v>mstag:retainedEarnings</v>
          </cell>
          <cell r="HY412">
            <v>6</v>
          </cell>
          <cell r="HZ412" t="str">
            <v>ISO4217:USD</v>
          </cell>
          <cell r="IA412" t="b">
            <v>0</v>
          </cell>
          <cell r="IB412" t="b">
            <v>0</v>
          </cell>
        </row>
        <row r="413">
          <cell r="E413" t="str">
            <v>Accumulated other comprehensive income (loss) and reserves</v>
          </cell>
          <cell r="G413">
            <v>53.832000000000001</v>
          </cell>
          <cell r="H413">
            <v>59.262999999999998</v>
          </cell>
          <cell r="I413">
            <v>259.49900000000002</v>
          </cell>
          <cell r="J413">
            <v>331.61800000000005</v>
          </cell>
          <cell r="K413">
            <v>311.72199999999998</v>
          </cell>
          <cell r="L413">
            <v>268.642</v>
          </cell>
          <cell r="M413">
            <v>296.9026437</v>
          </cell>
          <cell r="HX413" t="str">
            <v>mstag:accumulatedOtherComprehensiveIncomeLossAndReserves</v>
          </cell>
          <cell r="HY413">
            <v>6</v>
          </cell>
          <cell r="HZ413" t="str">
            <v>ISO4217:USD</v>
          </cell>
          <cell r="IA413" t="b">
            <v>0</v>
          </cell>
          <cell r="IB413" t="b">
            <v>0</v>
          </cell>
        </row>
        <row r="414">
          <cell r="F414" t="str">
            <v>Cumulative translation adjustment</v>
          </cell>
          <cell r="HX414" t="str">
            <v>mstag:cumulativeTranslationAdjustment</v>
          </cell>
          <cell r="HY414">
            <v>6</v>
          </cell>
          <cell r="HZ414" t="str">
            <v>ISO4217:USD</v>
          </cell>
          <cell r="IA414" t="b">
            <v>0</v>
          </cell>
          <cell r="IB414" t="b">
            <v>0</v>
          </cell>
        </row>
        <row r="415">
          <cell r="F415" t="str">
            <v>Unrealized gains and losses on securities and other financial instruments</v>
          </cell>
          <cell r="G415">
            <v>53.832000000000001</v>
          </cell>
          <cell r="H415">
            <v>59.262999999999998</v>
          </cell>
          <cell r="I415">
            <v>259.49900000000002</v>
          </cell>
          <cell r="J415">
            <v>72.119</v>
          </cell>
          <cell r="K415">
            <v>303.89999999999998</v>
          </cell>
          <cell r="L415">
            <v>265.10000000000002</v>
          </cell>
          <cell r="HX415" t="str">
            <v>mstag:unrealizedGainsAndLossesOnSecuritiesAndOtherFinancialInstruments</v>
          </cell>
          <cell r="HY415">
            <v>6</v>
          </cell>
          <cell r="HZ415" t="str">
            <v>ISO4217:USD</v>
          </cell>
          <cell r="IA415" t="b">
            <v>0</v>
          </cell>
          <cell r="IB415" t="b">
            <v>0</v>
          </cell>
        </row>
        <row r="416">
          <cell r="F416" t="str">
            <v>Minimum pension liability</v>
          </cell>
          <cell r="HX416" t="str">
            <v>mstag:minimumPensionLiability</v>
          </cell>
          <cell r="HY416">
            <v>6</v>
          </cell>
          <cell r="HZ416" t="str">
            <v>ISO4217:USD</v>
          </cell>
          <cell r="IA416" t="b">
            <v>0</v>
          </cell>
          <cell r="IB416" t="b">
            <v>0</v>
          </cell>
        </row>
        <row r="417">
          <cell r="F417" t="str">
            <v>Cash flow hedges</v>
          </cell>
          <cell r="G417">
            <v>0</v>
          </cell>
          <cell r="H417">
            <v>0</v>
          </cell>
          <cell r="I417">
            <v>0</v>
          </cell>
          <cell r="J417">
            <v>0</v>
          </cell>
          <cell r="K417">
            <v>7.8220000000000001</v>
          </cell>
          <cell r="L417">
            <v>3.5419999999999998</v>
          </cell>
          <cell r="HX417" t="str">
            <v>mstag:cashFlowHedges</v>
          </cell>
          <cell r="HY417">
            <v>6</v>
          </cell>
          <cell r="HZ417" t="str">
            <v>ISO4217:USD</v>
          </cell>
          <cell r="IA417" t="b">
            <v>0</v>
          </cell>
          <cell r="IB417" t="b">
            <v>0</v>
          </cell>
        </row>
        <row r="418">
          <cell r="F418" t="str">
            <v>Other accumulated OCI and reserves</v>
          </cell>
          <cell r="G418">
            <v>0</v>
          </cell>
          <cell r="H418">
            <v>0</v>
          </cell>
          <cell r="I418">
            <v>0</v>
          </cell>
          <cell r="J418">
            <v>259.49900000000002</v>
          </cell>
          <cell r="K418">
            <v>0</v>
          </cell>
          <cell r="L418">
            <v>0</v>
          </cell>
          <cell r="HX418" t="str">
            <v>mstag:otherAccumulatedOciAndReserves</v>
          </cell>
          <cell r="HY418">
            <v>6</v>
          </cell>
          <cell r="HZ418" t="str">
            <v>ISO4217:USD</v>
          </cell>
          <cell r="IA418" t="b">
            <v>0</v>
          </cell>
          <cell r="IB418" t="b">
            <v>0</v>
          </cell>
        </row>
        <row r="419">
          <cell r="F419" t="str">
            <v>Revaluation reserves</v>
          </cell>
          <cell r="HX419" t="str">
            <v>mstag:revaluationReserves</v>
          </cell>
          <cell r="HY419">
            <v>6</v>
          </cell>
          <cell r="HZ419" t="str">
            <v>ISO4217:USD</v>
          </cell>
          <cell r="IA419" t="b">
            <v>0</v>
          </cell>
          <cell r="IB419" t="b">
            <v>0</v>
          </cell>
        </row>
        <row r="420">
          <cell r="F420" t="str">
            <v>Unearned compensation reserve</v>
          </cell>
          <cell r="HX420" t="str">
            <v>mstag:unearnedCompensationReserve</v>
          </cell>
          <cell r="HY420">
            <v>6</v>
          </cell>
          <cell r="HZ420" t="str">
            <v>ISO4217:USD</v>
          </cell>
          <cell r="IA420" t="b">
            <v>0</v>
          </cell>
          <cell r="IB420" t="b">
            <v>0</v>
          </cell>
        </row>
        <row r="421">
          <cell r="E421" t="str">
            <v>Treasury stock and investment in own shares</v>
          </cell>
          <cell r="HX421" t="str">
            <v>mstag:treasuryStockAndInvestmentInOwnShares</v>
          </cell>
          <cell r="HY421">
            <v>6</v>
          </cell>
          <cell r="HZ421" t="str">
            <v>ISO4217:USD</v>
          </cell>
          <cell r="IA421" t="b">
            <v>0</v>
          </cell>
          <cell r="IB421" t="b">
            <v>0</v>
          </cell>
        </row>
        <row r="422">
          <cell r="E422" t="str">
            <v>Warrants and rights outstanding, equity</v>
          </cell>
          <cell r="HX422" t="str">
            <v>mstag:warrantsAndRightsOutstandingEquity</v>
          </cell>
          <cell r="HY422">
            <v>6</v>
          </cell>
          <cell r="HZ422" t="str">
            <v>ISO4217:USD</v>
          </cell>
          <cell r="IA422" t="b">
            <v>0</v>
          </cell>
          <cell r="IB422" t="b">
            <v>0</v>
          </cell>
        </row>
        <row r="423">
          <cell r="E423" t="str">
            <v>Other equity items</v>
          </cell>
          <cell r="HX423" t="str">
            <v>mstag:otherEquityItems</v>
          </cell>
          <cell r="HY423">
            <v>6</v>
          </cell>
          <cell r="HZ423" t="str">
            <v>ISO4217:USD</v>
          </cell>
          <cell r="IA423" t="b">
            <v>0</v>
          </cell>
          <cell r="IB423" t="b">
            <v>0</v>
          </cell>
        </row>
        <row r="424">
          <cell r="B424" t="str">
            <v>Cash flow</v>
          </cell>
          <cell r="HY424">
            <v>0</v>
          </cell>
          <cell r="HZ424" t="str">
            <v>ms_eqr_gcim_String:ms_eqr_gcim_string</v>
          </cell>
          <cell r="IA424" t="b">
            <v>0</v>
          </cell>
          <cell r="IB424" t="b">
            <v>0</v>
          </cell>
        </row>
        <row r="425">
          <cell r="C425" t="str">
            <v>Net income, reported, cash flow statement</v>
          </cell>
          <cell r="G425">
            <v>129.04400000000001</v>
          </cell>
          <cell r="H425">
            <v>181.90899999999999</v>
          </cell>
          <cell r="I425">
            <v>-1157.4760000000001</v>
          </cell>
          <cell r="J425">
            <v>-74.241</v>
          </cell>
          <cell r="K425">
            <v>150.23599999999999</v>
          </cell>
          <cell r="L425">
            <v>63.786999999999999</v>
          </cell>
          <cell r="M425">
            <v>562.45584265857804</v>
          </cell>
          <cell r="HX425" t="str">
            <v>mstag:netIncomeReported</v>
          </cell>
          <cell r="HY425">
            <v>6</v>
          </cell>
          <cell r="HZ425" t="str">
            <v>ISO4217:USD</v>
          </cell>
          <cell r="IA425" t="b">
            <v>0</v>
          </cell>
          <cell r="IB425" t="b">
            <v>0</v>
          </cell>
        </row>
        <row r="426">
          <cell r="C426" t="str">
            <v>Depreciation, cash flow statement</v>
          </cell>
          <cell r="G426">
            <v>65.533000000000001</v>
          </cell>
          <cell r="H426">
            <v>78.100999999999999</v>
          </cell>
          <cell r="I426">
            <v>90.282000000000011</v>
          </cell>
          <cell r="J426">
            <v>88.80400000000003</v>
          </cell>
          <cell r="K426">
            <v>96.290999999999997</v>
          </cell>
          <cell r="L426">
            <v>104.55499999999998</v>
          </cell>
          <cell r="M426">
            <v>125</v>
          </cell>
          <cell r="HX426" t="str">
            <v>mstag:depreciation</v>
          </cell>
          <cell r="HY426">
            <v>6</v>
          </cell>
          <cell r="HZ426" t="str">
            <v>ISO4217:USD</v>
          </cell>
          <cell r="IA426" t="b">
            <v>0</v>
          </cell>
          <cell r="IB426" t="b">
            <v>0</v>
          </cell>
        </row>
        <row r="427">
          <cell r="C427" t="str">
            <v>Amortization of goodwill, cash flow statement</v>
          </cell>
          <cell r="G427">
            <v>0</v>
          </cell>
          <cell r="H427">
            <v>0</v>
          </cell>
          <cell r="I427">
            <v>76.599999999999994</v>
          </cell>
          <cell r="J427">
            <v>211</v>
          </cell>
          <cell r="K427">
            <v>153.30000000000001</v>
          </cell>
          <cell r="L427">
            <v>0</v>
          </cell>
          <cell r="HX427" t="str">
            <v>mstag:amortizationOfGoodwillCashFlowStatement</v>
          </cell>
          <cell r="HY427">
            <v>6</v>
          </cell>
          <cell r="HZ427" t="str">
            <v>ISO4217:USD</v>
          </cell>
          <cell r="IA427" t="b">
            <v>0</v>
          </cell>
          <cell r="IB427" t="b">
            <v>0</v>
          </cell>
        </row>
        <row r="428">
          <cell r="C428" t="str">
            <v>Amortization of intangibles assumed to have indefinite life, cash flow statement</v>
          </cell>
          <cell r="G428">
            <v>0</v>
          </cell>
          <cell r="H428">
            <v>0</v>
          </cell>
          <cell r="I428">
            <v>113.8</v>
          </cell>
          <cell r="J428">
            <v>158</v>
          </cell>
          <cell r="K428">
            <v>169.8</v>
          </cell>
          <cell r="L428">
            <v>162.19999999999999</v>
          </cell>
          <cell r="M428">
            <v>170.4</v>
          </cell>
          <cell r="HX428" t="str">
            <v>mstag:amortizationOfIntangiblesAssumedToHaveIndefiniteLife</v>
          </cell>
          <cell r="HY428">
            <v>6</v>
          </cell>
          <cell r="HZ428" t="str">
            <v>ISO4217:USD</v>
          </cell>
          <cell r="IA428" t="b">
            <v>0</v>
          </cell>
          <cell r="IB428" t="b">
            <v>0</v>
          </cell>
        </row>
        <row r="429">
          <cell r="C429" t="str">
            <v>Amortization of other intangibles, cash flow statement</v>
          </cell>
          <cell r="G429">
            <v>0</v>
          </cell>
          <cell r="H429">
            <v>0</v>
          </cell>
          <cell r="I429">
            <v>0</v>
          </cell>
          <cell r="J429">
            <v>5.2</v>
          </cell>
          <cell r="K429">
            <v>8.6999999999999993</v>
          </cell>
          <cell r="L429">
            <v>8.1999999999999993</v>
          </cell>
          <cell r="M429" t="str">
            <v/>
          </cell>
          <cell r="HX429" t="str">
            <v>mstag:amortizationOfOtherIntangibles</v>
          </cell>
          <cell r="HY429">
            <v>6</v>
          </cell>
          <cell r="HZ429" t="str">
            <v>ISO4217:USD</v>
          </cell>
          <cell r="IA429" t="b">
            <v>0</v>
          </cell>
          <cell r="IB429" t="b">
            <v>0</v>
          </cell>
        </row>
        <row r="430">
          <cell r="D430" t="str">
            <v>Amortization of taxable other intangibles, cash flow statement</v>
          </cell>
          <cell r="HX430" t="str">
            <v>mstag:amortizationOfTaxableOtherIntangiblesCashFlowStatement</v>
          </cell>
          <cell r="HY430">
            <v>6</v>
          </cell>
          <cell r="HZ430" t="str">
            <v>ISO4217:USD</v>
          </cell>
          <cell r="IA430" t="b">
            <v>0</v>
          </cell>
          <cell r="IB430" t="b">
            <v>0</v>
          </cell>
        </row>
        <row r="431">
          <cell r="D431" t="str">
            <v>Amortization of nontaxable other intangibles, cash flow statement</v>
          </cell>
          <cell r="HX431" t="str">
            <v>mstag:amortizationOfNonTaxableOtherIntangiblesCashFlowStatement</v>
          </cell>
          <cell r="HY431">
            <v>6</v>
          </cell>
          <cell r="HZ431" t="str">
            <v>ISO4217:USD</v>
          </cell>
          <cell r="IA431" t="b">
            <v>0</v>
          </cell>
          <cell r="IB431" t="b">
            <v>0</v>
          </cell>
        </row>
        <row r="432">
          <cell r="C432" t="str">
            <v>Restructuring costs, recurring, cash flow statement</v>
          </cell>
          <cell r="HX432" t="str">
            <v>mstag:restructuringCostsRecurringCashFlowStatement</v>
          </cell>
          <cell r="HY432">
            <v>6</v>
          </cell>
          <cell r="HZ432" t="str">
            <v>ISO4217:USD</v>
          </cell>
          <cell r="IA432" t="b">
            <v>0</v>
          </cell>
          <cell r="IB432" t="b">
            <v>0</v>
          </cell>
        </row>
        <row r="433">
          <cell r="C433" t="str">
            <v>Restructuring costs, one time, cash flow statement</v>
          </cell>
          <cell r="HX433" t="str">
            <v>mstag:restructuringCostsOneTimeCashFlowStatement</v>
          </cell>
          <cell r="HY433">
            <v>6</v>
          </cell>
          <cell r="HZ433" t="str">
            <v>ISO4217:USD</v>
          </cell>
          <cell r="IA433" t="b">
            <v>0</v>
          </cell>
          <cell r="IB433" t="b">
            <v>0</v>
          </cell>
        </row>
        <row r="434">
          <cell r="C434" t="str">
            <v>Legal provision, recurring, cash flow statement</v>
          </cell>
          <cell r="HX434" t="str">
            <v>mstag:legalProvisionRecurringCashFlowStatement</v>
          </cell>
          <cell r="HY434">
            <v>6</v>
          </cell>
          <cell r="HZ434" t="str">
            <v>ISO4217:USD</v>
          </cell>
          <cell r="IA434" t="b">
            <v>0</v>
          </cell>
          <cell r="IB434" t="b">
            <v>0</v>
          </cell>
        </row>
        <row r="435">
          <cell r="C435" t="str">
            <v>Legal provision, one time, cash flow statement</v>
          </cell>
          <cell r="HX435" t="str">
            <v>mstag:legalProvisionOneTimeCashFlowStatement</v>
          </cell>
          <cell r="HY435">
            <v>6</v>
          </cell>
          <cell r="HZ435" t="str">
            <v>ISO4217:USD</v>
          </cell>
          <cell r="IA435" t="b">
            <v>0</v>
          </cell>
          <cell r="IB435" t="b">
            <v>0</v>
          </cell>
        </row>
        <row r="436">
          <cell r="C436" t="str">
            <v>Environmental provision, recurring, cash flow statement</v>
          </cell>
          <cell r="HX436" t="str">
            <v>mstag:environmentalProvisionRecurringCashFlowStatement</v>
          </cell>
          <cell r="HY436">
            <v>6</v>
          </cell>
          <cell r="HZ436" t="str">
            <v>ISO4217:USD</v>
          </cell>
          <cell r="IA436" t="b">
            <v>0</v>
          </cell>
          <cell r="IB436" t="b">
            <v>0</v>
          </cell>
        </row>
        <row r="437">
          <cell r="C437" t="str">
            <v>Environmental provision, one time, cash flow statement</v>
          </cell>
          <cell r="HX437" t="str">
            <v>mstag:environmentalProvisionOneTimeCashFlowStatement</v>
          </cell>
          <cell r="HY437">
            <v>6</v>
          </cell>
          <cell r="HZ437" t="str">
            <v>ISO4217:USD</v>
          </cell>
          <cell r="IA437" t="b">
            <v>0</v>
          </cell>
          <cell r="IB437" t="b">
            <v>0</v>
          </cell>
        </row>
        <row r="438">
          <cell r="C438" t="str">
            <v>Other provisions, recurring, cash flow statement</v>
          </cell>
          <cell r="HX438" t="str">
            <v>mstag:otherProvisionsRecurringCashFlowStatement</v>
          </cell>
          <cell r="HY438">
            <v>6</v>
          </cell>
          <cell r="HZ438" t="str">
            <v>ISO4217:USD</v>
          </cell>
          <cell r="IA438" t="b">
            <v>0</v>
          </cell>
          <cell r="IB438" t="b">
            <v>0</v>
          </cell>
        </row>
        <row r="439">
          <cell r="C439" t="str">
            <v>Other provisions, one time, cash flow statement</v>
          </cell>
          <cell r="HX439" t="str">
            <v>mstag:otherProvisionsOneTimeCashFlowStatement</v>
          </cell>
          <cell r="HY439">
            <v>6</v>
          </cell>
          <cell r="HZ439" t="str">
            <v>ISO4217:USD</v>
          </cell>
          <cell r="IA439" t="b">
            <v>0</v>
          </cell>
          <cell r="IB439" t="b">
            <v>0</v>
          </cell>
        </row>
        <row r="440">
          <cell r="C440" t="str">
            <v>Goodwill impairment, cash flow statement</v>
          </cell>
          <cell r="HX440" t="str">
            <v>mstag:goodwillImpairmentCashFlowStatement</v>
          </cell>
          <cell r="HY440">
            <v>6</v>
          </cell>
          <cell r="HZ440" t="str">
            <v>ISO4217:USD</v>
          </cell>
          <cell r="IA440" t="b">
            <v>0</v>
          </cell>
          <cell r="IB440" t="b">
            <v>0</v>
          </cell>
        </row>
        <row r="441">
          <cell r="C441" t="str">
            <v>Indefinite life intangible impairment, cash flow statement</v>
          </cell>
          <cell r="HX441" t="str">
            <v>mstag:indefiniteLifeIntangibleImpairmentCashFlowStatement</v>
          </cell>
          <cell r="HY441">
            <v>6</v>
          </cell>
          <cell r="HZ441" t="str">
            <v>ISO4217:USD</v>
          </cell>
          <cell r="IA441" t="b">
            <v>0</v>
          </cell>
          <cell r="IB441" t="b">
            <v>0</v>
          </cell>
        </row>
        <row r="442">
          <cell r="C442" t="str">
            <v>Asset impairment, nongoodwill, one time, cash flow statement</v>
          </cell>
          <cell r="G442">
            <v>0</v>
          </cell>
          <cell r="H442">
            <v>0</v>
          </cell>
          <cell r="I442">
            <v>0</v>
          </cell>
          <cell r="J442">
            <v>0</v>
          </cell>
          <cell r="K442">
            <v>0</v>
          </cell>
          <cell r="L442">
            <v>0</v>
          </cell>
          <cell r="M442">
            <v>3.8</v>
          </cell>
          <cell r="HX442" t="str">
            <v>mstag:assetImpairmentNonGoodwillOneTime</v>
          </cell>
          <cell r="HY442">
            <v>6</v>
          </cell>
          <cell r="HZ442" t="str">
            <v>ISO4217:USD</v>
          </cell>
          <cell r="IA442" t="b">
            <v>0</v>
          </cell>
          <cell r="IB442" t="b">
            <v>0</v>
          </cell>
        </row>
        <row r="443">
          <cell r="C443" t="str">
            <v>Gains (losses) from sale of PPE and intangibles, recurring, cash flow statement</v>
          </cell>
          <cell r="G443">
            <v>-0.318</v>
          </cell>
          <cell r="H443">
            <v>-1.0149999999999999</v>
          </cell>
          <cell r="I443">
            <v>-0.88600000000000001</v>
          </cell>
          <cell r="J443">
            <v>-1.123</v>
          </cell>
          <cell r="K443">
            <v>-4.2110000000000003</v>
          </cell>
          <cell r="L443">
            <v>-15.882999999999999</v>
          </cell>
          <cell r="M443">
            <v>-10.76</v>
          </cell>
          <cell r="HX443" t="str">
            <v>mstag:gainsLossesFromSaleOfOperatingAssetsRecurring</v>
          </cell>
          <cell r="HY443">
            <v>6</v>
          </cell>
          <cell r="HZ443" t="str">
            <v>ISO4217:USD</v>
          </cell>
          <cell r="IA443" t="b">
            <v>0</v>
          </cell>
          <cell r="IB443" t="b">
            <v>0</v>
          </cell>
        </row>
        <row r="444">
          <cell r="C444" t="str">
            <v>Gains (losses) from sale of PPE and intangibles, one time, cash flow statement</v>
          </cell>
          <cell r="G444">
            <v>0</v>
          </cell>
          <cell r="H444">
            <v>0</v>
          </cell>
          <cell r="I444">
            <v>0</v>
          </cell>
          <cell r="J444">
            <v>0</v>
          </cell>
          <cell r="K444">
            <v>0</v>
          </cell>
          <cell r="L444">
            <v>0</v>
          </cell>
          <cell r="M444">
            <v>20</v>
          </cell>
          <cell r="HX444" t="str">
            <v>mstag:gainsLossesFromSaleOfOperatingAssetsOneTime</v>
          </cell>
          <cell r="HY444">
            <v>6</v>
          </cell>
          <cell r="HZ444" t="str">
            <v>ISO4217:USD</v>
          </cell>
          <cell r="IA444" t="b">
            <v>0</v>
          </cell>
          <cell r="IB444" t="b">
            <v>0</v>
          </cell>
        </row>
        <row r="445">
          <cell r="C445" t="str">
            <v>Bonus paid to directors and corporate auditors (Japan)</v>
          </cell>
          <cell r="HX445" t="str">
            <v>mstag:bonusPaidToDirectorsAndCorporateAuditorsJapan</v>
          </cell>
          <cell r="HY445">
            <v>6</v>
          </cell>
          <cell r="HZ445" t="str">
            <v>ISO4217:USD</v>
          </cell>
          <cell r="IA445" t="b">
            <v>0</v>
          </cell>
          <cell r="IB445" t="b">
            <v>0</v>
          </cell>
        </row>
        <row r="446">
          <cell r="C446" t="str">
            <v>Bonus to directors and supervisors, cash flow statement (Taiwan)</v>
          </cell>
          <cell r="HX446" t="str">
            <v>mstag:bonusToDirectorsAndSupervisorsTaiwanCashFlow</v>
          </cell>
          <cell r="HY446">
            <v>6</v>
          </cell>
          <cell r="HZ446" t="str">
            <v>ISO4217:USD</v>
          </cell>
          <cell r="IA446" t="b">
            <v>0</v>
          </cell>
          <cell r="IB446" t="b">
            <v>0</v>
          </cell>
        </row>
        <row r="447">
          <cell r="C447" t="str">
            <v>Employee cash bonus, cash flow statement (Taiwan)</v>
          </cell>
          <cell r="HX447" t="str">
            <v>mstag:employeeCashBonusTaiwanCashFlow</v>
          </cell>
          <cell r="HY447">
            <v>6</v>
          </cell>
          <cell r="HZ447" t="str">
            <v>ISO4217:USD</v>
          </cell>
          <cell r="IA447" t="b">
            <v>0</v>
          </cell>
          <cell r="IB447" t="b">
            <v>0</v>
          </cell>
        </row>
        <row r="448">
          <cell r="C448" t="str">
            <v>Acquired in-process R and D, cash flow statement</v>
          </cell>
          <cell r="G448">
            <v>0</v>
          </cell>
          <cell r="H448">
            <v>0</v>
          </cell>
          <cell r="I448">
            <v>752.5</v>
          </cell>
          <cell r="J448">
            <v>0</v>
          </cell>
          <cell r="K448">
            <v>0</v>
          </cell>
          <cell r="L448">
            <v>0</v>
          </cell>
          <cell r="M448">
            <v>0</v>
          </cell>
          <cell r="HX448" t="str">
            <v>mstag:acquiredInProcessRAndD</v>
          </cell>
          <cell r="HY448">
            <v>6</v>
          </cell>
          <cell r="HZ448" t="str">
            <v>ISO4217:USD</v>
          </cell>
          <cell r="IA448" t="b">
            <v>0</v>
          </cell>
          <cell r="IB448" t="b">
            <v>0</v>
          </cell>
        </row>
        <row r="449">
          <cell r="C449" t="str">
            <v>Capital expenditures</v>
          </cell>
          <cell r="G449">
            <v>154.90199999999999</v>
          </cell>
          <cell r="H449">
            <v>88.087999999999994</v>
          </cell>
          <cell r="I449">
            <v>95.007999999999996</v>
          </cell>
          <cell r="J449">
            <v>112.681</v>
          </cell>
          <cell r="K449">
            <v>213.351</v>
          </cell>
          <cell r="L449">
            <v>322.83199999999999</v>
          </cell>
          <cell r="M449">
            <v>321.95</v>
          </cell>
          <cell r="HX449" t="str">
            <v>mstag:capitalExpenditures</v>
          </cell>
          <cell r="HY449">
            <v>6</v>
          </cell>
          <cell r="HZ449" t="str">
            <v>ISO4217:USD</v>
          </cell>
          <cell r="IA449" t="b">
            <v>0</v>
          </cell>
          <cell r="IB449" t="b">
            <v>0</v>
          </cell>
        </row>
        <row r="450">
          <cell r="D450" t="str">
            <v>Capital expenditures, sustaining</v>
          </cell>
          <cell r="G450">
            <v>154.90199999999999</v>
          </cell>
          <cell r="H450">
            <v>88.087999999999994</v>
          </cell>
          <cell r="I450">
            <v>95.007999999999996</v>
          </cell>
          <cell r="J450">
            <v>112.681</v>
          </cell>
          <cell r="K450">
            <v>213.351</v>
          </cell>
          <cell r="L450">
            <v>322.83199999999999</v>
          </cell>
          <cell r="HX450" t="str">
            <v>mstag:capitalExpendituresMaintenance</v>
          </cell>
          <cell r="HY450">
            <v>6</v>
          </cell>
          <cell r="HZ450" t="str">
            <v>ISO4217:USD</v>
          </cell>
          <cell r="IA450" t="b">
            <v>0</v>
          </cell>
          <cell r="IB450" t="b">
            <v>0</v>
          </cell>
        </row>
        <row r="451">
          <cell r="D451" t="str">
            <v>Capital expenditures, growth</v>
          </cell>
          <cell r="HX451" t="str">
            <v>mstag:capitalExpendituresGrowth</v>
          </cell>
          <cell r="HY451">
            <v>6</v>
          </cell>
          <cell r="HZ451" t="str">
            <v>ISO4217:USD</v>
          </cell>
          <cell r="IA451" t="b">
            <v>0</v>
          </cell>
          <cell r="IB451" t="b">
            <v>0</v>
          </cell>
        </row>
        <row r="452">
          <cell r="C452" t="str">
            <v>Capital expenditures, related to lessor financing</v>
          </cell>
          <cell r="HX452" t="str">
            <v>mstag:capitalExpendituresRelatedToLessorFinancing</v>
          </cell>
          <cell r="HY452">
            <v>6</v>
          </cell>
          <cell r="HZ452" t="str">
            <v>ISO4217:USD</v>
          </cell>
          <cell r="IA452" t="b">
            <v>0</v>
          </cell>
          <cell r="IB452" t="b">
            <v>0</v>
          </cell>
        </row>
        <row r="453">
          <cell r="C453" t="str">
            <v>Unrealized foreign currency exchange gain (loss), cash flow statement</v>
          </cell>
          <cell r="HX453" t="str">
            <v>mstag:unrealizedForeignCurrencyExchangeGainLossCashFlowStatement</v>
          </cell>
          <cell r="HY453">
            <v>6</v>
          </cell>
          <cell r="HZ453" t="str">
            <v>ISO4217:USD</v>
          </cell>
          <cell r="IA453" t="b">
            <v>0</v>
          </cell>
          <cell r="IB453" t="b">
            <v>0</v>
          </cell>
        </row>
        <row r="454">
          <cell r="C454" t="str">
            <v>Proceeds from sale of PPE and intangible assets</v>
          </cell>
          <cell r="HX454" t="str">
            <v>mstag:proceedsFromSaleOfPpeAndIntangibleAssets</v>
          </cell>
          <cell r="HY454">
            <v>6</v>
          </cell>
          <cell r="HZ454" t="str">
            <v>ISO4217:USD</v>
          </cell>
          <cell r="IA454" t="b">
            <v>0</v>
          </cell>
          <cell r="IB454" t="b">
            <v>0</v>
          </cell>
        </row>
        <row r="455">
          <cell r="C455" t="str">
            <v>Amortization of discount (premium) on debt</v>
          </cell>
          <cell r="HX455" t="str">
            <v>mstag:amortizationOfDiscountPremiumOnDebtCashFlowStatement</v>
          </cell>
          <cell r="HY455">
            <v>6</v>
          </cell>
          <cell r="HZ455" t="str">
            <v>ISO4217:USD</v>
          </cell>
          <cell r="IA455" t="b">
            <v>0</v>
          </cell>
          <cell r="IB455" t="b">
            <v>0</v>
          </cell>
        </row>
        <row r="456">
          <cell r="C456" t="str">
            <v>Net pension and OPEB expense, cash flow statement</v>
          </cell>
          <cell r="HX456" t="str">
            <v>mstag:netPensionAndOpebExpenseCashFlowStatement</v>
          </cell>
          <cell r="HY456">
            <v>6</v>
          </cell>
          <cell r="HZ456" t="str">
            <v>ISO4217:USD</v>
          </cell>
          <cell r="IA456" t="b">
            <v>0</v>
          </cell>
          <cell r="IB456" t="b">
            <v>0</v>
          </cell>
        </row>
        <row r="457">
          <cell r="C457" t="str">
            <v>Net disposals (acquisitions)</v>
          </cell>
          <cell r="G457" t="str">
            <v/>
          </cell>
          <cell r="H457" t="str">
            <v/>
          </cell>
          <cell r="I457" t="str">
            <v/>
          </cell>
          <cell r="J457" t="str">
            <v/>
          </cell>
          <cell r="K457" t="str">
            <v/>
          </cell>
          <cell r="L457" t="str">
            <v/>
          </cell>
          <cell r="M457" t="str">
            <v/>
          </cell>
          <cell r="HX457" t="str">
            <v>mstag:netDisposalsAcquisitions</v>
          </cell>
          <cell r="HY457">
            <v>6</v>
          </cell>
          <cell r="HZ457" t="str">
            <v>ISO4217:USD</v>
          </cell>
          <cell r="IA457" t="b">
            <v>0</v>
          </cell>
          <cell r="IB457" t="b">
            <v>0</v>
          </cell>
        </row>
        <row r="458">
          <cell r="D458" t="str">
            <v>Capital expenditures reflected in cost of acquisitions</v>
          </cell>
          <cell r="G458" t="str">
            <v/>
          </cell>
          <cell r="H458" t="str">
            <v/>
          </cell>
          <cell r="I458" t="str">
            <v/>
          </cell>
          <cell r="J458" t="str">
            <v/>
          </cell>
          <cell r="K458" t="str">
            <v/>
          </cell>
          <cell r="L458" t="str">
            <v/>
          </cell>
          <cell r="M458" t="str">
            <v/>
          </cell>
          <cell r="HX458" t="str">
            <v>mstag:capitalExpendituresReflectedInCostOfAcquisitions</v>
          </cell>
          <cell r="HY458">
            <v>6</v>
          </cell>
          <cell r="HZ458" t="str">
            <v>ISO4217:USD</v>
          </cell>
          <cell r="IA458" t="b">
            <v>0</v>
          </cell>
          <cell r="IB458" t="b">
            <v>0</v>
          </cell>
        </row>
        <row r="459">
          <cell r="E459" t="str">
            <v>Capital expenditures reflected in cost of acquisitions, sustaining</v>
          </cell>
          <cell r="HX459" t="str">
            <v>mstag:capitalExpendituresReflectedInCostOfAcquisitionsMaintenance</v>
          </cell>
          <cell r="HY459">
            <v>6</v>
          </cell>
          <cell r="HZ459" t="str">
            <v>ISO4217:USD</v>
          </cell>
          <cell r="IA459" t="b">
            <v>0</v>
          </cell>
          <cell r="IB459" t="b">
            <v>0</v>
          </cell>
        </row>
        <row r="460">
          <cell r="E460" t="str">
            <v>Capital expenditures reflected in cost of acquisitions, growth</v>
          </cell>
          <cell r="HX460" t="str">
            <v>mstag:capitalExpendituresReflectedInCostOfAcquisitionsGrowth</v>
          </cell>
          <cell r="HY460">
            <v>6</v>
          </cell>
          <cell r="HZ460" t="str">
            <v>ISO4217:USD</v>
          </cell>
          <cell r="IA460" t="b">
            <v>0</v>
          </cell>
          <cell r="IB460" t="b">
            <v>0</v>
          </cell>
        </row>
        <row r="461">
          <cell r="D461" t="str">
            <v>Investment in intangible assets reflected in cost of acquisitions</v>
          </cell>
          <cell r="G461" t="str">
            <v/>
          </cell>
          <cell r="H461" t="str">
            <v/>
          </cell>
          <cell r="I461" t="str">
            <v/>
          </cell>
          <cell r="J461" t="str">
            <v/>
          </cell>
          <cell r="K461" t="str">
            <v/>
          </cell>
          <cell r="L461" t="str">
            <v/>
          </cell>
          <cell r="M461" t="str">
            <v/>
          </cell>
          <cell r="HX461" t="str">
            <v>mstag:investmentInIntangibleAssetsReflectedInCostOfAcquisitions</v>
          </cell>
          <cell r="HY461">
            <v>6</v>
          </cell>
          <cell r="HZ461" t="str">
            <v>ISO4217:USD</v>
          </cell>
          <cell r="IA461" t="b">
            <v>0</v>
          </cell>
          <cell r="IB461" t="b">
            <v>0</v>
          </cell>
        </row>
        <row r="462">
          <cell r="E462" t="str">
            <v>Investment in intangible assets reflected in cost of acquisitions, sustaining</v>
          </cell>
          <cell r="HX462" t="str">
            <v>mstag:investmentInIntangibleAssetsReflectedInCostOfAcquisitionsMaintenance</v>
          </cell>
          <cell r="HY462">
            <v>6</v>
          </cell>
          <cell r="HZ462" t="str">
            <v>ISO4217:USD</v>
          </cell>
          <cell r="IA462" t="b">
            <v>0</v>
          </cell>
          <cell r="IB462" t="b">
            <v>0</v>
          </cell>
        </row>
        <row r="463">
          <cell r="E463" t="str">
            <v>Investment in intangible assets reflected in cost of acquisitions, growth</v>
          </cell>
          <cell r="HX463" t="str">
            <v>mstag:investmentInIntangibleAssetsReflectedInCostOfAcquisitionsGrowth</v>
          </cell>
          <cell r="HY463">
            <v>6</v>
          </cell>
          <cell r="HZ463" t="str">
            <v>ISO4217:USD</v>
          </cell>
          <cell r="IA463" t="b">
            <v>0</v>
          </cell>
          <cell r="IB463" t="b">
            <v>0</v>
          </cell>
        </row>
        <row r="464">
          <cell r="D464" t="str">
            <v>Premium (goodwill) on acquisitions</v>
          </cell>
          <cell r="G464" t="str">
            <v/>
          </cell>
          <cell r="H464" t="str">
            <v/>
          </cell>
          <cell r="I464" t="str">
            <v/>
          </cell>
          <cell r="J464" t="str">
            <v/>
          </cell>
          <cell r="K464" t="str">
            <v/>
          </cell>
          <cell r="L464" t="str">
            <v/>
          </cell>
          <cell r="M464" t="str">
            <v/>
          </cell>
          <cell r="HX464" t="str">
            <v>mstag:premiumGoodwillOnAcquisions</v>
          </cell>
          <cell r="HY464">
            <v>6</v>
          </cell>
          <cell r="HZ464" t="str">
            <v>ISO4217:USD</v>
          </cell>
          <cell r="IA464" t="b">
            <v>0</v>
          </cell>
          <cell r="IB464" t="b">
            <v>0</v>
          </cell>
        </row>
        <row r="465">
          <cell r="E465" t="str">
            <v>Premium (goodwill) on acquisitions, sustaining</v>
          </cell>
          <cell r="HX465" t="str">
            <v>mstag:premiumGoodwillOnAcquisitionsSustaining</v>
          </cell>
          <cell r="HY465">
            <v>6</v>
          </cell>
          <cell r="HZ465" t="str">
            <v>ISO4217:USD</v>
          </cell>
          <cell r="IA465" t="b">
            <v>0</v>
          </cell>
          <cell r="IB465" t="b">
            <v>0</v>
          </cell>
        </row>
        <row r="466">
          <cell r="E466" t="str">
            <v>Premium (goodwill) on acquisitions, growth</v>
          </cell>
          <cell r="HX466" t="str">
            <v>mstag:premiumGoodwillOnAcquisitionsGrowth</v>
          </cell>
          <cell r="HY466">
            <v>6</v>
          </cell>
          <cell r="HZ466" t="str">
            <v>ISO4217:USD</v>
          </cell>
          <cell r="IA466" t="b">
            <v>0</v>
          </cell>
          <cell r="IB466" t="b">
            <v>0</v>
          </cell>
        </row>
        <row r="467">
          <cell r="D467" t="str">
            <v>Other assets (liabilities) acquired included in ending balance sheet totals</v>
          </cell>
          <cell r="HX467" t="str">
            <v>mstag:otherAssetsLiabilitiesIncludedInEndingBalanceSheetTotals</v>
          </cell>
          <cell r="HY467">
            <v>6</v>
          </cell>
          <cell r="HZ467" t="str">
            <v>ISO4217:USD</v>
          </cell>
          <cell r="IA467" t="b">
            <v>0</v>
          </cell>
          <cell r="IB467" t="b">
            <v>0</v>
          </cell>
        </row>
        <row r="468">
          <cell r="D468" t="str">
            <v>Acquired in-process R and D, acquisitions</v>
          </cell>
          <cell r="HX468" t="str">
            <v>mstag:acquiredInProcessRAndDAcquisitions</v>
          </cell>
          <cell r="HY468">
            <v>6</v>
          </cell>
          <cell r="HZ468" t="str">
            <v>ISO4217:USD</v>
          </cell>
          <cell r="IA468" t="b">
            <v>0</v>
          </cell>
          <cell r="IB468" t="b">
            <v>0</v>
          </cell>
        </row>
        <row r="469">
          <cell r="D469" t="str">
            <v>Principal debt acquired</v>
          </cell>
          <cell r="HX469" t="str">
            <v>mstag:principalDebtAcquired</v>
          </cell>
          <cell r="HY469">
            <v>6</v>
          </cell>
          <cell r="HZ469" t="str">
            <v>ISO4217:USD</v>
          </cell>
          <cell r="IA469" t="b">
            <v>0</v>
          </cell>
          <cell r="IB469" t="b">
            <v>0</v>
          </cell>
        </row>
        <row r="470">
          <cell r="D470" t="str">
            <v>Equity issued on acquisition</v>
          </cell>
          <cell r="HX470" t="str">
            <v>mstag:equityIssuedOnAcquisition</v>
          </cell>
          <cell r="HY470">
            <v>6</v>
          </cell>
          <cell r="HZ470" t="str">
            <v>ISO4217:USD</v>
          </cell>
          <cell r="IA470" t="b">
            <v>0</v>
          </cell>
          <cell r="IB470" t="b">
            <v>0</v>
          </cell>
        </row>
        <row r="471">
          <cell r="C471" t="str">
            <v>Investment in intangible assets</v>
          </cell>
          <cell r="G471" t="str">
            <v/>
          </cell>
          <cell r="H471" t="str">
            <v/>
          </cell>
          <cell r="I471" t="str">
            <v/>
          </cell>
          <cell r="J471" t="str">
            <v/>
          </cell>
          <cell r="K471" t="str">
            <v/>
          </cell>
          <cell r="L471" t="str">
            <v/>
          </cell>
          <cell r="M471" t="str">
            <v/>
          </cell>
          <cell r="HX471" t="str">
            <v>mstag:investmentInIntangibleAssets</v>
          </cell>
          <cell r="HY471">
            <v>6</v>
          </cell>
          <cell r="HZ471" t="str">
            <v>ISO4217:USD</v>
          </cell>
          <cell r="IA471" t="b">
            <v>0</v>
          </cell>
          <cell r="IB471" t="b">
            <v>0</v>
          </cell>
        </row>
        <row r="472">
          <cell r="D472" t="str">
            <v>Investment in indefinite life intangibles</v>
          </cell>
          <cell r="G472" t="str">
            <v/>
          </cell>
          <cell r="H472" t="str">
            <v/>
          </cell>
          <cell r="I472" t="str">
            <v/>
          </cell>
          <cell r="J472" t="str">
            <v/>
          </cell>
          <cell r="K472" t="str">
            <v/>
          </cell>
          <cell r="L472" t="str">
            <v/>
          </cell>
          <cell r="M472" t="str">
            <v/>
          </cell>
          <cell r="HX472" t="str">
            <v>mstag:investmentInIndefiniteLifeIntangibles</v>
          </cell>
          <cell r="HY472">
            <v>6</v>
          </cell>
          <cell r="HZ472" t="str">
            <v>ISO4217:USD</v>
          </cell>
          <cell r="IA472" t="b">
            <v>0</v>
          </cell>
          <cell r="IB472" t="b">
            <v>0</v>
          </cell>
        </row>
        <row r="473">
          <cell r="E473" t="str">
            <v>Investment in indefinite life intangibles, sustaining</v>
          </cell>
          <cell r="HX473" t="str">
            <v>mstag:investmentInIndefiniteLifeIntangiblesMaintenance</v>
          </cell>
          <cell r="HY473">
            <v>6</v>
          </cell>
          <cell r="HZ473" t="str">
            <v>ISO4217:USD</v>
          </cell>
          <cell r="IA473" t="b">
            <v>0</v>
          </cell>
          <cell r="IB473" t="b">
            <v>0</v>
          </cell>
        </row>
        <row r="474">
          <cell r="E474" t="str">
            <v>Investment in indefinite life intangibles, growth</v>
          </cell>
          <cell r="HX474" t="str">
            <v>mstag:investmentInIndefiniteLifeIntangiblesGrowth</v>
          </cell>
          <cell r="HY474">
            <v>6</v>
          </cell>
          <cell r="HZ474" t="str">
            <v>ISO4217:USD</v>
          </cell>
          <cell r="IA474" t="b">
            <v>0</v>
          </cell>
          <cell r="IB474" t="b">
            <v>0</v>
          </cell>
        </row>
        <row r="475">
          <cell r="D475" t="str">
            <v>Investment in definite life intangibles</v>
          </cell>
          <cell r="G475" t="str">
            <v/>
          </cell>
          <cell r="H475" t="str">
            <v/>
          </cell>
          <cell r="I475" t="str">
            <v/>
          </cell>
          <cell r="J475" t="str">
            <v/>
          </cell>
          <cell r="K475" t="str">
            <v/>
          </cell>
          <cell r="L475" t="str">
            <v/>
          </cell>
          <cell r="M475" t="str">
            <v/>
          </cell>
          <cell r="HX475" t="str">
            <v>mstag:investmentInDefiniteLifeIntangibles</v>
          </cell>
          <cell r="HY475">
            <v>6</v>
          </cell>
          <cell r="HZ475" t="str">
            <v>ISO4217:USD</v>
          </cell>
          <cell r="IA475" t="b">
            <v>0</v>
          </cell>
          <cell r="IB475" t="b">
            <v>0</v>
          </cell>
        </row>
        <row r="476">
          <cell r="E476" t="str">
            <v>Investment in definite life intangibles, sustaining</v>
          </cell>
          <cell r="HX476" t="str">
            <v>mstag:investmentInDefiniteLifeIntangiblesMaintenance</v>
          </cell>
          <cell r="HY476">
            <v>6</v>
          </cell>
          <cell r="HZ476" t="str">
            <v>ISO4217:USD</v>
          </cell>
          <cell r="IA476" t="b">
            <v>0</v>
          </cell>
          <cell r="IB476" t="b">
            <v>0</v>
          </cell>
        </row>
        <row r="477">
          <cell r="E477" t="str">
            <v>Investment in definite life intangibles, growth</v>
          </cell>
          <cell r="HX477" t="str">
            <v>mstag:investmentInDefiniteLifeIntangiblesGrowth</v>
          </cell>
          <cell r="HY477">
            <v>6</v>
          </cell>
          <cell r="HZ477" t="str">
            <v>ISO4217:USD</v>
          </cell>
          <cell r="IA477" t="b">
            <v>0</v>
          </cell>
          <cell r="IB477" t="b">
            <v>0</v>
          </cell>
        </row>
        <row r="478">
          <cell r="C478" t="str">
            <v>Income (loss) from investments under the equity method, operating, cash flow statement</v>
          </cell>
          <cell r="HX478" t="str">
            <v>mstag:incomeLossFromInvestmentsAccountedForUnderTheEquityMethodOperating</v>
          </cell>
          <cell r="HY478">
            <v>6</v>
          </cell>
          <cell r="HZ478" t="str">
            <v>ISO4217:USD</v>
          </cell>
          <cell r="IA478" t="b">
            <v>0</v>
          </cell>
          <cell r="IB478" t="b">
            <v>0</v>
          </cell>
        </row>
        <row r="479">
          <cell r="C479" t="str">
            <v>Income (loss) from investments under the equity method, nonoperating, cash flow statement</v>
          </cell>
          <cell r="HX479" t="str">
            <v>mstag:incomeLossFromInvestmentsAccountedForUnderTheEquityMethodNonOperating</v>
          </cell>
          <cell r="HY479">
            <v>6</v>
          </cell>
          <cell r="HZ479" t="str">
            <v>ISO4217:USD</v>
          </cell>
          <cell r="IA479" t="b">
            <v>0</v>
          </cell>
          <cell r="IB479" t="b">
            <v>0</v>
          </cell>
        </row>
        <row r="480">
          <cell r="C480" t="str">
            <v>Dividends from investments under the equity method, operating, cash flow statement</v>
          </cell>
          <cell r="HX480" t="str">
            <v>mstag:dividendsFromInvestmentsAccountedForUnderTheEquityMethodOperating</v>
          </cell>
          <cell r="HY480">
            <v>6</v>
          </cell>
          <cell r="HZ480" t="str">
            <v>ISO4217:USD</v>
          </cell>
          <cell r="IA480" t="b">
            <v>0</v>
          </cell>
          <cell r="IB480" t="b">
            <v>0</v>
          </cell>
        </row>
        <row r="481">
          <cell r="C481" t="str">
            <v>Dividends from investments under the equity method, nonoperating, cash flow statement</v>
          </cell>
          <cell r="HX481" t="str">
            <v>mstag:dividendsFromInvestmentsAccountedForUnderTheEquityMethodNonOperating</v>
          </cell>
          <cell r="HY481">
            <v>6</v>
          </cell>
          <cell r="HZ481" t="str">
            <v>ISO4217:USD</v>
          </cell>
          <cell r="IA481" t="b">
            <v>0</v>
          </cell>
          <cell r="IB481" t="b">
            <v>0</v>
          </cell>
        </row>
        <row r="482">
          <cell r="C482" t="str">
            <v>Net increase in deferred tax liabilities (assets)</v>
          </cell>
          <cell r="G482">
            <v>19.66</v>
          </cell>
          <cell r="H482">
            <v>29.792000000000002</v>
          </cell>
          <cell r="I482">
            <v>-144.29500000000002</v>
          </cell>
          <cell r="J482">
            <v>-196.78200000000001</v>
          </cell>
          <cell r="K482">
            <v>29.356999999999999</v>
          </cell>
          <cell r="L482">
            <v>-196.64400000000001</v>
          </cell>
          <cell r="M482">
            <v>-149</v>
          </cell>
          <cell r="HX482" t="str">
            <v>mstag:deferredTax</v>
          </cell>
          <cell r="HY482">
            <v>6</v>
          </cell>
          <cell r="HZ482" t="str">
            <v>ISO4217:USD</v>
          </cell>
          <cell r="IA482" t="b">
            <v>0</v>
          </cell>
          <cell r="IB482" t="b">
            <v>0</v>
          </cell>
        </row>
        <row r="483">
          <cell r="D483" t="str">
            <v>Net decrease in deferred tax asset from exercise of ESOs in the period</v>
          </cell>
          <cell r="HX483" t="str">
            <v>mstag:netDecreaseInDeferredTaxAssetFromExerciseOfEsosInThePeriod</v>
          </cell>
          <cell r="HY483">
            <v>6</v>
          </cell>
          <cell r="HZ483" t="str">
            <v>ISO4217:USD</v>
          </cell>
          <cell r="IA483" t="b">
            <v>0</v>
          </cell>
          <cell r="IB483" t="b">
            <v>0</v>
          </cell>
        </row>
        <row r="484">
          <cell r="C484" t="str">
            <v>Net increase in income tax payable (receivable)</v>
          </cell>
          <cell r="HX484" t="str">
            <v>mstag:netIncreaseInIncomeTaxPayableReceivable</v>
          </cell>
          <cell r="HY484">
            <v>6</v>
          </cell>
          <cell r="HZ484" t="str">
            <v>ISO4217:USD</v>
          </cell>
          <cell r="IA484" t="b">
            <v>0</v>
          </cell>
          <cell r="IB484" t="b">
            <v>0</v>
          </cell>
        </row>
        <row r="485">
          <cell r="D485" t="str">
            <v>Net decrease in income tax payable due to tax benefit from exercise of ESOs</v>
          </cell>
          <cell r="HX485" t="str">
            <v>mstag:netDecreaseInIncomeTaxPayableDueToTaxBenefitFromExerciseOfEsos</v>
          </cell>
          <cell r="HY485">
            <v>6</v>
          </cell>
          <cell r="HZ485" t="str">
            <v>ISO4217:USD</v>
          </cell>
          <cell r="IA485" t="b">
            <v>0</v>
          </cell>
          <cell r="IB485" t="b">
            <v>0</v>
          </cell>
        </row>
        <row r="486">
          <cell r="C486" t="str">
            <v>Stock-based compensation charge, pretax</v>
          </cell>
          <cell r="HX486" t="str">
            <v>mstag:stockBasedCompensationChargePreTax</v>
          </cell>
          <cell r="HY486">
            <v>6</v>
          </cell>
          <cell r="HZ486" t="str">
            <v>ISO4217:USD</v>
          </cell>
          <cell r="IA486" t="b">
            <v>0</v>
          </cell>
          <cell r="IB486" t="b">
            <v>0</v>
          </cell>
        </row>
        <row r="487">
          <cell r="C487" t="str">
            <v>Tax benefit from exercise of ESOs</v>
          </cell>
          <cell r="G487">
            <v>0</v>
          </cell>
          <cell r="H487">
            <v>0</v>
          </cell>
          <cell r="I487">
            <v>119.15300000000001</v>
          </cell>
          <cell r="J487">
            <v>0</v>
          </cell>
          <cell r="K487">
            <v>0</v>
          </cell>
          <cell r="L487">
            <v>0</v>
          </cell>
          <cell r="M487">
            <v>0</v>
          </cell>
          <cell r="HX487" t="str">
            <v>mstag:taxBenefitFromExerciseOfEsosCashFlowStatement</v>
          </cell>
          <cell r="HY487">
            <v>6</v>
          </cell>
          <cell r="HZ487" t="str">
            <v>ISO4217:USD</v>
          </cell>
          <cell r="IA487" t="b">
            <v>0</v>
          </cell>
          <cell r="IB487" t="b">
            <v>0</v>
          </cell>
        </row>
        <row r="488">
          <cell r="C488" t="str">
            <v>Net decrease in other assets, operating</v>
          </cell>
          <cell r="G488">
            <v>-61.529000000000003</v>
          </cell>
          <cell r="H488">
            <v>-17.151</v>
          </cell>
          <cell r="I488">
            <v>-23.551000000000002</v>
          </cell>
          <cell r="J488">
            <v>-55.603999999999999</v>
          </cell>
          <cell r="K488">
            <v>-10.105</v>
          </cell>
          <cell r="L488">
            <v>12.875</v>
          </cell>
          <cell r="M488">
            <v>-1110.23</v>
          </cell>
          <cell r="HX488" t="str">
            <v>mstag:netDecreaseInOtherAssets</v>
          </cell>
          <cell r="HY488">
            <v>6</v>
          </cell>
          <cell r="HZ488" t="str">
            <v>ISO4217:USD</v>
          </cell>
          <cell r="IA488" t="b">
            <v>0</v>
          </cell>
          <cell r="IB488" t="b">
            <v>0</v>
          </cell>
        </row>
        <row r="489">
          <cell r="C489" t="str">
            <v>Net decrease in trade receivables</v>
          </cell>
          <cell r="G489">
            <v>11.194000000000001</v>
          </cell>
          <cell r="H489">
            <v>33.767000000000003</v>
          </cell>
          <cell r="I489">
            <v>-70.994</v>
          </cell>
          <cell r="J489">
            <v>-103.863</v>
          </cell>
          <cell r="K489">
            <v>-59.512</v>
          </cell>
          <cell r="L489">
            <v>-107.483</v>
          </cell>
          <cell r="M489">
            <v>-146.1</v>
          </cell>
          <cell r="HX489" t="str">
            <v>mstag:netDecreaseInTradeReceivables</v>
          </cell>
          <cell r="HY489">
            <v>6</v>
          </cell>
          <cell r="HZ489" t="str">
            <v>ISO4217:USD</v>
          </cell>
          <cell r="IA489" t="b">
            <v>0</v>
          </cell>
          <cell r="IB489" t="b">
            <v>0</v>
          </cell>
        </row>
        <row r="490">
          <cell r="C490" t="str">
            <v>Net decrease in finance lease receivables</v>
          </cell>
          <cell r="HX490" t="str">
            <v>mstag:netDecreaseInFinanceLeaseReceivables</v>
          </cell>
          <cell r="HY490">
            <v>6</v>
          </cell>
          <cell r="HZ490" t="str">
            <v>ISO4217:USD</v>
          </cell>
          <cell r="IA490" t="b">
            <v>0</v>
          </cell>
          <cell r="IB490" t="b">
            <v>0</v>
          </cell>
        </row>
        <row r="491">
          <cell r="C491" t="str">
            <v>Net decrease in unbilled receivables</v>
          </cell>
          <cell r="HX491" t="str">
            <v>mstag:netDecreaseInUnbilledReceivables</v>
          </cell>
          <cell r="HY491">
            <v>6</v>
          </cell>
          <cell r="HZ491" t="str">
            <v>ISO4217:USD</v>
          </cell>
          <cell r="IA491" t="b">
            <v>0</v>
          </cell>
          <cell r="IB491" t="b">
            <v>0</v>
          </cell>
        </row>
        <row r="492">
          <cell r="C492" t="str">
            <v>Net decrease in other receivables</v>
          </cell>
          <cell r="HX492" t="str">
            <v>mstag:netDecreaseInOtherReceivables</v>
          </cell>
          <cell r="HY492">
            <v>6</v>
          </cell>
          <cell r="HZ492" t="str">
            <v>ISO4217:USD</v>
          </cell>
          <cell r="IA492" t="b">
            <v>0</v>
          </cell>
          <cell r="IB492" t="b">
            <v>0</v>
          </cell>
        </row>
        <row r="493">
          <cell r="C493" t="str">
            <v>Net decrease in prepaid expenses</v>
          </cell>
          <cell r="HX493" t="str">
            <v>mstag:netDecreaseInPrepaidExpenses</v>
          </cell>
          <cell r="HY493">
            <v>6</v>
          </cell>
          <cell r="HZ493" t="str">
            <v>ISO4217:USD</v>
          </cell>
          <cell r="IA493" t="b">
            <v>0</v>
          </cell>
          <cell r="IB493" t="b">
            <v>0</v>
          </cell>
        </row>
        <row r="494">
          <cell r="C494" t="str">
            <v>Net decrease in inventories</v>
          </cell>
          <cell r="G494">
            <v>-24.082999999999998</v>
          </cell>
          <cell r="H494">
            <v>-32.6</v>
          </cell>
          <cell r="I494">
            <v>59.561</v>
          </cell>
          <cell r="J494">
            <v>9.4149999999999991</v>
          </cell>
          <cell r="K494">
            <v>-91.116</v>
          </cell>
          <cell r="L494">
            <v>-36.595999999999997</v>
          </cell>
          <cell r="M494">
            <v>-93.26</v>
          </cell>
          <cell r="HX494" t="str">
            <v>mstag:netDecreaseInInventories</v>
          </cell>
          <cell r="HY494">
            <v>6</v>
          </cell>
          <cell r="HZ494" t="str">
            <v>ISO4217:USD</v>
          </cell>
          <cell r="IA494" t="b">
            <v>0</v>
          </cell>
          <cell r="IB494" t="b">
            <v>0</v>
          </cell>
        </row>
        <row r="495">
          <cell r="C495" t="str">
            <v>Net increase in trade and other payables</v>
          </cell>
          <cell r="G495">
            <v>32.896999999999998</v>
          </cell>
          <cell r="H495">
            <v>15.936999999999999</v>
          </cell>
          <cell r="I495">
            <v>166.41199999999998</v>
          </cell>
          <cell r="J495">
            <v>239.38800000000001</v>
          </cell>
          <cell r="K495">
            <v>124.774</v>
          </cell>
          <cell r="L495">
            <v>148.68100000000001</v>
          </cell>
          <cell r="M495">
            <v>463.6</v>
          </cell>
          <cell r="HX495" t="str">
            <v>mstag:netIncreaseInTradeAndOtherPayables</v>
          </cell>
          <cell r="HY495">
            <v>6</v>
          </cell>
          <cell r="HZ495" t="str">
            <v>ISO4217:USD</v>
          </cell>
          <cell r="IA495" t="b">
            <v>0</v>
          </cell>
          <cell r="IB495" t="b">
            <v>0</v>
          </cell>
        </row>
        <row r="496">
          <cell r="C496" t="str">
            <v>Net increase in deferred revenue</v>
          </cell>
          <cell r="G496">
            <v>0</v>
          </cell>
          <cell r="H496">
            <v>0</v>
          </cell>
          <cell r="I496">
            <v>0</v>
          </cell>
          <cell r="J496">
            <v>0</v>
          </cell>
          <cell r="K496">
            <v>-15.457000000000001</v>
          </cell>
          <cell r="L496">
            <v>2.0009999999999999</v>
          </cell>
          <cell r="M496">
            <v>239.14500000000001</v>
          </cell>
          <cell r="HX496" t="str">
            <v>mstag:netIncreaseInDeferredRevenue</v>
          </cell>
          <cell r="HY496">
            <v>6</v>
          </cell>
          <cell r="HZ496" t="str">
            <v>ISO4217:USD</v>
          </cell>
          <cell r="IA496" t="b">
            <v>0</v>
          </cell>
          <cell r="IB496" t="b">
            <v>0</v>
          </cell>
        </row>
        <row r="497">
          <cell r="C497" t="str">
            <v>Net increase in accrued expenses</v>
          </cell>
          <cell r="HX497" t="str">
            <v>mstag:netIncreaseInAccruedExpenses</v>
          </cell>
          <cell r="HY497">
            <v>6</v>
          </cell>
          <cell r="HZ497" t="str">
            <v>ISO4217:USD</v>
          </cell>
          <cell r="IA497" t="b">
            <v>0</v>
          </cell>
          <cell r="IB497" t="b">
            <v>0</v>
          </cell>
        </row>
        <row r="498">
          <cell r="C498" t="str">
            <v>Net increase in deferred compensation</v>
          </cell>
          <cell r="HX498" t="str">
            <v>mstag:netIncreaseInDeferredCompensation</v>
          </cell>
          <cell r="HY498">
            <v>6</v>
          </cell>
          <cell r="HZ498" t="str">
            <v>ISO4217:USD</v>
          </cell>
          <cell r="IA498" t="b">
            <v>0</v>
          </cell>
          <cell r="IB498" t="b">
            <v>0</v>
          </cell>
        </row>
        <row r="499">
          <cell r="C499" t="str">
            <v>Proceeds from issuance and cash used to repay short term borrowings</v>
          </cell>
          <cell r="G499">
            <v>0</v>
          </cell>
          <cell r="H499">
            <v>0</v>
          </cell>
          <cell r="I499">
            <v>0</v>
          </cell>
          <cell r="J499">
            <v>0</v>
          </cell>
          <cell r="K499">
            <v>0</v>
          </cell>
          <cell r="L499">
            <v>-149.69200000000001</v>
          </cell>
          <cell r="M499">
            <v>0</v>
          </cell>
          <cell r="HX499" t="str">
            <v>mstag:proceedsFromIssuanceAndCashUsedToRepayShortTermBorrowings</v>
          </cell>
          <cell r="HY499">
            <v>6</v>
          </cell>
          <cell r="HZ499" t="str">
            <v>ISO4217:USD</v>
          </cell>
          <cell r="IA499" t="b">
            <v>0</v>
          </cell>
          <cell r="IB499" t="b">
            <v>0</v>
          </cell>
        </row>
        <row r="500">
          <cell r="C500" t="str">
            <v>Proceeds from issuance and cash used to repay long term debt</v>
          </cell>
          <cell r="HX500" t="str">
            <v>mstag:proceedsFromIssuanceAndCashUsedToRepayLongTermDebt</v>
          </cell>
          <cell r="HY500">
            <v>6</v>
          </cell>
          <cell r="HZ500" t="str">
            <v>ISO4217:USD</v>
          </cell>
          <cell r="IA500" t="b">
            <v>0</v>
          </cell>
          <cell r="IB500" t="b">
            <v>0</v>
          </cell>
        </row>
        <row r="501">
          <cell r="C501" t="str">
            <v>Net increase in other liabilities, operating</v>
          </cell>
          <cell r="G501">
            <v>0</v>
          </cell>
          <cell r="H501">
            <v>0</v>
          </cell>
          <cell r="I501">
            <v>0</v>
          </cell>
          <cell r="J501">
            <v>0</v>
          </cell>
          <cell r="K501">
            <v>0</v>
          </cell>
          <cell r="L501">
            <v>552.18499999999995</v>
          </cell>
          <cell r="HX501" t="str">
            <v>mstag:netIncreaseInOtherLiabilitiesOperating</v>
          </cell>
          <cell r="HY501">
            <v>6</v>
          </cell>
          <cell r="HZ501" t="str">
            <v>ISO4217:USD</v>
          </cell>
          <cell r="IA501" t="b">
            <v>0</v>
          </cell>
          <cell r="IB501" t="b">
            <v>0</v>
          </cell>
        </row>
        <row r="502">
          <cell r="C502" t="str">
            <v>Net increase in minority interests in shareholders' equity</v>
          </cell>
          <cell r="HX502" t="str">
            <v>mstag:netIncreaseInMinorityInterestsInShareholdersEquity</v>
          </cell>
          <cell r="HY502">
            <v>6</v>
          </cell>
          <cell r="HZ502" t="str">
            <v>ISO4217:USD</v>
          </cell>
          <cell r="IA502" t="b">
            <v>0</v>
          </cell>
          <cell r="IB502" t="b">
            <v>0</v>
          </cell>
        </row>
        <row r="503">
          <cell r="C503" t="str">
            <v>Net issuance of preferred stock</v>
          </cell>
          <cell r="G503" t="str">
            <v/>
          </cell>
          <cell r="H503" t="str">
            <v/>
          </cell>
          <cell r="I503" t="str">
            <v/>
          </cell>
          <cell r="J503" t="str">
            <v/>
          </cell>
          <cell r="K503" t="str">
            <v/>
          </cell>
          <cell r="L503" t="str">
            <v/>
          </cell>
          <cell r="M503" t="str">
            <v/>
          </cell>
          <cell r="HX503" t="str">
            <v>mstag:netIssuanceOfPreferredStock</v>
          </cell>
          <cell r="HY503">
            <v>6</v>
          </cell>
          <cell r="HZ503" t="str">
            <v>ISO4217:USD</v>
          </cell>
          <cell r="IA503" t="b">
            <v>0</v>
          </cell>
          <cell r="IB503" t="b">
            <v>0</v>
          </cell>
        </row>
        <row r="504">
          <cell r="D504" t="str">
            <v>Issuances of preferred stock</v>
          </cell>
          <cell r="HX504" t="str">
            <v>mstag:issuancesOfPreferredStock</v>
          </cell>
          <cell r="HY504">
            <v>6</v>
          </cell>
          <cell r="HZ504" t="str">
            <v>ISO4217:USD</v>
          </cell>
          <cell r="IA504" t="b">
            <v>0</v>
          </cell>
          <cell r="IB504" t="b">
            <v>0</v>
          </cell>
        </row>
        <row r="505">
          <cell r="D505" t="str">
            <v>Redemptions, retirements and repurchases of preferred stock</v>
          </cell>
          <cell r="HX505" t="str">
            <v>mstag:redemptionsRetirementsAndRepurchasesOfPreferredStock</v>
          </cell>
          <cell r="HY505">
            <v>6</v>
          </cell>
          <cell r="HZ505" t="str">
            <v>ISO4217:USD</v>
          </cell>
          <cell r="IA505" t="b">
            <v>0</v>
          </cell>
          <cell r="IB505" t="b">
            <v>0</v>
          </cell>
        </row>
        <row r="506">
          <cell r="C506" t="str">
            <v>Proceeds from issuance/(funds used to repurchase) common stock</v>
          </cell>
          <cell r="G506">
            <v>87.259</v>
          </cell>
          <cell r="H506">
            <v>107.938</v>
          </cell>
          <cell r="I506">
            <v>160.203</v>
          </cell>
          <cell r="J506">
            <v>180.37899999999999</v>
          </cell>
          <cell r="K506">
            <v>67.162000000000006</v>
          </cell>
          <cell r="L506">
            <v>-618.58799999999997</v>
          </cell>
          <cell r="M506">
            <v>325.52</v>
          </cell>
          <cell r="HX506" t="str">
            <v>mstag:proceedsFromIssuanceFundsUsedToRepurchaseCommonStock</v>
          </cell>
          <cell r="HY506">
            <v>6</v>
          </cell>
          <cell r="HZ506" t="str">
            <v>ISO4217:USD</v>
          </cell>
          <cell r="IA506" t="b">
            <v>0</v>
          </cell>
          <cell r="IB506" t="b">
            <v>0</v>
          </cell>
        </row>
        <row r="507">
          <cell r="D507" t="str">
            <v>Proceeds from issuance of common stock</v>
          </cell>
          <cell r="G507">
            <v>87.259</v>
          </cell>
          <cell r="H507">
            <v>107.938</v>
          </cell>
          <cell r="I507">
            <v>160.203</v>
          </cell>
          <cell r="J507">
            <v>180.37899999999999</v>
          </cell>
          <cell r="K507">
            <v>106.866</v>
          </cell>
          <cell r="L507">
            <v>74.164000000000001</v>
          </cell>
          <cell r="HX507" t="str">
            <v>mstag:proceedsFromIssuanceOfCommonStock</v>
          </cell>
          <cell r="HY507">
            <v>6</v>
          </cell>
          <cell r="HZ507" t="str">
            <v>ISO4217:USD</v>
          </cell>
          <cell r="IA507" t="b">
            <v>0</v>
          </cell>
          <cell r="IB507" t="b">
            <v>0</v>
          </cell>
        </row>
        <row r="508">
          <cell r="D508" t="str">
            <v>Funds used to repurchase common stock</v>
          </cell>
          <cell r="G508">
            <v>0</v>
          </cell>
          <cell r="H508">
            <v>0</v>
          </cell>
          <cell r="I508">
            <v>0</v>
          </cell>
          <cell r="J508">
            <v>0</v>
          </cell>
          <cell r="K508">
            <v>39.704000000000001</v>
          </cell>
          <cell r="L508">
            <v>692.75199999999995</v>
          </cell>
          <cell r="HX508" t="str">
            <v>mstag:fundsUsedToRepurchaseCommonStock</v>
          </cell>
          <cell r="HY508">
            <v>6</v>
          </cell>
          <cell r="HZ508" t="str">
            <v>ISO4217:USD</v>
          </cell>
          <cell r="IA508" t="b">
            <v>0</v>
          </cell>
          <cell r="IB508" t="b">
            <v>0</v>
          </cell>
        </row>
        <row r="509">
          <cell r="C509" t="str">
            <v>Cash dividends paid</v>
          </cell>
          <cell r="HX509" t="str">
            <v>mstag:cashDividendsPaid</v>
          </cell>
          <cell r="HY509">
            <v>6</v>
          </cell>
          <cell r="HZ509" t="str">
            <v>ISO4217:USD</v>
          </cell>
          <cell r="IA509" t="b">
            <v>0</v>
          </cell>
          <cell r="IB509" t="b">
            <v>0</v>
          </cell>
        </row>
        <row r="510">
          <cell r="C510" t="str">
            <v>Net decrease in notes receivable</v>
          </cell>
          <cell r="HX510" t="str">
            <v>mstag:netDecreaseInNotesReceivable</v>
          </cell>
          <cell r="HY510">
            <v>6</v>
          </cell>
          <cell r="HZ510" t="str">
            <v>ISO4217:USD</v>
          </cell>
          <cell r="IA510" t="b">
            <v>0</v>
          </cell>
          <cell r="IB510" t="b">
            <v>0</v>
          </cell>
        </row>
        <row r="511">
          <cell r="C511" t="str">
            <v>Net decrease in other assets, nonoperating</v>
          </cell>
          <cell r="HX511" t="str">
            <v>mstag:netDecreaseInOtherAssetsNonOperating</v>
          </cell>
          <cell r="HY511">
            <v>6</v>
          </cell>
          <cell r="HZ511" t="str">
            <v>ISO4217:USD</v>
          </cell>
          <cell r="IA511" t="b">
            <v>0</v>
          </cell>
          <cell r="IB511" t="b">
            <v>0</v>
          </cell>
        </row>
        <row r="512">
          <cell r="C512" t="str">
            <v>Net increase in dividends payable</v>
          </cell>
          <cell r="HX512" t="str">
            <v>mstag:netIncreaseInDividendsPayable</v>
          </cell>
          <cell r="HY512">
            <v>6</v>
          </cell>
          <cell r="HZ512" t="str">
            <v>ISO4217:USD</v>
          </cell>
          <cell r="IA512" t="b">
            <v>0</v>
          </cell>
          <cell r="IB512" t="b">
            <v>0</v>
          </cell>
        </row>
        <row r="513">
          <cell r="C513" t="str">
            <v>Net increase in other liabilities, nonoperating</v>
          </cell>
          <cell r="G513">
            <v>0</v>
          </cell>
          <cell r="H513">
            <v>0</v>
          </cell>
          <cell r="I513">
            <v>0</v>
          </cell>
          <cell r="J513">
            <v>0</v>
          </cell>
          <cell r="K513">
            <v>0</v>
          </cell>
          <cell r="L513">
            <v>0</v>
          </cell>
          <cell r="M513">
            <v>56.1</v>
          </cell>
          <cell r="HX513" t="str">
            <v>mstag:netIncreaseInOtherLiabilitiesNonOperating</v>
          </cell>
          <cell r="HY513">
            <v>6</v>
          </cell>
          <cell r="HZ513" t="str">
            <v>ISO4217:USD</v>
          </cell>
          <cell r="IA513" t="b">
            <v>0</v>
          </cell>
          <cell r="IB513" t="b">
            <v>0</v>
          </cell>
        </row>
        <row r="514">
          <cell r="C514" t="str">
            <v>Contribution to pension and other post retirement plan assets</v>
          </cell>
          <cell r="HX514" t="str">
            <v>mstag:contributionToPensionAndOtherPostRetirementPlanAssets</v>
          </cell>
          <cell r="HY514">
            <v>6</v>
          </cell>
          <cell r="HZ514" t="str">
            <v>ISO4217:USD</v>
          </cell>
          <cell r="IA514" t="b">
            <v>0</v>
          </cell>
          <cell r="IB514" t="b">
            <v>0</v>
          </cell>
        </row>
        <row r="515">
          <cell r="C515" t="str">
            <v>Net increase in securitized assets, cash flow statement</v>
          </cell>
          <cell r="HX515" t="str">
            <v>mstag:netIncreaseInSecuritizedAssetsCashFlowStatement</v>
          </cell>
          <cell r="HY515">
            <v>6</v>
          </cell>
          <cell r="HZ515" t="str">
            <v>ISO4217:USD</v>
          </cell>
          <cell r="IA515" t="b">
            <v>0</v>
          </cell>
          <cell r="IB515" t="b">
            <v>0</v>
          </cell>
        </row>
        <row r="516">
          <cell r="C516" t="str">
            <v>Net decrease in investments, nonoperating</v>
          </cell>
          <cell r="G516">
            <v>-68.186000000000035</v>
          </cell>
          <cell r="H516">
            <v>-273.92699999999996</v>
          </cell>
          <cell r="I516">
            <v>8.4469999999999459</v>
          </cell>
          <cell r="J516">
            <v>-136.43600000000004</v>
          </cell>
          <cell r="K516">
            <v>-576.10900000000004</v>
          </cell>
          <cell r="L516">
            <v>174.39500000000021</v>
          </cell>
          <cell r="HX516" t="str">
            <v>mstag:netDecreaseInInvestmentsNonOperating</v>
          </cell>
          <cell r="HY516">
            <v>6</v>
          </cell>
          <cell r="HZ516" t="str">
            <v>ISO4217:USD</v>
          </cell>
          <cell r="IA516" t="b">
            <v>0</v>
          </cell>
          <cell r="IB516" t="b">
            <v>0</v>
          </cell>
        </row>
        <row r="517">
          <cell r="C517" t="str">
            <v>Net cash flow from discontinued operations</v>
          </cell>
          <cell r="HX517" t="str">
            <v>mstag:netCashFlowFromDiscontinuedOperations</v>
          </cell>
          <cell r="HY517">
            <v>6</v>
          </cell>
          <cell r="HZ517" t="str">
            <v>ISO4217:USD</v>
          </cell>
          <cell r="IA517" t="b">
            <v>0</v>
          </cell>
          <cell r="IB517" t="b">
            <v>0</v>
          </cell>
        </row>
        <row r="518">
          <cell r="C518" t="str">
            <v>Other cash flow</v>
          </cell>
          <cell r="G518">
            <v>0</v>
          </cell>
          <cell r="H518">
            <v>0</v>
          </cell>
          <cell r="I518">
            <v>0</v>
          </cell>
          <cell r="J518">
            <v>0</v>
          </cell>
          <cell r="K518">
            <v>5.6379999999999999</v>
          </cell>
          <cell r="L518">
            <v>0</v>
          </cell>
          <cell r="M518">
            <v>47.655000000000001</v>
          </cell>
          <cell r="HX518" t="str">
            <v>mstag:otherCashFlow</v>
          </cell>
          <cell r="HY518">
            <v>6</v>
          </cell>
          <cell r="HZ518" t="str">
            <v>ISO4217:USD</v>
          </cell>
          <cell r="IA518" t="b">
            <v>0</v>
          </cell>
          <cell r="IB518" t="b">
            <v>0</v>
          </cell>
        </row>
        <row r="519">
          <cell r="C519" t="str">
            <v>Effect of foreign exchange rates on cash</v>
          </cell>
          <cell r="HX519" t="str">
            <v>mstag:effectOfForeignExchangeRatesOnCash</v>
          </cell>
          <cell r="HY519">
            <v>6</v>
          </cell>
          <cell r="HZ519" t="str">
            <v>ISO4217:USD</v>
          </cell>
          <cell r="IA519" t="b">
            <v>0</v>
          </cell>
          <cell r="IB519" t="b">
            <v>0</v>
          </cell>
        </row>
        <row r="520">
          <cell r="B520" t="str">
            <v>Changes in shareholders equity</v>
          </cell>
          <cell r="HY520">
            <v>0</v>
          </cell>
          <cell r="HZ520" t="str">
            <v>ms_eqr_gcim_String:ms_eqr_gcim_string</v>
          </cell>
          <cell r="IA520" t="b">
            <v>0</v>
          </cell>
          <cell r="IB520" t="b">
            <v>0</v>
          </cell>
        </row>
        <row r="521">
          <cell r="C521" t="str">
            <v>Common dividends</v>
          </cell>
          <cell r="G521">
            <v>0</v>
          </cell>
          <cell r="H521">
            <v>0</v>
          </cell>
          <cell r="I521">
            <v>0</v>
          </cell>
          <cell r="J521">
            <v>0</v>
          </cell>
          <cell r="K521">
            <v>0</v>
          </cell>
          <cell r="L521">
            <v>0</v>
          </cell>
          <cell r="M521">
            <v>0</v>
          </cell>
          <cell r="HX521" t="str">
            <v>mstag:commonDividends</v>
          </cell>
          <cell r="HY521">
            <v>6</v>
          </cell>
          <cell r="HZ521" t="str">
            <v>ISO4217:USD</v>
          </cell>
          <cell r="IA521" t="b">
            <v>0</v>
          </cell>
          <cell r="IB521" t="b">
            <v>0</v>
          </cell>
        </row>
        <row r="522">
          <cell r="C522" t="str">
            <v>Common dividends attributable to current-period earnings</v>
          </cell>
          <cell r="HX522" t="str">
            <v>mstag:commonDividendsAttributableToCurrentPeriodEarnings</v>
          </cell>
          <cell r="HY522">
            <v>6</v>
          </cell>
          <cell r="HZ522" t="str">
            <v>ISO4217:USD</v>
          </cell>
          <cell r="IA522" t="b">
            <v>0</v>
          </cell>
          <cell r="IB522" t="b">
            <v>0</v>
          </cell>
        </row>
        <row r="523">
          <cell r="C523" t="str">
            <v>Net issuance (repurchase) of common stock</v>
          </cell>
          <cell r="G523">
            <v>101.239</v>
          </cell>
          <cell r="H523">
            <v>125.28</v>
          </cell>
          <cell r="I523">
            <v>3883.2519999999995</v>
          </cell>
          <cell r="J523">
            <v>406.46800000000002</v>
          </cell>
          <cell r="K523">
            <v>115.27599999999998</v>
          </cell>
          <cell r="L523">
            <v>-601.64199999999994</v>
          </cell>
          <cell r="M523">
            <v>590.29999999999995</v>
          </cell>
          <cell r="HX523" t="str">
            <v>mstag:netIssuanceRepurchaseOfCommonStock</v>
          </cell>
          <cell r="HY523">
            <v>6</v>
          </cell>
          <cell r="HZ523" t="str">
            <v>ISO4217:USD</v>
          </cell>
          <cell r="IA523" t="b">
            <v>0</v>
          </cell>
          <cell r="IB523" t="b">
            <v>0</v>
          </cell>
        </row>
        <row r="524">
          <cell r="D524" t="str">
            <v>Issuance of common stock</v>
          </cell>
          <cell r="G524">
            <v>101.239</v>
          </cell>
          <cell r="H524">
            <v>125.28</v>
          </cell>
          <cell r="I524">
            <v>3883.2519999999995</v>
          </cell>
          <cell r="J524">
            <v>406.46800000000002</v>
          </cell>
          <cell r="K524">
            <v>154.97999999999999</v>
          </cell>
          <cell r="L524">
            <v>91.11</v>
          </cell>
          <cell r="M524" t="str">
            <v/>
          </cell>
          <cell r="HX524" t="str">
            <v>mstag:issuanceOfCommonStock</v>
          </cell>
          <cell r="HY524">
            <v>6</v>
          </cell>
          <cell r="HZ524" t="str">
            <v>ISO4217:USD</v>
          </cell>
          <cell r="IA524" t="b">
            <v>0</v>
          </cell>
          <cell r="IB524" t="b">
            <v>0</v>
          </cell>
        </row>
        <row r="525">
          <cell r="E525" t="str">
            <v>Share issuance related to employee stock purchase and option plans</v>
          </cell>
          <cell r="G525">
            <v>87.259</v>
          </cell>
          <cell r="H525">
            <v>107.94800000000001</v>
          </cell>
          <cell r="I525">
            <v>160.54500000000002</v>
          </cell>
          <cell r="J525">
            <v>180.39500000000001</v>
          </cell>
          <cell r="K525">
            <v>106.866</v>
          </cell>
          <cell r="L525">
            <v>74.164000000000001</v>
          </cell>
          <cell r="HX525" t="str">
            <v>mstag:shareIssuanceRelatedToEmployeeStockPurchaseAndOptionPlans</v>
          </cell>
          <cell r="HY525">
            <v>6</v>
          </cell>
          <cell r="HZ525" t="str">
            <v>ISO4217:USD</v>
          </cell>
          <cell r="IA525" t="b">
            <v>0</v>
          </cell>
          <cell r="IB525" t="b">
            <v>0</v>
          </cell>
        </row>
        <row r="526">
          <cell r="E526" t="str">
            <v>Other share issuance</v>
          </cell>
          <cell r="HX526" t="str">
            <v>mstag:otherShareIssuance</v>
          </cell>
          <cell r="HY526">
            <v>6</v>
          </cell>
          <cell r="HZ526" t="str">
            <v>ISO4217:USD</v>
          </cell>
          <cell r="IA526" t="b">
            <v>0</v>
          </cell>
          <cell r="IB526" t="b">
            <v>0</v>
          </cell>
        </row>
        <row r="527">
          <cell r="E527" t="str">
            <v>Amortization of deferred compensation expense</v>
          </cell>
          <cell r="HX527" t="str">
            <v>mstag:amortizationOfDeferredCompensationExpense</v>
          </cell>
          <cell r="HY527">
            <v>6</v>
          </cell>
          <cell r="HZ527" t="str">
            <v>ISO4217:USD</v>
          </cell>
          <cell r="IA527" t="b">
            <v>0</v>
          </cell>
          <cell r="IB527" t="b">
            <v>0</v>
          </cell>
        </row>
        <row r="528">
          <cell r="E528" t="str">
            <v>Tax benefit from exercise of employee stock options</v>
          </cell>
          <cell r="G528">
            <v>13.98</v>
          </cell>
          <cell r="H528">
            <v>17.332000000000001</v>
          </cell>
          <cell r="I528">
            <v>82.987000000000009</v>
          </cell>
          <cell r="J528">
            <v>226.07300000000001</v>
          </cell>
          <cell r="K528">
            <v>48.113999999999997</v>
          </cell>
          <cell r="L528">
            <v>16.946000000000002</v>
          </cell>
          <cell r="HX528" t="str">
            <v>mstag:taxBenefitFromExerciseOfEsos</v>
          </cell>
          <cell r="HY528">
            <v>6</v>
          </cell>
          <cell r="HZ528" t="str">
            <v>ISO4217:USD</v>
          </cell>
          <cell r="IA528" t="b">
            <v>0</v>
          </cell>
          <cell r="IB528" t="b">
            <v>0</v>
          </cell>
        </row>
        <row r="529">
          <cell r="E529" t="str">
            <v>Other changes in share capital</v>
          </cell>
          <cell r="G529">
            <v>0</v>
          </cell>
          <cell r="H529">
            <v>0</v>
          </cell>
          <cell r="I529">
            <v>3639.7199999999993</v>
          </cell>
          <cell r="J529">
            <v>0</v>
          </cell>
          <cell r="K529">
            <v>0</v>
          </cell>
          <cell r="L529">
            <v>0</v>
          </cell>
          <cell r="HX529" t="str">
            <v>mstag:otherChangesInShareCapital</v>
          </cell>
          <cell r="HY529">
            <v>6</v>
          </cell>
          <cell r="HZ529" t="str">
            <v>ISO4217:USD</v>
          </cell>
          <cell r="IA529" t="b">
            <v>0</v>
          </cell>
          <cell r="IB529" t="b">
            <v>0</v>
          </cell>
        </row>
        <row r="530">
          <cell r="D530" t="str">
            <v>Repurchase of common stock</v>
          </cell>
          <cell r="G530">
            <v>0</v>
          </cell>
          <cell r="H530">
            <v>0</v>
          </cell>
          <cell r="I530">
            <v>0</v>
          </cell>
          <cell r="J530">
            <v>0</v>
          </cell>
          <cell r="K530">
            <v>39.704000000000001</v>
          </cell>
          <cell r="L530">
            <v>692.75199999999995</v>
          </cell>
          <cell r="HX530" t="str">
            <v>mstag:repurchaseOfCommonStock</v>
          </cell>
          <cell r="HY530">
            <v>6</v>
          </cell>
          <cell r="HZ530" t="str">
            <v>ISO4217:USD</v>
          </cell>
          <cell r="IA530" t="b">
            <v>0</v>
          </cell>
          <cell r="IB530" t="b">
            <v>0</v>
          </cell>
        </row>
        <row r="531">
          <cell r="C531" t="str">
            <v>Bonus to directors and corporate auditors (Japan)</v>
          </cell>
          <cell r="HX531" t="str">
            <v>mstag:bonusToDirectorsAndCorporateAuditorsJapan</v>
          </cell>
          <cell r="HY531">
            <v>6</v>
          </cell>
          <cell r="HZ531" t="str">
            <v>ISO4217:USD</v>
          </cell>
          <cell r="IA531" t="b">
            <v>0</v>
          </cell>
          <cell r="IB531" t="b">
            <v>0</v>
          </cell>
        </row>
        <row r="532">
          <cell r="C532" t="str">
            <v>Bonus to directors and supervisors (Taiwan)</v>
          </cell>
          <cell r="HX532" t="str">
            <v>mstag:bonusToDirectorsAndSupervisorsTaiwan</v>
          </cell>
          <cell r="HY532">
            <v>6</v>
          </cell>
          <cell r="HZ532" t="str">
            <v>ISO4217:USD</v>
          </cell>
          <cell r="IA532" t="b">
            <v>0</v>
          </cell>
          <cell r="IB532" t="b">
            <v>0</v>
          </cell>
        </row>
        <row r="533">
          <cell r="C533" t="str">
            <v>Employee cash bonus (Taiwan)</v>
          </cell>
          <cell r="HX533" t="str">
            <v>mstag:employeeCashBonusTaiwan</v>
          </cell>
          <cell r="HY533">
            <v>6</v>
          </cell>
          <cell r="HZ533" t="str">
            <v>ISO4217:USD</v>
          </cell>
          <cell r="IA533" t="b">
            <v>0</v>
          </cell>
          <cell r="IB533" t="b">
            <v>0</v>
          </cell>
        </row>
        <row r="534">
          <cell r="C534" t="str">
            <v>Employee stock bonus (Taiwan)</v>
          </cell>
          <cell r="HX534" t="str">
            <v>mstag:employeeStockBonusTaiwan</v>
          </cell>
          <cell r="HY534">
            <v>6</v>
          </cell>
          <cell r="HZ534" t="str">
            <v>ISO4217:USD</v>
          </cell>
          <cell r="IA534" t="b">
            <v>0</v>
          </cell>
          <cell r="IB534" t="b">
            <v>0</v>
          </cell>
        </row>
        <row r="535">
          <cell r="C535" t="str">
            <v>Change in accumulated other comprehensive income (loss) or other reserves</v>
          </cell>
          <cell r="G535">
            <v>-0.11700000000000001</v>
          </cell>
          <cell r="H535">
            <v>5.431</v>
          </cell>
          <cell r="I535">
            <v>200.23600000000002</v>
          </cell>
          <cell r="J535">
            <v>72.119</v>
          </cell>
          <cell r="K535">
            <v>-19.896000000000001</v>
          </cell>
          <cell r="L535">
            <v>-43.08</v>
          </cell>
          <cell r="M535">
            <v>28.549801041422199</v>
          </cell>
          <cell r="HX535" t="str">
            <v>mstag:changeInAccumulatedOtherComprehensiveIncomeLossOrOtherReserves</v>
          </cell>
          <cell r="HY535">
            <v>6</v>
          </cell>
          <cell r="HZ535" t="str">
            <v>ISO4217:USD</v>
          </cell>
          <cell r="IA535" t="b">
            <v>0</v>
          </cell>
          <cell r="IB535" t="b">
            <v>0</v>
          </cell>
        </row>
        <row r="536">
          <cell r="D536" t="str">
            <v>Change in unrealized gains (losses) on AFS securities</v>
          </cell>
          <cell r="G536">
            <v>-0.11700000000000001</v>
          </cell>
          <cell r="H536">
            <v>5.431</v>
          </cell>
          <cell r="I536">
            <v>220.57300000000001</v>
          </cell>
          <cell r="J536">
            <v>72.119</v>
          </cell>
          <cell r="K536">
            <v>-27.741</v>
          </cell>
          <cell r="L536">
            <v>-38.777999999999999</v>
          </cell>
          <cell r="HX536" t="str">
            <v>mstag:changeInUnrealizedGainsLossesOnAfsSecurities</v>
          </cell>
          <cell r="HY536">
            <v>6</v>
          </cell>
          <cell r="HZ536" t="str">
            <v>ISO4217:USD</v>
          </cell>
          <cell r="IA536" t="b">
            <v>0</v>
          </cell>
          <cell r="IB536" t="b">
            <v>0</v>
          </cell>
        </row>
        <row r="537">
          <cell r="D537" t="str">
            <v>Change in foreign currency translation</v>
          </cell>
          <cell r="HX537" t="str">
            <v>mstag:changeInForeignCurrencyTranslation</v>
          </cell>
          <cell r="HY537">
            <v>6</v>
          </cell>
          <cell r="HZ537" t="str">
            <v>ISO4217:USD</v>
          </cell>
          <cell r="IA537" t="b">
            <v>0</v>
          </cell>
          <cell r="IB537" t="b">
            <v>0</v>
          </cell>
        </row>
        <row r="538">
          <cell r="D538" t="str">
            <v>Change in minimum pension liability</v>
          </cell>
          <cell r="HX538" t="str">
            <v>mstag:changeInMinimumPensionLiability</v>
          </cell>
          <cell r="HY538">
            <v>6</v>
          </cell>
          <cell r="HZ538" t="str">
            <v>ISO4217:USD</v>
          </cell>
          <cell r="IA538" t="b">
            <v>0</v>
          </cell>
          <cell r="IB538" t="b">
            <v>0</v>
          </cell>
        </row>
        <row r="539">
          <cell r="D539" t="str">
            <v>Change in cash flow hedges</v>
          </cell>
          <cell r="G539">
            <v>0</v>
          </cell>
          <cell r="H539">
            <v>0</v>
          </cell>
          <cell r="I539">
            <v>0</v>
          </cell>
          <cell r="J539">
            <v>0</v>
          </cell>
          <cell r="K539">
            <v>7.8449999999999998</v>
          </cell>
          <cell r="L539">
            <v>-4.3019999999999996</v>
          </cell>
          <cell r="HX539" t="str">
            <v>mstag:changeInCashFlowHedges</v>
          </cell>
          <cell r="HY539">
            <v>6</v>
          </cell>
          <cell r="HZ539" t="str">
            <v>ISO4217:USD</v>
          </cell>
          <cell r="IA539" t="b">
            <v>0</v>
          </cell>
          <cell r="IB539" t="b">
            <v>0</v>
          </cell>
        </row>
        <row r="540">
          <cell r="D540" t="str">
            <v>Other change in accumulated other comprehensive income (loss)</v>
          </cell>
          <cell r="G540">
            <v>0</v>
          </cell>
          <cell r="H540">
            <v>0</v>
          </cell>
          <cell r="I540">
            <v>-20.337</v>
          </cell>
          <cell r="J540">
            <v>0</v>
          </cell>
          <cell r="K540">
            <v>0</v>
          </cell>
          <cell r="L540">
            <v>0</v>
          </cell>
          <cell r="HX540" t="str">
            <v>mstag:otherChangeInAccumulatedOtherComprehensiveIncomeLoss</v>
          </cell>
          <cell r="HY540">
            <v>6</v>
          </cell>
          <cell r="HZ540" t="str">
            <v>ISO4217:USD</v>
          </cell>
          <cell r="IA540" t="b">
            <v>0</v>
          </cell>
          <cell r="IB540" t="b">
            <v>0</v>
          </cell>
        </row>
        <row r="541">
          <cell r="D541" t="str">
            <v>Change in revaluation reserves</v>
          </cell>
          <cell r="HX541" t="str">
            <v>mstag:changeInRevaluationReserves</v>
          </cell>
          <cell r="HY541">
            <v>6</v>
          </cell>
          <cell r="HZ541" t="str">
            <v>ISO4217:USD</v>
          </cell>
          <cell r="IA541" t="b">
            <v>0</v>
          </cell>
          <cell r="IB541" t="b">
            <v>0</v>
          </cell>
        </row>
        <row r="542">
          <cell r="D542" t="str">
            <v>Change in unearned compensation reserve</v>
          </cell>
          <cell r="HX542" t="str">
            <v>mstag:changeInUnearnedCompensationReserve</v>
          </cell>
          <cell r="HY542">
            <v>6</v>
          </cell>
          <cell r="HZ542" t="str">
            <v>ISO4217:USD</v>
          </cell>
          <cell r="IA542" t="b">
            <v>0</v>
          </cell>
          <cell r="IB542" t="b">
            <v>0</v>
          </cell>
        </row>
        <row r="543">
          <cell r="B543" t="str">
            <v>Operating metrics</v>
          </cell>
          <cell r="HY543">
            <v>0</v>
          </cell>
          <cell r="HZ543" t="str">
            <v>ms_eqr_gcim_String:ms_eqr_gcim_string</v>
          </cell>
          <cell r="IA543" t="b">
            <v>0</v>
          </cell>
          <cell r="IB543" t="b">
            <v>0</v>
          </cell>
        </row>
        <row r="544">
          <cell r="C544" t="str">
            <v>Cumulative unrecognized gain (loss) on other investments, gross of tax, operating</v>
          </cell>
          <cell r="HX544" t="str">
            <v>mstag:cumulativeUnrealizedGainLossOnOtherInvestmentsGrossOfTaxOperating</v>
          </cell>
          <cell r="HY544">
            <v>6</v>
          </cell>
          <cell r="HZ544" t="str">
            <v>ISO4217:USD</v>
          </cell>
          <cell r="IA544" t="b">
            <v>0</v>
          </cell>
          <cell r="IB544" t="b">
            <v>0</v>
          </cell>
        </row>
        <row r="545">
          <cell r="C545" t="str">
            <v>Cumulative unrecognized gain (loss) on other investments, gross of tax, nonoperating</v>
          </cell>
          <cell r="HX545" t="str">
            <v>mstag:cumulativeUnrealizedGainLossOnOtherInvestmentsGrossOfTaxNonOperating</v>
          </cell>
          <cell r="HY545">
            <v>6</v>
          </cell>
          <cell r="HZ545" t="str">
            <v>ISO4217:USD</v>
          </cell>
          <cell r="IA545" t="b">
            <v>0</v>
          </cell>
          <cell r="IB545" t="b">
            <v>0</v>
          </cell>
        </row>
        <row r="546">
          <cell r="C546" t="str">
            <v>Current period unrecognized gain (loss) on other investments, gross of tax, operating</v>
          </cell>
          <cell r="G546" t="str">
            <v/>
          </cell>
          <cell r="H546" t="str">
            <v/>
          </cell>
          <cell r="I546" t="str">
            <v/>
          </cell>
          <cell r="J546" t="str">
            <v/>
          </cell>
          <cell r="K546" t="str">
            <v/>
          </cell>
          <cell r="L546" t="str">
            <v/>
          </cell>
          <cell r="M546" t="str">
            <v/>
          </cell>
          <cell r="HX546" t="str">
            <v>mstag:unrealizedGainLossOnOtherInvestmentsGrossOfTaxOperating</v>
          </cell>
          <cell r="HY546">
            <v>6</v>
          </cell>
          <cell r="HZ546" t="str">
            <v>ISO4217:USD</v>
          </cell>
          <cell r="IA546" t="b">
            <v>0</v>
          </cell>
          <cell r="IB546" t="b">
            <v>0</v>
          </cell>
        </row>
        <row r="547">
          <cell r="D547" t="str">
            <v>Current period unrecognized gain (loss) on other investments, gross of tax, operating, recurring</v>
          </cell>
          <cell r="HX547" t="str">
            <v>mstag:currentPeriodUnrecognizedGainLossOnOtherInvestmentsGrossOfTaxOperatingRecurring</v>
          </cell>
          <cell r="HY547">
            <v>6</v>
          </cell>
          <cell r="HZ547" t="str">
            <v>ISO4217:USD</v>
          </cell>
          <cell r="IA547" t="b">
            <v>0</v>
          </cell>
          <cell r="IB547" t="b">
            <v>0</v>
          </cell>
        </row>
        <row r="548">
          <cell r="D548" t="str">
            <v>Current period unrecognized gain (loss) on other investments, gross of tax, operating, one time</v>
          </cell>
          <cell r="HX548" t="str">
            <v>mstag:currentPeriodUnrecognizedGainLossOnOtherInvestmentsGrossOfTaxOperatingOneTime</v>
          </cell>
          <cell r="HY548">
            <v>6</v>
          </cell>
          <cell r="HZ548" t="str">
            <v>ISO4217:USD</v>
          </cell>
          <cell r="IA548" t="b">
            <v>0</v>
          </cell>
          <cell r="IB548" t="b">
            <v>0</v>
          </cell>
        </row>
        <row r="549">
          <cell r="C549" t="str">
            <v>Current period unrecognized gain (loss) on other investments, gross of tax, nonoperating</v>
          </cell>
          <cell r="G549" t="str">
            <v/>
          </cell>
          <cell r="H549" t="str">
            <v/>
          </cell>
          <cell r="I549" t="str">
            <v/>
          </cell>
          <cell r="J549" t="str">
            <v/>
          </cell>
          <cell r="K549" t="str">
            <v/>
          </cell>
          <cell r="L549" t="str">
            <v/>
          </cell>
          <cell r="M549" t="str">
            <v/>
          </cell>
          <cell r="HX549" t="str">
            <v>mstag:unrealizedGainLossOnOtherInvestmentsGrossOfTaxNonOperating</v>
          </cell>
          <cell r="HY549">
            <v>6</v>
          </cell>
          <cell r="HZ549" t="str">
            <v>ISO4217:USD</v>
          </cell>
          <cell r="IA549" t="b">
            <v>0</v>
          </cell>
          <cell r="IB549" t="b">
            <v>0</v>
          </cell>
        </row>
        <row r="550">
          <cell r="D550" t="str">
            <v>Current period unrecognized gain (loss) on other investments, gross of tax, nonoperating, recurring</v>
          </cell>
          <cell r="HX550" t="str">
            <v>mstag:currentPeriodUnrecognizedGainLossOnOtherInvestmentsGrossOfTaxNonOperatingRecurring</v>
          </cell>
          <cell r="HY550">
            <v>6</v>
          </cell>
          <cell r="HZ550" t="str">
            <v>ISO4217:USD</v>
          </cell>
          <cell r="IA550" t="b">
            <v>0</v>
          </cell>
          <cell r="IB550" t="b">
            <v>0</v>
          </cell>
        </row>
        <row r="551">
          <cell r="D551" t="str">
            <v>Current period unrecognized gain (loss) on other investments, gross of tax, nonoperating, one time</v>
          </cell>
          <cell r="HX551" t="str">
            <v>mstag:currentPeriodUnrecognizedGainLossOnOtherInvestmentsGrossOfTaxNonOperatingOneTime</v>
          </cell>
          <cell r="HY551">
            <v>6</v>
          </cell>
          <cell r="HZ551" t="str">
            <v>ISO4217:USD</v>
          </cell>
          <cell r="IA551" t="b">
            <v>0</v>
          </cell>
          <cell r="IB551" t="b">
            <v>0</v>
          </cell>
        </row>
        <row r="552">
          <cell r="C552" t="str">
            <v>Distribution metrics</v>
          </cell>
          <cell r="HY552">
            <v>0</v>
          </cell>
          <cell r="HZ552" t="str">
            <v>ms_eqr_gcim_String:ms_eqr_gcim_string</v>
          </cell>
          <cell r="IA552" t="b">
            <v>0</v>
          </cell>
          <cell r="IB552" t="b">
            <v>0</v>
          </cell>
        </row>
        <row r="553">
          <cell r="D553" t="str">
            <v>Number of gas customers, average</v>
          </cell>
          <cell r="HX553" t="str">
            <v>mstag:numberOfGasCustomersAverage</v>
          </cell>
          <cell r="HY553">
            <v>6</v>
          </cell>
          <cell r="HZ553" t="str">
            <v>ms_eqr_gcim_Decimal:ms_eqr_gcim_decimal</v>
          </cell>
          <cell r="IA553" t="b">
            <v>0</v>
          </cell>
          <cell r="IB553" t="b">
            <v>0</v>
          </cell>
        </row>
        <row r="554">
          <cell r="D554" t="str">
            <v>Number of gas customers, end of period</v>
          </cell>
          <cell r="HX554" t="str">
            <v>mstag:numberOfGasCustomersEndOfPeriod</v>
          </cell>
          <cell r="HY554">
            <v>6</v>
          </cell>
          <cell r="HZ554" t="str">
            <v>ms_eqr_gcim_Decimal:ms_eqr_gcim_decimal</v>
          </cell>
          <cell r="IA554" t="b">
            <v>0</v>
          </cell>
          <cell r="IB554" t="b">
            <v>0</v>
          </cell>
        </row>
        <row r="555">
          <cell r="C555" t="str">
            <v>Heating degree days</v>
          </cell>
          <cell r="HX555" t="str">
            <v>mstag:heatingDegreeDays</v>
          </cell>
          <cell r="HY555">
            <v>6</v>
          </cell>
          <cell r="HZ555" t="str">
            <v>ms_eqr_gcim_Decimal:ms_eqr_gcim_decimal</v>
          </cell>
          <cell r="IA555" t="b">
            <v>0</v>
          </cell>
          <cell r="IB555" t="b">
            <v>0</v>
          </cell>
        </row>
        <row r="556">
          <cell r="C556" t="str">
            <v>Revenue concentration metrics</v>
          </cell>
          <cell r="HY556">
            <v>0</v>
          </cell>
          <cell r="HZ556" t="str">
            <v>ms_eqr_gcim_String:ms_eqr_gcim_string</v>
          </cell>
          <cell r="IA556" t="b">
            <v>0</v>
          </cell>
          <cell r="IB556" t="b">
            <v>0</v>
          </cell>
        </row>
        <row r="557">
          <cell r="D557" t="str">
            <v>Top 3 drugs as percent of total sales</v>
          </cell>
          <cell r="G557">
            <v>0.39169088733116775</v>
          </cell>
          <cell r="H557">
            <v>0.56714962385065482</v>
          </cell>
          <cell r="I557">
            <v>0.66307381387739395</v>
          </cell>
          <cell r="J557">
            <v>0.74051474614722679</v>
          </cell>
          <cell r="K557">
            <v>0.81215216019278214</v>
          </cell>
          <cell r="L557">
            <v>0.85288408208541333</v>
          </cell>
          <cell r="HX557" t="str">
            <v>mstag:top3DrugsAsPercentOfTotalSales</v>
          </cell>
          <cell r="HY557">
            <v>0</v>
          </cell>
          <cell r="HZ557" t="str">
            <v>ms_eqr_gcim_Decimal:ms_eqr_gcim_decimal</v>
          </cell>
          <cell r="IA557" t="b">
            <v>0</v>
          </cell>
          <cell r="IB557" t="b">
            <v>0</v>
          </cell>
        </row>
        <row r="558">
          <cell r="D558" t="str">
            <v>Top 10 drugs as percent of total sales</v>
          </cell>
          <cell r="HX558" t="str">
            <v>mstag:top10DrugsAsPercentOfTotalSales</v>
          </cell>
          <cell r="HY558">
            <v>0</v>
          </cell>
          <cell r="HZ558" t="str">
            <v>ms_eqr_gcim_Decimal:ms_eqr_gcim_decimal</v>
          </cell>
          <cell r="IA558" t="b">
            <v>0</v>
          </cell>
          <cell r="IB558" t="b">
            <v>0</v>
          </cell>
        </row>
        <row r="559">
          <cell r="D559" t="str">
            <v>Generic products as percent of total sales</v>
          </cell>
          <cell r="HX559" t="str">
            <v>mstag:genericProductsAsPercentOfTotalSales</v>
          </cell>
          <cell r="HY559">
            <v>0</v>
          </cell>
          <cell r="HZ559" t="str">
            <v>ms_eqr_gcim_Decimal:ms_eqr_gcim_decimal</v>
          </cell>
          <cell r="IA559" t="b">
            <v>0</v>
          </cell>
          <cell r="IB559" t="b">
            <v>0</v>
          </cell>
        </row>
        <row r="560">
          <cell r="D560" t="str">
            <v>Nongeneric (patented) products as percent of total sales</v>
          </cell>
          <cell r="HX560" t="str">
            <v>mstag:nonGenericPatentedProductsAsPercentOfTotalSales</v>
          </cell>
          <cell r="HY560">
            <v>0</v>
          </cell>
          <cell r="HZ560" t="str">
            <v>ms_eqr_gcim_Decimal:ms_eqr_gcim_decimal</v>
          </cell>
          <cell r="IA560" t="b">
            <v>0</v>
          </cell>
          <cell r="IB560" t="b">
            <v>0</v>
          </cell>
        </row>
        <row r="561">
          <cell r="D561" t="str">
            <v>Hospital products as percent of total sales</v>
          </cell>
          <cell r="HX561" t="str">
            <v>mstag:hospitalProductsAsPercentOfTotalSales</v>
          </cell>
          <cell r="HY561">
            <v>0</v>
          </cell>
          <cell r="HZ561" t="str">
            <v>ms_eqr_gcim_Decimal:ms_eqr_gcim_decimal</v>
          </cell>
          <cell r="IA561" t="b">
            <v>0</v>
          </cell>
          <cell r="IB561" t="b">
            <v>0</v>
          </cell>
        </row>
        <row r="562">
          <cell r="D562" t="str">
            <v>Primary care products as percent of total sales</v>
          </cell>
          <cell r="HX562" t="str">
            <v>mstag:primaryCareProductsAsPercentOfTotalSales</v>
          </cell>
          <cell r="HY562">
            <v>0</v>
          </cell>
          <cell r="HZ562" t="str">
            <v>ms_eqr_gcim_Decimal:ms_eqr_gcim_decimal</v>
          </cell>
          <cell r="IA562" t="b">
            <v>0</v>
          </cell>
          <cell r="IB562" t="b">
            <v>0</v>
          </cell>
        </row>
        <row r="563">
          <cell r="D563" t="str">
            <v>Pills/tablets/capsules as percent of total sales</v>
          </cell>
          <cell r="HX563" t="str">
            <v>mstag:pillstabletscapsulesAsPercentOfTotalSales</v>
          </cell>
          <cell r="HY563">
            <v>0</v>
          </cell>
          <cell r="HZ563" t="str">
            <v>ms_eqr_gcim_Decimal:ms_eqr_gcim_decimal</v>
          </cell>
          <cell r="IA563" t="b">
            <v>0</v>
          </cell>
          <cell r="IB563" t="b">
            <v>0</v>
          </cell>
        </row>
        <row r="564">
          <cell r="D564" t="str">
            <v>Biological products as percent of total sales</v>
          </cell>
          <cell r="HX564" t="str">
            <v>mstag:biologicalProductsAsPercentOfTotalSales</v>
          </cell>
          <cell r="HY564">
            <v>0</v>
          </cell>
          <cell r="HZ564" t="str">
            <v>ms_eqr_gcim_Decimal:ms_eqr_gcim_decimal</v>
          </cell>
          <cell r="IA564" t="b">
            <v>0</v>
          </cell>
          <cell r="IB564" t="b">
            <v>0</v>
          </cell>
        </row>
        <row r="565">
          <cell r="D565" t="str">
            <v>Chemical products as percent of total sales</v>
          </cell>
          <cell r="HX565" t="str">
            <v>mstag:chemicalProductsAsPercentOfTotalSales</v>
          </cell>
          <cell r="HY565">
            <v>0</v>
          </cell>
          <cell r="HZ565" t="str">
            <v>ms_eqr_gcim_Decimal:ms_eqr_gcim_decimal</v>
          </cell>
          <cell r="IA565" t="b">
            <v>0</v>
          </cell>
          <cell r="IB565" t="b">
            <v>0</v>
          </cell>
        </row>
        <row r="566">
          <cell r="D566" t="str">
            <v>Other products as a percent of total sales</v>
          </cell>
          <cell r="HX566" t="str">
            <v>mstag:otherProductsAsAPercentOfTotalSales</v>
          </cell>
          <cell r="HY566">
            <v>0</v>
          </cell>
          <cell r="HZ566" t="str">
            <v>ms_eqr_gcim_Decimal:ms_eqr_gcim_decimal</v>
          </cell>
          <cell r="IA566" t="b">
            <v>0</v>
          </cell>
          <cell r="IB566" t="b">
            <v>0</v>
          </cell>
        </row>
        <row r="567">
          <cell r="C567" t="str">
            <v>Pipeline segmentation</v>
          </cell>
          <cell r="HY567">
            <v>0</v>
          </cell>
          <cell r="HZ567" t="str">
            <v>ms_eqr_gcim_String:ms_eqr_gcim_string</v>
          </cell>
          <cell r="IA567" t="b">
            <v>0</v>
          </cell>
          <cell r="IB567" t="b">
            <v>0</v>
          </cell>
        </row>
        <row r="568">
          <cell r="D568" t="str">
            <v>Total number of drugs in Phase 1 trials</v>
          </cell>
          <cell r="G568">
            <v>2</v>
          </cell>
          <cell r="H568">
            <v>1</v>
          </cell>
          <cell r="I568">
            <v>1</v>
          </cell>
          <cell r="J568">
            <v>4</v>
          </cell>
          <cell r="K568">
            <v>1</v>
          </cell>
          <cell r="L568">
            <v>0</v>
          </cell>
          <cell r="HX568" t="str">
            <v>mstag:totalNumberOfDrugsInPhase1Trials</v>
          </cell>
          <cell r="HY568">
            <v>0</v>
          </cell>
          <cell r="HZ568" t="str">
            <v>ms_eqr_gcim_Decimal:ms_eqr_gcim_decimal</v>
          </cell>
          <cell r="IA568" t="b">
            <v>0</v>
          </cell>
          <cell r="IB568" t="b">
            <v>0</v>
          </cell>
        </row>
        <row r="569">
          <cell r="D569" t="str">
            <v>Total number of drugs in Phase 2 trials</v>
          </cell>
          <cell r="G569">
            <v>5</v>
          </cell>
          <cell r="H569">
            <v>7</v>
          </cell>
          <cell r="I569">
            <v>5</v>
          </cell>
          <cell r="J569">
            <v>4</v>
          </cell>
          <cell r="K569">
            <v>3</v>
          </cell>
          <cell r="L569">
            <v>2</v>
          </cell>
          <cell r="HX569" t="str">
            <v>mstag:totalNumberOfDrugsInPhase2Trials</v>
          </cell>
          <cell r="HY569">
            <v>0</v>
          </cell>
          <cell r="HZ569" t="str">
            <v>ms_eqr_gcim_Decimal:ms_eqr_gcim_decimal</v>
          </cell>
          <cell r="IA569" t="b">
            <v>0</v>
          </cell>
          <cell r="IB569" t="b">
            <v>0</v>
          </cell>
        </row>
        <row r="570">
          <cell r="D570" t="str">
            <v>Total number of drugs in Phase 3 trials</v>
          </cell>
          <cell r="G570">
            <v>9</v>
          </cell>
          <cell r="H570">
            <v>7</v>
          </cell>
          <cell r="I570">
            <v>5</v>
          </cell>
          <cell r="J570">
            <v>8</v>
          </cell>
          <cell r="K570">
            <v>6</v>
          </cell>
          <cell r="L570">
            <v>5</v>
          </cell>
          <cell r="HX570" t="str">
            <v>mstag:totalNumberOfDrugsInPhase3Trials</v>
          </cell>
          <cell r="HY570">
            <v>0</v>
          </cell>
          <cell r="HZ570" t="str">
            <v>ms_eqr_gcim_Decimal:ms_eqr_gcim_decimal</v>
          </cell>
          <cell r="IA570" t="b">
            <v>0</v>
          </cell>
          <cell r="IB570" t="b">
            <v>0</v>
          </cell>
        </row>
        <row r="571">
          <cell r="D571" t="str">
            <v>Total number of drugs in Phase 2 or 3 trials</v>
          </cell>
          <cell r="G571">
            <v>7</v>
          </cell>
          <cell r="H571">
            <v>8</v>
          </cell>
          <cell r="I571">
            <v>6</v>
          </cell>
          <cell r="J571">
            <v>8</v>
          </cell>
          <cell r="K571">
            <v>4</v>
          </cell>
          <cell r="L571">
            <v>2</v>
          </cell>
          <cell r="HX571" t="str">
            <v>mstag:totalNumberOfDrugsInPhase2Or3Trials</v>
          </cell>
          <cell r="HY571">
            <v>0</v>
          </cell>
          <cell r="HZ571" t="str">
            <v>ms_eqr_gcim_Decimal:ms_eqr_gcim_decimal</v>
          </cell>
          <cell r="IA571" t="b">
            <v>0</v>
          </cell>
          <cell r="IB571" t="b">
            <v>0</v>
          </cell>
        </row>
        <row r="572">
          <cell r="D572" t="str">
            <v>Total number of marketed products</v>
          </cell>
          <cell r="G572">
            <v>6</v>
          </cell>
          <cell r="H572">
            <v>7</v>
          </cell>
          <cell r="I572">
            <v>8</v>
          </cell>
          <cell r="J572">
            <v>9</v>
          </cell>
          <cell r="K572">
            <v>10</v>
          </cell>
          <cell r="L572">
            <v>10</v>
          </cell>
          <cell r="HX572" t="str">
            <v>mstag:totalNumberOfMarketedProducts</v>
          </cell>
          <cell r="HY572">
            <v>0</v>
          </cell>
          <cell r="HZ572" t="str">
            <v>ms_eqr_gcim_Decimal:ms_eqr_gcim_decimal</v>
          </cell>
          <cell r="IA572" t="b">
            <v>0</v>
          </cell>
          <cell r="IB572" t="b">
            <v>0</v>
          </cell>
        </row>
        <row r="573">
          <cell r="D573" t="str">
            <v>Percent Phase 2</v>
          </cell>
          <cell r="G573">
            <v>0.3125</v>
          </cell>
          <cell r="H573">
            <v>0.46666666666666667</v>
          </cell>
          <cell r="I573">
            <v>0.45454545454545453</v>
          </cell>
          <cell r="J573">
            <v>0.25</v>
          </cell>
          <cell r="K573">
            <v>0.3</v>
          </cell>
          <cell r="L573">
            <v>0.4</v>
          </cell>
          <cell r="HX573" t="str">
            <v>mstag:percentPhase2</v>
          </cell>
          <cell r="HY573">
            <v>0</v>
          </cell>
          <cell r="HZ573" t="str">
            <v>ms_eqr_gcim_Decimal:ms_eqr_gcim_decimal</v>
          </cell>
          <cell r="IA573" t="b">
            <v>0</v>
          </cell>
          <cell r="IB573" t="b">
            <v>0</v>
          </cell>
        </row>
        <row r="574">
          <cell r="D574" t="str">
            <v>Percent Phase 3</v>
          </cell>
          <cell r="G574">
            <v>0.5625</v>
          </cell>
          <cell r="H574">
            <v>0.46666666666666667</v>
          </cell>
          <cell r="I574">
            <v>0.45454545454545453</v>
          </cell>
          <cell r="J574">
            <v>0.5</v>
          </cell>
          <cell r="K574">
            <v>0.6</v>
          </cell>
          <cell r="L574">
            <v>0.7142857142857143</v>
          </cell>
          <cell r="HX574" t="str">
            <v>mstag:percentPhase3</v>
          </cell>
          <cell r="HY574">
            <v>0</v>
          </cell>
          <cell r="HZ574" t="str">
            <v>ms_eqr_gcim_Decimal:ms_eqr_gcim_decimal</v>
          </cell>
          <cell r="IA574" t="b">
            <v>0</v>
          </cell>
          <cell r="IB574" t="b">
            <v>0</v>
          </cell>
        </row>
        <row r="575">
          <cell r="C575" t="str">
            <v>Estimated net option expense if reported</v>
          </cell>
          <cell r="HX575" t="str">
            <v>mstag:estimatedNetOptionExpenseIfReported</v>
          </cell>
          <cell r="HY575">
            <v>6</v>
          </cell>
          <cell r="HZ575" t="str">
            <v>ISO4217:USD</v>
          </cell>
          <cell r="IA575" t="b">
            <v>0</v>
          </cell>
          <cell r="IB575" t="b">
            <v>0</v>
          </cell>
        </row>
        <row r="576">
          <cell r="C576" t="str">
            <v>Unrecorded goodwill from poolings, write-offs, and cumulative amortization</v>
          </cell>
          <cell r="G576">
            <v>0</v>
          </cell>
          <cell r="H576">
            <v>0</v>
          </cell>
          <cell r="I576">
            <v>690.20899999999995</v>
          </cell>
          <cell r="J576">
            <v>843.49400000000003</v>
          </cell>
          <cell r="K576">
            <v>843.49400000000003</v>
          </cell>
          <cell r="L576">
            <v>843.49400000000003</v>
          </cell>
          <cell r="M576">
            <v>843.49400000000003</v>
          </cell>
          <cell r="HX576" t="str">
            <v>mstag:unrecordedGoodwillFromPoolingAndAmortizedOrWrittenOffGoodwill</v>
          </cell>
          <cell r="HY576">
            <v>6</v>
          </cell>
          <cell r="HZ576" t="str">
            <v>ISO4217:USD</v>
          </cell>
          <cell r="IA576" t="b">
            <v>0</v>
          </cell>
          <cell r="IB576" t="b">
            <v>0</v>
          </cell>
        </row>
        <row r="577">
          <cell r="D577" t="str">
            <v>Unrecorded goodwill from poolings</v>
          </cell>
          <cell r="HX577" t="str">
            <v>mstag:unrecordedGoodwillFromPoolings</v>
          </cell>
          <cell r="HY577">
            <v>6</v>
          </cell>
          <cell r="HZ577" t="str">
            <v>ISO4217:USD</v>
          </cell>
          <cell r="IA577" t="b">
            <v>0</v>
          </cell>
          <cell r="IB577" t="b">
            <v>0</v>
          </cell>
        </row>
        <row r="578">
          <cell r="D578" t="str">
            <v>Nonimpairment write-offs</v>
          </cell>
          <cell r="HX578" t="str">
            <v>mstag:nonImpairmentWriteOffs</v>
          </cell>
          <cell r="HY578">
            <v>6</v>
          </cell>
          <cell r="HZ578" t="str">
            <v>ISO4217:USD</v>
          </cell>
          <cell r="IA578" t="b">
            <v>0</v>
          </cell>
          <cell r="IB578" t="b">
            <v>0</v>
          </cell>
        </row>
        <row r="579">
          <cell r="D579" t="str">
            <v>Cumulative goodwill impairments reported</v>
          </cell>
          <cell r="HX579" t="str">
            <v>mstag:cumulativeGoodwillImpairmentsReported</v>
          </cell>
          <cell r="HY579">
            <v>6</v>
          </cell>
          <cell r="HZ579" t="str">
            <v>ISO4217:USD</v>
          </cell>
          <cell r="IA579" t="b">
            <v>0</v>
          </cell>
          <cell r="IB579" t="b">
            <v>0</v>
          </cell>
        </row>
        <row r="580">
          <cell r="D580" t="str">
            <v>Cumulative amortization</v>
          </cell>
          <cell r="HX580" t="str">
            <v>mstag:cumulativeAmortization</v>
          </cell>
          <cell r="HY580">
            <v>6</v>
          </cell>
          <cell r="HZ580" t="str">
            <v>ISO4217:USD</v>
          </cell>
          <cell r="IA580" t="b">
            <v>0</v>
          </cell>
          <cell r="IB580" t="b">
            <v>0</v>
          </cell>
        </row>
        <row r="581">
          <cell r="C581" t="str">
            <v>Analyst estimated goodwill impairments</v>
          </cell>
          <cell r="HX581" t="str">
            <v>mstag:analystEstimatedGoodwillImpairments</v>
          </cell>
          <cell r="HY581">
            <v>6</v>
          </cell>
          <cell r="HZ581" t="str">
            <v>ISO4217:USD</v>
          </cell>
          <cell r="IA581" t="b">
            <v>0</v>
          </cell>
          <cell r="IB581" t="b">
            <v>0</v>
          </cell>
        </row>
        <row r="582">
          <cell r="C582" t="str">
            <v>Cumulative indefinite life intangible amortization and impairments reported</v>
          </cell>
          <cell r="G582" t="str">
            <v/>
          </cell>
          <cell r="H582" t="str">
            <v/>
          </cell>
          <cell r="I582" t="str">
            <v/>
          </cell>
          <cell r="J582" t="str">
            <v/>
          </cell>
          <cell r="K582" t="str">
            <v/>
          </cell>
          <cell r="L582" t="str">
            <v/>
          </cell>
          <cell r="M582" t="str">
            <v/>
          </cell>
          <cell r="HX582" t="str">
            <v>mstag:cumulativeIndefiniteLifeIntangibleAmortizationAndImpairmentsReported</v>
          </cell>
          <cell r="HY582">
            <v>6</v>
          </cell>
          <cell r="HZ582" t="str">
            <v>ISO4217:USD</v>
          </cell>
          <cell r="IA582" t="b">
            <v>0</v>
          </cell>
          <cell r="IB582" t="b">
            <v>0</v>
          </cell>
        </row>
        <row r="583">
          <cell r="D583" t="str">
            <v>Cumulative indefinite life intangible amortization</v>
          </cell>
          <cell r="HX583" t="str">
            <v>mstag:cumulativeIndefiniteLifeIntangibleAmortization</v>
          </cell>
          <cell r="HY583">
            <v>6</v>
          </cell>
          <cell r="HZ583" t="str">
            <v>ISO4217:USD</v>
          </cell>
          <cell r="IA583" t="b">
            <v>0</v>
          </cell>
          <cell r="IB583" t="b">
            <v>0</v>
          </cell>
        </row>
        <row r="584">
          <cell r="D584" t="str">
            <v>Cumulative indefinite life intangible impairments reported</v>
          </cell>
          <cell r="HX584" t="str">
            <v>mstag:cumulativeIndefiniteLifeIntangibleImpairmentsReported</v>
          </cell>
          <cell r="HY584">
            <v>6</v>
          </cell>
          <cell r="HZ584" t="str">
            <v>ISO4217:USD</v>
          </cell>
          <cell r="IA584" t="b">
            <v>0</v>
          </cell>
          <cell r="IB584" t="b">
            <v>0</v>
          </cell>
        </row>
        <row r="585">
          <cell r="C585" t="str">
            <v>Adjustment for cash taxes paid</v>
          </cell>
          <cell r="HX585" t="str">
            <v>mstag:adjustmentForCashTaxesPaid</v>
          </cell>
          <cell r="HY585">
            <v>6</v>
          </cell>
          <cell r="HZ585" t="str">
            <v>ISO4217:USD</v>
          </cell>
          <cell r="IA585" t="b">
            <v>0</v>
          </cell>
          <cell r="IB585" t="b">
            <v>0</v>
          </cell>
        </row>
        <row r="586">
          <cell r="C586" t="str">
            <v>Net cash used (from) one-time items</v>
          </cell>
          <cell r="HX586" t="str">
            <v>mstag:netCashUsedFromOneTimeItems</v>
          </cell>
          <cell r="HY586">
            <v>6</v>
          </cell>
          <cell r="HZ586" t="str">
            <v>ISO4217:USD</v>
          </cell>
          <cell r="IA586" t="b">
            <v>0</v>
          </cell>
          <cell r="IB586" t="b">
            <v>0</v>
          </cell>
        </row>
        <row r="587">
          <cell r="C587" t="str">
            <v>Net increase in beginning net operating assets from change in consolidation of investments</v>
          </cell>
          <cell r="HX587" t="str">
            <v>mstag:adjustmentToNetOperatingAssetsFor1stTimeConsolidationOfInvestments</v>
          </cell>
          <cell r="HY587">
            <v>6</v>
          </cell>
          <cell r="HZ587" t="str">
            <v>ISO4217:USD</v>
          </cell>
          <cell r="IA587" t="b">
            <v>0</v>
          </cell>
          <cell r="IB587" t="b">
            <v>0</v>
          </cell>
        </row>
        <row r="588">
          <cell r="C588" t="str">
            <v>Net increase in beginning net deferred tax assets (operating) from change in consolidation of investments</v>
          </cell>
          <cell r="HX588" t="str">
            <v>mstag:adjustmentToNetDeferredTaxAssetsOperatingFor1stTimeConsolidationOfInvestments</v>
          </cell>
          <cell r="HY588">
            <v>6</v>
          </cell>
          <cell r="HZ588" t="str">
            <v>ISO4217:USD</v>
          </cell>
          <cell r="IA588" t="b">
            <v>0</v>
          </cell>
          <cell r="IB588" t="b">
            <v>0</v>
          </cell>
        </row>
        <row r="589">
          <cell r="C589" t="str">
            <v>Net increase in beginning net deferred tax assets (financing) from change in consolidation of investments</v>
          </cell>
          <cell r="HX589" t="str">
            <v>mstag:adjustmentToNetDeferredTaxAssetsFinancingFor1stTimeConsolidationOfInvestments</v>
          </cell>
          <cell r="HY589">
            <v>6</v>
          </cell>
          <cell r="HZ589" t="str">
            <v>ISO4217:USD</v>
          </cell>
          <cell r="IA589" t="b">
            <v>0</v>
          </cell>
          <cell r="IB589" t="b">
            <v>0</v>
          </cell>
        </row>
        <row r="590">
          <cell r="C590" t="str">
            <v>Net increase in beginning net debt from change in consolidation of investments</v>
          </cell>
          <cell r="HX590" t="str">
            <v>mstag:adjustmentToNetDebtFor1stTimeConsolidationOfInvestments</v>
          </cell>
          <cell r="HY590">
            <v>6</v>
          </cell>
          <cell r="HZ590" t="str">
            <v>ISO4217:USD</v>
          </cell>
          <cell r="IA590" t="b">
            <v>0</v>
          </cell>
          <cell r="IB590" t="b">
            <v>0</v>
          </cell>
        </row>
        <row r="591">
          <cell r="C591" t="str">
            <v>Net decrease in beginning net operating assets from discontinued operations</v>
          </cell>
          <cell r="HX591" t="str">
            <v>mstag:adjustmentToNetOperatingAssetsForDiscontinuedOperations</v>
          </cell>
          <cell r="HY591">
            <v>6</v>
          </cell>
          <cell r="HZ591" t="str">
            <v>ISO4217:USD</v>
          </cell>
          <cell r="IA591" t="b">
            <v>0</v>
          </cell>
          <cell r="IB591" t="b">
            <v>0</v>
          </cell>
        </row>
        <row r="592">
          <cell r="C592" t="str">
            <v>Net decrease in beginning net deferred tax assets (operating) from discontinued operations</v>
          </cell>
          <cell r="HX592" t="str">
            <v>mstag:adjustmentToNetDeferredTaxAssetsOperatingForDiscontinuedOperations</v>
          </cell>
          <cell r="HY592">
            <v>6</v>
          </cell>
          <cell r="HZ592" t="str">
            <v>ISO4217:USD</v>
          </cell>
          <cell r="IA592" t="b">
            <v>0</v>
          </cell>
          <cell r="IB592" t="b">
            <v>0</v>
          </cell>
        </row>
        <row r="593">
          <cell r="C593" t="str">
            <v>Net decrease in beginning net deferred tax assets (financing) from discontinued operations</v>
          </cell>
          <cell r="HX593" t="str">
            <v>mstag:adjustmentToNetDeferredTaxAssetsFinancingForDiscontinuedOperations</v>
          </cell>
          <cell r="HY593">
            <v>6</v>
          </cell>
          <cell r="HZ593" t="str">
            <v>ISO4217:USD</v>
          </cell>
          <cell r="IA593" t="b">
            <v>0</v>
          </cell>
          <cell r="IB593" t="b">
            <v>0</v>
          </cell>
        </row>
        <row r="594">
          <cell r="C594" t="str">
            <v>Net decrease in beginning net debt from discontinued operations</v>
          </cell>
          <cell r="HX594" t="str">
            <v>mstag:adjustmentToNetDebtForDiscontinuedOperations</v>
          </cell>
          <cell r="HY594">
            <v>6</v>
          </cell>
          <cell r="HZ594" t="str">
            <v>ISO4217:USD</v>
          </cell>
          <cell r="IA594" t="b">
            <v>0</v>
          </cell>
          <cell r="IB594" t="b">
            <v>0</v>
          </cell>
        </row>
        <row r="595">
          <cell r="C595" t="str">
            <v>Risk free rate</v>
          </cell>
          <cell r="HX595" t="str">
            <v>mstag:riskFreeRate</v>
          </cell>
          <cell r="HY595">
            <v>0</v>
          </cell>
          <cell r="HZ595" t="str">
            <v>ms_eqr_gcim_Decimal:ms_eqr_gcim_decimal</v>
          </cell>
          <cell r="IA595" t="b">
            <v>0</v>
          </cell>
          <cell r="IB595" t="b">
            <v>0</v>
          </cell>
        </row>
        <row r="596">
          <cell r="C596" t="str">
            <v>Beta</v>
          </cell>
          <cell r="HX596" t="str">
            <v>mstag:beta</v>
          </cell>
          <cell r="HY596">
            <v>0</v>
          </cell>
          <cell r="HZ596" t="str">
            <v>ms_eqr_gcim_Decimal:ms_eqr_gcim_decimal</v>
          </cell>
          <cell r="IA596" t="b">
            <v>0</v>
          </cell>
          <cell r="IB596" t="b">
            <v>0</v>
          </cell>
        </row>
        <row r="597">
          <cell r="C597" t="str">
            <v>Equity risk premium</v>
          </cell>
          <cell r="HX597" t="str">
            <v>mstag:equityRiskPremium</v>
          </cell>
          <cell r="HY597">
            <v>0</v>
          </cell>
          <cell r="HZ597" t="str">
            <v>ms_eqr_gcim_Decimal:ms_eqr_gcim_decimal</v>
          </cell>
          <cell r="IA597" t="b">
            <v>0</v>
          </cell>
          <cell r="IB597" t="b">
            <v>0</v>
          </cell>
        </row>
        <row r="598">
          <cell r="C598" t="str">
            <v>Weighted average cost of capital (WACC)</v>
          </cell>
          <cell r="HX598" t="str">
            <v>mstag:weightedAverageCostOfCapitalWacc</v>
          </cell>
          <cell r="HY598">
            <v>0</v>
          </cell>
          <cell r="HZ598" t="str">
            <v>ms_eqr_gcim_Decimal:ms_eqr_gcim_decimal</v>
          </cell>
          <cell r="IA598" t="b">
            <v>0</v>
          </cell>
          <cell r="IB598" t="b">
            <v>0</v>
          </cell>
        </row>
        <row r="599">
          <cell r="C599" t="str">
            <v>Market value of investments, nonoperating</v>
          </cell>
          <cell r="HX599" t="str">
            <v>mstag:marketValueOfInvestmentsNonOperating</v>
          </cell>
          <cell r="HY599">
            <v>6</v>
          </cell>
          <cell r="HZ599" t="str">
            <v>ISO4217:USD</v>
          </cell>
          <cell r="IA599" t="b">
            <v>0</v>
          </cell>
          <cell r="IB599" t="b">
            <v>0</v>
          </cell>
        </row>
        <row r="600">
          <cell r="C600" t="str">
            <v>Market value of short- and long-term debt</v>
          </cell>
          <cell r="G600" t="str">
            <v/>
          </cell>
          <cell r="H600" t="str">
            <v/>
          </cell>
          <cell r="I600" t="str">
            <v/>
          </cell>
          <cell r="J600" t="str">
            <v/>
          </cell>
          <cell r="K600" t="str">
            <v/>
          </cell>
          <cell r="L600" t="str">
            <v/>
          </cell>
          <cell r="M600" t="str">
            <v/>
          </cell>
          <cell r="HX600" t="str">
            <v>mstag:marketValueOfShortAndLongTermDebt</v>
          </cell>
          <cell r="HY600">
            <v>6</v>
          </cell>
          <cell r="HZ600" t="str">
            <v>ISO4217:USD</v>
          </cell>
          <cell r="IA600" t="b">
            <v>0</v>
          </cell>
          <cell r="IB600" t="b">
            <v>0</v>
          </cell>
        </row>
        <row r="601">
          <cell r="D601" t="str">
            <v>Market value of short-term borrowings</v>
          </cell>
          <cell r="HX601" t="str">
            <v>mstag:marketValueOfShortTermBorrowings</v>
          </cell>
          <cell r="HY601">
            <v>6</v>
          </cell>
          <cell r="HZ601" t="str">
            <v>ISO4217:USD</v>
          </cell>
          <cell r="IA601" t="b">
            <v>0</v>
          </cell>
          <cell r="IB601" t="b">
            <v>0</v>
          </cell>
        </row>
        <row r="602">
          <cell r="D602" t="str">
            <v>Market value of long-term debt</v>
          </cell>
          <cell r="HX602" t="str">
            <v>mstag:marketValueOfLongTermDebt</v>
          </cell>
          <cell r="HY602">
            <v>6</v>
          </cell>
          <cell r="HZ602" t="str">
            <v>ISO4217:USD</v>
          </cell>
          <cell r="IA602" t="b">
            <v>0</v>
          </cell>
          <cell r="IB602" t="b">
            <v>0</v>
          </cell>
        </row>
        <row r="603">
          <cell r="C603" t="str">
            <v>Market value of preferred equity</v>
          </cell>
          <cell r="HX603" t="str">
            <v>mstag:marketValueOfPreferredEquity</v>
          </cell>
          <cell r="HY603">
            <v>6</v>
          </cell>
          <cell r="HZ603" t="str">
            <v>ISO4217:USD</v>
          </cell>
          <cell r="IA603" t="b">
            <v>0</v>
          </cell>
          <cell r="IB603" t="b">
            <v>0</v>
          </cell>
        </row>
        <row r="604">
          <cell r="C604" t="str">
            <v>Market value of trust preferred securities</v>
          </cell>
          <cell r="HX604" t="str">
            <v>mstag:marketValueOfTrustPreferredSecurities</v>
          </cell>
          <cell r="HY604">
            <v>6</v>
          </cell>
          <cell r="HZ604" t="str">
            <v>ISO4217:USD</v>
          </cell>
          <cell r="IA604" t="b">
            <v>0</v>
          </cell>
          <cell r="IB604" t="b">
            <v>0</v>
          </cell>
        </row>
        <row r="605">
          <cell r="C605" t="str">
            <v>Market value of minority interests in shareholders' equity</v>
          </cell>
          <cell r="HX605" t="str">
            <v>mstag:marketValueOfMinorityInterestsInShareholdersEquity</v>
          </cell>
          <cell r="HY605">
            <v>6</v>
          </cell>
          <cell r="HZ605" t="str">
            <v>ISO4217:USD</v>
          </cell>
          <cell r="IA605" t="b">
            <v>0</v>
          </cell>
          <cell r="IB605" t="b">
            <v>0</v>
          </cell>
        </row>
        <row r="606">
          <cell r="C606" t="str">
            <v>Share of market value of associates accounted for under the equity method (operating)</v>
          </cell>
          <cell r="HX606" t="str">
            <v>mstag:shareOfMarketValueOfAssociatesAccountedForUnderTheEquityMethodOperating</v>
          </cell>
          <cell r="HY606">
            <v>6</v>
          </cell>
          <cell r="HZ606" t="str">
            <v>ISO4217:USD</v>
          </cell>
          <cell r="IA606" t="b">
            <v>0</v>
          </cell>
          <cell r="IB606" t="b">
            <v>0</v>
          </cell>
        </row>
        <row r="607">
          <cell r="C607" t="str">
            <v>Share of market value of associates accounted for under the equity method (nonoperating)</v>
          </cell>
          <cell r="HX607" t="str">
            <v>mstag:shareOfMarketValueOfAssociatesAccountedForUnderTheEquityMethodNonOperating</v>
          </cell>
          <cell r="HY607">
            <v>6</v>
          </cell>
          <cell r="HZ607" t="str">
            <v>ISO4217:USD</v>
          </cell>
          <cell r="IA607" t="b">
            <v>0</v>
          </cell>
          <cell r="IB607" t="b">
            <v>0</v>
          </cell>
        </row>
        <row r="608">
          <cell r="C608" t="str">
            <v>Equity share of market value of excluded significant investments</v>
          </cell>
          <cell r="HX608" t="str">
            <v>mstag:equityShareOfMarketValueOfExcludedSignificantInvestments</v>
          </cell>
          <cell r="HY608">
            <v>6</v>
          </cell>
          <cell r="HZ608" t="str">
            <v>ISO4217:USD</v>
          </cell>
          <cell r="IA608" t="b">
            <v>0</v>
          </cell>
          <cell r="IB608" t="b">
            <v>0</v>
          </cell>
        </row>
        <row r="609">
          <cell r="C609" t="str">
            <v>Equity share of book value of excluded significant investments</v>
          </cell>
          <cell r="HX609" t="str">
            <v>mstag:equityShareOfBookValueOfExcludedSignificantInvestments</v>
          </cell>
          <cell r="HY609">
            <v>6</v>
          </cell>
          <cell r="HZ609" t="str">
            <v>ISO4217:USD</v>
          </cell>
          <cell r="IA609" t="b">
            <v>0</v>
          </cell>
          <cell r="IB609" t="b">
            <v>0</v>
          </cell>
        </row>
        <row r="610">
          <cell r="C610" t="str">
            <v>After tax earnings from excluded significant investments</v>
          </cell>
          <cell r="HX610" t="str">
            <v>mstag:afterTaxEarningsFromExcludedSignificantInvestments</v>
          </cell>
          <cell r="HY610">
            <v>6</v>
          </cell>
          <cell r="HZ610" t="str">
            <v>ISO4217:USD</v>
          </cell>
          <cell r="IA610" t="b">
            <v>0</v>
          </cell>
          <cell r="IB610" t="b">
            <v>0</v>
          </cell>
        </row>
        <row r="611">
          <cell r="C611" t="str">
            <v>Current market value of investments, nonoperating</v>
          </cell>
          <cell r="HX611" t="str">
            <v>mstag:currentMarketValueOfInvestmentsNonOperating</v>
          </cell>
          <cell r="HY611">
            <v>6</v>
          </cell>
          <cell r="HZ611" t="str">
            <v>ISO4217:USD</v>
          </cell>
          <cell r="IA611" t="b">
            <v>0</v>
          </cell>
          <cell r="IB611" t="b">
            <v>0</v>
          </cell>
        </row>
        <row r="612">
          <cell r="C612" t="str">
            <v>Current market value of short- and long-term debt</v>
          </cell>
          <cell r="G612" t="str">
            <v/>
          </cell>
          <cell r="H612" t="str">
            <v/>
          </cell>
          <cell r="I612" t="str">
            <v/>
          </cell>
          <cell r="J612" t="str">
            <v/>
          </cell>
          <cell r="K612" t="str">
            <v/>
          </cell>
          <cell r="L612" t="str">
            <v/>
          </cell>
          <cell r="M612" t="str">
            <v/>
          </cell>
          <cell r="HX612" t="str">
            <v>mstag:currentMarketValueOfShortAndLongTermDebt</v>
          </cell>
          <cell r="HY612">
            <v>6</v>
          </cell>
          <cell r="HZ612" t="str">
            <v>ISO4217:USD</v>
          </cell>
          <cell r="IA612" t="b">
            <v>0</v>
          </cell>
          <cell r="IB612" t="b">
            <v>0</v>
          </cell>
        </row>
        <row r="613">
          <cell r="D613" t="str">
            <v>Current market value of short-term borrowings</v>
          </cell>
          <cell r="HX613" t="str">
            <v>mstag:currentMarketValueOfShortTermBorrowings</v>
          </cell>
          <cell r="HY613">
            <v>6</v>
          </cell>
          <cell r="HZ613" t="str">
            <v>ISO4217:USD</v>
          </cell>
          <cell r="IA613" t="b">
            <v>0</v>
          </cell>
          <cell r="IB613" t="b">
            <v>0</v>
          </cell>
        </row>
        <row r="614">
          <cell r="D614" t="str">
            <v>Current market value of long-term debt</v>
          </cell>
          <cell r="HX614" t="str">
            <v>mstag:currentMarketValueOfLongTermDebt</v>
          </cell>
          <cell r="HY614">
            <v>6</v>
          </cell>
          <cell r="HZ614" t="str">
            <v>ISO4217:USD</v>
          </cell>
          <cell r="IA614" t="b">
            <v>0</v>
          </cell>
          <cell r="IB614" t="b">
            <v>0</v>
          </cell>
        </row>
        <row r="615">
          <cell r="C615" t="str">
            <v>Current market value of preferred equity</v>
          </cell>
          <cell r="HX615" t="str">
            <v>mstag:currentMarketValueOfPreferredEquity</v>
          </cell>
          <cell r="HY615">
            <v>6</v>
          </cell>
          <cell r="HZ615" t="str">
            <v>ISO4217:USD</v>
          </cell>
          <cell r="IA615" t="b">
            <v>0</v>
          </cell>
          <cell r="IB615" t="b">
            <v>0</v>
          </cell>
        </row>
        <row r="616">
          <cell r="C616" t="str">
            <v>Current market value of trust preferred securities</v>
          </cell>
          <cell r="HX616" t="str">
            <v>mstag:currentMarketValueOfTrustPreferredSecurities</v>
          </cell>
          <cell r="HY616">
            <v>6</v>
          </cell>
          <cell r="HZ616" t="str">
            <v>ISO4217:USD</v>
          </cell>
          <cell r="IA616" t="b">
            <v>0</v>
          </cell>
          <cell r="IB616" t="b">
            <v>0</v>
          </cell>
        </row>
        <row r="617">
          <cell r="C617" t="str">
            <v>Current market value of minority interests in shareholders equity</v>
          </cell>
          <cell r="HX617" t="str">
            <v>mstag:currentMarketValueOfMinorityInterestsInShareholdersEquity</v>
          </cell>
          <cell r="HY617">
            <v>6</v>
          </cell>
          <cell r="HZ617" t="str">
            <v>ISO4217:USD</v>
          </cell>
          <cell r="IA617" t="b">
            <v>0</v>
          </cell>
          <cell r="IB617" t="b">
            <v>0</v>
          </cell>
        </row>
        <row r="618">
          <cell r="C618" t="str">
            <v>Current share of market value of associates accounted for under the equity method, operating</v>
          </cell>
          <cell r="HX618" t="str">
            <v>mstag:currentShareOfMarketValueOfAssociatesAccountedForUnderTheEquityMethodOperating</v>
          </cell>
          <cell r="HY618">
            <v>6</v>
          </cell>
          <cell r="HZ618" t="str">
            <v>ISO4217:USD</v>
          </cell>
          <cell r="IA618" t="b">
            <v>0</v>
          </cell>
          <cell r="IB618" t="b">
            <v>0</v>
          </cell>
        </row>
        <row r="619">
          <cell r="C619" t="str">
            <v>Current share of market value of associates accounted for under the equity method, nonoperating</v>
          </cell>
          <cell r="HX619" t="str">
            <v>mstag:currentShareOfMarketValueOfAssociatesAccountedForUnderTheEquityMethodNonOperating</v>
          </cell>
          <cell r="HY619">
            <v>6</v>
          </cell>
          <cell r="HZ619" t="str">
            <v>ISO4217:USD</v>
          </cell>
          <cell r="IA619" t="b">
            <v>0</v>
          </cell>
          <cell r="IB619" t="b">
            <v>0</v>
          </cell>
        </row>
        <row r="620">
          <cell r="C620" t="str">
            <v>Market value of convertible debt included in dilutive securities</v>
          </cell>
          <cell r="HX620" t="str">
            <v>mstag:convertibleDebtIncludedInDilutiveSecurities</v>
          </cell>
          <cell r="HY620">
            <v>6</v>
          </cell>
          <cell r="HZ620" t="str">
            <v>ISO4217:USD</v>
          </cell>
          <cell r="IA620" t="b">
            <v>0</v>
          </cell>
          <cell r="IB620" t="b">
            <v>0</v>
          </cell>
        </row>
        <row r="621">
          <cell r="C621" t="str">
            <v>Market value of convertible preferred equity included in dilutive securities</v>
          </cell>
          <cell r="HX621" t="str">
            <v>mstag:convertiblePreferredEquityIncludedInDilutiveSecurities</v>
          </cell>
          <cell r="HY621">
            <v>6</v>
          </cell>
          <cell r="HZ621" t="str">
            <v>ISO4217:USD</v>
          </cell>
          <cell r="IA621" t="b">
            <v>0</v>
          </cell>
          <cell r="IB621" t="b">
            <v>0</v>
          </cell>
        </row>
        <row r="622">
          <cell r="C622" t="str">
            <v>Book value of convertible debt included in dilutive securities</v>
          </cell>
          <cell r="HX622" t="str">
            <v>mstag:bookValueOfConvertibleDebtIncludedInDilutiveSecurities</v>
          </cell>
          <cell r="HY622">
            <v>6</v>
          </cell>
          <cell r="HZ622" t="str">
            <v>ISO4217:USD</v>
          </cell>
          <cell r="IA622" t="b">
            <v>0</v>
          </cell>
          <cell r="IB622" t="b">
            <v>0</v>
          </cell>
        </row>
        <row r="623">
          <cell r="C623" t="str">
            <v>Book value of convertible preferred equity included in dilutive securities</v>
          </cell>
          <cell r="HX623" t="str">
            <v>mstag:bookValueOfConvertiblePreferredEquityIncludedInDilutiveSecurities</v>
          </cell>
          <cell r="HY623">
            <v>6</v>
          </cell>
          <cell r="HZ623" t="str">
            <v>ISO4217:USD</v>
          </cell>
          <cell r="IA623" t="b">
            <v>0</v>
          </cell>
          <cell r="IB623" t="b">
            <v>0</v>
          </cell>
        </row>
        <row r="624">
          <cell r="C624" t="str">
            <v>Market value of excluded minority interests in shareholders' equity</v>
          </cell>
          <cell r="HX624" t="str">
            <v>mstag:marketValueOfExcludedMinorityInterestsInShareholdersEquity</v>
          </cell>
          <cell r="HY624">
            <v>6</v>
          </cell>
          <cell r="HZ624" t="str">
            <v>ISO4217:USD</v>
          </cell>
          <cell r="IA624" t="b">
            <v>0</v>
          </cell>
          <cell r="IB624" t="b">
            <v>0</v>
          </cell>
        </row>
        <row r="625">
          <cell r="C625" t="str">
            <v>Book value of excluded minority interests in shareholders' equity</v>
          </cell>
          <cell r="HX625" t="str">
            <v>mstag:bookValueOfExcludedMinorityInterestsInShareholdersEquity</v>
          </cell>
          <cell r="HY625">
            <v>6</v>
          </cell>
          <cell r="HZ625" t="str">
            <v>ISO4217:USD</v>
          </cell>
          <cell r="IA625" t="b">
            <v>0</v>
          </cell>
          <cell r="IB625" t="b">
            <v>0</v>
          </cell>
        </row>
        <row r="626">
          <cell r="C626" t="str">
            <v>Percentage of EBITDA attributable to entities with excluded minority interest</v>
          </cell>
          <cell r="HX626" t="str">
            <v>mstag:percentageOfEbitdaAttributableToEntitiesWithExcludedMinorityInterest</v>
          </cell>
          <cell r="HY626">
            <v>0</v>
          </cell>
          <cell r="HZ626" t="str">
            <v>ms_eqr_gcim_Decimal:ms_eqr_gcim_decimal</v>
          </cell>
          <cell r="IA626" t="b">
            <v>0</v>
          </cell>
          <cell r="IB626" t="b">
            <v>0</v>
          </cell>
        </row>
        <row r="627">
          <cell r="C627" t="str">
            <v>Minority share in entities with excluded minority interest (%)</v>
          </cell>
          <cell r="HX627" t="str">
            <v>mstag:minorityShareInEntitiesWithExcludedMinorityInterestPercent</v>
          </cell>
          <cell r="HY627">
            <v>6</v>
          </cell>
          <cell r="HZ627" t="str">
            <v>ms_eqr_gcim_Decimal:ms_eqr_gcim_decimal</v>
          </cell>
          <cell r="IA627" t="b">
            <v>0</v>
          </cell>
          <cell r="IB627" t="b">
            <v>0</v>
          </cell>
        </row>
        <row r="628">
          <cell r="C628" t="str">
            <v>Net financial obligations of entities with excluded minority interest</v>
          </cell>
          <cell r="HX628" t="str">
            <v>mstag:netFinancialObligationsOfEntitiesWithExcludedMinorityInterest</v>
          </cell>
          <cell r="HY628">
            <v>6</v>
          </cell>
          <cell r="HZ628" t="str">
            <v>ISO4217:USD</v>
          </cell>
          <cell r="IA628" t="b">
            <v>0</v>
          </cell>
          <cell r="IB628" t="b">
            <v>0</v>
          </cell>
        </row>
        <row r="629">
          <cell r="C629" t="str">
            <v>Net financial obligations of entities consolidated using the equity method included in majority EV</v>
          </cell>
          <cell r="HX629" t="str">
            <v>mstag:netFinancialObligationsOfEntitiesConsolidatedUsingTheEquityMethodIncludedInMajorityEv</v>
          </cell>
          <cell r="HY629">
            <v>6</v>
          </cell>
          <cell r="HZ629" t="str">
            <v>ISO4217:USD</v>
          </cell>
          <cell r="IA629" t="b">
            <v>0</v>
          </cell>
          <cell r="IB629" t="b">
            <v>0</v>
          </cell>
        </row>
        <row r="630">
          <cell r="C630" t="str">
            <v>Majority share of entities consolidated using the equity method included in majority EV (%)</v>
          </cell>
          <cell r="HX630" t="str">
            <v>mstag:majorityShareOfEntitiesConsolidatedUsingTheEquityMethodIncludedInMajorityEvPercent</v>
          </cell>
          <cell r="HY630">
            <v>0</v>
          </cell>
          <cell r="HZ630" t="str">
            <v>ms_eqr_gcim_Decimal:ms_eqr_gcim_decimal</v>
          </cell>
          <cell r="IA630" t="b">
            <v>0</v>
          </cell>
          <cell r="IB630" t="b">
            <v>0</v>
          </cell>
        </row>
        <row r="631">
          <cell r="C631" t="str">
            <v>EBITDA of entities consolidated using the equity method included in majority EBITDA</v>
          </cell>
          <cell r="HX631" t="str">
            <v>mstag:ebitdaOfEntitiesConsolidatedUsingTheEquityMethodIncludedInMajorityEbitda</v>
          </cell>
          <cell r="HY631">
            <v>6</v>
          </cell>
          <cell r="HZ631" t="str">
            <v>ISO4217:USD</v>
          </cell>
          <cell r="IA631" t="b">
            <v>0</v>
          </cell>
          <cell r="IB631" t="b">
            <v>0</v>
          </cell>
        </row>
        <row r="632">
          <cell r="C632" t="str">
            <v>Market value of investments accounted for using the equity method excluded from majority EV</v>
          </cell>
          <cell r="HX632" t="str">
            <v>mstag:marketValueOfInvestmentsAccountedForUsingTheEquityMethodExcludedFromMajorityEv</v>
          </cell>
          <cell r="HY632">
            <v>6</v>
          </cell>
          <cell r="HZ632" t="str">
            <v>ISO4217:USD</v>
          </cell>
          <cell r="IA632" t="b">
            <v>0</v>
          </cell>
          <cell r="IB632" t="b">
            <v>0</v>
          </cell>
        </row>
        <row r="633">
          <cell r="C633" t="str">
            <v>Book value of investments accounted for using the equity method excluded from majority EV</v>
          </cell>
          <cell r="HX633" t="str">
            <v>mstag:bookValueOfInvestmentsAccountedForUsingTheEquityMethodExcludedFromMajorityEv</v>
          </cell>
          <cell r="HY633">
            <v>6</v>
          </cell>
          <cell r="HZ633" t="str">
            <v>ISO4217:USD</v>
          </cell>
          <cell r="IA633" t="b">
            <v>0</v>
          </cell>
          <cell r="IB633" t="b">
            <v>0</v>
          </cell>
        </row>
        <row r="634">
          <cell r="C634" t="str">
            <v>Current market value of investments accounted for using the equity method excluded from majority EV</v>
          </cell>
          <cell r="HX634" t="str">
            <v>mstag:currentMarketValueOfInvestmentsAccountedForUsingTheEquityMethodExcludedFromMajorityEv</v>
          </cell>
          <cell r="HY634">
            <v>6</v>
          </cell>
          <cell r="HZ634" t="str">
            <v>ISO4217:USD</v>
          </cell>
          <cell r="IA634" t="b">
            <v>0</v>
          </cell>
          <cell r="IB634" t="b">
            <v>0</v>
          </cell>
        </row>
        <row r="635">
          <cell r="C635" t="str">
            <v>Current market value of excluded minority interests in shareholders' equity</v>
          </cell>
          <cell r="HX635" t="str">
            <v>mstag:currentMarketValueOfExcludedMinorityInterestsInShareholdersEquity</v>
          </cell>
          <cell r="HY635">
            <v>6</v>
          </cell>
          <cell r="HZ635" t="str">
            <v>ISO4217:USD</v>
          </cell>
          <cell r="IA635" t="b">
            <v>0</v>
          </cell>
          <cell r="IB635" t="b">
            <v>0</v>
          </cell>
        </row>
        <row r="636">
          <cell r="C636" t="str">
            <v>LIFO reserve</v>
          </cell>
          <cell r="HX636" t="str">
            <v>mstag:lifoReserve</v>
          </cell>
          <cell r="HY636">
            <v>6</v>
          </cell>
          <cell r="HZ636" t="str">
            <v>ISO4217:USD</v>
          </cell>
          <cell r="IA636" t="b">
            <v>0</v>
          </cell>
          <cell r="IB636" t="b">
            <v>0</v>
          </cell>
        </row>
        <row r="637">
          <cell r="C637" t="str">
            <v>Change in LIFO reserve</v>
          </cell>
          <cell r="HX637" t="str">
            <v>mstag:changeInLifoReserve</v>
          </cell>
          <cell r="HY637">
            <v>6</v>
          </cell>
          <cell r="HZ637" t="str">
            <v>ISO4217:USD</v>
          </cell>
          <cell r="IA637" t="b">
            <v>0</v>
          </cell>
          <cell r="IB637" t="b">
            <v>0</v>
          </cell>
        </row>
        <row r="638">
          <cell r="C638" t="str">
            <v>Inventory obsolescence reserve</v>
          </cell>
          <cell r="HX638" t="str">
            <v>mstag:inventoryObsolescenceReserve</v>
          </cell>
          <cell r="HY638">
            <v>6</v>
          </cell>
          <cell r="HZ638" t="str">
            <v>ISO4217:USD</v>
          </cell>
          <cell r="IA638" t="b">
            <v>0</v>
          </cell>
          <cell r="IB638" t="b">
            <v>0</v>
          </cell>
        </row>
        <row r="639">
          <cell r="C639" t="str">
            <v>Taxes</v>
          </cell>
          <cell r="HY639">
            <v>0</v>
          </cell>
          <cell r="HZ639" t="str">
            <v>ms_eqr_gcim_String:ms_eqr_gcim_string</v>
          </cell>
          <cell r="IA639" t="b">
            <v>0</v>
          </cell>
          <cell r="IB639" t="b">
            <v>0</v>
          </cell>
        </row>
        <row r="640">
          <cell r="D640" t="str">
            <v>Deferred tax assets, operating</v>
          </cell>
          <cell r="G640">
            <v>202.113</v>
          </cell>
          <cell r="H640">
            <v>221.36500000000001</v>
          </cell>
          <cell r="I640">
            <v>337.589</v>
          </cell>
          <cell r="J640">
            <v>546.26900000000001</v>
          </cell>
          <cell r="K640">
            <v>511.61599999999999</v>
          </cell>
          <cell r="L640">
            <v>683.36400000000003</v>
          </cell>
          <cell r="HX640" t="str">
            <v>mstag:deferredTaxAssetsOperating</v>
          </cell>
          <cell r="HY640">
            <v>6</v>
          </cell>
          <cell r="HZ640" t="str">
            <v>ISO4217:USD</v>
          </cell>
          <cell r="IA640" t="b">
            <v>0</v>
          </cell>
          <cell r="IB640" t="b">
            <v>0</v>
          </cell>
        </row>
        <row r="641">
          <cell r="D641" t="str">
            <v>Deferred tax assets, financing</v>
          </cell>
          <cell r="HX641" t="str">
            <v>mstag:deferredTaxAssetsFinancing</v>
          </cell>
          <cell r="HY641">
            <v>6</v>
          </cell>
          <cell r="HZ641" t="str">
            <v>ISO4217:USD</v>
          </cell>
          <cell r="IA641" t="b">
            <v>0</v>
          </cell>
          <cell r="IB641" t="b">
            <v>0</v>
          </cell>
        </row>
        <row r="642">
          <cell r="D642" t="str">
            <v>Deferred tax assets, other</v>
          </cell>
          <cell r="HX642" t="str">
            <v>mstag:deferredTaxAssetsOther</v>
          </cell>
          <cell r="HY642">
            <v>6</v>
          </cell>
          <cell r="HZ642" t="str">
            <v>ISO4217:USD</v>
          </cell>
          <cell r="IA642" t="b">
            <v>0</v>
          </cell>
          <cell r="IB642" t="b">
            <v>0</v>
          </cell>
        </row>
        <row r="643">
          <cell r="D643" t="str">
            <v>Valuation allowance in deferred taxes</v>
          </cell>
          <cell r="G643">
            <v>48.508000000000003</v>
          </cell>
          <cell r="H643">
            <v>62.844000000000001</v>
          </cell>
          <cell r="I643">
            <v>0</v>
          </cell>
          <cell r="J643">
            <v>0</v>
          </cell>
          <cell r="K643">
            <v>0</v>
          </cell>
          <cell r="L643">
            <v>0</v>
          </cell>
          <cell r="HX643" t="str">
            <v>mstag:valuationAllowanceInDeferredTaxes</v>
          </cell>
          <cell r="HY643">
            <v>6</v>
          </cell>
          <cell r="HZ643" t="str">
            <v>ISO4217:USD</v>
          </cell>
          <cell r="IA643" t="b">
            <v>0</v>
          </cell>
          <cell r="IB643" t="b">
            <v>0</v>
          </cell>
        </row>
        <row r="644">
          <cell r="D644" t="str">
            <v>Deferred tax liabilities, operating</v>
          </cell>
          <cell r="G644">
            <v>82.396000000000001</v>
          </cell>
          <cell r="H644">
            <v>117.104</v>
          </cell>
          <cell r="I644">
            <v>882.13300000000004</v>
          </cell>
          <cell r="J644">
            <v>855.49800000000005</v>
          </cell>
          <cell r="K644">
            <v>819.85799999999995</v>
          </cell>
          <cell r="L644">
            <v>768.57899999999995</v>
          </cell>
          <cell r="HX644" t="str">
            <v>mstag:deferredTaxLiabilitiesOperating</v>
          </cell>
          <cell r="HY644">
            <v>6</v>
          </cell>
          <cell r="HZ644" t="str">
            <v>ISO4217:USD</v>
          </cell>
          <cell r="IA644" t="b">
            <v>0</v>
          </cell>
          <cell r="IB644" t="b">
            <v>0</v>
          </cell>
        </row>
        <row r="645">
          <cell r="D645" t="str">
            <v>Deferred tax liabilities, financing</v>
          </cell>
          <cell r="HX645" t="str">
            <v>mstag:deferredTaxLiabilitiesFinancing</v>
          </cell>
          <cell r="HY645">
            <v>6</v>
          </cell>
          <cell r="HZ645" t="str">
            <v>ISO4217:USD</v>
          </cell>
          <cell r="IA645" t="b">
            <v>0</v>
          </cell>
          <cell r="IB645" t="b">
            <v>0</v>
          </cell>
        </row>
        <row r="646">
          <cell r="D646" t="str">
            <v>Deferred tax liabilities, other</v>
          </cell>
          <cell r="HX646" t="str">
            <v>mstag:deferredTaxLiabilitiesOther</v>
          </cell>
          <cell r="HY646">
            <v>6</v>
          </cell>
          <cell r="HZ646" t="str">
            <v>ISO4217:USD</v>
          </cell>
          <cell r="IA646" t="b">
            <v>0</v>
          </cell>
          <cell r="IB646" t="b">
            <v>0</v>
          </cell>
        </row>
        <row r="647">
          <cell r="D647" t="str">
            <v>Cash taxes paid</v>
          </cell>
          <cell r="G647">
            <v>15.474</v>
          </cell>
          <cell r="H647">
            <v>26.189</v>
          </cell>
          <cell r="I647">
            <v>18.739999999999998</v>
          </cell>
          <cell r="J647">
            <v>-5.0049999999999999</v>
          </cell>
          <cell r="K647">
            <v>36.450000000000003</v>
          </cell>
          <cell r="L647">
            <v>128.108</v>
          </cell>
          <cell r="HX647" t="str">
            <v>mstag:cashTaxesPaid</v>
          </cell>
          <cell r="HY647">
            <v>6</v>
          </cell>
          <cell r="HZ647" t="str">
            <v>ISO4217:USD</v>
          </cell>
          <cell r="IA647" t="b">
            <v>0</v>
          </cell>
          <cell r="IB647" t="b">
            <v>0</v>
          </cell>
        </row>
        <row r="648">
          <cell r="D648" t="str">
            <v>Fair value of NOL</v>
          </cell>
          <cell r="HX648" t="str">
            <v>mstag:fairValueOfNol</v>
          </cell>
          <cell r="HY648">
            <v>6</v>
          </cell>
          <cell r="HZ648" t="str">
            <v>ISO4217:USD</v>
          </cell>
          <cell r="IA648" t="b">
            <v>0</v>
          </cell>
          <cell r="IB648" t="b">
            <v>0</v>
          </cell>
        </row>
        <row r="649">
          <cell r="D649" t="str">
            <v>Dividend tax credit (%)</v>
          </cell>
          <cell r="HX649" t="str">
            <v>mstag:dividendTaxCreditPercent</v>
          </cell>
          <cell r="HY649">
            <v>0</v>
          </cell>
          <cell r="HZ649" t="str">
            <v>ms_eqr_gcim_Decimal:ms_eqr_gcim_decimal</v>
          </cell>
          <cell r="IA649" t="b">
            <v>0</v>
          </cell>
          <cell r="IB649" t="b">
            <v>0</v>
          </cell>
        </row>
        <row r="650">
          <cell r="C650" t="str">
            <v>Dividend franking percentage</v>
          </cell>
          <cell r="HX650" t="str">
            <v>mstag:dividendFrankingPercentage</v>
          </cell>
          <cell r="HY650">
            <v>0</v>
          </cell>
          <cell r="HZ650" t="str">
            <v>ms_eqr_gcim_Decimal:ms_eqr_gcim_decimal</v>
          </cell>
          <cell r="IA650" t="b">
            <v>0</v>
          </cell>
          <cell r="IB650" t="b">
            <v>0</v>
          </cell>
        </row>
        <row r="651">
          <cell r="C651" t="str">
            <v>Tax withheld on dividends paid</v>
          </cell>
          <cell r="HX651" t="str">
            <v>mstag:taxWithheldOnDividendsPaid</v>
          </cell>
          <cell r="HY651">
            <v>6</v>
          </cell>
          <cell r="HZ651" t="str">
            <v>ISO4217:USD</v>
          </cell>
          <cell r="IA651" t="b">
            <v>0</v>
          </cell>
          <cell r="IB651" t="b">
            <v>0</v>
          </cell>
        </row>
        <row r="652">
          <cell r="C652" t="str">
            <v>Special dividends paid</v>
          </cell>
          <cell r="HX652" t="str">
            <v>mstag:specialDividendsPaid</v>
          </cell>
          <cell r="HY652">
            <v>6</v>
          </cell>
          <cell r="HZ652" t="str">
            <v>ISO4217:USD</v>
          </cell>
          <cell r="IA652" t="b">
            <v>0</v>
          </cell>
          <cell r="IB652" t="b">
            <v>0</v>
          </cell>
        </row>
        <row r="653">
          <cell r="C653" t="str">
            <v>Off balance sheet</v>
          </cell>
          <cell r="HY653">
            <v>0</v>
          </cell>
          <cell r="HZ653" t="str">
            <v>ms_eqr_gcim_String:ms_eqr_gcim_string</v>
          </cell>
          <cell r="IA653" t="b">
            <v>0</v>
          </cell>
          <cell r="IB653" t="b">
            <v>0</v>
          </cell>
        </row>
        <row r="654">
          <cell r="D654" t="str">
            <v>Securitized assets</v>
          </cell>
          <cell r="G654" t="str">
            <v/>
          </cell>
          <cell r="H654" t="str">
            <v/>
          </cell>
          <cell r="I654" t="str">
            <v/>
          </cell>
          <cell r="J654" t="str">
            <v/>
          </cell>
          <cell r="K654" t="str">
            <v/>
          </cell>
          <cell r="L654" t="str">
            <v/>
          </cell>
          <cell r="M654" t="str">
            <v/>
          </cell>
          <cell r="HX654" t="str">
            <v>mstag:securitizedAssetsNonFinancialServices</v>
          </cell>
          <cell r="HY654">
            <v>6</v>
          </cell>
          <cell r="HZ654" t="str">
            <v>ISO4217:USD</v>
          </cell>
          <cell r="IA654" t="b">
            <v>0</v>
          </cell>
          <cell r="IB654" t="b">
            <v>0</v>
          </cell>
        </row>
        <row r="655">
          <cell r="E655" t="str">
            <v>Securitized receivables</v>
          </cell>
          <cell r="HX655" t="str">
            <v>mstag:securitizedReceivablesNonFinancialServices</v>
          </cell>
          <cell r="HY655">
            <v>6</v>
          </cell>
          <cell r="HZ655" t="str">
            <v>ISO4217:USD</v>
          </cell>
          <cell r="IA655" t="b">
            <v>0</v>
          </cell>
          <cell r="IB655" t="b">
            <v>0</v>
          </cell>
        </row>
        <row r="656">
          <cell r="D656" t="str">
            <v>Commitments and contingencies</v>
          </cell>
          <cell r="HX656" t="str">
            <v>mstag:commitmentsAndContingencies</v>
          </cell>
          <cell r="HY656">
            <v>6</v>
          </cell>
          <cell r="HZ656" t="str">
            <v>ISO4217:USD</v>
          </cell>
          <cell r="IA656" t="b">
            <v>0</v>
          </cell>
          <cell r="IB656" t="b">
            <v>0</v>
          </cell>
        </row>
        <row r="657">
          <cell r="D657" t="str">
            <v>Unguaranteed residual value in sales-financed leases</v>
          </cell>
          <cell r="HX657" t="str">
            <v>mstag:unguaranteedResidualValueInSalesFinancedLeases</v>
          </cell>
          <cell r="HY657">
            <v>6</v>
          </cell>
          <cell r="HZ657" t="str">
            <v>ISO4217:USD</v>
          </cell>
          <cell r="IA657" t="b">
            <v>0</v>
          </cell>
          <cell r="IB657" t="b">
            <v>0</v>
          </cell>
        </row>
        <row r="658">
          <cell r="C658" t="str">
            <v>Total number of employees</v>
          </cell>
          <cell r="G658">
            <v>3242</v>
          </cell>
          <cell r="H658">
            <v>3389</v>
          </cell>
          <cell r="I658">
            <v>3883</v>
          </cell>
          <cell r="J658">
            <v>4459</v>
          </cell>
          <cell r="K658">
            <v>4950</v>
          </cell>
          <cell r="L658">
            <v>5252</v>
          </cell>
          <cell r="HX658" t="str">
            <v>mstag:totalNumberOfEmployees</v>
          </cell>
          <cell r="HY658">
            <v>0</v>
          </cell>
          <cell r="HZ658" t="str">
            <v>ms_eqr_gcim_Decimal:ms_eqr_gcim_decimal</v>
          </cell>
          <cell r="IA658" t="b">
            <v>0</v>
          </cell>
          <cell r="IB658" t="b">
            <v>0</v>
          </cell>
        </row>
        <row r="659">
          <cell r="C659" t="str">
            <v>Average number of employees</v>
          </cell>
          <cell r="G659" t="str">
            <v>ND</v>
          </cell>
          <cell r="H659">
            <v>3315.5</v>
          </cell>
          <cell r="I659">
            <v>3636</v>
          </cell>
          <cell r="J659">
            <v>4171</v>
          </cell>
          <cell r="K659">
            <v>4704.5</v>
          </cell>
          <cell r="L659">
            <v>5101</v>
          </cell>
          <cell r="HX659" t="str">
            <v>mstag:averageNumberOfEmployees</v>
          </cell>
          <cell r="HY659">
            <v>0</v>
          </cell>
          <cell r="HZ659" t="str">
            <v>ms_eqr_gcim_Decimal:ms_eqr_gcim_decimal</v>
          </cell>
          <cell r="IA659" t="b">
            <v>0</v>
          </cell>
          <cell r="IB659" t="b">
            <v>0</v>
          </cell>
        </row>
        <row r="660">
          <cell r="C660" t="str">
            <v>Net effect of revaluation reserves on book value</v>
          </cell>
          <cell r="HX660" t="str">
            <v>mstag:netEffectOfRevaluationReservesOnBookValue</v>
          </cell>
          <cell r="HY660">
            <v>6</v>
          </cell>
          <cell r="HZ660" t="str">
            <v>ISO4217:USD</v>
          </cell>
          <cell r="IA660" t="b">
            <v>0</v>
          </cell>
          <cell r="IB660" t="b">
            <v>0</v>
          </cell>
        </row>
        <row r="661">
          <cell r="C661" t="str">
            <v>Interest on other interest-bearing liabilities</v>
          </cell>
          <cell r="G661" t="str">
            <v/>
          </cell>
          <cell r="H661" t="str">
            <v/>
          </cell>
          <cell r="I661" t="str">
            <v/>
          </cell>
          <cell r="J661" t="str">
            <v/>
          </cell>
          <cell r="K661" t="str">
            <v/>
          </cell>
          <cell r="L661" t="str">
            <v/>
          </cell>
          <cell r="M661" t="str">
            <v/>
          </cell>
          <cell r="HX661" t="str">
            <v>mstag:interestOnOtherInterestBearingLiabilities</v>
          </cell>
          <cell r="HY661">
            <v>6</v>
          </cell>
          <cell r="HZ661" t="str">
            <v>ISO4217:USD</v>
          </cell>
          <cell r="IA661" t="b">
            <v>0</v>
          </cell>
          <cell r="IB661" t="b">
            <v>0</v>
          </cell>
        </row>
        <row r="662">
          <cell r="D662" t="str">
            <v>Interest on other interest-bearing liabilities reported as finance costs</v>
          </cell>
          <cell r="HX662" t="str">
            <v>mstag:interestOnOtherInterestBearingLiabilitiesReportedAsFinanceCosts</v>
          </cell>
          <cell r="HY662">
            <v>6</v>
          </cell>
          <cell r="HZ662" t="str">
            <v>ISO4217:USD</v>
          </cell>
          <cell r="IA662" t="b">
            <v>0</v>
          </cell>
          <cell r="IB662" t="b">
            <v>0</v>
          </cell>
        </row>
        <row r="663">
          <cell r="D663" t="str">
            <v>Interest on other interest-bearing liabilities reported as operating costs</v>
          </cell>
          <cell r="HX663" t="str">
            <v>mstag:interestOnOtherInterestBearingLiabilitiesReportedAsOperatingCosts</v>
          </cell>
          <cell r="HY663">
            <v>6</v>
          </cell>
          <cell r="HZ663" t="str">
            <v>ISO4217:USD</v>
          </cell>
          <cell r="IA663" t="b">
            <v>0</v>
          </cell>
          <cell r="IB663" t="b">
            <v>0</v>
          </cell>
        </row>
        <row r="664">
          <cell r="B664" t="str">
            <v>Pensions and other postretirement benefit plans</v>
          </cell>
          <cell r="HY664">
            <v>0</v>
          </cell>
          <cell r="HZ664" t="str">
            <v>ms_eqr_gcim_String:ms_eqr_gcim_string</v>
          </cell>
          <cell r="IA664" t="b">
            <v>0</v>
          </cell>
          <cell r="IB664" t="b">
            <v>0</v>
          </cell>
        </row>
        <row r="665">
          <cell r="C665" t="str">
            <v>Pensions (interest and returns classified by company as operating)</v>
          </cell>
          <cell r="HY665">
            <v>0</v>
          </cell>
          <cell r="HZ665" t="str">
            <v>ms_eqr_gcim_String:ms_eqr_gcim_string</v>
          </cell>
          <cell r="IA665" t="b">
            <v>0</v>
          </cell>
          <cell r="IB665" t="b">
            <v>0</v>
          </cell>
        </row>
        <row r="666">
          <cell r="D666" t="str">
            <v>Net periodic pension expense (pensions)</v>
          </cell>
          <cell r="G666" t="str">
            <v/>
          </cell>
          <cell r="H666" t="str">
            <v/>
          </cell>
          <cell r="I666" t="str">
            <v/>
          </cell>
          <cell r="J666" t="str">
            <v/>
          </cell>
          <cell r="K666" t="str">
            <v/>
          </cell>
          <cell r="L666" t="str">
            <v/>
          </cell>
          <cell r="M666" t="str">
            <v/>
          </cell>
          <cell r="HX666" t="str">
            <v>mstag:netPeriodicPensionExpensePensions</v>
          </cell>
          <cell r="HY666">
            <v>6</v>
          </cell>
          <cell r="HZ666" t="str">
            <v>ISO4217:USD</v>
          </cell>
          <cell r="IA666" t="b">
            <v>0</v>
          </cell>
          <cell r="IB666" t="b">
            <v>0</v>
          </cell>
        </row>
        <row r="667">
          <cell r="E667" t="str">
            <v>Service cost (pensions)</v>
          </cell>
          <cell r="HX667" t="str">
            <v>mstag:serviceCostPensions</v>
          </cell>
          <cell r="HY667">
            <v>6</v>
          </cell>
          <cell r="HZ667" t="str">
            <v>ISO4217:USD</v>
          </cell>
          <cell r="IA667" t="b">
            <v>0</v>
          </cell>
          <cell r="IB667" t="b">
            <v>0</v>
          </cell>
        </row>
        <row r="668">
          <cell r="E668" t="str">
            <v>Interest cost (pensions)</v>
          </cell>
          <cell r="HX668" t="str">
            <v>mstag:interestCostPensions</v>
          </cell>
          <cell r="HY668">
            <v>6</v>
          </cell>
          <cell r="HZ668" t="str">
            <v>ISO4217:USD</v>
          </cell>
          <cell r="IA668" t="b">
            <v>0</v>
          </cell>
          <cell r="IB668" t="b">
            <v>0</v>
          </cell>
        </row>
        <row r="669">
          <cell r="E669" t="str">
            <v>Expected return on plan assets (pensions)</v>
          </cell>
          <cell r="HX669" t="str">
            <v>mstag:expectedReturnOnPlanAssetsPensions</v>
          </cell>
          <cell r="HY669">
            <v>6</v>
          </cell>
          <cell r="HZ669" t="str">
            <v>ISO4217:USD</v>
          </cell>
          <cell r="IA669" t="b">
            <v>0</v>
          </cell>
          <cell r="IB669" t="b">
            <v>0</v>
          </cell>
        </row>
        <row r="670">
          <cell r="E670" t="str">
            <v>Amortization of prior service cost (pensions)</v>
          </cell>
          <cell r="HX670" t="str">
            <v>mstag:amortizationOfPriorServiceCostPensions</v>
          </cell>
          <cell r="HY670">
            <v>6</v>
          </cell>
          <cell r="HZ670" t="str">
            <v>ISO4217:USD</v>
          </cell>
          <cell r="IA670" t="b">
            <v>0</v>
          </cell>
          <cell r="IB670" t="b">
            <v>0</v>
          </cell>
        </row>
        <row r="671">
          <cell r="E671" t="str">
            <v>Net actuarial gain (loss) recognized (pensions)</v>
          </cell>
          <cell r="HX671" t="str">
            <v>mstag:netActuarialGainLossRecognizedPensions</v>
          </cell>
          <cell r="HY671">
            <v>6</v>
          </cell>
          <cell r="HZ671" t="str">
            <v>ISO4217:USD</v>
          </cell>
          <cell r="IA671" t="b">
            <v>0</v>
          </cell>
          <cell r="IB671" t="b">
            <v>0</v>
          </cell>
        </row>
        <row r="672">
          <cell r="E672" t="str">
            <v>Nonrecurring pension items</v>
          </cell>
          <cell r="HX672" t="str">
            <v>mstag:nonRecurringPensionItems</v>
          </cell>
          <cell r="HY672">
            <v>6</v>
          </cell>
          <cell r="HZ672" t="str">
            <v>ISO4217:USD</v>
          </cell>
          <cell r="IA672" t="b">
            <v>0</v>
          </cell>
          <cell r="IB672" t="b">
            <v>0</v>
          </cell>
        </row>
        <row r="673">
          <cell r="E673" t="str">
            <v>Other net pension expense</v>
          </cell>
          <cell r="HX673" t="str">
            <v>mstag:otherNetPensionExpense</v>
          </cell>
          <cell r="HY673">
            <v>6</v>
          </cell>
          <cell r="HZ673" t="str">
            <v>ISO4217:USD</v>
          </cell>
          <cell r="IA673" t="b">
            <v>0</v>
          </cell>
          <cell r="IB673" t="b">
            <v>0</v>
          </cell>
        </row>
        <row r="674">
          <cell r="D674" t="str">
            <v>Net benefits paid to retirees (pensions)</v>
          </cell>
          <cell r="G674" t="str">
            <v/>
          </cell>
          <cell r="H674" t="str">
            <v/>
          </cell>
          <cell r="I674" t="str">
            <v/>
          </cell>
          <cell r="J674" t="str">
            <v/>
          </cell>
          <cell r="K674" t="str">
            <v/>
          </cell>
          <cell r="L674" t="str">
            <v/>
          </cell>
          <cell r="M674" t="str">
            <v/>
          </cell>
          <cell r="HX674" t="str">
            <v>mstag:netBenefitsPaidToRetireesPensions</v>
          </cell>
          <cell r="HY674">
            <v>6</v>
          </cell>
          <cell r="HZ674" t="str">
            <v>ISO4217:USD</v>
          </cell>
          <cell r="IA674" t="b">
            <v>0</v>
          </cell>
          <cell r="IB674" t="b">
            <v>0</v>
          </cell>
        </row>
        <row r="675">
          <cell r="E675" t="str">
            <v>Benefits paid to retirees, in obligation (pensions)</v>
          </cell>
          <cell r="HX675" t="str">
            <v>mstag:benefitsPaidToRetireesPensions</v>
          </cell>
          <cell r="HY675">
            <v>6</v>
          </cell>
          <cell r="HZ675" t="str">
            <v>ISO4217:USD</v>
          </cell>
          <cell r="IA675" t="b">
            <v>0</v>
          </cell>
          <cell r="IB675" t="b">
            <v>0</v>
          </cell>
        </row>
        <row r="676">
          <cell r="E676" t="str">
            <v>Benefits paid to retirees, in assets (pensions)</v>
          </cell>
          <cell r="HX676" t="str">
            <v>mstag:benefitsPaidToRetireesInAssetsPensions</v>
          </cell>
          <cell r="HY676">
            <v>6</v>
          </cell>
          <cell r="HZ676" t="str">
            <v>ISO4217:USD</v>
          </cell>
          <cell r="IA676" t="b">
            <v>0</v>
          </cell>
          <cell r="IB676" t="b">
            <v>0</v>
          </cell>
        </row>
        <row r="677">
          <cell r="D677" t="str">
            <v>Actual return on plan assets (pensions)</v>
          </cell>
          <cell r="HX677" t="str">
            <v>mstag:actualReturnOnPlanAssetsPensions</v>
          </cell>
          <cell r="HY677">
            <v>6</v>
          </cell>
          <cell r="HZ677" t="str">
            <v>ISO4217:USD</v>
          </cell>
          <cell r="IA677" t="b">
            <v>0</v>
          </cell>
          <cell r="IB677" t="b">
            <v>0</v>
          </cell>
        </row>
        <row r="678">
          <cell r="D678" t="str">
            <v>Contribution to plan assets (pensions)</v>
          </cell>
          <cell r="HX678" t="str">
            <v>mstag:contributionToPlanAssetsPensions</v>
          </cell>
          <cell r="HY678">
            <v>6</v>
          </cell>
          <cell r="HZ678" t="str">
            <v>ISO4217:USD</v>
          </cell>
          <cell r="IA678" t="b">
            <v>0</v>
          </cell>
          <cell r="IB678" t="b">
            <v>0</v>
          </cell>
        </row>
        <row r="679">
          <cell r="D679" t="str">
            <v>Projected benefit obligation (pensions)</v>
          </cell>
          <cell r="HX679" t="str">
            <v>mstag:projectedBenefitObligationPensions</v>
          </cell>
          <cell r="HY679">
            <v>6</v>
          </cell>
          <cell r="HZ679" t="str">
            <v>ISO4217:USD</v>
          </cell>
          <cell r="IA679" t="b">
            <v>0</v>
          </cell>
          <cell r="IB679" t="b">
            <v>0</v>
          </cell>
        </row>
        <row r="680">
          <cell r="D680" t="str">
            <v>Plan assets at fair value (pensions)</v>
          </cell>
          <cell r="HX680" t="str">
            <v>mstag:planAssetsAtFairValuePensions</v>
          </cell>
          <cell r="HY680">
            <v>6</v>
          </cell>
          <cell r="HZ680" t="str">
            <v>ISO4217:USD</v>
          </cell>
          <cell r="IA680" t="b">
            <v>0</v>
          </cell>
          <cell r="IB680" t="b">
            <v>0</v>
          </cell>
        </row>
        <row r="681">
          <cell r="D681" t="str">
            <v>Net pension prepaid asset (accrued liability)</v>
          </cell>
          <cell r="HX681" t="str">
            <v>mstag:netPensionPrepaidAssetAccruedLiability</v>
          </cell>
          <cell r="HY681">
            <v>6</v>
          </cell>
          <cell r="HZ681" t="str">
            <v>ISO4217:USD</v>
          </cell>
          <cell r="IA681" t="b">
            <v>0</v>
          </cell>
          <cell r="IB681" t="b">
            <v>0</v>
          </cell>
        </row>
        <row r="682">
          <cell r="D682" t="str">
            <v>Intangible asset (pensions)</v>
          </cell>
          <cell r="HX682" t="str">
            <v>mstag:intangibleAssetPensions</v>
          </cell>
          <cell r="HY682">
            <v>6</v>
          </cell>
          <cell r="HZ682" t="str">
            <v>ISO4217:USD</v>
          </cell>
          <cell r="IA682" t="b">
            <v>0</v>
          </cell>
          <cell r="IB682" t="b">
            <v>0</v>
          </cell>
        </row>
        <row r="683">
          <cell r="D683" t="str">
            <v>Accumulated other comprehensive income (pensions)</v>
          </cell>
          <cell r="HX683" t="str">
            <v>mstag:accumulatedOtherComprehensiveIncomePensions</v>
          </cell>
          <cell r="HY683">
            <v>6</v>
          </cell>
          <cell r="HZ683" t="str">
            <v>ISO4217:USD</v>
          </cell>
          <cell r="IA683" t="b">
            <v>0</v>
          </cell>
          <cell r="IB683" t="b">
            <v>0</v>
          </cell>
        </row>
        <row r="684">
          <cell r="D684" t="str">
            <v>Weighted average discount rate (pensions)</v>
          </cell>
          <cell r="HX684" t="str">
            <v>mstag:weightedAverageDiscountRatePensions</v>
          </cell>
          <cell r="HY684">
            <v>0</v>
          </cell>
          <cell r="HZ684" t="str">
            <v>ms_eqr_gcim_Decimal:ms_eqr_gcim_decimal</v>
          </cell>
          <cell r="IA684" t="b">
            <v>0</v>
          </cell>
          <cell r="IB684" t="b">
            <v>0</v>
          </cell>
        </row>
        <row r="685">
          <cell r="D685" t="str">
            <v>Expected long-term rate of return on plan assets (pensions)</v>
          </cell>
          <cell r="HX685" t="str">
            <v>mstag:expectedLongTermRateOfReturnOnPlanAssetsPensions</v>
          </cell>
          <cell r="HY685">
            <v>0</v>
          </cell>
          <cell r="HZ685" t="str">
            <v>ms_eqr_gcim_Decimal:ms_eqr_gcim_decimal</v>
          </cell>
          <cell r="IA685" t="b">
            <v>0</v>
          </cell>
          <cell r="IB685" t="b">
            <v>0</v>
          </cell>
        </row>
        <row r="686">
          <cell r="D686" t="str">
            <v>Rate of increase in future compensation levels</v>
          </cell>
          <cell r="HX686" t="str">
            <v>mstag:rateOfIncreaseInFutureCompensationLevels</v>
          </cell>
          <cell r="HY686">
            <v>0</v>
          </cell>
          <cell r="HZ686" t="str">
            <v>ms_eqr_gcim_Decimal:ms_eqr_gcim_decimal</v>
          </cell>
          <cell r="IA686" t="b">
            <v>0</v>
          </cell>
          <cell r="IB686" t="b">
            <v>0</v>
          </cell>
        </row>
        <row r="687">
          <cell r="C687" t="str">
            <v>Pensions (interest and returns classified by company as financing)</v>
          </cell>
          <cell r="HY687">
            <v>0</v>
          </cell>
          <cell r="HZ687" t="str">
            <v>ms_eqr_gcim_String:ms_eqr_gcim_string</v>
          </cell>
          <cell r="IA687" t="b">
            <v>0</v>
          </cell>
          <cell r="IB687" t="b">
            <v>0</v>
          </cell>
        </row>
        <row r="688">
          <cell r="D688" t="str">
            <v>Net periodic pension expense (pensions)</v>
          </cell>
          <cell r="G688" t="str">
            <v/>
          </cell>
          <cell r="H688" t="str">
            <v/>
          </cell>
          <cell r="I688" t="str">
            <v/>
          </cell>
          <cell r="J688" t="str">
            <v/>
          </cell>
          <cell r="K688" t="str">
            <v/>
          </cell>
          <cell r="L688" t="str">
            <v/>
          </cell>
          <cell r="M688" t="str">
            <v/>
          </cell>
          <cell r="HX688" t="str">
            <v>mstag:netPeriodicPensionExpensePensionsClassifiedAsFinancing</v>
          </cell>
          <cell r="HY688">
            <v>0</v>
          </cell>
          <cell r="HZ688" t="str">
            <v>ISO4217:USD</v>
          </cell>
          <cell r="IA688" t="b">
            <v>0</v>
          </cell>
          <cell r="IB688" t="b">
            <v>0</v>
          </cell>
        </row>
        <row r="689">
          <cell r="E689" t="str">
            <v>Service cost (pensions)</v>
          </cell>
          <cell r="HX689" t="str">
            <v>mstag:serviceCostPensionsClassifiedAsFinancing</v>
          </cell>
          <cell r="HY689">
            <v>0</v>
          </cell>
          <cell r="HZ689" t="str">
            <v>ISO4217:USD</v>
          </cell>
          <cell r="IA689" t="b">
            <v>0</v>
          </cell>
          <cell r="IB689" t="b">
            <v>0</v>
          </cell>
        </row>
        <row r="690">
          <cell r="E690" t="str">
            <v>Interest cost (pensions)</v>
          </cell>
          <cell r="HX690" t="str">
            <v>mstag:interestCostPensionsClassifiedAsFinancing</v>
          </cell>
          <cell r="HY690">
            <v>0</v>
          </cell>
          <cell r="HZ690" t="str">
            <v>ISO4217:USD</v>
          </cell>
          <cell r="IA690" t="b">
            <v>0</v>
          </cell>
          <cell r="IB690" t="b">
            <v>0</v>
          </cell>
        </row>
        <row r="691">
          <cell r="E691" t="str">
            <v>Expected return on plan assets (pensions)</v>
          </cell>
          <cell r="HX691" t="str">
            <v>mstag:expectedReturnOnPlanAssetsPensionsClassifiedAsFinancing</v>
          </cell>
          <cell r="HY691">
            <v>0</v>
          </cell>
          <cell r="HZ691" t="str">
            <v>ISO4217:USD</v>
          </cell>
          <cell r="IA691" t="b">
            <v>0</v>
          </cell>
          <cell r="IB691" t="b">
            <v>0</v>
          </cell>
        </row>
        <row r="692">
          <cell r="E692" t="str">
            <v>Amortization of prior service cost (pensions)</v>
          </cell>
          <cell r="HX692" t="str">
            <v>mstag:amortizationOfPriorServiceCostPensionsClassifiedAsFinancing</v>
          </cell>
          <cell r="HY692">
            <v>0</v>
          </cell>
          <cell r="HZ692" t="str">
            <v>ISO4217:USD</v>
          </cell>
          <cell r="IA692" t="b">
            <v>0</v>
          </cell>
          <cell r="IB692" t="b">
            <v>0</v>
          </cell>
        </row>
        <row r="693">
          <cell r="E693" t="str">
            <v>Net actuarial gain (loss) recognized (pensions)</v>
          </cell>
          <cell r="HX693" t="str">
            <v>mstag:netActuarialGainLossRecognizedPensionsClassifiedAsFinancing</v>
          </cell>
          <cell r="HY693">
            <v>0</v>
          </cell>
          <cell r="HZ693" t="str">
            <v>ISO4217:USD</v>
          </cell>
          <cell r="IA693" t="b">
            <v>0</v>
          </cell>
          <cell r="IB693" t="b">
            <v>0</v>
          </cell>
        </row>
        <row r="694">
          <cell r="E694" t="str">
            <v>Nonrecurring pension items</v>
          </cell>
          <cell r="HX694" t="str">
            <v>mstag:nonRecurringPensionItemsClassifiedAsFinancing</v>
          </cell>
          <cell r="HY694">
            <v>0</v>
          </cell>
          <cell r="HZ694" t="str">
            <v>ISO4217:USD</v>
          </cell>
          <cell r="IA694" t="b">
            <v>0</v>
          </cell>
          <cell r="IB694" t="b">
            <v>0</v>
          </cell>
        </row>
        <row r="695">
          <cell r="E695" t="str">
            <v>Other net pension expense</v>
          </cell>
          <cell r="HX695" t="str">
            <v>mstag:otherNetPensionExpenseClassifiedAsFinancing</v>
          </cell>
          <cell r="HY695">
            <v>0</v>
          </cell>
          <cell r="HZ695" t="str">
            <v>ISO4217:USD</v>
          </cell>
          <cell r="IA695" t="b">
            <v>0</v>
          </cell>
          <cell r="IB695" t="b">
            <v>0</v>
          </cell>
        </row>
        <row r="696">
          <cell r="D696" t="str">
            <v>Net benefits paid to retirees (pensions)</v>
          </cell>
          <cell r="G696" t="str">
            <v/>
          </cell>
          <cell r="H696" t="str">
            <v/>
          </cell>
          <cell r="I696" t="str">
            <v/>
          </cell>
          <cell r="J696" t="str">
            <v/>
          </cell>
          <cell r="K696" t="str">
            <v/>
          </cell>
          <cell r="L696" t="str">
            <v/>
          </cell>
          <cell r="M696" t="str">
            <v/>
          </cell>
          <cell r="HX696" t="str">
            <v>mstag:netBenefitsPaidToRetireesPensionsAsFinancing</v>
          </cell>
          <cell r="HY696">
            <v>6</v>
          </cell>
          <cell r="HZ696" t="str">
            <v>ISO4217:USD</v>
          </cell>
          <cell r="IA696" t="b">
            <v>0</v>
          </cell>
          <cell r="IB696" t="b">
            <v>0</v>
          </cell>
        </row>
        <row r="697">
          <cell r="E697" t="str">
            <v>Benefits paid to retirees, in obligation (pensions)</v>
          </cell>
          <cell r="HX697" t="str">
            <v>mstag:benefitsPaidToRetireesPensionsClassifiedAsFinancing</v>
          </cell>
          <cell r="HY697">
            <v>0</v>
          </cell>
          <cell r="HZ697" t="str">
            <v>ISO4217:USD</v>
          </cell>
          <cell r="IA697" t="b">
            <v>0</v>
          </cell>
          <cell r="IB697" t="b">
            <v>0</v>
          </cell>
        </row>
        <row r="698">
          <cell r="E698" t="str">
            <v>Benefits paid to retirees, in assets (pensions)</v>
          </cell>
          <cell r="HX698" t="str">
            <v>mstag:benefitsPaidToRetireesInAssetsPensionsAsFinancing</v>
          </cell>
          <cell r="HY698">
            <v>6</v>
          </cell>
          <cell r="HZ698" t="str">
            <v>ISO4217:USD</v>
          </cell>
          <cell r="IA698" t="b">
            <v>0</v>
          </cell>
          <cell r="IB698" t="b">
            <v>0</v>
          </cell>
        </row>
        <row r="699">
          <cell r="D699" t="str">
            <v>Actual return on plan assets (pensions)</v>
          </cell>
          <cell r="HX699" t="str">
            <v>mstag:actualReturnOnPlanAssetsPensionsClassifiedAsFinancing</v>
          </cell>
          <cell r="HY699">
            <v>0</v>
          </cell>
          <cell r="HZ699" t="str">
            <v>ISO4217:USD</v>
          </cell>
          <cell r="IA699" t="b">
            <v>0</v>
          </cell>
          <cell r="IB699" t="b">
            <v>0</v>
          </cell>
        </row>
        <row r="700">
          <cell r="D700" t="str">
            <v>Contribution to plan assets (pensions)</v>
          </cell>
          <cell r="HX700" t="str">
            <v>mstag:contributionToPlanAssetsPensionsClassifiedAsFinancing</v>
          </cell>
          <cell r="HY700">
            <v>0</v>
          </cell>
          <cell r="HZ700" t="str">
            <v>ISO4217:USD</v>
          </cell>
          <cell r="IA700" t="b">
            <v>0</v>
          </cell>
          <cell r="IB700" t="b">
            <v>0</v>
          </cell>
        </row>
        <row r="701">
          <cell r="D701" t="str">
            <v>Projected benefit obligation (pensions)</v>
          </cell>
          <cell r="HX701" t="str">
            <v>mstag:projectedBenefitObligationPensionsClassifiedAsFinancing</v>
          </cell>
          <cell r="HY701">
            <v>0</v>
          </cell>
          <cell r="HZ701" t="str">
            <v>ISO4217:USD</v>
          </cell>
          <cell r="IA701" t="b">
            <v>0</v>
          </cell>
          <cell r="IB701" t="b">
            <v>0</v>
          </cell>
        </row>
        <row r="702">
          <cell r="D702" t="str">
            <v>Plan assets at fair value (pensions)</v>
          </cell>
          <cell r="HX702" t="str">
            <v>mstag:planAssetsAtFairValuePensionsClassifiedAsFinancing</v>
          </cell>
          <cell r="HY702">
            <v>0</v>
          </cell>
          <cell r="HZ702" t="str">
            <v>ISO4217:USD</v>
          </cell>
          <cell r="IA702" t="b">
            <v>0</v>
          </cell>
          <cell r="IB702" t="b">
            <v>0</v>
          </cell>
        </row>
        <row r="703">
          <cell r="D703" t="str">
            <v>Net pension prepaid asset (accrued liability)</v>
          </cell>
          <cell r="HX703" t="str">
            <v>mstag:netPensionPrepaidAssetAccruedLiabilityClassifiedAsFinancing</v>
          </cell>
          <cell r="HY703">
            <v>0</v>
          </cell>
          <cell r="HZ703" t="str">
            <v>ISO4217:USD</v>
          </cell>
          <cell r="IA703" t="b">
            <v>0</v>
          </cell>
          <cell r="IB703" t="b">
            <v>0</v>
          </cell>
        </row>
        <row r="704">
          <cell r="D704" t="str">
            <v>Intangible asset (pensions)</v>
          </cell>
          <cell r="HX704" t="str">
            <v>mstag:intangibleAssetPensionsClassifiedAsFinancing</v>
          </cell>
          <cell r="HY704">
            <v>0</v>
          </cell>
          <cell r="HZ704" t="str">
            <v>ISO4217:USD</v>
          </cell>
          <cell r="IA704" t="b">
            <v>0</v>
          </cell>
          <cell r="IB704" t="b">
            <v>0</v>
          </cell>
        </row>
        <row r="705">
          <cell r="D705" t="str">
            <v>Accumulated other comprehensive income (pensions)</v>
          </cell>
          <cell r="HX705" t="str">
            <v>mstag:accumulatedOtherComprehensiveIncomePensionsClassifiedAsFinancing</v>
          </cell>
          <cell r="HY705">
            <v>0</v>
          </cell>
          <cell r="HZ705" t="str">
            <v>ISO4217:USD</v>
          </cell>
          <cell r="IA705" t="b">
            <v>0</v>
          </cell>
          <cell r="IB705" t="b">
            <v>0</v>
          </cell>
        </row>
        <row r="706">
          <cell r="D706" t="str">
            <v>Weighted average discount rate (pensions)</v>
          </cell>
          <cell r="HX706" t="str">
            <v>mstag:weightedAverageDiscountRatePensionsClassifiedAsFinancing</v>
          </cell>
          <cell r="HY706">
            <v>0</v>
          </cell>
          <cell r="HZ706" t="str">
            <v>ms_eqr_gcim_Decimal:ms_eqr_gcim_decimal</v>
          </cell>
          <cell r="IA706" t="b">
            <v>0</v>
          </cell>
          <cell r="IB706" t="b">
            <v>0</v>
          </cell>
        </row>
        <row r="707">
          <cell r="D707" t="str">
            <v>Expected long-term rate of return on plan assets (pensions)</v>
          </cell>
          <cell r="HX707" t="str">
            <v>mstag:expectedLongTermRateOfReturnOnPlanAssetsPensionsClassifiedAsFinancing</v>
          </cell>
          <cell r="HY707">
            <v>0</v>
          </cell>
          <cell r="HZ707" t="str">
            <v>ms_eqr_gcim_Decimal:ms_eqr_gcim_decimal</v>
          </cell>
          <cell r="IA707" t="b">
            <v>0</v>
          </cell>
          <cell r="IB707" t="b">
            <v>0</v>
          </cell>
        </row>
        <row r="708">
          <cell r="D708" t="str">
            <v>Rate of increase in future compensation levels</v>
          </cell>
          <cell r="HX708" t="str">
            <v>mstag:rateOfIncreaseInFutureCompensationLevelsClassifiedAsFinancing</v>
          </cell>
          <cell r="HY708">
            <v>0</v>
          </cell>
          <cell r="HZ708" t="str">
            <v>ms_eqr_gcim_Decimal:ms_eqr_gcim_decimal</v>
          </cell>
          <cell r="IA708" t="b">
            <v>0</v>
          </cell>
          <cell r="IB708" t="b">
            <v>0</v>
          </cell>
        </row>
        <row r="709">
          <cell r="C709" t="str">
            <v>Pensions (companies reporting under SSAP 24)</v>
          </cell>
          <cell r="HY709">
            <v>0</v>
          </cell>
          <cell r="HZ709" t="str">
            <v>ms_eqr_gcim_String:ms_eqr_gcim_string</v>
          </cell>
          <cell r="IA709" t="b">
            <v>0</v>
          </cell>
          <cell r="IB709" t="b">
            <v>0</v>
          </cell>
        </row>
        <row r="710">
          <cell r="D710" t="str">
            <v>Net periodic pension expense (pensions)</v>
          </cell>
          <cell r="HX710" t="str">
            <v>mstag:netPeriodicPensionExpensePensionsUnderSSAP24</v>
          </cell>
          <cell r="HY710">
            <v>0</v>
          </cell>
          <cell r="HZ710" t="str">
            <v>ISO4217:USD</v>
          </cell>
          <cell r="IA710" t="b">
            <v>0</v>
          </cell>
          <cell r="IB710" t="b">
            <v>0</v>
          </cell>
        </row>
        <row r="711">
          <cell r="D711" t="str">
            <v>Service cost (pensions)</v>
          </cell>
          <cell r="HX711" t="str">
            <v>mstag:serviceCostPensionsUnderSSAP24</v>
          </cell>
          <cell r="HY711">
            <v>0</v>
          </cell>
          <cell r="HZ711" t="str">
            <v>ISO4217:USD</v>
          </cell>
          <cell r="IA711" t="b">
            <v>0</v>
          </cell>
          <cell r="IB711" t="b">
            <v>0</v>
          </cell>
        </row>
        <row r="712">
          <cell r="D712" t="str">
            <v>Prior service cost (pensions)</v>
          </cell>
          <cell r="HX712" t="str">
            <v>mstag:priorServiceCostPensionsUnderSSAP24</v>
          </cell>
          <cell r="HY712">
            <v>0</v>
          </cell>
          <cell r="HZ712" t="str">
            <v>ISO4217:USD</v>
          </cell>
          <cell r="IA712" t="b">
            <v>0</v>
          </cell>
          <cell r="IB712" t="b">
            <v>0</v>
          </cell>
        </row>
        <row r="713">
          <cell r="D713" t="str">
            <v>Interest cost (pensions)</v>
          </cell>
          <cell r="HX713" t="str">
            <v>mstag:interestCostPensionsUnderSSAP24</v>
          </cell>
          <cell r="HY713">
            <v>0</v>
          </cell>
          <cell r="HZ713" t="str">
            <v>ISO4217:USD</v>
          </cell>
          <cell r="IA713" t="b">
            <v>0</v>
          </cell>
          <cell r="IB713" t="b">
            <v>0</v>
          </cell>
        </row>
        <row r="714">
          <cell r="D714" t="str">
            <v>Expected return on plan assets (pensions)</v>
          </cell>
          <cell r="HX714" t="str">
            <v>mstag:expectedReturnOnPlanAssetsPensionsUnderSSAP24</v>
          </cell>
          <cell r="HY714">
            <v>0</v>
          </cell>
          <cell r="HZ714" t="str">
            <v>ISO4217:USD</v>
          </cell>
          <cell r="IA714" t="b">
            <v>0</v>
          </cell>
          <cell r="IB714" t="b">
            <v>0</v>
          </cell>
        </row>
        <row r="715">
          <cell r="C715" t="str">
            <v>Other postemployment benefits</v>
          </cell>
          <cell r="HY715">
            <v>0</v>
          </cell>
          <cell r="HZ715" t="str">
            <v>ms_eqr_gcim_String:ms_eqr_gcim_string</v>
          </cell>
          <cell r="IA715" t="b">
            <v>0</v>
          </cell>
          <cell r="IB715" t="b">
            <v>0</v>
          </cell>
        </row>
        <row r="716">
          <cell r="D716" t="str">
            <v>Net periodic expense (OPEB)</v>
          </cell>
          <cell r="G716" t="str">
            <v/>
          </cell>
          <cell r="H716" t="str">
            <v/>
          </cell>
          <cell r="I716" t="str">
            <v/>
          </cell>
          <cell r="J716" t="str">
            <v/>
          </cell>
          <cell r="K716" t="str">
            <v/>
          </cell>
          <cell r="L716" t="str">
            <v/>
          </cell>
          <cell r="M716" t="str">
            <v/>
          </cell>
          <cell r="HX716" t="str">
            <v>mstag:netPeriodicExpenseOpeb</v>
          </cell>
          <cell r="HY716">
            <v>6</v>
          </cell>
          <cell r="HZ716" t="str">
            <v>ISO4217:USD</v>
          </cell>
          <cell r="IA716" t="b">
            <v>0</v>
          </cell>
          <cell r="IB716" t="b">
            <v>0</v>
          </cell>
        </row>
        <row r="717">
          <cell r="E717" t="str">
            <v>Service cost (OPEB)</v>
          </cell>
          <cell r="HX717" t="str">
            <v>mstag:serviceCostOpeb</v>
          </cell>
          <cell r="HY717">
            <v>6</v>
          </cell>
          <cell r="HZ717" t="str">
            <v>ISO4217:USD</v>
          </cell>
          <cell r="IA717" t="b">
            <v>0</v>
          </cell>
          <cell r="IB717" t="b">
            <v>0</v>
          </cell>
        </row>
        <row r="718">
          <cell r="E718" t="str">
            <v>Interest cost (OPEB)</v>
          </cell>
          <cell r="HX718" t="str">
            <v>mstag:interestCostOpeb</v>
          </cell>
          <cell r="HY718">
            <v>6</v>
          </cell>
          <cell r="HZ718" t="str">
            <v>ISO4217:USD</v>
          </cell>
          <cell r="IA718" t="b">
            <v>0</v>
          </cell>
          <cell r="IB718" t="b">
            <v>0</v>
          </cell>
        </row>
        <row r="719">
          <cell r="E719" t="str">
            <v>Expected return on plan assets (OPEB)</v>
          </cell>
          <cell r="HX719" t="str">
            <v>mstag:expectedReturnOnPlanAssetsOpeb</v>
          </cell>
          <cell r="HY719">
            <v>6</v>
          </cell>
          <cell r="HZ719" t="str">
            <v>ISO4217:USD</v>
          </cell>
          <cell r="IA719" t="b">
            <v>0</v>
          </cell>
          <cell r="IB719" t="b">
            <v>0</v>
          </cell>
        </row>
        <row r="720">
          <cell r="E720" t="str">
            <v>Amortization of prior service cost (OPEB)</v>
          </cell>
          <cell r="HX720" t="str">
            <v>mstag:amortizationOfPriorServiceCostOpeb</v>
          </cell>
          <cell r="HY720">
            <v>6</v>
          </cell>
          <cell r="HZ720" t="str">
            <v>ISO4217:USD</v>
          </cell>
          <cell r="IA720" t="b">
            <v>0</v>
          </cell>
          <cell r="IB720" t="b">
            <v>0</v>
          </cell>
        </row>
        <row r="721">
          <cell r="E721" t="str">
            <v>Net actuarial gain (loss) recognized (OPEB)</v>
          </cell>
          <cell r="HX721" t="str">
            <v>mstag:netActuarialGainLossRecognizedOpeb</v>
          </cell>
          <cell r="HY721">
            <v>6</v>
          </cell>
          <cell r="HZ721" t="str">
            <v>ISO4217:USD</v>
          </cell>
          <cell r="IA721" t="b">
            <v>0</v>
          </cell>
          <cell r="IB721" t="b">
            <v>0</v>
          </cell>
        </row>
        <row r="722">
          <cell r="E722" t="str">
            <v>Nonrecurring OPEB items</v>
          </cell>
          <cell r="HX722" t="str">
            <v>mstag:nonRecurringOpebItems</v>
          </cell>
          <cell r="HY722">
            <v>6</v>
          </cell>
          <cell r="HZ722" t="str">
            <v>ISO4217:USD</v>
          </cell>
          <cell r="IA722" t="b">
            <v>0</v>
          </cell>
          <cell r="IB722" t="b">
            <v>0</v>
          </cell>
        </row>
        <row r="723">
          <cell r="E723" t="str">
            <v>Other net expense (OPEB)</v>
          </cell>
          <cell r="HX723" t="str">
            <v>mstag:otherNetExpenseOpeb</v>
          </cell>
          <cell r="HY723">
            <v>6</v>
          </cell>
          <cell r="HZ723" t="str">
            <v>ISO4217:USD</v>
          </cell>
          <cell r="IA723" t="b">
            <v>0</v>
          </cell>
          <cell r="IB723" t="b">
            <v>0</v>
          </cell>
        </row>
        <row r="724">
          <cell r="D724" t="str">
            <v>Net benefits paid to retirees (OPEB)</v>
          </cell>
          <cell r="G724" t="str">
            <v/>
          </cell>
          <cell r="H724" t="str">
            <v/>
          </cell>
          <cell r="I724" t="str">
            <v/>
          </cell>
          <cell r="J724" t="str">
            <v/>
          </cell>
          <cell r="K724" t="str">
            <v/>
          </cell>
          <cell r="L724" t="str">
            <v/>
          </cell>
          <cell r="M724" t="str">
            <v/>
          </cell>
          <cell r="HX724" t="str">
            <v>mstag:netBenefitsPaidToRetireesOpeb</v>
          </cell>
          <cell r="HY724">
            <v>6</v>
          </cell>
          <cell r="HZ724" t="str">
            <v>ISO4217:USD</v>
          </cell>
          <cell r="IA724" t="b">
            <v>0</v>
          </cell>
          <cell r="IB724" t="b">
            <v>0</v>
          </cell>
        </row>
        <row r="725">
          <cell r="E725" t="str">
            <v>Benefits paid to retirees, in obligation (OPEB)</v>
          </cell>
          <cell r="HX725" t="str">
            <v>mstag:benefitsPaidToRetireesOpeb</v>
          </cell>
          <cell r="HY725">
            <v>6</v>
          </cell>
          <cell r="HZ725" t="str">
            <v>ISO4217:USD</v>
          </cell>
          <cell r="IA725" t="b">
            <v>0</v>
          </cell>
          <cell r="IB725" t="b">
            <v>0</v>
          </cell>
        </row>
        <row r="726">
          <cell r="E726" t="str">
            <v>Benefits paid to retirees, in assets (OPEB)</v>
          </cell>
          <cell r="HX726" t="str">
            <v>mstag:benefitsPaidToRetireesInAssetsOpeb</v>
          </cell>
          <cell r="HY726">
            <v>6</v>
          </cell>
          <cell r="HZ726" t="str">
            <v>ISO4217:USD</v>
          </cell>
          <cell r="IA726" t="b">
            <v>0</v>
          </cell>
          <cell r="IB726" t="b">
            <v>0</v>
          </cell>
        </row>
        <row r="727">
          <cell r="D727" t="str">
            <v>Actual return on plan assets (OPEB)</v>
          </cell>
          <cell r="HX727" t="str">
            <v>mstag:actualReturnOnPlanAssetsOpeb</v>
          </cell>
          <cell r="HY727">
            <v>6</v>
          </cell>
          <cell r="HZ727" t="str">
            <v>ISO4217:USD</v>
          </cell>
          <cell r="IA727" t="b">
            <v>0</v>
          </cell>
          <cell r="IB727" t="b">
            <v>0</v>
          </cell>
        </row>
        <row r="728">
          <cell r="D728" t="str">
            <v>Contribution to plan assets (OPEB)</v>
          </cell>
          <cell r="HX728" t="str">
            <v>mstag:contributionToPlanAssetsOpeb</v>
          </cell>
          <cell r="HY728">
            <v>6</v>
          </cell>
          <cell r="HZ728" t="str">
            <v>ISO4217:USD</v>
          </cell>
          <cell r="IA728" t="b">
            <v>0</v>
          </cell>
          <cell r="IB728" t="b">
            <v>0</v>
          </cell>
        </row>
        <row r="729">
          <cell r="D729" t="str">
            <v>Projected benefit obligation (OPEB)</v>
          </cell>
          <cell r="HX729" t="str">
            <v>mstag:projectedBenefitObligationOpeb</v>
          </cell>
          <cell r="HY729">
            <v>6</v>
          </cell>
          <cell r="HZ729" t="str">
            <v>ISO4217:USD</v>
          </cell>
          <cell r="IA729" t="b">
            <v>0</v>
          </cell>
          <cell r="IB729" t="b">
            <v>0</v>
          </cell>
        </row>
        <row r="730">
          <cell r="D730" t="str">
            <v>Plan assets at fair value (OPEB)</v>
          </cell>
          <cell r="HX730" t="str">
            <v>mstag:planAssetsAtFairValueOpeb</v>
          </cell>
          <cell r="HY730">
            <v>6</v>
          </cell>
          <cell r="HZ730" t="str">
            <v>ISO4217:USD</v>
          </cell>
          <cell r="IA730" t="b">
            <v>0</v>
          </cell>
          <cell r="IB730" t="b">
            <v>0</v>
          </cell>
        </row>
        <row r="731">
          <cell r="D731" t="str">
            <v>Net OPEB assets (liabilities) recognized in the balance sheet</v>
          </cell>
          <cell r="HX731" t="str">
            <v>mstag:netOpebAssetsLiabilitiesRecognizedInTheBalanceSheet</v>
          </cell>
          <cell r="HY731">
            <v>6</v>
          </cell>
          <cell r="HZ731" t="str">
            <v>ISO4217:USD</v>
          </cell>
          <cell r="IA731" t="b">
            <v>0</v>
          </cell>
          <cell r="IB731" t="b">
            <v>0</v>
          </cell>
        </row>
        <row r="732">
          <cell r="D732" t="str">
            <v>Weighted average discount rate (OPEB)</v>
          </cell>
          <cell r="HX732" t="str">
            <v>mstag:weightedAverageDiscountRateOpeb</v>
          </cell>
          <cell r="HY732">
            <v>0</v>
          </cell>
          <cell r="HZ732" t="str">
            <v>ms_eqr_gcim_Decimal:ms_eqr_gcim_decimal</v>
          </cell>
          <cell r="IA732" t="b">
            <v>0</v>
          </cell>
          <cell r="IB732" t="b">
            <v>0</v>
          </cell>
        </row>
        <row r="733">
          <cell r="D733" t="str">
            <v>Expected long term rate of return on plan assets (OPEB)</v>
          </cell>
          <cell r="HX733" t="str">
            <v>mstag:expectedLongTermRateOfReturnOnPlanAssetsOpeb</v>
          </cell>
          <cell r="HY733">
            <v>0</v>
          </cell>
          <cell r="HZ733" t="str">
            <v>ms_eqr_gcim_Decimal:ms_eqr_gcim_decimal</v>
          </cell>
          <cell r="IA733" t="b">
            <v>0</v>
          </cell>
          <cell r="IB733" t="b">
            <v>0</v>
          </cell>
        </row>
        <row r="734">
          <cell r="D734" t="str">
            <v>Expected rate of healthcare cost increase, short term</v>
          </cell>
          <cell r="HX734" t="str">
            <v>mstag:expectedRateOfHealthCareCostIncreaseShortTerm</v>
          </cell>
          <cell r="HY734">
            <v>0</v>
          </cell>
          <cell r="HZ734" t="str">
            <v>ms_eqr_gcim_Decimal:ms_eqr_gcim_decimal</v>
          </cell>
          <cell r="IA734" t="b">
            <v>0</v>
          </cell>
          <cell r="IB734" t="b">
            <v>0</v>
          </cell>
        </row>
        <row r="735">
          <cell r="D735" t="str">
            <v>Expected rate of healthcare cost increase, long term</v>
          </cell>
          <cell r="HX735" t="str">
            <v>mstag:expectedRateOfHealthCareCostIncreaseLongTerm</v>
          </cell>
          <cell r="HY735">
            <v>0</v>
          </cell>
          <cell r="HZ735" t="str">
            <v>ms_eqr_gcim_Decimal:ms_eqr_gcim_decimal</v>
          </cell>
          <cell r="IA735" t="b">
            <v>0</v>
          </cell>
          <cell r="IB735" t="b">
            <v>0</v>
          </cell>
        </row>
        <row r="737">
          <cell r="M737" t="str">
            <v>Values in the System :</v>
          </cell>
        </row>
        <row r="738">
          <cell r="M738">
            <v>63</v>
          </cell>
        </row>
        <row r="741">
          <cell r="A741" t="str">
            <v>Additional Data Items to be collected (these items are not in the taxonomy)</v>
          </cell>
        </row>
        <row r="742">
          <cell r="B742" t="str">
            <v>Leases</v>
          </cell>
        </row>
        <row r="743">
          <cell r="C743" t="str">
            <v>Year 1 Minimum Rental Payment</v>
          </cell>
          <cell r="G743">
            <v>15.068</v>
          </cell>
          <cell r="H743">
            <v>25.855</v>
          </cell>
          <cell r="I743">
            <v>33.090000000000003</v>
          </cell>
          <cell r="J743">
            <v>47.545000000000002</v>
          </cell>
          <cell r="K743">
            <v>4.8</v>
          </cell>
          <cell r="L743">
            <v>4.8</v>
          </cell>
          <cell r="M743">
            <v>6.5</v>
          </cell>
        </row>
        <row r="744">
          <cell r="C744" t="str">
            <v>Year 2 Minimum Rental Payment</v>
          </cell>
          <cell r="G744">
            <v>15.622</v>
          </cell>
          <cell r="H744">
            <v>23.591000000000001</v>
          </cell>
          <cell r="I744">
            <v>31.873000000000001</v>
          </cell>
          <cell r="J744">
            <v>48.029000000000003</v>
          </cell>
          <cell r="K744">
            <v>3</v>
          </cell>
          <cell r="L744">
            <v>3.3</v>
          </cell>
          <cell r="M744">
            <v>6.9</v>
          </cell>
        </row>
        <row r="745">
          <cell r="C745" t="str">
            <v>Year 3 Minimum Rental Payment</v>
          </cell>
          <cell r="G745">
            <v>15.196</v>
          </cell>
          <cell r="H745">
            <v>22.47</v>
          </cell>
          <cell r="I745">
            <v>28.492999999999999</v>
          </cell>
          <cell r="J745">
            <v>46.418999999999997</v>
          </cell>
          <cell r="K745">
            <v>1.7</v>
          </cell>
          <cell r="L745">
            <v>3.1</v>
          </cell>
          <cell r="M745">
            <v>5.8</v>
          </cell>
        </row>
        <row r="746">
          <cell r="C746" t="str">
            <v>Year 4 Minimum Rental Payment</v>
          </cell>
          <cell r="G746">
            <v>14.95</v>
          </cell>
          <cell r="H746">
            <v>19.626999999999999</v>
          </cell>
          <cell r="I746">
            <v>27.497</v>
          </cell>
          <cell r="J746">
            <v>41.847999999999999</v>
          </cell>
          <cell r="K746">
            <v>1.6</v>
          </cell>
          <cell r="L746">
            <v>2.6</v>
          </cell>
          <cell r="M746">
            <v>5.8</v>
          </cell>
        </row>
        <row r="747">
          <cell r="C747" t="str">
            <v>Year 5 Minimum Rental Payment</v>
          </cell>
          <cell r="G747">
            <v>14.968999999999999</v>
          </cell>
          <cell r="H747">
            <v>18.637</v>
          </cell>
          <cell r="I747">
            <v>24.611000000000001</v>
          </cell>
          <cell r="J747">
            <v>32.972999999999999</v>
          </cell>
          <cell r="K747">
            <v>1.6</v>
          </cell>
          <cell r="L747">
            <v>2.4</v>
          </cell>
          <cell r="M747">
            <v>5.8</v>
          </cell>
        </row>
        <row r="748">
          <cell r="C748" t="str">
            <v>Reported Cummulative Payments beyond Year 5</v>
          </cell>
          <cell r="G748">
            <v>14.759</v>
          </cell>
          <cell r="H748">
            <v>36.707000000000001</v>
          </cell>
          <cell r="I748">
            <v>23.83</v>
          </cell>
          <cell r="J748">
            <v>1.7310000000000001</v>
          </cell>
          <cell r="K748">
            <v>4.3</v>
          </cell>
          <cell r="L748">
            <v>5.2</v>
          </cell>
          <cell r="M748">
            <v>24.1</v>
          </cell>
        </row>
        <row r="749">
          <cell r="C749" t="str">
            <v>Current year minmum rental payment</v>
          </cell>
        </row>
        <row r="751">
          <cell r="C751" t="str">
            <v>Foot Working:</v>
          </cell>
        </row>
        <row r="752">
          <cell r="B752" t="str">
            <v>A</v>
          </cell>
          <cell r="C752" t="str">
            <v>Income statement</v>
          </cell>
        </row>
        <row r="753">
          <cell r="C753">
            <v>1</v>
          </cell>
          <cell r="D753" t="str">
            <v>Revenue, gross</v>
          </cell>
        </row>
        <row r="754">
          <cell r="F754" t="str">
            <v>Product sales</v>
          </cell>
          <cell r="G754">
            <v>584.88900000000001</v>
          </cell>
          <cell r="H754">
            <v>717.79499999999996</v>
          </cell>
          <cell r="I754">
            <v>1039.095</v>
          </cell>
          <cell r="J754">
            <v>1278.3440000000001</v>
          </cell>
          <cell r="K754">
            <v>1742.8969999999999</v>
          </cell>
          <cell r="L754">
            <v>2163.665</v>
          </cell>
        </row>
        <row r="755">
          <cell r="F755" t="str">
            <v>Contract revenue</v>
          </cell>
          <cell r="G755">
            <v>121.587</v>
          </cell>
          <cell r="H755">
            <v>114.795</v>
          </cell>
          <cell r="I755">
            <v>83.242000000000004</v>
          </cell>
          <cell r="J755">
            <v>160.363</v>
          </cell>
          <cell r="K755">
            <v>36.659999999999997</v>
          </cell>
          <cell r="L755">
            <v>54.442999999999998</v>
          </cell>
        </row>
        <row r="756">
          <cell r="G756">
            <v>706.476</v>
          </cell>
          <cell r="H756">
            <v>832.58999999999992</v>
          </cell>
          <cell r="I756">
            <v>1122.337</v>
          </cell>
          <cell r="J756">
            <v>1438.7070000000001</v>
          </cell>
          <cell r="K756">
            <v>1779.557</v>
          </cell>
          <cell r="L756">
            <v>2218.1080000000002</v>
          </cell>
        </row>
        <row r="759">
          <cell r="C759">
            <v>2</v>
          </cell>
          <cell r="D759" t="str">
            <v>Cost of sales, without depreciation</v>
          </cell>
          <cell r="G759">
            <v>102.536</v>
          </cell>
          <cell r="H759">
            <v>138.62299999999999</v>
          </cell>
          <cell r="I759">
            <v>285.54899999999998</v>
          </cell>
          <cell r="J759">
            <v>364.892</v>
          </cell>
          <cell r="K759">
            <v>354.44200000000001</v>
          </cell>
          <cell r="L759">
            <v>441.63</v>
          </cell>
        </row>
        <row r="760">
          <cell r="F760" t="str">
            <v>Less: Depreciation</v>
          </cell>
          <cell r="G760">
            <v>-65.533000000000001</v>
          </cell>
          <cell r="H760">
            <v>-78.100999999999999</v>
          </cell>
          <cell r="I760">
            <v>-90.281999999999996</v>
          </cell>
          <cell r="J760">
            <v>-88.804000000000002</v>
          </cell>
          <cell r="K760">
            <v>-96.290999999999997</v>
          </cell>
          <cell r="L760">
            <v>-104.55500000000001</v>
          </cell>
        </row>
        <row r="761">
          <cell r="G761">
            <v>37.003</v>
          </cell>
          <cell r="H761">
            <v>60.521999999999991</v>
          </cell>
          <cell r="I761">
            <v>195.267</v>
          </cell>
          <cell r="J761">
            <v>276.08799999999997</v>
          </cell>
          <cell r="K761">
            <v>258.15100000000001</v>
          </cell>
          <cell r="L761">
            <v>337.07499999999999</v>
          </cell>
        </row>
        <row r="764">
          <cell r="C764">
            <v>2</v>
          </cell>
          <cell r="D764" t="str">
            <v>General and administrative expenses</v>
          </cell>
          <cell r="G764">
            <v>470.923</v>
          </cell>
          <cell r="H764">
            <v>358.93099999999998</v>
          </cell>
          <cell r="I764">
            <v>393.65700000000004</v>
          </cell>
          <cell r="J764">
            <v>368.22399999999999</v>
          </cell>
          <cell r="K764">
            <v>446.90600000000001</v>
          </cell>
          <cell r="L764">
            <v>546.27599999999995</v>
          </cell>
        </row>
        <row r="765">
          <cell r="F765" t="str">
            <v>Less: Advertisement charges</v>
          </cell>
          <cell r="G765">
            <v>-41.8</v>
          </cell>
          <cell r="H765">
            <v>-47.7</v>
          </cell>
          <cell r="I765">
            <v>-80</v>
          </cell>
          <cell r="J765">
            <v>-86.5</v>
          </cell>
          <cell r="K765">
            <v>-91.9</v>
          </cell>
          <cell r="L765">
            <v>-111.7</v>
          </cell>
        </row>
        <row r="766">
          <cell r="G766">
            <v>429.12299999999999</v>
          </cell>
          <cell r="H766">
            <v>311.23099999999999</v>
          </cell>
          <cell r="I766">
            <v>313.65700000000004</v>
          </cell>
          <cell r="J766">
            <v>281.72399999999999</v>
          </cell>
          <cell r="K766">
            <v>355.00599999999997</v>
          </cell>
          <cell r="L766">
            <v>434.57599999999996</v>
          </cell>
        </row>
        <row r="767">
          <cell r="C767">
            <v>3</v>
          </cell>
          <cell r="D767" t="str">
            <v>Statutory Tax Rate</v>
          </cell>
        </row>
        <row r="768">
          <cell r="E768" t="str">
            <v>For 2002 , the statutory tax rate is as follows:</v>
          </cell>
        </row>
        <row r="769">
          <cell r="E769">
            <v>1</v>
          </cell>
          <cell r="F769" t="str">
            <v>Tax at U.S. statutory rate of 35%</v>
          </cell>
          <cell r="H769">
            <v>88.427999999999997</v>
          </cell>
          <cell r="I769">
            <v>-578.83100000000002</v>
          </cell>
          <cell r="J769">
            <v>1.391</v>
          </cell>
          <cell r="K769">
            <v>99.045000000000002</v>
          </cell>
          <cell r="L769">
            <v>10412</v>
          </cell>
        </row>
        <row r="770">
          <cell r="E770">
            <v>2</v>
          </cell>
          <cell r="F770" t="str">
            <v>State taxes</v>
          </cell>
          <cell r="H770">
            <v>7.4909999999999997</v>
          </cell>
          <cell r="I770">
            <v>-17.552999999999997</v>
          </cell>
          <cell r="J770">
            <v>0.95899999999999996</v>
          </cell>
          <cell r="K770">
            <v>16.219000000000001</v>
          </cell>
          <cell r="L770">
            <v>837</v>
          </cell>
        </row>
        <row r="771">
          <cell r="F771" t="str">
            <v>Total (A)</v>
          </cell>
          <cell r="H771">
            <v>95.918999999999997</v>
          </cell>
          <cell r="I771">
            <v>-596.38400000000001</v>
          </cell>
          <cell r="J771">
            <v>2.35</v>
          </cell>
          <cell r="K771">
            <v>115.26400000000001</v>
          </cell>
          <cell r="L771">
            <v>11249</v>
          </cell>
        </row>
        <row r="773">
          <cell r="F773" t="str">
            <v>Profit before taxes                                                                            (B)</v>
          </cell>
          <cell r="H773">
            <v>252.65100000000001</v>
          </cell>
          <cell r="I773">
            <v>-1157.5</v>
          </cell>
          <cell r="J773">
            <v>3.9729999999999999</v>
          </cell>
          <cell r="K773">
            <v>282.98599999999999</v>
          </cell>
          <cell r="L773">
            <v>29749</v>
          </cell>
        </row>
        <row r="775">
          <cell r="F775" t="str">
            <v>statutory tax rate  (A/B)*100</v>
          </cell>
          <cell r="H775">
            <v>0.37965018939169048</v>
          </cell>
          <cell r="I775">
            <v>0.51523455723542122</v>
          </cell>
          <cell r="J775">
            <v>0.59149257488044304</v>
          </cell>
          <cell r="K775">
            <v>0.40731343600036757</v>
          </cell>
          <cell r="L775">
            <v>0.37813035732293521</v>
          </cell>
        </row>
        <row r="777">
          <cell r="C777" t="str">
            <v>Reclassification</v>
          </cell>
        </row>
        <row r="778">
          <cell r="C778">
            <v>4</v>
          </cell>
          <cell r="D778" t="str">
            <v>Contract and other  (as disclosed in the respective year's financials)</v>
          </cell>
          <cell r="I778">
            <v>83.242000000000004</v>
          </cell>
        </row>
        <row r="779">
          <cell r="F779" t="str">
            <v>Add: Reclassification in 2000</v>
          </cell>
          <cell r="I779">
            <v>-20.337</v>
          </cell>
        </row>
        <row r="780">
          <cell r="I780">
            <v>103.57899999999999</v>
          </cell>
        </row>
        <row r="782">
          <cell r="C782">
            <v>5</v>
          </cell>
          <cell r="D782" t="str">
            <v>Amortization of taxable other intangible(as disclosed in the respective year's financials)</v>
          </cell>
          <cell r="I782">
            <v>197.74199999999999</v>
          </cell>
        </row>
        <row r="783">
          <cell r="F783" t="str">
            <v>Add: Reclassification in 2000</v>
          </cell>
          <cell r="I783">
            <v>-0.67799999999999727</v>
          </cell>
        </row>
        <row r="784">
          <cell r="I784">
            <v>198.42</v>
          </cell>
          <cell r="K784">
            <v>0</v>
          </cell>
          <cell r="L784">
            <v>0</v>
          </cell>
        </row>
        <row r="786">
          <cell r="C786">
            <v>6</v>
          </cell>
          <cell r="D786" t="str">
            <v>Current Tax (as disclosed in the respective year's financials)</v>
          </cell>
          <cell r="I786">
            <v>-203.10900000000004</v>
          </cell>
        </row>
        <row r="787">
          <cell r="F787" t="str">
            <v>Add: Reclassification in 2000</v>
          </cell>
          <cell r="I787">
            <v>-6.7</v>
          </cell>
        </row>
        <row r="788">
          <cell r="I788">
            <v>-196.40900000000005</v>
          </cell>
        </row>
        <row r="790">
          <cell r="B790" t="str">
            <v>B</v>
          </cell>
          <cell r="C790" t="str">
            <v>Balance Sheet Validation</v>
          </cell>
        </row>
        <row r="791">
          <cell r="C791">
            <v>6</v>
          </cell>
          <cell r="D791" t="str">
            <v>Other receivables, current</v>
          </cell>
        </row>
        <row r="792">
          <cell r="F792" t="str">
            <v>Accounts receivable − royalties</v>
          </cell>
          <cell r="L792">
            <v>116.423</v>
          </cell>
        </row>
        <row r="793">
          <cell r="F793" t="str">
            <v>Accounts receivable − related parties</v>
          </cell>
          <cell r="G793">
            <v>73.444000000000003</v>
          </cell>
          <cell r="H793">
            <v>22.85</v>
          </cell>
          <cell r="I793">
            <v>33.234000000000002</v>
          </cell>
          <cell r="J793">
            <v>36.298999999999999</v>
          </cell>
          <cell r="K793">
            <v>66.867000000000004</v>
          </cell>
          <cell r="L793">
            <v>0</v>
          </cell>
        </row>
        <row r="794">
          <cell r="F794" t="str">
            <v>Accounts receivable − other</v>
          </cell>
          <cell r="G794">
            <v>44.386000000000003</v>
          </cell>
          <cell r="H794">
            <v>47.48</v>
          </cell>
          <cell r="I794">
            <v>61.054000000000002</v>
          </cell>
          <cell r="J794">
            <v>63.262</v>
          </cell>
          <cell r="K794">
            <v>55.27</v>
          </cell>
          <cell r="L794">
            <v>59.151000000000003</v>
          </cell>
        </row>
        <row r="795">
          <cell r="G795">
            <v>117.83000000000001</v>
          </cell>
          <cell r="H795">
            <v>70.33</v>
          </cell>
          <cell r="I795">
            <v>94.288000000000011</v>
          </cell>
          <cell r="J795">
            <v>99.561000000000007</v>
          </cell>
          <cell r="K795">
            <v>122.137</v>
          </cell>
          <cell r="L795">
            <v>175.57400000000001</v>
          </cell>
        </row>
        <row r="796">
          <cell r="C796">
            <v>7</v>
          </cell>
          <cell r="D796" t="str">
            <v>Other assets, operating, noncurrent</v>
          </cell>
        </row>
        <row r="797">
          <cell r="F797" t="str">
            <v>Leasehold improvements</v>
          </cell>
          <cell r="G797">
            <v>3.27</v>
          </cell>
          <cell r="H797">
            <v>3.5649999999999999</v>
          </cell>
          <cell r="I797">
            <v>4.6550000000000002</v>
          </cell>
          <cell r="J797">
            <v>18.456</v>
          </cell>
          <cell r="K797">
            <v>30.632000000000001</v>
          </cell>
          <cell r="L797">
            <v>53.588999999999999</v>
          </cell>
        </row>
        <row r="798">
          <cell r="F798" t="str">
            <v>Other long−term assets</v>
          </cell>
          <cell r="G798">
            <v>177.202</v>
          </cell>
          <cell r="H798">
            <v>131.274</v>
          </cell>
          <cell r="I798">
            <v>201.101</v>
          </cell>
          <cell r="J798">
            <v>168.458</v>
          </cell>
          <cell r="K798">
            <v>70.622</v>
          </cell>
          <cell r="L798">
            <v>110.158</v>
          </cell>
        </row>
        <row r="799">
          <cell r="G799">
            <v>180.47200000000001</v>
          </cell>
          <cell r="H799">
            <v>134.839</v>
          </cell>
          <cell r="I799">
            <v>205.756</v>
          </cell>
          <cell r="J799">
            <v>186.91399999999999</v>
          </cell>
          <cell r="K799">
            <v>101.254</v>
          </cell>
          <cell r="L799">
            <v>163.74700000000001</v>
          </cell>
        </row>
        <row r="800">
          <cell r="C800">
            <v>8</v>
          </cell>
          <cell r="D800" t="str">
            <v>Other accrued expenses</v>
          </cell>
        </row>
        <row r="801">
          <cell r="F801" t="str">
            <v>Accrued royalties</v>
          </cell>
          <cell r="G801">
            <v>23.905000000000001</v>
          </cell>
          <cell r="H801">
            <v>23.391999999999999</v>
          </cell>
          <cell r="I801">
            <v>37.692</v>
          </cell>
          <cell r="J801">
            <v>34.811</v>
          </cell>
          <cell r="K801">
            <v>69.66</v>
          </cell>
          <cell r="L801">
            <v>87.081999999999994</v>
          </cell>
        </row>
        <row r="802">
          <cell r="F802" t="str">
            <v>Accrued clinical and other studies</v>
          </cell>
          <cell r="G802">
            <v>47.268999999999998</v>
          </cell>
          <cell r="H802">
            <v>35.534999999999997</v>
          </cell>
          <cell r="I802">
            <v>18.012</v>
          </cell>
          <cell r="J802">
            <v>35.625999999999998</v>
          </cell>
          <cell r="K802">
            <v>42.433999999999997</v>
          </cell>
          <cell r="L802">
            <v>59.33</v>
          </cell>
        </row>
        <row r="803">
          <cell r="F803" t="str">
            <v>Accrued marketing and promotion costs</v>
          </cell>
          <cell r="G803">
            <v>13.369</v>
          </cell>
          <cell r="H803">
            <v>9.4169999999999998</v>
          </cell>
          <cell r="I803">
            <v>17.896999999999998</v>
          </cell>
          <cell r="J803">
            <v>21.228999999999999</v>
          </cell>
          <cell r="K803">
            <v>28.395</v>
          </cell>
          <cell r="L803">
            <v>39.100999999999999</v>
          </cell>
        </row>
        <row r="804">
          <cell r="F804" t="str">
            <v>Accrued collaborations</v>
          </cell>
          <cell r="G804">
            <v>0</v>
          </cell>
          <cell r="H804">
            <v>0</v>
          </cell>
          <cell r="I804">
            <v>20.707999999999998</v>
          </cell>
          <cell r="J804">
            <v>111.254</v>
          </cell>
          <cell r="K804">
            <v>71.046000000000006</v>
          </cell>
          <cell r="L804">
            <v>103.432</v>
          </cell>
        </row>
        <row r="805">
          <cell r="F805" t="str">
            <v>Accrued legal settlement</v>
          </cell>
          <cell r="H805">
            <v>0</v>
          </cell>
          <cell r="I805">
            <v>200</v>
          </cell>
          <cell r="J805">
            <v>0</v>
          </cell>
          <cell r="K805">
            <v>0</v>
          </cell>
          <cell r="L805">
            <v>0</v>
          </cell>
        </row>
        <row r="806">
          <cell r="G806">
            <v>84.543000000000006</v>
          </cell>
          <cell r="H806">
            <v>68.343999999999994</v>
          </cell>
          <cell r="I806">
            <v>294.30899999999997</v>
          </cell>
          <cell r="J806">
            <v>202.92000000000002</v>
          </cell>
          <cell r="K806">
            <v>211.53500000000003</v>
          </cell>
          <cell r="L806">
            <v>288.94499999999999</v>
          </cell>
        </row>
        <row r="807">
          <cell r="C807">
            <v>9</v>
          </cell>
          <cell r="D807" t="str">
            <v>Other liabilities, operating, current</v>
          </cell>
        </row>
        <row r="808">
          <cell r="F808" t="str">
            <v>Hedge payable</v>
          </cell>
          <cell r="G808">
            <v>0</v>
          </cell>
          <cell r="H808">
            <v>5.42</v>
          </cell>
          <cell r="I808">
            <v>33.499000000000002</v>
          </cell>
          <cell r="J808">
            <v>32.171999999999997</v>
          </cell>
        </row>
        <row r="809">
          <cell r="F809" t="str">
            <v>Other</v>
          </cell>
          <cell r="G809">
            <v>55.677999999999997</v>
          </cell>
          <cell r="H809">
            <v>72.218999999999994</v>
          </cell>
          <cell r="I809">
            <v>47.52</v>
          </cell>
          <cell r="J809">
            <v>66.337999999999994</v>
          </cell>
        </row>
        <row r="810">
          <cell r="F810" t="str">
            <v>Accrued liabilities − related parties</v>
          </cell>
          <cell r="G810">
            <v>15.427</v>
          </cell>
          <cell r="H810">
            <v>10.945</v>
          </cell>
          <cell r="I810">
            <v>14.96</v>
          </cell>
          <cell r="J810">
            <v>12.265000000000001</v>
          </cell>
        </row>
        <row r="811">
          <cell r="G811">
            <v>71.10499999999999</v>
          </cell>
          <cell r="H811">
            <v>88.584000000000003</v>
          </cell>
          <cell r="I811">
            <v>95.979000000000013</v>
          </cell>
          <cell r="J811">
            <v>110.77499999999999</v>
          </cell>
        </row>
        <row r="812">
          <cell r="B812" t="str">
            <v>C</v>
          </cell>
          <cell r="C812" t="str">
            <v>Cash Flow Validation</v>
          </cell>
        </row>
        <row r="813">
          <cell r="C813">
            <v>10</v>
          </cell>
          <cell r="D813" t="str">
            <v>Net decrease in investments, nonoperating</v>
          </cell>
        </row>
        <row r="814">
          <cell r="F814" t="str">
            <v>Gain on sales of securities available−for−sale and other</v>
          </cell>
          <cell r="G814">
            <v>-13.202999999999999</v>
          </cell>
          <cell r="H814">
            <v>-9.5419999999999998</v>
          </cell>
          <cell r="I814">
            <v>-19.375</v>
          </cell>
          <cell r="J814">
            <v>-132.30699999999999</v>
          </cell>
          <cell r="K814">
            <v>-39.398000000000003</v>
          </cell>
          <cell r="L814">
            <v>-53.71</v>
          </cell>
        </row>
        <row r="815">
          <cell r="F815" t="str">
            <v>Loss on sales of securities available−for−sale</v>
          </cell>
          <cell r="G815">
            <v>2.0960000000000001</v>
          </cell>
          <cell r="H815">
            <v>1.8089999999999999</v>
          </cell>
          <cell r="I815">
            <v>1.8050000000000002</v>
          </cell>
          <cell r="J815">
            <v>3.9569999999999999</v>
          </cell>
          <cell r="K815">
            <v>2.0110000000000001</v>
          </cell>
          <cell r="L815">
            <v>5.8680000000000003</v>
          </cell>
        </row>
        <row r="816">
          <cell r="F816" t="str">
            <v>Write−down of securities available−for−sale</v>
          </cell>
          <cell r="G816">
            <v>4</v>
          </cell>
          <cell r="H816">
            <v>20.248999999999999</v>
          </cell>
          <cell r="I816">
            <v>13.422000000000001</v>
          </cell>
          <cell r="J816">
            <v>4.8</v>
          </cell>
          <cell r="K816">
            <v>27.504000000000001</v>
          </cell>
          <cell r="L816">
            <v>40.759</v>
          </cell>
        </row>
        <row r="817">
          <cell r="F817" t="str">
            <v>Investments in trading securities</v>
          </cell>
          <cell r="G817">
            <v>-109.13200000000001</v>
          </cell>
          <cell r="H817">
            <v>12.725</v>
          </cell>
          <cell r="I817">
            <v>-10.158999999999999</v>
          </cell>
          <cell r="J817">
            <v>-20.963000000000001</v>
          </cell>
          <cell r="K817">
            <v>-85.712000000000003</v>
          </cell>
          <cell r="L817">
            <v>-121.986</v>
          </cell>
        </row>
        <row r="818">
          <cell r="F818" t="str">
            <v>Purchases of securities available−for−sale</v>
          </cell>
          <cell r="G818">
            <v>-512.72699999999998</v>
          </cell>
          <cell r="H818">
            <v>-800.78800000000001</v>
          </cell>
          <cell r="I818">
            <v>-595.06799999999998</v>
          </cell>
          <cell r="J818">
            <v>-560.40499999999997</v>
          </cell>
          <cell r="K818">
            <v>-1559.23</v>
          </cell>
          <cell r="L818">
            <v>-806.44399999999996</v>
          </cell>
        </row>
        <row r="819">
          <cell r="F819" t="str">
            <v>Proceeds from sales and maturities of securities available−for−sale</v>
          </cell>
          <cell r="G819">
            <v>410.39499999999998</v>
          </cell>
          <cell r="H819">
            <v>430.93599999999998</v>
          </cell>
          <cell r="I819">
            <v>627.06299999999999</v>
          </cell>
          <cell r="J819">
            <v>574.14499999999998</v>
          </cell>
          <cell r="K819">
            <v>1084.546</v>
          </cell>
          <cell r="L819">
            <v>1746.1980000000001</v>
          </cell>
        </row>
        <row r="820">
          <cell r="F820" t="str">
            <v>Purchases of nonmarketable equity securities</v>
          </cell>
          <cell r="G820">
            <v>0</v>
          </cell>
          <cell r="H820">
            <v>-29.044</v>
          </cell>
          <cell r="I820">
            <v>-52.957999999999998</v>
          </cell>
          <cell r="J820">
            <v>-5.6630000000000003</v>
          </cell>
          <cell r="K820">
            <v>-5.83</v>
          </cell>
          <cell r="L820">
            <v>-6.29</v>
          </cell>
        </row>
        <row r="821">
          <cell r="F821" t="str">
            <v>Transfer to restricted cash</v>
          </cell>
          <cell r="G821">
            <v>0</v>
          </cell>
          <cell r="H821">
            <v>0</v>
          </cell>
          <cell r="I821">
            <v>-56.6</v>
          </cell>
          <cell r="J821">
            <v>0</v>
          </cell>
          <cell r="K821">
            <v>0</v>
          </cell>
          <cell r="L821">
            <v>-630</v>
          </cell>
        </row>
        <row r="822">
          <cell r="F822" t="str">
            <v>Write−down of nonmarketable securities</v>
          </cell>
          <cell r="G822">
            <v>0</v>
          </cell>
          <cell r="H822">
            <v>16.689</v>
          </cell>
          <cell r="I822">
            <v>0.432</v>
          </cell>
          <cell r="J822">
            <v>0</v>
          </cell>
          <cell r="K822">
            <v>0</v>
          </cell>
          <cell r="L822">
            <v>0</v>
          </cell>
        </row>
        <row r="823">
          <cell r="F823" t="str">
            <v>Purchases of securities held−to−maturity</v>
          </cell>
          <cell r="G823">
            <v>-304.93200000000002</v>
          </cell>
          <cell r="H823">
            <v>-327.69</v>
          </cell>
          <cell r="I823">
            <v>-186.61199999999999</v>
          </cell>
          <cell r="J823">
            <v>0</v>
          </cell>
          <cell r="K823">
            <v>0</v>
          </cell>
          <cell r="L823">
            <v>0</v>
          </cell>
        </row>
        <row r="824">
          <cell r="F824" t="str">
            <v>Proceeds from maturities of securities held−to−maturity</v>
          </cell>
          <cell r="G824">
            <v>455.31700000000001</v>
          </cell>
          <cell r="H824">
            <v>410.72899999999998</v>
          </cell>
          <cell r="I824">
            <v>286.49699999999996</v>
          </cell>
          <cell r="J824">
            <v>0</v>
          </cell>
          <cell r="K824">
            <v>0</v>
          </cell>
          <cell r="L824">
            <v>0</v>
          </cell>
        </row>
        <row r="825">
          <cell r="G825">
            <v>-68.186000000000035</v>
          </cell>
          <cell r="H825">
            <v>-273.92699999999996</v>
          </cell>
          <cell r="I825">
            <v>8.4469999999999459</v>
          </cell>
          <cell r="J825">
            <v>-136.43600000000004</v>
          </cell>
          <cell r="K825">
            <v>-576.10900000000004</v>
          </cell>
          <cell r="L825">
            <v>174.39500000000021</v>
          </cell>
        </row>
        <row r="827">
          <cell r="B827" t="str">
            <v>D</v>
          </cell>
          <cell r="C827" t="str">
            <v>Changes in Shareholders Equity Validation</v>
          </cell>
        </row>
        <row r="828">
          <cell r="C828">
            <v>11</v>
          </cell>
          <cell r="D828" t="str">
            <v>Other changes in share capital</v>
          </cell>
        </row>
        <row r="829">
          <cell r="E829" t="str">
            <v>A</v>
          </cell>
          <cell r="F829" t="str">
            <v>Period from January 1 to June 30, 1999</v>
          </cell>
        </row>
        <row r="830">
          <cell r="F830" t="str">
            <v xml:space="preserve"> - Change in Special common Stock</v>
          </cell>
          <cell r="I830">
            <v>-4.1619999999999999</v>
          </cell>
        </row>
        <row r="831">
          <cell r="F831" t="str">
            <v xml:space="preserve"> - Change in common stock</v>
          </cell>
          <cell r="I831">
            <v>4.0540000000000003</v>
          </cell>
        </row>
        <row r="832">
          <cell r="F832" t="str">
            <v xml:space="preserve"> - Changes in Additional Paid - Capital</v>
          </cell>
          <cell r="I832">
            <v>5361.9719999999998</v>
          </cell>
        </row>
        <row r="833">
          <cell r="F833" t="str">
            <v xml:space="preserve"> - Amortization of good−will, intangibles and fair value adjustment to inventories, net of tax</v>
          </cell>
          <cell r="I833">
            <v>-500.5</v>
          </cell>
        </row>
        <row r="834">
          <cell r="F834" t="str">
            <v xml:space="preserve"> - In−process research and development</v>
          </cell>
          <cell r="I834">
            <v>-1221.644</v>
          </cell>
        </row>
        <row r="835">
          <cell r="F835" t="str">
            <v>Total (A + B)</v>
          </cell>
          <cell r="I835">
            <v>3639.7199999999993</v>
          </cell>
        </row>
        <row r="837">
          <cell r="D837" t="str">
            <v>Calculation of Top 3 drugs as percent of total sales</v>
          </cell>
        </row>
        <row r="838">
          <cell r="F838" t="str">
            <v>Rituxan</v>
          </cell>
          <cell r="G838">
            <v>5.5</v>
          </cell>
          <cell r="H838">
            <v>162.6</v>
          </cell>
          <cell r="I838">
            <v>279.39999999999998</v>
          </cell>
          <cell r="J838">
            <v>444.1</v>
          </cell>
          <cell r="K838">
            <v>818.6</v>
          </cell>
          <cell r="L838">
            <v>1162.9000000000001</v>
          </cell>
        </row>
        <row r="839">
          <cell r="F839" t="str">
            <v>Herceptin</v>
          </cell>
          <cell r="G839">
            <v>0</v>
          </cell>
          <cell r="H839">
            <v>30.5</v>
          </cell>
          <cell r="I839">
            <v>188.4</v>
          </cell>
          <cell r="J839">
            <v>275.89999999999998</v>
          </cell>
          <cell r="K839">
            <v>346.7</v>
          </cell>
          <cell r="L839">
            <v>385.2</v>
          </cell>
        </row>
        <row r="840">
          <cell r="F840" t="str">
            <v>Growth Hormone</v>
          </cell>
          <cell r="G840">
            <v>223.6</v>
          </cell>
          <cell r="H840">
            <v>214</v>
          </cell>
          <cell r="I840">
            <v>221.2</v>
          </cell>
          <cell r="J840">
            <v>226.6</v>
          </cell>
          <cell r="K840">
            <v>250.2</v>
          </cell>
          <cell r="L840">
            <v>297.2</v>
          </cell>
        </row>
        <row r="841">
          <cell r="F841" t="str">
            <v>Total (A)</v>
          </cell>
          <cell r="G841">
            <v>229.1</v>
          </cell>
          <cell r="H841">
            <v>407.1</v>
          </cell>
          <cell r="I841">
            <v>689</v>
          </cell>
          <cell r="J841">
            <v>946.6</v>
          </cell>
          <cell r="K841">
            <v>1415.5</v>
          </cell>
          <cell r="L841">
            <v>1845.3000000000002</v>
          </cell>
        </row>
        <row r="843">
          <cell r="F843" t="str">
            <v>Total Product sales (B)</v>
          </cell>
          <cell r="G843">
            <v>584.9</v>
          </cell>
          <cell r="H843">
            <v>717.8</v>
          </cell>
          <cell r="I843">
            <v>1039.0999999999999</v>
          </cell>
          <cell r="J843">
            <v>1278.3</v>
          </cell>
          <cell r="K843">
            <v>1742.9</v>
          </cell>
          <cell r="L843">
            <v>2163.6</v>
          </cell>
        </row>
        <row r="845">
          <cell r="F845" t="str">
            <v>Percent       (A/B)*100</v>
          </cell>
          <cell r="G845">
            <v>0.39169088733116775</v>
          </cell>
          <cell r="H845">
            <v>0.56714962385065482</v>
          </cell>
          <cell r="I845">
            <v>0.66307381387739395</v>
          </cell>
          <cell r="J845">
            <v>0.74051474614722679</v>
          </cell>
          <cell r="K845">
            <v>0.81215216019278214</v>
          </cell>
          <cell r="L845">
            <v>0.85288408208541333</v>
          </cell>
        </row>
      </sheetData>
      <sheetData sheetId="18" refreshError="1">
        <row r="2">
          <cell r="B2" t="str">
            <v>Rituxan - Adoption Rates</v>
          </cell>
        </row>
        <row r="3">
          <cell r="B3" t="str">
            <v>Rolling 4 Quarter Averages</v>
          </cell>
          <cell r="C3" t="str">
            <v>3Q03</v>
          </cell>
          <cell r="D3" t="str">
            <v>1Q04</v>
          </cell>
          <cell r="E3" t="str">
            <v>2Q04</v>
          </cell>
          <cell r="F3" t="str">
            <v>3Q04</v>
          </cell>
          <cell r="G3" t="str">
            <v>4Q04</v>
          </cell>
          <cell r="H3" t="str">
            <v>2Q05</v>
          </cell>
          <cell r="I3" t="str">
            <v>3Q05</v>
          </cell>
          <cell r="L3" t="str">
            <v>Phase I/II PTK787 with FOLFOX4</v>
          </cell>
          <cell r="O3" t="str">
            <v>Phase I/II PTK787 with FOLFIRI</v>
          </cell>
        </row>
        <row r="4">
          <cell r="B4" t="str">
            <v>Overall NHL &amp; CLL</v>
          </cell>
          <cell r="C4">
            <v>0.7</v>
          </cell>
          <cell r="D4">
            <v>0.68</v>
          </cell>
          <cell r="E4">
            <v>0.7</v>
          </cell>
          <cell r="F4">
            <v>0.72</v>
          </cell>
          <cell r="G4">
            <v>0.75</v>
          </cell>
          <cell r="H4">
            <v>0.78</v>
          </cell>
          <cell r="I4">
            <v>0.8</v>
          </cell>
          <cell r="L4" t="str">
            <v>n=28</v>
          </cell>
          <cell r="O4" t="str">
            <v>n=16</v>
          </cell>
        </row>
        <row r="5">
          <cell r="B5" t="str">
            <v>NHL</v>
          </cell>
          <cell r="L5" t="str">
            <v>Dose ranges</v>
          </cell>
          <cell r="M5" t="str">
            <v>500-2,000 mg</v>
          </cell>
          <cell r="O5" t="str">
            <v>Dose ranges</v>
          </cell>
          <cell r="P5" t="str">
            <v>500-1,250 mg</v>
          </cell>
        </row>
        <row r="6">
          <cell r="B6" t="str">
            <v>Front-line Indolent</v>
          </cell>
          <cell r="C6">
            <v>0.8</v>
          </cell>
          <cell r="D6">
            <v>0.76</v>
          </cell>
          <cell r="E6">
            <v>0.8</v>
          </cell>
          <cell r="F6">
            <v>0.85</v>
          </cell>
          <cell r="G6">
            <v>0.85</v>
          </cell>
          <cell r="H6">
            <v>0.87</v>
          </cell>
          <cell r="I6">
            <v>0.89</v>
          </cell>
          <cell r="L6" t="str">
            <v>MTD</v>
          </cell>
          <cell r="M6" t="str">
            <v>1,250 mg</v>
          </cell>
          <cell r="O6" t="str">
            <v>MTD</v>
          </cell>
          <cell r="P6" t="str">
            <v>1,250 mg</v>
          </cell>
        </row>
        <row r="7">
          <cell r="B7" t="str">
            <v>Relapsed indolent</v>
          </cell>
          <cell r="C7">
            <v>0.76</v>
          </cell>
          <cell r="D7">
            <v>0.75</v>
          </cell>
          <cell r="E7">
            <v>0.76</v>
          </cell>
          <cell r="F7">
            <v>0.77</v>
          </cell>
          <cell r="G7">
            <v>0.77</v>
          </cell>
          <cell r="H7">
            <v>0.75</v>
          </cell>
          <cell r="I7">
            <v>0.77</v>
          </cell>
          <cell r="L7" t="str">
            <v>CR</v>
          </cell>
          <cell r="M7" t="str">
            <v>1 (4%)</v>
          </cell>
          <cell r="O7" t="str">
            <v>CR</v>
          </cell>
          <cell r="P7">
            <v>0</v>
          </cell>
        </row>
        <row r="8">
          <cell r="B8" t="str">
            <v>Front-line aggressive</v>
          </cell>
          <cell r="C8">
            <v>0.81</v>
          </cell>
          <cell r="D8">
            <v>0.82</v>
          </cell>
          <cell r="E8">
            <v>0.81</v>
          </cell>
          <cell r="F8">
            <v>0.83</v>
          </cell>
          <cell r="G8">
            <v>0.83</v>
          </cell>
          <cell r="H8">
            <v>0.87</v>
          </cell>
          <cell r="I8">
            <v>0.87</v>
          </cell>
          <cell r="L8" t="str">
            <v>PR</v>
          </cell>
          <cell r="M8" t="str">
            <v>14 (50%)</v>
          </cell>
          <cell r="O8" t="str">
            <v>PR</v>
          </cell>
          <cell r="P8" t="str">
            <v>4 (33%)</v>
          </cell>
        </row>
        <row r="9">
          <cell r="B9" t="str">
            <v>Relapsed aggressive</v>
          </cell>
          <cell r="C9">
            <v>0.55000000000000004</v>
          </cell>
          <cell r="D9">
            <v>0.55000000000000004</v>
          </cell>
          <cell r="E9">
            <v>0.55000000000000004</v>
          </cell>
          <cell r="F9">
            <v>0.56000000000000005</v>
          </cell>
          <cell r="G9">
            <v>0.64</v>
          </cell>
          <cell r="H9">
            <v>0.64</v>
          </cell>
          <cell r="I9">
            <v>0.67</v>
          </cell>
          <cell r="L9" t="str">
            <v>SD</v>
          </cell>
          <cell r="M9" t="str">
            <v>9 (32%)</v>
          </cell>
          <cell r="O9" t="str">
            <v>SD</v>
          </cell>
          <cell r="P9" t="str">
            <v>5 (42%)</v>
          </cell>
        </row>
        <row r="10">
          <cell r="B10" t="str">
            <v>CLL</v>
          </cell>
          <cell r="L10" t="str">
            <v>median PFS</v>
          </cell>
          <cell r="M10" t="str">
            <v>11 months</v>
          </cell>
          <cell r="O10" t="str">
            <v>median TTP</v>
          </cell>
          <cell r="P10" t="str">
            <v>6.7 months</v>
          </cell>
        </row>
        <row r="11">
          <cell r="B11" t="str">
            <v>Front-line CLL</v>
          </cell>
          <cell r="C11">
            <v>0.52</v>
          </cell>
          <cell r="D11">
            <v>0.46</v>
          </cell>
          <cell r="E11">
            <v>0.52</v>
          </cell>
          <cell r="F11">
            <v>0.56999999999999995</v>
          </cell>
          <cell r="G11">
            <v>0.63</v>
          </cell>
          <cell r="H11">
            <v>0.65</v>
          </cell>
          <cell r="I11">
            <v>0.69</v>
          </cell>
          <cell r="L11" t="str">
            <v>median OS</v>
          </cell>
          <cell r="M11" t="str">
            <v>16.6 months</v>
          </cell>
          <cell r="O11" t="str">
            <v>median OS</v>
          </cell>
          <cell r="P11" t="str">
            <v>&gt;9 months</v>
          </cell>
        </row>
        <row r="12">
          <cell r="B12" t="str">
            <v>Relapsed CLL</v>
          </cell>
          <cell r="C12">
            <v>0.55000000000000004</v>
          </cell>
          <cell r="D12">
            <v>0.57999999999999996</v>
          </cell>
          <cell r="E12">
            <v>0.55000000000000004</v>
          </cell>
          <cell r="F12">
            <v>0.55000000000000004</v>
          </cell>
          <cell r="G12">
            <v>0.56999999999999995</v>
          </cell>
          <cell r="H12">
            <v>0.67</v>
          </cell>
          <cell r="I12">
            <v>0.68</v>
          </cell>
          <cell r="L12" t="str">
            <v>Adverse events:</v>
          </cell>
          <cell r="M12" t="str">
            <v>Ataxia</v>
          </cell>
          <cell r="O12" t="str">
            <v>Adverse events:</v>
          </cell>
          <cell r="P12" t="str">
            <v>hypertension</v>
          </cell>
        </row>
        <row r="13">
          <cell r="B13" t="str">
            <v>MDs using maintenance</v>
          </cell>
          <cell r="C13">
            <v>0.59</v>
          </cell>
          <cell r="D13">
            <v>0.55000000000000004</v>
          </cell>
          <cell r="E13">
            <v>0.59</v>
          </cell>
          <cell r="F13">
            <v>0.62</v>
          </cell>
          <cell r="G13">
            <v>0.65</v>
          </cell>
          <cell r="H13">
            <v>0.7</v>
          </cell>
          <cell r="I13">
            <v>0.75</v>
          </cell>
          <cell r="M13" t="str">
            <v>neutropenia</v>
          </cell>
          <cell r="P13" t="str">
            <v>fatigue</v>
          </cell>
        </row>
        <row r="14">
          <cell r="B14" t="str">
            <v>Patients receiving maint.</v>
          </cell>
          <cell r="C14">
            <v>0.09</v>
          </cell>
          <cell r="F14">
            <v>0.1</v>
          </cell>
          <cell r="G14">
            <v>0.15</v>
          </cell>
          <cell r="H14">
            <v>0.19</v>
          </cell>
          <cell r="I14">
            <v>0.2</v>
          </cell>
          <cell r="M14" t="str">
            <v>thrombocytopenia</v>
          </cell>
          <cell r="P14" t="str">
            <v>dizziness</v>
          </cell>
        </row>
        <row r="15">
          <cell r="S15" t="str">
            <v>AC + Taxotere + Herceptin</v>
          </cell>
          <cell r="T15" t="str">
            <v>Taxotere + carboplatin + Herceptin</v>
          </cell>
          <cell r="U15" t="str">
            <v>AC + Taxotere (control)</v>
          </cell>
        </row>
        <row r="16">
          <cell r="R16" t="str">
            <v>Reduction in Disease Recurrence (Primary Endpoint)</v>
          </cell>
          <cell r="S16" t="str">
            <v>51%*</v>
          </cell>
          <cell r="T16" t="str">
            <v>39%*</v>
          </cell>
          <cell r="U16" t="str">
            <v>-</v>
          </cell>
        </row>
        <row r="17">
          <cell r="R17" t="str">
            <v>Clinicallly Significant Cardiac Adverse Events</v>
          </cell>
          <cell r="S17">
            <v>2.3E-2</v>
          </cell>
          <cell r="T17">
            <v>1.2999999999999999E-2</v>
          </cell>
          <cell r="U17">
            <v>1.2999999999999999E-2</v>
          </cell>
        </row>
        <row r="18">
          <cell r="L18" t="str">
            <v>Ph II RCC data</v>
          </cell>
          <cell r="R18" t="str">
            <v>Note: * Statistically significant; AC = doxorubicin plus cyclophosphamide</v>
          </cell>
        </row>
        <row r="19">
          <cell r="B19" t="str">
            <v>Avastin - Adoption Rates</v>
          </cell>
          <cell r="L19" t="str">
            <v>Avastin</v>
          </cell>
          <cell r="M19" t="str">
            <v>10mg</v>
          </cell>
          <cell r="N19" t="str">
            <v>3mg</v>
          </cell>
          <cell r="O19" t="str">
            <v>Placebo</v>
          </cell>
        </row>
        <row r="20">
          <cell r="B20" t="str">
            <v>Colorectal cancer</v>
          </cell>
          <cell r="C20" t="str">
            <v>3Q04</v>
          </cell>
          <cell r="D20" t="str">
            <v>4Q04</v>
          </cell>
          <cell r="E20" t="str">
            <v>1Q05</v>
          </cell>
          <cell r="F20" t="str">
            <v>2Q05</v>
          </cell>
          <cell r="G20" t="str">
            <v>3Q05</v>
          </cell>
          <cell r="H20" t="str">
            <v>3Q05</v>
          </cell>
          <cell r="I20" t="str">
            <v>3Q05</v>
          </cell>
          <cell r="L20" t="str">
            <v>n=</v>
          </cell>
          <cell r="M20">
            <v>39</v>
          </cell>
          <cell r="N20">
            <v>37</v>
          </cell>
          <cell r="O20">
            <v>40</v>
          </cell>
        </row>
        <row r="21">
          <cell r="B21" t="str">
            <v xml:space="preserve">Front-line </v>
          </cell>
          <cell r="C21">
            <v>0.4</v>
          </cell>
          <cell r="D21">
            <v>0.55000000000000004</v>
          </cell>
          <cell r="E21">
            <v>0.61</v>
          </cell>
          <cell r="F21">
            <v>0.64</v>
          </cell>
          <cell r="G21">
            <v>0.67</v>
          </cell>
          <cell r="H21">
            <v>0.67</v>
          </cell>
          <cell r="I21">
            <v>0.67</v>
          </cell>
          <cell r="L21" t="str">
            <v>TTP</v>
          </cell>
          <cell r="M21">
            <v>4.8</v>
          </cell>
          <cell r="N21">
            <v>3</v>
          </cell>
          <cell r="O21">
            <v>2.5</v>
          </cell>
        </row>
        <row r="22">
          <cell r="B22" t="str">
            <v>Refractory</v>
          </cell>
          <cell r="D22">
            <v>0.37</v>
          </cell>
          <cell r="E22">
            <v>0.47</v>
          </cell>
          <cell r="F22">
            <v>0.35</v>
          </cell>
          <cell r="G22">
            <v>0.4</v>
          </cell>
          <cell r="H22">
            <v>0.4</v>
          </cell>
          <cell r="I22">
            <v>0.4</v>
          </cell>
          <cell r="L22" t="str">
            <v>progression free</v>
          </cell>
        </row>
        <row r="23">
          <cell r="L23" t="str">
            <v>4 months</v>
          </cell>
          <cell r="M23">
            <v>0.64</v>
          </cell>
          <cell r="N23">
            <v>0.39</v>
          </cell>
          <cell r="O23">
            <v>0.2</v>
          </cell>
        </row>
        <row r="24">
          <cell r="B24" t="str">
            <v>Avastin - Off label use</v>
          </cell>
          <cell r="L24" t="str">
            <v>8 months</v>
          </cell>
          <cell r="M24">
            <v>0.3</v>
          </cell>
          <cell r="N24">
            <v>0.14000000000000001</v>
          </cell>
          <cell r="O24">
            <v>0.05</v>
          </cell>
        </row>
        <row r="25">
          <cell r="C25" t="str">
            <v>2Q05</v>
          </cell>
          <cell r="D25" t="str">
            <v>3Q05</v>
          </cell>
          <cell r="L25" t="str">
            <v>RR</v>
          </cell>
          <cell r="M25">
            <v>0.1</v>
          </cell>
          <cell r="N25">
            <v>0</v>
          </cell>
          <cell r="O25">
            <v>0</v>
          </cell>
        </row>
        <row r="26">
          <cell r="B26" t="str">
            <v>Avastin sales</v>
          </cell>
          <cell r="C26">
            <v>245</v>
          </cell>
          <cell r="D26">
            <v>325</v>
          </cell>
        </row>
        <row r="27">
          <cell r="B27" t="str">
            <v>% of Avastin sales</v>
          </cell>
          <cell r="C27">
            <v>0.1</v>
          </cell>
          <cell r="D27">
            <v>0.15</v>
          </cell>
        </row>
        <row r="28">
          <cell r="B28" t="str">
            <v>Off-label sales</v>
          </cell>
          <cell r="C28">
            <v>24.5</v>
          </cell>
          <cell r="D28">
            <v>48.75</v>
          </cell>
          <cell r="L28" t="str">
            <v>Ph II pancreatic data</v>
          </cell>
        </row>
        <row r="29">
          <cell r="L29" t="str">
            <v>Pancreatic CA</v>
          </cell>
          <cell r="M29" t="str">
            <v>Gem + 10mg Avastin</v>
          </cell>
        </row>
        <row r="30">
          <cell r="L30" t="str">
            <v>n=</v>
          </cell>
          <cell r="M30">
            <v>52</v>
          </cell>
        </row>
        <row r="31">
          <cell r="B31" t="str">
            <v>Lucentis Phase III results</v>
          </cell>
          <cell r="L31" t="str">
            <v>PFS</v>
          </cell>
          <cell r="M31" t="str">
            <v>5.4 mos</v>
          </cell>
        </row>
        <row r="32">
          <cell r="B32" t="str">
            <v>ANCHOR</v>
          </cell>
          <cell r="C32" t="str">
            <v>0.3 mg</v>
          </cell>
          <cell r="D32" t="str">
            <v>0.5 mg</v>
          </cell>
          <cell r="E32" t="str">
            <v>Visudyne</v>
          </cell>
          <cell r="L32" t="str">
            <v>median survival</v>
          </cell>
          <cell r="M32" t="str">
            <v>8.8 mos</v>
          </cell>
        </row>
        <row r="33">
          <cell r="B33" t="str">
            <v>Maintenance of vision</v>
          </cell>
          <cell r="C33">
            <v>0.94</v>
          </cell>
          <cell r="D33">
            <v>0.96</v>
          </cell>
          <cell r="E33">
            <v>0.64</v>
          </cell>
          <cell r="L33" t="str">
            <v>6-month survival</v>
          </cell>
          <cell r="M33">
            <v>0.77</v>
          </cell>
        </row>
        <row r="34">
          <cell r="B34" t="str">
            <v>Change in visual acuity</v>
          </cell>
          <cell r="C34" t="str">
            <v>improved</v>
          </cell>
          <cell r="D34" t="str">
            <v>improved</v>
          </cell>
          <cell r="E34" t="str">
            <v>declined</v>
          </cell>
        </row>
        <row r="35">
          <cell r="B35" t="str">
            <v>Cererbrovascular events</v>
          </cell>
          <cell r="C35" t="str">
            <v>equal</v>
          </cell>
          <cell r="D35" t="str">
            <v>equal</v>
          </cell>
          <cell r="E35" t="str">
            <v>equal</v>
          </cell>
          <cell r="L35" t="str">
            <v>PR</v>
          </cell>
          <cell r="M35">
            <v>0.21</v>
          </cell>
        </row>
        <row r="36">
          <cell r="B36" t="str">
            <v>Myocardial infarction</v>
          </cell>
          <cell r="C36" t="str">
            <v>-</v>
          </cell>
          <cell r="D36" t="str">
            <v>higher</v>
          </cell>
          <cell r="E36" t="str">
            <v>-</v>
          </cell>
          <cell r="L36" t="str">
            <v>SD</v>
          </cell>
          <cell r="M36">
            <v>0.46</v>
          </cell>
        </row>
        <row r="38">
          <cell r="B38" t="str">
            <v>MARINA</v>
          </cell>
          <cell r="C38" t="str">
            <v>0.3 mg</v>
          </cell>
          <cell r="D38" t="str">
            <v>0.5 mg</v>
          </cell>
          <cell r="E38" t="str">
            <v>Sham</v>
          </cell>
        </row>
        <row r="39">
          <cell r="B39" t="str">
            <v>Maintenance of vision</v>
          </cell>
          <cell r="C39">
            <v>0.95</v>
          </cell>
          <cell r="D39">
            <v>0.95</v>
          </cell>
          <cell r="E39">
            <v>0.62</v>
          </cell>
        </row>
        <row r="40">
          <cell r="B40" t="str">
            <v>Letters gained</v>
          </cell>
          <cell r="C40" t="str">
            <v>+6.5</v>
          </cell>
          <cell r="D40" t="str">
            <v>+7.2</v>
          </cell>
          <cell r="E40" t="str">
            <v>-10.5</v>
          </cell>
        </row>
        <row r="41">
          <cell r="B41" t="str">
            <v>Cererbrovascular events</v>
          </cell>
          <cell r="C41">
            <v>1</v>
          </cell>
          <cell r="D41">
            <v>3</v>
          </cell>
          <cell r="E41">
            <v>1</v>
          </cell>
        </row>
        <row r="42">
          <cell r="B42" t="str">
            <v>Myocardial infarction</v>
          </cell>
          <cell r="C42">
            <v>1</v>
          </cell>
          <cell r="D42">
            <v>1</v>
          </cell>
          <cell r="E42">
            <v>1</v>
          </cell>
        </row>
        <row r="46">
          <cell r="B46" t="str">
            <v>Macugen + Visudyne Phase II data</v>
          </cell>
        </row>
        <row r="48">
          <cell r="C48" t="str">
            <v>Macugen + Visudyne</v>
          </cell>
          <cell r="D48" t="str">
            <v>Lucentis + Visudyne</v>
          </cell>
        </row>
        <row r="49">
          <cell r="B49" t="str">
            <v>Patients</v>
          </cell>
          <cell r="C49" t="str">
            <v>10* (100%)</v>
          </cell>
        </row>
        <row r="50">
          <cell r="B50" t="str">
            <v>Stable vision or better</v>
          </cell>
          <cell r="C50" t="str">
            <v>9 (90%)</v>
          </cell>
        </row>
        <row r="51">
          <cell r="B51" t="str">
            <v>At least 15 letter gain</v>
          </cell>
          <cell r="C51" t="str">
            <v>6 (60%)</v>
          </cell>
        </row>
        <row r="52">
          <cell r="B52" t="str">
            <v>Patients needing further Visudyne therapy after 3 months</v>
          </cell>
          <cell r="C52" t="str">
            <v>4 (40%)</v>
          </cell>
        </row>
        <row r="53">
          <cell r="B53" t="str">
            <v>Note: * 11 patients treated q monthly for 3 months; 10 patients were evaluated</v>
          </cell>
        </row>
      </sheetData>
      <sheetData sheetId="19" refreshError="1"/>
      <sheetData sheetId="20" refreshError="1"/>
      <sheetData sheetId="21" refreshError="1">
        <row r="4">
          <cell r="D4" t="str">
            <v>(For Marketing Pack)</v>
          </cell>
        </row>
        <row r="6">
          <cell r="F6" t="str">
            <v>2005A</v>
          </cell>
          <cell r="H6" t="str">
            <v>2006E</v>
          </cell>
          <cell r="J6" t="str">
            <v>2007E</v>
          </cell>
          <cell r="L6" t="str">
            <v>2008E</v>
          </cell>
        </row>
        <row r="7">
          <cell r="D7" t="str">
            <v>Rituxan</v>
          </cell>
          <cell r="F7">
            <v>1989.431</v>
          </cell>
          <cell r="H7">
            <v>2357</v>
          </cell>
          <cell r="J7">
            <v>2711.0807564833267</v>
          </cell>
          <cell r="L7">
            <v>2933.6966005063991</v>
          </cell>
        </row>
        <row r="8">
          <cell r="D8" t="str">
            <v>Avastin</v>
          </cell>
          <cell r="F8">
            <v>1216.7529999999999</v>
          </cell>
          <cell r="H8">
            <v>1993.36</v>
          </cell>
          <cell r="J8">
            <v>2925.9611602894643</v>
          </cell>
          <cell r="L8">
            <v>3882.0494573955039</v>
          </cell>
        </row>
        <row r="9">
          <cell r="D9" t="str">
            <v>Herceptin</v>
          </cell>
          <cell r="F9">
            <v>763.86799999999994</v>
          </cell>
          <cell r="H9">
            <v>1380</v>
          </cell>
          <cell r="J9">
            <v>1581.6482618585742</v>
          </cell>
          <cell r="L9">
            <v>1676.8953104490511</v>
          </cell>
        </row>
        <row r="10">
          <cell r="D10" t="str">
            <v>Xolair</v>
          </cell>
          <cell r="F10">
            <v>323.79700000000003</v>
          </cell>
          <cell r="H10">
            <v>423</v>
          </cell>
          <cell r="J10">
            <v>496.67639851943272</v>
          </cell>
          <cell r="L10">
            <v>549.18117450569844</v>
          </cell>
        </row>
        <row r="11">
          <cell r="D11" t="str">
            <v>Total Revenues</v>
          </cell>
          <cell r="F11">
            <v>6633.4230000000007</v>
          </cell>
          <cell r="H11">
            <v>9120.36</v>
          </cell>
          <cell r="J11">
            <v>11279.125121683228</v>
          </cell>
          <cell r="L11">
            <v>13104.186311101828</v>
          </cell>
        </row>
        <row r="12">
          <cell r="D12" t="str">
            <v>EPS</v>
          </cell>
          <cell r="F12">
            <v>1.2834315032439099</v>
          </cell>
          <cell r="H12">
            <v>1.9766562870511628</v>
          </cell>
          <cell r="J12">
            <v>2.6131703146035923</v>
          </cell>
          <cell r="L12">
            <v>3.2657035401917991</v>
          </cell>
        </row>
        <row r="13">
          <cell r="D13" t="str">
            <v>Consensus</v>
          </cell>
          <cell r="F13">
            <v>1.28</v>
          </cell>
          <cell r="H13">
            <v>1.81</v>
          </cell>
          <cell r="J13">
            <v>2.4500000000000002</v>
          </cell>
          <cell r="L13">
            <v>3.12</v>
          </cell>
        </row>
      </sheetData>
      <sheetData sheetId="22" refreshError="1"/>
      <sheetData sheetId="23" refreshError="1"/>
      <sheetData sheetId="24" refreshError="1">
        <row r="6">
          <cell r="D6" t="str">
            <v>Biogen Idec Oceanside Plant</v>
          </cell>
          <cell r="E6" t="str">
            <v>Vacaville Expansion</v>
          </cell>
        </row>
        <row r="7">
          <cell r="C7" t="str">
            <v>Current</v>
          </cell>
          <cell r="D7">
            <v>2007</v>
          </cell>
          <cell r="E7">
            <v>2009</v>
          </cell>
          <cell r="F7" t="str">
            <v>Total</v>
          </cell>
        </row>
        <row r="8">
          <cell r="B8" t="str">
            <v>clear</v>
          </cell>
          <cell r="D8">
            <v>280</v>
          </cell>
          <cell r="E8">
            <v>370</v>
          </cell>
          <cell r="F8">
            <v>0</v>
          </cell>
        </row>
        <row r="9">
          <cell r="B9" t="str">
            <v>green</v>
          </cell>
          <cell r="C9">
            <v>280</v>
          </cell>
          <cell r="D9">
            <v>90</v>
          </cell>
          <cell r="E9">
            <v>200</v>
          </cell>
          <cell r="F9">
            <v>570</v>
          </cell>
        </row>
        <row r="12">
          <cell r="I12" t="str">
            <v>Ex-US Exposure</v>
          </cell>
        </row>
        <row r="13">
          <cell r="I13" t="str">
            <v>Sales to Collab.</v>
          </cell>
          <cell r="J13">
            <v>2005</v>
          </cell>
          <cell r="K13" t="str">
            <v>1Q06</v>
          </cell>
        </row>
        <row r="14">
          <cell r="I14" t="str">
            <v>Total</v>
          </cell>
          <cell r="J14">
            <v>326.39999999999998</v>
          </cell>
          <cell r="K14">
            <v>75</v>
          </cell>
        </row>
        <row r="15">
          <cell r="I15" t="str">
            <v>Avastin</v>
          </cell>
          <cell r="J15">
            <v>84.031999999999996</v>
          </cell>
          <cell r="K15">
            <v>18</v>
          </cell>
        </row>
        <row r="16">
          <cell r="I16" t="str">
            <v>Herceptin</v>
          </cell>
          <cell r="J16">
            <v>16.621000000000002</v>
          </cell>
          <cell r="K16">
            <v>5</v>
          </cell>
        </row>
        <row r="17">
          <cell r="I17" t="str">
            <v>Rituxan</v>
          </cell>
          <cell r="J17">
            <v>157.9</v>
          </cell>
          <cell r="K17">
            <v>32</v>
          </cell>
        </row>
        <row r="18">
          <cell r="I18" t="str">
            <v>Nutropin</v>
          </cell>
          <cell r="J18">
            <v>4.8</v>
          </cell>
          <cell r="K18">
            <v>1</v>
          </cell>
        </row>
        <row r="19">
          <cell r="I19" t="str">
            <v>Pulmozyme</v>
          </cell>
          <cell r="J19">
            <v>35.4</v>
          </cell>
          <cell r="K19">
            <v>13</v>
          </cell>
        </row>
        <row r="20">
          <cell r="I20" t="str">
            <v>Raptiva</v>
          </cell>
          <cell r="J20">
            <v>14.9</v>
          </cell>
          <cell r="K20">
            <v>2</v>
          </cell>
        </row>
        <row r="21">
          <cell r="I21" t="str">
            <v>Thrombolytics</v>
          </cell>
          <cell r="J21">
            <v>8.3000000000000007</v>
          </cell>
          <cell r="K21">
            <v>3</v>
          </cell>
        </row>
        <row r="22">
          <cell r="I22" t="str">
            <v>Xolair</v>
          </cell>
          <cell r="J22">
            <v>7</v>
          </cell>
          <cell r="K22">
            <v>1</v>
          </cell>
        </row>
        <row r="23">
          <cell r="I23" t="str">
            <v>Other</v>
          </cell>
          <cell r="J23">
            <v>27</v>
          </cell>
          <cell r="K23">
            <v>0</v>
          </cell>
        </row>
        <row r="24">
          <cell r="I24" t="str">
            <v>Royalties</v>
          </cell>
        </row>
        <row r="25">
          <cell r="I25" t="str">
            <v>% Roche</v>
          </cell>
          <cell r="J25">
            <v>0.53</v>
          </cell>
          <cell r="K25">
            <v>0.57999999999999996</v>
          </cell>
        </row>
        <row r="26">
          <cell r="I26" t="str">
            <v>ex-US Royalties</v>
          </cell>
          <cell r="J26">
            <v>495.60140999999999</v>
          </cell>
          <cell r="K26">
            <v>165.88</v>
          </cell>
        </row>
        <row r="27">
          <cell r="I27" t="str">
            <v>Total</v>
          </cell>
          <cell r="J27">
            <v>822.00140999999996</v>
          </cell>
          <cell r="K27">
            <v>240.88</v>
          </cell>
        </row>
        <row r="28">
          <cell r="I28" t="str">
            <v>Total Rev</v>
          </cell>
          <cell r="J28">
            <v>6633.4230000000007</v>
          </cell>
          <cell r="K28">
            <v>1986</v>
          </cell>
        </row>
        <row r="29">
          <cell r="I29" t="str">
            <v>% ex-US</v>
          </cell>
          <cell r="J29">
            <v>0.12391813547847015</v>
          </cell>
          <cell r="K29">
            <v>0.12128902316213494</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IDUAL INCOME"/>
      <sheetName val="MAIN"/>
      <sheetName val="P&amp;L"/>
      <sheetName val="BS"/>
      <sheetName val="Update"/>
      <sheetName val="AFFILIATES"/>
      <sheetName val="Ratio"/>
      <sheetName val="Ace-In"/>
      <sheetName val="Ace-Out"/>
      <sheetName val="Results"/>
      <sheetName val="Cover"/>
      <sheetName val="Charts"/>
      <sheetName val="AFFILIATES (2)"/>
      <sheetName val="For report"/>
      <sheetName val="valuationExhibits"/>
      <sheetName val="Exhibits"/>
      <sheetName val="目標株価"/>
      <sheetName val="Annual"/>
      <sheetName val="CREDIT MODEL"/>
      <sheetName val="quaterly model"/>
      <sheetName val="Valuation_ROC RI"/>
      <sheetName val="PBPSBand"/>
      <sheetName val="Summary"/>
      <sheetName val="PEBandChart"/>
      <sheetName val="annual model"/>
      <sheetName val="RI-USGAAP"/>
      <sheetName val="Core biz -RI(USGAAP)"/>
      <sheetName val="PEBand_2353_Core"/>
      <sheetName val="Exhibit"/>
      <sheetName val="Valuation_S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t="str">
            <v>HANA FINANCIAL GROUP (086790.KS)</v>
          </cell>
          <cell r="P2" t="str">
            <v>Foreign exchange rate</v>
          </cell>
          <cell r="X2">
            <v>1343</v>
          </cell>
        </row>
        <row r="3">
          <cell r="P3" t="str">
            <v>Current share price</v>
          </cell>
          <cell r="X3">
            <v>22050</v>
          </cell>
          <cell r="Y3">
            <v>16.418466120625464</v>
          </cell>
        </row>
        <row r="5">
          <cell r="B5" t="str">
            <v>Profit and Loss Statements</v>
          </cell>
          <cell r="P5" t="str">
            <v>Per Share Data and Valuations</v>
          </cell>
        </row>
        <row r="6">
          <cell r="B6" t="str">
            <v>Won billions, Year ending Dec 31</v>
          </cell>
          <cell r="C6">
            <v>2000</v>
          </cell>
          <cell r="D6">
            <v>2001</v>
          </cell>
          <cell r="E6">
            <v>2002</v>
          </cell>
          <cell r="F6">
            <v>2003</v>
          </cell>
          <cell r="G6">
            <v>2004</v>
          </cell>
          <cell r="H6">
            <v>2005</v>
          </cell>
          <cell r="I6">
            <v>2006</v>
          </cell>
          <cell r="J6">
            <v>2007</v>
          </cell>
          <cell r="K6">
            <v>2008</v>
          </cell>
          <cell r="L6" t="str">
            <v>2009E</v>
          </cell>
          <cell r="M6" t="str">
            <v>2010E</v>
          </cell>
          <cell r="N6" t="str">
            <v>2011E</v>
          </cell>
          <cell r="P6" t="str">
            <v>Won billions, Year ending Dec 31</v>
          </cell>
          <cell r="Q6">
            <v>2000</v>
          </cell>
          <cell r="R6">
            <v>2001</v>
          </cell>
          <cell r="S6">
            <v>2002</v>
          </cell>
          <cell r="T6">
            <v>2003</v>
          </cell>
          <cell r="U6">
            <v>2004</v>
          </cell>
          <cell r="V6">
            <v>2005</v>
          </cell>
          <cell r="W6">
            <v>2006</v>
          </cell>
          <cell r="X6">
            <v>2007</v>
          </cell>
          <cell r="Y6">
            <v>2008</v>
          </cell>
          <cell r="Z6" t="str">
            <v>2009E</v>
          </cell>
          <cell r="AA6" t="str">
            <v>2010E</v>
          </cell>
          <cell r="AB6" t="str">
            <v>2011E</v>
          </cell>
        </row>
        <row r="7">
          <cell r="B7" t="str">
            <v>Avg Earning Assets</v>
          </cell>
          <cell r="C7">
            <v>41630.420756499996</v>
          </cell>
          <cell r="D7">
            <v>57006.342904999998</v>
          </cell>
          <cell r="E7">
            <v>44447.248813375001</v>
          </cell>
          <cell r="F7">
            <v>66999.274650250009</v>
          </cell>
          <cell r="G7">
            <v>71044.64224999999</v>
          </cell>
          <cell r="H7">
            <v>76006.012629992125</v>
          </cell>
          <cell r="I7">
            <v>88759.657000000007</v>
          </cell>
          <cell r="J7">
            <v>99423.021999999997</v>
          </cell>
          <cell r="K7">
            <v>114830.74400000001</v>
          </cell>
          <cell r="L7">
            <v>123180.26802796163</v>
          </cell>
          <cell r="M7">
            <v>126804.02161527581</v>
          </cell>
          <cell r="N7">
            <v>131886.61177515215</v>
          </cell>
          <cell r="P7" t="str">
            <v>Book Value Per Share (Won)</v>
          </cell>
          <cell r="Q7">
            <v>9373.0969626120514</v>
          </cell>
          <cell r="R7">
            <v>10328.444430835849</v>
          </cell>
          <cell r="S7">
            <v>13830.078535870867</v>
          </cell>
          <cell r="T7">
            <v>16486.216283571532</v>
          </cell>
          <cell r="U7">
            <v>25270.053906182126</v>
          </cell>
          <cell r="V7">
            <v>30662.088049269507</v>
          </cell>
          <cell r="W7">
            <v>36739.657652704125</v>
          </cell>
          <cell r="X7">
            <v>44009.756395836928</v>
          </cell>
          <cell r="Y7">
            <v>42182.042973828371</v>
          </cell>
          <cell r="Z7">
            <v>43024.536958237666</v>
          </cell>
          <cell r="AA7">
            <v>44577.155484940078</v>
          </cell>
          <cell r="AB7">
            <v>46562.852459314177</v>
          </cell>
        </row>
        <row r="8">
          <cell r="B8" t="str">
            <v>Net Interest Margin (%)</v>
          </cell>
          <cell r="C8">
            <v>2.5959599671623828</v>
          </cell>
          <cell r="D8">
            <v>1.9422254990907144</v>
          </cell>
          <cell r="E8">
            <v>2.1527687372678668</v>
          </cell>
          <cell r="F8">
            <v>2.3246983017810745</v>
          </cell>
          <cell r="G8">
            <v>2.4383864498944683</v>
          </cell>
          <cell r="H8">
            <v>2.4167443290863639</v>
          </cell>
          <cell r="I8">
            <v>2.4020890481809785</v>
          </cell>
          <cell r="J8">
            <v>2.312278337305016</v>
          </cell>
          <cell r="K8">
            <v>2.0556045513386207</v>
          </cell>
          <cell r="L8">
            <v>1.6942136697422991</v>
          </cell>
          <cell r="M8">
            <v>1.8341097125864336</v>
          </cell>
          <cell r="N8">
            <v>1.8411394865284065</v>
          </cell>
          <cell r="P8" t="str">
            <v>Price/Book (x)</v>
          </cell>
          <cell r="Q8">
            <v>2.3524775309542094</v>
          </cell>
          <cell r="R8">
            <v>2.1348810217896057</v>
          </cell>
          <cell r="S8">
            <v>1.5943510329901054</v>
          </cell>
          <cell r="T8">
            <v>1.33748093684618</v>
          </cell>
          <cell r="U8">
            <v>0.87257431590225598</v>
          </cell>
          <cell r="V8">
            <v>0.71912910707740663</v>
          </cell>
          <cell r="W8">
            <v>0.60016890218292684</v>
          </cell>
          <cell r="X8">
            <v>0.50102526816271598</v>
          </cell>
          <cell r="Y8">
            <v>0.52273428325130689</v>
          </cell>
          <cell r="Z8">
            <v>0.51249825236708824</v>
          </cell>
          <cell r="AA8">
            <v>0.49464798191193154</v>
          </cell>
          <cell r="AB8">
            <v>0.47355346237146689</v>
          </cell>
        </row>
        <row r="9">
          <cell r="B9" t="str">
            <v xml:space="preserve">  Interest Income</v>
          </cell>
          <cell r="C9">
            <v>4431.0066329999991</v>
          </cell>
          <cell r="D9">
            <v>4190.6223290000007</v>
          </cell>
          <cell r="E9">
            <v>5124.4074480300005</v>
          </cell>
          <cell r="F9">
            <v>4338.7250000000004</v>
          </cell>
          <cell r="G9">
            <v>4424.4849299999996</v>
          </cell>
          <cell r="H9">
            <v>4480.9417508030001</v>
          </cell>
          <cell r="I9">
            <v>5786.2309999999998</v>
          </cell>
          <cell r="J9">
            <v>6967.6370000000006</v>
          </cell>
          <cell r="K9">
            <v>8617.6710000000003</v>
          </cell>
          <cell r="L9">
            <v>8465.5523646520851</v>
          </cell>
          <cell r="M9">
            <v>9093.7525957058497</v>
          </cell>
          <cell r="N9">
            <v>9585.4567269284453</v>
          </cell>
          <cell r="P9" t="str">
            <v>ROAA (%)</v>
          </cell>
          <cell r="Q9">
            <v>-1.0700583280595537</v>
          </cell>
          <cell r="R9">
            <v>0.66709903372522805</v>
          </cell>
          <cell r="S9">
            <v>0.87173232301160242</v>
          </cell>
          <cell r="T9">
            <v>0.72095581488141292</v>
          </cell>
          <cell r="U9">
            <v>1.6879745001747535</v>
          </cell>
          <cell r="V9">
            <v>1.0700503839549005</v>
          </cell>
          <cell r="W9">
            <v>1.0216945239813493</v>
          </cell>
          <cell r="X9">
            <v>1.0048569482589882</v>
          </cell>
          <cell r="Y9">
            <v>0.35849393984133643</v>
          </cell>
          <cell r="Z9">
            <v>3.851526571592942E-2</v>
          </cell>
          <cell r="AA9">
            <v>0.24799761331347236</v>
          </cell>
          <cell r="AB9">
            <v>0.29237241187453444</v>
          </cell>
        </row>
        <row r="10">
          <cell r="B10" t="str">
            <v xml:space="preserve">  Interest Expense</v>
          </cell>
          <cell r="C10">
            <v>3350.2975759999999</v>
          </cell>
          <cell r="D10">
            <v>3083.4306010000005</v>
          </cell>
          <cell r="E10">
            <v>3481.8585419999999</v>
          </cell>
          <cell r="F10">
            <v>2610.1930000000002</v>
          </cell>
          <cell r="G10">
            <v>2534.1690000000003</v>
          </cell>
          <cell r="H10">
            <v>2484.7829999999999</v>
          </cell>
          <cell r="I10">
            <v>3374.9969999999998</v>
          </cell>
          <cell r="J10">
            <v>4308.1169999999993</v>
          </cell>
          <cell r="K10">
            <v>5741.3739999999998</v>
          </cell>
          <cell r="L10">
            <v>5916.3122235986975</v>
          </cell>
          <cell r="M10">
            <v>6282.4635590898115</v>
          </cell>
          <cell r="N10">
            <v>6647.5463636071399</v>
          </cell>
          <cell r="P10" t="str">
            <v>ROAE (Reported, %)</v>
          </cell>
          <cell r="R10">
            <v>17.332831389844287</v>
          </cell>
          <cell r="S10">
            <v>22.954300184803195</v>
          </cell>
          <cell r="T10">
            <v>17.28037851266204</v>
          </cell>
          <cell r="U10">
            <v>32.819505718058295</v>
          </cell>
          <cell r="V10">
            <v>16.303057435303739</v>
          </cell>
          <cell r="W10">
            <v>14.619218084149038</v>
          </cell>
          <cell r="X10">
            <v>15.265262678924973</v>
          </cell>
          <cell r="Y10">
            <v>5.2951746096768195</v>
          </cell>
          <cell r="Z10">
            <v>0.28253815545441691</v>
          </cell>
          <cell r="AA10">
            <v>3.9959033986742982</v>
          </cell>
          <cell r="AB10">
            <v>4.7911296032005888</v>
          </cell>
        </row>
        <row r="11">
          <cell r="B11" t="str">
            <v>Net Interest Income (NII)</v>
          </cell>
          <cell r="C11">
            <v>1080.7090569999991</v>
          </cell>
          <cell r="D11">
            <v>1107.1917280000002</v>
          </cell>
          <cell r="E11">
            <v>1642.5489060300006</v>
          </cell>
          <cell r="F11">
            <v>1728.5320000000002</v>
          </cell>
          <cell r="G11">
            <v>1890.3159299999993</v>
          </cell>
          <cell r="H11">
            <v>1996.1587508030002</v>
          </cell>
          <cell r="I11">
            <v>2411.2339999999999</v>
          </cell>
          <cell r="J11">
            <v>2659.5200000000013</v>
          </cell>
          <cell r="K11">
            <v>2876.2970000000005</v>
          </cell>
          <cell r="L11">
            <v>2549.2401410533876</v>
          </cell>
          <cell r="M11">
            <v>2811.2890366160382</v>
          </cell>
          <cell r="N11">
            <v>2937.9103633213053</v>
          </cell>
          <cell r="P11" t="str">
            <v>ROAE (ModelWare, %)</v>
          </cell>
          <cell r="U11">
            <v>33.900054363817652</v>
          </cell>
          <cell r="V11">
            <v>17.155381375830554</v>
          </cell>
          <cell r="W11">
            <v>15.421409246407078</v>
          </cell>
          <cell r="X11">
            <v>14.235437974355611</v>
          </cell>
          <cell r="Y11">
            <v>5.5781010489121483</v>
          </cell>
          <cell r="Z11">
            <v>0.68742033471675812</v>
          </cell>
          <cell r="AA11">
            <v>4.4852467307741648</v>
          </cell>
          <cell r="AB11">
            <v>5.3233592181627225</v>
          </cell>
        </row>
        <row r="12">
          <cell r="B12" t="str">
            <v>Loan Loss Prov Exp (LLPE)</v>
          </cell>
          <cell r="C12">
            <v>1503.88949</v>
          </cell>
          <cell r="D12">
            <v>604.04272100000003</v>
          </cell>
          <cell r="E12">
            <v>356.85102099999995</v>
          </cell>
          <cell r="F12">
            <v>829.11900000000003</v>
          </cell>
          <cell r="G12">
            <v>353.24399999999997</v>
          </cell>
          <cell r="H12">
            <v>211.80599999999998</v>
          </cell>
          <cell r="I12">
            <v>322.286</v>
          </cell>
          <cell r="J12">
            <v>400.44299999999998</v>
          </cell>
          <cell r="K12">
            <v>1233.181</v>
          </cell>
          <cell r="L12">
            <v>1104.880062482757</v>
          </cell>
          <cell r="M12">
            <v>992.04354474518652</v>
          </cell>
          <cell r="N12">
            <v>960.10671873845263</v>
          </cell>
        </row>
        <row r="13">
          <cell r="B13" t="str">
            <v>NII After LLPE</v>
          </cell>
          <cell r="C13">
            <v>-423.1804330000009</v>
          </cell>
          <cell r="D13">
            <v>503.14900700000021</v>
          </cell>
          <cell r="E13">
            <v>1285.6978850300006</v>
          </cell>
          <cell r="F13">
            <v>899.41300000000012</v>
          </cell>
          <cell r="G13">
            <v>1537.0719299999994</v>
          </cell>
          <cell r="H13">
            <v>1784.3527508030002</v>
          </cell>
          <cell r="I13">
            <v>2088.9479999999999</v>
          </cell>
          <cell r="J13">
            <v>2259.0770000000011</v>
          </cell>
          <cell r="K13">
            <v>1643.1160000000004</v>
          </cell>
          <cell r="L13">
            <v>1444.3600785706305</v>
          </cell>
          <cell r="M13">
            <v>1819.2454918708518</v>
          </cell>
          <cell r="N13">
            <v>1977.8036445828527</v>
          </cell>
          <cell r="P13" t="str">
            <v>MW EPS Growth (%)</v>
          </cell>
          <cell r="T13">
            <v>-9.3836346492542013</v>
          </cell>
          <cell r="U13">
            <v>152.72110914950119</v>
          </cell>
          <cell r="V13">
            <v>-34.679647272624173</v>
          </cell>
          <cell r="W13">
            <v>9.4407569435800642</v>
          </cell>
          <cell r="X13">
            <v>12.423377316454175</v>
          </cell>
          <cell r="Y13">
            <v>-58.174406557708537</v>
          </cell>
          <cell r="Z13">
            <v>-87.81731026163429</v>
          </cell>
          <cell r="AA13">
            <v>570.81586674355322</v>
          </cell>
          <cell r="AB13">
            <v>23.479823560583334</v>
          </cell>
        </row>
        <row r="14">
          <cell r="P14" t="str">
            <v>Current P/MW EPS</v>
          </cell>
          <cell r="Q14" t="e">
            <v>#DIV/0!</v>
          </cell>
          <cell r="R14" t="e">
            <v>#DIV/0!</v>
          </cell>
          <cell r="S14">
            <v>7.0609115486004113</v>
          </cell>
          <cell r="T14">
            <v>7.7920930962856128</v>
          </cell>
          <cell r="U14">
            <v>3.0832775000508867</v>
          </cell>
          <cell r="V14">
            <v>4.7202401262580471</v>
          </cell>
          <cell r="W14">
            <v>4.3130550793718188</v>
          </cell>
          <cell r="X14">
            <v>3.8364396999311325</v>
          </cell>
          <cell r="Y14">
            <v>9.172469256711036</v>
          </cell>
          <cell r="Z14">
            <v>75.291002674270743</v>
          </cell>
          <cell r="AA14">
            <v>11.223795739920057</v>
          </cell>
          <cell r="AB14">
            <v>9.0895786989955383</v>
          </cell>
        </row>
        <row r="15">
          <cell r="B15" t="str">
            <v>Non-interest Income</v>
          </cell>
        </row>
        <row r="16">
          <cell r="B16" t="str">
            <v>Fees and Commissions</v>
          </cell>
          <cell r="C16">
            <v>443.29103599999996</v>
          </cell>
          <cell r="D16">
            <v>538.598837</v>
          </cell>
          <cell r="E16">
            <v>438.30765497000004</v>
          </cell>
          <cell r="F16">
            <v>270.185</v>
          </cell>
          <cell r="G16">
            <v>216.66806999999994</v>
          </cell>
          <cell r="H16">
            <v>258.62900000000002</v>
          </cell>
          <cell r="I16">
            <v>581.46600000000012</v>
          </cell>
          <cell r="J16">
            <v>620.41000000000008</v>
          </cell>
          <cell r="K16">
            <v>565.20400000000018</v>
          </cell>
          <cell r="L16">
            <v>486.45910292548109</v>
          </cell>
          <cell r="M16">
            <v>530.85512883276374</v>
          </cell>
          <cell r="N16">
            <v>539.64632580209764</v>
          </cell>
          <cell r="P16" t="str">
            <v>Gross Dividends</v>
          </cell>
          <cell r="Q16">
            <v>0</v>
          </cell>
          <cell r="R16">
            <v>0</v>
          </cell>
          <cell r="S16">
            <v>86.068103771932897</v>
          </cell>
          <cell r="T16">
            <v>84.962999999999965</v>
          </cell>
          <cell r="U16">
            <v>135.19027875</v>
          </cell>
          <cell r="V16">
            <v>75.806999999999988</v>
          </cell>
          <cell r="W16">
            <v>188.72295789999998</v>
          </cell>
          <cell r="X16">
            <v>275.40699999999998</v>
          </cell>
          <cell r="Y16">
            <v>42.0718216</v>
          </cell>
          <cell r="Z16">
            <v>0</v>
          </cell>
          <cell r="AA16">
            <v>41.8663186</v>
          </cell>
          <cell r="AB16">
            <v>41.8663186</v>
          </cell>
        </row>
        <row r="17">
          <cell r="B17" t="str">
            <v>Dividend Income</v>
          </cell>
          <cell r="C17">
            <v>8.3889549999999993</v>
          </cell>
          <cell r="D17">
            <v>6.6682290000000002</v>
          </cell>
          <cell r="E17">
            <v>7.1389420000000001</v>
          </cell>
          <cell r="F17">
            <v>93.081000000000003</v>
          </cell>
          <cell r="G17">
            <v>11.289</v>
          </cell>
          <cell r="H17">
            <v>13.642000000000001</v>
          </cell>
          <cell r="I17">
            <v>25.193000000000001</v>
          </cell>
          <cell r="J17">
            <v>57.429000000000002</v>
          </cell>
          <cell r="K17">
            <v>155.94200000000001</v>
          </cell>
          <cell r="L17">
            <v>33.313522691045925</v>
          </cell>
          <cell r="M17">
            <v>29.157752253437081</v>
          </cell>
          <cell r="N17">
            <v>22.79618953624977</v>
          </cell>
          <cell r="P17" t="str">
            <v>Gross DPS (Won)</v>
          </cell>
          <cell r="Q17">
            <v>0</v>
          </cell>
          <cell r="R17">
            <v>0</v>
          </cell>
          <cell r="S17">
            <v>511.19178775156371</v>
          </cell>
          <cell r="T17">
            <v>499.68769739459287</v>
          </cell>
          <cell r="U17">
            <v>750</v>
          </cell>
          <cell r="V17">
            <v>400</v>
          </cell>
          <cell r="W17">
            <v>900</v>
          </cell>
          <cell r="X17">
            <v>1300</v>
          </cell>
          <cell r="Y17">
            <v>200</v>
          </cell>
          <cell r="Z17">
            <v>0</v>
          </cell>
          <cell r="AA17">
            <v>200</v>
          </cell>
          <cell r="AB17">
            <v>200</v>
          </cell>
        </row>
        <row r="18">
          <cell r="B18" t="str">
            <v>Forex Income</v>
          </cell>
          <cell r="C18">
            <v>53.629543000000012</v>
          </cell>
          <cell r="D18">
            <v>44.452679999999987</v>
          </cell>
          <cell r="E18">
            <v>42.158178000000021</v>
          </cell>
          <cell r="F18">
            <v>36.711999999999989</v>
          </cell>
          <cell r="G18">
            <v>49.080999999999989</v>
          </cell>
          <cell r="H18">
            <v>-5.8139999999999645</v>
          </cell>
          <cell r="I18">
            <v>24.173000000000002</v>
          </cell>
          <cell r="J18">
            <v>49.385999999999967</v>
          </cell>
          <cell r="K18">
            <v>213.33300000000008</v>
          </cell>
          <cell r="L18">
            <v>-126.83634938645719</v>
          </cell>
          <cell r="M18">
            <v>0</v>
          </cell>
          <cell r="N18">
            <v>0</v>
          </cell>
          <cell r="P18" t="str">
            <v>Dividend Yield (Current Price, %)</v>
          </cell>
          <cell r="Q18">
            <v>0</v>
          </cell>
          <cell r="R18">
            <v>0</v>
          </cell>
          <cell r="S18">
            <v>2.3183301031816947</v>
          </cell>
          <cell r="T18">
            <v>2.2661573577986074</v>
          </cell>
          <cell r="U18">
            <v>3.4013605442176873</v>
          </cell>
          <cell r="V18">
            <v>1.8140589569160999</v>
          </cell>
          <cell r="W18">
            <v>4.0816326530612246</v>
          </cell>
          <cell r="X18">
            <v>5.895691609977324</v>
          </cell>
          <cell r="Y18">
            <v>0.90702947845804993</v>
          </cell>
          <cell r="Z18">
            <v>0</v>
          </cell>
          <cell r="AA18">
            <v>0.90702947845804993</v>
          </cell>
          <cell r="AB18">
            <v>0.90702947845804993</v>
          </cell>
        </row>
        <row r="19">
          <cell r="B19" t="str">
            <v>Other trading income</v>
          </cell>
          <cell r="C19">
            <v>-33.562145999999956</v>
          </cell>
          <cell r="D19">
            <v>55.459299000000016</v>
          </cell>
          <cell r="E19">
            <v>33.583663999999985</v>
          </cell>
          <cell r="F19">
            <v>37.261999999999944</v>
          </cell>
          <cell r="G19">
            <v>107.50399999999995</v>
          </cell>
          <cell r="H19">
            <v>57.330999999999996</v>
          </cell>
          <cell r="I19">
            <v>62.304000000000002</v>
          </cell>
          <cell r="J19">
            <v>123.79300000000043</v>
          </cell>
          <cell r="K19">
            <v>-1089.5950000000012</v>
          </cell>
          <cell r="L19">
            <v>181.54678016587911</v>
          </cell>
          <cell r="M19">
            <v>99.501461253457819</v>
          </cell>
          <cell r="N19">
            <v>119.74632637549075</v>
          </cell>
          <cell r="P19" t="str">
            <v>Dividend Payout Ratio (%)</v>
          </cell>
          <cell r="Q19">
            <v>0</v>
          </cell>
          <cell r="R19">
            <v>0</v>
          </cell>
          <cell r="S19">
            <v>14.030838929715959</v>
          </cell>
          <cell r="T19">
            <v>16.429050702792804</v>
          </cell>
          <cell r="U19">
            <v>10.15121126850458</v>
          </cell>
          <cell r="V19">
            <v>8.3602793266516073</v>
          </cell>
          <cell r="W19">
            <v>18.381008202756707</v>
          </cell>
          <cell r="X19">
            <v>21.092573672786958</v>
          </cell>
          <cell r="Y19">
            <v>8.7024862342433806</v>
          </cell>
          <cell r="Z19">
            <v>0</v>
          </cell>
          <cell r="AA19">
            <v>11.291081923139069</v>
          </cell>
          <cell r="AB19">
            <v>9.0514061898298479</v>
          </cell>
        </row>
        <row r="20">
          <cell r="B20" t="str">
            <v>Other Income</v>
          </cell>
          <cell r="C20">
            <v>-255.41181200000014</v>
          </cell>
          <cell r="D20">
            <v>0.33494699999985755</v>
          </cell>
          <cell r="E20">
            <v>-90.1765809999998</v>
          </cell>
          <cell r="F20">
            <v>-179.56100000000032</v>
          </cell>
          <cell r="G20">
            <v>-143.6659999999994</v>
          </cell>
          <cell r="H20">
            <v>-139.47475080300023</v>
          </cell>
          <cell r="I20">
            <v>-98.478999999999616</v>
          </cell>
          <cell r="J20">
            <v>162.35799999999929</v>
          </cell>
          <cell r="K20">
            <v>770.61999999999762</v>
          </cell>
          <cell r="L20">
            <v>-213.99433881707222</v>
          </cell>
          <cell r="M20">
            <v>-206.15842549332541</v>
          </cell>
          <cell r="N20">
            <v>-208.19256801537165</v>
          </cell>
        </row>
        <row r="21">
          <cell r="B21" t="str">
            <v>Total Non-interest Income</v>
          </cell>
          <cell r="C21">
            <v>216.33557599999986</v>
          </cell>
          <cell r="D21">
            <v>645.5139919999998</v>
          </cell>
          <cell r="E21">
            <v>431.01185797000016</v>
          </cell>
          <cell r="F21">
            <v>257.67899999999963</v>
          </cell>
          <cell r="G21">
            <v>240.87607000000051</v>
          </cell>
          <cell r="H21">
            <v>184.31324919699983</v>
          </cell>
          <cell r="I21">
            <v>594.65700000000049</v>
          </cell>
          <cell r="J21">
            <v>1013.3759999999997</v>
          </cell>
          <cell r="K21">
            <v>615.50399999999672</v>
          </cell>
          <cell r="L21">
            <v>360.48871757887667</v>
          </cell>
          <cell r="M21">
            <v>453.35591684633329</v>
          </cell>
          <cell r="N21">
            <v>473.99627369846655</v>
          </cell>
          <cell r="P21" t="str">
            <v>Issued Shares (m)</v>
          </cell>
          <cell r="Q21">
            <v>246.363</v>
          </cell>
          <cell r="R21">
            <v>253.108</v>
          </cell>
          <cell r="S21">
            <v>197.43220299999999</v>
          </cell>
          <cell r="T21">
            <v>197.43220299999999</v>
          </cell>
          <cell r="U21">
            <v>192.35344799999999</v>
          </cell>
          <cell r="V21">
            <v>204.25624300000001</v>
          </cell>
          <cell r="W21">
            <v>211.85159300000001</v>
          </cell>
          <cell r="X21">
            <v>211.85159300000001</v>
          </cell>
          <cell r="Y21">
            <v>211.85159300000001</v>
          </cell>
          <cell r="Z21">
            <v>211.85159300000001</v>
          </cell>
          <cell r="AA21">
            <v>211.85159300000001</v>
          </cell>
          <cell r="AB21">
            <v>211.85159300000001</v>
          </cell>
        </row>
        <row r="22">
          <cell r="P22" t="str">
            <v>Market Cap (Wonbn)</v>
          </cell>
          <cell r="Q22">
            <v>5432.3041499999999</v>
          </cell>
          <cell r="R22">
            <v>5581.0314000000008</v>
          </cell>
          <cell r="S22">
            <v>4353.3800761499997</v>
          </cell>
          <cell r="T22">
            <v>4353.3800761499997</v>
          </cell>
          <cell r="U22">
            <v>4241.393528399999</v>
          </cell>
          <cell r="V22">
            <v>4503.8501581500004</v>
          </cell>
          <cell r="W22">
            <v>4671.3276256499994</v>
          </cell>
          <cell r="X22">
            <v>4671.3276256499994</v>
          </cell>
          <cell r="Y22">
            <v>4671.3276256499994</v>
          </cell>
          <cell r="Z22">
            <v>4671.3276256499994</v>
          </cell>
          <cell r="AA22">
            <v>4671.3276256499994</v>
          </cell>
          <cell r="AB22">
            <v>4671.3276256499994</v>
          </cell>
        </row>
        <row r="23">
          <cell r="B23" t="str">
            <v>Non-interest Expense</v>
          </cell>
          <cell r="P23" t="str">
            <v>Market Cap (US$mn)</v>
          </cell>
          <cell r="Q23">
            <v>4044.9025688756519</v>
          </cell>
          <cell r="R23">
            <v>4155.6451228592714</v>
          </cell>
          <cell r="S23">
            <v>3241.533936075949</v>
          </cell>
          <cell r="T23">
            <v>3241.533936075949</v>
          </cell>
          <cell r="U23">
            <v>3158.1485691734915</v>
          </cell>
          <cell r="V23">
            <v>3353.5742056217427</v>
          </cell>
          <cell r="W23">
            <v>3478.2782022710344</v>
          </cell>
          <cell r="X23">
            <v>3478.2782022710344</v>
          </cell>
          <cell r="Y23">
            <v>3478.2782022710344</v>
          </cell>
          <cell r="Z23">
            <v>3478.2782022710344</v>
          </cell>
          <cell r="AA23">
            <v>3478.2782022710344</v>
          </cell>
          <cell r="AB23">
            <v>3478.2782022710344</v>
          </cell>
        </row>
        <row r="24">
          <cell r="B24" t="str">
            <v>Salaries &amp; Benefits</v>
          </cell>
          <cell r="C24">
            <v>421.96628399999997</v>
          </cell>
          <cell r="D24">
            <v>412.35855699999996</v>
          </cell>
          <cell r="E24">
            <v>434.26188100000002</v>
          </cell>
          <cell r="F24">
            <v>451.20699999999999</v>
          </cell>
          <cell r="G24">
            <v>487.63099999999997</v>
          </cell>
          <cell r="H24">
            <v>594.47199999999998</v>
          </cell>
          <cell r="I24">
            <v>796.83200000000011</v>
          </cell>
          <cell r="J24">
            <v>878.59899999999993</v>
          </cell>
          <cell r="K24">
            <v>917.33600000000001</v>
          </cell>
          <cell r="L24">
            <v>1027.1199059611799</v>
          </cell>
          <cell r="M24">
            <v>1012.5506193600037</v>
          </cell>
          <cell r="N24">
            <v>1052.8843644440062</v>
          </cell>
        </row>
        <row r="25">
          <cell r="B25" t="str">
            <v>Net Occupancy &amp; Equipment</v>
          </cell>
          <cell r="C25">
            <v>17.354278999999998</v>
          </cell>
          <cell r="D25">
            <v>20.735520999999999</v>
          </cell>
          <cell r="E25">
            <v>25.628824000000002</v>
          </cell>
          <cell r="F25">
            <v>38.527000000000001</v>
          </cell>
          <cell r="G25">
            <v>35.698999999999998</v>
          </cell>
          <cell r="H25">
            <v>37.822999999999993</v>
          </cell>
          <cell r="I25">
            <v>47.731000000000002</v>
          </cell>
          <cell r="J25">
            <v>60.82</v>
          </cell>
          <cell r="K25">
            <v>84.622</v>
          </cell>
          <cell r="L25">
            <v>90.507531535980704</v>
          </cell>
          <cell r="M25">
            <v>87.794604901773923</v>
          </cell>
          <cell r="N25">
            <v>85.751821183419111</v>
          </cell>
          <cell r="P25" t="str">
            <v>PERFORMANCE RATIOS</v>
          </cell>
        </row>
        <row r="26">
          <cell r="B26" t="str">
            <v>Other Expenses</v>
          </cell>
          <cell r="C26">
            <v>266.59823499999993</v>
          </cell>
          <cell r="D26">
            <v>319.07631100000015</v>
          </cell>
          <cell r="E26">
            <v>393.24414200000001</v>
          </cell>
          <cell r="F26">
            <v>392.26</v>
          </cell>
          <cell r="G26">
            <v>402.10500000000002</v>
          </cell>
          <cell r="H26">
            <v>408.57899999999995</v>
          </cell>
          <cell r="I26">
            <v>541.15600000000006</v>
          </cell>
          <cell r="J26">
            <v>657.49699999999984</v>
          </cell>
          <cell r="K26">
            <v>689.16600000000005</v>
          </cell>
          <cell r="L26">
            <v>705.42558679668764</v>
          </cell>
          <cell r="M26">
            <v>742.59184764250529</v>
          </cell>
          <cell r="N26">
            <v>767.12382766224027</v>
          </cell>
          <cell r="P26" t="str">
            <v>Won billions, Year ending Dec 31</v>
          </cell>
          <cell r="Q26">
            <v>2000</v>
          </cell>
          <cell r="R26">
            <v>2001</v>
          </cell>
          <cell r="S26">
            <v>2002</v>
          </cell>
          <cell r="T26">
            <v>2003</v>
          </cell>
          <cell r="U26">
            <v>2004</v>
          </cell>
          <cell r="V26">
            <v>2005</v>
          </cell>
          <cell r="W26">
            <v>2006</v>
          </cell>
          <cell r="X26">
            <v>2007</v>
          </cell>
          <cell r="Y26">
            <v>2008</v>
          </cell>
          <cell r="Z26" t="str">
            <v>2009E</v>
          </cell>
          <cell r="AA26" t="str">
            <v>2010E</v>
          </cell>
          <cell r="AB26" t="str">
            <v>2011E</v>
          </cell>
        </row>
        <row r="27">
          <cell r="B27" t="str">
            <v>Total Non-interest Expense</v>
          </cell>
          <cell r="C27">
            <v>705.91879799999992</v>
          </cell>
          <cell r="D27">
            <v>752.17038900000011</v>
          </cell>
          <cell r="E27">
            <v>853.13484700000004</v>
          </cell>
          <cell r="F27">
            <v>881.99399999999991</v>
          </cell>
          <cell r="G27">
            <v>925.43499999999995</v>
          </cell>
          <cell r="H27">
            <v>1040.8739999999998</v>
          </cell>
          <cell r="I27">
            <v>1385.7190000000001</v>
          </cell>
          <cell r="J27">
            <v>1596.9159999999997</v>
          </cell>
          <cell r="K27">
            <v>1691.124</v>
          </cell>
          <cell r="L27">
            <v>1823.0530242938482</v>
          </cell>
          <cell r="M27">
            <v>1842.9370719042827</v>
          </cell>
          <cell r="N27">
            <v>1905.7600132896655</v>
          </cell>
          <cell r="P27" t="str">
            <v>Growth (%)</v>
          </cell>
        </row>
        <row r="28">
          <cell r="P28" t="str">
            <v>Net Interest Income</v>
          </cell>
          <cell r="Q28">
            <v>106.65613880989694</v>
          </cell>
          <cell r="R28">
            <v>2.45049033580933</v>
          </cell>
          <cell r="S28">
            <v>48.352707529440679</v>
          </cell>
          <cell r="T28">
            <v>5.2347356997618055</v>
          </cell>
          <cell r="U28">
            <v>9.3596144011218296</v>
          </cell>
          <cell r="V28">
            <v>5.5992132914523429</v>
          </cell>
          <cell r="W28">
            <v>20.793699350316007</v>
          </cell>
          <cell r="X28">
            <v>10.297051219417174</v>
          </cell>
          <cell r="Y28">
            <v>8.1509821321140272</v>
          </cell>
          <cell r="Z28">
            <v>-11.370761049593025</v>
          </cell>
          <cell r="AA28">
            <v>10.27949039961249</v>
          </cell>
          <cell r="AB28">
            <v>4.5040308931621587</v>
          </cell>
        </row>
        <row r="29">
          <cell r="B29" t="str">
            <v>Pre-tax Operating Profit</v>
          </cell>
          <cell r="C29">
            <v>-912.76365500000099</v>
          </cell>
          <cell r="D29">
            <v>396.49261000000001</v>
          </cell>
          <cell r="E29">
            <v>863.57489600000076</v>
          </cell>
          <cell r="F29">
            <v>275.09799999999973</v>
          </cell>
          <cell r="G29">
            <v>852.51299999999992</v>
          </cell>
          <cell r="H29">
            <v>927.79200000000014</v>
          </cell>
          <cell r="I29">
            <v>1297.8860000000004</v>
          </cell>
          <cell r="J29">
            <v>1675.5370000000012</v>
          </cell>
          <cell r="K29">
            <v>567.49599999999714</v>
          </cell>
          <cell r="L29">
            <v>-18.204228144340959</v>
          </cell>
          <cell r="M29">
            <v>429.66433681290255</v>
          </cell>
          <cell r="N29">
            <v>546.03990499165366</v>
          </cell>
          <cell r="P29" t="str">
            <v>Non-interest Income</v>
          </cell>
          <cell r="Q29">
            <v>-14.398329944294208</v>
          </cell>
          <cell r="R29">
            <v>198.38550086648726</v>
          </cell>
          <cell r="S29">
            <v>-33.229664529099736</v>
          </cell>
          <cell r="T29">
            <v>-40.215333932196607</v>
          </cell>
          <cell r="U29">
            <v>-6.5208767497542119</v>
          </cell>
          <cell r="V29">
            <v>-23.48212539460668</v>
          </cell>
          <cell r="W29">
            <v>222.63388692389242</v>
          </cell>
          <cell r="X29">
            <v>70.41353250697442</v>
          </cell>
          <cell r="Y29">
            <v>-39.26203107237621</v>
          </cell>
          <cell r="Z29">
            <v>-41.431945595986605</v>
          </cell>
          <cell r="AA29">
            <v>25.761471785073773</v>
          </cell>
          <cell r="AB29">
            <v>4.5527930893045854</v>
          </cell>
        </row>
        <row r="30">
          <cell r="B30" t="str">
            <v>Associate Profit/Loss</v>
          </cell>
          <cell r="C30">
            <v>426.75069199999996</v>
          </cell>
          <cell r="D30">
            <v>140.88274299999995</v>
          </cell>
          <cell r="E30">
            <v>11.490430000000039</v>
          </cell>
          <cell r="F30">
            <v>217.70100000000002</v>
          </cell>
          <cell r="G30">
            <v>157.06899999999999</v>
          </cell>
          <cell r="H30">
            <v>240.27599999999995</v>
          </cell>
          <cell r="I30">
            <v>158.91</v>
          </cell>
          <cell r="J30">
            <v>81.469999999999956</v>
          </cell>
          <cell r="K30">
            <v>81.254999999999981</v>
          </cell>
          <cell r="L30">
            <v>48.462601086322643</v>
          </cell>
          <cell r="M30">
            <v>52.190825755326848</v>
          </cell>
          <cell r="N30">
            <v>53.441358901211217</v>
          </cell>
          <cell r="P30" t="str">
            <v>Non-interest Expense</v>
          </cell>
          <cell r="Q30">
            <v>136.11256364542524</v>
          </cell>
          <cell r="R30">
            <v>6.5519704434900516</v>
          </cell>
          <cell r="S30">
            <v>13.423083316830752</v>
          </cell>
          <cell r="T30">
            <v>3.3827188165483468</v>
          </cell>
          <cell r="U30">
            <v>4.9253169522695206</v>
          </cell>
          <cell r="V30">
            <v>12.474025728441207</v>
          </cell>
          <cell r="W30">
            <v>33.130330856568648</v>
          </cell>
          <cell r="X30">
            <v>15.240968767838181</v>
          </cell>
          <cell r="Y30">
            <v>5.8993710376751496</v>
          </cell>
          <cell r="Z30">
            <v>7.8012626095926851</v>
          </cell>
          <cell r="AA30">
            <v>1.0907004538793563</v>
          </cell>
          <cell r="AB30">
            <v>3.4088489695673019</v>
          </cell>
        </row>
        <row r="31">
          <cell r="P31" t="str">
            <v>Recurrent Net Profit After Tax (FD)</v>
          </cell>
          <cell r="Q31" t="str">
            <v>NM</v>
          </cell>
          <cell r="R31" t="str">
            <v>NM</v>
          </cell>
          <cell r="S31">
            <v>92.289899611111579</v>
          </cell>
          <cell r="T31">
            <v>-52.311149447730983</v>
          </cell>
          <cell r="U31">
            <v>289.53996825160164</v>
          </cell>
          <cell r="V31">
            <v>-35.955179788548044</v>
          </cell>
          <cell r="W31">
            <v>28.763167392692047</v>
          </cell>
          <cell r="X31">
            <v>36.061672010486603</v>
          </cell>
          <cell r="Y31">
            <v>-66.470062224641623</v>
          </cell>
          <cell r="Z31" t="str">
            <v>NM</v>
          </cell>
          <cell r="AA31" t="str">
            <v>NM</v>
          </cell>
          <cell r="AB31">
            <v>27.085228679201911</v>
          </cell>
        </row>
        <row r="32">
          <cell r="B32" t="str">
            <v>Profit Before Tax</v>
          </cell>
          <cell r="C32">
            <v>-486.01296300000104</v>
          </cell>
          <cell r="D32">
            <v>537.3753529999999</v>
          </cell>
          <cell r="E32">
            <v>875.06532600000082</v>
          </cell>
          <cell r="F32">
            <v>492.79899999999975</v>
          </cell>
          <cell r="G32">
            <v>1009.5819999999999</v>
          </cell>
          <cell r="H32">
            <v>1168.0680000000002</v>
          </cell>
          <cell r="I32">
            <v>1456.7960000000005</v>
          </cell>
          <cell r="J32">
            <v>1757.0070000000012</v>
          </cell>
          <cell r="K32">
            <v>648.75099999999713</v>
          </cell>
          <cell r="L32">
            <v>30.258372941981683</v>
          </cell>
          <cell r="M32">
            <v>481.85516256822939</v>
          </cell>
          <cell r="N32">
            <v>599.48126389286483</v>
          </cell>
          <cell r="P32" t="str">
            <v>Net Profit</v>
          </cell>
          <cell r="Q32" t="str">
            <v>NM</v>
          </cell>
          <cell r="R32" t="str">
            <v>NM</v>
          </cell>
          <cell r="S32">
            <v>43.765372177739323</v>
          </cell>
          <cell r="T32">
            <v>-15.693943919469033</v>
          </cell>
          <cell r="U32">
            <v>157.5195639184688</v>
          </cell>
          <cell r="V32">
            <v>-31.913513269983795</v>
          </cell>
          <cell r="W32">
            <v>13.231401750423522</v>
          </cell>
          <cell r="X32">
            <v>27.171558582214629</v>
          </cell>
          <cell r="Y32">
            <v>-62.974360231170209</v>
          </cell>
          <cell r="Z32">
            <v>-94.725224184289218</v>
          </cell>
          <cell r="AA32">
            <v>1354.0429599715058</v>
          </cell>
          <cell r="AB32">
            <v>24.743953440358467</v>
          </cell>
        </row>
        <row r="33">
          <cell r="B33" t="str">
            <v>Effective Tax</v>
          </cell>
          <cell r="C33">
            <v>13.252741000000006</v>
          </cell>
          <cell r="D33">
            <v>110.69337200000005</v>
          </cell>
          <cell r="E33">
            <v>261.64438800000005</v>
          </cell>
          <cell r="F33">
            <v>-24.351999999999972</v>
          </cell>
          <cell r="G33">
            <v>-322.18300000000005</v>
          </cell>
          <cell r="H33">
            <v>261.31600000000003</v>
          </cell>
          <cell r="I33">
            <v>415.85799999999995</v>
          </cell>
          <cell r="J33">
            <v>433.82999999999993</v>
          </cell>
          <cell r="K33">
            <v>165.084</v>
          </cell>
          <cell r="L33">
            <v>7.9436802519606671</v>
          </cell>
          <cell r="M33">
            <v>106.00813576501041</v>
          </cell>
          <cell r="N33">
            <v>131.88587805643027</v>
          </cell>
        </row>
        <row r="34">
          <cell r="B34" t="str">
            <v xml:space="preserve">Minority Interests </v>
          </cell>
          <cell r="C34">
            <v>0</v>
          </cell>
          <cell r="D34">
            <v>0</v>
          </cell>
          <cell r="E34">
            <v>0</v>
          </cell>
          <cell r="F34">
            <v>0</v>
          </cell>
          <cell r="G34">
            <v>0</v>
          </cell>
          <cell r="H34">
            <v>0</v>
          </cell>
          <cell r="I34">
            <v>14.21</v>
          </cell>
          <cell r="J34">
            <v>17.471</v>
          </cell>
          <cell r="K34">
            <v>0.22100000000000009</v>
          </cell>
          <cell r="L34">
            <v>-3.1859999999999991</v>
          </cell>
          <cell r="M34">
            <v>5.056</v>
          </cell>
          <cell r="N34">
            <v>5.056</v>
          </cell>
          <cell r="P34" t="str">
            <v>Gross Customer Loans</v>
          </cell>
          <cell r="Q34">
            <v>98.571347450617594</v>
          </cell>
          <cell r="R34">
            <v>18.111401357876588</v>
          </cell>
          <cell r="S34">
            <v>24.253726023955458</v>
          </cell>
          <cell r="T34">
            <v>8.5218154890679187</v>
          </cell>
          <cell r="U34">
            <v>6.1168569832166675</v>
          </cell>
          <cell r="V34">
            <v>12.339403243774028</v>
          </cell>
          <cell r="W34">
            <v>25.987519316939967</v>
          </cell>
          <cell r="X34">
            <v>5.6257915515370183</v>
          </cell>
          <cell r="Y34">
            <v>16.919757601310792</v>
          </cell>
          <cell r="Z34">
            <v>3.112279736774437</v>
          </cell>
          <cell r="AA34">
            <v>2.9666312698659603</v>
          </cell>
          <cell r="AB34">
            <v>4.9842277604434049</v>
          </cell>
        </row>
        <row r="35">
          <cell r="B35" t="str">
            <v>Preference Dividend</v>
          </cell>
          <cell r="C35">
            <v>0</v>
          </cell>
          <cell r="D35">
            <v>0</v>
          </cell>
          <cell r="E35">
            <v>0</v>
          </cell>
          <cell r="F35">
            <v>0</v>
          </cell>
          <cell r="G35">
            <v>0</v>
          </cell>
          <cell r="H35">
            <v>0</v>
          </cell>
          <cell r="I35">
            <v>0</v>
          </cell>
          <cell r="J35">
            <v>0</v>
          </cell>
          <cell r="K35">
            <v>0</v>
          </cell>
          <cell r="L35">
            <v>0</v>
          </cell>
          <cell r="M35">
            <v>0</v>
          </cell>
          <cell r="N35">
            <v>0</v>
          </cell>
          <cell r="P35" t="str">
            <v>Total Deposits</v>
          </cell>
          <cell r="Q35">
            <v>80.822132561453813</v>
          </cell>
          <cell r="R35">
            <v>17.588712031559051</v>
          </cell>
          <cell r="S35">
            <v>11.708149820740065</v>
          </cell>
          <cell r="T35">
            <v>5.3625104341374019</v>
          </cell>
          <cell r="U35">
            <v>-2.0612986597465577</v>
          </cell>
          <cell r="V35">
            <v>12.055952603807384</v>
          </cell>
          <cell r="W35">
            <v>24.206983569405228</v>
          </cell>
          <cell r="X35">
            <v>1.805147296187859</v>
          </cell>
          <cell r="Y35">
            <v>16.897689626140068</v>
          </cell>
          <cell r="Z35">
            <v>3.7894857993363118</v>
          </cell>
          <cell r="AA35">
            <v>4.2068846213306532</v>
          </cell>
          <cell r="AB35">
            <v>4.2104445396361045</v>
          </cell>
        </row>
        <row r="36">
          <cell r="B36" t="str">
            <v>Net Profit</v>
          </cell>
          <cell r="C36">
            <v>-499.26570400000105</v>
          </cell>
          <cell r="D36">
            <v>426.68198099999984</v>
          </cell>
          <cell r="E36">
            <v>613.42093800000077</v>
          </cell>
          <cell r="F36">
            <v>517.15099999999973</v>
          </cell>
          <cell r="G36">
            <v>1331.7649999999999</v>
          </cell>
          <cell r="H36">
            <v>906.75200000000018</v>
          </cell>
          <cell r="I36">
            <v>1026.7280000000005</v>
          </cell>
          <cell r="J36">
            <v>1305.7060000000013</v>
          </cell>
          <cell r="K36">
            <v>483.44599999999713</v>
          </cell>
          <cell r="L36">
            <v>25.500692690021015</v>
          </cell>
          <cell r="M36">
            <v>370.79102680321898</v>
          </cell>
          <cell r="N36">
            <v>462.53938583643458</v>
          </cell>
          <cell r="P36" t="str">
            <v>Avg Earning Assets</v>
          </cell>
          <cell r="Q36">
            <v>88.167259551365262</v>
          </cell>
          <cell r="R36">
            <v>36.93434240896849</v>
          </cell>
          <cell r="S36">
            <v>-22.031046812728349</v>
          </cell>
          <cell r="T36">
            <v>50.738856597325956</v>
          </cell>
          <cell r="U36">
            <v>6.03792745648013</v>
          </cell>
          <cell r="V36">
            <v>6.9834546601466485</v>
          </cell>
          <cell r="W36">
            <v>16.779783504884538</v>
          </cell>
          <cell r="X36">
            <v>12.013751923354077</v>
          </cell>
          <cell r="Y36">
            <v>15.497137071532595</v>
          </cell>
          <cell r="Z36">
            <v>7.2711573025788567</v>
          </cell>
          <cell r="AA36">
            <v>2.9418296008997036</v>
          </cell>
          <cell r="AB36">
            <v>4.0082247354085832</v>
          </cell>
        </row>
        <row r="37">
          <cell r="B37" t="str">
            <v>EPS - Reported (Won)</v>
          </cell>
          <cell r="C37">
            <v>-2026.5449925516457</v>
          </cell>
          <cell r="D37">
            <v>1685.7704260631817</v>
          </cell>
          <cell r="E37">
            <v>3106.995356780782</v>
          </cell>
          <cell r="F37">
            <v>2619.3852479070993</v>
          </cell>
          <cell r="G37">
            <v>6923.5306871130269</v>
          </cell>
          <cell r="H37">
            <v>4439.2865876809456</v>
          </cell>
          <cell r="I37">
            <v>4846.4492782926609</v>
          </cell>
          <cell r="J37">
            <v>6163.3050831012688</v>
          </cell>
          <cell r="K37">
            <v>2282.0031379230513</v>
          </cell>
          <cell r="L37">
            <v>120.37054963292636</v>
          </cell>
          <cell r="M37">
            <v>1750.2395028165729</v>
          </cell>
          <cell r="N37">
            <v>2183.3179504882673</v>
          </cell>
          <cell r="P37" t="str">
            <v>Total Interest-bearing Liab</v>
          </cell>
          <cell r="Q37" t="e">
            <v>#DIV/0!</v>
          </cell>
          <cell r="R37" t="e">
            <v>#DIV/0!</v>
          </cell>
          <cell r="S37" t="e">
            <v>#DIV/0!</v>
          </cell>
          <cell r="T37">
            <v>50.468167415994799</v>
          </cell>
          <cell r="U37">
            <v>6.4602573761064264</v>
          </cell>
          <cell r="V37">
            <v>5.2918044571224954</v>
          </cell>
          <cell r="W37">
            <v>14.958415408508486</v>
          </cell>
          <cell r="X37">
            <v>12.049283619728568</v>
          </cell>
          <cell r="Y37">
            <v>16.479162767203981</v>
          </cell>
          <cell r="Z37">
            <v>6.9575956644489789</v>
          </cell>
          <cell r="AA37">
            <v>4.0218286723957553</v>
          </cell>
          <cell r="AB37">
            <v>3.7208456411233382</v>
          </cell>
        </row>
        <row r="38">
          <cell r="B38" t="str">
            <v>EPS - ModelWare (Won)</v>
          </cell>
          <cell r="E38">
            <v>3122.8262595033743</v>
          </cell>
          <cell r="F38">
            <v>2829.7916525806068</v>
          </cell>
          <cell r="G38">
            <v>7151.4808510217081</v>
          </cell>
          <cell r="H38">
            <v>4671.3725171181186</v>
          </cell>
          <cell r="I38">
            <v>5112.3854423884386</v>
          </cell>
          <cell r="J38">
            <v>5747.5163757678292</v>
          </cell>
          <cell r="K38">
            <v>2403.9328323577774</v>
          </cell>
          <cell r="L38">
            <v>292.8636784848552</v>
          </cell>
          <cell r="M38">
            <v>1964.5760232052346</v>
          </cell>
          <cell r="N38">
            <v>2425.8550071673485</v>
          </cell>
          <cell r="P38" t="str">
            <v>Risk-weighted Assets</v>
          </cell>
          <cell r="Q38" t="e">
            <v>#DIV/0!</v>
          </cell>
          <cell r="R38" t="e">
            <v>#DIV/0!</v>
          </cell>
          <cell r="S38" t="e">
            <v>#DIV/0!</v>
          </cell>
          <cell r="T38">
            <v>5.3618152214711223</v>
          </cell>
          <cell r="U38">
            <v>8.5345539660518064</v>
          </cell>
          <cell r="V38">
            <v>11.382386358592678</v>
          </cell>
          <cell r="W38">
            <v>31.04489215718278</v>
          </cell>
          <cell r="X38">
            <v>9.2516041331763823</v>
          </cell>
          <cell r="Y38">
            <v>3.7383962970121143</v>
          </cell>
          <cell r="Z38">
            <v>2.3509569004365849</v>
          </cell>
          <cell r="AA38">
            <v>4.282723025312074</v>
          </cell>
          <cell r="AB38">
            <v>5.1759185747033198</v>
          </cell>
        </row>
        <row r="40">
          <cell r="B40" t="str">
            <v>Selective Balance Sheet Data</v>
          </cell>
          <cell r="P40" t="str">
            <v>Revenue Breakdown (%)</v>
          </cell>
        </row>
        <row r="41">
          <cell r="B41" t="str">
            <v>Won billions, Year ending Dec 31</v>
          </cell>
          <cell r="C41">
            <v>2000</v>
          </cell>
          <cell r="D41">
            <v>2001</v>
          </cell>
          <cell r="E41">
            <v>2002</v>
          </cell>
          <cell r="F41">
            <v>2003</v>
          </cell>
          <cell r="G41">
            <v>2004</v>
          </cell>
          <cell r="H41">
            <v>2005</v>
          </cell>
          <cell r="I41">
            <v>2006</v>
          </cell>
          <cell r="J41">
            <v>2007</v>
          </cell>
          <cell r="K41">
            <v>2008</v>
          </cell>
          <cell r="L41" t="str">
            <v>2009E</v>
          </cell>
          <cell r="M41" t="str">
            <v>2010E</v>
          </cell>
          <cell r="N41" t="str">
            <v>2011E</v>
          </cell>
          <cell r="P41" t="str">
            <v>NII/Operating Income</v>
          </cell>
          <cell r="Q41">
            <v>83.320884224344184</v>
          </cell>
          <cell r="R41">
            <v>63.170429317706592</v>
          </cell>
          <cell r="S41">
            <v>79.213926813576606</v>
          </cell>
          <cell r="T41">
            <v>87.026604927673873</v>
          </cell>
          <cell r="U41">
            <v>88.697589424134435</v>
          </cell>
          <cell r="V41">
            <v>91.547093968782917</v>
          </cell>
          <cell r="W41">
            <v>80.216947321110439</v>
          </cell>
          <cell r="X41">
            <v>72.40934673892211</v>
          </cell>
          <cell r="Y41">
            <v>82.372878637700225</v>
          </cell>
          <cell r="Z41">
            <v>87.610917199057283</v>
          </cell>
          <cell r="AA41">
            <v>86.113163198175059</v>
          </cell>
          <cell r="AB41">
            <v>86.107583702451706</v>
          </cell>
        </row>
        <row r="42">
          <cell r="B42" t="str">
            <v>Total Assets</v>
          </cell>
          <cell r="C42">
            <v>60913.659992000001</v>
          </cell>
          <cell r="D42">
            <v>67033.145632</v>
          </cell>
          <cell r="E42">
            <v>74420.016474000004</v>
          </cell>
          <cell r="F42">
            <v>80566.457999999999</v>
          </cell>
          <cell r="G42">
            <v>82423.207999999984</v>
          </cell>
          <cell r="H42">
            <v>95915.497224970997</v>
          </cell>
          <cell r="I42">
            <v>116098.363</v>
          </cell>
          <cell r="J42">
            <v>126248.67</v>
          </cell>
          <cell r="K42">
            <v>157871.61400000003</v>
          </cell>
          <cell r="L42">
            <v>164305.24582727591</v>
          </cell>
          <cell r="M42">
            <v>171341.98442211625</v>
          </cell>
          <cell r="N42">
            <v>180210.50602008583</v>
          </cell>
          <cell r="P42" t="str">
            <v>Non-interest Inc/Opg Income</v>
          </cell>
          <cell r="Q42">
            <v>16.679115775655813</v>
          </cell>
          <cell r="R42">
            <v>36.829570682293422</v>
          </cell>
          <cell r="S42">
            <v>20.786073186423391</v>
          </cell>
          <cell r="T42">
            <v>12.973395072326136</v>
          </cell>
          <cell r="U42">
            <v>11.302410575865549</v>
          </cell>
          <cell r="V42">
            <v>8.4529060312170863</v>
          </cell>
          <cell r="W42">
            <v>19.783052678889568</v>
          </cell>
          <cell r="X42">
            <v>27.59065326107789</v>
          </cell>
          <cell r="Y42">
            <v>17.627121362299778</v>
          </cell>
          <cell r="Z42">
            <v>12.389082800942717</v>
          </cell>
          <cell r="AA42">
            <v>13.88683680182494</v>
          </cell>
          <cell r="AB42">
            <v>13.892416297548287</v>
          </cell>
        </row>
        <row r="43">
          <cell r="B43" t="str">
            <v>RWA</v>
          </cell>
          <cell r="C43">
            <v>0</v>
          </cell>
          <cell r="D43">
            <v>0</v>
          </cell>
          <cell r="E43">
            <v>48529.675000000003</v>
          </cell>
          <cell r="F43">
            <v>51131.746501080474</v>
          </cell>
          <cell r="G43">
            <v>55495.612999999998</v>
          </cell>
          <cell r="H43">
            <v>61812.338083729388</v>
          </cell>
          <cell r="I43">
            <v>81001.911781656396</v>
          </cell>
          <cell r="J43">
            <v>88495.888000000006</v>
          </cell>
          <cell r="K43">
            <v>91804.214999999997</v>
          </cell>
          <cell r="L43">
            <v>93962.492527434137</v>
          </cell>
          <cell r="M43">
            <v>97986.645830063688</v>
          </cell>
          <cell r="N43">
            <v>103058.35483231071</v>
          </cell>
          <cell r="P43" t="str">
            <v>Forex Income/Operating Income</v>
          </cell>
          <cell r="Q43">
            <v>4.1347492318716563</v>
          </cell>
          <cell r="R43">
            <v>2.5362318096388701</v>
          </cell>
          <cell r="S43">
            <v>2.0331296160655943</v>
          </cell>
          <cell r="T43">
            <v>1.8483434035960928</v>
          </cell>
          <cell r="U43">
            <v>2.3029834946827874</v>
          </cell>
          <cell r="V43">
            <v>-0.2666395165817293</v>
          </cell>
          <cell r="W43">
            <v>0.80418751045862935</v>
          </cell>
          <cell r="X43">
            <v>1.3446065448082372</v>
          </cell>
          <cell r="Y43">
            <v>6.1095406066955205</v>
          </cell>
          <cell r="Z43">
            <v>-4.3590435930197762</v>
          </cell>
          <cell r="AA43">
            <v>0</v>
          </cell>
          <cell r="AB43">
            <v>0</v>
          </cell>
        </row>
        <row r="44">
          <cell r="B44" t="str">
            <v>Total Liquid Assets</v>
          </cell>
          <cell r="C44">
            <v>25970.409538</v>
          </cell>
          <cell r="D44">
            <v>25632.494008999998</v>
          </cell>
          <cell r="E44">
            <v>21427.787038999999</v>
          </cell>
          <cell r="F44">
            <v>22380.150999999998</v>
          </cell>
          <cell r="G44">
            <v>21344.007000000001</v>
          </cell>
          <cell r="H44">
            <v>29272.919657278002</v>
          </cell>
          <cell r="I44">
            <v>28502.98</v>
          </cell>
          <cell r="J44">
            <v>32248.152000000002</v>
          </cell>
          <cell r="K44">
            <v>37034.952000000005</v>
          </cell>
          <cell r="L44">
            <v>37956.005942415839</v>
          </cell>
          <cell r="M44">
            <v>39498.546464023035</v>
          </cell>
          <cell r="N44">
            <v>40536.405440138929</v>
          </cell>
        </row>
        <row r="45">
          <cell r="B45" t="str">
            <v>Gross Customer Loans</v>
          </cell>
          <cell r="C45">
            <v>35416.187191999998</v>
          </cell>
          <cell r="D45">
            <v>41830.555</v>
          </cell>
          <cell r="E45">
            <v>51976.023203999997</v>
          </cell>
          <cell r="F45">
            <v>56405.324000000001</v>
          </cell>
          <cell r="G45">
            <v>59855.556999999993</v>
          </cell>
          <cell r="H45">
            <v>67241.375542037</v>
          </cell>
          <cell r="I45">
            <v>84715.741000000009</v>
          </cell>
          <cell r="J45">
            <v>89481.671999999991</v>
          </cell>
          <cell r="K45">
            <v>104621.75399999999</v>
          </cell>
          <cell r="L45">
            <v>107877.87564999999</v>
          </cell>
          <cell r="M45">
            <v>111078.21444230001</v>
          </cell>
          <cell r="N45">
            <v>116614.60564233798</v>
          </cell>
          <cell r="P45" t="str">
            <v>Efficiency (%)</v>
          </cell>
        </row>
        <row r="46">
          <cell r="B46" t="str">
            <v>Total Customer Deposits</v>
          </cell>
          <cell r="C46">
            <v>37867.318066</v>
          </cell>
          <cell r="D46">
            <v>44748.851478999997</v>
          </cell>
          <cell r="E46">
            <v>48922.024000000005</v>
          </cell>
          <cell r="F46">
            <v>53861.928999999996</v>
          </cell>
          <cell r="G46">
            <v>53017.877</v>
          </cell>
          <cell r="H46">
            <v>57070.172606144006</v>
          </cell>
          <cell r="I46">
            <v>69649.535000000003</v>
          </cell>
          <cell r="J46">
            <v>69313.578000000009</v>
          </cell>
          <cell r="K46">
            <v>79464.37000000001</v>
          </cell>
          <cell r="L46">
            <v>82642.944800000012</v>
          </cell>
          <cell r="M46">
            <v>85948.662592000022</v>
          </cell>
          <cell r="N46">
            <v>89386.609095680033</v>
          </cell>
          <cell r="P46" t="str">
            <v>Cost/Income</v>
          </cell>
          <cell r="Q46">
            <v>54.425173971634663</v>
          </cell>
          <cell r="R46">
            <v>42.914813389209463</v>
          </cell>
          <cell r="S46">
            <v>41.143469813455617</v>
          </cell>
          <cell r="T46">
            <v>37.9</v>
          </cell>
          <cell r="U46">
            <v>43.423351814383686</v>
          </cell>
          <cell r="V46">
            <v>47.736178221962938</v>
          </cell>
          <cell r="W46">
            <v>46.100108087751678</v>
          </cell>
          <cell r="X46">
            <v>43.478388715607501</v>
          </cell>
          <cell r="Y46">
            <v>48.431282309616194</v>
          </cell>
          <cell r="Z46">
            <v>62.653708055491656</v>
          </cell>
          <cell r="AA46">
            <v>56.451378271616527</v>
          </cell>
          <cell r="AB46">
            <v>55.856159503658233</v>
          </cell>
        </row>
        <row r="47">
          <cell r="B47" t="str">
            <v>Certificates of Deposits</v>
          </cell>
          <cell r="C47">
            <v>2050.8671610000001</v>
          </cell>
          <cell r="D47">
            <v>2741.2278759999999</v>
          </cell>
          <cell r="E47">
            <v>4536.4353770000016</v>
          </cell>
          <cell r="F47">
            <v>2192.4790000000066</v>
          </cell>
          <cell r="G47">
            <v>1569.5350000000035</v>
          </cell>
          <cell r="H47">
            <v>3993.2857669409932</v>
          </cell>
          <cell r="I47">
            <v>6969.4489999999932</v>
          </cell>
          <cell r="J47">
            <v>8384.7350000000006</v>
          </cell>
          <cell r="K47">
            <v>9836.7279999999882</v>
          </cell>
          <cell r="L47">
            <v>10033.462559999989</v>
          </cell>
          <cell r="M47">
            <v>10635.470313599988</v>
          </cell>
          <cell r="N47">
            <v>11273.598532415988</v>
          </cell>
          <cell r="P47" t="str">
            <v>Expenses/Avg Assets</v>
          </cell>
          <cell r="Q47">
            <v>1.5133501595664849</v>
          </cell>
          <cell r="R47">
            <v>1.1757548542640748</v>
          </cell>
          <cell r="S47">
            <v>1.2062435852239075</v>
          </cell>
          <cell r="T47">
            <v>1.1381560913535849</v>
          </cell>
          <cell r="U47">
            <v>1.1355750615502214</v>
          </cell>
          <cell r="V47">
            <v>1.167300164803772</v>
          </cell>
          <cell r="W47">
            <v>1.3071966130229349</v>
          </cell>
          <cell r="X47">
            <v>1.3178754286626646</v>
          </cell>
          <cell r="Y47">
            <v>1.1904282061044258</v>
          </cell>
          <cell r="Z47">
            <v>1.1317094748960028</v>
          </cell>
          <cell r="AA47">
            <v>1.0981392997254564</v>
          </cell>
          <cell r="AB47">
            <v>1.0841965652938459</v>
          </cell>
        </row>
        <row r="48">
          <cell r="B48" t="str">
            <v>Other Interest Bearing Liability</v>
          </cell>
          <cell r="C48">
            <v>12510.805729</v>
          </cell>
          <cell r="D48">
            <v>9952.527562999996</v>
          </cell>
          <cell r="E48">
            <v>12105.286842000001</v>
          </cell>
          <cell r="F48">
            <v>13721.209999999992</v>
          </cell>
          <cell r="G48">
            <v>15615.631999999998</v>
          </cell>
          <cell r="H48">
            <v>20422.343376655008</v>
          </cell>
          <cell r="I48">
            <v>22728.152999999991</v>
          </cell>
          <cell r="J48">
            <v>27214.11</v>
          </cell>
          <cell r="K48">
            <v>34422.557000000001</v>
          </cell>
          <cell r="L48">
            <v>34502.425195289237</v>
          </cell>
          <cell r="M48">
            <v>34489.549009130031</v>
          </cell>
          <cell r="N48">
            <v>36124.470438170771</v>
          </cell>
        </row>
        <row r="49">
          <cell r="B49" t="str">
            <v>EOP Shareholders' Equity</v>
          </cell>
          <cell r="C49">
            <v>2309.1842869999932</v>
          </cell>
          <cell r="D49">
            <v>2614.2119130000001</v>
          </cell>
          <cell r="E49">
            <v>2730.5028729999995</v>
          </cell>
          <cell r="F49">
            <v>3254.91</v>
          </cell>
          <cell r="G49">
            <v>4860.7820000000002</v>
          </cell>
          <cell r="H49">
            <v>6629.1442996239894</v>
          </cell>
          <cell r="I49">
            <v>8006.2560000000103</v>
          </cell>
          <cell r="J49">
            <v>9569.4559999999929</v>
          </cell>
          <cell r="K49">
            <v>9300.2389999999996</v>
          </cell>
          <cell r="L49">
            <v>9481.8816926900254</v>
          </cell>
          <cell r="M49">
            <v>9810.8064008932433</v>
          </cell>
          <cell r="N49">
            <v>10231.479468129677</v>
          </cell>
          <cell r="P49" t="str">
            <v>Rev Per Employee</v>
          </cell>
          <cell r="Q49">
            <v>6.5454412242632168E-2</v>
          </cell>
          <cell r="R49">
            <v>9.1599243251718102E-2</v>
          </cell>
          <cell r="S49">
            <v>0.16006490130842571</v>
          </cell>
          <cell r="T49">
            <v>0.27943317388857625</v>
          </cell>
          <cell r="U49">
            <v>0.30981130978339877</v>
          </cell>
          <cell r="V49">
            <v>0.31418904899135447</v>
          </cell>
          <cell r="W49">
            <v>0.41320929273489593</v>
          </cell>
          <cell r="X49">
            <v>0.48368947125831319</v>
          </cell>
          <cell r="Y49">
            <v>0.42518124809741215</v>
          </cell>
          <cell r="Z49">
            <v>0.34491807238409961</v>
          </cell>
          <cell r="AA49">
            <v>0.39420937673879991</v>
          </cell>
          <cell r="AB49">
            <v>0.40975382957014084</v>
          </cell>
        </row>
        <row r="50">
          <cell r="P50" t="str">
            <v>Exp Per Employee</v>
          </cell>
          <cell r="Q50">
            <v>3.5623677735163499E-2</v>
          </cell>
          <cell r="R50">
            <v>3.9309644307402865E-2</v>
          </cell>
          <cell r="S50">
            <v>6.5856254351769658E-2</v>
          </cell>
          <cell r="T50">
            <v>0.12408469330332018</v>
          </cell>
          <cell r="U50">
            <v>0.13453045500799535</v>
          </cell>
          <cell r="V50">
            <v>0.14998184438040343</v>
          </cell>
          <cell r="W50">
            <v>0.19048993057942126</v>
          </cell>
          <cell r="X50">
            <v>0.210300388490156</v>
          </cell>
          <cell r="Y50">
            <v>0.2059207305936073</v>
          </cell>
          <cell r="Z50">
            <v>0.21610396210216315</v>
          </cell>
          <cell r="AA50">
            <v>0.22253662644500183</v>
          </cell>
          <cell r="AB50">
            <v>0.22887275261704582</v>
          </cell>
        </row>
        <row r="51">
          <cell r="B51" t="str">
            <v>Avg Loans</v>
          </cell>
          <cell r="C51">
            <v>26625.842215500001</v>
          </cell>
          <cell r="D51">
            <v>38623.371096000003</v>
          </cell>
          <cell r="E51">
            <v>46903.289101999995</v>
          </cell>
          <cell r="F51">
            <v>54190.673601999995</v>
          </cell>
          <cell r="G51">
            <v>58130.440499999997</v>
          </cell>
          <cell r="H51">
            <v>63548.466271018493</v>
          </cell>
          <cell r="I51">
            <v>75978.558271018497</v>
          </cell>
          <cell r="J51">
            <v>87098.7065</v>
          </cell>
          <cell r="K51">
            <v>97051.712999999989</v>
          </cell>
          <cell r="L51">
            <v>106249.81482499998</v>
          </cell>
          <cell r="M51">
            <v>109478.04504615</v>
          </cell>
          <cell r="N51">
            <v>113846.410042319</v>
          </cell>
          <cell r="P51" t="str">
            <v>Rev Per Branch</v>
          </cell>
          <cell r="Q51">
            <v>1.1362633666228639</v>
          </cell>
          <cell r="R51">
            <v>1.536113689745837</v>
          </cell>
          <cell r="S51">
            <v>2.4366166439482968</v>
          </cell>
          <cell r="T51">
            <v>3.5468053571428566</v>
          </cell>
          <cell r="U51">
            <v>3.8961462522851922</v>
          </cell>
          <cell r="V51">
            <v>3.9681019108280258</v>
          </cell>
          <cell r="W51">
            <v>5.2967242290748908</v>
          </cell>
          <cell r="X51">
            <v>6.1729344537815143</v>
          </cell>
          <cell r="Y51">
            <v>5.6228679549114284</v>
          </cell>
          <cell r="Z51">
            <v>4.5967280547113178</v>
          </cell>
          <cell r="AA51">
            <v>5.1574169880922138</v>
          </cell>
          <cell r="AB51">
            <v>5.3900578783882658</v>
          </cell>
        </row>
        <row r="52">
          <cell r="B52" t="str">
            <v>Avg Total Assets</v>
          </cell>
          <cell r="C52">
            <v>46646.097966000001</v>
          </cell>
          <cell r="D52">
            <v>63973.402812</v>
          </cell>
          <cell r="E52">
            <v>70726.581053000002</v>
          </cell>
          <cell r="F52">
            <v>77493.237236999994</v>
          </cell>
          <cell r="G52">
            <v>81494.832999999984</v>
          </cell>
          <cell r="H52">
            <v>89169.352612485498</v>
          </cell>
          <cell r="I52">
            <v>106006.9301124855</v>
          </cell>
          <cell r="J52">
            <v>121173.5165</v>
          </cell>
          <cell r="K52">
            <v>142060.14200000002</v>
          </cell>
          <cell r="L52">
            <v>161088.42991363799</v>
          </cell>
          <cell r="M52">
            <v>167823.61512469608</v>
          </cell>
          <cell r="N52">
            <v>175776.24522110104</v>
          </cell>
          <cell r="P52" t="str">
            <v>Exp Per Branch</v>
          </cell>
          <cell r="Q52">
            <v>0.61841331406044675</v>
          </cell>
          <cell r="R52">
            <v>0.65922032340052594</v>
          </cell>
          <cell r="S52">
            <v>1.0025086333725031</v>
          </cell>
          <cell r="T52">
            <v>1.5749892857142855</v>
          </cell>
          <cell r="U52">
            <v>1.6918372943327238</v>
          </cell>
          <cell r="V52">
            <v>1.8942202001819832</v>
          </cell>
          <cell r="W52">
            <v>2.4417955947136565</v>
          </cell>
          <cell r="X52">
            <v>2.6838924369747894</v>
          </cell>
          <cell r="Y52">
            <v>2.7232270531400968</v>
          </cell>
          <cell r="Z52">
            <v>2.8800205755037096</v>
          </cell>
          <cell r="AA52">
            <v>2.9114329729925479</v>
          </cell>
          <cell r="AB52">
            <v>3.0106793258920468</v>
          </cell>
        </row>
        <row r="53">
          <cell r="B53" t="str">
            <v>Avg Total Deposits</v>
          </cell>
          <cell r="C53">
            <v>32322.240476500003</v>
          </cell>
          <cell r="D53">
            <v>45285.3858415</v>
          </cell>
          <cell r="E53">
            <v>51811.351515000002</v>
          </cell>
          <cell r="F53">
            <v>56142.709453000003</v>
          </cell>
          <cell r="G53">
            <v>57014.987000000001</v>
          </cell>
          <cell r="H53">
            <v>59822.302157279497</v>
          </cell>
          <cell r="I53">
            <v>70875.595657279497</v>
          </cell>
          <cell r="J53">
            <v>79236.601500000004</v>
          </cell>
          <cell r="K53">
            <v>86699.833500000008</v>
          </cell>
          <cell r="L53">
            <v>95225.012599999987</v>
          </cell>
          <cell r="M53">
            <v>99035.9804496</v>
          </cell>
          <cell r="N53">
            <v>103204.10899632002</v>
          </cell>
          <cell r="P53" t="str">
            <v>Net Profit Per Branch</v>
          </cell>
          <cell r="Q53">
            <v>-0.43737687604029879</v>
          </cell>
          <cell r="R53">
            <v>0.37395440929009627</v>
          </cell>
          <cell r="S53">
            <v>0.72082366392479524</v>
          </cell>
          <cell r="T53">
            <v>0.92348392857142814</v>
          </cell>
          <cell r="U53">
            <v>2.4346709323583178</v>
          </cell>
          <cell r="V53">
            <v>1.6501401273885354</v>
          </cell>
          <cell r="W53">
            <v>1.809212334801763</v>
          </cell>
          <cell r="X53">
            <v>2.1944638655462207</v>
          </cell>
          <cell r="Y53">
            <v>0.77849597423510009</v>
          </cell>
          <cell r="Z53">
            <v>4.0285454486605081E-2</v>
          </cell>
          <cell r="AA53">
            <v>0.58576781485500629</v>
          </cell>
          <cell r="AB53">
            <v>0.73070993023133424</v>
          </cell>
        </row>
        <row r="54">
          <cell r="B54" t="str">
            <v>Avg Shareholders' Equity</v>
          </cell>
          <cell r="D54">
            <v>2461.6980999999969</v>
          </cell>
          <cell r="E54">
            <v>2672.3573929999998</v>
          </cell>
          <cell r="F54">
            <v>2992.7064364999997</v>
          </cell>
          <cell r="G54">
            <v>4057.846</v>
          </cell>
          <cell r="H54">
            <v>5744.9631498119943</v>
          </cell>
          <cell r="I54">
            <v>7317.7001498119998</v>
          </cell>
          <cell r="J54">
            <v>8787.8560000000016</v>
          </cell>
          <cell r="K54">
            <v>9434.8474999999962</v>
          </cell>
          <cell r="L54">
            <v>9391.0603463450134</v>
          </cell>
          <cell r="M54">
            <v>9646.3440467916334</v>
          </cell>
          <cell r="N54">
            <v>10021.142934511459</v>
          </cell>
        </row>
        <row r="55">
          <cell r="B55" t="str">
            <v>Avg Equity/Avg Assets (%)</v>
          </cell>
          <cell r="C55">
            <v>4.3677219356804979</v>
          </cell>
          <cell r="D55">
            <v>3.8480024381917617</v>
          </cell>
          <cell r="E55">
            <v>3.7784342933209647</v>
          </cell>
          <cell r="F55">
            <v>3.861893686732059</v>
          </cell>
          <cell r="G55">
            <v>4.9792678267099477</v>
          </cell>
          <cell r="H55">
            <v>6.442755253342038</v>
          </cell>
          <cell r="I55">
            <v>6.9030393975630471</v>
          </cell>
          <cell r="J55">
            <v>7.2522909739934818</v>
          </cell>
          <cell r="K55">
            <v>6.6414459166174806</v>
          </cell>
          <cell r="L55">
            <v>5.8297547200501656</v>
          </cell>
          <cell r="M55">
            <v>5.7479062405038883</v>
          </cell>
          <cell r="N55">
            <v>5.7010791884343153</v>
          </cell>
          <cell r="P55" t="str">
            <v>Net Interest Margin Analysis (%)</v>
          </cell>
        </row>
        <row r="56">
          <cell r="B56" t="str">
            <v>Avg EA/Avg Assets (%)</v>
          </cell>
          <cell r="C56">
            <v>89.247380963878484</v>
          </cell>
          <cell r="D56">
            <v>89.109442986057431</v>
          </cell>
          <cell r="E56">
            <v>62.843768427131806</v>
          </cell>
          <cell r="F56">
            <v>86.458221438528923</v>
          </cell>
          <cell r="G56">
            <v>87.176867090457137</v>
          </cell>
          <cell r="H56">
            <v>85.237820398114849</v>
          </cell>
          <cell r="I56">
            <v>83.730051333262693</v>
          </cell>
          <cell r="J56">
            <v>82.050125202069211</v>
          </cell>
          <cell r="K56">
            <v>80.832485722842648</v>
          </cell>
          <cell r="L56">
            <v>76.467483166854691</v>
          </cell>
          <cell r="M56">
            <v>75.557913301449304</v>
          </cell>
          <cell r="N56">
            <v>75.030964286020506</v>
          </cell>
          <cell r="P56" t="str">
            <v>Int Income/Avg EA</v>
          </cell>
          <cell r="Q56">
            <v>10.643674871597739</v>
          </cell>
          <cell r="R56">
            <v>7.3511509692589723</v>
          </cell>
          <cell r="S56">
            <v>6.7593665687715969</v>
          </cell>
          <cell r="T56">
            <v>6.3411313363885</v>
          </cell>
          <cell r="U56">
            <v>6.1076173974259129</v>
          </cell>
          <cell r="V56">
            <v>5.8021686014085239</v>
          </cell>
          <cell r="W56">
            <v>6.2075262413418288</v>
          </cell>
          <cell r="X56">
            <v>6.5828234430452133</v>
          </cell>
          <cell r="Y56">
            <v>6.8408134671669467</v>
          </cell>
          <cell r="Z56">
            <v>6.2134847638400847</v>
          </cell>
          <cell r="AA56">
            <v>6.4918681354455359</v>
          </cell>
          <cell r="AB56">
            <v>6.5820049613349196</v>
          </cell>
        </row>
        <row r="57">
          <cell r="B57" t="str">
            <v>Avg Loans/Avg EA (%)</v>
          </cell>
          <cell r="C57">
            <v>63.957658202007863</v>
          </cell>
          <cell r="D57">
            <v>67.752760706585107</v>
          </cell>
          <cell r="E57">
            <v>105.5257419844756</v>
          </cell>
          <cell r="F57">
            <v>80.882478034107763</v>
          </cell>
          <cell r="G57">
            <v>81.822412864637954</v>
          </cell>
          <cell r="H57">
            <v>83.609788320802053</v>
          </cell>
          <cell r="I57">
            <v>85.600328841985601</v>
          </cell>
          <cell r="J57">
            <v>87.604163249031004</v>
          </cell>
          <cell r="K57">
            <v>84.517185571836038</v>
          </cell>
          <cell r="L57">
            <v>86.255547683076585</v>
          </cell>
          <cell r="M57">
            <v>86.336413980864961</v>
          </cell>
          <cell r="N57">
            <v>86.321430591007115</v>
          </cell>
          <cell r="P57" t="str">
            <v>Int Exp/Avg Int Bearing Liab.</v>
          </cell>
          <cell r="Q57" t="e">
            <v>#DIV/0!</v>
          </cell>
          <cell r="R57" t="e">
            <v>#DIV/0!</v>
          </cell>
          <cell r="S57">
            <v>4.6313369340110055</v>
          </cell>
          <cell r="T57">
            <v>4.0452670229563381</v>
          </cell>
          <cell r="U57">
            <v>3.6809119629991809</v>
          </cell>
          <cell r="V57">
            <v>3.4507662002186983</v>
          </cell>
          <cell r="W57">
            <v>3.9403417237731766</v>
          </cell>
          <cell r="X57">
            <v>4.4205356988732829</v>
          </cell>
          <cell r="Y57">
            <v>4.9115149565837148</v>
          </cell>
          <cell r="Z57">
            <v>4.6521562826867413</v>
          </cell>
          <cell r="AA57">
            <v>4.7449349222804189</v>
          </cell>
          <cell r="AB57">
            <v>4.8429787934421542</v>
          </cell>
        </row>
        <row r="58">
          <cell r="P58" t="str">
            <v xml:space="preserve">Net Interest Spread </v>
          </cell>
          <cell r="Q58">
            <v>0</v>
          </cell>
          <cell r="R58">
            <v>0</v>
          </cell>
          <cell r="S58">
            <v>2.1280296347605914</v>
          </cell>
          <cell r="T58">
            <v>2.2958643134321619</v>
          </cell>
          <cell r="U58">
            <v>2.426705434426732</v>
          </cell>
          <cell r="V58">
            <v>2.351402401189826</v>
          </cell>
          <cell r="W58">
            <v>2.2671845175686522</v>
          </cell>
          <cell r="X58">
            <v>2.1622877441719299</v>
          </cell>
          <cell r="Y58">
            <v>1.9292985105832314</v>
          </cell>
          <cell r="Z58">
            <v>1.561328481153343</v>
          </cell>
          <cell r="AA58">
            <v>1.7469332131651174</v>
          </cell>
          <cell r="AB58">
            <v>1.7390261678927654</v>
          </cell>
        </row>
        <row r="59">
          <cell r="B59" t="str">
            <v>Asset Quality</v>
          </cell>
          <cell r="P59" t="str">
            <v>Contribution From Free Funds</v>
          </cell>
          <cell r="Q59">
            <v>2.5959599671623828</v>
          </cell>
          <cell r="R59">
            <v>1.9422254990907144</v>
          </cell>
          <cell r="S59">
            <v>2.4739102507275401E-2</v>
          </cell>
          <cell r="T59">
            <v>2.8833988348912598E-2</v>
          </cell>
          <cell r="U59">
            <v>1.1681015467736255E-2</v>
          </cell>
          <cell r="V59">
            <v>6.5341927896537921E-2</v>
          </cell>
          <cell r="W59">
            <v>0.13490453061232621</v>
          </cell>
          <cell r="X59">
            <v>0.14999059313308605</v>
          </cell>
          <cell r="Y59">
            <v>0.12630604075538931</v>
          </cell>
          <cell r="Z59">
            <v>0.13288518858895615</v>
          </cell>
          <cell r="AA59">
            <v>8.7176499421316223E-2</v>
          </cell>
          <cell r="AB59">
            <v>0.1021133186356411</v>
          </cell>
        </row>
        <row r="60">
          <cell r="B60" t="str">
            <v>Won billions, Year ending Dec 31</v>
          </cell>
          <cell r="C60">
            <v>2000</v>
          </cell>
          <cell r="D60">
            <v>2001</v>
          </cell>
          <cell r="E60">
            <v>2002</v>
          </cell>
          <cell r="F60">
            <v>2003</v>
          </cell>
          <cell r="G60">
            <v>2004</v>
          </cell>
          <cell r="H60">
            <v>2005</v>
          </cell>
          <cell r="I60">
            <v>2006</v>
          </cell>
          <cell r="J60">
            <v>2007</v>
          </cell>
          <cell r="K60">
            <v>2008</v>
          </cell>
          <cell r="L60" t="str">
            <v>2009E</v>
          </cell>
          <cell r="M60" t="str">
            <v>2010E</v>
          </cell>
          <cell r="N60" t="str">
            <v>2011E</v>
          </cell>
          <cell r="P60" t="str">
            <v>Net Interest Margin</v>
          </cell>
          <cell r="Q60">
            <v>2.5959599671623828</v>
          </cell>
          <cell r="R60">
            <v>1.9422254990907144</v>
          </cell>
          <cell r="S60">
            <v>2.1527687372678668</v>
          </cell>
          <cell r="T60">
            <v>2.3246983017810745</v>
          </cell>
          <cell r="U60">
            <v>2.4383864498944683</v>
          </cell>
          <cell r="V60">
            <v>2.4167443290863639</v>
          </cell>
          <cell r="W60">
            <v>2.4020890481809785</v>
          </cell>
          <cell r="X60">
            <v>2.312278337305016</v>
          </cell>
          <cell r="Y60">
            <v>2.0556045513386207</v>
          </cell>
          <cell r="Z60">
            <v>1.6942136697422991</v>
          </cell>
          <cell r="AA60">
            <v>1.8341097125864336</v>
          </cell>
          <cell r="AB60">
            <v>1.8411394865284065</v>
          </cell>
        </row>
        <row r="61">
          <cell r="B61" t="str">
            <v>Non-performing Loans (NPL)</v>
          </cell>
          <cell r="C61">
            <v>0</v>
          </cell>
          <cell r="D61">
            <v>0</v>
          </cell>
          <cell r="E61">
            <v>979.94100000000003</v>
          </cell>
          <cell r="F61">
            <v>1134.2430000000002</v>
          </cell>
          <cell r="G61">
            <v>862.82200000000012</v>
          </cell>
          <cell r="H61">
            <v>635.66500000000008</v>
          </cell>
          <cell r="I61">
            <v>573.048</v>
          </cell>
          <cell r="J61">
            <v>687.15685434600005</v>
          </cell>
          <cell r="K61">
            <v>1257.5650000000001</v>
          </cell>
          <cell r="L61">
            <v>1943.6494220151201</v>
          </cell>
          <cell r="M61">
            <v>2010.8178262311749</v>
          </cell>
          <cell r="N61">
            <v>1646.4485325195558</v>
          </cell>
        </row>
        <row r="62">
          <cell r="B62" t="str">
            <v>Gross NPL Ratio (%)</v>
          </cell>
          <cell r="C62">
            <v>0</v>
          </cell>
          <cell r="D62">
            <v>0</v>
          </cell>
          <cell r="E62">
            <v>1.7407534800600934</v>
          </cell>
          <cell r="F62">
            <v>1.9842182085651967</v>
          </cell>
          <cell r="G62">
            <v>1.4362584111901322</v>
          </cell>
          <cell r="H62">
            <v>0.97864373109768032</v>
          </cell>
          <cell r="I62">
            <v>0.68631426610592261</v>
          </cell>
          <cell r="J62">
            <v>0.77334405874766943</v>
          </cell>
          <cell r="K62">
            <v>1.1987012754904474</v>
          </cell>
          <cell r="L62">
            <v>1.790020931506711</v>
          </cell>
          <cell r="M62">
            <v>1.796198119035552</v>
          </cell>
          <cell r="N62">
            <v>1.4033577174790395</v>
          </cell>
          <cell r="P62" t="str">
            <v>Liquidity (%)</v>
          </cell>
        </row>
        <row r="63">
          <cell r="B63" t="str">
            <v>Loan Loss Reserve (LLR)</v>
          </cell>
          <cell r="C63">
            <v>2315.1305339999999</v>
          </cell>
          <cell r="D63">
            <v>0</v>
          </cell>
          <cell r="E63">
            <v>915.74700000000007</v>
          </cell>
          <cell r="F63">
            <v>1081.7809999999999</v>
          </cell>
          <cell r="G63">
            <v>953.59899999999993</v>
          </cell>
          <cell r="H63">
            <v>811.20899999999995</v>
          </cell>
          <cell r="I63">
            <v>990.77899999999977</v>
          </cell>
          <cell r="J63">
            <v>1161.7883185707453</v>
          </cell>
          <cell r="K63">
            <v>1595.05</v>
          </cell>
          <cell r="L63">
            <v>1857.0001307794321</v>
          </cell>
          <cell r="M63">
            <v>1935.5941774127398</v>
          </cell>
          <cell r="N63">
            <v>1926.4274624788422</v>
          </cell>
          <cell r="P63" t="str">
            <v>Avg Loans/Avg EA</v>
          </cell>
          <cell r="Q63">
            <v>63.957658202007863</v>
          </cell>
          <cell r="R63">
            <v>67.752760706585107</v>
          </cell>
          <cell r="S63">
            <v>105.5257419844756</v>
          </cell>
          <cell r="T63">
            <v>80.882478034107763</v>
          </cell>
          <cell r="U63">
            <v>81.822412864637954</v>
          </cell>
          <cell r="V63">
            <v>83.609788320802053</v>
          </cell>
          <cell r="W63">
            <v>85.600328841985601</v>
          </cell>
          <cell r="X63">
            <v>87.604163249031004</v>
          </cell>
          <cell r="Y63">
            <v>84.517185571836038</v>
          </cell>
          <cell r="Z63">
            <v>86.255547683076585</v>
          </cell>
          <cell r="AA63">
            <v>86.336413980864961</v>
          </cell>
          <cell r="AB63">
            <v>86.321430591007115</v>
          </cell>
        </row>
        <row r="64">
          <cell r="B64" t="str">
            <v>LLR/NPL (%)</v>
          </cell>
          <cell r="C64" t="str">
            <v>na</v>
          </cell>
          <cell r="D64" t="str">
            <v>na</v>
          </cell>
          <cell r="E64">
            <v>93.449197451683318</v>
          </cell>
          <cell r="F64">
            <v>95.374712473429398</v>
          </cell>
          <cell r="G64">
            <v>110.52094174696516</v>
          </cell>
          <cell r="H64">
            <v>127.61580392187706</v>
          </cell>
          <cell r="I64">
            <v>172.89633678156102</v>
          </cell>
          <cell r="J64">
            <v>169.07177905930587</v>
          </cell>
          <cell r="K64">
            <v>126.83638619077342</v>
          </cell>
          <cell r="L64">
            <v>95.541927970433449</v>
          </cell>
          <cell r="M64">
            <v>96.25905202166301</v>
          </cell>
          <cell r="N64">
            <v>117.00502168329766</v>
          </cell>
          <cell r="P64" t="str">
            <v>Avg Liquid Assets/AEA</v>
          </cell>
          <cell r="Q64">
            <v>47.761146864929366</v>
          </cell>
          <cell r="R64">
            <v>45.260668302293368</v>
          </cell>
          <cell r="S64">
            <v>52.939475788025248</v>
          </cell>
          <cell r="T64">
            <v>32.692845010402309</v>
          </cell>
          <cell r="U64">
            <v>30.772312038773059</v>
          </cell>
          <cell r="V64">
            <v>33.297975321826357</v>
          </cell>
          <cell r="W64">
            <v>32.546261223879</v>
          </cell>
          <cell r="X64">
            <v>30.551843415099572</v>
          </cell>
          <cell r="Y64">
            <v>30.167488943553305</v>
          </cell>
          <cell r="Z64">
            <v>30.439517279420546</v>
          </cell>
          <cell r="AA64">
            <v>30.541047286905641</v>
          </cell>
          <cell r="AB64">
            <v>30.34233377706682</v>
          </cell>
        </row>
        <row r="65">
          <cell r="B65" t="str">
            <v>LLR/Total Credit (%)</v>
          </cell>
          <cell r="C65">
            <v>3.0002086490841178</v>
          </cell>
          <cell r="D65">
            <v>0</v>
          </cell>
          <cell r="E65">
            <v>1.6267201567284058</v>
          </cell>
          <cell r="F65">
            <v>1.8924424112644882</v>
          </cell>
          <cell r="G65">
            <v>1.5873663219673337</v>
          </cell>
          <cell r="H65">
            <v>1.2489040649713576</v>
          </cell>
          <cell r="I65">
            <v>1.1866122249063951</v>
          </cell>
          <cell r="J65">
            <v>1.3075065583741283</v>
          </cell>
          <cell r="K65">
            <v>1.5203893790547909</v>
          </cell>
          <cell r="L65">
            <v>1.7102205090358233</v>
          </cell>
          <cell r="M65">
            <v>1.7290032818145646</v>
          </cell>
          <cell r="N65">
            <v>1.641999001630581</v>
          </cell>
          <cell r="P65" t="str">
            <v>Avg Loans/Avg Deposits</v>
          </cell>
          <cell r="Q65">
            <v>82.376227090007617</v>
          </cell>
          <cell r="R65">
            <v>85.288819733551094</v>
          </cell>
          <cell r="S65">
            <v>90.527051950036338</v>
          </cell>
          <cell r="T65">
            <v>96.523082213133733</v>
          </cell>
          <cell r="U65">
            <v>101.95642156333386</v>
          </cell>
          <cell r="V65">
            <v>106.22872069340042</v>
          </cell>
          <cell r="W65">
            <v>107.19988674016159</v>
          </cell>
          <cell r="X65">
            <v>109.92231475248215</v>
          </cell>
          <cell r="Y65">
            <v>111.93990701262418</v>
          </cell>
          <cell r="Z65">
            <v>111.57763272902943</v>
          </cell>
          <cell r="AA65">
            <v>110.54370800303637</v>
          </cell>
          <cell r="AB65">
            <v>110.31189663812557</v>
          </cell>
        </row>
        <row r="66">
          <cell r="P66" t="str">
            <v>Avg Loans/Avg Depo &amp; Equity</v>
          </cell>
          <cell r="Q66">
            <v>85.085608734411295</v>
          </cell>
          <cell r="R66">
            <v>88.24208977346008</v>
          </cell>
          <cell r="S66">
            <v>94.739200112771243</v>
          </cell>
          <cell r="T66">
            <v>99.643264750248647</v>
          </cell>
          <cell r="U66">
            <v>101.10037612081126</v>
          </cell>
          <cell r="V66">
            <v>104.53943783415723</v>
          </cell>
          <cell r="W66">
            <v>107.50026567369369</v>
          </cell>
          <cell r="X66">
            <v>111.28064427467115</v>
          </cell>
          <cell r="Y66">
            <v>115.78058750280189</v>
          </cell>
          <cell r="Z66">
            <v>117.47487025497811</v>
          </cell>
          <cell r="AA66">
            <v>116.53772846017398</v>
          </cell>
          <cell r="AB66">
            <v>116.53990505974896</v>
          </cell>
        </row>
        <row r="67">
          <cell r="B67" t="str">
            <v>Specific Reserve</v>
          </cell>
          <cell r="C67">
            <v>0</v>
          </cell>
          <cell r="D67">
            <v>0</v>
          </cell>
          <cell r="E67">
            <v>271.33365500000002</v>
          </cell>
          <cell r="F67">
            <v>272.97055499999999</v>
          </cell>
          <cell r="G67">
            <v>289.30635000000001</v>
          </cell>
          <cell r="H67">
            <v>316.29219499999999</v>
          </cell>
          <cell r="I67">
            <v>409.67789499999998</v>
          </cell>
          <cell r="J67">
            <v>435.00255018420506</v>
          </cell>
          <cell r="K67">
            <v>509.20642999999995</v>
          </cell>
          <cell r="L67">
            <v>512.72478065445353</v>
          </cell>
          <cell r="M67">
            <v>528.58508210394768</v>
          </cell>
          <cell r="N67">
            <v>565.71621933927167</v>
          </cell>
          <cell r="P67" t="str">
            <v>Period-End Loans/Deposits</v>
          </cell>
          <cell r="Q67">
            <v>85.084430804538599</v>
          </cell>
          <cell r="R67">
            <v>85.462636527256279</v>
          </cell>
          <cell r="S67">
            <v>95.060665147378742</v>
          </cell>
          <cell r="T67">
            <v>97.911068376076543</v>
          </cell>
          <cell r="U67">
            <v>106.08691658920026</v>
          </cell>
          <cell r="V67">
            <v>106.3552682804809</v>
          </cell>
          <cell r="W67">
            <v>107.87989557332733</v>
          </cell>
          <cell r="X67">
            <v>111.92851899008586</v>
          </cell>
          <cell r="Y67">
            <v>111.94964888397743</v>
          </cell>
          <cell r="Z67">
            <v>111.21919935585782</v>
          </cell>
          <cell r="AA67">
            <v>109.89548657767077</v>
          </cell>
          <cell r="AB67">
            <v>110.71148236323631</v>
          </cell>
        </row>
        <row r="68">
          <cell r="B68" t="str">
            <v>Specific Reserve/NPLs (%)</v>
          </cell>
          <cell r="C68" t="str">
            <v>na</v>
          </cell>
          <cell r="D68" t="str">
            <v>na</v>
          </cell>
          <cell r="E68">
            <v>27.688774630309375</v>
          </cell>
          <cell r="F68">
            <v>24.066320444560819</v>
          </cell>
          <cell r="G68">
            <v>33.530247258414825</v>
          </cell>
          <cell r="H68">
            <v>49.757686045322608</v>
          </cell>
          <cell r="I68">
            <v>71.491026057154016</v>
          </cell>
          <cell r="J68">
            <v>63.304694908154225</v>
          </cell>
          <cell r="K68">
            <v>40.491460083574204</v>
          </cell>
          <cell r="L68">
            <v>26.379488751776808</v>
          </cell>
          <cell r="M68">
            <v>26.287069629507982</v>
          </cell>
          <cell r="N68">
            <v>34.359787637792586</v>
          </cell>
        </row>
        <row r="69">
          <cell r="B69" t="str">
            <v>General Reserve</v>
          </cell>
          <cell r="C69">
            <v>2315.1305339999999</v>
          </cell>
          <cell r="D69">
            <v>0</v>
          </cell>
          <cell r="E69">
            <v>644.41334500000005</v>
          </cell>
          <cell r="F69">
            <v>808.81044499999996</v>
          </cell>
          <cell r="G69">
            <v>664.29264999999987</v>
          </cell>
          <cell r="H69">
            <v>494.91680499999995</v>
          </cell>
          <cell r="I69">
            <v>581.10110499999973</v>
          </cell>
          <cell r="J69">
            <v>726.78576838654021</v>
          </cell>
          <cell r="K69">
            <v>1085.84357</v>
          </cell>
          <cell r="L69">
            <v>1344.2753501249786</v>
          </cell>
          <cell r="M69">
            <v>1407.009095308792</v>
          </cell>
          <cell r="N69">
            <v>1360.7112431395706</v>
          </cell>
          <cell r="P69" t="str">
            <v>Capital Information</v>
          </cell>
        </row>
        <row r="70">
          <cell r="B70" t="str">
            <v>General Reserve/NPLs (%)</v>
          </cell>
          <cell r="C70" t="e">
            <v>#DIV/0!</v>
          </cell>
          <cell r="D70" t="e">
            <v>#DIV/0!</v>
          </cell>
          <cell r="E70">
            <v>65.760422821373936</v>
          </cell>
          <cell r="F70">
            <v>71.308392028868582</v>
          </cell>
          <cell r="G70">
            <v>76.990694488550332</v>
          </cell>
          <cell r="H70">
            <v>77.858117876554459</v>
          </cell>
          <cell r="I70">
            <v>101.40531072440699</v>
          </cell>
          <cell r="J70">
            <v>105.76708415115161</v>
          </cell>
          <cell r="K70">
            <v>86.344926107199228</v>
          </cell>
          <cell r="L70">
            <v>69.162439218656644</v>
          </cell>
          <cell r="M70">
            <v>69.971982392155013</v>
          </cell>
          <cell r="N70">
            <v>82.645234045505063</v>
          </cell>
          <cell r="P70" t="str">
            <v>Tier 1 Ratio (%)</v>
          </cell>
          <cell r="Q70" t="e">
            <v>#DIV/0!</v>
          </cell>
          <cell r="R70" t="e">
            <v>#DIV/0!</v>
          </cell>
          <cell r="S70">
            <v>5.7077502037031973</v>
          </cell>
          <cell r="T70">
            <v>6.2119320704425416</v>
          </cell>
          <cell r="U70">
            <v>7.5772079497527098</v>
          </cell>
          <cell r="V70">
            <v>9.2980198827211868</v>
          </cell>
          <cell r="W70">
            <v>7.932598629672249</v>
          </cell>
          <cell r="X70">
            <v>7.827630364023241</v>
          </cell>
          <cell r="Y70">
            <v>9.4265824287043909</v>
          </cell>
          <cell r="Z70">
            <v>9.4371844064279333</v>
          </cell>
          <cell r="AA70">
            <v>9.3639344054147635</v>
          </cell>
          <cell r="AB70">
            <v>9.3113055457209093</v>
          </cell>
        </row>
        <row r="71">
          <cell r="B71" t="str">
            <v>Net Charge-offs (NCO)</v>
          </cell>
          <cell r="C71">
            <v>1255.2463950000001</v>
          </cell>
          <cell r="D71">
            <v>1785.11</v>
          </cell>
          <cell r="E71">
            <v>0</v>
          </cell>
          <cell r="F71">
            <v>518.6</v>
          </cell>
          <cell r="G71">
            <v>362.79999999999995</v>
          </cell>
          <cell r="H71">
            <v>241.79999999999998</v>
          </cell>
          <cell r="I71">
            <v>101</v>
          </cell>
          <cell r="J71">
            <v>155.20000000000002</v>
          </cell>
          <cell r="K71">
            <v>280.79999999999995</v>
          </cell>
          <cell r="L71">
            <v>850.1833707658252</v>
          </cell>
          <cell r="M71">
            <v>887.31673532359741</v>
          </cell>
          <cell r="N71">
            <v>940.95577388195045</v>
          </cell>
          <cell r="P71" t="str">
            <v>Tier 2 Ratio (%)</v>
          </cell>
          <cell r="Q71" t="e">
            <v>#DIV/0!</v>
          </cell>
          <cell r="R71" t="e">
            <v>#DIV/0!</v>
          </cell>
          <cell r="S71">
            <v>4.6314151605852496</v>
          </cell>
          <cell r="T71">
            <v>5.0509747591367109</v>
          </cell>
          <cell r="U71">
            <v>4.3502069253654341</v>
          </cell>
          <cell r="V71">
            <v>4.2285330041382272</v>
          </cell>
          <cell r="W71">
            <v>3.6511106009102186</v>
          </cell>
          <cell r="X71">
            <v>3.9915990220924158</v>
          </cell>
          <cell r="Y71">
            <v>4.0834464953488245</v>
          </cell>
          <cell r="Z71">
            <v>3.8642036961024111</v>
          </cell>
          <cell r="AA71">
            <v>3.7124508741334834</v>
          </cell>
          <cell r="AB71">
            <v>3.52898392388565</v>
          </cell>
        </row>
        <row r="72">
          <cell r="B72" t="str">
            <v>NCO/Avg Total Credit (%)</v>
          </cell>
          <cell r="C72" t="e">
            <v>#DIV/0!</v>
          </cell>
          <cell r="D72" t="e">
            <v>#DIV/0!</v>
          </cell>
          <cell r="E72">
            <v>0</v>
          </cell>
          <cell r="F72">
            <v>0.91417660337207063</v>
          </cell>
          <cell r="G72">
            <v>0.61891456476394158</v>
          </cell>
          <cell r="H72">
            <v>0.38679349750221864</v>
          </cell>
          <cell r="I72">
            <v>0.13607265002314481</v>
          </cell>
          <cell r="J72">
            <v>0.18009685961682195</v>
          </cell>
          <cell r="K72">
            <v>0.28983430566297252</v>
          </cell>
          <cell r="L72">
            <v>0.79645036177194206</v>
          </cell>
          <cell r="M72">
            <v>0.80470911527782285</v>
          </cell>
          <cell r="N72">
            <v>0.82082535934199907</v>
          </cell>
          <cell r="P72" t="str">
            <v>Total CAR (%)</v>
          </cell>
          <cell r="Q72" t="e">
            <v>#DIV/0!</v>
          </cell>
          <cell r="R72" t="e">
            <v>#DIV/0!</v>
          </cell>
          <cell r="S72">
            <v>10.339165364288448</v>
          </cell>
          <cell r="T72">
            <v>11.262906829579252</v>
          </cell>
          <cell r="U72">
            <v>11.927414875118144</v>
          </cell>
          <cell r="V72">
            <v>13.526552886859413</v>
          </cell>
          <cell r="W72">
            <v>11.583709230582468</v>
          </cell>
          <cell r="X72">
            <v>11.819229386115657</v>
          </cell>
          <cell r="Y72">
            <v>13.510028924053216</v>
          </cell>
          <cell r="Z72">
            <v>13.301388102530344</v>
          </cell>
          <cell r="AA72">
            <v>13.076385279548248</v>
          </cell>
          <cell r="AB72">
            <v>12.84028946960656</v>
          </cell>
        </row>
        <row r="73">
          <cell r="B73" t="str">
            <v>LLPE/Avg Loans (%)</v>
          </cell>
          <cell r="C73">
            <v>5.6482325622906453</v>
          </cell>
          <cell r="D73">
            <v>1.5639306043447803</v>
          </cell>
          <cell r="E73">
            <v>0.76082302079916075</v>
          </cell>
          <cell r="F73">
            <v>1.530003125795063</v>
          </cell>
          <cell r="G73">
            <v>0.60767473454807208</v>
          </cell>
          <cell r="H73">
            <v>0.33329836647307864</v>
          </cell>
          <cell r="I73">
            <v>0.42418019943257312</v>
          </cell>
          <cell r="J73">
            <v>0.45975768882400109</v>
          </cell>
          <cell r="K73">
            <v>1.2706432085335786</v>
          </cell>
          <cell r="L73">
            <v>1.0398889299737253</v>
          </cell>
          <cell r="M73">
            <v>0.90615752622089185</v>
          </cell>
          <cell r="N73">
            <v>0.84333508485824171</v>
          </cell>
        </row>
        <row r="152">
          <cell r="P152">
            <v>3810988.7930000001</v>
          </cell>
          <cell r="Q152">
            <v>0</v>
          </cell>
        </row>
        <row r="167">
          <cell r="C167">
            <v>2891795.6310000001</v>
          </cell>
          <cell r="D167">
            <v>3078048.412</v>
          </cell>
          <cell r="E167">
            <v>4094917.1359999999</v>
          </cell>
          <cell r="F167">
            <v>4859382.1409999998</v>
          </cell>
        </row>
        <row r="171">
          <cell r="A171" t="str">
            <v>Contra Account of Guarantee Issued</v>
          </cell>
        </row>
        <row r="188">
          <cell r="P188">
            <v>2791587</v>
          </cell>
          <cell r="Q188">
            <v>0</v>
          </cell>
        </row>
        <row r="192">
          <cell r="P192">
            <v>2348914.6860000002</v>
          </cell>
        </row>
        <row r="203">
          <cell r="C203">
            <v>331599</v>
          </cell>
          <cell r="D203">
            <v>316714</v>
          </cell>
          <cell r="E203">
            <v>620630</v>
          </cell>
          <cell r="F203">
            <v>1055526</v>
          </cell>
        </row>
        <row r="207">
          <cell r="A207" t="str">
            <v xml:space="preserve">    Guarantee Payment</v>
          </cell>
        </row>
      </sheetData>
      <sheetData sheetId="9" refreshError="1">
        <row r="1">
          <cell r="A1" t="str">
            <v>Summary of 2Q06 results</v>
          </cell>
        </row>
        <row r="3">
          <cell r="A3" t="str">
            <v>(Won billions)</v>
          </cell>
          <cell r="B3" t="str">
            <v>2Q06A</v>
          </cell>
          <cell r="C3" t="str">
            <v>2Q05</v>
          </cell>
          <cell r="D3" t="str">
            <v>Change (y-y)</v>
          </cell>
          <cell r="E3" t="str">
            <v>1Q06</v>
          </cell>
          <cell r="F3" t="str">
            <v>Change (q-q)</v>
          </cell>
          <cell r="G3" t="str">
            <v>2Q06E</v>
          </cell>
          <cell r="H3" t="str">
            <v>Difference</v>
          </cell>
          <cell r="V3" t="str">
            <v>1Q05</v>
          </cell>
          <cell r="W3" t="str">
            <v>2Q05</v>
          </cell>
          <cell r="X3" t="str">
            <v>3Q05</v>
          </cell>
          <cell r="Y3" t="str">
            <v>4Q05</v>
          </cell>
        </row>
        <row r="4">
          <cell r="A4" t="str">
            <v>Income statement</v>
          </cell>
        </row>
        <row r="5">
          <cell r="A5" t="str">
            <v>Net operating revenue</v>
          </cell>
          <cell r="B5">
            <v>696.29200000000003</v>
          </cell>
          <cell r="C5">
            <v>522.69100000000026</v>
          </cell>
          <cell r="D5">
            <v>0.33212930775544192</v>
          </cell>
          <cell r="E5">
            <v>769.59800000000007</v>
          </cell>
          <cell r="F5">
            <v>-9.525232653931015E-2</v>
          </cell>
          <cell r="G5">
            <v>700.58100000000002</v>
          </cell>
          <cell r="H5">
            <v>-6.1220615460596539E-3</v>
          </cell>
          <cell r="K5" t="str">
            <v>Provisioning expenses</v>
          </cell>
          <cell r="V5">
            <v>505.05099999999993</v>
          </cell>
          <cell r="W5">
            <v>522.69100000000026</v>
          </cell>
          <cell r="X5">
            <v>573.55799999999988</v>
          </cell>
          <cell r="Y5">
            <v>579.17199999999991</v>
          </cell>
        </row>
        <row r="6">
          <cell r="A6" t="str">
            <v xml:space="preserve">   Net interest income</v>
          </cell>
          <cell r="B6">
            <v>591.87300000000005</v>
          </cell>
          <cell r="C6">
            <v>491.70000000000005</v>
          </cell>
          <cell r="D6">
            <v>0.20372788285539967</v>
          </cell>
          <cell r="E6">
            <v>581.80199999999991</v>
          </cell>
          <cell r="F6">
            <v>1.7310012684728093E-2</v>
          </cell>
          <cell r="G6">
            <v>591.87300000000005</v>
          </cell>
          <cell r="H6">
            <v>0</v>
          </cell>
          <cell r="V6">
            <v>450.30029676699996</v>
          </cell>
          <cell r="W6">
            <v>491.70000000000005</v>
          </cell>
          <cell r="X6">
            <v>510.80000000000007</v>
          </cell>
          <cell r="Y6">
            <v>543.35845403600013</v>
          </cell>
        </row>
        <row r="7">
          <cell r="A7" t="str">
            <v xml:space="preserve">   Non-interest income</v>
          </cell>
          <cell r="B7">
            <v>104.419</v>
          </cell>
          <cell r="C7">
            <v>30.991000000000167</v>
          </cell>
          <cell r="D7">
            <v>2.3693330321706121</v>
          </cell>
          <cell r="E7">
            <v>187.79600000000019</v>
          </cell>
          <cell r="F7">
            <v>-0.44397644252273805</v>
          </cell>
          <cell r="G7">
            <v>108.70800000000001</v>
          </cell>
          <cell r="H7">
            <v>-3.9454317989476517E-2</v>
          </cell>
          <cell r="K7" t="str">
            <v>Actual</v>
          </cell>
          <cell r="L7" t="str">
            <v>Expected</v>
          </cell>
          <cell r="V7">
            <v>54.750703232999982</v>
          </cell>
          <cell r="W7">
            <v>30.991000000000167</v>
          </cell>
          <cell r="X7">
            <v>62.757999999999853</v>
          </cell>
          <cell r="Y7">
            <v>35.8135459639998</v>
          </cell>
        </row>
        <row r="8">
          <cell r="A8" t="str">
            <v>Loan loss prov. Expenses</v>
          </cell>
          <cell r="B8">
            <v>59.65</v>
          </cell>
          <cell r="C8">
            <v>23.966999999999999</v>
          </cell>
          <cell r="D8">
            <v>1.4888388200442275</v>
          </cell>
          <cell r="E8">
            <v>43.924999999999997</v>
          </cell>
          <cell r="F8">
            <v>0.35799658508821852</v>
          </cell>
          <cell r="G8">
            <v>63.939000000000007</v>
          </cell>
          <cell r="H8">
            <v>-6.7079560205821287E-2</v>
          </cell>
          <cell r="J8" t="str">
            <v>Corp</v>
          </cell>
          <cell r="K8">
            <v>35.9</v>
          </cell>
          <cell r="L8">
            <v>36</v>
          </cell>
          <cell r="V8">
            <v>62.860999999999997</v>
          </cell>
          <cell r="W8">
            <v>23.966999999999999</v>
          </cell>
          <cell r="X8">
            <v>29.13</v>
          </cell>
          <cell r="Y8">
            <v>95.847999999999999</v>
          </cell>
        </row>
        <row r="9">
          <cell r="A9" t="str">
            <v>SG&amp;A expenses</v>
          </cell>
          <cell r="B9">
            <v>324.84399999999999</v>
          </cell>
          <cell r="C9">
            <v>245.69799999999995</v>
          </cell>
          <cell r="D9">
            <v>0.32212716424228138</v>
          </cell>
          <cell r="E9">
            <v>340.69400000000002</v>
          </cell>
          <cell r="F9">
            <v>-4.6522686046716499E-2</v>
          </cell>
          <cell r="G9">
            <v>324.84399999999999</v>
          </cell>
          <cell r="H9">
            <v>0</v>
          </cell>
          <cell r="J9" t="str">
            <v>Retail</v>
          </cell>
          <cell r="K9">
            <v>22.8</v>
          </cell>
          <cell r="L9">
            <v>22.8</v>
          </cell>
          <cell r="V9">
            <v>250.036</v>
          </cell>
          <cell r="W9">
            <v>245.69799999999995</v>
          </cell>
          <cell r="X9">
            <v>238.11399999999998</v>
          </cell>
          <cell r="Y9">
            <v>307.02600000000007</v>
          </cell>
        </row>
        <row r="10">
          <cell r="A10" t="str">
            <v>Operating profits</v>
          </cell>
          <cell r="B10">
            <v>311.79800000000006</v>
          </cell>
          <cell r="C10">
            <v>253.02600000000032</v>
          </cell>
          <cell r="D10">
            <v>0.23227652494209949</v>
          </cell>
          <cell r="E10">
            <v>384.9790000000001</v>
          </cell>
          <cell r="F10">
            <v>-0.19009088807441454</v>
          </cell>
          <cell r="G10">
            <v>311.79800000000006</v>
          </cell>
          <cell r="H10">
            <v>0</v>
          </cell>
          <cell r="J10" t="str">
            <v>C/C</v>
          </cell>
          <cell r="K10">
            <v>2.6</v>
          </cell>
          <cell r="L10">
            <v>2.6</v>
          </cell>
          <cell r="V10">
            <v>192.15399999999994</v>
          </cell>
          <cell r="W10">
            <v>253.02600000000032</v>
          </cell>
          <cell r="X10">
            <v>306.31399999999991</v>
          </cell>
          <cell r="Y10">
            <v>176.29799999999983</v>
          </cell>
        </row>
        <row r="11">
          <cell r="A11" t="str">
            <v>Non-operating income</v>
          </cell>
          <cell r="B11">
            <v>34.134999999999934</v>
          </cell>
          <cell r="C11">
            <v>45.23599999999999</v>
          </cell>
          <cell r="D11">
            <v>-0.24540189229817089</v>
          </cell>
          <cell r="E11">
            <v>30.067999999999998</v>
          </cell>
          <cell r="F11">
            <v>0.13526007715843869</v>
          </cell>
          <cell r="G11">
            <v>34.134999999999998</v>
          </cell>
          <cell r="H11">
            <v>-1.8873791418627661E-15</v>
          </cell>
          <cell r="V11">
            <v>72.852000000000004</v>
          </cell>
          <cell r="W11">
            <v>45.23599999999999</v>
          </cell>
          <cell r="X11">
            <v>16.148000000000003</v>
          </cell>
          <cell r="Y11">
            <v>106.03999999999996</v>
          </cell>
        </row>
        <row r="12">
          <cell r="A12" t="str">
            <v>Pretax profits</v>
          </cell>
          <cell r="B12">
            <v>345.93299999999999</v>
          </cell>
          <cell r="C12">
            <v>298.26200000000028</v>
          </cell>
          <cell r="D12">
            <v>0.15982927761498167</v>
          </cell>
          <cell r="E12">
            <v>415.04700000000008</v>
          </cell>
          <cell r="F12">
            <v>-0.16652090004264597</v>
          </cell>
          <cell r="G12">
            <v>345.93300000000005</v>
          </cell>
          <cell r="H12">
            <v>0</v>
          </cell>
          <cell r="V12">
            <v>265.00599999999997</v>
          </cell>
          <cell r="W12">
            <v>298.26200000000028</v>
          </cell>
          <cell r="X12">
            <v>322.46199999999993</v>
          </cell>
          <cell r="Y12">
            <v>282.33799999999979</v>
          </cell>
        </row>
        <row r="13">
          <cell r="A13" t="str">
            <v>Net profits</v>
          </cell>
          <cell r="B13">
            <v>244.09899999999999</v>
          </cell>
          <cell r="C13">
            <v>261.39100000000025</v>
          </cell>
          <cell r="D13">
            <v>-6.6153769640118654E-2</v>
          </cell>
          <cell r="E13">
            <v>288.28800000000012</v>
          </cell>
          <cell r="F13">
            <v>-0.15328074703074746</v>
          </cell>
          <cell r="G13">
            <v>244.09899999999999</v>
          </cell>
          <cell r="H13">
            <v>0</v>
          </cell>
          <cell r="V13">
            <v>204.90199999999999</v>
          </cell>
          <cell r="W13">
            <v>261.39100000000025</v>
          </cell>
          <cell r="X13">
            <v>235.19699999999995</v>
          </cell>
          <cell r="Y13">
            <v>205.26199999999977</v>
          </cell>
        </row>
        <row r="14">
          <cell r="A14" t="str">
            <v xml:space="preserve">   Net interest margin *</v>
          </cell>
          <cell r="B14">
            <v>2.46E-2</v>
          </cell>
          <cell r="C14">
            <v>2.4447579188013619E-2</v>
          </cell>
          <cell r="D14">
            <v>1.5242081198638124</v>
          </cell>
          <cell r="E14">
            <v>2.6724603208946176E-2</v>
          </cell>
          <cell r="F14">
            <v>-21.246032089461757</v>
          </cell>
          <cell r="G14">
            <v>2.4622077189826692E-2</v>
          </cell>
          <cell r="H14">
            <v>-0.22077189826691379</v>
          </cell>
          <cell r="V14">
            <v>2.2953968171109906E-2</v>
          </cell>
          <cell r="W14">
            <v>2.4447579188013619E-2</v>
          </cell>
          <cell r="X14">
            <v>2.4129847724601534E-2</v>
          </cell>
          <cell r="Y14">
            <v>2.5017312347218826E-2</v>
          </cell>
        </row>
        <row r="15">
          <cell r="A15" t="str">
            <v xml:space="preserve">   Cost / income</v>
          </cell>
          <cell r="B15">
            <v>0.46653415521074487</v>
          </cell>
          <cell r="C15">
            <v>0.47006357484632377</v>
          </cell>
          <cell r="E15">
            <v>0.44269085938373021</v>
          </cell>
          <cell r="G15">
            <v>0.46367800439920576</v>
          </cell>
        </row>
        <row r="16">
          <cell r="A16" t="str">
            <v xml:space="preserve">   LLPE / Avg. total credit (annualized)</v>
          </cell>
          <cell r="B16">
            <v>3.2501023574513922E-3</v>
          </cell>
          <cell r="C16">
            <v>1.5305366756734784E-3</v>
          </cell>
          <cell r="D16">
            <v>17.195656817779138</v>
          </cell>
          <cell r="E16">
            <v>2.6354667997069902E-3</v>
          </cell>
          <cell r="F16">
            <v>6.1463555774440195</v>
          </cell>
          <cell r="G16">
            <v>3.4837940542824112E-3</v>
          </cell>
          <cell r="H16">
            <v>-2.3369169683101894</v>
          </cell>
        </row>
        <row r="17">
          <cell r="A17" t="str">
            <v>Balance sheet</v>
          </cell>
        </row>
        <row r="18">
          <cell r="A18" t="str">
            <v>Total assets</v>
          </cell>
          <cell r="B18">
            <v>110710.629</v>
          </cell>
          <cell r="C18">
            <v>88273.888000000006</v>
          </cell>
          <cell r="D18">
            <v>0.2541718905595276</v>
          </cell>
          <cell r="E18">
            <v>97381.525999999998</v>
          </cell>
          <cell r="F18">
            <v>0.13687506806989247</v>
          </cell>
          <cell r="G18">
            <v>110710.62899999999</v>
          </cell>
          <cell r="H18">
            <v>0</v>
          </cell>
          <cell r="V18">
            <v>86033.645000000004</v>
          </cell>
          <cell r="W18">
            <v>88273.888000000006</v>
          </cell>
          <cell r="X18">
            <v>92580.868000000002</v>
          </cell>
          <cell r="Y18">
            <v>95915.497224970997</v>
          </cell>
        </row>
        <row r="19">
          <cell r="A19" t="str">
            <v xml:space="preserve">   Net loans</v>
          </cell>
          <cell r="B19">
            <v>80782.680999999997</v>
          </cell>
          <cell r="C19">
            <v>63077.800999999999</v>
          </cell>
          <cell r="D19">
            <v>0.28068321532007756</v>
          </cell>
          <cell r="E19">
            <v>67832.312999999995</v>
          </cell>
          <cell r="F19">
            <v>0.19091738770576794</v>
          </cell>
          <cell r="G19">
            <v>80782.680999999997</v>
          </cell>
          <cell r="H19">
            <v>0</v>
          </cell>
          <cell r="V19">
            <v>59929.012999999999</v>
          </cell>
          <cell r="W19">
            <v>63077.800999999999</v>
          </cell>
          <cell r="X19">
            <v>66676.78</v>
          </cell>
          <cell r="Y19">
            <v>66446.510872058003</v>
          </cell>
        </row>
        <row r="20">
          <cell r="A20" t="str">
            <v>Total liabilities</v>
          </cell>
          <cell r="B20">
            <v>103317.999</v>
          </cell>
          <cell r="C20">
            <v>82868.596000000005</v>
          </cell>
          <cell r="D20">
            <v>0.24676902936789213</v>
          </cell>
          <cell r="E20">
            <v>90348.698999999993</v>
          </cell>
          <cell r="F20">
            <v>0.14354716939532253</v>
          </cell>
          <cell r="G20">
            <v>103317.999</v>
          </cell>
          <cell r="H20">
            <v>0</v>
          </cell>
        </row>
        <row r="21">
          <cell r="A21" t="str">
            <v xml:space="preserve">   Deposits</v>
          </cell>
          <cell r="B21">
            <v>71485.498000000007</v>
          </cell>
          <cell r="C21">
            <v>59354.055</v>
          </cell>
          <cell r="D21">
            <v>0.20439114058845687</v>
          </cell>
          <cell r="E21">
            <v>62083.572</v>
          </cell>
          <cell r="F21">
            <v>0.15143983661249405</v>
          </cell>
          <cell r="G21">
            <v>71485.498000000007</v>
          </cell>
          <cell r="H21">
            <v>0</v>
          </cell>
          <cell r="V21">
            <v>57649.256000000001</v>
          </cell>
          <cell r="W21">
            <v>59354.055</v>
          </cell>
          <cell r="X21">
            <v>63542.572999999997</v>
          </cell>
          <cell r="Y21">
            <v>63223.361314558999</v>
          </cell>
        </row>
        <row r="22">
          <cell r="A22" t="str">
            <v>Shareholders' equity</v>
          </cell>
          <cell r="B22">
            <v>7392.63</v>
          </cell>
          <cell r="C22">
            <v>5405.2920000000004</v>
          </cell>
          <cell r="D22">
            <v>0.36766524361681108</v>
          </cell>
          <cell r="E22">
            <v>7032.8269999999993</v>
          </cell>
          <cell r="F22">
            <v>5.1160507716171644E-2</v>
          </cell>
          <cell r="G22">
            <v>7392.63</v>
          </cell>
          <cell r="H22">
            <v>0</v>
          </cell>
        </row>
        <row r="23">
          <cell r="A23" t="str">
            <v xml:space="preserve">   Tier 1 ratio</v>
          </cell>
          <cell r="B23" t="str">
            <v>NA</v>
          </cell>
          <cell r="C23">
            <v>8.3606358453860011E-2</v>
          </cell>
          <cell r="D23" t="str">
            <v>NA</v>
          </cell>
          <cell r="E23">
            <v>9.3579741492587729E-2</v>
          </cell>
          <cell r="F23" t="str">
            <v>NA</v>
          </cell>
          <cell r="G23">
            <v>8.4619620457365624E-2</v>
          </cell>
          <cell r="H23" t="str">
            <v>NA</v>
          </cell>
          <cell r="V23">
            <v>7.9892089447319251E-2</v>
          </cell>
          <cell r="W23">
            <v>8.3606358453860011E-2</v>
          </cell>
          <cell r="X23">
            <v>8.7889852683509823E-2</v>
          </cell>
          <cell r="Y23">
            <v>9.2980198827211868E-2</v>
          </cell>
        </row>
        <row r="24">
          <cell r="A24" t="str">
            <v xml:space="preserve">   BIS ratio</v>
          </cell>
          <cell r="B24" t="str">
            <v>NA</v>
          </cell>
          <cell r="C24">
            <v>0.11712397502112852</v>
          </cell>
          <cell r="D24" t="str">
            <v>NA</v>
          </cell>
          <cell r="E24">
            <v>0.1319079489647719</v>
          </cell>
          <cell r="F24" t="str">
            <v>NA</v>
          </cell>
          <cell r="G24">
            <v>0.11669748249537576</v>
          </cell>
          <cell r="H24" t="str">
            <v>NA</v>
          </cell>
          <cell r="V24">
            <v>0.11827261065988857</v>
          </cell>
          <cell r="W24">
            <v>0.11712397502112852</v>
          </cell>
          <cell r="X24">
            <v>0.13044302643290387</v>
          </cell>
          <cell r="Y24">
            <v>0.13464044330804373</v>
          </cell>
        </row>
        <row r="25">
          <cell r="A25" t="str">
            <v>Asset quality</v>
          </cell>
        </row>
        <row r="26">
          <cell r="A26" t="str">
            <v>Precautionary &amp; below</v>
          </cell>
          <cell r="B26">
            <v>1566.4</v>
          </cell>
          <cell r="C26">
            <v>1908.8370000000002</v>
          </cell>
          <cell r="D26">
            <v>-0.17939562152242439</v>
          </cell>
          <cell r="E26">
            <v>1649.21</v>
          </cell>
          <cell r="F26">
            <v>-5.0211919646376058E-2</v>
          </cell>
          <cell r="G26">
            <v>1566.3759179810002</v>
          </cell>
          <cell r="H26">
            <v>1.5374354727759609E-5</v>
          </cell>
          <cell r="V26">
            <v>2221.1600000000003</v>
          </cell>
          <cell r="W26">
            <v>1908.8370000000002</v>
          </cell>
          <cell r="X26">
            <v>1874.9870000000001</v>
          </cell>
          <cell r="Y26">
            <v>1695.2289999999998</v>
          </cell>
        </row>
        <row r="27">
          <cell r="A27" t="str">
            <v xml:space="preserve">   % of total credit</v>
          </cell>
          <cell r="B27">
            <v>1.9968181447336218E-2</v>
          </cell>
          <cell r="C27">
            <v>2.9904687705499693E-2</v>
          </cell>
          <cell r="D27">
            <v>-99.365062581634746</v>
          </cell>
          <cell r="E27">
            <v>2.4117835061594643E-2</v>
          </cell>
          <cell r="F27">
            <v>-41.496536142584247</v>
          </cell>
          <cell r="G27">
            <v>1.9967878177901553E-2</v>
          </cell>
          <cell r="H27">
            <v>3.0326943466565948E-3</v>
          </cell>
          <cell r="V27">
            <v>3.6149921691661924E-2</v>
          </cell>
          <cell r="W27">
            <v>2.9904687705499693E-2</v>
          </cell>
          <cell r="X27">
            <v>2.9374997091855124E-2</v>
          </cell>
          <cell r="Y27">
            <v>2.6099049556369932E-2</v>
          </cell>
        </row>
        <row r="28">
          <cell r="A28" t="str">
            <v xml:space="preserve">   Coverage ratio</v>
          </cell>
          <cell r="B28">
            <v>0.54973186925434114</v>
          </cell>
          <cell r="C28">
            <v>0.46288394451700166</v>
          </cell>
          <cell r="D28">
            <v>868.47924737339486</v>
          </cell>
          <cell r="E28">
            <v>0.50597013115370382</v>
          </cell>
          <cell r="F28">
            <v>437.61738100637325</v>
          </cell>
          <cell r="G28">
            <v>0.549738405778047</v>
          </cell>
          <cell r="H28">
            <v>-6.5365237058578884E-2</v>
          </cell>
          <cell r="V28">
            <v>0.4323758756685695</v>
          </cell>
          <cell r="W28">
            <v>0.46288394451700166</v>
          </cell>
          <cell r="X28">
            <v>0.46133546525922575</v>
          </cell>
          <cell r="Y28">
            <v>0.47852473028717657</v>
          </cell>
        </row>
        <row r="29">
          <cell r="A29" t="str">
            <v>Substandard &amp; below</v>
          </cell>
          <cell r="B29">
            <v>581.70000000000005</v>
          </cell>
          <cell r="C29">
            <v>698.13900000000001</v>
          </cell>
          <cell r="D29">
            <v>-0.16678483797639143</v>
          </cell>
          <cell r="E29">
            <v>627.81100000000004</v>
          </cell>
          <cell r="F29">
            <v>-7.3447263587289813E-2</v>
          </cell>
          <cell r="G29">
            <v>581.64281241800006</v>
          </cell>
          <cell r="H29">
            <v>9.832079203775379E-5</v>
          </cell>
          <cell r="V29">
            <v>849.53700000000003</v>
          </cell>
          <cell r="W29">
            <v>698.13900000000001</v>
          </cell>
          <cell r="X29">
            <v>684.29499999999985</v>
          </cell>
          <cell r="Y29">
            <v>635.66500000000008</v>
          </cell>
        </row>
        <row r="30">
          <cell r="A30" t="str">
            <v xml:space="preserve">   % of total credit</v>
          </cell>
          <cell r="B30">
            <v>7.4154054825813828E-3</v>
          </cell>
          <cell r="C30">
            <v>1.0937355452576542E-2</v>
          </cell>
          <cell r="D30">
            <v>-35.219499699951591</v>
          </cell>
          <cell r="E30">
            <v>9.1810273693797607E-3</v>
          </cell>
          <cell r="F30">
            <v>-17.656218867983778</v>
          </cell>
          <cell r="G30">
            <v>7.4146778484598412E-3</v>
          </cell>
          <cell r="H30">
            <v>7.2763412154158019E-3</v>
          </cell>
          <cell r="V30">
            <v>1.3826422240707285E-2</v>
          </cell>
          <cell r="W30">
            <v>1.0937355452576542E-2</v>
          </cell>
          <cell r="X30">
            <v>1.0720694935469418E-2</v>
          </cell>
          <cell r="Y30">
            <v>9.7864373109768036E-3</v>
          </cell>
        </row>
        <row r="31">
          <cell r="A31" t="str">
            <v xml:space="preserve">   Coverage ratio</v>
          </cell>
          <cell r="B31">
            <v>1.4803163142513323</v>
          </cell>
          <cell r="C31">
            <v>1.2656075652556296</v>
          </cell>
          <cell r="D31">
            <v>2147.0874899570267</v>
          </cell>
          <cell r="E31">
            <v>1.3291436435487749</v>
          </cell>
          <cell r="F31">
            <v>1511.7267070255734</v>
          </cell>
          <cell r="G31">
            <v>1.4804567023191699</v>
          </cell>
          <cell r="H31">
            <v>-1.4038806783767122</v>
          </cell>
          <cell r="V31">
            <v>1.1304698912466438</v>
          </cell>
          <cell r="W31">
            <v>1.2656075652556296</v>
          </cell>
          <cell r="X31">
            <v>1.2640717819069263</v>
          </cell>
          <cell r="Y31">
            <v>1.2761580392187706</v>
          </cell>
        </row>
        <row r="33">
          <cell r="B33">
            <v>861.1</v>
          </cell>
        </row>
        <row r="34">
          <cell r="B34">
            <v>78444.800000000003</v>
          </cell>
        </row>
        <row r="37">
          <cell r="A37" t="str">
            <v>In line bottom line, however…</v>
          </cell>
        </row>
        <row r="39">
          <cell r="A39" t="str">
            <v>XXX</v>
          </cell>
        </row>
        <row r="40">
          <cell r="A40" t="str">
            <v>XXX</v>
          </cell>
        </row>
        <row r="41">
          <cell r="A41" t="str">
            <v>XXX</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wareTaxoPres"/>
      <sheetName val="LOG"/>
      <sheetName val="Changes to Model"/>
      <sheetName val="MS Est. Vs Actual"/>
      <sheetName val="Quarterly"/>
      <sheetName val="mwareValPrintout"/>
      <sheetName val="Annual"/>
      <sheetName val="Balance Sheet "/>
      <sheetName val="Model_Template"/>
      <sheetName val="Cashflow"/>
      <sheetName val="DCF Valuation"/>
      <sheetName val="US RA Model"/>
      <sheetName val="US Epo Model"/>
      <sheetName val="Int'l Epo Model"/>
      <sheetName val="ProcritAranesp"/>
      <sheetName val="__FDSCACHE__"/>
      <sheetName val="CSFs"/>
      <sheetName val="ESO"/>
      <sheetName val="Figures"/>
      <sheetName val="Marketing"/>
      <sheetName val="mwareDates"/>
      <sheetName val="NY UPLOAD shadow"/>
      <sheetName val="mwareSettings"/>
      <sheetName val="mStartup"/>
      <sheetName val="MainCode"/>
    </sheetNames>
    <sheetDataSet>
      <sheetData sheetId="0" refreshError="1"/>
      <sheetData sheetId="1" refreshError="1"/>
      <sheetData sheetId="2" refreshError="1">
        <row r="2">
          <cell r="B2" t="str">
            <v>Changes To Model</v>
          </cell>
        </row>
        <row r="3">
          <cell r="C3">
            <v>2003</v>
          </cell>
          <cell r="E3">
            <v>2004</v>
          </cell>
          <cell r="G3">
            <v>2005</v>
          </cell>
          <cell r="I3">
            <v>2006</v>
          </cell>
          <cell r="K3">
            <v>2007</v>
          </cell>
          <cell r="M3">
            <v>2008</v>
          </cell>
          <cell r="O3" t="str">
            <v>Comments</v>
          </cell>
        </row>
        <row r="4">
          <cell r="B4" t="str">
            <v>Aranesp</v>
          </cell>
          <cell r="O4" t="str">
            <v>Modestly decreasing estimates in outer years due to slowing EU growth (FOBs are likely to mute growth further)</v>
          </cell>
        </row>
        <row r="5">
          <cell r="B5" t="str">
            <v xml:space="preserve">   Current</v>
          </cell>
          <cell r="E5">
            <v>2472.9</v>
          </cell>
          <cell r="G5">
            <v>3273</v>
          </cell>
          <cell r="I5">
            <v>3913</v>
          </cell>
          <cell r="K5">
            <v>4350</v>
          </cell>
          <cell r="M5">
            <v>4725</v>
          </cell>
        </row>
        <row r="6">
          <cell r="B6" t="str">
            <v xml:space="preserve">   Prior</v>
          </cell>
          <cell r="E6">
            <v>2472.9</v>
          </cell>
          <cell r="G6">
            <v>3273</v>
          </cell>
          <cell r="I6">
            <v>3950</v>
          </cell>
          <cell r="K6">
            <v>4525</v>
          </cell>
          <cell r="M6">
            <v>4915</v>
          </cell>
        </row>
        <row r="7">
          <cell r="B7" t="str">
            <v>Epogen</v>
          </cell>
          <cell r="O7" t="str">
            <v>Company expects product to stabilize in mid 2006</v>
          </cell>
        </row>
        <row r="8">
          <cell r="B8" t="str">
            <v xml:space="preserve">   Current</v>
          </cell>
          <cell r="E8">
            <v>2600.6</v>
          </cell>
          <cell r="G8">
            <v>2455</v>
          </cell>
          <cell r="I8">
            <v>2514</v>
          </cell>
          <cell r="K8">
            <v>2572.1174973954289</v>
          </cell>
          <cell r="M8">
            <v>2632.2299063233218</v>
          </cell>
        </row>
        <row r="9">
          <cell r="B9" t="str">
            <v xml:space="preserve">   Prior</v>
          </cell>
          <cell r="E9">
            <v>2600.6</v>
          </cell>
          <cell r="G9">
            <v>2455</v>
          </cell>
          <cell r="I9">
            <v>2520</v>
          </cell>
          <cell r="K9">
            <v>2626.2090016806937</v>
          </cell>
          <cell r="M9">
            <v>2700.9100577285003</v>
          </cell>
        </row>
        <row r="10">
          <cell r="B10" t="str">
            <v>Neulasta</v>
          </cell>
        </row>
        <row r="11">
          <cell r="B11" t="str">
            <v xml:space="preserve">   Current</v>
          </cell>
          <cell r="E11">
            <v>1739.6</v>
          </cell>
          <cell r="G11">
            <v>2288</v>
          </cell>
          <cell r="I11">
            <v>2603</v>
          </cell>
          <cell r="K11">
            <v>2889.3300000000004</v>
          </cell>
          <cell r="M11">
            <v>3149.3697000000006</v>
          </cell>
        </row>
        <row r="12">
          <cell r="B12" t="str">
            <v xml:space="preserve">   Prior</v>
          </cell>
          <cell r="E12">
            <v>1739.6</v>
          </cell>
          <cell r="G12">
            <v>2288</v>
          </cell>
          <cell r="I12">
            <v>2675</v>
          </cell>
          <cell r="K12">
            <v>3022.75</v>
          </cell>
          <cell r="M12">
            <v>3234.3424999999997</v>
          </cell>
        </row>
        <row r="13">
          <cell r="B13" t="str">
            <v>Neupogen</v>
          </cell>
        </row>
        <row r="14">
          <cell r="B14" t="str">
            <v xml:space="preserve">   Current</v>
          </cell>
          <cell r="E14">
            <v>1175.1999999999998</v>
          </cell>
          <cell r="G14">
            <v>1216</v>
          </cell>
          <cell r="I14">
            <v>1188</v>
          </cell>
          <cell r="K14">
            <v>1188</v>
          </cell>
          <cell r="M14">
            <v>1188</v>
          </cell>
        </row>
        <row r="15">
          <cell r="B15" t="str">
            <v xml:space="preserve">   Prior</v>
          </cell>
          <cell r="E15">
            <v>1175.2</v>
          </cell>
          <cell r="G15">
            <v>1216</v>
          </cell>
          <cell r="I15">
            <v>1240</v>
          </cell>
          <cell r="K15">
            <v>1240</v>
          </cell>
          <cell r="M15">
            <v>1240</v>
          </cell>
        </row>
        <row r="16">
          <cell r="B16" t="str">
            <v>Enbrel</v>
          </cell>
          <cell r="O16" t="str">
            <v xml:space="preserve">Weak trends of past several quarters continue into 2006.  lowering forward estimates as Humira compeition grows in derm and multiple new entrants begin to crowd rheumatology. </v>
          </cell>
        </row>
        <row r="17">
          <cell r="B17" t="str">
            <v xml:space="preserve">   Current</v>
          </cell>
          <cell r="E17">
            <v>1900.3</v>
          </cell>
          <cell r="G17">
            <v>2573</v>
          </cell>
          <cell r="I17">
            <v>2793</v>
          </cell>
          <cell r="K17">
            <v>3016.8307284116399</v>
          </cell>
          <cell r="M17">
            <v>3233.3473223083402</v>
          </cell>
        </row>
        <row r="18">
          <cell r="B18" t="str">
            <v xml:space="preserve">   Prior</v>
          </cell>
          <cell r="E18">
            <v>1900.3</v>
          </cell>
          <cell r="G18">
            <v>2573</v>
          </cell>
          <cell r="I18">
            <v>3020</v>
          </cell>
          <cell r="K18">
            <v>3292.3139849108829</v>
          </cell>
          <cell r="M18">
            <v>3541.0791290486823</v>
          </cell>
        </row>
        <row r="19">
          <cell r="B19" t="str">
            <v>Panitumumab</v>
          </cell>
        </row>
        <row r="20">
          <cell r="B20" t="str">
            <v xml:space="preserve">   Current</v>
          </cell>
          <cell r="E20">
            <v>0</v>
          </cell>
          <cell r="G20">
            <v>0</v>
          </cell>
          <cell r="I20">
            <v>35</v>
          </cell>
          <cell r="K20">
            <v>225</v>
          </cell>
          <cell r="M20">
            <v>475</v>
          </cell>
        </row>
        <row r="21">
          <cell r="B21" t="str">
            <v xml:space="preserve">   Prior</v>
          </cell>
          <cell r="E21">
            <v>0</v>
          </cell>
          <cell r="G21">
            <v>0</v>
          </cell>
          <cell r="I21">
            <v>40</v>
          </cell>
          <cell r="K21">
            <v>260</v>
          </cell>
          <cell r="M21">
            <v>500</v>
          </cell>
        </row>
        <row r="22">
          <cell r="B22" t="str">
            <v>Total Revenues ($MM)</v>
          </cell>
          <cell r="O22" t="str">
            <v>2006 guidance: $13.9B-$14.4B</v>
          </cell>
        </row>
        <row r="23">
          <cell r="B23" t="str">
            <v xml:space="preserve">   Current</v>
          </cell>
          <cell r="C23">
            <v>8356</v>
          </cell>
          <cell r="E23">
            <v>10549.9</v>
          </cell>
          <cell r="G23">
            <v>12430</v>
          </cell>
          <cell r="I23">
            <v>13779</v>
          </cell>
          <cell r="K23">
            <v>15089.778225807069</v>
          </cell>
          <cell r="M23">
            <v>16371.308428631663</v>
          </cell>
        </row>
        <row r="24">
          <cell r="B24" t="str">
            <v xml:space="preserve">   Prior</v>
          </cell>
          <cell r="C24">
            <v>8356</v>
          </cell>
          <cell r="E24">
            <v>10549.9</v>
          </cell>
          <cell r="G24">
            <v>12430</v>
          </cell>
          <cell r="I24">
            <v>14220</v>
          </cell>
          <cell r="K24">
            <v>15846.422986591579</v>
          </cell>
          <cell r="M24">
            <v>17265.642986777184</v>
          </cell>
        </row>
        <row r="25">
          <cell r="B25" t="str">
            <v>SG&amp;A ($MM)</v>
          </cell>
          <cell r="O25" t="str">
            <v>2006 Guidance: ~10% growth</v>
          </cell>
        </row>
        <row r="26">
          <cell r="B26" t="str">
            <v xml:space="preserve">   Current</v>
          </cell>
          <cell r="C26">
            <v>1952.6</v>
          </cell>
          <cell r="E26">
            <v>2556</v>
          </cell>
          <cell r="G26">
            <v>2792</v>
          </cell>
          <cell r="I26">
            <v>3027.1130000000003</v>
          </cell>
          <cell r="K26">
            <v>3266.9369858872305</v>
          </cell>
          <cell r="M26">
            <v>3544.388274798755</v>
          </cell>
        </row>
        <row r="27">
          <cell r="B27" t="str">
            <v xml:space="preserve">   Prior</v>
          </cell>
          <cell r="C27">
            <v>1952.6</v>
          </cell>
          <cell r="E27">
            <v>2556</v>
          </cell>
          <cell r="G27">
            <v>2792</v>
          </cell>
          <cell r="I27">
            <v>3075.85</v>
          </cell>
          <cell r="K27">
            <v>3422.8273651037807</v>
          </cell>
          <cell r="M27">
            <v>4100.5902093595814</v>
          </cell>
        </row>
        <row r="28">
          <cell r="B28" t="str">
            <v>R&amp;D ($MM)</v>
          </cell>
          <cell r="O28" t="str">
            <v xml:space="preserve">2006 Guidance: 30-40% YoY growth.  </v>
          </cell>
        </row>
        <row r="29">
          <cell r="B29" t="str">
            <v xml:space="preserve">   Current</v>
          </cell>
          <cell r="C29">
            <v>1655.4</v>
          </cell>
          <cell r="E29">
            <v>2028</v>
          </cell>
          <cell r="G29">
            <v>2302</v>
          </cell>
          <cell r="I29">
            <v>3009</v>
          </cell>
          <cell r="K29">
            <v>3327.2960987904589</v>
          </cell>
          <cell r="M29">
            <v>3601.6878542989657</v>
          </cell>
        </row>
        <row r="30">
          <cell r="B30" t="str">
            <v xml:space="preserve">   Prior</v>
          </cell>
          <cell r="C30">
            <v>1655.4</v>
          </cell>
          <cell r="E30">
            <v>2028</v>
          </cell>
          <cell r="G30">
            <v>2302</v>
          </cell>
          <cell r="I30">
            <v>3085</v>
          </cell>
          <cell r="K30">
            <v>3406.9809421171894</v>
          </cell>
          <cell r="M30">
            <v>3712.1132421570946</v>
          </cell>
        </row>
        <row r="31">
          <cell r="B31" t="str">
            <v>Interest, Other Income</v>
          </cell>
        </row>
        <row r="32">
          <cell r="B32" t="str">
            <v xml:space="preserve">   Current</v>
          </cell>
          <cell r="C32">
            <v>113.4</v>
          </cell>
          <cell r="D32">
            <v>-0.21359223300970864</v>
          </cell>
          <cell r="E32">
            <v>99.7</v>
          </cell>
          <cell r="F32">
            <v>0</v>
          </cell>
          <cell r="G32">
            <v>157</v>
          </cell>
          <cell r="H32">
            <v>0</v>
          </cell>
          <cell r="I32">
            <v>329</v>
          </cell>
          <cell r="J32">
            <v>0</v>
          </cell>
          <cell r="K32">
            <v>210.7171588806757</v>
          </cell>
          <cell r="L32">
            <v>0</v>
          </cell>
          <cell r="M32">
            <v>265.32581027251831</v>
          </cell>
        </row>
        <row r="33">
          <cell r="B33" t="str">
            <v xml:space="preserve">   Prior</v>
          </cell>
          <cell r="C33">
            <v>113.4</v>
          </cell>
          <cell r="E33">
            <v>99.7</v>
          </cell>
          <cell r="F33">
            <v>0</v>
          </cell>
          <cell r="G33">
            <v>157</v>
          </cell>
          <cell r="H33">
            <v>0</v>
          </cell>
          <cell r="I33">
            <v>150</v>
          </cell>
          <cell r="J33">
            <v>0</v>
          </cell>
          <cell r="K33">
            <v>315.22233834199102</v>
          </cell>
          <cell r="L33">
            <v>0</v>
          </cell>
          <cell r="M33">
            <v>365.3511463110907</v>
          </cell>
        </row>
        <row r="34">
          <cell r="B34" t="str">
            <v xml:space="preserve">Net Income ($MM) </v>
          </cell>
        </row>
        <row r="35">
          <cell r="B35" t="str">
            <v xml:space="preserve">   Current</v>
          </cell>
          <cell r="C35">
            <v>2595.2999999999993</v>
          </cell>
          <cell r="E35">
            <v>3106.7999999999993</v>
          </cell>
          <cell r="G35">
            <v>4023</v>
          </cell>
          <cell r="I35">
            <v>4335.4931825000003</v>
          </cell>
          <cell r="K35">
            <v>4671.2119694975627</v>
          </cell>
          <cell r="M35">
            <v>5157.5244034755797</v>
          </cell>
        </row>
        <row r="36">
          <cell r="B36" t="str">
            <v xml:space="preserve">   Prior</v>
          </cell>
          <cell r="C36">
            <v>2595.2999999999993</v>
          </cell>
          <cell r="E36">
            <v>3106.8</v>
          </cell>
          <cell r="G36">
            <v>4023</v>
          </cell>
          <cell r="I36">
            <v>4374.7203599999993</v>
          </cell>
          <cell r="K36">
            <v>5087.6113248185175</v>
          </cell>
          <cell r="M36">
            <v>5324.9044680685165</v>
          </cell>
        </row>
        <row r="37">
          <cell r="B37" t="str">
            <v>EPS, diluted</v>
          </cell>
          <cell r="O37" t="str">
            <v>2006 guidance: $3.60-$3.70;  Our number increases as we include the accretive effects of recent convertible debt deal (and corresponding increase in the share buyback program)</v>
          </cell>
        </row>
        <row r="38">
          <cell r="B38" t="str">
            <v xml:space="preserve">   Current</v>
          </cell>
          <cell r="C38">
            <v>1.9281575037147096</v>
          </cell>
          <cell r="D38">
            <v>0.26723815197704903</v>
          </cell>
          <cell r="E38">
            <v>2.36950115525927</v>
          </cell>
          <cell r="F38">
            <v>0.22889398334642563</v>
          </cell>
          <cell r="G38">
            <v>3.2027027027027026</v>
          </cell>
          <cell r="H38">
            <v>0.35163584773701628</v>
          </cell>
          <cell r="I38">
            <v>3.6698689952539394</v>
          </cell>
          <cell r="J38">
            <v>0.14586626856030183</v>
          </cell>
          <cell r="K38">
            <v>4.1013211403748855</v>
          </cell>
          <cell r="L38">
            <v>0.11756608905629107</v>
          </cell>
          <cell r="M38">
            <v>4.6347096976234399</v>
          </cell>
        </row>
        <row r="39">
          <cell r="B39" t="str">
            <v xml:space="preserve">   Prior</v>
          </cell>
          <cell r="C39">
            <v>1.93</v>
          </cell>
          <cell r="E39">
            <v>2.36950115525927</v>
          </cell>
          <cell r="F39">
            <v>0.22889398334642563</v>
          </cell>
          <cell r="G39">
            <v>3.2027027027027026</v>
          </cell>
          <cell r="H39">
            <v>0.35163584773701628</v>
          </cell>
          <cell r="I39">
            <v>3.5527748531150061</v>
          </cell>
          <cell r="J39">
            <v>0.10930522839877832</v>
          </cell>
          <cell r="K39">
            <v>4.2311682835580111</v>
          </cell>
          <cell r="L39">
            <v>0.19094748710242704</v>
          </cell>
          <cell r="M39">
            <v>4.52644990794027</v>
          </cell>
        </row>
        <row r="40">
          <cell r="B40" t="str">
            <v>EPS, diluted (incl options expense)</v>
          </cell>
        </row>
        <row r="41">
          <cell r="B41" t="str">
            <v xml:space="preserve">   Current</v>
          </cell>
          <cell r="C41">
            <v>1288.4000000000001</v>
          </cell>
          <cell r="D41">
            <v>0.11694841785869103</v>
          </cell>
          <cell r="E41">
            <v>1270.6500000000001</v>
          </cell>
          <cell r="F41">
            <v>-1.3776777398323503E-2</v>
          </cell>
          <cell r="H41">
            <v>0</v>
          </cell>
          <cell r="I41">
            <v>3.4469575326902331</v>
          </cell>
          <cell r="J41">
            <v>0</v>
          </cell>
          <cell r="K41">
            <v>3.8627394026015285</v>
          </cell>
          <cell r="L41">
            <v>0</v>
          </cell>
          <cell r="M41">
            <v>4.3704543642262941</v>
          </cell>
        </row>
        <row r="42">
          <cell r="B42" t="str">
            <v xml:space="preserve">   Prior</v>
          </cell>
          <cell r="C42">
            <v>1.93</v>
          </cell>
          <cell r="E42">
            <v>2.36950115525927</v>
          </cell>
          <cell r="F42">
            <v>0.22889398334642563</v>
          </cell>
          <cell r="H42">
            <v>0</v>
          </cell>
          <cell r="I42">
            <v>3.445528989912801</v>
          </cell>
          <cell r="J42">
            <v>0</v>
          </cell>
          <cell r="K42">
            <v>4.0830286251359063</v>
          </cell>
          <cell r="L42">
            <v>0</v>
          </cell>
          <cell r="M42">
            <v>4.3555918887894087</v>
          </cell>
        </row>
        <row r="43">
          <cell r="B43" t="str">
            <v>Basic Shares Outstanding</v>
          </cell>
        </row>
        <row r="44">
          <cell r="B44" t="str">
            <v xml:space="preserve">   Current</v>
          </cell>
          <cell r="C44">
            <v>1288.4000000000001</v>
          </cell>
          <cell r="D44">
            <v>0.11694841785869103</v>
          </cell>
          <cell r="E44">
            <v>1270.6500000000001</v>
          </cell>
          <cell r="F44">
            <v>-1.3776777398323503E-2</v>
          </cell>
          <cell r="G44">
            <v>1236</v>
          </cell>
          <cell r="H44">
            <v>-2.726950773226311E-2</v>
          </cell>
          <cell r="I44">
            <v>1161.7770232500002</v>
          </cell>
          <cell r="J44">
            <v>-6.0050952063106622E-2</v>
          </cell>
          <cell r="K44">
            <v>1120.8980000000001</v>
          </cell>
          <cell r="L44">
            <v>-3.5186634295489405E-2</v>
          </cell>
          <cell r="M44">
            <v>1095.4242875</v>
          </cell>
        </row>
        <row r="45">
          <cell r="B45" t="str">
            <v xml:space="preserve">   Prior</v>
          </cell>
          <cell r="C45">
            <v>1288.4000000000001</v>
          </cell>
          <cell r="D45">
            <v>1288.8</v>
          </cell>
          <cell r="E45">
            <v>1270.6500000000001</v>
          </cell>
          <cell r="F45">
            <v>-1.3776777398323503E-2</v>
          </cell>
          <cell r="G45">
            <v>1236</v>
          </cell>
          <cell r="H45">
            <v>-2.726950773226311E-2</v>
          </cell>
          <cell r="I45">
            <v>1210.68759275</v>
          </cell>
          <cell r="J45">
            <v>-2.0479293891585759E-2</v>
          </cell>
          <cell r="K45">
            <v>1186.1795999999999</v>
          </cell>
          <cell r="L45">
            <v>-2.0243036186016972E-2</v>
          </cell>
          <cell r="M45">
            <v>1161.278558</v>
          </cell>
        </row>
        <row r="46">
          <cell r="B46" t="str">
            <v>Diluted Shares Outstanding</v>
          </cell>
        </row>
        <row r="47">
          <cell r="B47" t="str">
            <v xml:space="preserve">   Current</v>
          </cell>
          <cell r="C47">
            <v>1346</v>
          </cell>
          <cell r="D47">
            <v>0.16688339835283927</v>
          </cell>
          <cell r="E47">
            <v>1320.05</v>
          </cell>
          <cell r="F47">
            <v>-1.9279346210995585E-2</v>
          </cell>
          <cell r="G47">
            <v>1258</v>
          </cell>
          <cell r="H47">
            <v>-4.7005795235028902E-2</v>
          </cell>
          <cell r="I47">
            <v>1173.37546275</v>
          </cell>
          <cell r="J47">
            <v>-6.726910751192372E-2</v>
          </cell>
          <cell r="K47">
            <v>1139.9282839554037</v>
          </cell>
          <cell r="L47">
            <v>-2.8505094793960795E-2</v>
          </cell>
          <cell r="M47">
            <v>1113.6672499945955</v>
          </cell>
        </row>
        <row r="48">
          <cell r="B48" t="str">
            <v xml:space="preserve">   Prior</v>
          </cell>
          <cell r="C48">
            <v>1346</v>
          </cell>
          <cell r="D48">
            <v>1321.4</v>
          </cell>
          <cell r="E48">
            <v>1320.05</v>
          </cell>
          <cell r="F48">
            <v>-1.9279346210995585E-2</v>
          </cell>
          <cell r="G48">
            <v>1258</v>
          </cell>
          <cell r="H48">
            <v>-4.7005795235028902E-2</v>
          </cell>
          <cell r="I48">
            <v>1224.4789892499998</v>
          </cell>
          <cell r="J48">
            <v>-2.6646272456279929E-2</v>
          </cell>
          <cell r="K48">
            <v>1203.3582650456426</v>
          </cell>
          <cell r="L48">
            <v>-1.724874366141127E-2</v>
          </cell>
          <cell r="M48">
            <v>1177.2812195978543</v>
          </cell>
        </row>
        <row r="49">
          <cell r="B49" t="str">
            <v>Cash Flow (Burn)</v>
          </cell>
          <cell r="O49" t="str">
            <v>Expect major future use of cash to remain share buybacks.</v>
          </cell>
        </row>
        <row r="50">
          <cell r="B50" t="str">
            <v xml:space="preserve">   Current</v>
          </cell>
          <cell r="C50">
            <v>2209.7999999999993</v>
          </cell>
          <cell r="E50">
            <v>2361</v>
          </cell>
          <cell r="G50">
            <v>4044</v>
          </cell>
          <cell r="I50">
            <v>1546.8396302380957</v>
          </cell>
          <cell r="K50">
            <v>3846.2174306950965</v>
          </cell>
          <cell r="M50">
            <v>4301.980800635979</v>
          </cell>
        </row>
        <row r="51">
          <cell r="B51" t="str">
            <v xml:space="preserve">   Prior</v>
          </cell>
          <cell r="C51">
            <v>2209.8000000000002</v>
          </cell>
          <cell r="E51">
            <v>2361</v>
          </cell>
          <cell r="G51">
            <v>4044</v>
          </cell>
          <cell r="I51">
            <v>1991.8408502380951</v>
          </cell>
          <cell r="K51">
            <v>4169.2864625840475</v>
          </cell>
          <cell r="M51">
            <v>4542.0155215014902</v>
          </cell>
        </row>
      </sheetData>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Epogen</v>
          </cell>
          <cell r="C6">
            <v>583</v>
          </cell>
          <cell r="D6">
            <v>610</v>
          </cell>
          <cell r="E6">
            <v>604</v>
          </cell>
          <cell r="F6">
            <v>-9.8360655737704805E-3</v>
          </cell>
          <cell r="G6">
            <v>3.6020583190394584E-2</v>
          </cell>
        </row>
        <row r="7">
          <cell r="B7" t="str">
            <v xml:space="preserve">Aranesp - US </v>
          </cell>
          <cell r="C7">
            <v>447</v>
          </cell>
          <cell r="D7">
            <v>615</v>
          </cell>
          <cell r="E7">
            <v>596</v>
          </cell>
          <cell r="F7">
            <v>-3.0894308943089421E-2</v>
          </cell>
          <cell r="G7">
            <v>0.33333333333333326</v>
          </cell>
          <cell r="H7" t="str">
            <v xml:space="preserve">Consistent with weak IMS trends for 1Q, as physician inventory drawdowns likely weighed on early quarter results.  Wholesale inventories ended 1Q modestly below trend. </v>
          </cell>
        </row>
        <row r="8">
          <cell r="B8" t="str">
            <v>Aranesp - ex US</v>
          </cell>
          <cell r="C8">
            <v>276</v>
          </cell>
          <cell r="D8">
            <v>310</v>
          </cell>
          <cell r="E8">
            <v>297</v>
          </cell>
          <cell r="F8">
            <v>-4.1935483870967794E-2</v>
          </cell>
          <cell r="G8">
            <v>7.6086956521739024E-2</v>
          </cell>
        </row>
        <row r="9">
          <cell r="B9" t="str">
            <v>Neupogen -WW</v>
          </cell>
          <cell r="C9">
            <v>294</v>
          </cell>
          <cell r="D9">
            <v>310</v>
          </cell>
          <cell r="E9">
            <v>288</v>
          </cell>
          <cell r="F9">
            <v>-7.096774193548383E-2</v>
          </cell>
          <cell r="G9">
            <v>-2.0408163265306145E-2</v>
          </cell>
        </row>
        <row r="10">
          <cell r="B10" t="str">
            <v>Neulasta - WW</v>
          </cell>
          <cell r="C10">
            <v>501</v>
          </cell>
          <cell r="D10">
            <v>640</v>
          </cell>
          <cell r="E10">
            <v>608</v>
          </cell>
          <cell r="F10">
            <v>-5.0000000000000044E-2</v>
          </cell>
          <cell r="G10">
            <v>0.21357285429141726</v>
          </cell>
          <cell r="H10" t="str">
            <v xml:space="preserve">Consistent with weak IMS trends for 1Q, as physician inventory drawdowns likely weighed on early quarter results.  Wholesale inventories ended 1Q modestly below trend. </v>
          </cell>
        </row>
        <row r="11">
          <cell r="B11" t="str">
            <v>Enbrel</v>
          </cell>
          <cell r="C11">
            <v>592</v>
          </cell>
          <cell r="D11">
            <v>710</v>
          </cell>
          <cell r="E11">
            <v>658</v>
          </cell>
          <cell r="F11">
            <v>-7.3239436619718323E-2</v>
          </cell>
          <cell r="G11">
            <v>0.1114864864864864</v>
          </cell>
          <cell r="H11" t="str">
            <v>Weakness due to competitive pressures in anti-TNF market with slowing market growth and meaningful share loss</v>
          </cell>
        </row>
        <row r="12">
          <cell r="B12" t="str">
            <v>Sensipar</v>
          </cell>
          <cell r="C12">
            <v>25</v>
          </cell>
          <cell r="D12">
            <v>56</v>
          </cell>
          <cell r="E12">
            <v>61</v>
          </cell>
          <cell r="F12">
            <v>8.9285714285714191E-2</v>
          </cell>
        </row>
        <row r="13">
          <cell r="B13" t="str">
            <v>Other Revenue</v>
          </cell>
          <cell r="C13">
            <v>111</v>
          </cell>
          <cell r="D13">
            <v>110</v>
          </cell>
          <cell r="E13">
            <v>92</v>
          </cell>
          <cell r="F13">
            <v>-0.16363636363636369</v>
          </cell>
          <cell r="G13">
            <v>-0.1711711711711712</v>
          </cell>
        </row>
        <row r="14">
          <cell r="B14" t="str">
            <v>Total Revenues</v>
          </cell>
          <cell r="C14">
            <v>2833</v>
          </cell>
          <cell r="D14">
            <v>3376</v>
          </cell>
          <cell r="E14">
            <v>3217</v>
          </cell>
          <cell r="F14">
            <v>-4.7097156398104301E-2</v>
          </cell>
          <cell r="G14">
            <v>0.13554535827744441</v>
          </cell>
        </row>
        <row r="15">
          <cell r="B15" t="str">
            <v>Operating Expenses:</v>
          </cell>
        </row>
        <row r="16">
          <cell r="B16" t="str">
            <v xml:space="preserve">   Cost of Product Revenue</v>
          </cell>
          <cell r="C16">
            <v>489</v>
          </cell>
          <cell r="D16">
            <v>559.34100000000001</v>
          </cell>
          <cell r="E16">
            <v>552</v>
          </cell>
          <cell r="F16">
            <v>-1.312437314625603E-2</v>
          </cell>
          <cell r="G16">
            <v>0.12883435582822078</v>
          </cell>
        </row>
        <row r="17">
          <cell r="B17" t="str">
            <v xml:space="preserve">   R&amp;D</v>
          </cell>
          <cell r="C17">
            <v>521</v>
          </cell>
          <cell r="D17">
            <v>675</v>
          </cell>
          <cell r="E17">
            <v>624</v>
          </cell>
          <cell r="F17">
            <v>-7.5555555555555598E-2</v>
          </cell>
          <cell r="G17">
            <v>0.19769673704414581</v>
          </cell>
          <cell r="H17" t="str">
            <v>R&amp;D expected to ramp significantly over rest of year</v>
          </cell>
        </row>
        <row r="18">
          <cell r="B18" t="str">
            <v xml:space="preserve">   SG&amp;A</v>
          </cell>
          <cell r="C18">
            <v>577</v>
          </cell>
          <cell r="D18">
            <v>666.76</v>
          </cell>
          <cell r="E18">
            <v>652</v>
          </cell>
          <cell r="F18">
            <v>-2.21369008338832E-2</v>
          </cell>
          <cell r="G18">
            <v>0.12998266897746968</v>
          </cell>
        </row>
        <row r="19">
          <cell r="B19" t="str">
            <v>Total Operating Expenses</v>
          </cell>
          <cell r="C19">
            <v>1587</v>
          </cell>
          <cell r="D19">
            <v>1901.1009999999999</v>
          </cell>
          <cell r="E19">
            <v>1828</v>
          </cell>
          <cell r="F19">
            <v>-3.8451928645558464E-2</v>
          </cell>
          <cell r="G19">
            <v>0.15185885318210457</v>
          </cell>
        </row>
        <row r="20">
          <cell r="B20" t="str">
            <v>Operating Income (Loss)</v>
          </cell>
          <cell r="C20">
            <v>1246</v>
          </cell>
          <cell r="D20">
            <v>1474.8990000000001</v>
          </cell>
          <cell r="E20">
            <v>1389</v>
          </cell>
          <cell r="F20">
            <v>-5.8240598169773006E-2</v>
          </cell>
          <cell r="G20">
            <v>0.1147672552166934</v>
          </cell>
        </row>
        <row r="21">
          <cell r="B21" t="str">
            <v xml:space="preserve">   Net Other Income</v>
          </cell>
          <cell r="C21">
            <v>10</v>
          </cell>
          <cell r="D21">
            <v>-4</v>
          </cell>
          <cell r="E21">
            <v>80</v>
          </cell>
          <cell r="F21">
            <v>-21</v>
          </cell>
          <cell r="G21">
            <v>7</v>
          </cell>
          <cell r="H21" t="str">
            <v>Significant increase to interest income following debt offering</v>
          </cell>
        </row>
        <row r="22">
          <cell r="B22" t="str">
            <v xml:space="preserve">   Tax Rate</v>
          </cell>
          <cell r="C22">
            <v>332</v>
          </cell>
          <cell r="D22">
            <v>353.01576</v>
          </cell>
          <cell r="E22">
            <v>368</v>
          </cell>
          <cell r="F22">
            <v>4.2446376898300553E-2</v>
          </cell>
          <cell r="G22">
            <v>0.10843373493975905</v>
          </cell>
        </row>
        <row r="23">
          <cell r="B23" t="str">
            <v xml:space="preserve">Net Income (Loss)                   </v>
          </cell>
          <cell r="C23">
            <v>924</v>
          </cell>
          <cell r="D23">
            <v>1117.8832400000001</v>
          </cell>
          <cell r="E23">
            <v>1101</v>
          </cell>
          <cell r="F23">
            <v>-1.5102865304609248E-2</v>
          </cell>
          <cell r="G23">
            <v>0.19155844155844148</v>
          </cell>
        </row>
        <row r="24">
          <cell r="B24" t="str">
            <v>EPS, Basic</v>
          </cell>
          <cell r="C24">
            <v>0.73979183346677346</v>
          </cell>
          <cell r="D24">
            <v>0.90958766476810426</v>
          </cell>
          <cell r="E24">
            <v>0.91597337770382692</v>
          </cell>
          <cell r="F24">
            <v>7.0204480371340861E-3</v>
          </cell>
          <cell r="G24">
            <v>0.23815016098709929</v>
          </cell>
        </row>
        <row r="25">
          <cell r="B25" t="str">
            <v>EPS, Diluted</v>
          </cell>
          <cell r="C25">
            <v>0.72024709302325585</v>
          </cell>
          <cell r="D25">
            <v>0.90014741753821415</v>
          </cell>
          <cell r="E25">
            <v>0.90691927512355852</v>
          </cell>
          <cell r="F25">
            <v>7.5230539502790794E-3</v>
          </cell>
          <cell r="G25">
            <v>0.25917797365448769</v>
          </cell>
        </row>
        <row r="26">
          <cell r="B26" t="str">
            <v>Consensus EPS</v>
          </cell>
          <cell r="D26">
            <v>0.88</v>
          </cell>
        </row>
        <row r="27">
          <cell r="B27" t="str">
            <v xml:space="preserve">Basic Shares Outstanding </v>
          </cell>
          <cell r="C27">
            <v>1249</v>
          </cell>
          <cell r="D27">
            <v>1229</v>
          </cell>
          <cell r="E27">
            <v>1202</v>
          </cell>
          <cell r="F27">
            <v>-2.1969080553295384E-2</v>
          </cell>
          <cell r="G27">
            <v>-3.7630104083266613E-2</v>
          </cell>
          <cell r="H27" t="str">
            <v>Company purchased 47 M shares in 1Q</v>
          </cell>
        </row>
        <row r="28">
          <cell r="B28" t="str">
            <v>Diluted Shares Outstanding</v>
          </cell>
          <cell r="C28">
            <v>1290</v>
          </cell>
          <cell r="D28">
            <v>1243</v>
          </cell>
          <cell r="E28">
            <v>1214</v>
          </cell>
          <cell r="F28">
            <v>-2.3330651649235756E-2</v>
          </cell>
          <cell r="G28">
            <v>-5.8914728682170514E-2</v>
          </cell>
        </row>
        <row r="30">
          <cell r="B30" t="str">
            <v>Source: Company data and Morgan Stanley Research</v>
          </cell>
        </row>
      </sheetData>
      <sheetData sheetId="4" refreshError="1">
        <row r="1">
          <cell r="B1" t="str">
            <v>Amgen Quarterly Income Statement</v>
          </cell>
        </row>
        <row r="2">
          <cell r="B2" t="str">
            <v>(Dollars in millions except per-share data)</v>
          </cell>
        </row>
        <row r="4">
          <cell r="C4" t="str">
            <v>1Q02A</v>
          </cell>
          <cell r="D4" t="str">
            <v>2Q02A</v>
          </cell>
          <cell r="E4" t="str">
            <v>3Q02A</v>
          </cell>
          <cell r="F4" t="str">
            <v>4Q02A</v>
          </cell>
          <cell r="G4" t="str">
            <v>2002A</v>
          </cell>
          <cell r="I4" t="str">
            <v>1Q03A</v>
          </cell>
          <cell r="K4" t="str">
            <v>2Q03A</v>
          </cell>
          <cell r="M4" t="str">
            <v>3Q03A</v>
          </cell>
          <cell r="O4" t="str">
            <v>4Q03A</v>
          </cell>
          <cell r="Q4" t="str">
            <v>2003A</v>
          </cell>
          <cell r="T4" t="str">
            <v>1Q04A</v>
          </cell>
          <cell r="U4" t="str">
            <v>% chg</v>
          </cell>
          <cell r="V4" t="str">
            <v>2Q04A</v>
          </cell>
          <cell r="W4" t="str">
            <v>% chg</v>
          </cell>
          <cell r="X4" t="str">
            <v>3Q04A</v>
          </cell>
          <cell r="Y4" t="str">
            <v>% chg</v>
          </cell>
          <cell r="Z4" t="str">
            <v>4Q04A</v>
          </cell>
          <cell r="AA4" t="str">
            <v>% chg</v>
          </cell>
          <cell r="AB4" t="str">
            <v>2004A</v>
          </cell>
          <cell r="AC4" t="str">
            <v>% chg</v>
          </cell>
          <cell r="AF4" t="str">
            <v>1Q05A</v>
          </cell>
          <cell r="AG4" t="str">
            <v>% chg</v>
          </cell>
          <cell r="AH4" t="str">
            <v>2Q05A</v>
          </cell>
          <cell r="AI4" t="str">
            <v>% chg</v>
          </cell>
          <cell r="AJ4" t="str">
            <v>3Q05A</v>
          </cell>
          <cell r="AK4" t="str">
            <v>% chg</v>
          </cell>
          <cell r="AL4" t="str">
            <v>4Q05A</v>
          </cell>
          <cell r="AM4" t="str">
            <v>% chg</v>
          </cell>
          <cell r="AN4" t="str">
            <v>2005A</v>
          </cell>
          <cell r="AO4" t="str">
            <v>% chg</v>
          </cell>
          <cell r="AR4" t="str">
            <v>1Q06A</v>
          </cell>
          <cell r="AS4" t="str">
            <v>% chg</v>
          </cell>
          <cell r="AT4" t="str">
            <v>2Q06E</v>
          </cell>
          <cell r="AU4" t="str">
            <v>% chg</v>
          </cell>
          <cell r="AV4" t="str">
            <v>3Q06E</v>
          </cell>
          <cell r="AW4" t="str">
            <v>% chg</v>
          </cell>
          <cell r="AX4" t="str">
            <v>4Q06E</v>
          </cell>
          <cell r="AY4" t="str">
            <v>% chg</v>
          </cell>
          <cell r="AZ4" t="str">
            <v>2006E</v>
          </cell>
          <cell r="BA4" t="str">
            <v>% chg</v>
          </cell>
          <cell r="BB4" t="str">
            <v>guidance</v>
          </cell>
        </row>
        <row r="5">
          <cell r="B5" t="str">
            <v>Epogen</v>
          </cell>
          <cell r="C5">
            <v>512</v>
          </cell>
          <cell r="D5">
            <v>570</v>
          </cell>
          <cell r="E5">
            <v>558</v>
          </cell>
          <cell r="F5">
            <v>620</v>
          </cell>
          <cell r="G5">
            <v>2260</v>
          </cell>
          <cell r="I5">
            <v>547.1</v>
          </cell>
          <cell r="K5">
            <v>611.1</v>
          </cell>
          <cell r="M5">
            <v>625.9</v>
          </cell>
          <cell r="O5">
            <v>650.59999999999991</v>
          </cell>
          <cell r="Q5">
            <v>2434.6999999999998</v>
          </cell>
          <cell r="T5">
            <v>590</v>
          </cell>
          <cell r="U5">
            <v>7.8413452750868196E-2</v>
          </cell>
          <cell r="V5">
            <v>632.6</v>
          </cell>
          <cell r="W5">
            <v>3.5182457862870331E-2</v>
          </cell>
          <cell r="X5">
            <v>681</v>
          </cell>
          <cell r="Y5">
            <v>8.8033232145710238E-2</v>
          </cell>
          <cell r="Z5">
            <v>697</v>
          </cell>
          <cell r="AA5">
            <v>7.1318782662158187E-2</v>
          </cell>
          <cell r="AB5">
            <v>2600.6</v>
          </cell>
          <cell r="AC5">
            <v>6.8139811886474666E-2</v>
          </cell>
          <cell r="AF5">
            <v>583</v>
          </cell>
          <cell r="AG5">
            <v>-1.1864406779661052E-2</v>
          </cell>
          <cell r="AH5">
            <v>647</v>
          </cell>
          <cell r="AI5">
            <v>2.2763199494151065E-2</v>
          </cell>
          <cell r="AJ5">
            <v>599</v>
          </cell>
          <cell r="AK5">
            <v>-0.1204111600587372</v>
          </cell>
          <cell r="AL5">
            <v>626</v>
          </cell>
          <cell r="AM5">
            <v>-0.10186513629842175</v>
          </cell>
          <cell r="AN5">
            <v>2455</v>
          </cell>
          <cell r="AO5">
            <v>-5.598707990463736E-2</v>
          </cell>
          <cell r="AR5">
            <v>604</v>
          </cell>
          <cell r="AS5">
            <v>3.6020583190394584E-2</v>
          </cell>
          <cell r="AT5">
            <v>630</v>
          </cell>
          <cell r="AU5">
            <v>-2.6275115919629055E-2</v>
          </cell>
          <cell r="AV5">
            <v>640</v>
          </cell>
          <cell r="AW5">
            <v>6.8447412353923154E-2</v>
          </cell>
          <cell r="AX5">
            <v>640</v>
          </cell>
          <cell r="AY5">
            <v>2.2364217252396124E-2</v>
          </cell>
          <cell r="AZ5">
            <v>2514</v>
          </cell>
          <cell r="BA5">
            <v>2.4032586558044855E-2</v>
          </cell>
        </row>
        <row r="6">
          <cell r="B6" t="str">
            <v xml:space="preserve">Aranesp - US </v>
          </cell>
          <cell r="F6">
            <v>150</v>
          </cell>
          <cell r="I6">
            <v>157.9</v>
          </cell>
          <cell r="K6">
            <v>216.6</v>
          </cell>
          <cell r="M6">
            <v>283.89999999999998</v>
          </cell>
          <cell r="O6">
            <v>321.5</v>
          </cell>
          <cell r="Q6">
            <v>979.9</v>
          </cell>
          <cell r="T6">
            <v>329.6</v>
          </cell>
          <cell r="V6">
            <v>380.7</v>
          </cell>
          <cell r="X6">
            <v>374</v>
          </cell>
          <cell r="Z6">
            <v>449</v>
          </cell>
          <cell r="AA6">
            <v>0.39657853810264387</v>
          </cell>
          <cell r="AB6">
            <v>1533.3</v>
          </cell>
          <cell r="AF6">
            <v>447</v>
          </cell>
          <cell r="AG6">
            <v>0.3561893203883495</v>
          </cell>
          <cell r="AH6">
            <v>536</v>
          </cell>
          <cell r="AI6">
            <v>0.40793275545048591</v>
          </cell>
          <cell r="AJ6">
            <v>542</v>
          </cell>
          <cell r="AK6">
            <v>0.44919786096256686</v>
          </cell>
          <cell r="AL6">
            <v>579</v>
          </cell>
          <cell r="AM6">
            <v>0.28953229398663693</v>
          </cell>
          <cell r="AN6">
            <v>2104</v>
          </cell>
          <cell r="AO6">
            <v>0.37220374355964259</v>
          </cell>
          <cell r="AR6">
            <v>596</v>
          </cell>
          <cell r="AS6">
            <v>0.33333333333333326</v>
          </cell>
          <cell r="AT6">
            <v>645</v>
          </cell>
          <cell r="AU6">
            <v>0.20335820895522394</v>
          </cell>
          <cell r="AV6">
            <v>665</v>
          </cell>
          <cell r="AW6">
            <v>0.22693726937269365</v>
          </cell>
          <cell r="AX6">
            <v>690</v>
          </cell>
          <cell r="AY6">
            <v>0.19170984455958551</v>
          </cell>
          <cell r="AZ6">
            <v>2596</v>
          </cell>
          <cell r="BA6">
            <v>0.23384030418250945</v>
          </cell>
        </row>
        <row r="7">
          <cell r="B7" t="str">
            <v>Aranesp - ex US</v>
          </cell>
          <cell r="F7">
            <v>57</v>
          </cell>
          <cell r="I7">
            <v>96.9</v>
          </cell>
          <cell r="K7">
            <v>131.1</v>
          </cell>
          <cell r="M7">
            <v>154.4</v>
          </cell>
          <cell r="O7">
            <v>181.5</v>
          </cell>
          <cell r="Q7">
            <v>563.9</v>
          </cell>
          <cell r="T7">
            <v>213</v>
          </cell>
          <cell r="V7">
            <v>236.6</v>
          </cell>
          <cell r="X7">
            <v>234</v>
          </cell>
          <cell r="Z7">
            <v>256</v>
          </cell>
          <cell r="AA7">
            <v>0.41046831955922869</v>
          </cell>
          <cell r="AB7">
            <v>939.6</v>
          </cell>
          <cell r="AF7">
            <v>276</v>
          </cell>
          <cell r="AG7">
            <v>0.29577464788732399</v>
          </cell>
          <cell r="AH7">
            <v>301</v>
          </cell>
          <cell r="AI7">
            <v>0.27218934911242609</v>
          </cell>
          <cell r="AJ7">
            <v>298</v>
          </cell>
          <cell r="AK7">
            <v>0.27350427350427342</v>
          </cell>
          <cell r="AL7">
            <v>294</v>
          </cell>
          <cell r="AM7">
            <v>0.1484375</v>
          </cell>
          <cell r="AN7">
            <v>1169</v>
          </cell>
          <cell r="AO7">
            <v>0.2441464452958706</v>
          </cell>
          <cell r="AR7">
            <v>297</v>
          </cell>
          <cell r="AS7">
            <v>7.6086956521739024E-2</v>
          </cell>
          <cell r="AT7">
            <v>320</v>
          </cell>
          <cell r="AU7">
            <v>6.3122923588039948E-2</v>
          </cell>
          <cell r="AV7">
            <v>340</v>
          </cell>
          <cell r="AW7">
            <v>0.14093959731543615</v>
          </cell>
          <cell r="AX7">
            <v>360</v>
          </cell>
          <cell r="AY7">
            <v>0.22448979591836737</v>
          </cell>
          <cell r="AZ7">
            <v>1317</v>
          </cell>
          <cell r="BA7">
            <v>0.1266039349871686</v>
          </cell>
        </row>
        <row r="8">
          <cell r="B8" t="str">
            <v>Aranesp-WW</v>
          </cell>
          <cell r="C8">
            <v>39</v>
          </cell>
          <cell r="D8">
            <v>56</v>
          </cell>
          <cell r="E8">
            <v>114</v>
          </cell>
          <cell r="F8">
            <v>207</v>
          </cell>
          <cell r="G8">
            <v>416</v>
          </cell>
          <cell r="I8">
            <v>254.8</v>
          </cell>
          <cell r="K8">
            <v>347.7</v>
          </cell>
          <cell r="M8">
            <v>438.29999999999995</v>
          </cell>
          <cell r="O8">
            <v>503</v>
          </cell>
          <cell r="Q8">
            <v>1543.8</v>
          </cell>
          <cell r="T8">
            <v>542.6</v>
          </cell>
          <cell r="U8">
            <v>1.1295133437990579</v>
          </cell>
          <cell r="V8">
            <v>617.29999999999995</v>
          </cell>
          <cell r="W8">
            <v>0.77538107563991931</v>
          </cell>
          <cell r="X8">
            <v>608</v>
          </cell>
          <cell r="Y8">
            <v>0.38717773214693141</v>
          </cell>
          <cell r="Z8">
            <v>705</v>
          </cell>
          <cell r="AA8">
            <v>0.40159045725646125</v>
          </cell>
          <cell r="AB8">
            <v>2472.9</v>
          </cell>
          <cell r="AC8">
            <v>0.60182666148464836</v>
          </cell>
          <cell r="AF8">
            <v>723</v>
          </cell>
          <cell r="AG8">
            <v>0.33247327681533356</v>
          </cell>
          <cell r="AH8">
            <v>837</v>
          </cell>
          <cell r="AI8">
            <v>0.35590474647659165</v>
          </cell>
          <cell r="AJ8">
            <v>840</v>
          </cell>
          <cell r="AK8">
            <v>0.38157894736842102</v>
          </cell>
          <cell r="AL8">
            <v>873</v>
          </cell>
          <cell r="AM8">
            <v>0.23829787234042543</v>
          </cell>
          <cell r="AN8">
            <v>3273</v>
          </cell>
          <cell r="AO8">
            <v>0.32354725221399971</v>
          </cell>
          <cell r="AR8">
            <v>893</v>
          </cell>
          <cell r="AS8">
            <v>0.23513139695712315</v>
          </cell>
          <cell r="AT8">
            <v>965</v>
          </cell>
          <cell r="AU8">
            <v>0.15292712066905612</v>
          </cell>
          <cell r="AV8">
            <v>1005</v>
          </cell>
          <cell r="AW8">
            <v>0.1964285714285714</v>
          </cell>
          <cell r="AX8">
            <v>1050</v>
          </cell>
          <cell r="AY8">
            <v>0.20274914089347074</v>
          </cell>
          <cell r="AZ8">
            <v>3913</v>
          </cell>
          <cell r="BA8">
            <v>0.19553926061717086</v>
          </cell>
        </row>
        <row r="9">
          <cell r="B9" t="str">
            <v xml:space="preserve">    Neupogen - US</v>
          </cell>
          <cell r="M9">
            <v>227.9</v>
          </cell>
          <cell r="O9">
            <v>225.3</v>
          </cell>
          <cell r="Q9">
            <v>880.5</v>
          </cell>
          <cell r="T9">
            <v>172.3</v>
          </cell>
          <cell r="V9">
            <v>194.5</v>
          </cell>
          <cell r="X9">
            <v>207</v>
          </cell>
          <cell r="Y9">
            <v>-9.1706888986397561E-2</v>
          </cell>
          <cell r="Z9">
            <v>204</v>
          </cell>
          <cell r="AA9">
            <v>-9.4540612516644473E-2</v>
          </cell>
          <cell r="AB9">
            <v>777.8</v>
          </cell>
          <cell r="AC9">
            <v>-0.11663827370812041</v>
          </cell>
          <cell r="AF9">
            <v>182</v>
          </cell>
          <cell r="AG9">
            <v>5.6297156123041203E-2</v>
          </cell>
          <cell r="AH9">
            <v>208</v>
          </cell>
          <cell r="AI9">
            <v>6.9408740359897081E-2</v>
          </cell>
          <cell r="AJ9">
            <v>205</v>
          </cell>
          <cell r="AK9">
            <v>-9.6618357487923134E-3</v>
          </cell>
          <cell r="AL9">
            <v>210</v>
          </cell>
          <cell r="AM9">
            <v>2.9411764705882248E-2</v>
          </cell>
          <cell r="AN9">
            <v>805</v>
          </cell>
          <cell r="AO9">
            <v>3.4970429416302462E-2</v>
          </cell>
          <cell r="AR9">
            <v>191</v>
          </cell>
          <cell r="AS9">
            <v>4.9450549450549497E-2</v>
          </cell>
          <cell r="AT9">
            <v>201</v>
          </cell>
          <cell r="AV9">
            <v>210</v>
          </cell>
          <cell r="AX9">
            <v>206.99999999999997</v>
          </cell>
          <cell r="AZ9">
            <v>809</v>
          </cell>
        </row>
        <row r="10">
          <cell r="B10" t="str">
            <v xml:space="preserve">    Neupogen - ex US</v>
          </cell>
          <cell r="M10">
            <v>102.5</v>
          </cell>
          <cell r="O10">
            <v>96.2</v>
          </cell>
          <cell r="Q10">
            <v>386.2</v>
          </cell>
          <cell r="T10">
            <v>96.7</v>
          </cell>
          <cell r="V10">
            <v>100.7</v>
          </cell>
          <cell r="X10">
            <v>95</v>
          </cell>
          <cell r="Y10">
            <v>-7.3170731707317027E-2</v>
          </cell>
          <cell r="Z10">
            <v>105</v>
          </cell>
          <cell r="AA10">
            <v>9.1476091476091481E-2</v>
          </cell>
          <cell r="AB10">
            <v>397.4</v>
          </cell>
          <cell r="AC10">
            <v>2.9000517866390352E-2</v>
          </cell>
          <cell r="AF10">
            <v>112</v>
          </cell>
          <cell r="AG10">
            <v>0.15822130299896586</v>
          </cell>
          <cell r="AH10">
            <v>104</v>
          </cell>
          <cell r="AI10">
            <v>3.2770605759682159E-2</v>
          </cell>
          <cell r="AJ10">
            <v>100</v>
          </cell>
          <cell r="AK10">
            <v>5.2631578947368363E-2</v>
          </cell>
          <cell r="AL10">
            <v>95</v>
          </cell>
          <cell r="AM10">
            <v>-9.5238095238095233E-2</v>
          </cell>
          <cell r="AN10">
            <v>411</v>
          </cell>
          <cell r="AO10">
            <v>3.4222445898339338E-2</v>
          </cell>
          <cell r="AR10">
            <v>97</v>
          </cell>
          <cell r="AS10">
            <v>-0.1339285714285714</v>
          </cell>
          <cell r="AT10">
            <v>98.999999999999986</v>
          </cell>
          <cell r="AV10">
            <v>90.000000000000014</v>
          </cell>
          <cell r="AX10">
            <v>93.000000000000014</v>
          </cell>
          <cell r="AZ10">
            <v>379</v>
          </cell>
        </row>
        <row r="11">
          <cell r="B11" t="str">
            <v>Neupogen -WW</v>
          </cell>
          <cell r="C11">
            <v>355</v>
          </cell>
          <cell r="D11">
            <v>363</v>
          </cell>
          <cell r="E11">
            <v>332</v>
          </cell>
          <cell r="F11">
            <v>329</v>
          </cell>
          <cell r="G11">
            <v>1379</v>
          </cell>
          <cell r="I11">
            <v>284</v>
          </cell>
          <cell r="K11">
            <v>330.8</v>
          </cell>
          <cell r="M11">
            <v>330.4</v>
          </cell>
          <cell r="O11">
            <v>321.5</v>
          </cell>
          <cell r="Q11">
            <v>1266.7</v>
          </cell>
          <cell r="T11">
            <v>269</v>
          </cell>
          <cell r="U11">
            <v>-5.2816901408450745E-2</v>
          </cell>
          <cell r="V11">
            <v>295.2</v>
          </cell>
          <cell r="W11">
            <v>-0.10761789600967353</v>
          </cell>
          <cell r="X11">
            <v>302</v>
          </cell>
          <cell r="Y11">
            <v>-8.5956416464890939E-2</v>
          </cell>
          <cell r="Z11">
            <v>309</v>
          </cell>
          <cell r="AA11">
            <v>-3.8880248833592534E-2</v>
          </cell>
          <cell r="AB11">
            <v>1175.1999999999998</v>
          </cell>
          <cell r="AC11">
            <v>-7.2234941185758461E-2</v>
          </cell>
          <cell r="AF11">
            <v>294</v>
          </cell>
          <cell r="AG11">
            <v>9.2936802973977661E-2</v>
          </cell>
          <cell r="AH11">
            <v>312</v>
          </cell>
          <cell r="AI11">
            <v>5.6910569105691033E-2</v>
          </cell>
          <cell r="AJ11">
            <v>305</v>
          </cell>
          <cell r="AK11">
            <v>9.9337748344370258E-3</v>
          </cell>
          <cell r="AL11">
            <v>305</v>
          </cell>
          <cell r="AM11">
            <v>-1.2944983818770184E-2</v>
          </cell>
          <cell r="AN11">
            <v>1216</v>
          </cell>
          <cell r="AO11">
            <v>3.4717494894486167E-2</v>
          </cell>
          <cell r="AR11">
            <v>288</v>
          </cell>
          <cell r="AS11">
            <v>-2.0408163265306145E-2</v>
          </cell>
          <cell r="AT11">
            <v>300</v>
          </cell>
          <cell r="AU11">
            <v>-3.8461538461538436E-2</v>
          </cell>
          <cell r="AV11">
            <v>300</v>
          </cell>
          <cell r="AW11">
            <v>-1.6393442622950838E-2</v>
          </cell>
          <cell r="AX11">
            <v>300</v>
          </cell>
          <cell r="AY11">
            <v>-1.6393442622950838E-2</v>
          </cell>
          <cell r="AZ11">
            <v>1188</v>
          </cell>
          <cell r="BA11">
            <v>-2.3026315789473673E-2</v>
          </cell>
        </row>
        <row r="12">
          <cell r="B12" t="str">
            <v xml:space="preserve">    Neulasta - US</v>
          </cell>
          <cell r="M12">
            <v>304.3</v>
          </cell>
          <cell r="O12">
            <v>328</v>
          </cell>
          <cell r="Q12">
            <v>1175.7</v>
          </cell>
          <cell r="T12">
            <v>336.3</v>
          </cell>
          <cell r="V12">
            <v>362.2</v>
          </cell>
          <cell r="X12">
            <v>384</v>
          </cell>
          <cell r="Y12">
            <v>0.26191258626355562</v>
          </cell>
          <cell r="Z12">
            <v>394</v>
          </cell>
          <cell r="AA12">
            <v>0.20121951219512191</v>
          </cell>
          <cell r="AB12">
            <v>1476.5</v>
          </cell>
          <cell r="AC12">
            <v>0.25584758016500797</v>
          </cell>
          <cell r="AF12">
            <v>416</v>
          </cell>
          <cell r="AG12">
            <v>0.23699078203984536</v>
          </cell>
          <cell r="AH12">
            <v>490</v>
          </cell>
          <cell r="AI12">
            <v>0.35284373274434011</v>
          </cell>
          <cell r="AJ12">
            <v>475</v>
          </cell>
          <cell r="AK12">
            <v>0.23697916666666674</v>
          </cell>
          <cell r="AL12">
            <v>519</v>
          </cell>
          <cell r="AM12">
            <v>0.31725888324873086</v>
          </cell>
          <cell r="AN12">
            <v>1900</v>
          </cell>
          <cell r="AO12">
            <v>0.28682695563833382</v>
          </cell>
          <cell r="AR12">
            <v>497</v>
          </cell>
          <cell r="AS12">
            <v>0.19471153846153855</v>
          </cell>
          <cell r="AT12">
            <v>531.19999999999993</v>
          </cell>
          <cell r="AV12">
            <v>543.59375</v>
          </cell>
          <cell r="AX12">
            <v>572.69999999999993</v>
          </cell>
          <cell r="AZ12">
            <v>2144.4937499999996</v>
          </cell>
        </row>
        <row r="13">
          <cell r="B13" t="str">
            <v xml:space="preserve">    Neulasta - ex US</v>
          </cell>
          <cell r="M13">
            <v>22.6</v>
          </cell>
          <cell r="O13">
            <v>38.700000000000003</v>
          </cell>
          <cell r="Q13">
            <v>79.3</v>
          </cell>
          <cell r="T13">
            <v>58.4</v>
          </cell>
          <cell r="V13">
            <v>63.7</v>
          </cell>
          <cell r="X13">
            <v>66</v>
          </cell>
          <cell r="Y13">
            <v>1.9203539823008846</v>
          </cell>
          <cell r="Z13">
            <v>75</v>
          </cell>
          <cell r="AA13">
            <v>0.9379844961240309</v>
          </cell>
          <cell r="AB13">
            <v>263.10000000000002</v>
          </cell>
          <cell r="AC13">
            <v>2.3177805800756626</v>
          </cell>
          <cell r="AF13">
            <v>85</v>
          </cell>
          <cell r="AG13">
            <v>0.45547945205479445</v>
          </cell>
          <cell r="AH13">
            <v>97</v>
          </cell>
          <cell r="AI13">
            <v>0.52276295133437989</v>
          </cell>
          <cell r="AJ13">
            <v>102</v>
          </cell>
          <cell r="AK13">
            <v>0.54545454545454541</v>
          </cell>
          <cell r="AL13">
            <v>104</v>
          </cell>
          <cell r="AM13">
            <v>0.38666666666666671</v>
          </cell>
          <cell r="AN13">
            <v>388</v>
          </cell>
          <cell r="AO13">
            <v>0.47472443937666275</v>
          </cell>
          <cell r="AR13">
            <v>111</v>
          </cell>
          <cell r="AS13">
            <v>0.30588235294117649</v>
          </cell>
          <cell r="AT13">
            <v>108.80000000000003</v>
          </cell>
          <cell r="AV13">
            <v>121.40624999999999</v>
          </cell>
          <cell r="AX13">
            <v>117.30000000000003</v>
          </cell>
          <cell r="AZ13">
            <v>458.50625000000002</v>
          </cell>
        </row>
        <row r="14">
          <cell r="B14" t="str">
            <v>Neulasta - WW</v>
          </cell>
          <cell r="C14">
            <v>0</v>
          </cell>
          <cell r="D14">
            <v>110</v>
          </cell>
          <cell r="E14">
            <v>142</v>
          </cell>
          <cell r="F14">
            <v>212</v>
          </cell>
          <cell r="G14">
            <v>464</v>
          </cell>
          <cell r="I14">
            <v>257.89999999999998</v>
          </cell>
          <cell r="K14">
            <v>303.5</v>
          </cell>
          <cell r="M14">
            <v>326.90000000000003</v>
          </cell>
          <cell r="O14">
            <v>366.7</v>
          </cell>
          <cell r="Q14">
            <v>1255</v>
          </cell>
          <cell r="T14">
            <v>394.7</v>
          </cell>
          <cell r="U14">
            <v>0.53043815432338115</v>
          </cell>
          <cell r="V14">
            <v>425.9</v>
          </cell>
          <cell r="W14">
            <v>0.40329489291598009</v>
          </cell>
          <cell r="X14">
            <v>450</v>
          </cell>
          <cell r="Y14">
            <v>0.37656775772407447</v>
          </cell>
          <cell r="Z14">
            <v>469</v>
          </cell>
          <cell r="AA14">
            <v>0.27897463866921202</v>
          </cell>
          <cell r="AB14">
            <v>1739.6</v>
          </cell>
          <cell r="AC14">
            <v>0.38613545816733064</v>
          </cell>
          <cell r="AF14">
            <v>501</v>
          </cell>
          <cell r="AG14">
            <v>0.26931846972384088</v>
          </cell>
          <cell r="AH14">
            <v>587</v>
          </cell>
          <cell r="AI14">
            <v>0.37825780699694778</v>
          </cell>
          <cell r="AJ14">
            <v>577</v>
          </cell>
          <cell r="AK14">
            <v>0.28222222222222215</v>
          </cell>
          <cell r="AL14">
            <v>623</v>
          </cell>
          <cell r="AM14">
            <v>0.32835820895522394</v>
          </cell>
          <cell r="AN14">
            <v>2288</v>
          </cell>
          <cell r="AO14">
            <v>0.31524488388135219</v>
          </cell>
          <cell r="AR14">
            <v>608</v>
          </cell>
          <cell r="AS14">
            <v>0.21357285429141726</v>
          </cell>
          <cell r="AT14">
            <v>640</v>
          </cell>
          <cell r="AU14">
            <v>9.028960817717202E-2</v>
          </cell>
          <cell r="AV14">
            <v>665</v>
          </cell>
          <cell r="AW14">
            <v>0.15251299826689779</v>
          </cell>
          <cell r="AX14">
            <v>690</v>
          </cell>
          <cell r="AY14">
            <v>0.1075441412520064</v>
          </cell>
          <cell r="AZ14">
            <v>2603</v>
          </cell>
          <cell r="BA14">
            <v>0.13767482517482521</v>
          </cell>
        </row>
        <row r="15">
          <cell r="B15" t="str">
            <v>Enbrel</v>
          </cell>
          <cell r="C15">
            <v>0</v>
          </cell>
          <cell r="D15">
            <v>0</v>
          </cell>
          <cell r="E15">
            <v>158</v>
          </cell>
          <cell r="F15">
            <v>204</v>
          </cell>
          <cell r="G15">
            <v>362</v>
          </cell>
          <cell r="I15">
            <v>274</v>
          </cell>
          <cell r="K15">
            <v>304</v>
          </cell>
          <cell r="M15">
            <v>341.6</v>
          </cell>
          <cell r="O15">
            <v>380.4</v>
          </cell>
          <cell r="Q15">
            <v>1300</v>
          </cell>
          <cell r="T15">
            <v>397.3</v>
          </cell>
          <cell r="U15">
            <v>0.44999999999999996</v>
          </cell>
          <cell r="V15">
            <v>440</v>
          </cell>
          <cell r="W15">
            <v>0.44736842105263164</v>
          </cell>
          <cell r="X15">
            <v>496</v>
          </cell>
          <cell r="Y15">
            <v>0.45199063231850101</v>
          </cell>
          <cell r="Z15">
            <v>567</v>
          </cell>
          <cell r="AA15">
            <v>0.49053627760252372</v>
          </cell>
          <cell r="AB15">
            <v>1900.3</v>
          </cell>
          <cell r="AC15">
            <v>0.46176923076923071</v>
          </cell>
          <cell r="AF15">
            <v>592</v>
          </cell>
          <cell r="AG15">
            <v>0.49005789076264783</v>
          </cell>
          <cell r="AH15">
            <v>639</v>
          </cell>
          <cell r="AI15">
            <v>0.45227272727272738</v>
          </cell>
          <cell r="AJ15">
            <v>668</v>
          </cell>
          <cell r="AK15">
            <v>0.34677419354838701</v>
          </cell>
          <cell r="AL15">
            <v>674</v>
          </cell>
          <cell r="AM15">
            <v>0.18871252204585542</v>
          </cell>
          <cell r="AN15">
            <v>2573</v>
          </cell>
          <cell r="AO15">
            <v>0.35399673735725945</v>
          </cell>
          <cell r="AR15">
            <v>658</v>
          </cell>
          <cell r="AS15">
            <v>0.1114864864864864</v>
          </cell>
          <cell r="AT15">
            <v>680</v>
          </cell>
          <cell r="AU15">
            <v>6.4162754303599412E-2</v>
          </cell>
          <cell r="AV15">
            <v>715</v>
          </cell>
          <cell r="AW15">
            <v>7.0359281437125665E-2</v>
          </cell>
          <cell r="AX15">
            <v>740</v>
          </cell>
          <cell r="AY15">
            <v>9.7922848664688367E-2</v>
          </cell>
          <cell r="AZ15">
            <v>2793</v>
          </cell>
          <cell r="BA15">
            <v>8.5503303536727637E-2</v>
          </cell>
        </row>
        <row r="16">
          <cell r="B16" t="str">
            <v>Sensipar</v>
          </cell>
          <cell r="I16">
            <v>0</v>
          </cell>
          <cell r="K16">
            <v>0</v>
          </cell>
          <cell r="M16">
            <v>0</v>
          </cell>
          <cell r="O16">
            <v>0</v>
          </cell>
          <cell r="Q16">
            <v>0</v>
          </cell>
          <cell r="T16">
            <v>0</v>
          </cell>
          <cell r="V16">
            <v>7</v>
          </cell>
          <cell r="X16">
            <v>10</v>
          </cell>
          <cell r="Z16">
            <v>18</v>
          </cell>
          <cell r="AB16">
            <v>35</v>
          </cell>
          <cell r="AF16">
            <v>25</v>
          </cell>
          <cell r="AH16">
            <v>35</v>
          </cell>
          <cell r="AI16">
            <v>4</v>
          </cell>
          <cell r="AJ16">
            <v>40</v>
          </cell>
          <cell r="AK16">
            <v>3</v>
          </cell>
          <cell r="AL16">
            <v>51</v>
          </cell>
          <cell r="AM16">
            <v>1.8333333333333335</v>
          </cell>
          <cell r="AN16">
            <v>151</v>
          </cell>
          <cell r="AO16">
            <v>3.3142857142857141</v>
          </cell>
          <cell r="AR16">
            <v>61</v>
          </cell>
          <cell r="AS16">
            <v>1.44</v>
          </cell>
          <cell r="AT16">
            <v>65</v>
          </cell>
          <cell r="AU16">
            <v>0.85714285714285721</v>
          </cell>
          <cell r="AV16">
            <v>73</v>
          </cell>
          <cell r="AW16">
            <v>0.82499999999999996</v>
          </cell>
          <cell r="AX16">
            <v>84</v>
          </cell>
          <cell r="AY16">
            <v>0.64705882352941169</v>
          </cell>
          <cell r="AZ16">
            <v>283</v>
          </cell>
          <cell r="BA16">
            <v>0.8741721854304636</v>
          </cell>
        </row>
        <row r="17">
          <cell r="B17" t="str">
            <v>Panitumumab</v>
          </cell>
          <cell r="AX17">
            <v>35</v>
          </cell>
          <cell r="AZ17">
            <v>35</v>
          </cell>
        </row>
        <row r="18">
          <cell r="B18" t="str">
            <v>Palifermin</v>
          </cell>
          <cell r="AF18">
            <v>4</v>
          </cell>
          <cell r="AH18">
            <v>7</v>
          </cell>
          <cell r="AJ18">
            <v>8</v>
          </cell>
          <cell r="AL18">
            <v>13</v>
          </cell>
          <cell r="AN18">
            <v>32</v>
          </cell>
          <cell r="AR18">
            <v>13</v>
          </cell>
          <cell r="AT18">
            <v>18</v>
          </cell>
          <cell r="AU18">
            <v>1.5714285714285716</v>
          </cell>
          <cell r="AV18">
            <v>20</v>
          </cell>
          <cell r="AW18">
            <v>1.5</v>
          </cell>
          <cell r="AX18">
            <v>22</v>
          </cell>
          <cell r="AY18">
            <v>0.69230769230769229</v>
          </cell>
          <cell r="AZ18">
            <v>73</v>
          </cell>
        </row>
        <row r="19">
          <cell r="B19" t="str">
            <v xml:space="preserve">Other </v>
          </cell>
          <cell r="C19">
            <v>2.6</v>
          </cell>
          <cell r="D19">
            <v>16.2</v>
          </cell>
          <cell r="E19">
            <v>41.8</v>
          </cell>
          <cell r="F19">
            <v>49.6</v>
          </cell>
          <cell r="G19">
            <v>110.19999999999999</v>
          </cell>
          <cell r="I19">
            <v>18.100000000000001</v>
          </cell>
          <cell r="K19">
            <v>19.399999999999999</v>
          </cell>
          <cell r="M19">
            <v>15</v>
          </cell>
          <cell r="O19">
            <v>15.5</v>
          </cell>
          <cell r="Q19">
            <v>68</v>
          </cell>
          <cell r="T19">
            <v>14.2</v>
          </cell>
          <cell r="U19">
            <v>-0.21546961325966862</v>
          </cell>
          <cell r="V19">
            <v>13</v>
          </cell>
          <cell r="W19">
            <v>-0.32989690721649478</v>
          </cell>
          <cell r="X19">
            <v>13</v>
          </cell>
          <cell r="Y19">
            <v>-0.1333333333333333</v>
          </cell>
          <cell r="Z19">
            <v>13</v>
          </cell>
          <cell r="AA19">
            <v>-0.16129032258064513</v>
          </cell>
          <cell r="AB19">
            <v>53.2</v>
          </cell>
          <cell r="AC19">
            <v>-0.21764705882352942</v>
          </cell>
          <cell r="AF19">
            <v>13</v>
          </cell>
          <cell r="AG19">
            <v>-8.4507042253521125E-2</v>
          </cell>
          <cell r="AH19">
            <v>8</v>
          </cell>
          <cell r="AI19">
            <v>-0.38461538461538458</v>
          </cell>
          <cell r="AJ19">
            <v>12</v>
          </cell>
          <cell r="AK19">
            <v>-7.6923076923076872E-2</v>
          </cell>
          <cell r="AL19">
            <v>3</v>
          </cell>
          <cell r="AM19">
            <v>-0.76923076923076916</v>
          </cell>
          <cell r="AN19">
            <v>34</v>
          </cell>
          <cell r="AO19">
            <v>-0.36090225563909772</v>
          </cell>
          <cell r="AR19">
            <v>2</v>
          </cell>
          <cell r="AS19">
            <v>-0.84615384615384615</v>
          </cell>
          <cell r="AT19">
            <v>5</v>
          </cell>
          <cell r="AU19">
            <v>-0.375</v>
          </cell>
          <cell r="AV19">
            <v>5</v>
          </cell>
          <cell r="AW19">
            <v>-0.58333333333333326</v>
          </cell>
          <cell r="AX19">
            <v>5</v>
          </cell>
          <cell r="AY19">
            <v>0.66666666666666674</v>
          </cell>
          <cell r="AZ19">
            <v>17</v>
          </cell>
          <cell r="BA19">
            <v>-0.5</v>
          </cell>
        </row>
        <row r="20">
          <cell r="B20" t="str">
            <v>Total Product Sales</v>
          </cell>
          <cell r="C20">
            <v>908.6</v>
          </cell>
          <cell r="D20">
            <v>1115.2</v>
          </cell>
          <cell r="E20">
            <v>1345.8</v>
          </cell>
          <cell r="F20">
            <v>1621.6</v>
          </cell>
          <cell r="G20">
            <v>4991.2</v>
          </cell>
          <cell r="I20">
            <v>1635.8999999999996</v>
          </cell>
          <cell r="K20">
            <v>1916.5</v>
          </cell>
          <cell r="M20">
            <v>2078.1000000000004</v>
          </cell>
          <cell r="O20">
            <v>2237.6999999999998</v>
          </cell>
          <cell r="Q20">
            <v>7868.2</v>
          </cell>
          <cell r="T20">
            <v>2207.8000000000002</v>
          </cell>
          <cell r="U20">
            <v>0.34959349593495981</v>
          </cell>
          <cell r="V20">
            <v>2431</v>
          </cell>
          <cell r="W20">
            <v>0.26845812679363412</v>
          </cell>
          <cell r="X20">
            <v>2560</v>
          </cell>
          <cell r="Y20">
            <v>0.23189451903180758</v>
          </cell>
          <cell r="Z20">
            <v>2778</v>
          </cell>
          <cell r="AA20">
            <v>0.24145327791929216</v>
          </cell>
          <cell r="AB20">
            <v>9976.7999999999993</v>
          </cell>
          <cell r="AC20">
            <v>0.26799013751556888</v>
          </cell>
          <cell r="AF20">
            <v>2735</v>
          </cell>
          <cell r="AG20">
            <v>0.23878974544795706</v>
          </cell>
          <cell r="AH20">
            <v>3072</v>
          </cell>
          <cell r="AI20">
            <v>0.26367749897161663</v>
          </cell>
          <cell r="AJ20">
            <v>3049</v>
          </cell>
          <cell r="AK20">
            <v>0.19101562499999991</v>
          </cell>
          <cell r="AL20">
            <v>3168</v>
          </cell>
          <cell r="AM20">
            <v>0.14038876889848817</v>
          </cell>
          <cell r="AN20">
            <v>12022</v>
          </cell>
          <cell r="AO20">
            <v>0.20499558976826249</v>
          </cell>
          <cell r="AR20">
            <v>3127</v>
          </cell>
          <cell r="AS20">
            <v>0.1433272394881171</v>
          </cell>
          <cell r="AT20">
            <v>3303</v>
          </cell>
          <cell r="AU20">
            <v>7.51953125E-2</v>
          </cell>
          <cell r="AV20">
            <v>3423</v>
          </cell>
          <cell r="AW20">
            <v>0.12266316825188595</v>
          </cell>
          <cell r="AX20">
            <v>3566</v>
          </cell>
          <cell r="AY20">
            <v>0.12563131313131315</v>
          </cell>
          <cell r="AZ20">
            <v>13419</v>
          </cell>
          <cell r="BA20">
            <v>0.11620362668441198</v>
          </cell>
        </row>
        <row r="21">
          <cell r="B21" t="str">
            <v>Corporate Partner Rev.</v>
          </cell>
          <cell r="C21">
            <v>31.5</v>
          </cell>
          <cell r="D21">
            <v>53.9</v>
          </cell>
          <cell r="E21">
            <v>62.8</v>
          </cell>
          <cell r="F21">
            <v>52.1</v>
          </cell>
          <cell r="G21">
            <v>200.3</v>
          </cell>
          <cell r="I21">
            <v>33.9</v>
          </cell>
          <cell r="K21">
            <v>32.700000000000003</v>
          </cell>
          <cell r="M21">
            <v>28.8</v>
          </cell>
          <cell r="O21">
            <v>9.3000000000000007</v>
          </cell>
          <cell r="Q21">
            <v>104.69999999999999</v>
          </cell>
          <cell r="T21">
            <v>35</v>
          </cell>
          <cell r="U21">
            <v>3.2448377581121068E-2</v>
          </cell>
          <cell r="V21">
            <v>43.9</v>
          </cell>
          <cell r="W21">
            <v>0.34250764525993871</v>
          </cell>
          <cell r="X21">
            <v>38</v>
          </cell>
          <cell r="Y21">
            <v>0.31944444444444442</v>
          </cell>
          <cell r="Z21">
            <v>21</v>
          </cell>
          <cell r="AA21">
            <v>1.258064516129032</v>
          </cell>
          <cell r="AB21">
            <v>137.9</v>
          </cell>
          <cell r="AC21">
            <v>0.31709646609360087</v>
          </cell>
          <cell r="AF21">
            <v>0</v>
          </cell>
          <cell r="AG21">
            <v>-1</v>
          </cell>
          <cell r="AH21">
            <v>0</v>
          </cell>
          <cell r="AI21">
            <v>-1</v>
          </cell>
          <cell r="AK21">
            <v>-1</v>
          </cell>
          <cell r="AM21">
            <v>-1</v>
          </cell>
          <cell r="AN21">
            <v>0</v>
          </cell>
          <cell r="AO21">
            <v>-1</v>
          </cell>
          <cell r="AR21">
            <v>0</v>
          </cell>
          <cell r="AS21" t="e">
            <v>#DIV/0!</v>
          </cell>
          <cell r="AT21">
            <v>0</v>
          </cell>
          <cell r="AU21" t="e">
            <v>#DIV/0!</v>
          </cell>
          <cell r="AW21" t="e">
            <v>#DIV/0!</v>
          </cell>
          <cell r="AY21" t="e">
            <v>#DIV/0!</v>
          </cell>
          <cell r="AZ21">
            <v>0</v>
          </cell>
          <cell r="BA21" t="e">
            <v>#DIV/0!</v>
          </cell>
        </row>
        <row r="22">
          <cell r="B22" t="str">
            <v>Royalties/Corporate Partner</v>
          </cell>
          <cell r="C22">
            <v>68.400000000000006</v>
          </cell>
          <cell r="D22">
            <v>80</v>
          </cell>
          <cell r="E22">
            <v>90.7</v>
          </cell>
          <cell r="F22">
            <v>92.4</v>
          </cell>
          <cell r="G22">
            <v>331.5</v>
          </cell>
          <cell r="I22">
            <v>91.4</v>
          </cell>
          <cell r="K22">
            <v>91.9</v>
          </cell>
          <cell r="M22">
            <v>100.5</v>
          </cell>
          <cell r="O22">
            <v>99.3</v>
          </cell>
          <cell r="Q22">
            <v>383.1</v>
          </cell>
          <cell r="T22">
            <v>100.2</v>
          </cell>
          <cell r="U22">
            <v>9.6280087527352176E-2</v>
          </cell>
          <cell r="V22">
            <v>110</v>
          </cell>
          <cell r="W22">
            <v>0.19695321001088129</v>
          </cell>
          <cell r="X22">
            <v>115</v>
          </cell>
          <cell r="Y22">
            <v>0.14427860696517403</v>
          </cell>
          <cell r="Z22">
            <v>110</v>
          </cell>
          <cell r="AA22">
            <v>0.10775427995971798</v>
          </cell>
          <cell r="AB22">
            <v>435.2</v>
          </cell>
          <cell r="AC22">
            <v>0.13599582354476625</v>
          </cell>
          <cell r="AF22">
            <v>98</v>
          </cell>
          <cell r="AG22">
            <v>-2.1956087824351322E-2</v>
          </cell>
          <cell r="AH22">
            <v>100</v>
          </cell>
          <cell r="AI22">
            <v>-9.0909090909090939E-2</v>
          </cell>
          <cell r="AJ22">
            <v>107</v>
          </cell>
          <cell r="AK22">
            <v>-6.956521739130439E-2</v>
          </cell>
          <cell r="AL22">
            <v>103</v>
          </cell>
          <cell r="AM22">
            <v>-6.3636363636363602E-2</v>
          </cell>
          <cell r="AN22">
            <v>408</v>
          </cell>
          <cell r="AO22">
            <v>-6.25E-2</v>
          </cell>
          <cell r="AR22">
            <v>90</v>
          </cell>
          <cell r="AS22">
            <v>-8.1632653061224469E-2</v>
          </cell>
          <cell r="AT22">
            <v>90</v>
          </cell>
          <cell r="AU22">
            <v>-9.9999999999999978E-2</v>
          </cell>
          <cell r="AV22">
            <v>90</v>
          </cell>
          <cell r="AW22">
            <v>-0.15887850467289721</v>
          </cell>
          <cell r="AX22">
            <v>90</v>
          </cell>
          <cell r="AY22">
            <v>-0.12621359223300976</v>
          </cell>
          <cell r="AZ22">
            <v>360</v>
          </cell>
          <cell r="BA22">
            <v>-0.11764705882352944</v>
          </cell>
        </row>
        <row r="23">
          <cell r="B23" t="str">
            <v>Total Revenues</v>
          </cell>
          <cell r="C23">
            <v>1008.5</v>
          </cell>
          <cell r="D23">
            <v>1249.1000000000001</v>
          </cell>
          <cell r="E23">
            <v>1499.3</v>
          </cell>
          <cell r="F23">
            <v>1766.1</v>
          </cell>
          <cell r="G23">
            <v>5523</v>
          </cell>
          <cell r="I23">
            <v>1761.1999999999998</v>
          </cell>
          <cell r="K23">
            <v>2041.1000000000001</v>
          </cell>
          <cell r="M23">
            <v>2207.4000000000005</v>
          </cell>
          <cell r="O23">
            <v>2346.3000000000002</v>
          </cell>
          <cell r="Q23">
            <v>8356</v>
          </cell>
          <cell r="T23">
            <v>2343</v>
          </cell>
          <cell r="U23">
            <v>0.33034294799000685</v>
          </cell>
          <cell r="V23">
            <v>2584.9</v>
          </cell>
          <cell r="W23">
            <v>0.26642496692959683</v>
          </cell>
          <cell r="X23">
            <v>2713</v>
          </cell>
          <cell r="Y23">
            <v>0.22904774848237719</v>
          </cell>
          <cell r="Z23">
            <v>2909</v>
          </cell>
          <cell r="AA23">
            <v>0.23982440438136621</v>
          </cell>
          <cell r="AB23">
            <v>10549.9</v>
          </cell>
          <cell r="AC23">
            <v>0.26255385351842975</v>
          </cell>
          <cell r="AF23">
            <v>2833</v>
          </cell>
          <cell r="AG23">
            <v>8574.9360605018901</v>
          </cell>
          <cell r="AH23">
            <v>3172</v>
          </cell>
          <cell r="AI23">
            <v>0.22712677473016352</v>
          </cell>
          <cell r="AJ23">
            <v>3156</v>
          </cell>
          <cell r="AK23">
            <v>0.16328787320309623</v>
          </cell>
          <cell r="AL23">
            <v>3271</v>
          </cell>
          <cell r="AM23">
            <v>0.12444138879339972</v>
          </cell>
          <cell r="AN23">
            <v>12430</v>
          </cell>
          <cell r="AO23">
            <v>0.17821022000208542</v>
          </cell>
          <cell r="AR23">
            <v>3217</v>
          </cell>
          <cell r="AS23">
            <v>0.13554535827744441</v>
          </cell>
          <cell r="AT23">
            <v>3393</v>
          </cell>
          <cell r="AU23">
            <v>6.9672131147541005E-2</v>
          </cell>
          <cell r="AV23">
            <v>3513</v>
          </cell>
          <cell r="AW23">
            <v>0.1131178707224334</v>
          </cell>
          <cell r="AX23">
            <v>3656</v>
          </cell>
          <cell r="AY23">
            <v>0.11770100886579038</v>
          </cell>
          <cell r="AZ23">
            <v>13779</v>
          </cell>
          <cell r="BA23">
            <v>0.10852775543041027</v>
          </cell>
        </row>
        <row r="24">
          <cell r="B24" t="str">
            <v>Operating Expenses:</v>
          </cell>
          <cell r="AC24">
            <v>11921.386999999999</v>
          </cell>
        </row>
        <row r="25">
          <cell r="B25" t="str">
            <v xml:space="preserve">   Cost of Sales</v>
          </cell>
          <cell r="C25">
            <v>103.6</v>
          </cell>
          <cell r="D25">
            <v>131.9</v>
          </cell>
          <cell r="E25">
            <v>226.4</v>
          </cell>
          <cell r="F25">
            <v>278.39999999999998</v>
          </cell>
          <cell r="G25">
            <v>740.3</v>
          </cell>
          <cell r="I25">
            <v>283.3</v>
          </cell>
          <cell r="K25">
            <v>329.1</v>
          </cell>
          <cell r="M25">
            <v>340</v>
          </cell>
          <cell r="O25">
            <v>388.3</v>
          </cell>
          <cell r="Q25">
            <v>1340.7</v>
          </cell>
          <cell r="T25">
            <v>371.5</v>
          </cell>
          <cell r="U25">
            <v>0.31133074479350498</v>
          </cell>
          <cell r="V25">
            <v>435</v>
          </cell>
          <cell r="W25">
            <v>0.32178669097538726</v>
          </cell>
          <cell r="X25">
            <v>447</v>
          </cell>
          <cell r="Y25">
            <v>0.31470588235294117</v>
          </cell>
          <cell r="Z25">
            <v>476</v>
          </cell>
          <cell r="AA25">
            <v>0.22585629667782636</v>
          </cell>
          <cell r="AB25">
            <v>1729.5</v>
          </cell>
          <cell r="AC25">
            <v>0.28999776236294461</v>
          </cell>
          <cell r="AF25">
            <v>489</v>
          </cell>
          <cell r="AG25">
            <v>0.31628532974428003</v>
          </cell>
          <cell r="AH25">
            <v>530</v>
          </cell>
          <cell r="AI25">
            <v>0.21839080459770122</v>
          </cell>
          <cell r="AJ25">
            <v>505</v>
          </cell>
          <cell r="AK25">
            <v>0.12975391498881428</v>
          </cell>
          <cell r="AL25">
            <v>511</v>
          </cell>
          <cell r="AM25">
            <v>7.3529411764705843E-2</v>
          </cell>
          <cell r="AN25">
            <v>2035</v>
          </cell>
          <cell r="AO25">
            <v>0.17664064758600762</v>
          </cell>
          <cell r="AR25">
            <v>552</v>
          </cell>
          <cell r="AS25">
            <v>0.12883435582822078</v>
          </cell>
          <cell r="AT25">
            <v>561.51</v>
          </cell>
          <cell r="AU25">
            <v>5.9452830188679195E-2</v>
          </cell>
          <cell r="AV25">
            <v>573.35250000000008</v>
          </cell>
          <cell r="AW25">
            <v>0.13535148514851492</v>
          </cell>
          <cell r="AX25">
            <v>588.39</v>
          </cell>
          <cell r="AY25">
            <v>0.15144814090019576</v>
          </cell>
          <cell r="AZ25">
            <v>2275.2525000000001</v>
          </cell>
          <cell r="BA25">
            <v>0.11806019656019662</v>
          </cell>
        </row>
        <row r="26">
          <cell r="B26" t="str">
            <v xml:space="preserve">   % of Product Revenues</v>
          </cell>
          <cell r="C26">
            <v>0.11402157164869028</v>
          </cell>
          <cell r="D26">
            <v>0.11827474892395982</v>
          </cell>
          <cell r="E26">
            <v>0.16822707683162433</v>
          </cell>
          <cell r="F26">
            <v>0.17168228909718797</v>
          </cell>
          <cell r="G26">
            <v>0.1483210450392691</v>
          </cell>
          <cell r="I26">
            <v>0.17018155143957453</v>
          </cell>
          <cell r="K26">
            <v>0.16916253587268457</v>
          </cell>
          <cell r="M26">
            <v>0.16149367210432608</v>
          </cell>
          <cell r="O26">
            <v>0.17138132904321401</v>
          </cell>
          <cell r="Q26">
            <v>0.1679799700058463</v>
          </cell>
          <cell r="T26">
            <v>0.16826705317510643</v>
          </cell>
          <cell r="V26">
            <v>0.17893870835047307</v>
          </cell>
          <cell r="X26">
            <v>0.17460937500000001</v>
          </cell>
          <cell r="Z26">
            <v>0.17134629229661627</v>
          </cell>
          <cell r="AB26">
            <v>0.17335217705075778</v>
          </cell>
          <cell r="AF26">
            <v>0.17879341864716636</v>
          </cell>
          <cell r="AH26">
            <v>0.17252604166666666</v>
          </cell>
          <cell r="AJ26">
            <v>0.16562807477861594</v>
          </cell>
          <cell r="AL26">
            <v>0.16130050505050506</v>
          </cell>
          <cell r="AN26">
            <v>0.16927299950091498</v>
          </cell>
          <cell r="AR26">
            <v>0.17652702270546849</v>
          </cell>
          <cell r="AT26">
            <v>0.17</v>
          </cell>
          <cell r="AV26">
            <v>0.16750000000000001</v>
          </cell>
          <cell r="AX26">
            <v>0.16500000000000001</v>
          </cell>
          <cell r="AZ26">
            <v>0.16955454951933827</v>
          </cell>
        </row>
        <row r="27">
          <cell r="B27" t="str">
            <v xml:space="preserve">   R&amp;D</v>
          </cell>
          <cell r="C27">
            <v>203.4</v>
          </cell>
          <cell r="D27">
            <v>233.6</v>
          </cell>
          <cell r="E27">
            <v>312.60000000000002</v>
          </cell>
          <cell r="F27">
            <v>367</v>
          </cell>
          <cell r="G27">
            <v>1116.5999999999999</v>
          </cell>
          <cell r="I27">
            <v>351.3</v>
          </cell>
          <cell r="K27">
            <v>393.7</v>
          </cell>
          <cell r="M27">
            <v>407.5</v>
          </cell>
          <cell r="O27">
            <v>502.9</v>
          </cell>
          <cell r="Q27">
            <v>1655.4</v>
          </cell>
          <cell r="T27">
            <v>432.9</v>
          </cell>
          <cell r="U27">
            <v>0.23228010247651576</v>
          </cell>
          <cell r="V27">
            <v>460.4</v>
          </cell>
          <cell r="W27">
            <v>0.16941833883667767</v>
          </cell>
          <cell r="X27">
            <v>495</v>
          </cell>
          <cell r="Y27">
            <v>0.21472392638036819</v>
          </cell>
          <cell r="Z27">
            <v>608</v>
          </cell>
          <cell r="AA27">
            <v>0.20898787035195876</v>
          </cell>
          <cell r="AB27">
            <v>1996.3</v>
          </cell>
          <cell r="AC27">
            <v>0.20593210100277859</v>
          </cell>
          <cell r="AF27">
            <v>521</v>
          </cell>
          <cell r="AG27">
            <v>0.20351120351120366</v>
          </cell>
          <cell r="AH27">
            <v>564</v>
          </cell>
          <cell r="AI27">
            <v>0.22502172024326672</v>
          </cell>
          <cell r="AJ27">
            <v>559</v>
          </cell>
          <cell r="AK27">
            <v>0.12929292929292924</v>
          </cell>
          <cell r="AL27">
            <v>658</v>
          </cell>
          <cell r="AM27">
            <v>8.2236842105263053E-2</v>
          </cell>
          <cell r="AN27">
            <v>2302</v>
          </cell>
          <cell r="AO27">
            <v>0.15313329659870756</v>
          </cell>
          <cell r="AR27">
            <v>624</v>
          </cell>
          <cell r="AS27">
            <v>0.19769673704414581</v>
          </cell>
          <cell r="AT27">
            <v>725</v>
          </cell>
          <cell r="AU27">
            <v>0.28546099290780136</v>
          </cell>
          <cell r="AV27">
            <v>785</v>
          </cell>
          <cell r="AW27">
            <v>0.40429338103756707</v>
          </cell>
          <cell r="AX27">
            <v>875</v>
          </cell>
          <cell r="AY27">
            <v>0.32978723404255317</v>
          </cell>
          <cell r="AZ27">
            <v>3009</v>
          </cell>
          <cell r="BA27">
            <v>0.30712423979148573</v>
          </cell>
        </row>
        <row r="28">
          <cell r="B28" t="str">
            <v xml:space="preserve">   % of Total Revenues</v>
          </cell>
          <cell r="G28">
            <v>0.20217273221075502</v>
          </cell>
          <cell r="Q28">
            <v>0.19810914313068456</v>
          </cell>
          <cell r="T28">
            <v>0.18476312419974392</v>
          </cell>
          <cell r="V28">
            <v>0.17811133892993924</v>
          </cell>
          <cell r="X28">
            <v>0.18245484703280501</v>
          </cell>
          <cell r="Z28">
            <v>0.20900653145410794</v>
          </cell>
          <cell r="AB28">
            <v>0.18922454241272429</v>
          </cell>
          <cell r="AF28">
            <v>0.18390398870455349</v>
          </cell>
          <cell r="AH28">
            <v>0.17780580075662042</v>
          </cell>
          <cell r="AJ28">
            <v>0.17712294043092522</v>
          </cell>
          <cell r="AL28">
            <v>0.20116172424335066</v>
          </cell>
          <cell r="AN28">
            <v>0.18519710378117457</v>
          </cell>
          <cell r="AR28">
            <v>0.19396953683556109</v>
          </cell>
          <cell r="AT28">
            <v>0.21367521367521367</v>
          </cell>
          <cell r="AV28">
            <v>0.22345573583831482</v>
          </cell>
          <cell r="AX28">
            <v>0.23933260393873085</v>
          </cell>
          <cell r="AZ28">
            <v>0.21837578924450252</v>
          </cell>
        </row>
        <row r="29">
          <cell r="B29" t="str">
            <v xml:space="preserve">   SG&amp;A</v>
          </cell>
          <cell r="C29">
            <v>245.8</v>
          </cell>
          <cell r="D29">
            <v>320.5</v>
          </cell>
          <cell r="E29">
            <v>394.9</v>
          </cell>
          <cell r="F29">
            <v>500.9</v>
          </cell>
          <cell r="G29">
            <v>1462.1</v>
          </cell>
          <cell r="I29">
            <v>390.1</v>
          </cell>
          <cell r="K29">
            <v>453.5</v>
          </cell>
          <cell r="M29">
            <v>483</v>
          </cell>
          <cell r="O29">
            <v>626</v>
          </cell>
          <cell r="Q29">
            <v>1952.6</v>
          </cell>
          <cell r="T29">
            <v>512.4</v>
          </cell>
          <cell r="U29">
            <v>0.31350935657523693</v>
          </cell>
          <cell r="V29">
            <v>586.70000000000005</v>
          </cell>
          <cell r="W29">
            <v>0.29371554575523717</v>
          </cell>
          <cell r="X29">
            <v>635</v>
          </cell>
          <cell r="Y29">
            <v>0.31469979296066253</v>
          </cell>
          <cell r="Z29">
            <v>813</v>
          </cell>
          <cell r="AA29">
            <v>0.29872204472843444</v>
          </cell>
          <cell r="AB29">
            <v>2547.1</v>
          </cell>
          <cell r="AC29">
            <v>0.30446584041790437</v>
          </cell>
          <cell r="AF29">
            <v>577</v>
          </cell>
          <cell r="AG29">
            <v>0.12607338017174086</v>
          </cell>
          <cell r="AH29">
            <v>646</v>
          </cell>
          <cell r="AI29">
            <v>0.10107380262485077</v>
          </cell>
          <cell r="AJ29">
            <v>656</v>
          </cell>
          <cell r="AK29">
            <v>3.3070866141732269E-2</v>
          </cell>
          <cell r="AL29">
            <v>913</v>
          </cell>
          <cell r="AM29">
            <v>0.12300123001230023</v>
          </cell>
          <cell r="AN29">
            <v>2792</v>
          </cell>
          <cell r="AO29">
            <v>9.6148561108711839E-2</v>
          </cell>
          <cell r="AR29">
            <v>652</v>
          </cell>
          <cell r="AS29">
            <v>0.12998266897746968</v>
          </cell>
          <cell r="AT29">
            <v>695.56499999999994</v>
          </cell>
          <cell r="AU29">
            <v>7.6726006191950358E-2</v>
          </cell>
          <cell r="AV29">
            <v>772.86</v>
          </cell>
          <cell r="AW29">
            <v>0.1781402439024391</v>
          </cell>
          <cell r="AX29">
            <v>906.68799999999999</v>
          </cell>
          <cell r="AY29">
            <v>-6.9134720700986252E-3</v>
          </cell>
          <cell r="AZ29">
            <v>3027.1130000000003</v>
          </cell>
          <cell r="BA29">
            <v>8.4209527220630465E-2</v>
          </cell>
        </row>
        <row r="30">
          <cell r="B30" t="str">
            <v xml:space="preserve">   % of Total Revenues</v>
          </cell>
          <cell r="G30">
            <v>0.26472931377874342</v>
          </cell>
          <cell r="Q30">
            <v>0.23367640019147917</v>
          </cell>
          <cell r="T30">
            <v>0.21869398207426374</v>
          </cell>
          <cell r="V30">
            <v>0.22697202986575885</v>
          </cell>
          <cell r="X30">
            <v>0.23405823811279028</v>
          </cell>
          <cell r="Z30">
            <v>0.27947748367136471</v>
          </cell>
          <cell r="AB30">
            <v>0.2414335680906928</v>
          </cell>
          <cell r="AF30">
            <v>0.20367102012001412</v>
          </cell>
          <cell r="AH30">
            <v>0.20365699873896595</v>
          </cell>
          <cell r="AJ30">
            <v>0.20785804816223066</v>
          </cell>
          <cell r="AL30">
            <v>0.27911953531030265</v>
          </cell>
          <cell r="AN30">
            <v>0.2246178600160901</v>
          </cell>
          <cell r="AR30">
            <v>0.20267329810382345</v>
          </cell>
          <cell r="AT30">
            <v>0.20499999999999999</v>
          </cell>
          <cell r="AV30">
            <v>0.22</v>
          </cell>
          <cell r="AX30">
            <v>0.248</v>
          </cell>
          <cell r="AZ30">
            <v>0.21969032585819001</v>
          </cell>
        </row>
        <row r="31">
          <cell r="B31" t="str">
            <v xml:space="preserve">   Loss of Affiliates, Net</v>
          </cell>
          <cell r="C31">
            <v>-1.7</v>
          </cell>
          <cell r="D31">
            <v>-1.7</v>
          </cell>
          <cell r="E31">
            <v>-3.4</v>
          </cell>
          <cell r="F31">
            <v>-5.8</v>
          </cell>
          <cell r="G31">
            <v>-12.6</v>
          </cell>
          <cell r="I31">
            <v>-9.6</v>
          </cell>
          <cell r="K31">
            <v>-12.3</v>
          </cell>
          <cell r="M31">
            <v>36.200000000000003</v>
          </cell>
          <cell r="O31">
            <v>-10</v>
          </cell>
          <cell r="Q31">
            <v>4.3000000000000043</v>
          </cell>
          <cell r="T31">
            <v>0</v>
          </cell>
          <cell r="U31">
            <v>-1</v>
          </cell>
          <cell r="V31">
            <v>0</v>
          </cell>
          <cell r="W31">
            <v>-1</v>
          </cell>
          <cell r="X31">
            <v>0</v>
          </cell>
          <cell r="Y31">
            <v>-1</v>
          </cell>
          <cell r="Z31">
            <v>0</v>
          </cell>
          <cell r="AA31">
            <v>-1</v>
          </cell>
          <cell r="AB31">
            <v>0</v>
          </cell>
          <cell r="AC31">
            <v>-1</v>
          </cell>
          <cell r="AF31">
            <v>0</v>
          </cell>
          <cell r="AH31">
            <v>0</v>
          </cell>
          <cell r="AJ31">
            <v>0</v>
          </cell>
          <cell r="AL31">
            <v>0</v>
          </cell>
          <cell r="AN31">
            <v>0</v>
          </cell>
          <cell r="AR31">
            <v>0</v>
          </cell>
          <cell r="AT31">
            <v>0</v>
          </cell>
          <cell r="AV31">
            <v>0</v>
          </cell>
          <cell r="AX31">
            <v>0</v>
          </cell>
          <cell r="AZ31">
            <v>0</v>
          </cell>
        </row>
        <row r="32">
          <cell r="B32" t="str">
            <v xml:space="preserve">   Other </v>
          </cell>
          <cell r="C32">
            <v>0</v>
          </cell>
          <cell r="D32">
            <v>0</v>
          </cell>
          <cell r="E32">
            <v>-35.5</v>
          </cell>
          <cell r="F32">
            <v>0</v>
          </cell>
          <cell r="G32">
            <v>0</v>
          </cell>
          <cell r="K32">
            <v>-24</v>
          </cell>
          <cell r="Q32">
            <v>-24</v>
          </cell>
          <cell r="T32">
            <v>0</v>
          </cell>
          <cell r="V32">
            <v>0</v>
          </cell>
          <cell r="X32">
            <v>0</v>
          </cell>
          <cell r="Z32">
            <v>0</v>
          </cell>
          <cell r="AB32">
            <v>0</v>
          </cell>
          <cell r="AF32">
            <v>0</v>
          </cell>
          <cell r="AH32">
            <v>0</v>
          </cell>
          <cell r="AJ32">
            <v>0</v>
          </cell>
          <cell r="AL32">
            <v>0</v>
          </cell>
          <cell r="AN32">
            <v>0</v>
          </cell>
          <cell r="AR32">
            <v>0</v>
          </cell>
          <cell r="AT32">
            <v>0</v>
          </cell>
          <cell r="AV32">
            <v>0</v>
          </cell>
          <cell r="AX32">
            <v>0</v>
          </cell>
          <cell r="AZ32">
            <v>0</v>
          </cell>
        </row>
        <row r="33">
          <cell r="B33" t="str">
            <v xml:space="preserve">   Options Expense</v>
          </cell>
        </row>
        <row r="34">
          <cell r="B34" t="str">
            <v>Total Operating Expenses</v>
          </cell>
          <cell r="C34">
            <v>551.1</v>
          </cell>
          <cell r="D34">
            <v>684.3</v>
          </cell>
          <cell r="E34">
            <v>895</v>
          </cell>
          <cell r="F34">
            <v>1140.5</v>
          </cell>
          <cell r="G34">
            <v>3461.6</v>
          </cell>
          <cell r="I34">
            <v>1015.1</v>
          </cell>
          <cell r="K34">
            <v>1140</v>
          </cell>
          <cell r="M34">
            <v>1266.7</v>
          </cell>
          <cell r="O34">
            <v>1507.2</v>
          </cell>
          <cell r="Q34">
            <v>4929.0000000000009</v>
          </cell>
          <cell r="T34">
            <v>1316.8</v>
          </cell>
          <cell r="U34">
            <v>0.76491086985658807</v>
          </cell>
          <cell r="V34">
            <v>1482.1</v>
          </cell>
          <cell r="W34">
            <v>0.64476750638108937</v>
          </cell>
          <cell r="X34">
            <v>1577</v>
          </cell>
          <cell r="Y34">
            <v>0.67641118316147453</v>
          </cell>
          <cell r="Z34">
            <v>1897</v>
          </cell>
          <cell r="AA34">
            <v>1.2607555714455962</v>
          </cell>
          <cell r="AB34">
            <v>6272.9</v>
          </cell>
          <cell r="AC34">
            <v>0.83043478260869508</v>
          </cell>
          <cell r="AF34">
            <v>1587</v>
          </cell>
          <cell r="AG34">
            <v>0.20519441069258804</v>
          </cell>
          <cell r="AH34">
            <v>1740</v>
          </cell>
          <cell r="AI34">
            <v>0.17400985088725474</v>
          </cell>
          <cell r="AJ34">
            <v>1720</v>
          </cell>
          <cell r="AK34">
            <v>9.0678503487634732E-2</v>
          </cell>
          <cell r="AL34">
            <v>2082</v>
          </cell>
          <cell r="AM34">
            <v>9.7522403795466506E-2</v>
          </cell>
          <cell r="AN34">
            <v>7129</v>
          </cell>
          <cell r="AO34">
            <v>0.13647595211146357</v>
          </cell>
          <cell r="AR34">
            <v>1828</v>
          </cell>
          <cell r="AS34">
            <v>0.15185885318210457</v>
          </cell>
          <cell r="AT34">
            <v>1982.0749999999998</v>
          </cell>
          <cell r="AU34">
            <v>0.1391235632183907</v>
          </cell>
          <cell r="AV34">
            <v>2131.2125000000001</v>
          </cell>
          <cell r="AW34">
            <v>0.23907703488372101</v>
          </cell>
          <cell r="AX34">
            <v>2370.078</v>
          </cell>
          <cell r="AY34">
            <v>0.13836599423631113</v>
          </cell>
          <cell r="AZ34">
            <v>8311.3654999999999</v>
          </cell>
          <cell r="BA34">
            <v>0.16585292467386736</v>
          </cell>
        </row>
        <row r="35">
          <cell r="B35" t="str">
            <v xml:space="preserve">Operating Income (Loss) </v>
          </cell>
          <cell r="C35">
            <v>457.4</v>
          </cell>
          <cell r="D35">
            <v>564.80000000000018</v>
          </cell>
          <cell r="E35">
            <v>604.29999999999995</v>
          </cell>
          <cell r="F35">
            <v>625.59999999999991</v>
          </cell>
          <cell r="G35">
            <v>2061.4</v>
          </cell>
          <cell r="I35">
            <v>746.0999999999998</v>
          </cell>
          <cell r="K35">
            <v>901.10000000000014</v>
          </cell>
          <cell r="M35">
            <v>940.7000000000005</v>
          </cell>
          <cell r="O35">
            <v>839.10000000000014</v>
          </cell>
          <cell r="Q35">
            <v>3427.0000000000009</v>
          </cell>
          <cell r="T35">
            <v>1026.2</v>
          </cell>
          <cell r="U35">
            <v>0.3754188446588933</v>
          </cell>
          <cell r="V35">
            <v>1102.8000000000002</v>
          </cell>
          <cell r="W35">
            <v>0.22383753190544886</v>
          </cell>
          <cell r="X35">
            <v>1136</v>
          </cell>
          <cell r="Y35">
            <v>0.20761135324758095</v>
          </cell>
          <cell r="Z35">
            <v>1012</v>
          </cell>
          <cell r="AA35">
            <v>0.20605410558932169</v>
          </cell>
          <cell r="AB35">
            <v>4277</v>
          </cell>
          <cell r="AC35">
            <v>0.24803034724248585</v>
          </cell>
          <cell r="AF35">
            <v>1246</v>
          </cell>
          <cell r="AG35">
            <v>0.2141882673942701</v>
          </cell>
          <cell r="AH35">
            <v>1432</v>
          </cell>
          <cell r="AI35">
            <v>0.29851287631483481</v>
          </cell>
          <cell r="AJ35">
            <v>1436</v>
          </cell>
          <cell r="AK35">
            <v>0.2640845070422535</v>
          </cell>
          <cell r="AL35">
            <v>1189</v>
          </cell>
          <cell r="AM35">
            <v>0.17490118577075098</v>
          </cell>
          <cell r="AN35">
            <v>5301</v>
          </cell>
          <cell r="AO35">
            <v>0.23942015431377128</v>
          </cell>
          <cell r="AR35">
            <v>1389</v>
          </cell>
          <cell r="AS35">
            <v>0.1147672552166934</v>
          </cell>
          <cell r="AT35">
            <v>1410.9250000000002</v>
          </cell>
          <cell r="AU35">
            <v>-1.4717178770949579E-2</v>
          </cell>
          <cell r="AV35">
            <v>1381.7874999999999</v>
          </cell>
          <cell r="AW35">
            <v>-3.7752437325905386E-2</v>
          </cell>
          <cell r="AX35">
            <v>1285.922</v>
          </cell>
          <cell r="AY35">
            <v>8.1515559293523943E-2</v>
          </cell>
          <cell r="AZ35">
            <v>5467.6345000000001</v>
          </cell>
          <cell r="BA35">
            <v>3.143454065270701E-2</v>
          </cell>
        </row>
        <row r="36">
          <cell r="B36" t="str">
            <v xml:space="preserve">   Interest, Other Income</v>
          </cell>
          <cell r="C36">
            <v>43.7</v>
          </cell>
          <cell r="D36">
            <v>45.5</v>
          </cell>
          <cell r="E36">
            <v>23.7</v>
          </cell>
          <cell r="F36">
            <v>31.299999999999983</v>
          </cell>
          <cell r="G36">
            <v>144.19999999999999</v>
          </cell>
          <cell r="I36">
            <v>32.799999999999997</v>
          </cell>
          <cell r="K36">
            <v>40.4</v>
          </cell>
          <cell r="M36">
            <v>17.2</v>
          </cell>
          <cell r="O36">
            <v>23</v>
          </cell>
          <cell r="Q36">
            <v>113.39999999999999</v>
          </cell>
          <cell r="T36">
            <v>28.6</v>
          </cell>
          <cell r="U36">
            <v>-0.12804878048780477</v>
          </cell>
          <cell r="V36">
            <v>17.600000000000001</v>
          </cell>
          <cell r="W36">
            <v>-0.5643564356435643</v>
          </cell>
          <cell r="X36">
            <v>22.5</v>
          </cell>
          <cell r="Y36">
            <v>0.30813953488372103</v>
          </cell>
          <cell r="Z36">
            <v>31</v>
          </cell>
          <cell r="AA36">
            <v>0.34782608695652173</v>
          </cell>
          <cell r="AB36">
            <v>99.7</v>
          </cell>
          <cell r="AC36">
            <v>-0.120811287477954</v>
          </cell>
          <cell r="AF36">
            <v>45</v>
          </cell>
          <cell r="AH36">
            <v>20</v>
          </cell>
          <cell r="AJ36">
            <v>48</v>
          </cell>
          <cell r="AL36">
            <v>44</v>
          </cell>
          <cell r="AN36">
            <v>157</v>
          </cell>
          <cell r="AR36">
            <v>114</v>
          </cell>
          <cell r="AT36">
            <v>80</v>
          </cell>
          <cell r="AV36">
            <v>70</v>
          </cell>
          <cell r="AX36">
            <v>65</v>
          </cell>
          <cell r="AZ36">
            <v>329</v>
          </cell>
        </row>
        <row r="37">
          <cell r="B37" t="str">
            <v xml:space="preserve">   Interest, Other Expense</v>
          </cell>
          <cell r="C37">
            <v>-7</v>
          </cell>
          <cell r="D37">
            <v>-12.7</v>
          </cell>
          <cell r="E37">
            <v>-11.6</v>
          </cell>
          <cell r="F37">
            <v>-12.900000000000002</v>
          </cell>
          <cell r="G37">
            <v>-44.2</v>
          </cell>
          <cell r="I37">
            <v>-6.9</v>
          </cell>
          <cell r="K37">
            <v>-8.8000000000000007</v>
          </cell>
          <cell r="M37">
            <v>-7.8</v>
          </cell>
          <cell r="O37">
            <v>-8</v>
          </cell>
          <cell r="Q37">
            <v>-31.5</v>
          </cell>
          <cell r="T37">
            <v>-7.5</v>
          </cell>
          <cell r="U37">
            <v>8.6956521739130377E-2</v>
          </cell>
          <cell r="V37">
            <v>-7.5</v>
          </cell>
          <cell r="W37">
            <v>-0.14772727272727282</v>
          </cell>
          <cell r="X37">
            <v>-7.5</v>
          </cell>
          <cell r="Y37">
            <v>-3.8461538461538436E-2</v>
          </cell>
          <cell r="Z37">
            <v>-30</v>
          </cell>
          <cell r="AA37">
            <v>2.75</v>
          </cell>
          <cell r="AB37">
            <v>-52.5</v>
          </cell>
          <cell r="AC37">
            <v>0.66666666666666674</v>
          </cell>
          <cell r="AF37">
            <v>-35</v>
          </cell>
          <cell r="AH37">
            <v>-34</v>
          </cell>
          <cell r="AJ37">
            <v>-34</v>
          </cell>
          <cell r="AL37">
            <v>-34</v>
          </cell>
          <cell r="AN37">
            <v>-137</v>
          </cell>
          <cell r="AR37">
            <v>-34</v>
          </cell>
          <cell r="AT37">
            <v>-34</v>
          </cell>
          <cell r="AV37">
            <v>-34</v>
          </cell>
          <cell r="AX37">
            <v>-34</v>
          </cell>
          <cell r="AZ37">
            <v>-136</v>
          </cell>
        </row>
        <row r="38">
          <cell r="B38" t="str">
            <v xml:space="preserve">  One-Time Gains / (Charges)</v>
          </cell>
          <cell r="C38">
            <v>0</v>
          </cell>
          <cell r="D38">
            <v>0</v>
          </cell>
          <cell r="E38">
            <v>-2991.8</v>
          </cell>
          <cell r="F38">
            <v>0</v>
          </cell>
          <cell r="G38">
            <v>-2991.8</v>
          </cell>
          <cell r="I38" t="e">
            <v>#REF!</v>
          </cell>
          <cell r="K38" t="e">
            <v>#REF!</v>
          </cell>
          <cell r="M38" t="e">
            <v>#REF!</v>
          </cell>
          <cell r="O38" t="e">
            <v>#REF!</v>
          </cell>
          <cell r="Q38" t="e">
            <v>#REF!</v>
          </cell>
          <cell r="V38">
            <v>0</v>
          </cell>
          <cell r="X38">
            <v>0</v>
          </cell>
          <cell r="AH38">
            <v>0</v>
          </cell>
          <cell r="AJ38">
            <v>0</v>
          </cell>
          <cell r="AO38" t="e">
            <v>#DIV/0!</v>
          </cell>
          <cell r="AT38">
            <v>0</v>
          </cell>
          <cell r="AV38">
            <v>0</v>
          </cell>
          <cell r="BA38" t="e">
            <v>#DIV/0!</v>
          </cell>
        </row>
        <row r="39">
          <cell r="B39" t="str">
            <v xml:space="preserve">  Other Adjustments</v>
          </cell>
          <cell r="E39">
            <v>-11.5</v>
          </cell>
          <cell r="F39">
            <v>-36.5</v>
          </cell>
          <cell r="G39">
            <v>-48</v>
          </cell>
          <cell r="I39" t="e">
            <v>#REF!</v>
          </cell>
          <cell r="K39" t="e">
            <v>#REF!</v>
          </cell>
          <cell r="M39" t="e">
            <v>#REF!</v>
          </cell>
          <cell r="O39" t="e">
            <v>#REF!</v>
          </cell>
          <cell r="Q39" t="e">
            <v>#REF!</v>
          </cell>
          <cell r="T39">
            <v>0</v>
          </cell>
          <cell r="V39">
            <v>0</v>
          </cell>
          <cell r="X39">
            <v>0</v>
          </cell>
          <cell r="Z39">
            <v>0</v>
          </cell>
          <cell r="AB39">
            <v>0</v>
          </cell>
          <cell r="AF39">
            <v>0</v>
          </cell>
          <cell r="AH39">
            <v>0</v>
          </cell>
          <cell r="AJ39">
            <v>0</v>
          </cell>
          <cell r="AL39">
            <v>0</v>
          </cell>
          <cell r="AN39">
            <v>0</v>
          </cell>
          <cell r="AO39" t="e">
            <v>#DIV/0!</v>
          </cell>
          <cell r="AR39">
            <v>0</v>
          </cell>
          <cell r="AT39">
            <v>0</v>
          </cell>
          <cell r="AV39">
            <v>0</v>
          </cell>
          <cell r="AX39">
            <v>0</v>
          </cell>
          <cell r="AZ39">
            <v>0</v>
          </cell>
          <cell r="BA39" t="e">
            <v>#DIV/0!</v>
          </cell>
        </row>
        <row r="40">
          <cell r="B40" t="str">
            <v xml:space="preserve">Pretax Income (Loss) </v>
          </cell>
          <cell r="C40">
            <v>494.09999999999997</v>
          </cell>
          <cell r="D40">
            <v>597.60000000000014</v>
          </cell>
          <cell r="E40">
            <v>616.4</v>
          </cell>
          <cell r="F40">
            <v>643.99999999999989</v>
          </cell>
          <cell r="G40">
            <v>2161.4</v>
          </cell>
          <cell r="I40">
            <v>771.99999999999977</v>
          </cell>
          <cell r="K40">
            <v>932.70000000000016</v>
          </cell>
          <cell r="M40">
            <v>950.10000000000059</v>
          </cell>
          <cell r="O40">
            <v>854.10000000000014</v>
          </cell>
          <cell r="Q40">
            <v>3508.900000000001</v>
          </cell>
          <cell r="T40">
            <v>1047.3</v>
          </cell>
          <cell r="U40">
            <v>0.35660621761658073</v>
          </cell>
          <cell r="V40">
            <v>1112.9000000000001</v>
          </cell>
          <cell r="W40">
            <v>0.19320253028840995</v>
          </cell>
          <cell r="X40">
            <v>1151</v>
          </cell>
          <cell r="Y40">
            <v>0.21145142616566592</v>
          </cell>
          <cell r="Z40">
            <v>1013</v>
          </cell>
          <cell r="AA40">
            <v>0.18604378878351469</v>
          </cell>
          <cell r="AB40">
            <v>4324.2</v>
          </cell>
          <cell r="AC40">
            <v>0.23235201915130066</v>
          </cell>
          <cell r="AF40">
            <v>1256</v>
          </cell>
          <cell r="AG40">
            <v>0.19927432445335636</v>
          </cell>
          <cell r="AH40">
            <v>1418</v>
          </cell>
          <cell r="AI40">
            <v>0.27414862072063961</v>
          </cell>
          <cell r="AJ40">
            <v>1450</v>
          </cell>
          <cell r="AK40">
            <v>0.2597741094700261</v>
          </cell>
          <cell r="AL40">
            <v>1199</v>
          </cell>
          <cell r="AM40">
            <v>0.18361303060217171</v>
          </cell>
          <cell r="AN40">
            <v>5321</v>
          </cell>
          <cell r="AO40">
            <v>0.23051662735303635</v>
          </cell>
          <cell r="AR40">
            <v>1469</v>
          </cell>
          <cell r="AS40">
            <v>0.16958598726114649</v>
          </cell>
          <cell r="AT40">
            <v>1456.9250000000002</v>
          </cell>
          <cell r="AU40">
            <v>2.7450634696756016E-2</v>
          </cell>
          <cell r="AV40">
            <v>1417.7874999999999</v>
          </cell>
          <cell r="AW40">
            <v>-2.2215517241379379E-2</v>
          </cell>
          <cell r="AX40">
            <v>1316.922</v>
          </cell>
          <cell r="AY40">
            <v>9.8350291909925058E-2</v>
          </cell>
          <cell r="AZ40">
            <v>5660.6345000000001</v>
          </cell>
          <cell r="BA40">
            <v>6.3829073482428056E-2</v>
          </cell>
        </row>
        <row r="41">
          <cell r="B41" t="str">
            <v xml:space="preserve">   Provision For Income Taxes</v>
          </cell>
          <cell r="C41">
            <v>153.19999999999999</v>
          </cell>
          <cell r="D41">
            <v>185.2</v>
          </cell>
          <cell r="E41">
            <v>155.6</v>
          </cell>
          <cell r="F41">
            <v>172.7</v>
          </cell>
          <cell r="G41">
            <v>707.4</v>
          </cell>
          <cell r="I41">
            <v>194.8</v>
          </cell>
          <cell r="K41">
            <v>241.5</v>
          </cell>
          <cell r="M41">
            <v>254.1</v>
          </cell>
          <cell r="O41">
            <v>223.2</v>
          </cell>
          <cell r="Q41">
            <v>913.59999999999991</v>
          </cell>
          <cell r="T41">
            <v>295</v>
          </cell>
          <cell r="U41">
            <v>0.51437371663244336</v>
          </cell>
          <cell r="V41">
            <v>304.3</v>
          </cell>
          <cell r="W41">
            <v>0.26004140786749486</v>
          </cell>
          <cell r="X41">
            <v>312</v>
          </cell>
          <cell r="Y41">
            <v>0.22786304604486429</v>
          </cell>
          <cell r="Z41">
            <v>264</v>
          </cell>
          <cell r="AA41">
            <v>0.18279569892473124</v>
          </cell>
          <cell r="AB41">
            <v>1175.3</v>
          </cell>
          <cell r="AC41">
            <v>0.28644921190893169</v>
          </cell>
          <cell r="AF41">
            <v>332</v>
          </cell>
          <cell r="AG41">
            <v>0.12542372881355934</v>
          </cell>
          <cell r="AH41">
            <v>314</v>
          </cell>
          <cell r="AI41">
            <v>3.1876437725928408E-2</v>
          </cell>
          <cell r="AJ41">
            <v>381</v>
          </cell>
          <cell r="AK41">
            <v>0.22115384615384626</v>
          </cell>
          <cell r="AL41">
            <v>271</v>
          </cell>
          <cell r="AM41">
            <v>2.6515151515151603E-2</v>
          </cell>
          <cell r="AN41">
            <v>1298</v>
          </cell>
          <cell r="AO41">
            <v>0.10439887688249816</v>
          </cell>
          <cell r="AR41">
            <v>368</v>
          </cell>
          <cell r="AS41">
            <v>0.10843373493975905</v>
          </cell>
          <cell r="AT41">
            <v>331.45043750000008</v>
          </cell>
          <cell r="AU41">
            <v>5.5574641719745577E-2</v>
          </cell>
          <cell r="AV41">
            <v>326.09112499999998</v>
          </cell>
          <cell r="AW41">
            <v>-0.14411778215223103</v>
          </cell>
          <cell r="AX41">
            <v>299.59975500000002</v>
          </cell>
          <cell r="AY41">
            <v>0.10553415129151289</v>
          </cell>
          <cell r="AZ41">
            <v>1325.1413175</v>
          </cell>
          <cell r="BA41">
            <v>2.0910105932203438E-2</v>
          </cell>
        </row>
        <row r="42">
          <cell r="B42" t="str">
            <v xml:space="preserve">   Effective Tax Rate</v>
          </cell>
          <cell r="C42">
            <v>0.3100586925723538</v>
          </cell>
          <cell r="D42">
            <v>0.30990629183400259</v>
          </cell>
          <cell r="E42">
            <v>0.25243348475016225</v>
          </cell>
          <cell r="F42">
            <v>0.26816770186335409</v>
          </cell>
          <cell r="G42">
            <v>0.32728786897381323</v>
          </cell>
          <cell r="I42">
            <v>0.25233160621761669</v>
          </cell>
          <cell r="K42">
            <v>0.25892569958185907</v>
          </cell>
          <cell r="M42">
            <v>0.26744553204925781</v>
          </cell>
          <cell r="O42">
            <v>0.26132771338250788</v>
          </cell>
          <cell r="Q42">
            <v>0.26036649662287314</v>
          </cell>
          <cell r="T42">
            <v>0.2816766924472453</v>
          </cell>
          <cell r="V42">
            <v>0.27342977805732771</v>
          </cell>
          <cell r="X42">
            <v>0.27106863596872283</v>
          </cell>
          <cell r="Z42">
            <v>0.26061204343534056</v>
          </cell>
          <cell r="AB42">
            <v>0.27179593913325006</v>
          </cell>
          <cell r="AF42">
            <v>0.2643312101910828</v>
          </cell>
          <cell r="AH42">
            <v>0.22143864598025387</v>
          </cell>
          <cell r="AJ42">
            <v>0.26275862068965516</v>
          </cell>
          <cell r="AL42">
            <v>0.22602168473728107</v>
          </cell>
          <cell r="AN42">
            <v>0.24393910919000189</v>
          </cell>
          <cell r="AR42">
            <v>0.25051055139550715</v>
          </cell>
          <cell r="AT42">
            <v>0.22750000000000001</v>
          </cell>
          <cell r="AV42">
            <v>0.23</v>
          </cell>
          <cell r="AX42">
            <v>0.22750000000000001</v>
          </cell>
          <cell r="AZ42">
            <v>0.2340976647582528</v>
          </cell>
          <cell r="BB42" t="str">
            <v>&lt;24%</v>
          </cell>
        </row>
        <row r="43">
          <cell r="B43" t="str">
            <v>Net Income (Loss), pro forma</v>
          </cell>
          <cell r="C43">
            <v>340.9</v>
          </cell>
          <cell r="D43">
            <v>412.40000000000015</v>
          </cell>
          <cell r="E43">
            <v>460.79999999999995</v>
          </cell>
          <cell r="F43">
            <v>471.2999999999999</v>
          </cell>
          <cell r="G43">
            <v>1454</v>
          </cell>
          <cell r="I43">
            <v>577.19999999999982</v>
          </cell>
          <cell r="K43">
            <v>691.20000000000016</v>
          </cell>
          <cell r="M43">
            <v>696.00000000000057</v>
          </cell>
          <cell r="O43">
            <v>630.90000000000009</v>
          </cell>
          <cell r="Q43">
            <v>2595.3000000000011</v>
          </cell>
          <cell r="T43">
            <v>752.3</v>
          </cell>
          <cell r="U43">
            <v>0.30336105336105379</v>
          </cell>
          <cell r="V43">
            <v>808.60000000000014</v>
          </cell>
          <cell r="W43">
            <v>0.16984953703703698</v>
          </cell>
          <cell r="X43">
            <v>839</v>
          </cell>
          <cell r="Y43">
            <v>0.20545977011494165</v>
          </cell>
          <cell r="Z43">
            <v>749</v>
          </cell>
          <cell r="AA43">
            <v>0.18719289903312708</v>
          </cell>
          <cell r="AB43">
            <v>3148.8999999999996</v>
          </cell>
          <cell r="AC43">
            <v>0.21330867337109316</v>
          </cell>
          <cell r="AF43">
            <v>924</v>
          </cell>
          <cell r="AG43">
            <v>0.22823341751960657</v>
          </cell>
          <cell r="AH43">
            <v>1104</v>
          </cell>
          <cell r="AI43">
            <v>0.36532278011377661</v>
          </cell>
          <cell r="AJ43">
            <v>1069</v>
          </cell>
          <cell r="AK43">
            <v>0.27413587604290823</v>
          </cell>
          <cell r="AL43">
            <v>928</v>
          </cell>
          <cell r="AM43">
            <v>0.23898531375166887</v>
          </cell>
          <cell r="AN43">
            <v>4023</v>
          </cell>
          <cell r="AO43">
            <v>0.27758899933310066</v>
          </cell>
          <cell r="AR43">
            <v>1101</v>
          </cell>
          <cell r="AS43">
            <v>0.19155844155844148</v>
          </cell>
          <cell r="AT43">
            <v>1125.4745625</v>
          </cell>
          <cell r="AU43">
            <v>1.9451596467391363E-2</v>
          </cell>
          <cell r="AV43">
            <v>1091.696375</v>
          </cell>
          <cell r="AW43">
            <v>2.123140785781108E-2</v>
          </cell>
          <cell r="AX43">
            <v>1017.3222450000001</v>
          </cell>
          <cell r="AY43">
            <v>9.6252419181034554E-2</v>
          </cell>
          <cell r="AZ43">
            <v>4335.4931825000003</v>
          </cell>
          <cell r="BA43">
            <v>7.7676654859557548E-2</v>
          </cell>
        </row>
        <row r="45">
          <cell r="B45" t="str">
            <v>EPS, basic</v>
          </cell>
          <cell r="C45">
            <v>0.32665772326561904</v>
          </cell>
          <cell r="D45">
            <v>0.39707298286154458</v>
          </cell>
          <cell r="E45">
            <v>0.37110413143271315</v>
          </cell>
          <cell r="F45">
            <v>0.36654223051796542</v>
          </cell>
          <cell r="G45">
            <v>1.2605114867793672</v>
          </cell>
          <cell r="I45">
            <v>0.44726850058116996</v>
          </cell>
          <cell r="K45">
            <v>0.53668763102725381</v>
          </cell>
          <cell r="M45">
            <v>0.53978594695207116</v>
          </cell>
          <cell r="O45">
            <v>0.49081997821689749</v>
          </cell>
          <cell r="Q45">
            <v>2.0143588947531827</v>
          </cell>
          <cell r="T45">
            <v>0.58801000468969822</v>
          </cell>
          <cell r="V45">
            <v>0.63759659359722454</v>
          </cell>
          <cell r="X45">
            <v>0.65959119496855345</v>
          </cell>
          <cell r="Z45">
            <v>0.59303246239113228</v>
          </cell>
          <cell r="AB45">
            <v>2.4781804588202885</v>
          </cell>
          <cell r="AF45">
            <v>0.73979183346677346</v>
          </cell>
          <cell r="AH45">
            <v>0.89537712895377131</v>
          </cell>
          <cell r="AJ45">
            <v>0.86699107866991076</v>
          </cell>
          <cell r="AL45">
            <v>0.75508543531326278</v>
          </cell>
          <cell r="AM45">
            <v>3.2572454764037184</v>
          </cell>
          <cell r="AN45">
            <v>3.2548543689320391</v>
          </cell>
          <cell r="AR45">
            <v>0.91597337770382692</v>
          </cell>
          <cell r="AT45">
            <v>0.97029524410955836</v>
          </cell>
          <cell r="AV45">
            <v>0.95068117137336827</v>
          </cell>
          <cell r="AX45">
            <v>0.89486262735353794</v>
          </cell>
          <cell r="AZ45">
            <v>3.731777351192334</v>
          </cell>
        </row>
        <row r="46">
          <cell r="B46" t="str">
            <v>EPS, diluted</v>
          </cell>
          <cell r="C46">
            <v>0.3187350313190862</v>
          </cell>
          <cell r="D46">
            <v>0.37997702038587561</v>
          </cell>
          <cell r="E46">
            <v>0.37522650398647012</v>
          </cell>
          <cell r="F46">
            <v>0.35358375389639296</v>
          </cell>
          <cell r="G46">
            <v>1.2782618118768962</v>
          </cell>
          <cell r="I46">
            <v>0.4313791762352765</v>
          </cell>
          <cell r="K46">
            <v>0.5169404231625836</v>
          </cell>
          <cell r="M46">
            <v>0.52015635432895657</v>
          </cell>
          <cell r="O46">
            <v>0.4746408582089553</v>
          </cell>
          <cell r="Q46">
            <v>1.9433692421991091</v>
          </cell>
          <cell r="T46">
            <v>0.56841932457786115</v>
          </cell>
          <cell r="V46">
            <v>0.61752959702511956</v>
          </cell>
          <cell r="X46">
            <v>0.63948390151515144</v>
          </cell>
          <cell r="Z46">
            <v>0.57566316793893124</v>
          </cell>
          <cell r="AB46">
            <v>2.4009507215635768</v>
          </cell>
          <cell r="AF46">
            <v>0.72024709302325585</v>
          </cell>
          <cell r="AH46">
            <v>0.88400000000000001</v>
          </cell>
          <cell r="AJ46">
            <v>0.85652522017614086</v>
          </cell>
          <cell r="AL46">
            <v>0.74658085277554309</v>
          </cell>
          <cell r="AN46">
            <v>3.2027027027027026</v>
          </cell>
          <cell r="AR46">
            <v>0.90691927512355852</v>
          </cell>
          <cell r="AS46">
            <v>0.25917797365448769</v>
          </cell>
          <cell r="AT46">
            <v>0.9607041873308807</v>
          </cell>
          <cell r="AU46">
            <v>8.6769442681991826E-2</v>
          </cell>
          <cell r="AV46">
            <v>0.9412839934026267</v>
          </cell>
          <cell r="AW46">
            <v>9.8956541185156954E-2</v>
          </cell>
          <cell r="AX46">
            <v>0.8860171977586101</v>
          </cell>
          <cell r="AY46">
            <v>0.18676656984262108</v>
          </cell>
          <cell r="AZ46">
            <v>3.6698689952539394</v>
          </cell>
          <cell r="BA46">
            <v>0.14586626856030183</v>
          </cell>
          <cell r="BB46" t="str">
            <v>3.60-3.70</v>
          </cell>
        </row>
        <row r="48">
          <cell r="B48" t="str">
            <v xml:space="preserve">  Options expense</v>
          </cell>
          <cell r="AR48">
            <v>68</v>
          </cell>
          <cell r="AT48">
            <v>69.372624999999999</v>
          </cell>
          <cell r="AV48">
            <v>74.592437500000017</v>
          </cell>
          <cell r="AX48">
            <v>82.952730000000003</v>
          </cell>
          <cell r="AZ48">
            <v>294.91779250000002</v>
          </cell>
        </row>
        <row r="49">
          <cell r="B49" t="str">
            <v>% of operating expense</v>
          </cell>
          <cell r="AR49">
            <v>3.7199124726477024E-2</v>
          </cell>
          <cell r="AT49">
            <v>3.5000000000000003E-2</v>
          </cell>
          <cell r="AV49">
            <v>3.5000000000000003E-2</v>
          </cell>
          <cell r="AX49">
            <v>3.5000000000000003E-2</v>
          </cell>
          <cell r="AZ49">
            <v>3.5483675035107048E-2</v>
          </cell>
        </row>
        <row r="50">
          <cell r="B50" t="str">
            <v>Net Income (incl options exp)</v>
          </cell>
          <cell r="AR50">
            <v>1050.0347174948945</v>
          </cell>
          <cell r="AT50">
            <v>1071.8842096875001</v>
          </cell>
          <cell r="AV50">
            <v>1034.260198125</v>
          </cell>
          <cell r="AX50">
            <v>953.24126107500001</v>
          </cell>
          <cell r="AZ50">
            <v>4040.5753900000004</v>
          </cell>
        </row>
        <row r="52">
          <cell r="B52" t="str">
            <v>EPS, diluted (incl option exp)</v>
          </cell>
          <cell r="AR52">
            <v>0.8676518883415435</v>
          </cell>
          <cell r="AT52">
            <v>0.92221351610314906</v>
          </cell>
          <cell r="AV52">
            <v>0.8994791153375481</v>
          </cell>
          <cell r="AX52">
            <v>0.83905724506666113</v>
          </cell>
          <cell r="AZ52">
            <v>3.5315180425397048</v>
          </cell>
        </row>
        <row r="53">
          <cell r="B53" t="str">
            <v>EPS, Reported GAAP</v>
          </cell>
          <cell r="C53">
            <v>0.32665772326561904</v>
          </cell>
          <cell r="D53">
            <v>0.39707298286154458</v>
          </cell>
          <cell r="E53">
            <v>-2.0951920753805271</v>
          </cell>
          <cell r="F53">
            <v>0.30074661689220716</v>
          </cell>
          <cell r="G53">
            <v>-1.467706978760295</v>
          </cell>
          <cell r="I53">
            <v>0.38225493994575732</v>
          </cell>
          <cell r="K53">
            <v>0.47146517586769165</v>
          </cell>
          <cell r="M53">
            <v>0.4747169225996592</v>
          </cell>
          <cell r="O53">
            <v>0.42547067060837096</v>
          </cell>
          <cell r="Q53">
            <v>1.7537255510710965</v>
          </cell>
          <cell r="T53">
            <v>0.53947162732530862</v>
          </cell>
          <cell r="V53">
            <v>0.58989118435577992</v>
          </cell>
          <cell r="X53">
            <v>0.18600628930817609</v>
          </cell>
          <cell r="Z53">
            <v>0.54758511480601746</v>
          </cell>
          <cell r="AB53">
            <v>1.8498406327470192</v>
          </cell>
          <cell r="AF53">
            <v>0.68374699759807844</v>
          </cell>
          <cell r="AH53">
            <v>0.85482562854825628</v>
          </cell>
          <cell r="AJ53">
            <v>0.78588807785888082</v>
          </cell>
          <cell r="AL53">
            <v>0.67046379170056958</v>
          </cell>
          <cell r="AN53">
            <v>2.9724919093851132</v>
          </cell>
          <cell r="AR53">
            <v>0.8327787021630616</v>
          </cell>
          <cell r="AT53">
            <v>0.38232872888881225</v>
          </cell>
          <cell r="AV53">
            <v>0.92281463432093214</v>
          </cell>
          <cell r="AX53">
            <v>0.86671461012885487</v>
          </cell>
          <cell r="AZ53">
            <v>3.1196891571852658</v>
          </cell>
        </row>
        <row r="54">
          <cell r="B54" t="str">
            <v>EPS, Reported GAAP -Diluted</v>
          </cell>
          <cell r="C54">
            <v>0.3187350313190862</v>
          </cell>
          <cell r="D54">
            <v>0.37997702038587561</v>
          </cell>
          <cell r="E54">
            <v>-2.0910697028267697</v>
          </cell>
          <cell r="F54">
            <v>0.29079616298055505</v>
          </cell>
          <cell r="G54">
            <v>-1.4499566536627657</v>
          </cell>
          <cell r="I54">
            <v>0.36922642417956869</v>
          </cell>
          <cell r="K54">
            <v>0.4545796213808464</v>
          </cell>
          <cell r="M54">
            <v>0.45791138066622195</v>
          </cell>
          <cell r="O54">
            <v>0.41195429104477616</v>
          </cell>
          <cell r="Q54">
            <v>1.6938893016344732</v>
          </cell>
          <cell r="T54">
            <v>0.52181519699812373</v>
          </cell>
          <cell r="V54">
            <v>0.57161626318585423</v>
          </cell>
          <cell r="X54">
            <v>0.18312026515151514</v>
          </cell>
          <cell r="Z54">
            <v>0.53184637404580148</v>
          </cell>
          <cell r="AB54">
            <v>1.7961251467747434</v>
          </cell>
          <cell r="AF54">
            <v>0.66598352713178288</v>
          </cell>
          <cell r="AH54">
            <v>0.84399999999999997</v>
          </cell>
          <cell r="AJ54">
            <v>0.77646116893514805</v>
          </cell>
          <cell r="AL54">
            <v>0.66291230893000808</v>
          </cell>
          <cell r="AN54">
            <v>2.9252782193958664</v>
          </cell>
          <cell r="AR54">
            <v>0.82183908045977017</v>
          </cell>
          <cell r="AS54">
            <v>0.23402313567606758</v>
          </cell>
          <cell r="AT54">
            <v>0.31933311495420447</v>
          </cell>
          <cell r="AU54">
            <v>-0.62164322872724587</v>
          </cell>
          <cell r="AV54">
            <v>0.9136929081167714</v>
          </cell>
          <cell r="AW54">
            <v>0.17673998993384976</v>
          </cell>
          <cell r="AX54">
            <v>0.85814741464158462</v>
          </cell>
          <cell r="AY54">
            <v>0.29451120922268159</v>
          </cell>
          <cell r="AZ54">
            <v>3.0888520320730564</v>
          </cell>
          <cell r="BA54">
            <v>5.5917352268452403E-2</v>
          </cell>
        </row>
        <row r="55">
          <cell r="B55" t="str">
            <v xml:space="preserve">Basic Shares Outstanding </v>
          </cell>
          <cell r="C55">
            <v>1043.5999999999999</v>
          </cell>
          <cell r="D55">
            <v>1038.5999999999999</v>
          </cell>
          <cell r="E55">
            <v>1241.7</v>
          </cell>
          <cell r="F55">
            <v>1285.8</v>
          </cell>
          <cell r="G55">
            <v>1153.5</v>
          </cell>
          <cell r="I55">
            <v>1290.5</v>
          </cell>
          <cell r="K55">
            <v>1287.9000000000001</v>
          </cell>
          <cell r="M55">
            <v>1289.4000000000001</v>
          </cell>
          <cell r="O55">
            <v>1285.4000000000001</v>
          </cell>
          <cell r="Q55">
            <v>1288.4000000000001</v>
          </cell>
          <cell r="T55">
            <v>1279.4000000000001</v>
          </cell>
          <cell r="U55">
            <v>-8.6013173188685954E-3</v>
          </cell>
          <cell r="V55">
            <v>1268.2</v>
          </cell>
          <cell r="W55">
            <v>-1.5296218650516336E-2</v>
          </cell>
          <cell r="X55">
            <v>1272</v>
          </cell>
          <cell r="Y55">
            <v>-1.349464867380179E-2</v>
          </cell>
          <cell r="Z55">
            <v>1263</v>
          </cell>
          <cell r="AA55">
            <v>-1.7426482028940482E-2</v>
          </cell>
          <cell r="AB55">
            <v>1270.6500000000001</v>
          </cell>
          <cell r="AC55">
            <v>-1.3776777398323503E-2</v>
          </cell>
          <cell r="AF55">
            <v>1249</v>
          </cell>
          <cell r="AG55">
            <v>-2.3761138033453255E-2</v>
          </cell>
          <cell r="AH55">
            <v>1233</v>
          </cell>
          <cell r="AI55">
            <v>-2.7755874467749631E-2</v>
          </cell>
          <cell r="AJ55">
            <v>1233</v>
          </cell>
          <cell r="AK55">
            <v>-3.0660377358490587E-2</v>
          </cell>
          <cell r="AL55">
            <v>1229</v>
          </cell>
          <cell r="AM55">
            <v>-2.6920031670625511E-2</v>
          </cell>
          <cell r="AN55">
            <v>1236</v>
          </cell>
          <cell r="AO55">
            <v>-2.726950773226311E-2</v>
          </cell>
          <cell r="AR55">
            <v>1202</v>
          </cell>
          <cell r="AS55">
            <v>-3.7630104083266613E-2</v>
          </cell>
          <cell r="AT55">
            <v>1159.93</v>
          </cell>
          <cell r="AU55">
            <v>-5.926196269261963E-2</v>
          </cell>
          <cell r="AV55">
            <v>1148.3307</v>
          </cell>
          <cell r="AW55">
            <v>-6.86693430656935E-2</v>
          </cell>
          <cell r="AX55">
            <v>1136.847393</v>
          </cell>
          <cell r="AY55">
            <v>-7.4981779495524759E-2</v>
          </cell>
          <cell r="AZ55">
            <v>1161.7770232500002</v>
          </cell>
          <cell r="BA55">
            <v>-6.0050952063106622E-2</v>
          </cell>
        </row>
        <row r="56">
          <cell r="B56" t="str">
            <v>Diluted Shares Outstanding</v>
          </cell>
          <cell r="C56">
            <v>1085.5999999999999</v>
          </cell>
          <cell r="D56">
            <v>1098.8</v>
          </cell>
          <cell r="E56">
            <v>1241.7</v>
          </cell>
          <cell r="F56">
            <v>1347.4</v>
          </cell>
          <cell r="G56">
            <v>1153.5</v>
          </cell>
          <cell r="I56">
            <v>1349.9</v>
          </cell>
          <cell r="K56">
            <v>1347</v>
          </cell>
          <cell r="M56">
            <v>1347.9</v>
          </cell>
          <cell r="O56">
            <v>1340</v>
          </cell>
          <cell r="Q56">
            <v>1346</v>
          </cell>
          <cell r="T56">
            <v>1332.5</v>
          </cell>
          <cell r="U56">
            <v>-1.2889843692125424E-2</v>
          </cell>
          <cell r="V56">
            <v>1317.7</v>
          </cell>
          <cell r="W56">
            <v>-2.1752041573867786E-2</v>
          </cell>
          <cell r="X56">
            <v>1320</v>
          </cell>
          <cell r="Y56">
            <v>-2.069886490095707E-2</v>
          </cell>
          <cell r="Z56">
            <v>1310</v>
          </cell>
          <cell r="AA56">
            <v>-2.2388059701492491E-2</v>
          </cell>
          <cell r="AB56">
            <v>1320.05</v>
          </cell>
          <cell r="AC56">
            <v>-1.9279346210995585E-2</v>
          </cell>
          <cell r="AF56">
            <v>1290</v>
          </cell>
          <cell r="AG56">
            <v>-3.1894934333958735E-2</v>
          </cell>
          <cell r="AH56">
            <v>1250</v>
          </cell>
          <cell r="AI56">
            <v>-5.1377400015177987E-2</v>
          </cell>
          <cell r="AJ56">
            <v>1249</v>
          </cell>
          <cell r="AK56">
            <v>-5.3787878787878829E-2</v>
          </cell>
          <cell r="AL56">
            <v>1243</v>
          </cell>
          <cell r="AM56">
            <v>-5.1145038167938917E-2</v>
          </cell>
          <cell r="AN56">
            <v>1258</v>
          </cell>
          <cell r="AO56">
            <v>-4.7005795235028902E-2</v>
          </cell>
          <cell r="AR56">
            <v>1214</v>
          </cell>
          <cell r="AS56">
            <v>-5.8914728682170514E-2</v>
          </cell>
          <cell r="AT56">
            <v>1171.51</v>
          </cell>
          <cell r="AU56">
            <v>-6.2791999999999959E-2</v>
          </cell>
          <cell r="AV56">
            <v>1159.7948999999999</v>
          </cell>
          <cell r="AW56">
            <v>-7.1421216973578949E-2</v>
          </cell>
          <cell r="AX56">
            <v>1148.1969509999999</v>
          </cell>
          <cell r="AY56">
            <v>-7.6269548672566412E-2</v>
          </cell>
          <cell r="AZ56">
            <v>1173.37546275</v>
          </cell>
          <cell r="BA56">
            <v>-6.726910751192372E-2</v>
          </cell>
        </row>
        <row r="58">
          <cell r="B58" t="str">
            <v>Amortization of Acquired Intangibles</v>
          </cell>
          <cell r="E58">
            <v>70.599999999999994</v>
          </cell>
          <cell r="F58">
            <v>84.6</v>
          </cell>
          <cell r="G58">
            <v>155.19999999999999</v>
          </cell>
          <cell r="I58">
            <v>83.9</v>
          </cell>
          <cell r="K58">
            <v>84</v>
          </cell>
          <cell r="M58">
            <v>83.9</v>
          </cell>
          <cell r="O58">
            <v>84</v>
          </cell>
          <cell r="Q58">
            <v>335.8</v>
          </cell>
          <cell r="T58">
            <v>-98.1</v>
          </cell>
          <cell r="V58">
            <v>-96.100000000000009</v>
          </cell>
          <cell r="X58">
            <v>-100</v>
          </cell>
          <cell r="Z58">
            <v>-93</v>
          </cell>
          <cell r="AB58">
            <v>-387.2</v>
          </cell>
          <cell r="AF58">
            <v>-87</v>
          </cell>
          <cell r="AH58">
            <v>-87</v>
          </cell>
          <cell r="AJ58">
            <v>-86</v>
          </cell>
          <cell r="AL58">
            <v>-87</v>
          </cell>
          <cell r="AN58">
            <v>-347</v>
          </cell>
          <cell r="AR58">
            <v>-87</v>
          </cell>
          <cell r="AT58">
            <v>-87</v>
          </cell>
          <cell r="AV58">
            <v>-87</v>
          </cell>
          <cell r="AX58">
            <v>-87</v>
          </cell>
          <cell r="AZ58">
            <v>-97</v>
          </cell>
        </row>
        <row r="59">
          <cell r="B59" t="str">
            <v>Write off of IPR&amp;D</v>
          </cell>
          <cell r="E59">
            <v>2991.8</v>
          </cell>
          <cell r="G59">
            <v>2991.8</v>
          </cell>
          <cell r="X59">
            <v>-554</v>
          </cell>
          <cell r="AB59">
            <v>-554</v>
          </cell>
          <cell r="AN59">
            <v>0</v>
          </cell>
          <cell r="AT59">
            <v>-650</v>
          </cell>
          <cell r="AZ59">
            <v>-650</v>
          </cell>
        </row>
        <row r="60">
          <cell r="B60" t="str">
            <v>legal settlements</v>
          </cell>
          <cell r="AN60">
            <v>-49</v>
          </cell>
        </row>
        <row r="61">
          <cell r="B61" t="str">
            <v>COGS</v>
          </cell>
          <cell r="X61">
            <v>4</v>
          </cell>
          <cell r="AJ61">
            <v>-47</v>
          </cell>
          <cell r="AN61">
            <v>-47</v>
          </cell>
        </row>
        <row r="62">
          <cell r="B62" t="str">
            <v>R&amp;D</v>
          </cell>
          <cell r="X62">
            <v>8</v>
          </cell>
          <cell r="AF62">
            <v>-3</v>
          </cell>
          <cell r="AH62">
            <v>-3</v>
          </cell>
          <cell r="AJ62">
            <v>-3</v>
          </cell>
          <cell r="AL62">
            <v>-3</v>
          </cell>
          <cell r="AN62">
            <v>-12</v>
          </cell>
        </row>
        <row r="63">
          <cell r="B63" t="str">
            <v>SG&amp;A</v>
          </cell>
          <cell r="X63">
            <v>4</v>
          </cell>
          <cell r="AL63">
            <v>2</v>
          </cell>
          <cell r="AN63">
            <v>2</v>
          </cell>
        </row>
        <row r="64">
          <cell r="B64" t="str">
            <v>Interest expense</v>
          </cell>
          <cell r="AF64">
            <v>-20</v>
          </cell>
          <cell r="AN64">
            <v>0</v>
          </cell>
        </row>
        <row r="65">
          <cell r="B65" t="str">
            <v>Tax provision</v>
          </cell>
          <cell r="T65">
            <v>36</v>
          </cell>
          <cell r="V65">
            <v>35.6</v>
          </cell>
          <cell r="X65">
            <v>35.6</v>
          </cell>
          <cell r="Z65">
            <v>35.6</v>
          </cell>
          <cell r="AB65">
            <v>142.79999999999998</v>
          </cell>
          <cell r="AF65">
            <v>40</v>
          </cell>
          <cell r="AH65">
            <v>40</v>
          </cell>
          <cell r="AJ65">
            <v>36</v>
          </cell>
          <cell r="AL65">
            <v>-16</v>
          </cell>
          <cell r="AN65">
            <v>104</v>
          </cell>
          <cell r="AR65">
            <v>55</v>
          </cell>
          <cell r="AT65">
            <v>55</v>
          </cell>
          <cell r="AV65">
            <v>55</v>
          </cell>
          <cell r="AX65">
            <v>55</v>
          </cell>
          <cell r="AZ65">
            <v>35.89</v>
          </cell>
        </row>
        <row r="66">
          <cell r="B66" t="str">
            <v>implied tax rate</v>
          </cell>
          <cell r="T66">
            <v>-0.3669724770642202</v>
          </cell>
          <cell r="V66">
            <v>-0.37044745057232048</v>
          </cell>
          <cell r="X66">
            <v>-0.35600000000000004</v>
          </cell>
          <cell r="Z66">
            <v>-0.3827956989247312</v>
          </cell>
          <cell r="AB66">
            <v>-0.36880165289256195</v>
          </cell>
          <cell r="AF66">
            <v>-0.45977011494252873</v>
          </cell>
          <cell r="AH66">
            <v>-0.45977011494252873</v>
          </cell>
          <cell r="AJ66">
            <v>-0.41860465116279072</v>
          </cell>
          <cell r="AL66">
            <v>0.18390804597701149</v>
          </cell>
          <cell r="AN66">
            <v>-0.29971181556195964</v>
          </cell>
          <cell r="AR66">
            <v>-0.63218390804597702</v>
          </cell>
          <cell r="AT66">
            <v>-0.63218390804597702</v>
          </cell>
          <cell r="AV66">
            <v>-0.63218390804597702</v>
          </cell>
          <cell r="AX66">
            <v>-0.63218390804597702</v>
          </cell>
        </row>
        <row r="67">
          <cell r="B67" t="str">
            <v>GAAP net income</v>
          </cell>
          <cell r="AR67">
            <v>1001</v>
          </cell>
          <cell r="AT67">
            <v>374.10193750000008</v>
          </cell>
          <cell r="AV67">
            <v>985.10393750000003</v>
          </cell>
          <cell r="AX67">
            <v>902.36951500000009</v>
          </cell>
          <cell r="AZ67">
            <v>3329.4653900000003</v>
          </cell>
        </row>
        <row r="68">
          <cell r="B68" t="str">
            <v>GAAP diluted share count</v>
          </cell>
          <cell r="AR68">
            <v>1218</v>
          </cell>
          <cell r="AT68">
            <v>1171.51</v>
          </cell>
          <cell r="AV68">
            <v>1159.7948999999999</v>
          </cell>
          <cell r="AX68">
            <v>1148.1969509999999</v>
          </cell>
          <cell r="AZ68">
            <v>1173.37546275</v>
          </cell>
        </row>
        <row r="69">
          <cell r="AR69">
            <v>1.0133111480865225</v>
          </cell>
        </row>
        <row r="70">
          <cell r="B70" t="str">
            <v>Convertible interest add-back</v>
          </cell>
          <cell r="C70">
            <v>5.1187500000000004</v>
          </cell>
          <cell r="D70">
            <v>5.1187500000000004</v>
          </cell>
          <cell r="E70">
            <v>5.1187500000000004</v>
          </cell>
          <cell r="F70">
            <v>5.1187500000000004</v>
          </cell>
          <cell r="G70">
            <v>20.475000000000001</v>
          </cell>
          <cell r="I70">
            <v>5.1187500000000004</v>
          </cell>
          <cell r="K70">
            <v>5.1187500000000004</v>
          </cell>
          <cell r="M70">
            <v>5.1187500000000004</v>
          </cell>
          <cell r="O70">
            <v>5.1187500000000004</v>
          </cell>
          <cell r="Q70">
            <v>20.475000000000001</v>
          </cell>
          <cell r="T70">
            <v>5.1187500000000004</v>
          </cell>
          <cell r="V70">
            <v>5.1187500000000004</v>
          </cell>
          <cell r="X70">
            <v>5.1187500000000004</v>
          </cell>
          <cell r="Z70">
            <v>5.1187500000000004</v>
          </cell>
          <cell r="AB70">
            <v>20.475000000000001</v>
          </cell>
          <cell r="AF70">
            <v>5.1187500000000004</v>
          </cell>
          <cell r="AH70">
            <v>1</v>
          </cell>
          <cell r="AJ70">
            <v>0.8</v>
          </cell>
          <cell r="AN70">
            <v>6</v>
          </cell>
          <cell r="AR70">
            <v>0</v>
          </cell>
          <cell r="AT70">
            <v>0</v>
          </cell>
          <cell r="AV70">
            <v>0</v>
          </cell>
          <cell r="AX70">
            <v>0</v>
          </cell>
          <cell r="AZ70">
            <v>0</v>
          </cell>
        </row>
        <row r="72">
          <cell r="B72" t="str">
            <v>EPS, GAAP</v>
          </cell>
          <cell r="Q72">
            <v>1.6938893016344732</v>
          </cell>
        </row>
        <row r="74">
          <cell r="B74" t="str">
            <v>CHECK GAAP</v>
          </cell>
          <cell r="E74">
            <v>3957.4</v>
          </cell>
        </row>
      </sheetData>
      <sheetData sheetId="5" refreshError="1"/>
      <sheetData sheetId="6" refreshError="1">
        <row r="1">
          <cell r="B1" t="str">
            <v>Amgen Annual Income Statement</v>
          </cell>
          <cell r="AO1" t="str">
            <v>ElementName</v>
          </cell>
          <cell r="AP1" t="str">
            <v>ScaleOverride</v>
          </cell>
          <cell r="AQ1" t="str">
            <v>UnitOverride</v>
          </cell>
          <cell r="AR1" t="str">
            <v>ReverseSign</v>
          </cell>
          <cell r="AS1" t="str">
            <v>IsDrivingAssumption</v>
          </cell>
          <cell r="AT1" t="str">
            <v>SegmentID</v>
          </cell>
        </row>
        <row r="2">
          <cell r="B2" t="str">
            <v>(Dollars in thousands except per-share data)</v>
          </cell>
        </row>
        <row r="4">
          <cell r="C4" t="str">
            <v>1993</v>
          </cell>
          <cell r="E4" t="str">
            <v>1994</v>
          </cell>
          <cell r="G4" t="str">
            <v>1995</v>
          </cell>
          <cell r="I4" t="str">
            <v>1996</v>
          </cell>
          <cell r="K4" t="str">
            <v>1997</v>
          </cell>
          <cell r="M4" t="str">
            <v>1998</v>
          </cell>
          <cell r="O4" t="str">
            <v>1999</v>
          </cell>
          <cell r="Q4" t="str">
            <v>2000</v>
          </cell>
          <cell r="S4" t="str">
            <v>2001A</v>
          </cell>
          <cell r="U4" t="str">
            <v>2002A</v>
          </cell>
          <cell r="W4" t="str">
            <v>2003A</v>
          </cell>
          <cell r="X4" t="str">
            <v>% chg</v>
          </cell>
          <cell r="Y4" t="str">
            <v>2004A</v>
          </cell>
          <cell r="Z4" t="str">
            <v>% chg</v>
          </cell>
          <cell r="AA4" t="str">
            <v>2005A</v>
          </cell>
          <cell r="AB4" t="str">
            <v>% chg</v>
          </cell>
          <cell r="AC4" t="str">
            <v>2006E</v>
          </cell>
          <cell r="AD4" t="str">
            <v>% chg</v>
          </cell>
          <cell r="AE4" t="str">
            <v>2007E</v>
          </cell>
          <cell r="AF4" t="str">
            <v>% chg</v>
          </cell>
          <cell r="AG4" t="str">
            <v>2008E</v>
          </cell>
          <cell r="AH4" t="str">
            <v>% chg</v>
          </cell>
          <cell r="AI4" t="str">
            <v>2009E</v>
          </cell>
          <cell r="AJ4" t="str">
            <v>% chg</v>
          </cell>
          <cell r="AK4" t="str">
            <v>2010E</v>
          </cell>
          <cell r="AL4" t="str">
            <v>% chg</v>
          </cell>
        </row>
        <row r="5">
          <cell r="B5" t="str">
            <v>Epogen</v>
          </cell>
          <cell r="C5">
            <v>586.9</v>
          </cell>
          <cell r="E5">
            <v>720.6</v>
          </cell>
          <cell r="G5">
            <v>882.6</v>
          </cell>
          <cell r="I5">
            <v>1071.9000000000001</v>
          </cell>
          <cell r="K5">
            <v>1160.8</v>
          </cell>
          <cell r="M5">
            <v>1382.1</v>
          </cell>
          <cell r="O5">
            <v>1759.1</v>
          </cell>
          <cell r="Q5">
            <v>1962.2</v>
          </cell>
          <cell r="S5">
            <v>2108.5</v>
          </cell>
          <cell r="U5">
            <v>2260.6</v>
          </cell>
          <cell r="W5">
            <v>2434.6999999999998</v>
          </cell>
          <cell r="X5">
            <v>7.701495178271256E-2</v>
          </cell>
          <cell r="Y5">
            <v>2600.6</v>
          </cell>
          <cell r="Z5">
            <v>6.8139811886474666E-2</v>
          </cell>
          <cell r="AA5">
            <v>2455</v>
          </cell>
          <cell r="AB5">
            <v>-5.598707990463736E-2</v>
          </cell>
          <cell r="AC5">
            <v>2514</v>
          </cell>
          <cell r="AD5">
            <v>2.4032586558044855E-2</v>
          </cell>
          <cell r="AE5">
            <v>2572.1174973954289</v>
          </cell>
          <cell r="AF5">
            <v>2.3117540730083208E-2</v>
          </cell>
          <cell r="AG5">
            <v>2632.2299063233218</v>
          </cell>
          <cell r="AH5">
            <v>2.3370786516853759E-2</v>
          </cell>
          <cell r="AI5">
            <v>2708.8786464932482</v>
          </cell>
          <cell r="AJ5">
            <v>2.9119318181818343E-2</v>
          </cell>
          <cell r="AK5">
            <v>2787.6683168398231</v>
          </cell>
          <cell r="AL5">
            <v>2.9085714285714159E-2</v>
          </cell>
        </row>
        <row r="6">
          <cell r="B6" t="str">
            <v>Aranesp - US</v>
          </cell>
          <cell r="S6">
            <v>27</v>
          </cell>
          <cell r="U6">
            <v>284.7</v>
          </cell>
          <cell r="W6">
            <v>979.9</v>
          </cell>
          <cell r="Y6">
            <v>1533.3</v>
          </cell>
          <cell r="AA6">
            <v>2104</v>
          </cell>
          <cell r="AB6">
            <v>0.37220374355964259</v>
          </cell>
          <cell r="AC6">
            <v>2596</v>
          </cell>
          <cell r="AD6">
            <v>0.23384030418250945</v>
          </cell>
          <cell r="AE6">
            <v>2975</v>
          </cell>
          <cell r="AF6">
            <v>0.14599383667180277</v>
          </cell>
          <cell r="AG6">
            <v>3300</v>
          </cell>
          <cell r="AH6">
            <v>0.10924369747899165</v>
          </cell>
          <cell r="AI6">
            <v>3600</v>
          </cell>
          <cell r="AJ6">
            <v>9.0909090909090828E-2</v>
          </cell>
          <cell r="AK6">
            <v>3850</v>
          </cell>
          <cell r="AL6">
            <v>6.944444444444442E-2</v>
          </cell>
        </row>
        <row r="7">
          <cell r="B7" t="str">
            <v>Aranesp, Intl.</v>
          </cell>
          <cell r="S7">
            <v>14.5</v>
          </cell>
          <cell r="U7">
            <v>130.9</v>
          </cell>
          <cell r="W7">
            <v>563.9</v>
          </cell>
          <cell r="Y7">
            <v>939.6</v>
          </cell>
          <cell r="AA7">
            <v>1169</v>
          </cell>
          <cell r="AB7">
            <v>0.2441464452958706</v>
          </cell>
          <cell r="AC7">
            <v>1317</v>
          </cell>
          <cell r="AD7">
            <v>0.1266039349871686</v>
          </cell>
          <cell r="AE7">
            <v>1375</v>
          </cell>
          <cell r="AF7">
            <v>4.4039483675019087E-2</v>
          </cell>
          <cell r="AG7">
            <v>1425</v>
          </cell>
          <cell r="AH7">
            <v>3.6363636363636376E-2</v>
          </cell>
          <cell r="AI7">
            <v>1450</v>
          </cell>
          <cell r="AJ7">
            <v>1.7543859649122862E-2</v>
          </cell>
          <cell r="AK7">
            <v>1485</v>
          </cell>
          <cell r="AL7">
            <v>2.4137931034482696E-2</v>
          </cell>
        </row>
        <row r="8">
          <cell r="B8" t="str">
            <v>Aranesp</v>
          </cell>
          <cell r="C8">
            <v>0</v>
          </cell>
          <cell r="E8">
            <v>0</v>
          </cell>
          <cell r="G8">
            <v>0</v>
          </cell>
          <cell r="I8">
            <v>0</v>
          </cell>
          <cell r="K8">
            <v>0</v>
          </cell>
          <cell r="M8">
            <v>0</v>
          </cell>
          <cell r="O8">
            <v>0</v>
          </cell>
          <cell r="Q8">
            <v>0</v>
          </cell>
          <cell r="S8">
            <v>41.5</v>
          </cell>
          <cell r="U8">
            <v>415.6</v>
          </cell>
          <cell r="W8">
            <v>1543.8</v>
          </cell>
          <cell r="X8">
            <v>2.7146294513955724</v>
          </cell>
          <cell r="Y8">
            <v>2472.9</v>
          </cell>
          <cell r="Z8">
            <v>0.60182666148464836</v>
          </cell>
          <cell r="AA8">
            <v>3273</v>
          </cell>
          <cell r="AB8">
            <v>0.32354725221399971</v>
          </cell>
          <cell r="AC8">
            <v>3913</v>
          </cell>
          <cell r="AD8">
            <v>0.19553926061717086</v>
          </cell>
          <cell r="AE8">
            <v>4350</v>
          </cell>
          <cell r="AF8">
            <v>0.1116790186557628</v>
          </cell>
          <cell r="AG8">
            <v>4725</v>
          </cell>
          <cell r="AH8">
            <v>8.6206896551724199E-2</v>
          </cell>
          <cell r="AI8">
            <v>5050</v>
          </cell>
          <cell r="AJ8">
            <v>6.8783068783068835E-2</v>
          </cell>
          <cell r="AK8">
            <v>5335</v>
          </cell>
          <cell r="AL8">
            <v>5.6435643564356486E-2</v>
          </cell>
        </row>
        <row r="9">
          <cell r="B9" t="str">
            <v>Neupogen, U.S.</v>
          </cell>
          <cell r="C9">
            <v>545.5</v>
          </cell>
          <cell r="E9">
            <v>617.20000000000005</v>
          </cell>
          <cell r="G9">
            <v>661.8</v>
          </cell>
          <cell r="I9">
            <v>731.6</v>
          </cell>
          <cell r="K9">
            <v>790</v>
          </cell>
          <cell r="M9">
            <v>853.2</v>
          </cell>
          <cell r="O9">
            <v>921.45600000000013</v>
          </cell>
          <cell r="Q9">
            <v>985.95792000000017</v>
          </cell>
          <cell r="S9">
            <v>1050.5999999999999</v>
          </cell>
          <cell r="U9">
            <v>1041.7</v>
          </cell>
          <cell r="W9">
            <v>880.5</v>
          </cell>
          <cell r="X9">
            <v>-0.15474704809446105</v>
          </cell>
          <cell r="Y9">
            <v>777.8</v>
          </cell>
          <cell r="AA9">
            <v>805</v>
          </cell>
          <cell r="AB9">
            <v>3.4970429416302462E-2</v>
          </cell>
          <cell r="AC9">
            <v>809</v>
          </cell>
          <cell r="AD9">
            <v>4.9689440993789802E-3</v>
          </cell>
          <cell r="AE9">
            <v>819.71999999999991</v>
          </cell>
          <cell r="AF9">
            <v>1.3250927070457275E-2</v>
          </cell>
          <cell r="AG9">
            <v>831.59999999999991</v>
          </cell>
          <cell r="AH9">
            <v>1.449275362318847E-2</v>
          </cell>
          <cell r="AI9">
            <v>831.59999999999991</v>
          </cell>
          <cell r="AJ9">
            <v>0</v>
          </cell>
          <cell r="AK9">
            <v>831.59999999999991</v>
          </cell>
          <cell r="AL9">
            <v>0</v>
          </cell>
        </row>
        <row r="10">
          <cell r="B10" t="str">
            <v>Neupogen, Intl.</v>
          </cell>
          <cell r="C10">
            <v>173.9</v>
          </cell>
          <cell r="E10">
            <v>211.7</v>
          </cell>
          <cell r="G10">
            <v>274.2</v>
          </cell>
          <cell r="I10">
            <v>284.7</v>
          </cell>
          <cell r="K10">
            <v>294.66449999999998</v>
          </cell>
          <cell r="M10">
            <v>309.39772499999998</v>
          </cell>
          <cell r="O10">
            <v>324.86761124999998</v>
          </cell>
          <cell r="Q10">
            <v>341.1109918125</v>
          </cell>
          <cell r="S10">
            <v>295.8</v>
          </cell>
          <cell r="U10">
            <v>337.9</v>
          </cell>
          <cell r="W10">
            <v>386.2</v>
          </cell>
          <cell r="X10">
            <v>0.14294169872743412</v>
          </cell>
          <cell r="Y10">
            <v>397.4</v>
          </cell>
          <cell r="AA10">
            <v>411</v>
          </cell>
          <cell r="AB10">
            <v>3.4222445898339338E-2</v>
          </cell>
          <cell r="AC10">
            <v>379</v>
          </cell>
          <cell r="AD10">
            <v>-7.7858880778588824E-2</v>
          </cell>
          <cell r="AE10">
            <v>368.28000000000009</v>
          </cell>
          <cell r="AF10">
            <v>-2.828496042216333E-2</v>
          </cell>
          <cell r="AG10">
            <v>356.40000000000003</v>
          </cell>
          <cell r="AH10">
            <v>-3.2258064516129115E-2</v>
          </cell>
          <cell r="AI10">
            <v>356.40000000000003</v>
          </cell>
          <cell r="AJ10">
            <v>0</v>
          </cell>
          <cell r="AK10">
            <v>356.40000000000003</v>
          </cell>
          <cell r="AL10">
            <v>0</v>
          </cell>
        </row>
        <row r="11">
          <cell r="B11" t="str">
            <v>Neupogen</v>
          </cell>
          <cell r="C11">
            <v>719.4</v>
          </cell>
          <cell r="E11">
            <v>828.90000000000009</v>
          </cell>
          <cell r="G11">
            <v>936</v>
          </cell>
          <cell r="I11">
            <v>1016.3</v>
          </cell>
          <cell r="K11">
            <v>1055.7</v>
          </cell>
          <cell r="M11">
            <v>1116.5999999999999</v>
          </cell>
          <cell r="O11">
            <v>1256.5999999999999</v>
          </cell>
          <cell r="Q11">
            <v>1223.7</v>
          </cell>
          <cell r="S11">
            <v>1346.3999999999999</v>
          </cell>
          <cell r="U11">
            <v>1379.6</v>
          </cell>
          <cell r="W11">
            <v>1266.7</v>
          </cell>
          <cell r="X11">
            <v>-8.1835314583937224E-2</v>
          </cell>
          <cell r="Y11">
            <v>1175.1999999999998</v>
          </cell>
          <cell r="Z11">
            <v>-7.2234941185758461E-2</v>
          </cell>
          <cell r="AA11">
            <v>1216</v>
          </cell>
          <cell r="AB11">
            <v>3.4717494894486167E-2</v>
          </cell>
          <cell r="AC11">
            <v>1188</v>
          </cell>
          <cell r="AD11">
            <v>-2.3026315789473673E-2</v>
          </cell>
          <cell r="AE11">
            <v>1188</v>
          </cell>
          <cell r="AF11">
            <v>0</v>
          </cell>
          <cell r="AG11">
            <v>1188</v>
          </cell>
          <cell r="AH11">
            <v>0</v>
          </cell>
          <cell r="AI11">
            <v>1188</v>
          </cell>
          <cell r="AJ11">
            <v>0</v>
          </cell>
          <cell r="AK11">
            <v>1188</v>
          </cell>
          <cell r="AL11">
            <v>0</v>
          </cell>
        </row>
        <row r="12">
          <cell r="B12" t="str">
            <v>Neulasta, U.S.</v>
          </cell>
          <cell r="Y12">
            <v>1476.5</v>
          </cell>
          <cell r="AA12">
            <v>1900</v>
          </cell>
          <cell r="AB12">
            <v>0.28682695563833382</v>
          </cell>
          <cell r="AC12">
            <v>2144.4937499999996</v>
          </cell>
          <cell r="AD12">
            <v>0.1286809210526314</v>
          </cell>
          <cell r="AE12">
            <v>2613.9768510000004</v>
          </cell>
          <cell r="AF12">
            <v>0.2189249099000643</v>
          </cell>
          <cell r="AG12">
            <v>2737.4321432400006</v>
          </cell>
          <cell r="AH12">
            <v>4.7228915662650639E-2</v>
          </cell>
          <cell r="AI12">
            <v>2764.1387982960005</v>
          </cell>
          <cell r="AJ12">
            <v>9.7560975609756184E-3</v>
          </cell>
          <cell r="AK12">
            <v>2764.1387982960005</v>
          </cell>
          <cell r="AL12">
            <v>0</v>
          </cell>
        </row>
        <row r="13">
          <cell r="B13" t="str">
            <v>Neulasta, Intl.</v>
          </cell>
          <cell r="Y13">
            <v>263.10000000000002</v>
          </cell>
          <cell r="AA13">
            <v>388</v>
          </cell>
          <cell r="AB13">
            <v>0.47472443937666275</v>
          </cell>
          <cell r="AC13">
            <v>458.50625000000002</v>
          </cell>
          <cell r="AD13">
            <v>0.18171713917525789</v>
          </cell>
          <cell r="AE13">
            <v>535.39284900000018</v>
          </cell>
          <cell r="AF13">
            <v>0.16768931503114759</v>
          </cell>
          <cell r="AG13">
            <v>600.89973876000033</v>
          </cell>
          <cell r="AH13">
            <v>0.12235294117647078</v>
          </cell>
          <cell r="AI13">
            <v>691.034699574</v>
          </cell>
          <cell r="AJ13">
            <v>0.14999999999999947</v>
          </cell>
          <cell r="AK13">
            <v>691.034699574</v>
          </cell>
          <cell r="AL13">
            <v>0</v>
          </cell>
        </row>
        <row r="14">
          <cell r="B14" t="str">
            <v>Neulasta</v>
          </cell>
          <cell r="C14">
            <v>0</v>
          </cell>
          <cell r="E14">
            <v>0</v>
          </cell>
          <cell r="G14">
            <v>0</v>
          </cell>
          <cell r="I14">
            <v>0</v>
          </cell>
          <cell r="K14">
            <v>0</v>
          </cell>
          <cell r="M14">
            <v>0</v>
          </cell>
          <cell r="O14">
            <v>0</v>
          </cell>
          <cell r="Q14">
            <v>0</v>
          </cell>
          <cell r="S14">
            <v>0</v>
          </cell>
          <cell r="U14">
            <v>463.5</v>
          </cell>
          <cell r="W14">
            <v>1255</v>
          </cell>
          <cell r="X14">
            <v>1.7076591154261056</v>
          </cell>
          <cell r="Y14">
            <v>1739.6</v>
          </cell>
          <cell r="Z14">
            <v>0.38613545816733064</v>
          </cell>
          <cell r="AA14">
            <v>2288</v>
          </cell>
          <cell r="AB14">
            <v>0.31524488388135219</v>
          </cell>
          <cell r="AC14">
            <v>2603</v>
          </cell>
          <cell r="AD14">
            <v>0.13767482517482521</v>
          </cell>
          <cell r="AE14">
            <v>2889.3300000000004</v>
          </cell>
          <cell r="AF14">
            <v>0.11</v>
          </cell>
          <cell r="AG14">
            <v>3149.3697000000006</v>
          </cell>
          <cell r="AH14">
            <v>0.09</v>
          </cell>
          <cell r="AI14">
            <v>3338.3318820000009</v>
          </cell>
          <cell r="AJ14">
            <v>0.06</v>
          </cell>
          <cell r="AK14">
            <v>3455.1734978700006</v>
          </cell>
          <cell r="AL14">
            <v>3.5000000000000003E-2</v>
          </cell>
        </row>
        <row r="15">
          <cell r="B15" t="str">
            <v xml:space="preserve">Enbrel </v>
          </cell>
          <cell r="C15">
            <v>0</v>
          </cell>
          <cell r="E15">
            <v>0</v>
          </cell>
          <cell r="G15">
            <v>0</v>
          </cell>
          <cell r="I15">
            <v>0</v>
          </cell>
          <cell r="K15">
            <v>0</v>
          </cell>
          <cell r="M15">
            <v>0</v>
          </cell>
          <cell r="O15">
            <v>0</v>
          </cell>
          <cell r="Q15">
            <v>0</v>
          </cell>
          <cell r="S15">
            <v>0</v>
          </cell>
          <cell r="U15">
            <v>362.09999999999997</v>
          </cell>
          <cell r="W15">
            <v>1300</v>
          </cell>
          <cell r="X15">
            <v>2.5901684617508978</v>
          </cell>
          <cell r="Y15">
            <v>1900.3</v>
          </cell>
          <cell r="Z15">
            <v>0.46176923076923071</v>
          </cell>
          <cell r="AA15">
            <v>2573</v>
          </cell>
          <cell r="AB15">
            <v>0.35399673735725945</v>
          </cell>
          <cell r="AC15">
            <v>2793</v>
          </cell>
          <cell r="AD15">
            <v>8.5503303536727637E-2</v>
          </cell>
          <cell r="AE15">
            <v>3016.8307284116399</v>
          </cell>
          <cell r="AF15">
            <v>8.013989560030077E-2</v>
          </cell>
          <cell r="AG15">
            <v>3233.3473223083402</v>
          </cell>
          <cell r="AH15">
            <v>7.1769553345373271E-2</v>
          </cell>
          <cell r="AI15">
            <v>3421.4242764919281</v>
          </cell>
          <cell r="AJ15">
            <v>5.8167878497295655E-2</v>
          </cell>
          <cell r="AK15">
            <v>3609.367628534259</v>
          </cell>
          <cell r="AL15">
            <v>5.4931320074408818E-2</v>
          </cell>
          <cell r="AM15">
            <v>0.19989101492097358</v>
          </cell>
          <cell r="AN15">
            <v>7.0035697760095078E-2</v>
          </cell>
        </row>
        <row r="16">
          <cell r="B16" t="str">
            <v>Sensipar</v>
          </cell>
          <cell r="C16">
            <v>0</v>
          </cell>
          <cell r="E16">
            <v>0</v>
          </cell>
          <cell r="G16">
            <v>0</v>
          </cell>
          <cell r="I16">
            <v>0</v>
          </cell>
          <cell r="K16">
            <v>0</v>
          </cell>
          <cell r="M16">
            <v>0</v>
          </cell>
          <cell r="O16">
            <v>0</v>
          </cell>
          <cell r="Q16">
            <v>0</v>
          </cell>
          <cell r="S16">
            <v>0</v>
          </cell>
          <cell r="U16">
            <v>0</v>
          </cell>
          <cell r="W16">
            <v>0</v>
          </cell>
          <cell r="Y16">
            <v>35</v>
          </cell>
          <cell r="Z16" t="str">
            <v>NM</v>
          </cell>
          <cell r="AA16">
            <v>151</v>
          </cell>
          <cell r="AB16">
            <v>3.3142857142857141</v>
          </cell>
          <cell r="AC16">
            <v>283</v>
          </cell>
          <cell r="AD16">
            <v>0.8741721854304636</v>
          </cell>
          <cell r="AE16">
            <v>382.05</v>
          </cell>
          <cell r="AF16">
            <v>0.35</v>
          </cell>
          <cell r="AG16">
            <v>458.46</v>
          </cell>
          <cell r="AH16">
            <v>0.2</v>
          </cell>
          <cell r="AI16">
            <v>495.13679999999999</v>
          </cell>
          <cell r="AJ16">
            <v>0.08</v>
          </cell>
          <cell r="AK16">
            <v>519.89364</v>
          </cell>
          <cell r="AL16">
            <v>0.05</v>
          </cell>
        </row>
        <row r="17">
          <cell r="B17" t="str">
            <v>Palifermin</v>
          </cell>
          <cell r="C17">
            <v>0</v>
          </cell>
          <cell r="E17">
            <v>0</v>
          </cell>
          <cell r="G17">
            <v>0</v>
          </cell>
          <cell r="I17">
            <v>0</v>
          </cell>
          <cell r="K17">
            <v>0</v>
          </cell>
          <cell r="M17">
            <v>0</v>
          </cell>
          <cell r="O17">
            <v>0</v>
          </cell>
          <cell r="Q17">
            <v>0</v>
          </cell>
          <cell r="S17">
            <v>0</v>
          </cell>
          <cell r="U17">
            <v>0</v>
          </cell>
          <cell r="W17">
            <v>0</v>
          </cell>
          <cell r="Y17">
            <v>0</v>
          </cell>
          <cell r="Z17" t="str">
            <v>NM</v>
          </cell>
          <cell r="AA17">
            <v>32</v>
          </cell>
          <cell r="AC17">
            <v>73</v>
          </cell>
          <cell r="AE17">
            <v>98.550000000000011</v>
          </cell>
          <cell r="AF17">
            <v>0.35</v>
          </cell>
          <cell r="AG17">
            <v>123.18750000000001</v>
          </cell>
          <cell r="AH17">
            <v>0.25</v>
          </cell>
          <cell r="AI17">
            <v>166.30312500000002</v>
          </cell>
          <cell r="AJ17">
            <v>0.35</v>
          </cell>
          <cell r="AK17">
            <v>224.50921875000006</v>
          </cell>
          <cell r="AL17">
            <v>0.35</v>
          </cell>
        </row>
        <row r="18">
          <cell r="B18" t="str">
            <v>Panitumumab</v>
          </cell>
          <cell r="U18">
            <v>0</v>
          </cell>
          <cell r="W18">
            <v>0</v>
          </cell>
          <cell r="Y18">
            <v>0</v>
          </cell>
          <cell r="Z18" t="str">
            <v>NM</v>
          </cell>
          <cell r="AA18">
            <v>0</v>
          </cell>
          <cell r="AC18">
            <v>35</v>
          </cell>
          <cell r="AE18">
            <v>225</v>
          </cell>
          <cell r="AG18">
            <v>475</v>
          </cell>
          <cell r="AI18">
            <v>700</v>
          </cell>
          <cell r="AK18">
            <v>850</v>
          </cell>
        </row>
        <row r="19">
          <cell r="B19" t="str">
            <v>AMG162</v>
          </cell>
          <cell r="AC19">
            <v>0</v>
          </cell>
          <cell r="AG19">
            <v>0</v>
          </cell>
          <cell r="AI19">
            <v>350</v>
          </cell>
          <cell r="AK19">
            <v>850</v>
          </cell>
        </row>
        <row r="20">
          <cell r="B20" t="str">
            <v xml:space="preserve">Other </v>
          </cell>
          <cell r="C20">
            <v>0</v>
          </cell>
          <cell r="E20">
            <v>0</v>
          </cell>
          <cell r="G20">
            <v>0</v>
          </cell>
          <cell r="I20">
            <v>0</v>
          </cell>
          <cell r="K20">
            <v>3.3</v>
          </cell>
          <cell r="M20">
            <v>15.8</v>
          </cell>
          <cell r="O20">
            <v>27.1</v>
          </cell>
          <cell r="Q20">
            <v>16.3</v>
          </cell>
          <cell r="S20">
            <v>14.600000000000001</v>
          </cell>
          <cell r="U20">
            <v>109.8</v>
          </cell>
          <cell r="W20">
            <v>68</v>
          </cell>
          <cell r="X20">
            <v>-0.38069216757741342</v>
          </cell>
          <cell r="Y20">
            <v>53.2</v>
          </cell>
          <cell r="Z20">
            <v>-0.21764705882352942</v>
          </cell>
          <cell r="AA20">
            <v>34</v>
          </cell>
          <cell r="AB20">
            <v>-0.36090225563909772</v>
          </cell>
          <cell r="AC20">
            <v>17</v>
          </cell>
          <cell r="AD20">
            <v>-0.5</v>
          </cell>
          <cell r="AE20">
            <v>18.700000000000003</v>
          </cell>
          <cell r="AF20">
            <v>0.1</v>
          </cell>
          <cell r="AG20">
            <v>65.450000000000017</v>
          </cell>
          <cell r="AH20">
            <v>2.5</v>
          </cell>
          <cell r="AI20">
            <v>196.35000000000005</v>
          </cell>
          <cell r="AJ20">
            <v>2</v>
          </cell>
          <cell r="AK20">
            <v>392.7000000000001</v>
          </cell>
          <cell r="AL20">
            <v>1</v>
          </cell>
        </row>
        <row r="21">
          <cell r="B21" t="str">
            <v>Total Product Sales</v>
          </cell>
          <cell r="C21">
            <v>1306.3</v>
          </cell>
          <cell r="E21">
            <v>1549.5</v>
          </cell>
          <cell r="G21">
            <v>1818.6</v>
          </cell>
          <cell r="I21">
            <v>2088.1999999999998</v>
          </cell>
          <cell r="K21">
            <v>2219.8000000000002</v>
          </cell>
          <cell r="M21">
            <v>2514.5</v>
          </cell>
          <cell r="O21">
            <v>3042.7999999999997</v>
          </cell>
          <cell r="Q21">
            <v>3202.2</v>
          </cell>
          <cell r="S21">
            <v>3511</v>
          </cell>
          <cell r="U21">
            <v>4991.1999999999989</v>
          </cell>
          <cell r="W21">
            <v>7868.2</v>
          </cell>
          <cell r="X21">
            <v>0.57641448950152308</v>
          </cell>
          <cell r="Y21">
            <v>9976.7999999999993</v>
          </cell>
          <cell r="Z21">
            <v>0.26799013751556888</v>
          </cell>
          <cell r="AA21">
            <v>12022</v>
          </cell>
          <cell r="AB21">
            <v>0.20499558976826249</v>
          </cell>
          <cell r="AC21">
            <v>13419</v>
          </cell>
          <cell r="AD21">
            <v>0.11620362668441198</v>
          </cell>
          <cell r="AE21">
            <v>14740.578225807069</v>
          </cell>
          <cell r="AF21">
            <v>9.8485596974966061E-2</v>
          </cell>
          <cell r="AG21">
            <v>16050.044428631663</v>
          </cell>
          <cell r="AH21">
            <v>8.883411374813277E-2</v>
          </cell>
          <cell r="AI21">
            <v>17614.424729985178</v>
          </cell>
          <cell r="AJ21">
            <v>9.7468907846935071E-2</v>
          </cell>
          <cell r="AK21">
            <v>19212.312301994083</v>
          </cell>
          <cell r="AL21">
            <v>9.0714717994099914E-2</v>
          </cell>
        </row>
        <row r="22">
          <cell r="B22" t="str">
            <v>Corporate Partner Rev.</v>
          </cell>
          <cell r="C22">
            <v>48.6</v>
          </cell>
          <cell r="E22">
            <v>70.400000000000006</v>
          </cell>
          <cell r="G22">
            <v>85.2</v>
          </cell>
          <cell r="I22">
            <v>109.9</v>
          </cell>
          <cell r="K22">
            <v>125.9</v>
          </cell>
          <cell r="M22">
            <v>127.9</v>
          </cell>
          <cell r="O22">
            <v>161.4</v>
          </cell>
          <cell r="Q22">
            <v>246.2</v>
          </cell>
          <cell r="S22">
            <v>252</v>
          </cell>
          <cell r="U22">
            <v>200.3</v>
          </cell>
          <cell r="W22">
            <v>104.69999999999999</v>
          </cell>
          <cell r="X22">
            <v>-0.47728407388916638</v>
          </cell>
          <cell r="Y22">
            <v>137.9</v>
          </cell>
          <cell r="Z22">
            <v>0.31709646609360087</v>
          </cell>
          <cell r="AA22">
            <v>0</v>
          </cell>
          <cell r="AC22">
            <v>0</v>
          </cell>
          <cell r="AE22">
            <v>0</v>
          </cell>
          <cell r="AG22">
            <v>0</v>
          </cell>
          <cell r="AI22">
            <v>0</v>
          </cell>
          <cell r="AK22">
            <v>0</v>
          </cell>
        </row>
        <row r="23">
          <cell r="B23" t="str">
            <v>Royalties</v>
          </cell>
          <cell r="C23">
            <v>18.899999999999999</v>
          </cell>
          <cell r="E23">
            <v>27.9</v>
          </cell>
          <cell r="G23">
            <v>36.1</v>
          </cell>
          <cell r="I23">
            <v>41.7</v>
          </cell>
          <cell r="K23">
            <v>55.3</v>
          </cell>
          <cell r="M23">
            <v>75.900000000000006</v>
          </cell>
          <cell r="O23">
            <v>135.9</v>
          </cell>
          <cell r="Q23">
            <v>181</v>
          </cell>
          <cell r="S23">
            <v>252.7</v>
          </cell>
          <cell r="U23">
            <v>331.5</v>
          </cell>
          <cell r="W23">
            <v>383.1</v>
          </cell>
          <cell r="X23">
            <v>0.15565610859728518</v>
          </cell>
          <cell r="Y23">
            <v>435.2</v>
          </cell>
          <cell r="Z23">
            <v>0.13599582354476625</v>
          </cell>
          <cell r="AA23">
            <v>408</v>
          </cell>
          <cell r="AB23">
            <v>-6.25E-2</v>
          </cell>
          <cell r="AC23">
            <v>360</v>
          </cell>
          <cell r="AD23">
            <v>-0.11764705882352944</v>
          </cell>
          <cell r="AE23">
            <v>349.2</v>
          </cell>
          <cell r="AF23">
            <v>-0.03</v>
          </cell>
          <cell r="AG23">
            <v>321.26400000000001</v>
          </cell>
          <cell r="AH23">
            <v>-0.08</v>
          </cell>
          <cell r="AI23">
            <v>305.20080000000002</v>
          </cell>
          <cell r="AJ23">
            <v>-0.05</v>
          </cell>
          <cell r="AK23">
            <v>289.94076000000001</v>
          </cell>
          <cell r="AL23">
            <v>-0.05</v>
          </cell>
        </row>
        <row r="24">
          <cell r="B24" t="str">
            <v>Total Revenues</v>
          </cell>
          <cell r="C24">
            <v>1373.8</v>
          </cell>
          <cell r="D24" t="e">
            <v>#DIV/0!</v>
          </cell>
          <cell r="E24">
            <v>1647.8</v>
          </cell>
          <cell r="F24">
            <v>0.19944678992575349</v>
          </cell>
          <cell r="G24">
            <v>1939.8999999999999</v>
          </cell>
          <cell r="H24">
            <v>0.17726665857506974</v>
          </cell>
          <cell r="I24">
            <v>2239.7999999999997</v>
          </cell>
          <cell r="J24">
            <v>0.15459559771122211</v>
          </cell>
          <cell r="K24">
            <v>2401</v>
          </cell>
          <cell r="L24">
            <v>7.1970711670684917E-2</v>
          </cell>
          <cell r="M24">
            <v>2718.2</v>
          </cell>
          <cell r="N24">
            <v>0.13211162015826727</v>
          </cell>
          <cell r="O24">
            <v>3340.1</v>
          </cell>
          <cell r="P24">
            <v>0.22879111176513867</v>
          </cell>
          <cell r="Q24">
            <v>3629.3999999999996</v>
          </cell>
          <cell r="R24">
            <v>8.6614173228346303E-2</v>
          </cell>
          <cell r="S24">
            <v>4015.7</v>
          </cell>
          <cell r="T24">
            <v>0.10643632556345417</v>
          </cell>
          <cell r="U24">
            <v>5522.9999999999991</v>
          </cell>
          <cell r="V24">
            <v>0.37535174440321728</v>
          </cell>
          <cell r="W24">
            <v>8356</v>
          </cell>
          <cell r="X24">
            <v>0.51294586275574883</v>
          </cell>
          <cell r="Y24">
            <v>10549.9</v>
          </cell>
          <cell r="Z24">
            <v>0.26255385351842975</v>
          </cell>
          <cell r="AA24">
            <v>12430</v>
          </cell>
          <cell r="AB24">
            <v>0.17821022000208542</v>
          </cell>
          <cell r="AC24">
            <v>13779</v>
          </cell>
          <cell r="AD24">
            <v>0.10852775543041027</v>
          </cell>
          <cell r="AE24">
            <v>15089.778225807069</v>
          </cell>
          <cell r="AF24">
            <v>9.5128690457004783E-2</v>
          </cell>
          <cell r="AG24">
            <v>16371.308428631663</v>
          </cell>
          <cell r="AH24">
            <v>8.4927040255162511E-2</v>
          </cell>
          <cell r="AI24">
            <v>17919.625529985176</v>
          </cell>
          <cell r="AJ24">
            <v>9.4575037059693612E-2</v>
          </cell>
          <cell r="AK24">
            <v>19502.253061994084</v>
          </cell>
          <cell r="AL24">
            <v>8.8318114090089272E-2</v>
          </cell>
          <cell r="AO24" t="str">
            <v>mstag:revenueNet</v>
          </cell>
          <cell r="AP24">
            <v>6</v>
          </cell>
          <cell r="AQ24" t="str">
            <v>ISO4217:USD</v>
          </cell>
          <cell r="AR24" t="b">
            <v>0</v>
          </cell>
          <cell r="AS24" t="b">
            <v>0</v>
          </cell>
        </row>
        <row r="25">
          <cell r="B25" t="str">
            <v>Operating Expenses:</v>
          </cell>
        </row>
        <row r="26">
          <cell r="B26" t="str">
            <v xml:space="preserve">   Cost of Sales</v>
          </cell>
          <cell r="C26">
            <v>220</v>
          </cell>
          <cell r="E26">
            <v>238.1</v>
          </cell>
          <cell r="G26">
            <v>272.89999999999998</v>
          </cell>
          <cell r="I26">
            <v>283.2</v>
          </cell>
          <cell r="K26">
            <v>300.8</v>
          </cell>
          <cell r="M26">
            <v>345.2</v>
          </cell>
          <cell r="O26">
            <v>402.1</v>
          </cell>
          <cell r="Q26">
            <v>408.4</v>
          </cell>
          <cell r="S26">
            <v>443</v>
          </cell>
          <cell r="U26">
            <v>735.7</v>
          </cell>
          <cell r="W26">
            <v>1340.7</v>
          </cell>
          <cell r="X26">
            <v>0.82234606497213525</v>
          </cell>
          <cell r="Y26">
            <v>1731</v>
          </cell>
          <cell r="Z26">
            <v>0.29111658089057957</v>
          </cell>
          <cell r="AA26">
            <v>2035</v>
          </cell>
          <cell r="AB26">
            <v>0.17562102830733672</v>
          </cell>
          <cell r="AC26">
            <v>2275.2525000000001</v>
          </cell>
          <cell r="AD26">
            <v>0.11806019656019662</v>
          </cell>
          <cell r="AE26">
            <v>2471.3026127583394</v>
          </cell>
          <cell r="AF26">
            <v>8.6166310226376774E-2</v>
          </cell>
          <cell r="AG26">
            <v>2663.674218929084</v>
          </cell>
          <cell r="AH26">
            <v>7.7842189450052501E-2</v>
          </cell>
          <cell r="AI26">
            <v>2921.8139905241542</v>
          </cell>
          <cell r="AJ26">
            <v>9.6911164946760664E-2</v>
          </cell>
          <cell r="AK26">
            <v>3229.9239384968482</v>
          </cell>
          <cell r="AL26">
            <v>0.10545159581408581</v>
          </cell>
          <cell r="AO26" t="str">
            <v>mstag:costOfSalesWithDepreciation</v>
          </cell>
          <cell r="AP26">
            <v>6</v>
          </cell>
          <cell r="AQ26" t="str">
            <v>ISO4217:USD</v>
          </cell>
          <cell r="AR26" t="b">
            <v>0</v>
          </cell>
          <cell r="AS26" t="b">
            <v>0</v>
          </cell>
        </row>
        <row r="27">
          <cell r="B27" t="str">
            <v xml:space="preserve">   % of Product Revenues</v>
          </cell>
          <cell r="C27">
            <v>0.16841460613947792</v>
          </cell>
          <cell r="E27">
            <v>0.15366247176508552</v>
          </cell>
          <cell r="G27">
            <v>0.15006048608819972</v>
          </cell>
          <cell r="I27">
            <v>0.13561919356383489</v>
          </cell>
          <cell r="K27">
            <v>0.1355077033967024</v>
          </cell>
          <cell r="M27">
            <v>0.13728375422549213</v>
          </cell>
          <cell r="O27">
            <v>0.13214802155909033</v>
          </cell>
          <cell r="Q27">
            <v>0.1275373180938105</v>
          </cell>
          <cell r="S27">
            <v>0.12617487895186558</v>
          </cell>
          <cell r="U27">
            <v>0.14739942298445269</v>
          </cell>
          <cell r="W27">
            <v>0.1703947535649831</v>
          </cell>
          <cell r="Y27">
            <v>0.17335217705075778</v>
          </cell>
          <cell r="AA27">
            <v>0.16927299950091498</v>
          </cell>
          <cell r="AC27">
            <v>0.16955454951933827</v>
          </cell>
          <cell r="AE27">
            <v>0.1676530306275032</v>
          </cell>
          <cell r="AG27">
            <v>0.16596055112329516</v>
          </cell>
          <cell r="AI27">
            <v>0.1658762085797969</v>
          </cell>
          <cell r="AK27">
            <v>0.16811739720479185</v>
          </cell>
        </row>
        <row r="28">
          <cell r="B28" t="str">
            <v xml:space="preserve">   R&amp;D</v>
          </cell>
          <cell r="C28">
            <v>255.3</v>
          </cell>
          <cell r="E28">
            <v>323.60000000000002</v>
          </cell>
          <cell r="G28">
            <v>451.7</v>
          </cell>
          <cell r="I28">
            <v>528.29999999999995</v>
          </cell>
          <cell r="K28">
            <v>630.79999999999995</v>
          </cell>
          <cell r="M28">
            <v>663.3</v>
          </cell>
          <cell r="O28">
            <v>822.8</v>
          </cell>
          <cell r="Q28">
            <v>845</v>
          </cell>
          <cell r="S28">
            <v>865</v>
          </cell>
          <cell r="U28">
            <v>1116.5999999999999</v>
          </cell>
          <cell r="W28">
            <v>1655.4</v>
          </cell>
          <cell r="X28">
            <v>0.48253627082213879</v>
          </cell>
          <cell r="Y28">
            <v>2028</v>
          </cell>
          <cell r="Z28">
            <v>0.22508155128669793</v>
          </cell>
          <cell r="AA28">
            <v>2302</v>
          </cell>
          <cell r="AB28">
            <v>0.13510848126232733</v>
          </cell>
          <cell r="AC28">
            <v>3009</v>
          </cell>
          <cell r="AD28">
            <v>0.30712423979148573</v>
          </cell>
          <cell r="AE28">
            <v>3327.2960987904589</v>
          </cell>
          <cell r="AF28">
            <v>0.10578135553022894</v>
          </cell>
          <cell r="AG28">
            <v>3601.6878542989657</v>
          </cell>
          <cell r="AH28">
            <v>8.2466888236443436E-2</v>
          </cell>
          <cell r="AI28">
            <v>3897.5185527717758</v>
          </cell>
          <cell r="AJ28">
            <v>8.2136684365833545E-2</v>
          </cell>
          <cell r="AK28">
            <v>4192.984408328728</v>
          </cell>
          <cell r="AL28">
            <v>7.5808710479858377E-2</v>
          </cell>
          <cell r="AO28" t="str">
            <v>mstag:researchAndDevelopment</v>
          </cell>
          <cell r="AP28">
            <v>6</v>
          </cell>
          <cell r="AQ28" t="str">
            <v>ISO4217:USD</v>
          </cell>
          <cell r="AR28" t="b">
            <v>0</v>
          </cell>
          <cell r="AS28" t="b">
            <v>0</v>
          </cell>
        </row>
        <row r="29">
          <cell r="B29" t="str">
            <v xml:space="preserve">   % of Total Revenues</v>
          </cell>
          <cell r="C29">
            <v>0.18583491046731695</v>
          </cell>
          <cell r="E29">
            <v>0.19638305619614033</v>
          </cell>
          <cell r="G29">
            <v>0.23284705397185423</v>
          </cell>
          <cell r="I29">
            <v>0.23586927404232522</v>
          </cell>
          <cell r="K29">
            <v>0.26272386505622658</v>
          </cell>
          <cell r="M29">
            <v>0.24402177911853432</v>
          </cell>
          <cell r="O29">
            <v>0.24633992994221729</v>
          </cell>
          <cell r="Q29">
            <v>0.23282085193144875</v>
          </cell>
          <cell r="S29">
            <v>0.21540453719152328</v>
          </cell>
          <cell r="U29">
            <v>0.20217273221075505</v>
          </cell>
          <cell r="W29">
            <v>0.19810914313068456</v>
          </cell>
          <cell r="Y29">
            <v>0.19222931023042872</v>
          </cell>
          <cell r="AA29">
            <v>0.21</v>
          </cell>
          <cell r="AC29">
            <v>0.21837578924450252</v>
          </cell>
          <cell r="AE29">
            <v>0.2205</v>
          </cell>
          <cell r="AG29">
            <v>0.22</v>
          </cell>
          <cell r="AI29">
            <v>0.2175</v>
          </cell>
          <cell r="AK29">
            <v>0.215</v>
          </cell>
        </row>
        <row r="30">
          <cell r="B30" t="str">
            <v xml:space="preserve">   SG&amp;A</v>
          </cell>
          <cell r="C30">
            <v>114.3</v>
          </cell>
          <cell r="E30">
            <v>122.9</v>
          </cell>
          <cell r="G30">
            <v>418.4</v>
          </cell>
          <cell r="I30">
            <v>470.6</v>
          </cell>
          <cell r="K30">
            <v>483.8</v>
          </cell>
          <cell r="M30">
            <v>515.4</v>
          </cell>
          <cell r="O30">
            <v>654.29999999999995</v>
          </cell>
          <cell r="Q30">
            <v>826.9</v>
          </cell>
          <cell r="S30">
            <v>970.7</v>
          </cell>
          <cell r="U30">
            <v>1462.1</v>
          </cell>
          <cell r="W30">
            <v>1952.6</v>
          </cell>
          <cell r="X30">
            <v>0.3354763696053622</v>
          </cell>
          <cell r="Y30">
            <v>2556</v>
          </cell>
          <cell r="Z30">
            <v>0.30902386561507744</v>
          </cell>
          <cell r="AA30">
            <v>2792</v>
          </cell>
          <cell r="AB30">
            <v>9.2331768388106417E-2</v>
          </cell>
          <cell r="AC30">
            <v>3027.1130000000003</v>
          </cell>
          <cell r="AD30">
            <v>8.4209527220630465E-2</v>
          </cell>
          <cell r="AE30">
            <v>3266.9369858872305</v>
          </cell>
          <cell r="AF30">
            <v>7.9225316625851194E-2</v>
          </cell>
          <cell r="AG30">
            <v>3544.388274798755</v>
          </cell>
          <cell r="AH30">
            <v>8.4927040255162511E-2</v>
          </cell>
          <cell r="AI30">
            <v>4255.911063371479</v>
          </cell>
          <cell r="AJ30">
            <v>0.20074628776756209</v>
          </cell>
          <cell r="AK30">
            <v>4875.5632654985211</v>
          </cell>
          <cell r="AL30">
            <v>0.14559801483167312</v>
          </cell>
          <cell r="AO30" t="str">
            <v>mstag:sellingGeneralAndAdministrativeExpenses</v>
          </cell>
          <cell r="AP30">
            <v>6</v>
          </cell>
          <cell r="AQ30" t="str">
            <v>ISO4217:USD</v>
          </cell>
          <cell r="AR30" t="b">
            <v>0</v>
          </cell>
          <cell r="AS30" t="b">
            <v>0</v>
          </cell>
        </row>
        <row r="31">
          <cell r="B31" t="str">
            <v xml:space="preserve">   % of Total Revenues</v>
          </cell>
          <cell r="C31">
            <v>8.3199883534721214E-2</v>
          </cell>
          <cell r="E31">
            <v>7.4584294210462435E-2</v>
          </cell>
          <cell r="G31">
            <v>0.21568122068147844</v>
          </cell>
          <cell r="I31">
            <v>0.21010804536119301</v>
          </cell>
          <cell r="K31">
            <v>0.2014993752603082</v>
          </cell>
          <cell r="M31">
            <v>0.18961077183430211</v>
          </cell>
          <cell r="O31">
            <v>0.19589233855273794</v>
          </cell>
          <cell r="Q31">
            <v>0.22783380173031356</v>
          </cell>
          <cell r="S31">
            <v>0.2417262245685684</v>
          </cell>
          <cell r="U31">
            <v>0.26472931377874348</v>
          </cell>
          <cell r="W31">
            <v>0.23367640019147917</v>
          </cell>
          <cell r="Y31">
            <v>0.24227717798272971</v>
          </cell>
          <cell r="AA31">
            <v>0.23</v>
          </cell>
          <cell r="AC31">
            <v>0.21969032585819001</v>
          </cell>
          <cell r="AE31">
            <v>0.2165</v>
          </cell>
          <cell r="AG31">
            <v>0.2165</v>
          </cell>
          <cell r="AI31">
            <v>0.23749999999999999</v>
          </cell>
          <cell r="AK31">
            <v>0.25</v>
          </cell>
        </row>
        <row r="32">
          <cell r="B32" t="str">
            <v xml:space="preserve">   Loss of Affiliates, Net</v>
          </cell>
          <cell r="C32">
            <v>12.6</v>
          </cell>
          <cell r="E32">
            <v>31.2</v>
          </cell>
          <cell r="G32">
            <v>53.3</v>
          </cell>
          <cell r="I32">
            <v>52.8</v>
          </cell>
          <cell r="K32">
            <v>36.1</v>
          </cell>
          <cell r="M32">
            <v>28.6</v>
          </cell>
          <cell r="O32">
            <v>16.8</v>
          </cell>
          <cell r="Q32">
            <v>23.9</v>
          </cell>
          <cell r="S32">
            <v>2.7</v>
          </cell>
          <cell r="U32">
            <v>-12.6</v>
          </cell>
          <cell r="W32">
            <v>4.3</v>
          </cell>
          <cell r="X32" t="str">
            <v>NM</v>
          </cell>
          <cell r="Y32">
            <v>0</v>
          </cell>
          <cell r="AA32">
            <v>0</v>
          </cell>
          <cell r="AC32">
            <v>0</v>
          </cell>
          <cell r="AE32">
            <v>0</v>
          </cell>
          <cell r="AG32">
            <v>0</v>
          </cell>
          <cell r="AI32">
            <v>0</v>
          </cell>
          <cell r="AK32">
            <v>0</v>
          </cell>
          <cell r="AO32" t="str">
            <v>mstag:otherOperatingExpense</v>
          </cell>
          <cell r="AP32">
            <v>6</v>
          </cell>
          <cell r="AQ32" t="str">
            <v>ISO4217:USD</v>
          </cell>
          <cell r="AR32" t="b">
            <v>0</v>
          </cell>
          <cell r="AS32" t="b">
            <v>0</v>
          </cell>
        </row>
        <row r="33">
          <cell r="B33" t="str">
            <v xml:space="preserve">   Other </v>
          </cell>
          <cell r="C33">
            <v>-13.9</v>
          </cell>
          <cell r="E33">
            <v>116.4</v>
          </cell>
          <cell r="G33">
            <v>0</v>
          </cell>
          <cell r="I33">
            <v>0</v>
          </cell>
          <cell r="K33">
            <v>157</v>
          </cell>
          <cell r="M33">
            <v>-23</v>
          </cell>
          <cell r="O33">
            <v>-49</v>
          </cell>
          <cell r="Q33">
            <v>-18.8</v>
          </cell>
          <cell r="S33">
            <v>203.1</v>
          </cell>
          <cell r="U33">
            <v>-141.30000000000001</v>
          </cell>
          <cell r="W33">
            <v>-24</v>
          </cell>
          <cell r="Y33">
            <v>0</v>
          </cell>
          <cell r="AA33">
            <v>0</v>
          </cell>
          <cell r="AC33">
            <v>0</v>
          </cell>
          <cell r="AE33">
            <v>0</v>
          </cell>
          <cell r="AG33">
            <v>0</v>
          </cell>
          <cell r="AI33">
            <v>0</v>
          </cell>
          <cell r="AK33">
            <v>0</v>
          </cell>
          <cell r="AO33" t="str">
            <v>mstag:otherOperatingExpense</v>
          </cell>
          <cell r="AP33">
            <v>6</v>
          </cell>
          <cell r="AQ33" t="str">
            <v>ISO4217:USD</v>
          </cell>
          <cell r="AR33" t="b">
            <v>0</v>
          </cell>
          <cell r="AS33" t="b">
            <v>0</v>
          </cell>
        </row>
        <row r="34">
          <cell r="B34" t="str">
            <v>Total Operating Expenses</v>
          </cell>
          <cell r="C34">
            <v>588.29999999999995</v>
          </cell>
          <cell r="E34">
            <v>832.2</v>
          </cell>
          <cell r="G34">
            <v>1196.3</v>
          </cell>
          <cell r="I34">
            <v>1334.8999999999999</v>
          </cell>
          <cell r="K34">
            <v>1608.4999999999998</v>
          </cell>
          <cell r="M34">
            <v>1529.5</v>
          </cell>
          <cell r="O34">
            <v>1847</v>
          </cell>
          <cell r="Q34">
            <v>2085.4</v>
          </cell>
          <cell r="S34">
            <v>2484.5</v>
          </cell>
          <cell r="U34">
            <v>3160.5</v>
          </cell>
          <cell r="W34">
            <v>4929.0000000000009</v>
          </cell>
          <cell r="X34">
            <v>0.55956336022781228</v>
          </cell>
          <cell r="Y34">
            <v>6315</v>
          </cell>
          <cell r="Z34">
            <v>0.28119293974436976</v>
          </cell>
          <cell r="AA34">
            <v>7129</v>
          </cell>
          <cell r="AB34">
            <v>0.12889944576405377</v>
          </cell>
          <cell r="AC34">
            <v>8311.3654999999999</v>
          </cell>
          <cell r="AD34">
            <v>0.16585292467386736</v>
          </cell>
          <cell r="AE34">
            <v>9065.5356974360293</v>
          </cell>
          <cell r="AF34">
            <v>9.073962605013941E-2</v>
          </cell>
          <cell r="AG34">
            <v>9809.7503480268042</v>
          </cell>
          <cell r="AH34">
            <v>8.2092738413821253E-2</v>
          </cell>
          <cell r="AI34">
            <v>11075.243606667409</v>
          </cell>
          <cell r="AJ34">
            <v>0.12900361515266834</v>
          </cell>
          <cell r="AK34">
            <v>12298.471612324098</v>
          </cell>
          <cell r="AL34">
            <v>0.11044705192040127</v>
          </cell>
        </row>
        <row r="35">
          <cell r="B35" t="str">
            <v xml:space="preserve">Operating Income (Loss) </v>
          </cell>
          <cell r="C35">
            <v>785.5</v>
          </cell>
          <cell r="E35">
            <v>815.59999999999991</v>
          </cell>
          <cell r="G35">
            <v>743.59999999999991</v>
          </cell>
          <cell r="I35">
            <v>904.89999999999986</v>
          </cell>
          <cell r="K35">
            <v>792.50000000000023</v>
          </cell>
          <cell r="M35">
            <v>1188.6999999999998</v>
          </cell>
          <cell r="O35">
            <v>1493.1</v>
          </cell>
          <cell r="Q35">
            <v>1543.9999999999995</v>
          </cell>
          <cell r="S35">
            <v>1531.1999999999998</v>
          </cell>
          <cell r="U35">
            <v>2362.4999999999991</v>
          </cell>
          <cell r="W35">
            <v>3426.9999999999991</v>
          </cell>
          <cell r="X35">
            <v>0.45058201058201086</v>
          </cell>
          <cell r="Y35">
            <v>4234.8999999999996</v>
          </cell>
          <cell r="Z35">
            <v>0.23574555004377018</v>
          </cell>
          <cell r="AA35">
            <v>5301</v>
          </cell>
          <cell r="AB35">
            <v>0.25174148149897291</v>
          </cell>
          <cell r="AC35">
            <v>5467.6345000000001</v>
          </cell>
          <cell r="AD35">
            <v>3.143454065270701E-2</v>
          </cell>
          <cell r="AE35">
            <v>6024.24252837104</v>
          </cell>
          <cell r="AF35">
            <v>0.10180051873822937</v>
          </cell>
          <cell r="AG35">
            <v>6561.5580806048583</v>
          </cell>
          <cell r="AH35">
            <v>8.919221789350984E-2</v>
          </cell>
          <cell r="AI35">
            <v>6844.3819233177674</v>
          </cell>
          <cell r="AJ35">
            <v>4.3103153128964955E-2</v>
          </cell>
          <cell r="AK35">
            <v>7203.7814496699866</v>
          </cell>
          <cell r="AL35">
            <v>5.2510150716136961E-2</v>
          </cell>
        </row>
        <row r="36">
          <cell r="B36" t="str">
            <v>Operatin Margins</v>
          </cell>
          <cell r="C36">
            <v>0.57177172805357401</v>
          </cell>
          <cell r="E36">
            <v>0.49496298094428931</v>
          </cell>
          <cell r="G36">
            <v>0.38331872776947262</v>
          </cell>
          <cell r="I36">
            <v>0.40400928654344137</v>
          </cell>
          <cell r="K36">
            <v>0.33007080383173687</v>
          </cell>
          <cell r="M36">
            <v>0.43731145611066141</v>
          </cell>
          <cell r="O36">
            <v>0.44702254423520255</v>
          </cell>
          <cell r="Q36">
            <v>0.42541466909130976</v>
          </cell>
          <cell r="S36">
            <v>0.38130338421694843</v>
          </cell>
          <cell r="U36">
            <v>0.42775665399239532</v>
          </cell>
          <cell r="W36">
            <v>0.41012446146481557</v>
          </cell>
          <cell r="Y36">
            <v>0.40141612716708214</v>
          </cell>
          <cell r="AA36">
            <v>0.42646822204344326</v>
          </cell>
          <cell r="AC36">
            <v>0.39680923869656726</v>
          </cell>
          <cell r="AE36">
            <v>0.39922671083847799</v>
          </cell>
          <cell r="AG36">
            <v>0.40079619226581775</v>
          </cell>
          <cell r="AI36">
            <v>0.38194893703916755</v>
          </cell>
          <cell r="AK36">
            <v>0.36938201072309373</v>
          </cell>
        </row>
        <row r="37">
          <cell r="B37" t="str">
            <v xml:space="preserve">   Interest, Other Income</v>
          </cell>
          <cell r="C37">
            <v>27.2</v>
          </cell>
          <cell r="E37">
            <v>21.5</v>
          </cell>
          <cell r="G37">
            <v>66.099999999999994</v>
          </cell>
          <cell r="I37">
            <v>63.6</v>
          </cell>
          <cell r="K37">
            <v>72.599999999999994</v>
          </cell>
          <cell r="M37">
            <v>45.7</v>
          </cell>
          <cell r="O37">
            <v>88.3</v>
          </cell>
          <cell r="Q37">
            <v>146.19999999999999</v>
          </cell>
          <cell r="S37">
            <v>168.7</v>
          </cell>
          <cell r="U37">
            <v>144.19999999999999</v>
          </cell>
          <cell r="W37">
            <v>113.4</v>
          </cell>
          <cell r="X37">
            <v>-0.21359223300970864</v>
          </cell>
          <cell r="Y37">
            <v>99.7</v>
          </cell>
          <cell r="AA37">
            <v>157</v>
          </cell>
          <cell r="AC37">
            <v>329</v>
          </cell>
          <cell r="AE37">
            <v>210.7171588806757</v>
          </cell>
          <cell r="AG37">
            <v>265.32581027251831</v>
          </cell>
          <cell r="AI37">
            <v>323.62060238808283</v>
          </cell>
          <cell r="AK37">
            <v>403.8061044023068</v>
          </cell>
          <cell r="AO37" t="str">
            <v>mstag:interestAndDividendIncome</v>
          </cell>
          <cell r="AP37">
            <v>6</v>
          </cell>
          <cell r="AQ37" t="str">
            <v>ISO4217:USD</v>
          </cell>
          <cell r="AR37" t="b">
            <v>0</v>
          </cell>
          <cell r="AS37" t="b">
            <v>0</v>
          </cell>
        </row>
        <row r="38">
          <cell r="B38" t="str">
            <v xml:space="preserve">   Interest, Other Expense</v>
          </cell>
          <cell r="C38">
            <v>-6.2</v>
          </cell>
          <cell r="E38">
            <v>-12</v>
          </cell>
          <cell r="G38">
            <v>-15.3</v>
          </cell>
          <cell r="I38">
            <v>-6.2</v>
          </cell>
          <cell r="K38">
            <v>-3.7</v>
          </cell>
          <cell r="M38">
            <v>-10</v>
          </cell>
          <cell r="O38">
            <v>-15.2</v>
          </cell>
          <cell r="Q38">
            <v>-15.9</v>
          </cell>
          <cell r="S38">
            <v>-13.6</v>
          </cell>
          <cell r="U38">
            <v>-44.2</v>
          </cell>
          <cell r="W38">
            <v>-31.5</v>
          </cell>
          <cell r="X38">
            <v>-0.28733031674208154</v>
          </cell>
          <cell r="Y38">
            <v>-52.5</v>
          </cell>
          <cell r="AA38">
            <v>-137</v>
          </cell>
          <cell r="AC38">
            <v>-136</v>
          </cell>
          <cell r="AE38">
            <v>-128.80025000000001</v>
          </cell>
          <cell r="AG38">
            <v>-128.80025000000001</v>
          </cell>
          <cell r="AI38">
            <v>-88.888750000000002</v>
          </cell>
          <cell r="AK38">
            <v>-88.888750000000002</v>
          </cell>
          <cell r="AO38" t="str">
            <v>mstag:interestExpense</v>
          </cell>
          <cell r="AP38">
            <v>6</v>
          </cell>
          <cell r="AQ38" t="str">
            <v>ISO4217:USD</v>
          </cell>
          <cell r="AR38" t="b">
            <v>1</v>
          </cell>
          <cell r="AS38" t="b">
            <v>0</v>
          </cell>
        </row>
        <row r="39">
          <cell r="B39" t="str">
            <v xml:space="preserve">Pretax Income (Loss) </v>
          </cell>
          <cell r="C39">
            <v>806.5</v>
          </cell>
          <cell r="E39">
            <v>825.09999999999991</v>
          </cell>
          <cell r="G39">
            <v>794.4</v>
          </cell>
          <cell r="I39">
            <v>962.29999999999984</v>
          </cell>
          <cell r="K39">
            <v>861.4000000000002</v>
          </cell>
          <cell r="M39">
            <v>1224.3999999999999</v>
          </cell>
          <cell r="O39">
            <v>1566.1999999999998</v>
          </cell>
          <cell r="Q39">
            <v>1674.2999999999995</v>
          </cell>
          <cell r="S39">
            <v>1686.3</v>
          </cell>
          <cell r="U39">
            <v>2462.4999999999991</v>
          </cell>
          <cell r="V39">
            <v>0.46029769317440494</v>
          </cell>
          <cell r="W39">
            <v>3508.8999999999992</v>
          </cell>
          <cell r="X39">
            <v>0.42493401015228449</v>
          </cell>
          <cell r="Y39">
            <v>4282.0999999999995</v>
          </cell>
          <cell r="Z39">
            <v>0.2203539570805666</v>
          </cell>
          <cell r="AA39">
            <v>5321</v>
          </cell>
          <cell r="AB39">
            <v>0.24261460498353626</v>
          </cell>
          <cell r="AC39">
            <v>5660.6345000000001</v>
          </cell>
          <cell r="AD39">
            <v>6.3829073482428056E-2</v>
          </cell>
          <cell r="AE39">
            <v>6106.1594372517156</v>
          </cell>
          <cell r="AF39">
            <v>7.8705830106451158E-2</v>
          </cell>
          <cell r="AG39">
            <v>6698.0836408773766</v>
          </cell>
          <cell r="AH39">
            <v>9.6938871267350457E-2</v>
          </cell>
          <cell r="AI39">
            <v>7079.1137757058505</v>
          </cell>
          <cell r="AJ39">
            <v>5.6886440250328629E-2</v>
          </cell>
          <cell r="AK39">
            <v>7518.6988040722936</v>
          </cell>
          <cell r="AL39">
            <v>6.2096053587246125E-2</v>
          </cell>
        </row>
        <row r="40">
          <cell r="B40" t="str">
            <v xml:space="preserve">   Provision For Income Taxes</v>
          </cell>
          <cell r="C40">
            <v>217.8</v>
          </cell>
          <cell r="E40">
            <v>268.60000000000002</v>
          </cell>
          <cell r="G40">
            <v>256.7</v>
          </cell>
          <cell r="I40">
            <v>282.5</v>
          </cell>
          <cell r="K40">
            <v>217.1</v>
          </cell>
          <cell r="M40">
            <v>361.2</v>
          </cell>
          <cell r="O40">
            <v>469.8</v>
          </cell>
          <cell r="Q40">
            <v>535.79999999999995</v>
          </cell>
          <cell r="S40">
            <v>566.6</v>
          </cell>
          <cell r="U40">
            <v>707.4</v>
          </cell>
          <cell r="W40">
            <v>913.6</v>
          </cell>
          <cell r="X40">
            <v>0.29148996324568843</v>
          </cell>
          <cell r="Y40">
            <v>1175.3</v>
          </cell>
          <cell r="AA40">
            <v>1298</v>
          </cell>
          <cell r="AC40">
            <v>1325.1413175</v>
          </cell>
          <cell r="AE40">
            <v>1434.9474677541532</v>
          </cell>
          <cell r="AG40">
            <v>1540.5592374017967</v>
          </cell>
          <cell r="AI40">
            <v>1592.8005995338165</v>
          </cell>
          <cell r="AK40">
            <v>1687.9478815142299</v>
          </cell>
          <cell r="AO40" t="str">
            <v>mstag:taxExpenseIncome</v>
          </cell>
          <cell r="AP40">
            <v>6</v>
          </cell>
          <cell r="AQ40" t="str">
            <v>ISO4217:USD</v>
          </cell>
          <cell r="AR40" t="b">
            <v>0</v>
          </cell>
          <cell r="AS40" t="b">
            <v>0</v>
          </cell>
        </row>
        <row r="41">
          <cell r="B41" t="str">
            <v xml:space="preserve">   Effective Tax Rate</v>
          </cell>
          <cell r="C41">
            <v>0.27005579665220086</v>
          </cell>
          <cell r="E41">
            <v>0.32553629863046912</v>
          </cell>
          <cell r="G41">
            <v>0.32313695871097681</v>
          </cell>
          <cell r="I41">
            <v>0.29356749454432096</v>
          </cell>
          <cell r="K41">
            <v>0.25203157650336655</v>
          </cell>
          <cell r="M41">
            <v>0.29500163345311992</v>
          </cell>
          <cell r="O41">
            <v>0.29996169071638362</v>
          </cell>
          <cell r="Q41">
            <v>0.32001433434868309</v>
          </cell>
          <cell r="S41">
            <v>0.33600189764573329</v>
          </cell>
          <cell r="U41">
            <v>0.28726903553299504</v>
          </cell>
          <cell r="W41">
            <v>0.28792033027638597</v>
          </cell>
          <cell r="Y41">
            <v>0.27179593913325006</v>
          </cell>
          <cell r="AA41">
            <v>0.24393910919000189</v>
          </cell>
          <cell r="AC41">
            <v>0.2340976647582528</v>
          </cell>
          <cell r="AE41">
            <v>0.23499999999999999</v>
          </cell>
          <cell r="AG41">
            <v>0.23</v>
          </cell>
          <cell r="AI41">
            <v>0.22500000000000001</v>
          </cell>
          <cell r="AK41">
            <v>0.22450000000000001</v>
          </cell>
        </row>
        <row r="42">
          <cell r="B42" t="str">
            <v>Net Income (Loss)</v>
          </cell>
          <cell r="C42">
            <v>588.70000000000005</v>
          </cell>
          <cell r="E42">
            <v>556.49999999999989</v>
          </cell>
          <cell r="G42">
            <v>537.70000000000005</v>
          </cell>
          <cell r="I42">
            <v>679.79999999999984</v>
          </cell>
          <cell r="K42">
            <v>644.30000000000018</v>
          </cell>
          <cell r="M42">
            <v>863.19999999999982</v>
          </cell>
          <cell r="O42">
            <v>1096.3999999999999</v>
          </cell>
          <cell r="Q42">
            <v>1138.4999999999995</v>
          </cell>
          <cell r="S42">
            <v>1119.6999999999998</v>
          </cell>
          <cell r="U42">
            <v>1755.099999999999</v>
          </cell>
          <cell r="W42">
            <v>2595.2999999999993</v>
          </cell>
          <cell r="X42">
            <v>0.47871916130135084</v>
          </cell>
          <cell r="Y42">
            <v>3106.7999999999993</v>
          </cell>
          <cell r="Z42">
            <v>0.19708704196046711</v>
          </cell>
          <cell r="AA42">
            <v>4023</v>
          </cell>
          <cell r="AB42">
            <v>0.29490150637311729</v>
          </cell>
          <cell r="AC42">
            <v>4335.4931825000003</v>
          </cell>
          <cell r="AD42">
            <v>7.7676654859557548E-2</v>
          </cell>
          <cell r="AE42">
            <v>4671.2119694975627</v>
          </cell>
          <cell r="AF42">
            <v>7.7434970570977812E-2</v>
          </cell>
          <cell r="AG42">
            <v>5157.5244034755797</v>
          </cell>
          <cell r="AH42">
            <v>0.1041084063736728</v>
          </cell>
          <cell r="AI42">
            <v>5486.3131761720342</v>
          </cell>
          <cell r="AJ42">
            <v>6.3749339212993084E-2</v>
          </cell>
          <cell r="AK42">
            <v>5830.7509225580634</v>
          </cell>
          <cell r="AL42">
            <v>6.2781276847625023E-2</v>
          </cell>
        </row>
        <row r="44">
          <cell r="B44" t="str">
            <v>EPS, basic</v>
          </cell>
          <cell r="C44">
            <v>0.51244777158774379</v>
          </cell>
          <cell r="E44">
            <v>0.49758583690987113</v>
          </cell>
          <cell r="G44">
            <v>0.47889205557534742</v>
          </cell>
          <cell r="I44">
            <v>0.64156285390713463</v>
          </cell>
          <cell r="K44">
            <v>0.60990155244225686</v>
          </cell>
          <cell r="M44">
            <v>0.84644047852520088</v>
          </cell>
          <cell r="O44">
            <v>1.0731134383870018</v>
          </cell>
          <cell r="Q44">
            <v>1.1057692307692304</v>
          </cell>
          <cell r="S44">
            <v>1.0709708273553322</v>
          </cell>
          <cell r="U44">
            <v>1.5215431296055475</v>
          </cell>
          <cell r="W44">
            <v>2.0143588947531814</v>
          </cell>
          <cell r="X44">
            <v>0.32389207743022963</v>
          </cell>
          <cell r="Y44">
            <v>2.4450478101758937</v>
          </cell>
          <cell r="Z44">
            <v>0.21380942420168103</v>
          </cell>
          <cell r="AA44">
            <v>3.2548543689320391</v>
          </cell>
          <cell r="AB44">
            <v>0.33120275005906286</v>
          </cell>
          <cell r="AC44">
            <v>3.731777351192334</v>
          </cell>
          <cell r="AD44">
            <v>0.14652667314783119</v>
          </cell>
          <cell r="AE44">
            <v>4.1673836241099211</v>
          </cell>
          <cell r="AF44">
            <v>0.11672890205478281</v>
          </cell>
          <cell r="AG44">
            <v>4.7082436114742245</v>
          </cell>
          <cell r="AH44">
            <v>0.12978406505108375</v>
          </cell>
          <cell r="AI44">
            <v>5.1215025778275436</v>
          </cell>
          <cell r="AJ44">
            <v>8.7773488471621697E-2</v>
          </cell>
          <cell r="AK44">
            <v>5.5598159963447911</v>
          </cell>
          <cell r="AL44">
            <v>8.5582973327951173E-2</v>
          </cell>
        </row>
        <row r="45">
          <cell r="B45" t="str">
            <v>EPS, diluted</v>
          </cell>
          <cell r="C45">
            <v>0.50996188496188499</v>
          </cell>
          <cell r="D45" t="e">
            <v>#DIV/0!</v>
          </cell>
          <cell r="E45">
            <v>0.49300141743444359</v>
          </cell>
          <cell r="F45">
            <v>-3.3258304252893445E-2</v>
          </cell>
          <cell r="G45">
            <v>0.49676644493717664</v>
          </cell>
          <cell r="H45">
            <v>7.6369506650226793E-3</v>
          </cell>
          <cell r="I45">
            <v>0.6054506590666191</v>
          </cell>
          <cell r="J45">
            <v>0.21878332410955648</v>
          </cell>
          <cell r="K45">
            <v>0.58658048069919899</v>
          </cell>
          <cell r="L45">
            <v>-3.1167161328242599E-2</v>
          </cell>
          <cell r="M45">
            <v>0.81665089877010388</v>
          </cell>
          <cell r="N45">
            <v>0.3922231060206145</v>
          </cell>
          <cell r="O45">
            <v>1.0167856811647964</v>
          </cell>
          <cell r="P45">
            <v>0.24506773052732855</v>
          </cell>
          <cell r="Q45">
            <v>1.0495989674564392</v>
          </cell>
          <cell r="R45">
            <v>3.227158574268385E-2</v>
          </cell>
          <cell r="S45">
            <v>1.0327430363401584</v>
          </cell>
          <cell r="T45">
            <v>-1.6059401389398209E-2</v>
          </cell>
          <cell r="U45">
            <v>1.5215431296055475</v>
          </cell>
          <cell r="V45">
            <v>0.47330272494269443</v>
          </cell>
          <cell r="W45">
            <v>1.9281575037147096</v>
          </cell>
          <cell r="X45">
            <v>0.26723815197704903</v>
          </cell>
          <cell r="Y45">
            <v>2.36950115525927</v>
          </cell>
          <cell r="Z45">
            <v>0.22889398334642563</v>
          </cell>
          <cell r="AA45">
            <v>3.2027027027027026</v>
          </cell>
          <cell r="AB45">
            <v>0.35163584773701628</v>
          </cell>
          <cell r="AC45">
            <v>3.6698689952539394</v>
          </cell>
          <cell r="AD45">
            <v>0.14586626856030183</v>
          </cell>
          <cell r="AE45">
            <v>4.1013211403748855</v>
          </cell>
          <cell r="AF45">
            <v>0.11756608905629107</v>
          </cell>
          <cell r="AG45">
            <v>4.6347096976234399</v>
          </cell>
          <cell r="AH45">
            <v>0.13005286320978016</v>
          </cell>
          <cell r="AI45">
            <v>5.0526778224740756</v>
          </cell>
          <cell r="AJ45">
            <v>9.0182158564312997E-2</v>
          </cell>
          <cell r="AK45">
            <v>5.4875839896915242</v>
          </cell>
          <cell r="AL45">
            <v>8.607439114423765E-2</v>
          </cell>
          <cell r="AM45">
            <v>0.1311025203958521</v>
          </cell>
          <cell r="AO45" t="str">
            <v>mstag:adjEpsForConsensus</v>
          </cell>
          <cell r="AP45">
            <v>0</v>
          </cell>
          <cell r="AQ45" t="str">
            <v>ISO4217:USD</v>
          </cell>
          <cell r="AR45" t="b">
            <v>0</v>
          </cell>
          <cell r="AS45" t="b">
            <v>0</v>
          </cell>
        </row>
        <row r="47">
          <cell r="B47" t="str">
            <v xml:space="preserve">  Options expense</v>
          </cell>
          <cell r="AC47">
            <v>294.91779250000002</v>
          </cell>
          <cell r="AE47">
            <v>271.96607092308085</v>
          </cell>
          <cell r="AG47">
            <v>294.29251044080411</v>
          </cell>
          <cell r="AI47">
            <v>332.25730820002224</v>
          </cell>
          <cell r="AK47">
            <v>368.95414836972293</v>
          </cell>
          <cell r="AO47" t="str">
            <v>mstag:stockCompensation</v>
          </cell>
          <cell r="AP47">
            <v>6</v>
          </cell>
          <cell r="AQ47" t="str">
            <v>ISO4217:USD</v>
          </cell>
          <cell r="AR47" t="b">
            <v>0</v>
          </cell>
          <cell r="AS47" t="b">
            <v>0</v>
          </cell>
        </row>
        <row r="48">
          <cell r="B48" t="str">
            <v>% of operating expense</v>
          </cell>
          <cell r="AC48">
            <v>3.5483675035107048E-2</v>
          </cell>
          <cell r="AE48">
            <v>0.03</v>
          </cell>
          <cell r="AG48">
            <v>0.03</v>
          </cell>
          <cell r="AI48">
            <v>0.03</v>
          </cell>
          <cell r="AK48">
            <v>0.03</v>
          </cell>
        </row>
        <row r="49">
          <cell r="B49" t="str">
            <v>Net Income (incl options exp)</v>
          </cell>
          <cell r="AC49">
            <v>4040.5753900000004</v>
          </cell>
          <cell r="AE49">
            <v>4399.2458985744815</v>
          </cell>
          <cell r="AG49">
            <v>4863.2318930347756</v>
          </cell>
          <cell r="AI49">
            <v>5154.0558679720116</v>
          </cell>
          <cell r="AK49">
            <v>5461.7967741883404</v>
          </cell>
        </row>
        <row r="51">
          <cell r="B51" t="str">
            <v>EPS, diluted (incl option exp)</v>
          </cell>
          <cell r="AC51">
            <v>3.4469575326902331</v>
          </cell>
          <cell r="AE51">
            <v>3.8627394026015285</v>
          </cell>
          <cell r="AG51">
            <v>4.3704543642262941</v>
          </cell>
          <cell r="AI51">
            <v>4.7469048950237553</v>
          </cell>
          <cell r="AK51">
            <v>5.1405825659124416</v>
          </cell>
        </row>
        <row r="52">
          <cell r="B52" t="str">
            <v>EPS, GAAP, Diluted (incl option exp)</v>
          </cell>
          <cell r="C52">
            <v>0.50996188496188499</v>
          </cell>
          <cell r="E52">
            <v>0.49300141743444359</v>
          </cell>
          <cell r="G52">
            <v>0.49676644493717664</v>
          </cell>
          <cell r="I52">
            <v>0.6054506590666191</v>
          </cell>
          <cell r="K52">
            <v>0.58658048069919899</v>
          </cell>
          <cell r="M52">
            <v>0.81665089877010388</v>
          </cell>
          <cell r="O52">
            <v>1.0167856811647964</v>
          </cell>
          <cell r="Q52">
            <v>1.0495989674564392</v>
          </cell>
          <cell r="S52">
            <v>1.0327430363401584</v>
          </cell>
          <cell r="U52">
            <v>-1.2066753359341147</v>
          </cell>
          <cell r="W52">
            <v>1.6939078751857348</v>
          </cell>
          <cell r="Y52">
            <v>1.8057346312639668</v>
          </cell>
          <cell r="AA52">
            <v>2.9252782193958664</v>
          </cell>
          <cell r="AC52">
            <v>2.8409196338463318</v>
          </cell>
          <cell r="AE52">
            <v>3.6709641803555715</v>
          </cell>
          <cell r="AG52">
            <v>4.1741569513311401</v>
          </cell>
          <cell r="AI52">
            <v>4.5457203972860176</v>
          </cell>
          <cell r="AK52">
            <v>4.9349798329237098</v>
          </cell>
        </row>
        <row r="54">
          <cell r="B54" t="str">
            <v xml:space="preserve">Basic Shares Outstanding </v>
          </cell>
          <cell r="C54">
            <v>1148.8</v>
          </cell>
          <cell r="E54">
            <v>1118.4000000000001</v>
          </cell>
          <cell r="G54">
            <v>1122.8</v>
          </cell>
          <cell r="I54">
            <v>1059.5999999999999</v>
          </cell>
          <cell r="K54">
            <v>1056.4000000000001</v>
          </cell>
          <cell r="M54">
            <v>1019.8</v>
          </cell>
          <cell r="O54">
            <v>1021.7</v>
          </cell>
          <cell r="Q54">
            <v>1029.5999999999999</v>
          </cell>
          <cell r="S54">
            <v>1045.5</v>
          </cell>
          <cell r="U54">
            <v>1153.5</v>
          </cell>
          <cell r="W54">
            <v>1288.4000000000001</v>
          </cell>
          <cell r="X54">
            <v>0.11694841785869103</v>
          </cell>
          <cell r="Y54">
            <v>1270.6500000000001</v>
          </cell>
          <cell r="Z54">
            <v>-1.3776777398323503E-2</v>
          </cell>
          <cell r="AA54">
            <v>1236</v>
          </cell>
          <cell r="AB54">
            <v>-2.726950773226311E-2</v>
          </cell>
          <cell r="AC54">
            <v>1161.7770232500002</v>
          </cell>
          <cell r="AD54">
            <v>-6.0050952063106622E-2</v>
          </cell>
          <cell r="AE54">
            <v>1120.8980000000001</v>
          </cell>
          <cell r="AF54">
            <v>-3.5186634295489405E-2</v>
          </cell>
          <cell r="AG54">
            <v>1095.4242875</v>
          </cell>
          <cell r="AH54">
            <v>-2.2726164646560298E-2</v>
          </cell>
          <cell r="AI54">
            <v>1071.23116562</v>
          </cell>
          <cell r="AJ54">
            <v>-2.2085617560310022E-2</v>
          </cell>
          <cell r="AK54">
            <v>1048.7309159855999</v>
          </cell>
          <cell r="AL54">
            <v>-2.1004102901895583E-2</v>
          </cell>
          <cell r="AM54" t="str">
            <v>CAGR</v>
          </cell>
          <cell r="AN54" t="str">
            <v>Target PEG</v>
          </cell>
          <cell r="AO54" t="str">
            <v>mstag:averageBasicSharesOutstanding</v>
          </cell>
          <cell r="AP54">
            <v>6</v>
          </cell>
          <cell r="AQ54" t="str">
            <v>ms_eqr_gcim_Decimal:ms_eqr_gcim_decimal</v>
          </cell>
          <cell r="AR54" t="b">
            <v>0</v>
          </cell>
          <cell r="AS54" t="b">
            <v>0</v>
          </cell>
        </row>
        <row r="55">
          <cell r="B55" t="str">
            <v>Diluted Shares Outstanding</v>
          </cell>
          <cell r="C55">
            <v>1154.4000000000001</v>
          </cell>
          <cell r="E55">
            <v>1128.8</v>
          </cell>
          <cell r="G55">
            <v>1082.4000000000001</v>
          </cell>
          <cell r="I55">
            <v>1122.8</v>
          </cell>
          <cell r="K55">
            <v>1098.4000000000001</v>
          </cell>
          <cell r="M55">
            <v>1057</v>
          </cell>
          <cell r="O55">
            <v>1078.3</v>
          </cell>
          <cell r="Q55">
            <v>1084.7</v>
          </cell>
          <cell r="S55">
            <v>1084.2</v>
          </cell>
          <cell r="U55">
            <v>1153.5</v>
          </cell>
          <cell r="W55">
            <v>1346</v>
          </cell>
          <cell r="X55">
            <v>0.16688339835283927</v>
          </cell>
          <cell r="Y55">
            <v>1320.05</v>
          </cell>
          <cell r="Z55">
            <v>-1.9279346210995585E-2</v>
          </cell>
          <cell r="AA55">
            <v>1258</v>
          </cell>
          <cell r="AB55">
            <v>-4.7005795235028902E-2</v>
          </cell>
          <cell r="AC55">
            <v>1173.37546275</v>
          </cell>
          <cell r="AD55">
            <v>-6.726910751192372E-2</v>
          </cell>
          <cell r="AE55">
            <v>1139.9282839554037</v>
          </cell>
          <cell r="AF55">
            <v>-2.8505094793960795E-2</v>
          </cell>
          <cell r="AG55">
            <v>1113.6672499945955</v>
          </cell>
          <cell r="AH55">
            <v>-2.3037443960672532E-2</v>
          </cell>
          <cell r="AI55">
            <v>1086.6145376915538</v>
          </cell>
          <cell r="AJ55">
            <v>-2.4291557736992875E-2</v>
          </cell>
          <cell r="AK55">
            <v>1063.2640764166335</v>
          </cell>
          <cell r="AL55">
            <v>-2.1489185414845347E-2</v>
          </cell>
          <cell r="AM55">
            <v>0.11371203000907149</v>
          </cell>
          <cell r="AN55">
            <v>1.6</v>
          </cell>
          <cell r="AO55" t="str">
            <v>mstag:averageDilutedSharesOutstanding</v>
          </cell>
          <cell r="AP55">
            <v>6</v>
          </cell>
          <cell r="AQ55" t="str">
            <v>ms_eqr_gcim_Decimal:ms_eqr_gcim_decimal</v>
          </cell>
          <cell r="AR55" t="b">
            <v>0</v>
          </cell>
          <cell r="AS55" t="b">
            <v>0</v>
          </cell>
        </row>
        <row r="56">
          <cell r="AN56" t="str">
            <v>Traget PE</v>
          </cell>
        </row>
        <row r="57">
          <cell r="AN57">
            <v>18.193924801451438</v>
          </cell>
        </row>
        <row r="58">
          <cell r="W58" t="str">
            <v>2003-FY</v>
          </cell>
          <cell r="Y58" t="str">
            <v>2004-FY</v>
          </cell>
          <cell r="AA58" t="str">
            <v>2005-FY</v>
          </cell>
          <cell r="AC58" t="str">
            <v>2006-FY</v>
          </cell>
          <cell r="AE58" t="str">
            <v>2007-FY</v>
          </cell>
          <cell r="AG58" t="str">
            <v>2008-FY</v>
          </cell>
          <cell r="AI58" t="str">
            <v>2009-FY</v>
          </cell>
          <cell r="AK58" t="str">
            <v>2010-FY</v>
          </cell>
        </row>
        <row r="59">
          <cell r="AN59" t="str">
            <v>2005 Target</v>
          </cell>
        </row>
        <row r="60">
          <cell r="B60" t="str">
            <v>Reconciliation to GAAP earnings/loss</v>
          </cell>
          <cell r="AN60">
            <v>58.269732134378252</v>
          </cell>
        </row>
        <row r="61">
          <cell r="B61" t="str">
            <v>Adjustments to pro-forma earnings:</v>
          </cell>
        </row>
        <row r="62">
          <cell r="B62" t="str">
            <v xml:space="preserve">   Amortization of intangible assets</v>
          </cell>
          <cell r="C62">
            <v>0</v>
          </cell>
          <cell r="E62">
            <v>0</v>
          </cell>
          <cell r="G62">
            <v>0</v>
          </cell>
          <cell r="I62">
            <v>0</v>
          </cell>
          <cell r="K62">
            <v>0</v>
          </cell>
          <cell r="M62">
            <v>0</v>
          </cell>
          <cell r="O62">
            <v>0</v>
          </cell>
          <cell r="Q62">
            <v>0</v>
          </cell>
          <cell r="S62">
            <v>0</v>
          </cell>
          <cell r="U62">
            <v>-155.19999999999999</v>
          </cell>
          <cell r="W62">
            <v>-335.8</v>
          </cell>
          <cell r="Y62">
            <v>-333</v>
          </cell>
          <cell r="AA62">
            <v>-347</v>
          </cell>
          <cell r="AC62">
            <v>-97</v>
          </cell>
          <cell r="AE62">
            <v>-347</v>
          </cell>
          <cell r="AG62">
            <v>-347</v>
          </cell>
          <cell r="AI62">
            <v>-347</v>
          </cell>
          <cell r="AK62">
            <v>-347</v>
          </cell>
          <cell r="AO62" t="str">
            <v>mstag:amortizationOfIntangiblesAssumedToHaveIndefiniteLifeIncomeStatement</v>
          </cell>
          <cell r="AP62">
            <v>6</v>
          </cell>
          <cell r="AQ62" t="str">
            <v>ISO4217:USD</v>
          </cell>
          <cell r="AR62" t="b">
            <v>1</v>
          </cell>
          <cell r="AS62" t="b">
            <v>0</v>
          </cell>
        </row>
        <row r="63">
          <cell r="B63" t="str">
            <v xml:space="preserve">   Write-off of acquired in-process R&amp;D</v>
          </cell>
          <cell r="C63">
            <v>0</v>
          </cell>
          <cell r="E63">
            <v>0</v>
          </cell>
          <cell r="G63">
            <v>0</v>
          </cell>
          <cell r="I63">
            <v>0</v>
          </cell>
          <cell r="K63">
            <v>0</v>
          </cell>
          <cell r="M63">
            <v>0</v>
          </cell>
          <cell r="O63">
            <v>0</v>
          </cell>
          <cell r="Q63">
            <v>0</v>
          </cell>
          <cell r="S63">
            <v>0</v>
          </cell>
          <cell r="U63">
            <v>-2991.8</v>
          </cell>
          <cell r="W63">
            <v>0</v>
          </cell>
          <cell r="Y63">
            <v>-554</v>
          </cell>
          <cell r="AA63">
            <v>0</v>
          </cell>
          <cell r="AC63">
            <v>-650</v>
          </cell>
          <cell r="AE63">
            <v>0</v>
          </cell>
          <cell r="AG63">
            <v>0</v>
          </cell>
          <cell r="AI63">
            <v>0</v>
          </cell>
          <cell r="AK63">
            <v>0</v>
          </cell>
          <cell r="AO63" t="str">
            <v>mstag:acquiredInProcessRAndDOneTime</v>
          </cell>
          <cell r="AP63">
            <v>6</v>
          </cell>
          <cell r="AQ63" t="str">
            <v>ISO4217:USD</v>
          </cell>
          <cell r="AR63" t="b">
            <v>1</v>
          </cell>
          <cell r="AS63" t="b">
            <v>0</v>
          </cell>
        </row>
        <row r="64">
          <cell r="B64" t="str">
            <v xml:space="preserve">   Legal Settlement</v>
          </cell>
          <cell r="AA64">
            <v>-49</v>
          </cell>
          <cell r="AO64" t="str">
            <v>mstag:otherProvisionsOneTime</v>
          </cell>
          <cell r="AP64">
            <v>6</v>
          </cell>
          <cell r="AQ64" t="str">
            <v>ISO4217:USD</v>
          </cell>
          <cell r="AR64" t="b">
            <v>1</v>
          </cell>
          <cell r="AS64" t="b">
            <v>0</v>
          </cell>
        </row>
        <row r="65">
          <cell r="B65" t="str">
            <v xml:space="preserve">   COGS</v>
          </cell>
          <cell r="AA65">
            <v>-47</v>
          </cell>
          <cell r="AO65" t="str">
            <v>mstag:otherProvisionsOneTime</v>
          </cell>
          <cell r="AP65">
            <v>6</v>
          </cell>
          <cell r="AQ65" t="str">
            <v>ISO4217:USD</v>
          </cell>
          <cell r="AR65" t="b">
            <v>1</v>
          </cell>
          <cell r="AS65" t="b">
            <v>0</v>
          </cell>
        </row>
        <row r="66">
          <cell r="B66" t="str">
            <v xml:space="preserve">   R&amp;D</v>
          </cell>
          <cell r="AA66">
            <v>-12</v>
          </cell>
          <cell r="AO66" t="str">
            <v>mstag:otherProvisionsOneTime</v>
          </cell>
          <cell r="AP66">
            <v>6</v>
          </cell>
          <cell r="AQ66" t="str">
            <v>ISO4217:USD</v>
          </cell>
          <cell r="AR66" t="b">
            <v>1</v>
          </cell>
          <cell r="AS66" t="b">
            <v>0</v>
          </cell>
        </row>
        <row r="67">
          <cell r="B67" t="str">
            <v xml:space="preserve">   SG&amp;A</v>
          </cell>
          <cell r="AA67">
            <v>2</v>
          </cell>
          <cell r="AO67" t="str">
            <v>mstag:otherProvisionsOneTime</v>
          </cell>
          <cell r="AP67">
            <v>6</v>
          </cell>
          <cell r="AQ67" t="str">
            <v>ISO4217:USD</v>
          </cell>
          <cell r="AR67" t="b">
            <v>1</v>
          </cell>
          <cell r="AS67" t="b">
            <v>0</v>
          </cell>
        </row>
        <row r="68">
          <cell r="B68" t="str">
            <v xml:space="preserve">   Interest expense</v>
          </cell>
          <cell r="AA68">
            <v>0</v>
          </cell>
          <cell r="AO68" t="str">
            <v>mstag:otherProvisionsOneTime</v>
          </cell>
          <cell r="AP68">
            <v>6</v>
          </cell>
          <cell r="AQ68" t="str">
            <v>ISO4217:USD</v>
          </cell>
          <cell r="AR68" t="b">
            <v>1</v>
          </cell>
          <cell r="AS68" t="b">
            <v>0</v>
          </cell>
        </row>
        <row r="69">
          <cell r="B69" t="str">
            <v xml:space="preserve">   Tax effects of adjustments</v>
          </cell>
          <cell r="C69">
            <v>0</v>
          </cell>
          <cell r="E69">
            <v>0</v>
          </cell>
          <cell r="G69">
            <v>0</v>
          </cell>
          <cell r="I69">
            <v>0</v>
          </cell>
          <cell r="K69">
            <v>0</v>
          </cell>
          <cell r="M69">
            <v>0</v>
          </cell>
          <cell r="O69">
            <v>0</v>
          </cell>
          <cell r="Q69">
            <v>0</v>
          </cell>
          <cell r="S69">
            <v>0</v>
          </cell>
          <cell r="U69">
            <v>0</v>
          </cell>
          <cell r="W69">
            <v>0</v>
          </cell>
          <cell r="Y69">
            <v>142.79999999999998</v>
          </cell>
          <cell r="AA69">
            <v>104</v>
          </cell>
          <cell r="AC69">
            <v>35.89</v>
          </cell>
          <cell r="AE69">
            <v>128.38999999999999</v>
          </cell>
          <cell r="AG69">
            <v>128.38999999999999</v>
          </cell>
          <cell r="AI69">
            <v>128.38999999999999</v>
          </cell>
          <cell r="AK69">
            <v>128.38999999999999</v>
          </cell>
          <cell r="AO69" t="str">
            <v>mstag:taxOnIncomeLossFromExtraordinaryItems</v>
          </cell>
          <cell r="AP69">
            <v>6</v>
          </cell>
          <cell r="AQ69" t="str">
            <v>ISO4217:USD</v>
          </cell>
          <cell r="AR69" t="b">
            <v>1</v>
          </cell>
          <cell r="AS69" t="b">
            <v>0</v>
          </cell>
        </row>
        <row r="70">
          <cell r="B70" t="str">
            <v>GAAP Net Income</v>
          </cell>
          <cell r="C70">
            <v>588.70000000000005</v>
          </cell>
          <cell r="E70">
            <v>556.49999999999989</v>
          </cell>
          <cell r="G70">
            <v>537.70000000000005</v>
          </cell>
          <cell r="I70">
            <v>679.79999999999984</v>
          </cell>
          <cell r="K70">
            <v>644.30000000000018</v>
          </cell>
          <cell r="M70">
            <v>863.19999999999982</v>
          </cell>
          <cell r="O70">
            <v>1096.3999999999999</v>
          </cell>
          <cell r="Q70">
            <v>1138.4999999999995</v>
          </cell>
          <cell r="S70">
            <v>1119.6999999999998</v>
          </cell>
          <cell r="U70">
            <v>-1391.9000000000012</v>
          </cell>
          <cell r="W70">
            <v>2259.4999999999991</v>
          </cell>
          <cell r="Y70">
            <v>2362.5999999999995</v>
          </cell>
          <cell r="AA70">
            <v>3674</v>
          </cell>
          <cell r="AC70">
            <v>3329.4653900000003</v>
          </cell>
          <cell r="AE70">
            <v>4180.6358985744819</v>
          </cell>
          <cell r="AG70">
            <v>4644.6218930347759</v>
          </cell>
          <cell r="AI70">
            <v>4935.4458679720119</v>
          </cell>
          <cell r="AK70">
            <v>5243.1867741883407</v>
          </cell>
        </row>
        <row r="71">
          <cell r="B71" t="str">
            <v>GAAP (loss) EPS</v>
          </cell>
          <cell r="W71">
            <v>1.7537255510710952</v>
          </cell>
          <cell r="Y71">
            <v>1.8593633179868565</v>
          </cell>
          <cell r="AA71">
            <v>2.9724919093851132</v>
          </cell>
          <cell r="AC71">
            <v>2.8658385588363804</v>
          </cell>
          <cell r="AE71">
            <v>3.7297201873627048</v>
          </cell>
          <cell r="AG71">
            <v>4.2400209179539265</v>
          </cell>
          <cell r="AI71">
            <v>4.607265010923677</v>
          </cell>
          <cell r="AK71">
            <v>4.9995539315828985</v>
          </cell>
        </row>
        <row r="72">
          <cell r="B72" t="str">
            <v>GAAP (loss) EPS diluted</v>
          </cell>
          <cell r="C72">
            <v>0.50996188496188499</v>
          </cell>
          <cell r="E72">
            <v>0.49300141743444359</v>
          </cell>
          <cell r="G72">
            <v>0.49676644493717664</v>
          </cell>
          <cell r="I72">
            <v>0.6054506590666191</v>
          </cell>
          <cell r="K72">
            <v>0.58658048069919899</v>
          </cell>
          <cell r="M72">
            <v>0.81665089877010388</v>
          </cell>
          <cell r="O72">
            <v>1.0167856811647964</v>
          </cell>
          <cell r="Q72">
            <v>1.0495989674564392</v>
          </cell>
          <cell r="S72">
            <v>1.0327430363401584</v>
          </cell>
          <cell r="U72">
            <v>-1.2066753359341147</v>
          </cell>
          <cell r="W72">
            <v>1.6939078751857348</v>
          </cell>
          <cell r="Y72">
            <v>1.8057346312639668</v>
          </cell>
          <cell r="AA72">
            <v>2.9252782193958664</v>
          </cell>
          <cell r="AC72">
            <v>2.8409196338463318</v>
          </cell>
          <cell r="AE72">
            <v>3.6709641803555715</v>
          </cell>
          <cell r="AG72">
            <v>4.1741569513311401</v>
          </cell>
          <cell r="AI72">
            <v>4.5457203972860176</v>
          </cell>
          <cell r="AK72">
            <v>4.9349798329237098</v>
          </cell>
        </row>
        <row r="73">
          <cell r="B73" t="str">
            <v>Current Actual Basic Share Count</v>
          </cell>
          <cell r="U73">
            <v>1268.2</v>
          </cell>
          <cell r="AO73" t="str">
            <v>mstag:currentBasicSharesOutstanding</v>
          </cell>
          <cell r="AP73">
            <v>6</v>
          </cell>
          <cell r="AQ73" t="str">
            <v>ms_eqr_gcim_Decimal:ms_eqr_gcim_decimal</v>
          </cell>
          <cell r="AR73" t="b">
            <v>0</v>
          </cell>
          <cell r="AS73" t="b">
            <v>0</v>
          </cell>
        </row>
        <row r="74">
          <cell r="B74" t="str">
            <v>Current Actual Diluted Share Count</v>
          </cell>
          <cell r="U74">
            <v>1317.7</v>
          </cell>
          <cell r="AO74" t="str">
            <v>mstag:currentDilutedSharesOutstanding</v>
          </cell>
          <cell r="AP74">
            <v>6</v>
          </cell>
          <cell r="AQ74" t="str">
            <v>ms_eqr_gcim_Decimal:ms_eqr_gcim_decimal</v>
          </cell>
          <cell r="AR74" t="b">
            <v>0</v>
          </cell>
          <cell r="AS74" t="b">
            <v>0</v>
          </cell>
        </row>
        <row r="75">
          <cell r="B75" t="str">
            <v>INTEREST CALCULATIONS</v>
          </cell>
        </row>
        <row r="76">
          <cell r="B76" t="str">
            <v>Cash and Equivalents</v>
          </cell>
          <cell r="U76">
            <v>3663.0499999999997</v>
          </cell>
          <cell r="W76">
            <v>4893.3999999999996</v>
          </cell>
          <cell r="Y76">
            <v>5465.4500000000007</v>
          </cell>
          <cell r="AA76">
            <v>5531.5</v>
          </cell>
          <cell r="AC76">
            <v>4977.6425651190475</v>
          </cell>
          <cell r="AE76">
            <v>5267.9289720168927</v>
          </cell>
          <cell r="AG76">
            <v>6633.1452568129571</v>
          </cell>
          <cell r="AI76">
            <v>8090.5150597020702</v>
          </cell>
          <cell r="AK76">
            <v>10095.15261005767</v>
          </cell>
        </row>
        <row r="77">
          <cell r="B77" t="str">
            <v>Return on assets</v>
          </cell>
          <cell r="U77">
            <v>3.9366102018809461E-2</v>
          </cell>
          <cell r="W77">
            <v>2.3174071197940085E-2</v>
          </cell>
          <cell r="Y77">
            <v>0.02</v>
          </cell>
          <cell r="AA77">
            <v>2.7699999999999999E-2</v>
          </cell>
          <cell r="AC77">
            <v>3.5000000000000003E-2</v>
          </cell>
          <cell r="AE77">
            <v>0.04</v>
          </cell>
          <cell r="AG77">
            <v>0.04</v>
          </cell>
          <cell r="AI77">
            <v>0.04</v>
          </cell>
          <cell r="AK77">
            <v>0.04</v>
          </cell>
        </row>
        <row r="78">
          <cell r="B78" t="str">
            <v>Interst Income</v>
          </cell>
          <cell r="C78">
            <v>27.2</v>
          </cell>
          <cell r="E78">
            <v>21.5</v>
          </cell>
          <cell r="G78">
            <v>66.099999999999994</v>
          </cell>
          <cell r="I78">
            <v>63.6</v>
          </cell>
          <cell r="K78">
            <v>72.599999999999994</v>
          </cell>
          <cell r="M78">
            <v>45.7</v>
          </cell>
          <cell r="O78">
            <v>88.3</v>
          </cell>
          <cell r="Q78">
            <v>146.19999999999999</v>
          </cell>
          <cell r="S78">
            <v>168.7</v>
          </cell>
          <cell r="U78">
            <v>144.19999999999999</v>
          </cell>
          <cell r="W78">
            <v>113.4</v>
          </cell>
          <cell r="Y78">
            <v>109.30900000000001</v>
          </cell>
          <cell r="AA78">
            <v>153.22254999999998</v>
          </cell>
          <cell r="AC78">
            <v>174.21748977916667</v>
          </cell>
          <cell r="AE78">
            <v>210.7171588806757</v>
          </cell>
          <cell r="AG78">
            <v>265.32581027251831</v>
          </cell>
          <cell r="AI78">
            <v>323.62060238808283</v>
          </cell>
          <cell r="AK78">
            <v>403.8061044023068</v>
          </cell>
        </row>
        <row r="79">
          <cell r="B79" t="str">
            <v>Test</v>
          </cell>
          <cell r="U79">
            <v>144.19999999999999</v>
          </cell>
          <cell r="W79">
            <v>113.4</v>
          </cell>
          <cell r="Y79">
            <v>99.7</v>
          </cell>
          <cell r="AA79">
            <v>157</v>
          </cell>
          <cell r="AC79">
            <v>329</v>
          </cell>
          <cell r="AE79">
            <v>210.7171588806757</v>
          </cell>
          <cell r="AG79">
            <v>265.32581027251831</v>
          </cell>
          <cell r="AI79">
            <v>323.62060238808283</v>
          </cell>
          <cell r="AK79">
            <v>403.8061044023068</v>
          </cell>
        </row>
        <row r="80">
          <cell r="B80" t="str">
            <v>Interest Bearing Obligations</v>
          </cell>
        </row>
        <row r="81">
          <cell r="B81" t="str">
            <v>Convertible Bond - 30 year</v>
          </cell>
          <cell r="W81">
            <v>2880</v>
          </cell>
          <cell r="Y81">
            <v>2912.4</v>
          </cell>
          <cell r="AA81">
            <v>1759</v>
          </cell>
          <cell r="AC81">
            <v>1778.7887499999999</v>
          </cell>
          <cell r="AE81">
            <v>1798.5774999999999</v>
          </cell>
          <cell r="AG81">
            <v>1818.3662499999998</v>
          </cell>
          <cell r="AI81">
            <v>1838.1549999999997</v>
          </cell>
          <cell r="AK81">
            <v>1857.9437499999997</v>
          </cell>
        </row>
        <row r="82">
          <cell r="B82" t="str">
            <v>Interest Rate</v>
          </cell>
          <cell r="W82">
            <v>1.125E-2</v>
          </cell>
          <cell r="Y82">
            <v>1.125E-2</v>
          </cell>
          <cell r="AA82">
            <v>1.125E-2</v>
          </cell>
          <cell r="AC82">
            <v>1.125E-2</v>
          </cell>
          <cell r="AE82">
            <v>1.125E-2</v>
          </cell>
          <cell r="AG82">
            <v>1.125E-2</v>
          </cell>
          <cell r="AI82">
            <v>1.125E-2</v>
          </cell>
          <cell r="AK82">
            <v>1.125E-2</v>
          </cell>
        </row>
        <row r="83">
          <cell r="B83" t="str">
            <v>Interest Expense</v>
          </cell>
          <cell r="W83">
            <v>32.4</v>
          </cell>
          <cell r="Y83">
            <v>32.4</v>
          </cell>
          <cell r="AA83">
            <v>19.78875</v>
          </cell>
          <cell r="AC83">
            <v>19.78875</v>
          </cell>
          <cell r="AE83">
            <v>19.78875</v>
          </cell>
          <cell r="AG83">
            <v>19.78875</v>
          </cell>
          <cell r="AI83">
            <v>19.78875</v>
          </cell>
          <cell r="AK83">
            <v>19.78875</v>
          </cell>
        </row>
        <row r="84">
          <cell r="B84" t="str">
            <v>Convertible Bond - 2011</v>
          </cell>
          <cell r="AC84">
            <v>2500</v>
          </cell>
          <cell r="AE84">
            <v>2500</v>
          </cell>
          <cell r="AG84">
            <v>2500</v>
          </cell>
          <cell r="AI84">
            <v>2500</v>
          </cell>
          <cell r="AK84">
            <v>2500</v>
          </cell>
        </row>
        <row r="85">
          <cell r="B85" t="str">
            <v>Interest Rate</v>
          </cell>
          <cell r="AC85">
            <v>1.25E-3</v>
          </cell>
          <cell r="AE85">
            <v>1.25E-3</v>
          </cell>
          <cell r="AG85">
            <v>1.25E-3</v>
          </cell>
          <cell r="AI85">
            <v>1.25E-3</v>
          </cell>
          <cell r="AK85">
            <v>1.25E-3</v>
          </cell>
        </row>
        <row r="86">
          <cell r="B86" t="str">
            <v>Interest Expense</v>
          </cell>
          <cell r="AC86">
            <v>3.125</v>
          </cell>
          <cell r="AE86">
            <v>3.125</v>
          </cell>
          <cell r="AG86">
            <v>3.125</v>
          </cell>
          <cell r="AI86">
            <v>3.125</v>
          </cell>
          <cell r="AK86">
            <v>3.125</v>
          </cell>
        </row>
        <row r="87">
          <cell r="B87" t="str">
            <v>Convertible Bond - 2013</v>
          </cell>
          <cell r="AC87">
            <v>2500</v>
          </cell>
          <cell r="AE87">
            <v>2500</v>
          </cell>
          <cell r="AG87">
            <v>2500</v>
          </cell>
          <cell r="AI87">
            <v>2500</v>
          </cell>
          <cell r="AK87">
            <v>2500</v>
          </cell>
        </row>
        <row r="88">
          <cell r="B88" t="str">
            <v>Interest Rate</v>
          </cell>
          <cell r="AC88">
            <v>3.7499999999999999E-3</v>
          </cell>
          <cell r="AE88">
            <v>3.7499999999999999E-3</v>
          </cell>
          <cell r="AG88">
            <v>3.7499999999999999E-3</v>
          </cell>
          <cell r="AI88">
            <v>3.7499999999999999E-3</v>
          </cell>
          <cell r="AK88">
            <v>3.7499999999999999E-3</v>
          </cell>
        </row>
        <row r="89">
          <cell r="B89" t="str">
            <v>Interest Expense</v>
          </cell>
          <cell r="AC89">
            <v>9.375</v>
          </cell>
          <cell r="AE89">
            <v>9.375</v>
          </cell>
          <cell r="AG89">
            <v>9.375</v>
          </cell>
          <cell r="AI89">
            <v>9.375</v>
          </cell>
          <cell r="AK89">
            <v>9.375</v>
          </cell>
        </row>
        <row r="90">
          <cell r="B90" t="str">
            <v>6.5% Debt</v>
          </cell>
          <cell r="W90">
            <v>100</v>
          </cell>
          <cell r="Y90">
            <v>100</v>
          </cell>
          <cell r="AA90">
            <v>100</v>
          </cell>
          <cell r="AC90">
            <v>100</v>
          </cell>
          <cell r="AE90">
            <v>0</v>
          </cell>
          <cell r="AG90">
            <v>0</v>
          </cell>
          <cell r="AI90">
            <v>0</v>
          </cell>
          <cell r="AK90">
            <v>0</v>
          </cell>
        </row>
        <row r="91">
          <cell r="B91" t="str">
            <v>Interest Rate</v>
          </cell>
          <cell r="W91">
            <v>6.5000000000000002E-2</v>
          </cell>
          <cell r="Y91">
            <v>6.5000000000000002E-2</v>
          </cell>
          <cell r="AA91">
            <v>6.5000000000000002E-2</v>
          </cell>
          <cell r="AC91">
            <v>6.5000000000000002E-2</v>
          </cell>
          <cell r="AE91">
            <v>6.5000000000000002E-2</v>
          </cell>
          <cell r="AG91">
            <v>6.5000000000000002E-2</v>
          </cell>
          <cell r="AI91">
            <v>6.5000000000000002E-2</v>
          </cell>
          <cell r="AK91">
            <v>6.5000000000000002E-2</v>
          </cell>
        </row>
        <row r="92">
          <cell r="B92" t="str">
            <v>Interest Expense</v>
          </cell>
          <cell r="W92">
            <v>6.5</v>
          </cell>
          <cell r="Y92">
            <v>6.5</v>
          </cell>
          <cell r="AA92">
            <v>6.5</v>
          </cell>
          <cell r="AC92">
            <v>6.5</v>
          </cell>
          <cell r="AE92">
            <v>0</v>
          </cell>
          <cell r="AG92">
            <v>0</v>
          </cell>
          <cell r="AI92">
            <v>0</v>
          </cell>
          <cell r="AK92">
            <v>0</v>
          </cell>
        </row>
        <row r="93">
          <cell r="B93" t="str">
            <v>8.1% Debt</v>
          </cell>
          <cell r="W93">
            <v>100</v>
          </cell>
          <cell r="Y93">
            <v>100</v>
          </cell>
          <cell r="AA93">
            <v>100</v>
          </cell>
          <cell r="AC93">
            <v>100</v>
          </cell>
          <cell r="AE93">
            <v>100</v>
          </cell>
          <cell r="AG93">
            <v>100</v>
          </cell>
          <cell r="AI93">
            <v>100</v>
          </cell>
          <cell r="AK93">
            <v>100</v>
          </cell>
        </row>
        <row r="94">
          <cell r="B94" t="str">
            <v>Interest Rate</v>
          </cell>
          <cell r="W94">
            <v>8.1000000000000003E-2</v>
          </cell>
          <cell r="Y94">
            <v>8.1000000000000003E-2</v>
          </cell>
          <cell r="AA94">
            <v>8.1000000000000003E-2</v>
          </cell>
          <cell r="AC94">
            <v>8.1000000000000003E-2</v>
          </cell>
          <cell r="AE94">
            <v>8.1000000000000003E-2</v>
          </cell>
          <cell r="AG94">
            <v>8.1000000000000003E-2</v>
          </cell>
          <cell r="AI94">
            <v>8.1000000000000003E-2</v>
          </cell>
          <cell r="AK94">
            <v>8.1000000000000003E-2</v>
          </cell>
        </row>
        <row r="95">
          <cell r="B95" t="str">
            <v>Interest Expense</v>
          </cell>
          <cell r="W95">
            <v>8.1</v>
          </cell>
          <cell r="Y95">
            <v>8.1</v>
          </cell>
          <cell r="AA95">
            <v>8.1</v>
          </cell>
          <cell r="AC95">
            <v>8.1</v>
          </cell>
          <cell r="AE95">
            <v>8.1</v>
          </cell>
          <cell r="AG95">
            <v>8.1</v>
          </cell>
          <cell r="AI95">
            <v>8.1</v>
          </cell>
          <cell r="AK95">
            <v>8.1</v>
          </cell>
        </row>
        <row r="96">
          <cell r="B96" t="str">
            <v>Senior Notes</v>
          </cell>
          <cell r="Y96">
            <v>2000</v>
          </cell>
          <cell r="AA96">
            <v>1998</v>
          </cell>
          <cell r="AC96">
            <v>1998</v>
          </cell>
          <cell r="AE96">
            <v>1998</v>
          </cell>
          <cell r="AG96">
            <v>1998</v>
          </cell>
          <cell r="AI96">
            <v>1000</v>
          </cell>
          <cell r="AK96">
            <v>1000</v>
          </cell>
        </row>
        <row r="97">
          <cell r="B97" t="str">
            <v>Interest Rate</v>
          </cell>
          <cell r="Y97">
            <v>4.4249999999999998E-2</v>
          </cell>
          <cell r="AA97">
            <v>4.4249999999999998E-2</v>
          </cell>
          <cell r="AC97">
            <v>4.4249999999999998E-2</v>
          </cell>
          <cell r="AE97">
            <v>4.4249999999999998E-2</v>
          </cell>
          <cell r="AG97">
            <v>4.4249999999999998E-2</v>
          </cell>
          <cell r="AI97">
            <v>4.8500000000000001E-2</v>
          </cell>
          <cell r="AK97">
            <v>4.8500000000000001E-2</v>
          </cell>
        </row>
        <row r="98">
          <cell r="B98" t="str">
            <v>Interest Expense</v>
          </cell>
          <cell r="C98">
            <v>785.5</v>
          </cell>
          <cell r="E98">
            <v>815.59999999999991</v>
          </cell>
          <cell r="G98">
            <v>743.59999999999991</v>
          </cell>
          <cell r="I98">
            <v>904.89999999999986</v>
          </cell>
          <cell r="K98">
            <v>792.50000000000023</v>
          </cell>
          <cell r="M98">
            <v>1188.6999999999998</v>
          </cell>
          <cell r="O98">
            <v>1493.1</v>
          </cell>
          <cell r="Q98">
            <v>1543.9999999999995</v>
          </cell>
          <cell r="S98">
            <v>1531.1999999999998</v>
          </cell>
          <cell r="Y98">
            <v>8.85</v>
          </cell>
          <cell r="AA98">
            <v>88.41149999999999</v>
          </cell>
          <cell r="AC98">
            <v>88.41149999999999</v>
          </cell>
          <cell r="AE98">
            <v>88.41149999999999</v>
          </cell>
          <cell r="AG98">
            <v>88.41149999999999</v>
          </cell>
          <cell r="AI98">
            <v>48.5</v>
          </cell>
          <cell r="AK98">
            <v>48.5</v>
          </cell>
        </row>
        <row r="99">
          <cell r="B99" t="str">
            <v>Total Interest</v>
          </cell>
          <cell r="W99">
            <v>47</v>
          </cell>
          <cell r="Y99">
            <v>47</v>
          </cell>
          <cell r="AA99">
            <v>122.80024999999999</v>
          </cell>
          <cell r="AC99">
            <v>135.30025000000001</v>
          </cell>
          <cell r="AE99">
            <v>128.80025000000001</v>
          </cell>
          <cell r="AG99">
            <v>128.80025000000001</v>
          </cell>
          <cell r="AI99">
            <v>88.888750000000002</v>
          </cell>
          <cell r="AK99">
            <v>88.888750000000002</v>
          </cell>
        </row>
        <row r="100">
          <cell r="B100" t="str">
            <v>Total Debt</v>
          </cell>
          <cell r="W100">
            <v>3080</v>
          </cell>
          <cell r="Y100">
            <v>5112.3999999999996</v>
          </cell>
          <cell r="AA100">
            <v>3957</v>
          </cell>
          <cell r="AC100">
            <v>8976.7887499999997</v>
          </cell>
          <cell r="AE100">
            <v>8896.5774999999994</v>
          </cell>
          <cell r="AG100">
            <v>8916.3662499999991</v>
          </cell>
          <cell r="AI100">
            <v>7938.1549999999997</v>
          </cell>
          <cell r="AK100">
            <v>7957.9437499999995</v>
          </cell>
        </row>
        <row r="101">
          <cell r="B101" t="str">
            <v>CHECK</v>
          </cell>
          <cell r="W101">
            <v>-31.5</v>
          </cell>
          <cell r="Y101">
            <v>-52.5</v>
          </cell>
          <cell r="AA101">
            <v>-137</v>
          </cell>
          <cell r="AC101">
            <v>-136</v>
          </cell>
          <cell r="AE101">
            <v>-128.80025000000001</v>
          </cell>
          <cell r="AG101">
            <v>-128.80025000000001</v>
          </cell>
          <cell r="AI101">
            <v>-88.888750000000002</v>
          </cell>
          <cell r="AK101">
            <v>-88.888750000000002</v>
          </cell>
        </row>
        <row r="105">
          <cell r="B105" t="str">
            <v>Statuatory Tax</v>
          </cell>
          <cell r="C105">
            <v>0.35</v>
          </cell>
          <cell r="E105">
            <v>0.35</v>
          </cell>
          <cell r="G105">
            <v>0.35</v>
          </cell>
          <cell r="I105">
            <v>0.35</v>
          </cell>
          <cell r="K105">
            <v>0.35</v>
          </cell>
          <cell r="M105">
            <v>0.35</v>
          </cell>
          <cell r="O105">
            <v>0.35</v>
          </cell>
          <cell r="Q105">
            <v>0.35</v>
          </cell>
          <cell r="S105">
            <v>0.35</v>
          </cell>
          <cell r="U105">
            <v>0.35</v>
          </cell>
          <cell r="W105">
            <v>0.35</v>
          </cell>
          <cell r="Y105">
            <v>0.27179593913325006</v>
          </cell>
          <cell r="AA105">
            <v>0.24393910919000189</v>
          </cell>
          <cell r="AC105">
            <v>0.2340976647582528</v>
          </cell>
          <cell r="AE105">
            <v>0.23499999999999999</v>
          </cell>
          <cell r="AG105">
            <v>0.23</v>
          </cell>
          <cell r="AI105">
            <v>0.22500000000000001</v>
          </cell>
          <cell r="AK105">
            <v>0.22450000000000001</v>
          </cell>
          <cell r="AO105" t="str">
            <v>mstag:statutoryTaxRate</v>
          </cell>
          <cell r="AP105">
            <v>0</v>
          </cell>
          <cell r="AQ105" t="str">
            <v>ms_eqr_gcim_Decimal:ms_eqr_gcim_decimal</v>
          </cell>
          <cell r="AR105" t="b">
            <v>0</v>
          </cell>
          <cell r="AS105" t="b">
            <v>0</v>
          </cell>
        </row>
        <row r="106">
          <cell r="B106" t="str">
            <v>Common Dividends</v>
          </cell>
          <cell r="C106">
            <v>0</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cell r="AO106" t="str">
            <v>mstag:commonDividends</v>
          </cell>
          <cell r="AP106">
            <v>6</v>
          </cell>
          <cell r="AQ106" t="str">
            <v>ISO4217:USD</v>
          </cell>
          <cell r="AR106" t="b">
            <v>0</v>
          </cell>
          <cell r="AS106" t="b">
            <v>0</v>
          </cell>
        </row>
        <row r="107">
          <cell r="B107" t="str">
            <v>Unrecorded Goodwill</v>
          </cell>
          <cell r="C107">
            <v>0</v>
          </cell>
          <cell r="E107">
            <v>0</v>
          </cell>
          <cell r="G107">
            <v>0</v>
          </cell>
          <cell r="I107">
            <v>0</v>
          </cell>
          <cell r="K107">
            <v>0</v>
          </cell>
          <cell r="M107">
            <v>0</v>
          </cell>
          <cell r="O107">
            <v>0</v>
          </cell>
          <cell r="Q107">
            <v>0</v>
          </cell>
          <cell r="S107">
            <v>0</v>
          </cell>
          <cell r="U107">
            <v>0</v>
          </cell>
          <cell r="W107">
            <v>0</v>
          </cell>
          <cell r="Y107">
            <v>0</v>
          </cell>
          <cell r="AA107">
            <v>0</v>
          </cell>
          <cell r="AC107">
            <v>0</v>
          </cell>
          <cell r="AE107">
            <v>0</v>
          </cell>
          <cell r="AG107">
            <v>0</v>
          </cell>
          <cell r="AI107">
            <v>0</v>
          </cell>
          <cell r="AK107">
            <v>0</v>
          </cell>
          <cell r="AO107" t="str">
            <v>mstag:unrecordedGoodwillFromPoolingAndAmortizedOrWrittenOffGoodwill</v>
          </cell>
          <cell r="AP107">
            <v>6</v>
          </cell>
          <cell r="AQ107" t="str">
            <v>ISO4217:USD</v>
          </cell>
          <cell r="AR107" t="b">
            <v>0</v>
          </cell>
          <cell r="AS107" t="b">
            <v>0</v>
          </cell>
        </row>
        <row r="109">
          <cell r="B109" t="str">
            <v>If-Converted Calculation</v>
          </cell>
        </row>
        <row r="110">
          <cell r="Y110" t="str">
            <v>2004E</v>
          </cell>
          <cell r="AA110" t="str">
            <v>2005E</v>
          </cell>
          <cell r="AC110" t="str">
            <v>2006E</v>
          </cell>
          <cell r="AE110" t="str">
            <v>2007E</v>
          </cell>
          <cell r="AG110" t="str">
            <v>2008E</v>
          </cell>
          <cell r="AI110" t="str">
            <v>2009E</v>
          </cell>
          <cell r="AK110" t="str">
            <v>2010E</v>
          </cell>
        </row>
        <row r="111">
          <cell r="B111" t="str">
            <v>Net Earnings</v>
          </cell>
          <cell r="Y111">
            <v>3106.7999999999993</v>
          </cell>
          <cell r="AA111">
            <v>4023</v>
          </cell>
          <cell r="AC111">
            <v>4335.4931825000003</v>
          </cell>
          <cell r="AE111">
            <v>4671.2119694975627</v>
          </cell>
          <cell r="AG111">
            <v>5157.5244034755797</v>
          </cell>
          <cell r="AI111">
            <v>5486.3131761720342</v>
          </cell>
          <cell r="AK111">
            <v>5830.7509225580634</v>
          </cell>
        </row>
        <row r="112">
          <cell r="B112" t="str">
            <v>Diluted Share Count</v>
          </cell>
          <cell r="Y112">
            <v>1285.05</v>
          </cell>
          <cell r="AA112">
            <v>1236</v>
          </cell>
          <cell r="AC112">
            <v>1173.37546275</v>
          </cell>
          <cell r="AE112">
            <v>1131.9282839554037</v>
          </cell>
          <cell r="AG112">
            <v>1105.6672499945955</v>
          </cell>
          <cell r="AI112">
            <v>1078.6145376915538</v>
          </cell>
          <cell r="AK112">
            <v>1055.2640764166335</v>
          </cell>
        </row>
        <row r="113">
          <cell r="B113" t="str">
            <v>EPS, diluted</v>
          </cell>
          <cell r="Y113">
            <v>2.4176491187113336</v>
          </cell>
          <cell r="AA113">
            <v>3.2548543689320391</v>
          </cell>
          <cell r="AC113">
            <v>3.6948899309169572</v>
          </cell>
          <cell r="AE113">
            <v>4.1267737856805793</v>
          </cell>
          <cell r="AG113">
            <v>4.6646261825162947</v>
          </cell>
          <cell r="AI113">
            <v>5.0864446792213815</v>
          </cell>
          <cell r="AK113">
            <v>5.5253950673253076</v>
          </cell>
        </row>
        <row r="115">
          <cell r="B115" t="str">
            <v>Interest add-back</v>
          </cell>
          <cell r="Y115">
            <v>21.06</v>
          </cell>
          <cell r="AA115">
            <v>6</v>
          </cell>
          <cell r="AC115">
            <v>4</v>
          </cell>
          <cell r="AE115">
            <v>4</v>
          </cell>
          <cell r="AG115">
            <v>4</v>
          </cell>
          <cell r="AI115">
            <v>4</v>
          </cell>
          <cell r="AK115">
            <v>4</v>
          </cell>
        </row>
        <row r="116">
          <cell r="B116" t="str">
            <v>If-converted shares</v>
          </cell>
          <cell r="Y116">
            <v>35</v>
          </cell>
          <cell r="AA116">
            <v>22</v>
          </cell>
          <cell r="AC116">
            <v>8</v>
          </cell>
          <cell r="AE116">
            <v>8</v>
          </cell>
          <cell r="AG116">
            <v>8</v>
          </cell>
          <cell r="AI116">
            <v>8</v>
          </cell>
          <cell r="AK116">
            <v>8</v>
          </cell>
        </row>
        <row r="117">
          <cell r="B117" t="str">
            <v>"If converted" EPS</v>
          </cell>
          <cell r="Y117">
            <v>2.36950115525927</v>
          </cell>
          <cell r="AA117">
            <v>3.2027027027027026</v>
          </cell>
          <cell r="AC117">
            <v>3.6732548790191979</v>
          </cell>
          <cell r="AE117">
            <v>4.1013211403748855</v>
          </cell>
          <cell r="AG117">
            <v>4.6347096976234399</v>
          </cell>
          <cell r="AI117">
            <v>5.0526778224740756</v>
          </cell>
          <cell r="AK117">
            <v>5.4875839896915242</v>
          </cell>
        </row>
        <row r="118">
          <cell r="B118" t="str">
            <v>EPS dilution</v>
          </cell>
          <cell r="Y118">
            <v>-1.9915199058218813E-2</v>
          </cell>
          <cell r="AA118">
            <v>-1.6022734143539608E-2</v>
          </cell>
          <cell r="AC118">
            <v>-5.8553982127391713E-3</v>
          </cell>
          <cell r="AE118">
            <v>-6.167686097554359E-3</v>
          </cell>
          <cell r="AG118">
            <v>-6.4134796063586297E-3</v>
          </cell>
          <cell r="AI118">
            <v>-6.6385970706114295E-3</v>
          </cell>
          <cell r="AK118">
            <v>-6.8431446390830875E-3</v>
          </cell>
        </row>
        <row r="119">
          <cell r="B119" t="str">
            <v>Modelware adjustment</v>
          </cell>
          <cell r="U119">
            <v>20.5</v>
          </cell>
          <cell r="W119">
            <v>20.5</v>
          </cell>
          <cell r="Y119">
            <v>21.06</v>
          </cell>
          <cell r="AA119">
            <v>6</v>
          </cell>
          <cell r="AC119">
            <v>4</v>
          </cell>
          <cell r="AE119">
            <v>4</v>
          </cell>
          <cell r="AG119">
            <v>4</v>
          </cell>
          <cell r="AI119">
            <v>4</v>
          </cell>
          <cell r="AK119">
            <v>4</v>
          </cell>
          <cell r="AO119" t="str">
            <v>mstag:adjustmentToNetIncomeForDilutiveItems</v>
          </cell>
          <cell r="AP119">
            <v>6</v>
          </cell>
          <cell r="AQ119" t="str">
            <v>ISO4217:USD</v>
          </cell>
          <cell r="AR119" t="b">
            <v>0</v>
          </cell>
          <cell r="AS119" t="b">
            <v>0</v>
          </cell>
        </row>
      </sheetData>
      <sheetData sheetId="7" refreshError="1">
        <row r="1">
          <cell r="B1" t="str">
            <v>Amgen Balance Sheet</v>
          </cell>
          <cell r="AO1" t="str">
            <v>ElementName</v>
          </cell>
          <cell r="AP1" t="str">
            <v>ScaleOverride</v>
          </cell>
          <cell r="AQ1" t="str">
            <v>UnitOverride</v>
          </cell>
          <cell r="AR1" t="str">
            <v>ReverseSign</v>
          </cell>
          <cell r="AS1" t="str">
            <v>IsDrivingAssumption</v>
          </cell>
          <cell r="AT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Current assets:</v>
          </cell>
        </row>
        <row r="6">
          <cell r="B6" t="str">
            <v>Cash and Equivalents</v>
          </cell>
          <cell r="C6">
            <v>128.505</v>
          </cell>
          <cell r="E6">
            <v>211.32300000000001</v>
          </cell>
          <cell r="G6">
            <v>66.7</v>
          </cell>
          <cell r="I6">
            <v>169.3</v>
          </cell>
          <cell r="K6">
            <v>239.1</v>
          </cell>
          <cell r="M6">
            <v>201.1</v>
          </cell>
          <cell r="O6">
            <v>130.9</v>
          </cell>
          <cell r="Q6">
            <v>226.5</v>
          </cell>
          <cell r="S6">
            <v>689.1</v>
          </cell>
          <cell r="U6">
            <v>1851.7</v>
          </cell>
          <cell r="W6">
            <v>836.6</v>
          </cell>
          <cell r="Y6">
            <v>1526</v>
          </cell>
          <cell r="AA6">
            <v>1840</v>
          </cell>
          <cell r="AC6">
            <v>1595.73967569264</v>
          </cell>
          <cell r="AE6">
            <v>2878.8628570857336</v>
          </cell>
          <cell r="AG6">
            <v>4488.7177429048934</v>
          </cell>
          <cell r="AI6">
            <v>5822.949278354683</v>
          </cell>
          <cell r="AK6">
            <v>8527.1936550496484</v>
          </cell>
          <cell r="AO6" t="str">
            <v>mstag:cashAndCashEquivalents</v>
          </cell>
          <cell r="AP6">
            <v>6</v>
          </cell>
          <cell r="AQ6" t="str">
            <v>ISO4217:USD</v>
          </cell>
          <cell r="AR6" t="b">
            <v>0</v>
          </cell>
          <cell r="AS6" t="b">
            <v>0</v>
          </cell>
        </row>
        <row r="7">
          <cell r="B7" t="str">
            <v>Marketable Securities</v>
          </cell>
          <cell r="C7">
            <v>594.67899999999997</v>
          </cell>
          <cell r="E7">
            <v>485.358</v>
          </cell>
          <cell r="G7">
            <v>983.6</v>
          </cell>
          <cell r="I7">
            <v>907.7</v>
          </cell>
          <cell r="K7">
            <v>787.4</v>
          </cell>
          <cell r="M7">
            <v>1074.9000000000001</v>
          </cell>
          <cell r="O7">
            <v>1202.0999999999999</v>
          </cell>
          <cell r="Q7">
            <v>1801.6</v>
          </cell>
          <cell r="S7">
            <v>1973.1</v>
          </cell>
          <cell r="U7">
            <v>2812.2</v>
          </cell>
          <cell r="W7">
            <v>4286.3</v>
          </cell>
          <cell r="Y7">
            <v>4282</v>
          </cell>
          <cell r="AA7">
            <v>3415</v>
          </cell>
          <cell r="AC7">
            <v>3104.5454545454545</v>
          </cell>
          <cell r="AE7">
            <v>2956.7099567099567</v>
          </cell>
          <cell r="AG7">
            <v>2941.99995692533</v>
          </cell>
          <cell r="AI7">
            <v>2927.363141219234</v>
          </cell>
          <cell r="AK7">
            <v>2912.7991454917751</v>
          </cell>
          <cell r="AO7" t="str">
            <v>mstag:shortTermInvestments</v>
          </cell>
          <cell r="AP7">
            <v>6</v>
          </cell>
          <cell r="AQ7" t="str">
            <v>ISO4217:USD</v>
          </cell>
          <cell r="AR7" t="b">
            <v>0</v>
          </cell>
          <cell r="AS7" t="b">
            <v>0</v>
          </cell>
        </row>
        <row r="8">
          <cell r="B8" t="str">
            <v>Trade Receivables, net</v>
          </cell>
          <cell r="C8">
            <v>164.33699999999999</v>
          </cell>
          <cell r="E8">
            <v>194.71199999999999</v>
          </cell>
          <cell r="G8">
            <v>199.3</v>
          </cell>
          <cell r="I8">
            <v>225.4</v>
          </cell>
          <cell r="K8">
            <v>269</v>
          </cell>
          <cell r="M8">
            <v>319.89999999999998</v>
          </cell>
          <cell r="O8">
            <v>412.2</v>
          </cell>
          <cell r="Q8">
            <v>389.2</v>
          </cell>
          <cell r="S8">
            <v>497.2</v>
          </cell>
          <cell r="U8">
            <v>752.4</v>
          </cell>
          <cell r="W8">
            <v>1007.9</v>
          </cell>
          <cell r="Y8">
            <v>1461</v>
          </cell>
          <cell r="AA8">
            <v>1769</v>
          </cell>
          <cell r="AC8">
            <v>1968.4285714285713</v>
          </cell>
          <cell r="AE8">
            <v>2155.6826036867242</v>
          </cell>
          <cell r="AG8">
            <v>2372.6533954538641</v>
          </cell>
          <cell r="AI8">
            <v>2597.047178258721</v>
          </cell>
          <cell r="AK8">
            <v>2826.4134872455193</v>
          </cell>
          <cell r="AO8" t="str">
            <v>mstag:tradeReceivables</v>
          </cell>
          <cell r="AP8">
            <v>6</v>
          </cell>
          <cell r="AQ8" t="str">
            <v>ISO4217:USD</v>
          </cell>
          <cell r="AR8" t="b">
            <v>0</v>
          </cell>
          <cell r="AS8" t="b">
            <v>0</v>
          </cell>
        </row>
        <row r="9">
          <cell r="B9" t="str">
            <v>Inventories</v>
          </cell>
          <cell r="C9">
            <v>74.712000000000003</v>
          </cell>
          <cell r="E9">
            <v>98.004000000000005</v>
          </cell>
          <cell r="G9">
            <v>88.8</v>
          </cell>
          <cell r="I9">
            <v>97.4</v>
          </cell>
          <cell r="K9">
            <v>109.2</v>
          </cell>
          <cell r="M9">
            <v>110.8</v>
          </cell>
          <cell r="O9">
            <v>184.3</v>
          </cell>
          <cell r="Q9">
            <v>305.2</v>
          </cell>
          <cell r="S9">
            <v>355.6</v>
          </cell>
          <cell r="U9">
            <v>544.9</v>
          </cell>
          <cell r="W9">
            <v>712.6</v>
          </cell>
          <cell r="Y9">
            <v>888</v>
          </cell>
          <cell r="AA9">
            <v>1258</v>
          </cell>
          <cell r="AC9">
            <v>1422.0328124999999</v>
          </cell>
          <cell r="AE9">
            <v>1544.5641329739619</v>
          </cell>
          <cell r="AG9">
            <v>1664.7963868306774</v>
          </cell>
          <cell r="AI9">
            <v>1826.1337440775962</v>
          </cell>
          <cell r="AK9">
            <v>2018.7024615605301</v>
          </cell>
          <cell r="AO9" t="str">
            <v>mstag:inventories</v>
          </cell>
          <cell r="AP9">
            <v>6</v>
          </cell>
          <cell r="AQ9" t="str">
            <v>ISO4217:USD</v>
          </cell>
          <cell r="AR9" t="b">
            <v>0</v>
          </cell>
          <cell r="AS9" t="b">
            <v>0</v>
          </cell>
        </row>
        <row r="10">
          <cell r="B10" t="str">
            <v>Deferred Taxes, Net</v>
          </cell>
          <cell r="C10">
            <v>58.936999999999998</v>
          </cell>
          <cell r="E10">
            <v>70.176000000000002</v>
          </cell>
          <cell r="G10">
            <v>51.7</v>
          </cell>
          <cell r="O10">
            <v>0</v>
          </cell>
          <cell r="Q10">
            <v>0</v>
          </cell>
          <cell r="S10">
            <v>0</v>
          </cell>
          <cell r="U10">
            <v>0</v>
          </cell>
          <cell r="W10">
            <v>0</v>
          </cell>
          <cell r="Y10">
            <v>0</v>
          </cell>
          <cell r="AA10">
            <v>0</v>
          </cell>
          <cell r="AC10">
            <v>0</v>
          </cell>
          <cell r="AE10">
            <v>0</v>
          </cell>
          <cell r="AG10">
            <v>0</v>
          </cell>
          <cell r="AI10">
            <v>0</v>
          </cell>
          <cell r="AK10">
            <v>0</v>
          </cell>
          <cell r="AO10" t="str">
            <v>mstag:deferredTaxAssets</v>
          </cell>
          <cell r="AP10">
            <v>6</v>
          </cell>
          <cell r="AQ10" t="str">
            <v>ISO4217:USD</v>
          </cell>
          <cell r="AR10" t="b">
            <v>0</v>
          </cell>
          <cell r="AS10" t="b">
            <v>0</v>
          </cell>
        </row>
        <row r="11">
          <cell r="B11" t="str">
            <v>Other Current Assets</v>
          </cell>
          <cell r="C11">
            <v>33.340000000000003</v>
          </cell>
          <cell r="E11">
            <v>56.064999999999998</v>
          </cell>
          <cell r="G11">
            <v>64</v>
          </cell>
          <cell r="I11">
            <v>102.8</v>
          </cell>
          <cell r="K11">
            <v>138.80000000000001</v>
          </cell>
          <cell r="M11">
            <v>156.6</v>
          </cell>
          <cell r="O11">
            <v>135.80000000000001</v>
          </cell>
          <cell r="Q11">
            <v>214.6</v>
          </cell>
          <cell r="S11">
            <v>343.6</v>
          </cell>
          <cell r="U11">
            <v>442.3</v>
          </cell>
          <cell r="W11">
            <v>558.79999999999995</v>
          </cell>
          <cell r="Y11">
            <v>1013</v>
          </cell>
          <cell r="AA11">
            <v>953</v>
          </cell>
          <cell r="AC11">
            <v>964.53000000000009</v>
          </cell>
          <cell r="AE11">
            <v>1207.1822580645655</v>
          </cell>
          <cell r="AG11">
            <v>1473.4177585768496</v>
          </cell>
          <cell r="AI11">
            <v>1612.7662976986658</v>
          </cell>
          <cell r="AK11">
            <v>1755.2027755794675</v>
          </cell>
          <cell r="AO11" t="str">
            <v>mstag:otherAssets</v>
          </cell>
          <cell r="AP11">
            <v>6</v>
          </cell>
          <cell r="AQ11" t="str">
            <v>ISO4217:USD</v>
          </cell>
          <cell r="AR11" t="b">
            <v>0</v>
          </cell>
          <cell r="AS11" t="b">
            <v>0</v>
          </cell>
        </row>
        <row r="12">
          <cell r="B12" t="str">
            <v>Total current assets</v>
          </cell>
          <cell r="C12">
            <v>1054.51</v>
          </cell>
          <cell r="E12">
            <v>1115.6380000000001</v>
          </cell>
          <cell r="G12">
            <v>1454.1</v>
          </cell>
          <cell r="I12">
            <v>1502.6000000000001</v>
          </cell>
          <cell r="K12">
            <v>1543.5</v>
          </cell>
          <cell r="M12">
            <v>1863.3</v>
          </cell>
          <cell r="O12">
            <v>2065.3000000000002</v>
          </cell>
          <cell r="Q12">
            <v>2937.0999999999995</v>
          </cell>
          <cell r="S12">
            <v>3858.5999999999995</v>
          </cell>
          <cell r="U12">
            <v>6403.4999999999991</v>
          </cell>
          <cell r="W12">
            <v>7402.2000000000007</v>
          </cell>
          <cell r="Y12">
            <v>9170</v>
          </cell>
          <cell r="AA12">
            <v>9235</v>
          </cell>
          <cell r="AC12">
            <v>9055.2765141666659</v>
          </cell>
          <cell r="AE12">
            <v>10743.001808520943</v>
          </cell>
          <cell r="AG12">
            <v>12941.585240691616</v>
          </cell>
          <cell r="AI12">
            <v>14786.259639608899</v>
          </cell>
          <cell r="AK12">
            <v>18040.311524926939</v>
          </cell>
        </row>
        <row r="14">
          <cell r="B14" t="str">
            <v>Property, Plant &amp; Equipment</v>
          </cell>
          <cell r="C14">
            <v>586.91200000000003</v>
          </cell>
          <cell r="E14">
            <v>665.31399999999996</v>
          </cell>
          <cell r="G14">
            <v>743.8</v>
          </cell>
          <cell r="I14">
            <v>910.5</v>
          </cell>
          <cell r="K14">
            <v>1186.2</v>
          </cell>
          <cell r="M14">
            <v>1450.2</v>
          </cell>
          <cell r="O14">
            <v>1553.6</v>
          </cell>
          <cell r="Q14">
            <v>1781.5</v>
          </cell>
          <cell r="S14">
            <v>1946.1</v>
          </cell>
          <cell r="U14">
            <v>2813.5</v>
          </cell>
          <cell r="W14">
            <v>3799.4</v>
          </cell>
          <cell r="Y14">
            <v>4712</v>
          </cell>
          <cell r="AA14">
            <v>5038</v>
          </cell>
          <cell r="AC14">
            <v>5980.5493333333325</v>
          </cell>
          <cell r="AE14">
            <v>6577.3994462366118</v>
          </cell>
          <cell r="AG14">
            <v>7084.1184670405946</v>
          </cell>
          <cell r="AI14">
            <v>7351.437436320256</v>
          </cell>
          <cell r="AK14">
            <v>7696.185373274071</v>
          </cell>
          <cell r="AO14" t="str">
            <v>mstag:propertyPlantAndEquipmentNet</v>
          </cell>
          <cell r="AP14">
            <v>6</v>
          </cell>
          <cell r="AQ14" t="str">
            <v>ISO4217:USD</v>
          </cell>
          <cell r="AR14" t="b">
            <v>0</v>
          </cell>
          <cell r="AS14" t="b">
            <v>0</v>
          </cell>
        </row>
        <row r="15">
          <cell r="B15" t="str">
            <v>Intangible Assets, net</v>
          </cell>
          <cell r="O15">
            <v>0</v>
          </cell>
          <cell r="Q15">
            <v>0</v>
          </cell>
          <cell r="S15">
            <v>34.1</v>
          </cell>
          <cell r="U15">
            <v>4801.8999999999996</v>
          </cell>
          <cell r="W15">
            <v>4455.5</v>
          </cell>
          <cell r="Y15">
            <v>4033</v>
          </cell>
          <cell r="AA15">
            <v>3742</v>
          </cell>
          <cell r="AC15">
            <v>3680.89</v>
          </cell>
          <cell r="AE15">
            <v>3462.2799999999997</v>
          </cell>
          <cell r="AG15">
            <v>3243.6699999999996</v>
          </cell>
          <cell r="AI15">
            <v>3025.0599999999995</v>
          </cell>
          <cell r="AK15">
            <v>2806.4499999999994</v>
          </cell>
          <cell r="AO15" t="str">
            <v>mstag:otherIntangibleAssets</v>
          </cell>
          <cell r="AP15">
            <v>6</v>
          </cell>
          <cell r="AQ15" t="str">
            <v>ISO4217:USD</v>
          </cell>
          <cell r="AR15" t="b">
            <v>0</v>
          </cell>
          <cell r="AS15" t="b">
            <v>0</v>
          </cell>
        </row>
        <row r="16">
          <cell r="B16" t="str">
            <v>Goodwill</v>
          </cell>
          <cell r="O16">
            <v>0</v>
          </cell>
          <cell r="Q16">
            <v>0</v>
          </cell>
          <cell r="S16">
            <v>97.2</v>
          </cell>
          <cell r="U16">
            <v>9871.1</v>
          </cell>
          <cell r="W16">
            <v>9715.9</v>
          </cell>
          <cell r="Y16">
            <v>10525</v>
          </cell>
          <cell r="AA16">
            <v>10495</v>
          </cell>
          <cell r="AC16">
            <v>10995</v>
          </cell>
          <cell r="AE16">
            <v>10995</v>
          </cell>
          <cell r="AG16">
            <v>10995</v>
          </cell>
          <cell r="AI16">
            <v>10995</v>
          </cell>
          <cell r="AK16">
            <v>10995</v>
          </cell>
          <cell r="AO16" t="str">
            <v>mstag:goodwill</v>
          </cell>
          <cell r="AP16">
            <v>6</v>
          </cell>
          <cell r="AQ16" t="str">
            <v>ISO4217:USD</v>
          </cell>
          <cell r="AR16" t="b">
            <v>0</v>
          </cell>
          <cell r="AS16" t="b">
            <v>0</v>
          </cell>
        </row>
        <row r="17">
          <cell r="B17" t="str">
            <v>Other Assets</v>
          </cell>
          <cell r="C17">
            <v>124.1</v>
          </cell>
          <cell r="E17">
            <v>213.2</v>
          </cell>
          <cell r="G17">
            <v>234.9</v>
          </cell>
          <cell r="I17">
            <v>352.5</v>
          </cell>
          <cell r="K17">
            <v>380.5</v>
          </cell>
          <cell r="M17">
            <v>358.7</v>
          </cell>
          <cell r="O17">
            <v>458.7</v>
          </cell>
          <cell r="Q17">
            <v>681</v>
          </cell>
          <cell r="S17">
            <v>507.1</v>
          </cell>
          <cell r="U17">
            <v>566.29999999999995</v>
          </cell>
          <cell r="W17">
            <v>803.5</v>
          </cell>
          <cell r="Y17">
            <v>781</v>
          </cell>
          <cell r="AA17">
            <v>787</v>
          </cell>
          <cell r="AC17">
            <v>787</v>
          </cell>
          <cell r="AE17">
            <v>787</v>
          </cell>
          <cell r="AG17">
            <v>787</v>
          </cell>
          <cell r="AI17">
            <v>787</v>
          </cell>
          <cell r="AK17">
            <v>787</v>
          </cell>
          <cell r="AO17" t="str">
            <v>mstag:otherAssetsNonOperating</v>
          </cell>
          <cell r="AP17">
            <v>6</v>
          </cell>
          <cell r="AQ17" t="str">
            <v>ISO4217:USD</v>
          </cell>
          <cell r="AR17" t="b">
            <v>0</v>
          </cell>
          <cell r="AS17" t="b">
            <v>0</v>
          </cell>
        </row>
        <row r="19">
          <cell r="B19" t="str">
            <v>Total assets</v>
          </cell>
          <cell r="C19">
            <v>1765.5219999999999</v>
          </cell>
          <cell r="E19">
            <v>1994.1520000000003</v>
          </cell>
          <cell r="G19">
            <v>2432.7999999999997</v>
          </cell>
          <cell r="I19">
            <v>2765.6000000000004</v>
          </cell>
          <cell r="K19">
            <v>3110.2</v>
          </cell>
          <cell r="M19">
            <v>3672.2</v>
          </cell>
          <cell r="O19">
            <v>4077.6</v>
          </cell>
          <cell r="Q19">
            <v>5399.5999999999995</v>
          </cell>
          <cell r="S19">
            <v>6443.0999999999995</v>
          </cell>
          <cell r="U19">
            <v>24456.3</v>
          </cell>
          <cell r="W19">
            <v>26176.5</v>
          </cell>
          <cell r="Y19">
            <v>29221</v>
          </cell>
          <cell r="AA19">
            <v>29297</v>
          </cell>
          <cell r="AC19">
            <v>30498.7158475</v>
          </cell>
          <cell r="AE19">
            <v>32564.681254757554</v>
          </cell>
          <cell r="AG19">
            <v>35051.373707732208</v>
          </cell>
          <cell r="AI19">
            <v>36944.757075929156</v>
          </cell>
          <cell r="AK19">
            <v>40324.946898201015</v>
          </cell>
        </row>
        <row r="21">
          <cell r="B21" t="str">
            <v>Current liabilities:</v>
          </cell>
        </row>
        <row r="22">
          <cell r="B22" t="str">
            <v>Accounts Payable</v>
          </cell>
          <cell r="C22">
            <v>23.056000000000001</v>
          </cell>
          <cell r="E22">
            <v>30.475999999999999</v>
          </cell>
          <cell r="G22">
            <v>54.4</v>
          </cell>
          <cell r="I22">
            <v>75</v>
          </cell>
          <cell r="K22">
            <v>111.1</v>
          </cell>
          <cell r="M22">
            <v>121.6</v>
          </cell>
          <cell r="O22">
            <v>83.4</v>
          </cell>
          <cell r="Q22">
            <v>143.19999999999999</v>
          </cell>
          <cell r="S22">
            <v>136.69999999999999</v>
          </cell>
          <cell r="U22">
            <v>254.6</v>
          </cell>
          <cell r="W22">
            <v>327.2</v>
          </cell>
          <cell r="Y22">
            <v>507</v>
          </cell>
          <cell r="AA22">
            <v>596</v>
          </cell>
          <cell r="AC22">
            <v>664.90923999999995</v>
          </cell>
          <cell r="AE22">
            <v>725.2428557948823</v>
          </cell>
          <cell r="AG22">
            <v>817.47919566890039</v>
          </cell>
          <cell r="AI22">
            <v>922.93696722228412</v>
          </cell>
          <cell r="AK22">
            <v>1024.8726343603414</v>
          </cell>
          <cell r="AO22" t="str">
            <v>mstag:tradeAndOtherPayables</v>
          </cell>
          <cell r="AP22">
            <v>6</v>
          </cell>
          <cell r="AQ22" t="str">
            <v>ISO4217:USD</v>
          </cell>
          <cell r="AR22" t="b">
            <v>0</v>
          </cell>
          <cell r="AS22" t="b">
            <v>0</v>
          </cell>
        </row>
        <row r="23">
          <cell r="B23" t="str">
            <v>Commercial Paper</v>
          </cell>
          <cell r="C23">
            <v>109.767</v>
          </cell>
          <cell r="E23">
            <v>99.667000000000002</v>
          </cell>
          <cell r="G23">
            <v>69.7</v>
          </cell>
          <cell r="I23">
            <v>0</v>
          </cell>
          <cell r="K23">
            <v>-302.2</v>
          </cell>
          <cell r="M23">
            <v>99.7</v>
          </cell>
          <cell r="O23">
            <v>99.5</v>
          </cell>
          <cell r="Q23">
            <v>99.7</v>
          </cell>
          <cell r="S23">
            <v>99.9</v>
          </cell>
          <cell r="U23">
            <v>0</v>
          </cell>
          <cell r="W23">
            <v>0</v>
          </cell>
          <cell r="Y23">
            <v>0</v>
          </cell>
          <cell r="AA23">
            <v>0</v>
          </cell>
          <cell r="AC23">
            <v>0</v>
          </cell>
          <cell r="AE23">
            <v>0</v>
          </cell>
          <cell r="AG23">
            <v>0</v>
          </cell>
          <cell r="AI23">
            <v>0</v>
          </cell>
          <cell r="AK23">
            <v>0</v>
          </cell>
          <cell r="AO23" t="str">
            <v>mstag:shortTermBorrowings</v>
          </cell>
          <cell r="AP23">
            <v>6</v>
          </cell>
          <cell r="AQ23" t="str">
            <v>ISO4217:USD</v>
          </cell>
          <cell r="AR23" t="b">
            <v>0</v>
          </cell>
          <cell r="AS23" t="b">
            <v>0</v>
          </cell>
        </row>
        <row r="24">
          <cell r="B24" t="str">
            <v>Accrued Liabilities</v>
          </cell>
          <cell r="C24">
            <v>279.43799999999999</v>
          </cell>
          <cell r="E24">
            <v>406.28699999999998</v>
          </cell>
          <cell r="G24">
            <v>459.7</v>
          </cell>
          <cell r="I24">
            <v>449.7</v>
          </cell>
          <cell r="K24">
            <v>608</v>
          </cell>
          <cell r="M24">
            <v>659.7</v>
          </cell>
          <cell r="O24">
            <v>648.20000000000005</v>
          </cell>
          <cell r="Q24">
            <v>619.20000000000005</v>
          </cell>
          <cell r="S24">
            <v>766.3</v>
          </cell>
          <cell r="U24">
            <v>1151.7</v>
          </cell>
          <cell r="W24">
            <v>1919.1</v>
          </cell>
          <cell r="Y24">
            <v>2477</v>
          </cell>
          <cell r="AA24">
            <v>2999</v>
          </cell>
          <cell r="AC24">
            <v>2908.9779249999997</v>
          </cell>
          <cell r="AE24">
            <v>3172.9374941026099</v>
          </cell>
          <cell r="AG24">
            <v>3335.3151183291138</v>
          </cell>
          <cell r="AI24">
            <v>3765.5828262669193</v>
          </cell>
          <cell r="AK24">
            <v>4181.4803481901936</v>
          </cell>
          <cell r="AO24" t="str">
            <v>mstag:accruedExpenses</v>
          </cell>
          <cell r="AP24">
            <v>6</v>
          </cell>
          <cell r="AQ24" t="str">
            <v>ISO4217:USD</v>
          </cell>
          <cell r="AR24" t="b">
            <v>0</v>
          </cell>
          <cell r="AS24" t="b">
            <v>0</v>
          </cell>
        </row>
        <row r="25">
          <cell r="B25" t="str">
            <v>Current Portion Long Term Debt</v>
          </cell>
          <cell r="I25">
            <v>118.2</v>
          </cell>
          <cell r="K25">
            <v>30</v>
          </cell>
          <cell r="M25">
            <v>6</v>
          </cell>
          <cell r="O25">
            <v>0</v>
          </cell>
          <cell r="Q25">
            <v>0</v>
          </cell>
          <cell r="S25">
            <v>0</v>
          </cell>
          <cell r="U25">
            <v>122.9</v>
          </cell>
          <cell r="W25">
            <v>0</v>
          </cell>
          <cell r="Y25">
            <v>1173</v>
          </cell>
          <cell r="AA25">
            <v>0</v>
          </cell>
          <cell r="AC25">
            <v>0</v>
          </cell>
          <cell r="AE25">
            <v>0</v>
          </cell>
          <cell r="AG25">
            <v>0</v>
          </cell>
          <cell r="AI25">
            <v>0</v>
          </cell>
          <cell r="AK25">
            <v>0</v>
          </cell>
          <cell r="AO25" t="str">
            <v>mstag:shortTermBorrowings</v>
          </cell>
          <cell r="AP25">
            <v>6</v>
          </cell>
          <cell r="AQ25" t="str">
            <v>ISO4217:USD</v>
          </cell>
          <cell r="AR25" t="b">
            <v>0</v>
          </cell>
          <cell r="AS25" t="b">
            <v>0</v>
          </cell>
        </row>
        <row r="26">
          <cell r="B26" t="str">
            <v>Total current liabilities</v>
          </cell>
          <cell r="C26">
            <v>412.26099999999997</v>
          </cell>
          <cell r="E26">
            <v>536.42999999999995</v>
          </cell>
          <cell r="G26">
            <v>583.79999999999995</v>
          </cell>
          <cell r="I26">
            <v>642.90000000000009</v>
          </cell>
          <cell r="K26">
            <v>446.9</v>
          </cell>
          <cell r="M26">
            <v>887</v>
          </cell>
          <cell r="O26">
            <v>831.1</v>
          </cell>
          <cell r="Q26">
            <v>862.1</v>
          </cell>
          <cell r="S26">
            <v>1002.9</v>
          </cell>
          <cell r="U26">
            <v>1529.2</v>
          </cell>
          <cell r="W26">
            <v>2246.2999999999997</v>
          </cell>
          <cell r="Y26">
            <v>4157</v>
          </cell>
          <cell r="AA26">
            <v>3595</v>
          </cell>
          <cell r="AC26">
            <v>3573.8871649999996</v>
          </cell>
          <cell r="AE26">
            <v>3898.1803498974923</v>
          </cell>
          <cell r="AG26">
            <v>4152.7943139980143</v>
          </cell>
          <cell r="AI26">
            <v>4688.519793489203</v>
          </cell>
          <cell r="AK26">
            <v>5206.3529825505348</v>
          </cell>
        </row>
        <row r="28">
          <cell r="B28" t="str">
            <v>Deferred Tax Liabilities</v>
          </cell>
          <cell r="C28">
            <v>0</v>
          </cell>
          <cell r="E28">
            <v>0</v>
          </cell>
          <cell r="G28">
            <v>0</v>
          </cell>
          <cell r="I28">
            <v>0</v>
          </cell>
          <cell r="K28">
            <v>0</v>
          </cell>
          <cell r="M28">
            <v>0</v>
          </cell>
          <cell r="O28">
            <v>0</v>
          </cell>
          <cell r="Q28">
            <v>0</v>
          </cell>
          <cell r="S28">
            <v>0</v>
          </cell>
          <cell r="U28">
            <v>1593.4</v>
          </cell>
          <cell r="W28">
            <v>1461.6</v>
          </cell>
          <cell r="Y28">
            <v>1294</v>
          </cell>
          <cell r="AA28">
            <v>1294</v>
          </cell>
          <cell r="AC28">
            <v>994</v>
          </cell>
          <cell r="AE28">
            <v>994</v>
          </cell>
          <cell r="AG28">
            <v>994</v>
          </cell>
          <cell r="AI28">
            <v>994</v>
          </cell>
          <cell r="AK28">
            <v>994</v>
          </cell>
          <cell r="AO28" t="str">
            <v>mstag:deferredTaxLiabilities</v>
          </cell>
          <cell r="AP28">
            <v>6</v>
          </cell>
          <cell r="AQ28" t="str">
            <v>ISO4217:USD</v>
          </cell>
          <cell r="AR28" t="b">
            <v>0</v>
          </cell>
          <cell r="AS28" t="b">
            <v>0</v>
          </cell>
        </row>
        <row r="29">
          <cell r="B29" t="str">
            <v xml:space="preserve">Long-Term Debt </v>
          </cell>
          <cell r="C29">
            <v>181.24199999999999</v>
          </cell>
          <cell r="E29">
            <v>183.40700000000001</v>
          </cell>
          <cell r="G29">
            <v>177.2</v>
          </cell>
          <cell r="I29">
            <v>59</v>
          </cell>
          <cell r="K29">
            <v>229</v>
          </cell>
          <cell r="M29">
            <v>223</v>
          </cell>
          <cell r="O29">
            <v>223</v>
          </cell>
          <cell r="Q29">
            <v>223</v>
          </cell>
          <cell r="S29">
            <v>223</v>
          </cell>
          <cell r="U29">
            <v>3047.7</v>
          </cell>
          <cell r="W29">
            <v>3079.5</v>
          </cell>
          <cell r="Y29">
            <v>4065</v>
          </cell>
          <cell r="AA29">
            <v>3957</v>
          </cell>
          <cell r="AC29">
            <v>8976.7887499999997</v>
          </cell>
          <cell r="AE29">
            <v>8896.5774999999994</v>
          </cell>
          <cell r="AG29">
            <v>8916.3662499999991</v>
          </cell>
          <cell r="AI29">
            <v>7938.1549999999988</v>
          </cell>
          <cell r="AK29">
            <v>7957.9437499999985</v>
          </cell>
          <cell r="AO29" t="str">
            <v>mstag:longTermDebt</v>
          </cell>
          <cell r="AP29">
            <v>6</v>
          </cell>
          <cell r="AQ29" t="str">
            <v>ISO4217:USD</v>
          </cell>
          <cell r="AR29" t="b">
            <v>0</v>
          </cell>
          <cell r="AS29" t="b">
            <v>0</v>
          </cell>
        </row>
        <row r="30">
          <cell r="B30" t="str">
            <v>Put Warrants</v>
          </cell>
          <cell r="C30">
            <v>0</v>
          </cell>
          <cell r="E30">
            <v>0</v>
          </cell>
          <cell r="G30">
            <v>0</v>
          </cell>
          <cell r="I30">
            <v>157.4</v>
          </cell>
          <cell r="K30">
            <v>0</v>
          </cell>
          <cell r="M30">
            <v>0</v>
          </cell>
          <cell r="O30">
            <v>0</v>
          </cell>
          <cell r="Q30">
            <v>0</v>
          </cell>
          <cell r="S30">
            <v>0</v>
          </cell>
          <cell r="U30">
            <v>0</v>
          </cell>
          <cell r="W30">
            <v>0</v>
          </cell>
          <cell r="Y30">
            <v>0</v>
          </cell>
          <cell r="AA30">
            <v>0</v>
          </cell>
          <cell r="AC30">
            <v>0</v>
          </cell>
          <cell r="AE30">
            <v>0</v>
          </cell>
          <cell r="AG30">
            <v>0</v>
          </cell>
          <cell r="AI30">
            <v>0</v>
          </cell>
          <cell r="AK30">
            <v>0</v>
          </cell>
          <cell r="AO30" t="str">
            <v>mstag:otherLiabilitiesNonOperating</v>
          </cell>
          <cell r="AP30">
            <v>6</v>
          </cell>
          <cell r="AQ30" t="str">
            <v>ISO4217:USD</v>
          </cell>
          <cell r="AR30" t="b">
            <v>0</v>
          </cell>
          <cell r="AS30" t="b">
            <v>0</v>
          </cell>
        </row>
        <row r="31">
          <cell r="B31" t="str">
            <v>Total liabilities</v>
          </cell>
          <cell r="C31">
            <v>593.50299999999993</v>
          </cell>
          <cell r="E31">
            <v>719.83699999999999</v>
          </cell>
          <cell r="G31">
            <v>761</v>
          </cell>
          <cell r="I31">
            <v>701.90000000000009</v>
          </cell>
          <cell r="K31">
            <v>675.9</v>
          </cell>
          <cell r="M31">
            <v>1110</v>
          </cell>
          <cell r="O31">
            <v>1054.0999999999999</v>
          </cell>
          <cell r="Q31">
            <v>1085.0999999999999</v>
          </cell>
          <cell r="S31">
            <v>1225.9000000000001</v>
          </cell>
          <cell r="U31">
            <v>6170.3</v>
          </cell>
          <cell r="W31">
            <v>6787.4</v>
          </cell>
          <cell r="Y31">
            <v>9516</v>
          </cell>
          <cell r="AA31">
            <v>8846</v>
          </cell>
          <cell r="AC31">
            <v>13544.675915</v>
          </cell>
          <cell r="AE31">
            <v>13788.757849897491</v>
          </cell>
          <cell r="AG31">
            <v>14063.160563998013</v>
          </cell>
          <cell r="AI31">
            <v>13620.674793489201</v>
          </cell>
          <cell r="AK31">
            <v>14158.296732550534</v>
          </cell>
        </row>
        <row r="33">
          <cell r="B33" t="str">
            <v>Stockholders' equity:</v>
          </cell>
        </row>
        <row r="34">
          <cell r="B34" t="str">
            <v>Preferred Stock</v>
          </cell>
          <cell r="S34">
            <v>0</v>
          </cell>
          <cell r="U34">
            <v>0</v>
          </cell>
          <cell r="W34">
            <v>0</v>
          </cell>
          <cell r="Y34">
            <v>0</v>
          </cell>
          <cell r="AA34">
            <v>0</v>
          </cell>
          <cell r="AC34">
            <v>0</v>
          </cell>
          <cell r="AE34">
            <v>0</v>
          </cell>
          <cell r="AG34">
            <v>0</v>
          </cell>
          <cell r="AI34">
            <v>0</v>
          </cell>
          <cell r="AK34">
            <v>0</v>
          </cell>
          <cell r="AO34" t="str">
            <v>mstag:preferredEquity</v>
          </cell>
          <cell r="AP34">
            <v>6</v>
          </cell>
          <cell r="AQ34" t="str">
            <v>ISO4217:USD</v>
          </cell>
          <cell r="AR34" t="b">
            <v>0</v>
          </cell>
          <cell r="AS34" t="b">
            <v>0</v>
          </cell>
        </row>
        <row r="35">
          <cell r="B35" t="str">
            <v>Common Stock and APIC</v>
          </cell>
          <cell r="C35">
            <v>583.19878761447876</v>
          </cell>
          <cell r="E35">
            <v>634.09843436545998</v>
          </cell>
          <cell r="G35">
            <v>831.89001308329694</v>
          </cell>
          <cell r="I35">
            <v>1026.9000000000001</v>
          </cell>
          <cell r="K35">
            <v>1196.0999999999999</v>
          </cell>
          <cell r="M35">
            <v>1671.9</v>
          </cell>
          <cell r="O35">
            <v>2072.3000000000002</v>
          </cell>
          <cell r="Q35">
            <v>2947.3</v>
          </cell>
          <cell r="S35">
            <v>3474.1</v>
          </cell>
          <cell r="U35">
            <v>19344.3</v>
          </cell>
          <cell r="W35">
            <v>19995.3</v>
          </cell>
          <cell r="Y35">
            <v>22078</v>
          </cell>
          <cell r="AA35">
            <v>23561</v>
          </cell>
          <cell r="AC35">
            <v>16734.574542499999</v>
          </cell>
          <cell r="AE35">
            <v>14375.822116285579</v>
          </cell>
          <cell r="AG35">
            <v>11943.489962124937</v>
          </cell>
          <cell r="AI35">
            <v>9343.913232858682</v>
          </cell>
          <cell r="AK35">
            <v>6943.2943418808663</v>
          </cell>
          <cell r="AO35" t="str">
            <v>mstag:totalShareCapital</v>
          </cell>
          <cell r="AP35">
            <v>6</v>
          </cell>
          <cell r="AQ35" t="str">
            <v>ISO4217:USD</v>
          </cell>
          <cell r="AR35" t="b">
            <v>0</v>
          </cell>
          <cell r="AS35" t="b">
            <v>0</v>
          </cell>
        </row>
        <row r="36">
          <cell r="B36" t="str">
            <v>Retained Earnings</v>
          </cell>
          <cell r="C36">
            <v>499.43033774288898</v>
          </cell>
          <cell r="E36">
            <v>543.01895333624066</v>
          </cell>
          <cell r="G36">
            <v>712.4005039492173</v>
          </cell>
          <cell r="I36">
            <v>879.4</v>
          </cell>
          <cell r="K36">
            <v>943.2</v>
          </cell>
          <cell r="M36">
            <v>894.3</v>
          </cell>
          <cell r="O36">
            <v>966</v>
          </cell>
          <cell r="Q36">
            <v>1304.5999999999999</v>
          </cell>
          <cell r="S36">
            <v>1686.8</v>
          </cell>
          <cell r="U36">
            <v>-1125.5</v>
          </cell>
          <cell r="W36">
            <v>-667</v>
          </cell>
          <cell r="Y36">
            <v>-2376</v>
          </cell>
          <cell r="AA36">
            <v>-3132</v>
          </cell>
          <cell r="AC36">
            <v>197.4653900000003</v>
          </cell>
          <cell r="AE36">
            <v>4378.1012885744822</v>
          </cell>
          <cell r="AG36">
            <v>9022.7231816092572</v>
          </cell>
          <cell r="AI36">
            <v>13958.169049581269</v>
          </cell>
          <cell r="AK36">
            <v>19201.355823769609</v>
          </cell>
          <cell r="AO36" t="str">
            <v>mstag:retainedEarnings</v>
          </cell>
          <cell r="AP36">
            <v>6</v>
          </cell>
          <cell r="AQ36" t="str">
            <v>ISO4217:USD</v>
          </cell>
          <cell r="AR36" t="b">
            <v>0</v>
          </cell>
          <cell r="AS36" t="b">
            <v>0</v>
          </cell>
        </row>
        <row r="37">
          <cell r="B37" t="str">
            <v>AOCI</v>
          </cell>
          <cell r="C37">
            <v>89.390874642632141</v>
          </cell>
          <cell r="E37">
            <v>97.192612298299153</v>
          </cell>
          <cell r="G37">
            <v>127.50948296748555</v>
          </cell>
          <cell r="I37">
            <v>157.4</v>
          </cell>
          <cell r="K37">
            <v>295</v>
          </cell>
          <cell r="M37">
            <v>-4</v>
          </cell>
          <cell r="O37">
            <v>-14.8</v>
          </cell>
          <cell r="Q37">
            <v>62.6</v>
          </cell>
          <cell r="S37">
            <v>56.3</v>
          </cell>
          <cell r="U37">
            <v>67.2</v>
          </cell>
          <cell r="W37">
            <v>60.8</v>
          </cell>
          <cell r="Y37">
            <v>3</v>
          </cell>
          <cell r="AA37">
            <v>22</v>
          </cell>
          <cell r="AC37">
            <v>22</v>
          </cell>
          <cell r="AE37">
            <v>22</v>
          </cell>
          <cell r="AG37">
            <v>22</v>
          </cell>
          <cell r="AI37">
            <v>22</v>
          </cell>
          <cell r="AK37">
            <v>22</v>
          </cell>
          <cell r="AO37" t="str">
            <v>mstag:accumulatedOtherComprehensiveIncomeLossAndReserves</v>
          </cell>
          <cell r="AP37">
            <v>6</v>
          </cell>
          <cell r="AQ37" t="str">
            <v>ISO4217:USD</v>
          </cell>
          <cell r="AR37" t="b">
            <v>0</v>
          </cell>
          <cell r="AS37" t="b">
            <v>0</v>
          </cell>
        </row>
        <row r="38">
          <cell r="B38" t="str">
            <v>Total stockholders' equity</v>
          </cell>
          <cell r="C38">
            <v>1172.02</v>
          </cell>
          <cell r="E38">
            <v>1274.31</v>
          </cell>
          <cell r="G38">
            <v>1671.8</v>
          </cell>
          <cell r="I38">
            <v>2063.7000000000003</v>
          </cell>
          <cell r="K38">
            <v>2434.3000000000002</v>
          </cell>
          <cell r="M38">
            <v>2562.1999999999998</v>
          </cell>
          <cell r="O38">
            <v>3023.5</v>
          </cell>
          <cell r="Q38">
            <v>4314.5</v>
          </cell>
          <cell r="S38">
            <v>5217.2</v>
          </cell>
          <cell r="U38">
            <v>18286</v>
          </cell>
          <cell r="W38">
            <v>19389.099999999999</v>
          </cell>
          <cell r="Y38">
            <v>19705</v>
          </cell>
          <cell r="AA38">
            <v>20451</v>
          </cell>
          <cell r="AC38">
            <v>16954.0399325</v>
          </cell>
          <cell r="AE38">
            <v>18775.923404860063</v>
          </cell>
          <cell r="AG38">
            <v>20988.213143734196</v>
          </cell>
          <cell r="AI38">
            <v>23324.082282439951</v>
          </cell>
          <cell r="AK38">
            <v>26166.650165650477</v>
          </cell>
        </row>
        <row r="40">
          <cell r="B40" t="str">
            <v>Total Liabilities and Equity</v>
          </cell>
          <cell r="C40">
            <v>1765.5229999999999</v>
          </cell>
          <cell r="E40">
            <v>1994.1469999999999</v>
          </cell>
          <cell r="G40">
            <v>2432.8000000000002</v>
          </cell>
          <cell r="I40">
            <v>2765.6000000000004</v>
          </cell>
          <cell r="K40">
            <v>3110.2000000000003</v>
          </cell>
          <cell r="M40">
            <v>3672.2</v>
          </cell>
          <cell r="O40">
            <v>4077.6</v>
          </cell>
          <cell r="Q40">
            <v>5399.6</v>
          </cell>
          <cell r="S40">
            <v>6443.1</v>
          </cell>
          <cell r="U40">
            <v>24456.3</v>
          </cell>
          <cell r="W40">
            <v>26176.5</v>
          </cell>
          <cell r="Y40">
            <v>29221</v>
          </cell>
          <cell r="AA40">
            <v>29297</v>
          </cell>
          <cell r="AC40">
            <v>30498.7158475</v>
          </cell>
          <cell r="AE40">
            <v>32564.681254757554</v>
          </cell>
          <cell r="AG40">
            <v>35051.373707732208</v>
          </cell>
          <cell r="AI40">
            <v>36944.757075929156</v>
          </cell>
          <cell r="AK40">
            <v>40324.946898201015</v>
          </cell>
        </row>
        <row r="42">
          <cell r="C42">
            <v>-9.9999999997635314E-4</v>
          </cell>
          <cell r="E42">
            <v>5.000000000336513E-3</v>
          </cell>
          <cell r="G42">
            <v>0</v>
          </cell>
          <cell r="I42">
            <v>0</v>
          </cell>
          <cell r="K42">
            <v>0</v>
          </cell>
          <cell r="M42">
            <v>0</v>
          </cell>
          <cell r="O42">
            <v>0</v>
          </cell>
          <cell r="Q42">
            <v>0</v>
          </cell>
          <cell r="S42">
            <v>0</v>
          </cell>
          <cell r="U42">
            <v>0</v>
          </cell>
          <cell r="W42">
            <v>0</v>
          </cell>
          <cell r="Y42">
            <v>0</v>
          </cell>
          <cell r="AA42">
            <v>0</v>
          </cell>
          <cell r="AC42">
            <v>0</v>
          </cell>
          <cell r="AE42">
            <v>0</v>
          </cell>
          <cell r="AG42">
            <v>0</v>
          </cell>
          <cell r="AI42">
            <v>0</v>
          </cell>
          <cell r="AK42">
            <v>0</v>
          </cell>
        </row>
        <row r="43">
          <cell r="C43">
            <v>-4.9999999998817657E-4</v>
          </cell>
          <cell r="E43">
            <v>2.5000000001682565E-3</v>
          </cell>
          <cell r="G43">
            <v>0</v>
          </cell>
          <cell r="I43">
            <v>0</v>
          </cell>
          <cell r="K43">
            <v>0</v>
          </cell>
          <cell r="M43">
            <v>0</v>
          </cell>
          <cell r="O43">
            <v>0</v>
          </cell>
          <cell r="Q43">
            <v>0</v>
          </cell>
          <cell r="S43">
            <v>0</v>
          </cell>
          <cell r="U43">
            <v>0</v>
          </cell>
          <cell r="W43">
            <v>0</v>
          </cell>
          <cell r="Y43">
            <v>0</v>
          </cell>
          <cell r="AA43">
            <v>0</v>
          </cell>
          <cell r="AC43">
            <v>0</v>
          </cell>
          <cell r="AE43">
            <v>0</v>
          </cell>
          <cell r="AG43">
            <v>0</v>
          </cell>
          <cell r="AI43">
            <v>0</v>
          </cell>
          <cell r="AK43">
            <v>0</v>
          </cell>
        </row>
        <row r="44">
          <cell r="B44" t="str">
            <v>Common Stock and APIC</v>
          </cell>
          <cell r="U44">
            <v>15870.199999999999</v>
          </cell>
          <cell r="W44">
            <v>651</v>
          </cell>
          <cell r="Y44">
            <v>2082.7000000000007</v>
          </cell>
          <cell r="AA44">
            <v>1483</v>
          </cell>
          <cell r="AC44">
            <v>-6826.4254575000014</v>
          </cell>
          <cell r="AE44">
            <v>-2358.7524262144198</v>
          </cell>
          <cell r="AG44">
            <v>-2432.3321541606419</v>
          </cell>
          <cell r="AI44">
            <v>-2599.5767292662549</v>
          </cell>
        </row>
        <row r="45">
          <cell r="B45" t="str">
            <v>Retained Earnings</v>
          </cell>
          <cell r="U45">
            <v>-2812.3</v>
          </cell>
          <cell r="W45">
            <v>2461.5</v>
          </cell>
          <cell r="Y45">
            <v>-1709</v>
          </cell>
          <cell r="AA45">
            <v>-756</v>
          </cell>
          <cell r="AC45">
            <v>3329.4653900000003</v>
          </cell>
          <cell r="AE45">
            <v>4180.6358985744819</v>
          </cell>
          <cell r="AG45">
            <v>4644.621893034775</v>
          </cell>
          <cell r="AI45">
            <v>4935.4458679720119</v>
          </cell>
        </row>
        <row r="46">
          <cell r="B46" t="str">
            <v>AOCI</v>
          </cell>
          <cell r="U46">
            <v>10.900000000000006</v>
          </cell>
          <cell r="W46">
            <v>-6.4000000000000057</v>
          </cell>
          <cell r="Y46">
            <v>-57.8</v>
          </cell>
          <cell r="AA46">
            <v>19</v>
          </cell>
          <cell r="AC46">
            <v>0</v>
          </cell>
          <cell r="AE46">
            <v>0</v>
          </cell>
          <cell r="AG46">
            <v>0</v>
          </cell>
          <cell r="AI46">
            <v>0</v>
          </cell>
        </row>
        <row r="48">
          <cell r="B48" t="str">
            <v>CALCULATIONS</v>
          </cell>
        </row>
        <row r="49">
          <cell r="W49" t="str">
            <v>2003-FY</v>
          </cell>
          <cell r="Y49" t="str">
            <v>2004-FY</v>
          </cell>
          <cell r="AA49" t="str">
            <v>2005-FY</v>
          </cell>
          <cell r="AC49" t="str">
            <v>2006-FY</v>
          </cell>
          <cell r="AE49" t="str">
            <v>2007-FY</v>
          </cell>
          <cell r="AG49" t="str">
            <v>2008-FY</v>
          </cell>
          <cell r="AI49" t="str">
            <v>2009-FY</v>
          </cell>
          <cell r="AK49" t="str">
            <v>2010-FY</v>
          </cell>
        </row>
        <row r="50">
          <cell r="A50" t="str">
            <v>Revenues</v>
          </cell>
          <cell r="O50">
            <v>3340.1</v>
          </cell>
          <cell r="Q50">
            <v>3629.3999999999996</v>
          </cell>
          <cell r="S50">
            <v>4015.7</v>
          </cell>
          <cell r="U50">
            <v>5522.9999999999991</v>
          </cell>
          <cell r="W50">
            <v>8356</v>
          </cell>
          <cell r="Y50">
            <v>10549.9</v>
          </cell>
          <cell r="AA50">
            <v>12430</v>
          </cell>
          <cell r="AC50">
            <v>13779</v>
          </cell>
          <cell r="AE50">
            <v>15089.778225807069</v>
          </cell>
          <cell r="AG50">
            <v>16371.308428631663</v>
          </cell>
          <cell r="AI50">
            <v>17919.625529985176</v>
          </cell>
          <cell r="AK50">
            <v>19502.253061994084</v>
          </cell>
        </row>
        <row r="51">
          <cell r="A51" t="str">
            <v>Operating expenses</v>
          </cell>
          <cell r="O51">
            <v>1847</v>
          </cell>
          <cell r="Q51">
            <v>2085.4</v>
          </cell>
          <cell r="S51">
            <v>2484.5</v>
          </cell>
          <cell r="U51">
            <v>3160.5</v>
          </cell>
          <cell r="W51">
            <v>4929.0000000000009</v>
          </cell>
          <cell r="Y51">
            <v>6315</v>
          </cell>
          <cell r="AA51">
            <v>7129</v>
          </cell>
          <cell r="AC51">
            <v>8311.3654999999999</v>
          </cell>
          <cell r="AE51">
            <v>9065.5356974360293</v>
          </cell>
          <cell r="AG51">
            <v>9809.7503480268042</v>
          </cell>
          <cell r="AI51">
            <v>11075.243606667409</v>
          </cell>
          <cell r="AK51">
            <v>12298.471612324098</v>
          </cell>
        </row>
        <row r="52">
          <cell r="A52" t="str">
            <v>COGS</v>
          </cell>
          <cell r="O52">
            <v>402.1</v>
          </cell>
          <cell r="Q52">
            <v>408.4</v>
          </cell>
          <cell r="S52">
            <v>443</v>
          </cell>
          <cell r="U52">
            <v>735.7</v>
          </cell>
          <cell r="W52">
            <v>1340.7</v>
          </cell>
          <cell r="Y52">
            <v>1731</v>
          </cell>
          <cell r="AA52">
            <v>2035</v>
          </cell>
          <cell r="AC52">
            <v>2275.2525000000001</v>
          </cell>
          <cell r="AE52">
            <v>2471.3026127583394</v>
          </cell>
          <cell r="AG52">
            <v>2663.674218929084</v>
          </cell>
          <cell r="AI52">
            <v>2921.8139905241542</v>
          </cell>
          <cell r="AK52">
            <v>3229.9239384968482</v>
          </cell>
        </row>
        <row r="54">
          <cell r="B54" t="str">
            <v>Depreciation and Amortization from</v>
          </cell>
          <cell r="AL54">
            <v>7.5</v>
          </cell>
        </row>
        <row r="55">
          <cell r="A55" t="str">
            <v xml:space="preserve">Existing PP&amp;E </v>
          </cell>
          <cell r="O55">
            <v>176.8</v>
          </cell>
          <cell r="Q55">
            <v>211.8</v>
          </cell>
          <cell r="S55">
            <v>265.89999999999998</v>
          </cell>
          <cell r="U55">
            <v>204.3</v>
          </cell>
          <cell r="W55">
            <v>77.599999999999994</v>
          </cell>
          <cell r="Y55">
            <v>0</v>
          </cell>
          <cell r="AA55">
            <v>0</v>
          </cell>
          <cell r="AC55">
            <v>0</v>
          </cell>
          <cell r="AE55">
            <v>0</v>
          </cell>
          <cell r="AG55">
            <v>0</v>
          </cell>
          <cell r="AI55">
            <v>0</v>
          </cell>
          <cell r="AK55">
            <v>0</v>
          </cell>
        </row>
        <row r="56">
          <cell r="A56" t="str">
            <v>2002 capital expenditures</v>
          </cell>
          <cell r="U56">
            <v>87.8</v>
          </cell>
          <cell r="W56">
            <v>87.8</v>
          </cell>
          <cell r="Y56">
            <v>87.8</v>
          </cell>
          <cell r="AA56">
            <v>87.8</v>
          </cell>
          <cell r="AC56">
            <v>87.8</v>
          </cell>
          <cell r="AE56">
            <v>87.8</v>
          </cell>
          <cell r="AG56">
            <v>87.8</v>
          </cell>
          <cell r="AI56">
            <v>87.8</v>
          </cell>
          <cell r="AK56">
            <v>87.8</v>
          </cell>
        </row>
        <row r="57">
          <cell r="A57" t="str">
            <v>2003 capital expenditures</v>
          </cell>
          <cell r="W57">
            <v>180.93333333333334</v>
          </cell>
          <cell r="Y57">
            <v>180.93333333333334</v>
          </cell>
          <cell r="AA57">
            <v>180.93333333333334</v>
          </cell>
          <cell r="AC57">
            <v>180.93333333333334</v>
          </cell>
          <cell r="AE57">
            <v>180.93333333333334</v>
          </cell>
          <cell r="AG57">
            <v>180.93333333333334</v>
          </cell>
          <cell r="AI57">
            <v>180.93333333333334</v>
          </cell>
          <cell r="AK57">
            <v>180.93333333333334</v>
          </cell>
        </row>
        <row r="58">
          <cell r="A58" t="str">
            <v>2004 capital expenditures</v>
          </cell>
          <cell r="Y58">
            <v>106.13333333333333</v>
          </cell>
          <cell r="AA58">
            <v>106.13333333333333</v>
          </cell>
          <cell r="AC58">
            <v>106.13333333333333</v>
          </cell>
          <cell r="AE58">
            <v>106.13333333333333</v>
          </cell>
          <cell r="AG58">
            <v>106.13333333333333</v>
          </cell>
          <cell r="AI58">
            <v>106.13333333333333</v>
          </cell>
          <cell r="AK58">
            <v>106.13333333333333</v>
          </cell>
        </row>
        <row r="59">
          <cell r="A59" t="str">
            <v>2005 capital expenditures</v>
          </cell>
          <cell r="AA59">
            <v>115.6</v>
          </cell>
          <cell r="AC59">
            <v>115.6</v>
          </cell>
          <cell r="AE59">
            <v>115.6</v>
          </cell>
          <cell r="AG59">
            <v>115.6</v>
          </cell>
          <cell r="AI59">
            <v>115.6</v>
          </cell>
          <cell r="AK59">
            <v>115.6</v>
          </cell>
        </row>
        <row r="60">
          <cell r="A60" t="str">
            <v>2006 capital expenditures</v>
          </cell>
          <cell r="AC60">
            <v>220.464</v>
          </cell>
          <cell r="AE60">
            <v>220.464</v>
          </cell>
          <cell r="AG60">
            <v>220.464</v>
          </cell>
          <cell r="AI60">
            <v>220.464</v>
          </cell>
          <cell r="AK60">
            <v>220.464</v>
          </cell>
        </row>
        <row r="61">
          <cell r="A61" t="str">
            <v>2007 capital expenditures</v>
          </cell>
          <cell r="AE61">
            <v>201.19704301076092</v>
          </cell>
          <cell r="AG61">
            <v>201.19704301076092</v>
          </cell>
          <cell r="AI61">
            <v>201.19704301076092</v>
          </cell>
          <cell r="AK61">
            <v>201.19704301076092</v>
          </cell>
        </row>
        <row r="62">
          <cell r="A62" t="str">
            <v>2008 capital expenditures</v>
          </cell>
          <cell r="AG62">
            <v>218.28411238175553</v>
          </cell>
          <cell r="AI62">
            <v>218.28411238175553</v>
          </cell>
          <cell r="AK62">
            <v>218.28411238175553</v>
          </cell>
        </row>
        <row r="63">
          <cell r="A63" t="str">
            <v>2009 capital expenditures</v>
          </cell>
          <cell r="AI63">
            <v>215.03550635982211</v>
          </cell>
          <cell r="AK63">
            <v>215.03550635982211</v>
          </cell>
        </row>
        <row r="64">
          <cell r="A64" t="str">
            <v>2010 capital expenditures</v>
          </cell>
          <cell r="AK64">
            <v>260.03004082658782</v>
          </cell>
        </row>
        <row r="65">
          <cell r="A65" t="str">
            <v>Total depreciation</v>
          </cell>
          <cell r="U65">
            <v>292.10000000000002</v>
          </cell>
          <cell r="W65">
            <v>350.7</v>
          </cell>
          <cell r="Y65">
            <v>374.86666666666667</v>
          </cell>
          <cell r="AA65">
            <v>598</v>
          </cell>
          <cell r="AC65">
            <v>710.93066666666664</v>
          </cell>
          <cell r="AE65">
            <v>912.12770967742756</v>
          </cell>
          <cell r="AG65">
            <v>1130.4118220591831</v>
          </cell>
          <cell r="AI65">
            <v>1345.4473284190053</v>
          </cell>
          <cell r="AK65">
            <v>1605.4773692455931</v>
          </cell>
        </row>
        <row r="66">
          <cell r="A66" t="str">
            <v>Amortization of Existing Intangible Assets</v>
          </cell>
          <cell r="U66">
            <v>155.19999999999999</v>
          </cell>
          <cell r="W66">
            <v>335.8</v>
          </cell>
          <cell r="Y66">
            <v>744.2</v>
          </cell>
          <cell r="AA66">
            <v>243</v>
          </cell>
          <cell r="AC66">
            <v>61.11</v>
          </cell>
          <cell r="AE66">
            <v>218.61</v>
          </cell>
          <cell r="AG66">
            <v>218.61</v>
          </cell>
          <cell r="AI66">
            <v>218.61</v>
          </cell>
          <cell r="AK66">
            <v>218.61</v>
          </cell>
        </row>
        <row r="67">
          <cell r="A67" t="str">
            <v>Total depreciation and amortization</v>
          </cell>
          <cell r="O67" t="e">
            <v>#REF!</v>
          </cell>
          <cell r="Q67">
            <v>211.8</v>
          </cell>
          <cell r="S67">
            <v>265.89999999999998</v>
          </cell>
          <cell r="U67">
            <v>447.3</v>
          </cell>
          <cell r="W67">
            <v>686.5</v>
          </cell>
          <cell r="Y67">
            <v>1119.0666666666666</v>
          </cell>
          <cell r="AA67">
            <v>841</v>
          </cell>
          <cell r="AC67">
            <v>772.04066666666665</v>
          </cell>
          <cell r="AE67">
            <v>1130.7377096774276</v>
          </cell>
          <cell r="AG67">
            <v>1349.0218220591833</v>
          </cell>
          <cell r="AI67">
            <v>1564.0573284190054</v>
          </cell>
          <cell r="AK67">
            <v>1824.087369245593</v>
          </cell>
        </row>
        <row r="68">
          <cell r="A68" t="str">
            <v xml:space="preserve">     Depreciation as % operating expenses</v>
          </cell>
          <cell r="U68">
            <v>9.2422085113115018E-2</v>
          </cell>
          <cell r="W68">
            <v>7.1150334753499675E-2</v>
          </cell>
          <cell r="Y68">
            <v>5.9361309052520454E-2</v>
          </cell>
          <cell r="AA68">
            <v>8.3882732501052035E-2</v>
          </cell>
          <cell r="AC68">
            <v>8.5537167949919501E-2</v>
          </cell>
          <cell r="AE68">
            <v>0.10061487154425977</v>
          </cell>
          <cell r="AG68">
            <v>0.11523349544635061</v>
          </cell>
          <cell r="AI68">
            <v>0.12148241394970602</v>
          </cell>
          <cell r="AK68">
            <v>0.13054283652911558</v>
          </cell>
        </row>
        <row r="69">
          <cell r="A69" t="str">
            <v xml:space="preserve">    Amortization as % of operating expenses</v>
          </cell>
          <cell r="U69">
            <v>4.9106154089542789E-2</v>
          </cell>
          <cell r="W69">
            <v>6.8127409210793258E-2</v>
          </cell>
          <cell r="Y69">
            <v>0.11784639746634996</v>
          </cell>
          <cell r="AA69">
            <v>3.4086127086547902E-2</v>
          </cell>
          <cell r="AC69">
            <v>7.3525824366645889E-3</v>
          </cell>
          <cell r="AE69">
            <v>2.4114405071707857E-2</v>
          </cell>
          <cell r="AG69">
            <v>2.2284970793774853E-2</v>
          </cell>
          <cell r="AI69">
            <v>1.973861774637576E-2</v>
          </cell>
          <cell r="AK69">
            <v>1.7775379485442281E-2</v>
          </cell>
        </row>
        <row r="71">
          <cell r="A71" t="str">
            <v>Working Capital</v>
          </cell>
        </row>
        <row r="72">
          <cell r="A72" t="str">
            <v>Trade receivables</v>
          </cell>
          <cell r="O72">
            <v>412.2</v>
          </cell>
          <cell r="Q72">
            <v>389.2</v>
          </cell>
          <cell r="S72">
            <v>497.2</v>
          </cell>
          <cell r="U72">
            <v>752.4</v>
          </cell>
          <cell r="W72">
            <v>1007.9</v>
          </cell>
          <cell r="Y72">
            <v>1461</v>
          </cell>
          <cell r="AA72">
            <v>1769</v>
          </cell>
          <cell r="AC72">
            <v>1968.4285714285713</v>
          </cell>
          <cell r="AE72">
            <v>2155.6826036867242</v>
          </cell>
          <cell r="AG72">
            <v>2372.6533954538641</v>
          </cell>
          <cell r="AI72">
            <v>2597.047178258721</v>
          </cell>
          <cell r="AK72">
            <v>2826.4134872455193</v>
          </cell>
        </row>
        <row r="73">
          <cell r="A73" t="str">
            <v>% revenue</v>
          </cell>
          <cell r="O73">
            <v>0.12340947875812101</v>
          </cell>
          <cell r="Q73">
            <v>0.10723535570617734</v>
          </cell>
          <cell r="S73">
            <v>0.12381402993251488</v>
          </cell>
          <cell r="U73">
            <v>0.13623030961434004</v>
          </cell>
          <cell r="W73">
            <v>0.12061991383437051</v>
          </cell>
          <cell r="Y73">
            <v>0.13848472497369643</v>
          </cell>
          <cell r="AA73">
            <v>0.14231697506033789</v>
          </cell>
          <cell r="AC73">
            <v>0.14285714285714285</v>
          </cell>
          <cell r="AE73">
            <v>0.14285714285714285</v>
          </cell>
          <cell r="AG73">
            <v>0.14492753623188406</v>
          </cell>
          <cell r="AI73">
            <v>0.14492753623188404</v>
          </cell>
          <cell r="AK73">
            <v>0.14492753623188404</v>
          </cell>
        </row>
        <row r="74">
          <cell r="A74" t="str">
            <v>Days receivables outstanding (CHECK)</v>
          </cell>
          <cell r="O74">
            <v>45.044459746714175</v>
          </cell>
          <cell r="Q74">
            <v>39.140904832754728</v>
          </cell>
          <cell r="S74">
            <v>45.192120925367938</v>
          </cell>
          <cell r="U74">
            <v>49.724063009234122</v>
          </cell>
          <cell r="W74">
            <v>44.026268549545236</v>
          </cell>
          <cell r="Y74">
            <v>50.546924615399199</v>
          </cell>
          <cell r="AA74">
            <v>51.945695897023327</v>
          </cell>
          <cell r="AC74">
            <v>52.142857142857146</v>
          </cell>
          <cell r="AE74">
            <v>52.142857142857146</v>
          </cell>
          <cell r="AG74">
            <v>52.89855072463768</v>
          </cell>
          <cell r="AI74">
            <v>52.89855072463768</v>
          </cell>
          <cell r="AK74">
            <v>52.89855072463768</v>
          </cell>
        </row>
        <row r="75">
          <cell r="A75" t="str">
            <v>Accounts receivable turnover</v>
          </cell>
          <cell r="O75">
            <v>8.1031052886948078</v>
          </cell>
          <cell r="Q75">
            <v>9.3252826310380268</v>
          </cell>
          <cell r="S75">
            <v>8.0766291230892993</v>
          </cell>
          <cell r="U75">
            <v>7.3405103668261553</v>
          </cell>
          <cell r="W75">
            <v>8.2905050104177</v>
          </cell>
          <cell r="Y75">
            <v>7.2210130047912386</v>
          </cell>
          <cell r="AA75">
            <v>7.0265686828716793</v>
          </cell>
          <cell r="AC75">
            <v>7</v>
          </cell>
          <cell r="AE75">
            <v>7</v>
          </cell>
          <cell r="AG75">
            <v>6.9</v>
          </cell>
          <cell r="AI75">
            <v>6.9</v>
          </cell>
          <cell r="AK75">
            <v>6.9</v>
          </cell>
        </row>
        <row r="76">
          <cell r="A76" t="str">
            <v>Inventories</v>
          </cell>
          <cell r="O76">
            <v>184.3</v>
          </cell>
          <cell r="Q76">
            <v>305.2</v>
          </cell>
          <cell r="S76">
            <v>355.6</v>
          </cell>
          <cell r="U76">
            <v>544.9</v>
          </cell>
          <cell r="W76">
            <v>712.6</v>
          </cell>
          <cell r="Y76">
            <v>888</v>
          </cell>
          <cell r="AA76">
            <v>1258</v>
          </cell>
          <cell r="AC76">
            <v>1422.0328124999999</v>
          </cell>
          <cell r="AE76">
            <v>1544.5641329739619</v>
          </cell>
          <cell r="AG76">
            <v>1664.7963868306774</v>
          </cell>
          <cell r="AI76">
            <v>1826.1337440775962</v>
          </cell>
          <cell r="AK76">
            <v>2018.7024615605301</v>
          </cell>
        </row>
        <row r="77">
          <cell r="A77" t="str">
            <v>% revenue</v>
          </cell>
          <cell r="O77">
            <v>5.5177988682973571E-2</v>
          </cell>
          <cell r="Q77">
            <v>8.4091034330743372E-2</v>
          </cell>
          <cell r="S77">
            <v>8.8552431705555698E-2</v>
          </cell>
          <cell r="U77">
            <v>9.8660148470034417E-2</v>
          </cell>
          <cell r="W77">
            <v>8.5280038295835331E-2</v>
          </cell>
          <cell r="Y77">
            <v>8.4171413947051632E-2</v>
          </cell>
          <cell r="AA77">
            <v>0.10120675784392598</v>
          </cell>
          <cell r="AC77">
            <v>0.10320290387546265</v>
          </cell>
          <cell r="AE77">
            <v>0.10235830572595123</v>
          </cell>
          <cell r="AG77">
            <v>0.10168987983386392</v>
          </cell>
          <cell r="AI77">
            <v>0.10190691435052029</v>
          </cell>
          <cell r="AK77">
            <v>0.10351124329806639</v>
          </cell>
        </row>
        <row r="78">
          <cell r="A78" t="str">
            <v>Days inventory outstanding (CHECK)</v>
          </cell>
          <cell r="O78">
            <v>167.29544889331012</v>
          </cell>
          <cell r="Q78">
            <v>272.76689520078355</v>
          </cell>
          <cell r="S78">
            <v>292.98871331828445</v>
          </cell>
          <cell r="U78">
            <v>270.33913279869506</v>
          </cell>
          <cell r="W78">
            <v>194.00238681285896</v>
          </cell>
          <cell r="Y78">
            <v>187.24436741767764</v>
          </cell>
          <cell r="AA78">
            <v>225.63636363636363</v>
          </cell>
          <cell r="AC78">
            <v>228.125</v>
          </cell>
          <cell r="AE78">
            <v>228.125</v>
          </cell>
          <cell r="AG78">
            <v>228.125</v>
          </cell>
          <cell r="AI78">
            <v>228.125</v>
          </cell>
          <cell r="AK78">
            <v>228.125</v>
          </cell>
        </row>
        <row r="79">
          <cell r="A79" t="str">
            <v>Inventory Turnover</v>
          </cell>
          <cell r="O79">
            <v>2.1817688551275096</v>
          </cell>
          <cell r="Q79">
            <v>1.3381389252948885</v>
          </cell>
          <cell r="S79">
            <v>1.2457817772778401</v>
          </cell>
          <cell r="U79">
            <v>1.350155991925124</v>
          </cell>
          <cell r="W79">
            <v>1.8814201515576761</v>
          </cell>
          <cell r="Y79">
            <v>1.9493243243243243</v>
          </cell>
          <cell r="AA79">
            <v>1.6176470588235294</v>
          </cell>
          <cell r="AC79">
            <v>1.6</v>
          </cell>
          <cell r="AE79">
            <v>1.6</v>
          </cell>
          <cell r="AG79">
            <v>1.6</v>
          </cell>
          <cell r="AI79">
            <v>1.6</v>
          </cell>
          <cell r="AK79">
            <v>1.6</v>
          </cell>
        </row>
        <row r="80">
          <cell r="A80" t="str">
            <v>Other current assets</v>
          </cell>
          <cell r="O80">
            <v>135.80000000000001</v>
          </cell>
          <cell r="Q80">
            <v>214.6</v>
          </cell>
          <cell r="S80">
            <v>343.6</v>
          </cell>
          <cell r="U80">
            <v>442.3</v>
          </cell>
          <cell r="W80">
            <v>558.79999999999995</v>
          </cell>
          <cell r="Y80">
            <v>1013</v>
          </cell>
          <cell r="AA80">
            <v>953</v>
          </cell>
          <cell r="AC80">
            <v>964.53000000000009</v>
          </cell>
          <cell r="AE80">
            <v>1207.1822580645655</v>
          </cell>
          <cell r="AG80">
            <v>1473.4177585768496</v>
          </cell>
          <cell r="AI80">
            <v>1612.7662976986658</v>
          </cell>
          <cell r="AK80">
            <v>1755.2027755794675</v>
          </cell>
        </row>
        <row r="81">
          <cell r="A81" t="str">
            <v>% revenue</v>
          </cell>
          <cell r="O81">
            <v>4.0657465345348948E-2</v>
          </cell>
          <cell r="Q81">
            <v>5.9128230561525323E-2</v>
          </cell>
          <cell r="S81">
            <v>8.5564160669372724E-2</v>
          </cell>
          <cell r="U81">
            <v>8.0083288068078962E-2</v>
          </cell>
          <cell r="W81">
            <v>6.6874102441359495E-2</v>
          </cell>
          <cell r="Y81">
            <v>9.6019867486895616E-2</v>
          </cell>
          <cell r="AA81">
            <v>7.6669348350764277E-2</v>
          </cell>
          <cell r="AC81">
            <v>7.0000000000000007E-2</v>
          </cell>
          <cell r="AE81">
            <v>0.08</v>
          </cell>
          <cell r="AG81">
            <v>0.09</v>
          </cell>
          <cell r="AI81">
            <v>0.09</v>
          </cell>
          <cell r="AK81">
            <v>0.09</v>
          </cell>
        </row>
        <row r="82">
          <cell r="A82" t="str">
            <v>% total current assets</v>
          </cell>
          <cell r="O82">
            <v>6.5753159347310311E-2</v>
          </cell>
          <cell r="Q82">
            <v>7.3065268462088467E-2</v>
          </cell>
          <cell r="S82">
            <v>8.9047841185922377E-2</v>
          </cell>
          <cell r="U82">
            <v>6.9071601467947233E-2</v>
          </cell>
          <cell r="W82">
            <v>7.5491070222366313E-2</v>
          </cell>
          <cell r="Y82">
            <v>0.11046892039258452</v>
          </cell>
          <cell r="AA82">
            <v>0.10319436924742827</v>
          </cell>
          <cell r="AC82">
            <v>0.10651579755637791</v>
          </cell>
          <cell r="AE82">
            <v>0.11236917572768854</v>
          </cell>
          <cell r="AG82">
            <v>0.11385141241770379</v>
          </cell>
          <cell r="AI82">
            <v>0.10907195849438796</v>
          </cell>
          <cell r="AK82">
            <v>9.7293373961654786E-2</v>
          </cell>
        </row>
        <row r="83">
          <cell r="A83" t="str">
            <v xml:space="preserve">Accounts payable </v>
          </cell>
          <cell r="O83">
            <v>83.4</v>
          </cell>
          <cell r="Q83">
            <v>143.19999999999999</v>
          </cell>
          <cell r="S83">
            <v>136.69999999999999</v>
          </cell>
          <cell r="U83">
            <v>254.6</v>
          </cell>
          <cell r="W83">
            <v>327.2</v>
          </cell>
          <cell r="Y83">
            <v>507</v>
          </cell>
          <cell r="AA83">
            <v>596</v>
          </cell>
          <cell r="AC83">
            <v>664.90923999999995</v>
          </cell>
          <cell r="AE83">
            <v>725.2428557948823</v>
          </cell>
          <cell r="AG83">
            <v>817.47919566890039</v>
          </cell>
          <cell r="AI83">
            <v>922.93696722228412</v>
          </cell>
          <cell r="AK83">
            <v>1024.8726343603414</v>
          </cell>
        </row>
        <row r="84">
          <cell r="A84" t="str">
            <v>% operating expenses</v>
          </cell>
          <cell r="O84">
            <v>4.5154304277206285E-2</v>
          </cell>
          <cell r="Q84">
            <v>6.86678814615901E-2</v>
          </cell>
          <cell r="S84">
            <v>5.5021131012276105E-2</v>
          </cell>
          <cell r="U84">
            <v>8.0556873912355637E-2</v>
          </cell>
          <cell r="W84">
            <v>6.6382633394197588E-2</v>
          </cell>
          <cell r="Y84">
            <v>8.0285035629453688E-2</v>
          </cell>
          <cell r="AA84">
            <v>8.3602188245195677E-2</v>
          </cell>
          <cell r="AC84">
            <v>0.08</v>
          </cell>
          <cell r="AE84">
            <v>0.08</v>
          </cell>
          <cell r="AG84">
            <v>8.3333333333333343E-2</v>
          </cell>
          <cell r="AI84">
            <v>8.3333333333333343E-2</v>
          </cell>
          <cell r="AK84">
            <v>8.3333333333333329E-2</v>
          </cell>
        </row>
        <row r="85">
          <cell r="A85" t="str">
            <v>Days payable outstanding (CHECK)</v>
          </cell>
          <cell r="O85">
            <v>75.705048495399154</v>
          </cell>
          <cell r="Q85">
            <v>127.98237022526935</v>
          </cell>
          <cell r="S85">
            <v>20.082712819480779</v>
          </cell>
          <cell r="U85">
            <v>29.403258978009809</v>
          </cell>
          <cell r="W85">
            <v>24.229661188882123</v>
          </cell>
          <cell r="Y85">
            <v>29.304038004750595</v>
          </cell>
          <cell r="AA85">
            <v>30.514798709496421</v>
          </cell>
          <cell r="AC85">
            <v>29.2</v>
          </cell>
          <cell r="AE85">
            <v>29.2</v>
          </cell>
          <cell r="AG85">
            <v>30.416666666666668</v>
          </cell>
          <cell r="AI85">
            <v>30.416666666666668</v>
          </cell>
          <cell r="AK85">
            <v>30.416666666666668</v>
          </cell>
        </row>
        <row r="86">
          <cell r="A86" t="str">
            <v>Accounts payable turnover</v>
          </cell>
          <cell r="O86">
            <v>5.3114027134456823</v>
          </cell>
          <cell r="Q86">
            <v>3.1910645136603657</v>
          </cell>
          <cell r="S86">
            <v>18.17483540599854</v>
          </cell>
          <cell r="U86">
            <v>12.413589945011783</v>
          </cell>
          <cell r="W86">
            <v>15.064180929095357</v>
          </cell>
          <cell r="Y86">
            <v>12.455621301775148</v>
          </cell>
          <cell r="AA86">
            <v>11.961409395973154</v>
          </cell>
          <cell r="AC86">
            <v>12.5</v>
          </cell>
          <cell r="AE86">
            <v>12.5</v>
          </cell>
          <cell r="AG86">
            <v>12</v>
          </cell>
          <cell r="AI86">
            <v>12</v>
          </cell>
          <cell r="AK86">
            <v>12</v>
          </cell>
        </row>
        <row r="87">
          <cell r="A87" t="str">
            <v>Accrued liabilities</v>
          </cell>
          <cell r="O87">
            <v>648.20000000000005</v>
          </cell>
          <cell r="Q87">
            <v>619.20000000000005</v>
          </cell>
          <cell r="S87">
            <v>766.3</v>
          </cell>
          <cell r="U87">
            <v>1151.7</v>
          </cell>
          <cell r="W87">
            <v>1919.1</v>
          </cell>
          <cell r="Y87">
            <v>2477</v>
          </cell>
          <cell r="AA87">
            <v>2999</v>
          </cell>
          <cell r="AC87">
            <v>2908.9779249999997</v>
          </cell>
          <cell r="AE87">
            <v>3172.9374941026099</v>
          </cell>
          <cell r="AG87">
            <v>3335.3151183291138</v>
          </cell>
          <cell r="AI87">
            <v>3765.5828262669193</v>
          </cell>
          <cell r="AK87">
            <v>4181.4803481901936</v>
          </cell>
        </row>
        <row r="88">
          <cell r="A88" t="str">
            <v>% operating expenses</v>
          </cell>
          <cell r="O88">
            <v>0.35094748240389823</v>
          </cell>
          <cell r="Q88">
            <v>0.29692145391771363</v>
          </cell>
          <cell r="S88">
            <v>0.30843228013684842</v>
          </cell>
          <cell r="U88">
            <v>0.36440436639772189</v>
          </cell>
          <cell r="W88">
            <v>0.38934875228241012</v>
          </cell>
          <cell r="Y88">
            <v>0.39224069675376089</v>
          </cell>
          <cell r="AA88">
            <v>0.42067611165661384</v>
          </cell>
          <cell r="AC88">
            <v>0.35</v>
          </cell>
          <cell r="AE88">
            <v>0.35</v>
          </cell>
          <cell r="AG88">
            <v>0.34</v>
          </cell>
          <cell r="AI88">
            <v>0.34</v>
          </cell>
          <cell r="AK88">
            <v>0.34</v>
          </cell>
        </row>
        <row r="89">
          <cell r="A89" t="str">
            <v>% total current liabilities</v>
          </cell>
          <cell r="O89">
            <v>0.7799302129707617</v>
          </cell>
          <cell r="Q89">
            <v>0.71824614313884705</v>
          </cell>
          <cell r="S89">
            <v>0.76408415594775148</v>
          </cell>
          <cell r="U89">
            <v>0.75313889615485219</v>
          </cell>
          <cell r="W89">
            <v>0.85433824511418788</v>
          </cell>
          <cell r="Y89">
            <v>0.59586240076978592</v>
          </cell>
          <cell r="AA89">
            <v>0.83421418636995825</v>
          </cell>
          <cell r="AC89">
            <v>0.81395348837209303</v>
          </cell>
          <cell r="AE89">
            <v>0.81395348837209303</v>
          </cell>
          <cell r="AG89">
            <v>0.80314960629921262</v>
          </cell>
          <cell r="AI89">
            <v>0.80314960629921262</v>
          </cell>
          <cell r="AK89">
            <v>0.80314960629921262</v>
          </cell>
        </row>
        <row r="91">
          <cell r="A91" t="str">
            <v>Property and Equipment, Net</v>
          </cell>
        </row>
        <row r="92">
          <cell r="A92" t="str">
            <v>Beginning balance</v>
          </cell>
          <cell r="O92">
            <v>1450.2</v>
          </cell>
          <cell r="Q92">
            <v>1553.6</v>
          </cell>
          <cell r="S92">
            <v>1781.5</v>
          </cell>
          <cell r="U92">
            <v>1946.1</v>
          </cell>
          <cell r="W92">
            <v>2813.5</v>
          </cell>
          <cell r="Y92">
            <v>3799.4</v>
          </cell>
          <cell r="AA92">
            <v>4712</v>
          </cell>
          <cell r="AC92">
            <v>5038</v>
          </cell>
          <cell r="AE92">
            <v>5980.5493333333325</v>
          </cell>
          <cell r="AG92">
            <v>6577.3994462366118</v>
          </cell>
          <cell r="AI92">
            <v>7084.1184670405946</v>
          </cell>
          <cell r="AK92">
            <v>7351.437436320256</v>
          </cell>
        </row>
        <row r="93">
          <cell r="A93" t="str">
            <v>Capital expenditures</v>
          </cell>
          <cell r="O93">
            <v>304.2</v>
          </cell>
          <cell r="Q93">
            <v>437.7</v>
          </cell>
          <cell r="S93">
            <v>441.8</v>
          </cell>
          <cell r="U93">
            <v>658.5</v>
          </cell>
          <cell r="W93">
            <v>1357</v>
          </cell>
          <cell r="Y93">
            <v>1336</v>
          </cell>
          <cell r="AA93">
            <v>867</v>
          </cell>
          <cell r="AC93">
            <v>1653.48</v>
          </cell>
          <cell r="AE93">
            <v>1508.977822580707</v>
          </cell>
          <cell r="AG93">
            <v>1637.1308428631664</v>
          </cell>
          <cell r="AI93">
            <v>1612.7662976986658</v>
          </cell>
          <cell r="AK93">
            <v>1950.2253061994086</v>
          </cell>
        </row>
        <row r="94">
          <cell r="A94" t="str">
            <v>% revenue</v>
          </cell>
          <cell r="O94">
            <v>9.1075117511451753E-2</v>
          </cell>
          <cell r="Q94">
            <v>0.12059844602413623</v>
          </cell>
          <cell r="S94">
            <v>0.11001817864880345</v>
          </cell>
          <cell r="U94">
            <v>0.11922868006518199</v>
          </cell>
          <cell r="W94">
            <v>0.16239827668741025</v>
          </cell>
          <cell r="Y94">
            <v>0.12663627143385245</v>
          </cell>
          <cell r="AA94">
            <v>6.9750603378921958E-2</v>
          </cell>
          <cell r="AC94">
            <v>0.12</v>
          </cell>
          <cell r="AE94">
            <v>0.1</v>
          </cell>
          <cell r="AG94">
            <v>0.1</v>
          </cell>
          <cell r="AI94">
            <v>0.09</v>
          </cell>
          <cell r="AK94">
            <v>0.1</v>
          </cell>
        </row>
        <row r="95">
          <cell r="A95" t="str">
            <v>Depreciation</v>
          </cell>
          <cell r="O95">
            <v>-176.8</v>
          </cell>
          <cell r="Q95">
            <v>-211.8</v>
          </cell>
          <cell r="S95">
            <v>-265.89999999999998</v>
          </cell>
          <cell r="U95">
            <v>-447.3</v>
          </cell>
          <cell r="W95">
            <v>-350.7</v>
          </cell>
          <cell r="Y95">
            <v>-374.86666666666667</v>
          </cell>
          <cell r="AA95">
            <v>-598</v>
          </cell>
          <cell r="AC95">
            <v>-710.93066666666664</v>
          </cell>
          <cell r="AE95">
            <v>-912.12770967742756</v>
          </cell>
          <cell r="AG95">
            <v>-1130.4118220591831</v>
          </cell>
          <cell r="AI95">
            <v>-1345.4473284190053</v>
          </cell>
          <cell r="AK95">
            <v>-1605.4773692455931</v>
          </cell>
        </row>
        <row r="96">
          <cell r="A96" t="str">
            <v>Ending balance</v>
          </cell>
          <cell r="O96">
            <v>1577.6000000000001</v>
          </cell>
          <cell r="Q96">
            <v>1779.5</v>
          </cell>
          <cell r="S96">
            <v>1946.1</v>
          </cell>
          <cell r="U96">
            <v>2813.5</v>
          </cell>
          <cell r="W96">
            <v>3799.4</v>
          </cell>
          <cell r="Y96">
            <v>4712</v>
          </cell>
          <cell r="AA96">
            <v>5038</v>
          </cell>
          <cell r="AC96">
            <v>5980.5493333333325</v>
          </cell>
          <cell r="AE96">
            <v>6577.3994462366118</v>
          </cell>
          <cell r="AG96">
            <v>7084.1184670405946</v>
          </cell>
          <cell r="AI96">
            <v>7351.437436320256</v>
          </cell>
          <cell r="AK96">
            <v>7696.185373274071</v>
          </cell>
        </row>
        <row r="97">
          <cell r="A97" t="str">
            <v>Fixed Asset Turnover (CHECK)</v>
          </cell>
          <cell r="Q97">
            <v>2.1764864621750473</v>
          </cell>
          <cell r="S97">
            <v>2.154576671316665</v>
          </cell>
          <cell r="U97">
            <v>2.3207832590974027</v>
          </cell>
          <cell r="W97">
            <v>2.5271817205764493</v>
          </cell>
          <cell r="Y97">
            <v>2.4790046290856966</v>
          </cell>
          <cell r="AA97">
            <v>2.5497435897435898</v>
          </cell>
          <cell r="AC97">
            <v>2.501055190326325</v>
          </cell>
          <cell r="AE97">
            <v>2.4032234070513274</v>
          </cell>
          <cell r="AG97">
            <v>2.3967041631180521</v>
          </cell>
          <cell r="AI97">
            <v>2.4827066792506649</v>
          </cell>
          <cell r="AK97">
            <v>2.6528489470157131</v>
          </cell>
        </row>
        <row r="99">
          <cell r="A99" t="str">
            <v>Employee Stock Option Analysis</v>
          </cell>
          <cell r="AC99">
            <v>1</v>
          </cell>
          <cell r="AE99">
            <v>2</v>
          </cell>
          <cell r="AG99">
            <v>3</v>
          </cell>
          <cell r="AI99">
            <v>4</v>
          </cell>
          <cell r="AK99">
            <v>5</v>
          </cell>
        </row>
        <row r="100">
          <cell r="O100">
            <v>1999</v>
          </cell>
          <cell r="Q100">
            <v>2000</v>
          </cell>
          <cell r="S100" t="str">
            <v>2001</v>
          </cell>
          <cell r="U100" t="str">
            <v>2002</v>
          </cell>
          <cell r="W100" t="str">
            <v>2003</v>
          </cell>
          <cell r="Y100" t="str">
            <v>2004</v>
          </cell>
          <cell r="AA100" t="str">
            <v>2005</v>
          </cell>
          <cell r="AC100" t="str">
            <v>2006E</v>
          </cell>
          <cell r="AE100" t="str">
            <v>2007E</v>
          </cell>
          <cell r="AG100" t="str">
            <v>2008E</v>
          </cell>
          <cell r="AI100" t="str">
            <v>2009E</v>
          </cell>
          <cell r="AK100" t="str">
            <v>2010E</v>
          </cell>
        </row>
        <row r="101">
          <cell r="A101" t="str">
            <v xml:space="preserve">Stock Price (average) </v>
          </cell>
          <cell r="S101">
            <v>62.31</v>
          </cell>
          <cell r="U101">
            <v>49.42</v>
          </cell>
          <cell r="W101">
            <v>61.4</v>
          </cell>
          <cell r="Y101">
            <v>63</v>
          </cell>
          <cell r="AA101">
            <v>70</v>
          </cell>
          <cell r="AC101">
            <v>75.775000000000006</v>
          </cell>
          <cell r="AE101">
            <v>82.026437500000014</v>
          </cell>
          <cell r="AG101">
            <v>88.793618593750011</v>
          </cell>
          <cell r="AI101">
            <v>96.11909212773439</v>
          </cell>
          <cell r="AK101">
            <v>104.04891722827247</v>
          </cell>
          <cell r="AM101">
            <v>8.2500000000000004E-2</v>
          </cell>
          <cell r="AN101" t="str">
            <v>Cost of Equity</v>
          </cell>
        </row>
        <row r="102">
          <cell r="A102" t="str">
            <v>Option Balance (Beginning Year)</v>
          </cell>
          <cell r="Q102">
            <v>115.8</v>
          </cell>
          <cell r="S102">
            <v>98.7</v>
          </cell>
          <cell r="U102">
            <v>94.399999999999991</v>
          </cell>
          <cell r="W102">
            <v>102.99999999999999</v>
          </cell>
          <cell r="Y102">
            <v>95</v>
          </cell>
          <cell r="AA102">
            <v>89</v>
          </cell>
          <cell r="AC102">
            <v>68</v>
          </cell>
          <cell r="AE102">
            <v>66.98</v>
          </cell>
          <cell r="AG102">
            <v>62.626300000000001</v>
          </cell>
          <cell r="AI102">
            <v>56.989932999999994</v>
          </cell>
          <cell r="AK102">
            <v>50.151141039999999</v>
          </cell>
          <cell r="AL102">
            <v>44.133004115199995</v>
          </cell>
        </row>
        <row r="103">
          <cell r="A103" t="str">
            <v xml:space="preserve"> Average Options In-the-Money</v>
          </cell>
          <cell r="S103">
            <v>53.4</v>
          </cell>
          <cell r="U103">
            <v>62.4</v>
          </cell>
          <cell r="W103">
            <v>53.4</v>
          </cell>
          <cell r="Y103">
            <v>47</v>
          </cell>
          <cell r="AA103">
            <v>34</v>
          </cell>
          <cell r="AC103">
            <v>30.370500000000003</v>
          </cell>
          <cell r="AE103">
            <v>29.161417500000002</v>
          </cell>
          <cell r="AG103">
            <v>26.913652424999999</v>
          </cell>
          <cell r="AI103">
            <v>21.428214808</v>
          </cell>
          <cell r="AK103">
            <v>18.85682903104</v>
          </cell>
          <cell r="AM103">
            <v>58</v>
          </cell>
          <cell r="AN103" t="str">
            <v>Target Price</v>
          </cell>
        </row>
        <row r="104">
          <cell r="A104" t="str">
            <v xml:space="preserve">   % Exercisable</v>
          </cell>
          <cell r="S104">
            <v>0.55308130502330399</v>
          </cell>
          <cell r="U104">
            <v>0.63221884498480252</v>
          </cell>
          <cell r="W104">
            <v>0.53939393939393943</v>
          </cell>
          <cell r="Y104">
            <v>0.51086956521739135</v>
          </cell>
          <cell r="AA104">
            <v>0.43312101910828027</v>
          </cell>
          <cell r="AC104">
            <v>0.45</v>
          </cell>
          <cell r="AE104">
            <v>0.45</v>
          </cell>
          <cell r="AG104">
            <v>0.45</v>
          </cell>
          <cell r="AI104">
            <v>0.4</v>
          </cell>
          <cell r="AK104">
            <v>0.4</v>
          </cell>
        </row>
        <row r="105">
          <cell r="A105" t="str">
            <v>Weighted Average Exercise Price of exercisable</v>
          </cell>
          <cell r="S105">
            <v>20.81</v>
          </cell>
          <cell r="U105">
            <v>27.03</v>
          </cell>
          <cell r="W105">
            <v>34.28</v>
          </cell>
          <cell r="Y105">
            <v>34.28</v>
          </cell>
          <cell r="AA105">
            <v>51.77</v>
          </cell>
          <cell r="AC105">
            <v>47</v>
          </cell>
          <cell r="AE105">
            <v>51</v>
          </cell>
          <cell r="AG105">
            <v>55</v>
          </cell>
          <cell r="AI105">
            <v>63</v>
          </cell>
          <cell r="AK105">
            <v>68</v>
          </cell>
        </row>
        <row r="106">
          <cell r="A106" t="str">
            <v>Options Cancelled</v>
          </cell>
          <cell r="S106">
            <v>2.2999999999999998</v>
          </cell>
          <cell r="U106">
            <v>4.9000000000000004</v>
          </cell>
          <cell r="W106">
            <v>3.8</v>
          </cell>
          <cell r="Y106">
            <v>6</v>
          </cell>
          <cell r="AA106">
            <v>6</v>
          </cell>
          <cell r="AC106">
            <v>4.42</v>
          </cell>
          <cell r="AE106">
            <v>4.3537000000000008</v>
          </cell>
          <cell r="AG106">
            <v>3.7575780000000001</v>
          </cell>
          <cell r="AI106">
            <v>3.4193959799999996</v>
          </cell>
          <cell r="AK106">
            <v>3.0090684623999997</v>
          </cell>
        </row>
        <row r="107">
          <cell r="A107" t="str">
            <v xml:space="preserve">   % Cancelled </v>
          </cell>
          <cell r="S107">
            <v>2.3302938196555215E-2</v>
          </cell>
          <cell r="U107">
            <v>5.1906779661016957E-2</v>
          </cell>
          <cell r="W107">
            <v>3.6893203883495151E-2</v>
          </cell>
          <cell r="Y107">
            <v>6.3157894736842107E-2</v>
          </cell>
          <cell r="AA107">
            <v>6.741573033707865E-2</v>
          </cell>
          <cell r="AC107">
            <v>6.5000000000000002E-2</v>
          </cell>
          <cell r="AE107">
            <v>6.5000000000000002E-2</v>
          </cell>
          <cell r="AG107">
            <v>0.06</v>
          </cell>
          <cell r="AI107">
            <v>0.06</v>
          </cell>
          <cell r="AK107">
            <v>0.06</v>
          </cell>
        </row>
        <row r="108">
          <cell r="A108" t="str">
            <v>Options Exercised</v>
          </cell>
          <cell r="Q108">
            <v>28.2</v>
          </cell>
          <cell r="S108">
            <v>20.6</v>
          </cell>
          <cell r="U108">
            <v>26.2</v>
          </cell>
          <cell r="W108">
            <v>23</v>
          </cell>
          <cell r="Y108">
            <v>20</v>
          </cell>
          <cell r="AA108">
            <v>25</v>
          </cell>
          <cell r="AC108">
            <v>10.199999999999999</v>
          </cell>
          <cell r="AE108">
            <v>13.396000000000001</v>
          </cell>
          <cell r="AG108">
            <v>15.656575</v>
          </cell>
          <cell r="AI108">
            <v>15.957181239999999</v>
          </cell>
          <cell r="AK108">
            <v>14.042319491200001</v>
          </cell>
        </row>
        <row r="109">
          <cell r="A109" t="str">
            <v xml:space="preserve">   % Exercised</v>
          </cell>
          <cell r="Q109">
            <v>0.24352331606217617</v>
          </cell>
          <cell r="S109">
            <v>0.2087132725430598</v>
          </cell>
          <cell r="U109">
            <v>0.27754237288135597</v>
          </cell>
          <cell r="W109">
            <v>0.22330097087378645</v>
          </cell>
          <cell r="Y109">
            <v>0.21052631578947367</v>
          </cell>
          <cell r="AA109">
            <v>0.2808988764044944</v>
          </cell>
          <cell r="AC109">
            <v>0.15</v>
          </cell>
          <cell r="AE109">
            <v>0.2</v>
          </cell>
          <cell r="AG109">
            <v>0.25</v>
          </cell>
          <cell r="AI109">
            <v>0.28000000000000003</v>
          </cell>
          <cell r="AK109">
            <v>0.28000000000000003</v>
          </cell>
        </row>
        <row r="110">
          <cell r="A110" t="str">
            <v>Weighted Average Exercise Price</v>
          </cell>
          <cell r="S110">
            <v>13.12</v>
          </cell>
          <cell r="U110">
            <v>15.9</v>
          </cell>
          <cell r="W110">
            <v>20.98</v>
          </cell>
          <cell r="Y110">
            <v>20.420000000000002</v>
          </cell>
          <cell r="AA110">
            <v>39.729999999999997</v>
          </cell>
          <cell r="AC110">
            <v>28</v>
          </cell>
          <cell r="AE110">
            <v>30.520000000000003</v>
          </cell>
          <cell r="AG110">
            <v>33.266800000000003</v>
          </cell>
          <cell r="AI110">
            <v>36.260812000000008</v>
          </cell>
          <cell r="AK110">
            <v>39.524285080000013</v>
          </cell>
          <cell r="AM110">
            <v>0.09</v>
          </cell>
        </row>
        <row r="111">
          <cell r="A111" t="str">
            <v xml:space="preserve">   Statuatory  Tax rate</v>
          </cell>
          <cell r="S111">
            <v>0.35</v>
          </cell>
          <cell r="U111">
            <v>0.35</v>
          </cell>
          <cell r="W111">
            <v>0.35</v>
          </cell>
          <cell r="Y111">
            <v>0.35</v>
          </cell>
          <cell r="AA111">
            <v>0.35</v>
          </cell>
          <cell r="AC111">
            <v>0.35</v>
          </cell>
          <cell r="AE111">
            <v>0.35</v>
          </cell>
          <cell r="AG111">
            <v>0.35</v>
          </cell>
          <cell r="AI111">
            <v>0.35</v>
          </cell>
          <cell r="AK111">
            <v>0.35</v>
          </cell>
        </row>
        <row r="112">
          <cell r="A112" t="str">
            <v>Proceeds from option</v>
          </cell>
          <cell r="Q112">
            <v>333.7</v>
          </cell>
          <cell r="S112">
            <v>282.3</v>
          </cell>
          <cell r="U112">
            <v>435.4</v>
          </cell>
          <cell r="W112">
            <v>537.70000000000005</v>
          </cell>
          <cell r="Y112">
            <v>513</v>
          </cell>
          <cell r="AA112">
            <v>1207</v>
          </cell>
          <cell r="AC112">
            <v>285.59999999999997</v>
          </cell>
          <cell r="AE112">
            <v>408.84592000000009</v>
          </cell>
          <cell r="AG112">
            <v>520.84414921000007</v>
          </cell>
          <cell r="AI112">
            <v>578.62034899356695</v>
          </cell>
          <cell r="AK112">
            <v>555.01263875462951</v>
          </cell>
        </row>
        <row r="113">
          <cell r="A113" t="str">
            <v>Tax Benefit from Options</v>
          </cell>
          <cell r="Q113">
            <v>376.6</v>
          </cell>
          <cell r="S113">
            <v>244.5</v>
          </cell>
          <cell r="U113">
            <v>251.6</v>
          </cell>
          <cell r="W113">
            <v>113.3</v>
          </cell>
          <cell r="Y113">
            <v>167</v>
          </cell>
          <cell r="AA113">
            <v>276</v>
          </cell>
          <cell r="AC113">
            <v>170.55674999999999</v>
          </cell>
          <cell r="AE113">
            <v>241.49308286250007</v>
          </cell>
          <cell r="AG113">
            <v>304.2759299385545</v>
          </cell>
          <cell r="AI113">
            <v>334.30929864953174</v>
          </cell>
          <cell r="AK113">
            <v>317.12642488736873</v>
          </cell>
        </row>
        <row r="114">
          <cell r="A114" t="str">
            <v>Options Granted</v>
          </cell>
          <cell r="Q114">
            <v>13.1</v>
          </cell>
          <cell r="S114">
            <v>18.600000000000001</v>
          </cell>
          <cell r="U114">
            <v>39.700000000000003</v>
          </cell>
          <cell r="W114">
            <v>18.5</v>
          </cell>
          <cell r="Y114">
            <v>16</v>
          </cell>
          <cell r="AA114">
            <v>10</v>
          </cell>
          <cell r="AC114">
            <v>13.600000000000001</v>
          </cell>
          <cell r="AE114">
            <v>13.396000000000001</v>
          </cell>
          <cell r="AG114">
            <v>13.777786000000001</v>
          </cell>
          <cell r="AI114">
            <v>12.537785259999998</v>
          </cell>
          <cell r="AK114">
            <v>11.033251028800001</v>
          </cell>
        </row>
        <row r="115">
          <cell r="A115" t="str">
            <v xml:space="preserve">     % of Outstanding Options</v>
          </cell>
          <cell r="Q115">
            <v>0.11312607944732297</v>
          </cell>
          <cell r="S115">
            <v>0.18844984802431611</v>
          </cell>
          <cell r="U115">
            <v>0.42055084745762716</v>
          </cell>
          <cell r="W115">
            <v>0.17961165048543692</v>
          </cell>
          <cell r="Y115">
            <v>0.16842105263157894</v>
          </cell>
          <cell r="AA115">
            <v>0.11235955056179775</v>
          </cell>
          <cell r="AC115">
            <v>0.2</v>
          </cell>
          <cell r="AE115">
            <v>0.2</v>
          </cell>
          <cell r="AG115">
            <v>0.22</v>
          </cell>
          <cell r="AI115">
            <v>0.22</v>
          </cell>
          <cell r="AK115">
            <v>0.22</v>
          </cell>
        </row>
        <row r="116">
          <cell r="A116" t="str">
            <v>Shares Issued</v>
          </cell>
          <cell r="S116">
            <v>0</v>
          </cell>
          <cell r="U116">
            <v>0</v>
          </cell>
          <cell r="W116">
            <v>0</v>
          </cell>
          <cell r="Y116">
            <v>22.6</v>
          </cell>
          <cell r="AA116">
            <v>0</v>
          </cell>
          <cell r="AC116">
            <v>0</v>
          </cell>
          <cell r="AE116">
            <v>0</v>
          </cell>
          <cell r="AG116">
            <v>0</v>
          </cell>
          <cell r="AI116">
            <v>0</v>
          </cell>
          <cell r="AK116">
            <v>0</v>
          </cell>
        </row>
        <row r="117">
          <cell r="A117" t="str">
            <v>Proceeds from share issuance</v>
          </cell>
          <cell r="S117">
            <v>0</v>
          </cell>
          <cell r="U117">
            <v>0</v>
          </cell>
          <cell r="W117">
            <v>0</v>
          </cell>
          <cell r="Y117">
            <v>0</v>
          </cell>
          <cell r="AA117">
            <v>0</v>
          </cell>
          <cell r="AC117">
            <v>0</v>
          </cell>
          <cell r="AE117">
            <v>0</v>
          </cell>
          <cell r="AG117">
            <v>0</v>
          </cell>
          <cell r="AI117">
            <v>0</v>
          </cell>
          <cell r="AK117">
            <v>0</v>
          </cell>
        </row>
        <row r="118">
          <cell r="A118" t="str">
            <v>Shares Repurchased (mm)</v>
          </cell>
          <cell r="S118">
            <v>12.7</v>
          </cell>
          <cell r="U118">
            <v>28</v>
          </cell>
          <cell r="W118">
            <v>29.7</v>
          </cell>
          <cell r="Y118">
            <v>69</v>
          </cell>
          <cell r="AA118">
            <v>63</v>
          </cell>
          <cell r="AC118">
            <v>100</v>
          </cell>
          <cell r="AE118">
            <v>40</v>
          </cell>
          <cell r="AG118">
            <v>40</v>
          </cell>
          <cell r="AI118">
            <v>40</v>
          </cell>
          <cell r="AK118">
            <v>35</v>
          </cell>
        </row>
        <row r="119">
          <cell r="A119" t="str">
            <v>Share Repurchase Cost</v>
          </cell>
          <cell r="Q119">
            <v>799.9</v>
          </cell>
          <cell r="S119">
            <v>737.5</v>
          </cell>
          <cell r="U119">
            <v>1420.4</v>
          </cell>
          <cell r="W119">
            <v>1801</v>
          </cell>
          <cell r="Y119">
            <v>4072</v>
          </cell>
          <cell r="AA119">
            <v>4430</v>
          </cell>
          <cell r="AC119">
            <v>7577.5000000000009</v>
          </cell>
          <cell r="AE119">
            <v>3281.0575000000008</v>
          </cell>
          <cell r="AG119">
            <v>3551.7447437500005</v>
          </cell>
          <cell r="AI119">
            <v>3844.7636851093757</v>
          </cell>
          <cell r="AK119">
            <v>3641.7121029895366</v>
          </cell>
        </row>
        <row r="120">
          <cell r="A120" t="str">
            <v>Share Issuance from Acquisitions</v>
          </cell>
          <cell r="Q120">
            <v>164.7</v>
          </cell>
          <cell r="U120">
            <v>15183.2</v>
          </cell>
          <cell r="Y120">
            <v>1403</v>
          </cell>
        </row>
        <row r="121">
          <cell r="A121" t="str">
            <v>Stock options expense</v>
          </cell>
          <cell r="AC121">
            <v>294.91779250000002</v>
          </cell>
          <cell r="AE121">
            <v>271.96607092308085</v>
          </cell>
          <cell r="AG121">
            <v>294.29251044080411</v>
          </cell>
          <cell r="AI121">
            <v>332.25730820002224</v>
          </cell>
          <cell r="AK121">
            <v>368.95414836972293</v>
          </cell>
        </row>
        <row r="122">
          <cell r="A122" t="str">
            <v>Total Change in APIC</v>
          </cell>
          <cell r="K122">
            <v>169.19999999999982</v>
          </cell>
          <cell r="M122">
            <v>475.80000000000018</v>
          </cell>
          <cell r="O122">
            <v>0</v>
          </cell>
          <cell r="Q122">
            <v>75.100000000000023</v>
          </cell>
          <cell r="S122">
            <v>-210.7</v>
          </cell>
          <cell r="U122">
            <v>14449.800000000001</v>
          </cell>
          <cell r="W122">
            <v>-1150</v>
          </cell>
          <cell r="Y122">
            <v>-1989</v>
          </cell>
          <cell r="AA122">
            <v>-2947</v>
          </cell>
          <cell r="AC122">
            <v>-6826.4254575000004</v>
          </cell>
          <cell r="AE122">
            <v>-2358.7524262144198</v>
          </cell>
          <cell r="AG122">
            <v>-2432.3321541606419</v>
          </cell>
          <cell r="AI122">
            <v>-2599.5767292662549</v>
          </cell>
          <cell r="AK122">
            <v>-2400.6188909778157</v>
          </cell>
          <cell r="AO122" t="str">
            <v>mstag:netIssuanceRepurchaseOfCommonStock</v>
          </cell>
          <cell r="AP122">
            <v>6</v>
          </cell>
          <cell r="AQ122" t="str">
            <v>ISO4217:USD</v>
          </cell>
          <cell r="AR122" t="b">
            <v>0</v>
          </cell>
          <cell r="AS122" t="b">
            <v>0</v>
          </cell>
        </row>
        <row r="123">
          <cell r="A123" t="str">
            <v>Beginning Period Shares</v>
          </cell>
          <cell r="Q123">
            <v>1021.8</v>
          </cell>
          <cell r="S123">
            <v>1037.4000000000001</v>
          </cell>
          <cell r="U123">
            <v>1045.8</v>
          </cell>
          <cell r="W123">
            <v>1289.0999999999999</v>
          </cell>
          <cell r="Y123">
            <v>1283.7</v>
          </cell>
          <cell r="AA123">
            <v>1260</v>
          </cell>
          <cell r="AC123">
            <v>1224</v>
          </cell>
          <cell r="AE123">
            <v>1134.2</v>
          </cell>
          <cell r="AG123">
            <v>1107.596</v>
          </cell>
          <cell r="AI123">
            <v>1083.252575</v>
          </cell>
          <cell r="AK123">
            <v>1059.2097562399999</v>
          </cell>
        </row>
        <row r="124">
          <cell r="A124" t="str">
            <v>End of Period Shares</v>
          </cell>
          <cell r="O124">
            <v>1021.8</v>
          </cell>
          <cell r="Q124">
            <v>1037.4000000000001</v>
          </cell>
          <cell r="S124">
            <v>1045.8</v>
          </cell>
          <cell r="U124">
            <v>1289.0999999999999</v>
          </cell>
          <cell r="W124">
            <v>1283.7</v>
          </cell>
          <cell r="Y124">
            <v>1260</v>
          </cell>
          <cell r="AA124">
            <v>1224</v>
          </cell>
          <cell r="AC124">
            <v>1134.2</v>
          </cell>
          <cell r="AE124">
            <v>1107.596</v>
          </cell>
          <cell r="AG124">
            <v>1083.252575</v>
          </cell>
          <cell r="AI124">
            <v>1059.2097562399999</v>
          </cell>
          <cell r="AK124">
            <v>1038.2520757312</v>
          </cell>
          <cell r="AO124" t="str">
            <v>mstag:periodEndBasicSharesOutstanding</v>
          </cell>
          <cell r="AP124">
            <v>6</v>
          </cell>
          <cell r="AQ124" t="str">
            <v>ms_eqr_gcim_Decimal:ms_eqr_gcim_decimal</v>
          </cell>
          <cell r="AR124" t="b">
            <v>0</v>
          </cell>
          <cell r="AS124" t="b">
            <v>0</v>
          </cell>
        </row>
        <row r="125">
          <cell r="A125" t="str">
            <v xml:space="preserve">Average Shares Outstanding-basic </v>
          </cell>
          <cell r="O125">
            <v>1021.7</v>
          </cell>
          <cell r="Q125">
            <v>1029.5999999999999</v>
          </cell>
          <cell r="S125">
            <v>1045.5</v>
          </cell>
          <cell r="U125">
            <v>1153.5</v>
          </cell>
          <cell r="W125">
            <v>1288.4000000000001</v>
          </cell>
          <cell r="Y125">
            <v>1270.6500000000001</v>
          </cell>
          <cell r="AA125">
            <v>1236</v>
          </cell>
          <cell r="AC125">
            <v>1179.0999999999999</v>
          </cell>
          <cell r="AE125">
            <v>1120.8980000000001</v>
          </cell>
          <cell r="AG125">
            <v>1095.4242875</v>
          </cell>
          <cell r="AI125">
            <v>1071.23116562</v>
          </cell>
          <cell r="AK125">
            <v>1048.7309159855999</v>
          </cell>
        </row>
        <row r="126">
          <cell r="A126" t="str">
            <v>Average Shares Outstanding-diluted</v>
          </cell>
          <cell r="O126">
            <v>1078.3</v>
          </cell>
          <cell r="Q126">
            <v>1084.7</v>
          </cell>
          <cell r="S126">
            <v>1084.2</v>
          </cell>
          <cell r="U126">
            <v>1153.5</v>
          </cell>
          <cell r="W126">
            <v>1346</v>
          </cell>
          <cell r="Y126">
            <v>1285.05</v>
          </cell>
          <cell r="AA126">
            <v>1258</v>
          </cell>
          <cell r="AC126">
            <v>1190.6329744308807</v>
          </cell>
          <cell r="AE126">
            <v>1131.9282839554037</v>
          </cell>
          <cell r="AG126">
            <v>1105.6672499945955</v>
          </cell>
          <cell r="AI126">
            <v>1078.6145376915538</v>
          </cell>
          <cell r="AK126">
            <v>1055.2640764166335</v>
          </cell>
        </row>
        <row r="130">
          <cell r="B130" t="str">
            <v>Amgen</v>
          </cell>
          <cell r="S130" t="str">
            <v>2001A</v>
          </cell>
          <cell r="U130" t="str">
            <v>2002A</v>
          </cell>
          <cell r="W130" t="str">
            <v>2003A</v>
          </cell>
          <cell r="Y130" t="str">
            <v>2004A</v>
          </cell>
          <cell r="AA130" t="str">
            <v>2005A</v>
          </cell>
          <cell r="AC130" t="str">
            <v>2006E</v>
          </cell>
          <cell r="AE130" t="str">
            <v>2007E</v>
          </cell>
          <cell r="AG130" t="str">
            <v>2008E</v>
          </cell>
          <cell r="AI130" t="str">
            <v>2009E</v>
          </cell>
          <cell r="AK130" t="str">
            <v>2010E</v>
          </cell>
        </row>
        <row r="131">
          <cell r="B131" t="str">
            <v>Current diluted EPS</v>
          </cell>
          <cell r="S131">
            <v>1.0327430363401584</v>
          </cell>
          <cell r="U131">
            <v>1.5215431296055475</v>
          </cell>
          <cell r="W131">
            <v>1.9281575037147096</v>
          </cell>
          <cell r="Y131">
            <v>2.36950115525927</v>
          </cell>
          <cell r="AA131">
            <v>3.2027027027027026</v>
          </cell>
          <cell r="AC131">
            <v>3.6698689952539394</v>
          </cell>
          <cell r="AE131">
            <v>4.1013211403748855</v>
          </cell>
          <cell r="AG131">
            <v>4.6347096976234399</v>
          </cell>
          <cell r="AI131">
            <v>5.0526778224740756</v>
          </cell>
          <cell r="AK131">
            <v>5.4875839896915242</v>
          </cell>
        </row>
        <row r="132">
          <cell r="B132" t="str">
            <v>Option expense</v>
          </cell>
          <cell r="S132">
            <v>189.1</v>
          </cell>
          <cell r="U132">
            <v>189.8</v>
          </cell>
          <cell r="W132">
            <v>198</v>
          </cell>
          <cell r="Y132">
            <v>200</v>
          </cell>
          <cell r="AA132">
            <v>200</v>
          </cell>
          <cell r="AC132">
            <v>200</v>
          </cell>
          <cell r="AE132">
            <v>200</v>
          </cell>
          <cell r="AG132">
            <v>200</v>
          </cell>
          <cell r="AI132">
            <v>200</v>
          </cell>
          <cell r="AK132">
            <v>200</v>
          </cell>
        </row>
        <row r="133">
          <cell r="B133" t="str">
            <v>Diluted EPS, pro forma</v>
          </cell>
          <cell r="S133">
            <v>0.85832872163807394</v>
          </cell>
          <cell r="U133">
            <v>1.3570004334633714</v>
          </cell>
          <cell r="W133">
            <v>1.7810549777117379</v>
          </cell>
          <cell r="Y133">
            <v>2.2179917427370168</v>
          </cell>
          <cell r="AA133">
            <v>3.0437201907790143</v>
          </cell>
          <cell r="AC133">
            <v>3.4994205698784278</v>
          </cell>
          <cell r="AE133">
            <v>3.925871506555795</v>
          </cell>
          <cell r="AG133">
            <v>4.4551228416743482</v>
          </cell>
          <cell r="AI133">
            <v>4.8686199131947765</v>
          </cell>
          <cell r="AK133">
            <v>5.2994839640854385</v>
          </cell>
        </row>
        <row r="134">
          <cell r="B134" t="str">
            <v>difference</v>
          </cell>
          <cell r="S134">
            <v>-0.16888452263999287</v>
          </cell>
          <cell r="U134">
            <v>-0.10814198621161197</v>
          </cell>
          <cell r="W134">
            <v>-7.6291758178245295E-2</v>
          </cell>
          <cell r="Y134">
            <v>-6.3941480756811497E-2</v>
          </cell>
          <cell r="AA134">
            <v>-4.9640109208240246E-2</v>
          </cell>
          <cell r="AC134">
            <v>-4.6445370555718513E-2</v>
          </cell>
          <cell r="AE134">
            <v>-4.2778809026169928E-2</v>
          </cell>
          <cell r="AG134">
            <v>-3.8748242644232711E-2</v>
          </cell>
          <cell r="AI134">
            <v>-3.6427794477735809E-2</v>
          </cell>
          <cell r="AK134">
            <v>-3.4277384357019991E-2</v>
          </cell>
        </row>
        <row r="136">
          <cell r="B136" t="str">
            <v>diluted shares</v>
          </cell>
          <cell r="S136">
            <v>1084.2</v>
          </cell>
          <cell r="U136">
            <v>1153.5</v>
          </cell>
          <cell r="W136">
            <v>1346</v>
          </cell>
          <cell r="Y136">
            <v>1320.05</v>
          </cell>
          <cell r="AA136">
            <v>1258</v>
          </cell>
          <cell r="AC136">
            <v>1173.37546275</v>
          </cell>
          <cell r="AE136">
            <v>1139.9282839554037</v>
          </cell>
          <cell r="AG136">
            <v>1113.6672499945955</v>
          </cell>
          <cell r="AI136">
            <v>1086.6145376915538</v>
          </cell>
          <cell r="AK136">
            <v>1063.2640764166335</v>
          </cell>
        </row>
      </sheetData>
      <sheetData sheetId="8" refreshError="1"/>
      <sheetData sheetId="9" refreshError="1">
        <row r="1">
          <cell r="B1" t="str">
            <v>Amgen Cash Flow Statements</v>
          </cell>
          <cell r="AN1" t="str">
            <v>ElementName</v>
          </cell>
          <cell r="AO1" t="str">
            <v>ScaleOverride</v>
          </cell>
          <cell r="AP1" t="str">
            <v>UnitOverride</v>
          </cell>
          <cell r="AQ1" t="str">
            <v>ReverseSign</v>
          </cell>
          <cell r="AR1" t="str">
            <v>IsDrivingAssumption</v>
          </cell>
          <cell r="AS1" t="str">
            <v>SegmentID</v>
          </cell>
        </row>
        <row r="2">
          <cell r="B2" t="str">
            <v>(Dollars in thousands)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CASH FLOWS FROM OPERATING ACTIVITIES</v>
          </cell>
        </row>
        <row r="6">
          <cell r="B6" t="str">
            <v>Net Income (Loss)</v>
          </cell>
          <cell r="C6">
            <v>383.3</v>
          </cell>
          <cell r="E6">
            <v>319.7</v>
          </cell>
          <cell r="G6">
            <v>537.70000000000005</v>
          </cell>
          <cell r="I6">
            <v>679.8</v>
          </cell>
          <cell r="K6">
            <v>644.29999999999995</v>
          </cell>
          <cell r="M6">
            <v>863.2</v>
          </cell>
          <cell r="O6">
            <v>1096.4000000000001</v>
          </cell>
          <cell r="Q6">
            <v>1138.5</v>
          </cell>
          <cell r="S6">
            <v>1119.7</v>
          </cell>
          <cell r="U6">
            <v>-1391.9</v>
          </cell>
          <cell r="W6">
            <v>2259.4999999999991</v>
          </cell>
          <cell r="Y6">
            <v>2363</v>
          </cell>
          <cell r="AA6">
            <v>3674</v>
          </cell>
          <cell r="AC6">
            <v>3329.4653900000003</v>
          </cell>
          <cell r="AE6">
            <v>4180.6358985744819</v>
          </cell>
          <cell r="AG6">
            <v>4644.6218930347759</v>
          </cell>
          <cell r="AI6">
            <v>4935.4458679720119</v>
          </cell>
          <cell r="AK6">
            <v>5243.1867741883407</v>
          </cell>
          <cell r="AN6" t="str">
            <v>mstag:netIncomeReported</v>
          </cell>
          <cell r="AO6">
            <v>6</v>
          </cell>
          <cell r="AP6" t="str">
            <v>ISO4217:USD</v>
          </cell>
          <cell r="AQ6" t="b">
            <v>0</v>
          </cell>
          <cell r="AR6" t="b">
            <v>0</v>
          </cell>
        </row>
        <row r="7">
          <cell r="B7" t="str">
            <v>Write-Off Of In-Process Research and Development</v>
          </cell>
          <cell r="C7">
            <v>0</v>
          </cell>
          <cell r="E7">
            <v>116.4</v>
          </cell>
          <cell r="G7">
            <v>0</v>
          </cell>
          <cell r="I7">
            <v>0</v>
          </cell>
          <cell r="K7">
            <v>0</v>
          </cell>
          <cell r="M7">
            <v>0</v>
          </cell>
          <cell r="O7">
            <v>0</v>
          </cell>
          <cell r="Q7">
            <v>30.1</v>
          </cell>
          <cell r="S7">
            <v>0</v>
          </cell>
          <cell r="U7">
            <v>2991.8</v>
          </cell>
          <cell r="W7">
            <v>0</v>
          </cell>
          <cell r="Y7">
            <v>554</v>
          </cell>
          <cell r="AA7">
            <v>0</v>
          </cell>
          <cell r="AC7">
            <v>0</v>
          </cell>
          <cell r="AE7">
            <v>0</v>
          </cell>
          <cell r="AG7">
            <v>0</v>
          </cell>
          <cell r="AI7">
            <v>0</v>
          </cell>
          <cell r="AK7">
            <v>0</v>
          </cell>
          <cell r="AN7" t="str">
            <v>mstag:acquiredInProcessRAndD</v>
          </cell>
          <cell r="AO7">
            <v>6</v>
          </cell>
          <cell r="AP7" t="str">
            <v>ISO4217:USD</v>
          </cell>
          <cell r="AQ7" t="b">
            <v>0</v>
          </cell>
          <cell r="AR7" t="b">
            <v>0</v>
          </cell>
        </row>
        <row r="8">
          <cell r="B8" t="str">
            <v>Depreciation &amp; Amort.</v>
          </cell>
          <cell r="C8">
            <v>50.7</v>
          </cell>
          <cell r="E8">
            <v>74.5</v>
          </cell>
          <cell r="G8">
            <v>84.2</v>
          </cell>
          <cell r="I8">
            <v>100.3</v>
          </cell>
          <cell r="K8">
            <v>117.1</v>
          </cell>
          <cell r="M8">
            <v>143.80000000000001</v>
          </cell>
          <cell r="O8">
            <v>176.8</v>
          </cell>
          <cell r="Q8">
            <v>211.8</v>
          </cell>
          <cell r="S8">
            <v>265.89999999999998</v>
          </cell>
          <cell r="U8">
            <v>447.3</v>
          </cell>
          <cell r="W8">
            <v>686.5</v>
          </cell>
          <cell r="Y8">
            <v>734</v>
          </cell>
          <cell r="AA8">
            <v>841</v>
          </cell>
          <cell r="AC8">
            <v>772.04066666666665</v>
          </cell>
          <cell r="AE8">
            <v>1130.7377096774276</v>
          </cell>
          <cell r="AG8">
            <v>1349.0218220591833</v>
          </cell>
          <cell r="AI8">
            <v>1564.0573284190054</v>
          </cell>
          <cell r="AK8">
            <v>1824.087369245593</v>
          </cell>
        </row>
        <row r="9">
          <cell r="B9" t="str">
            <v xml:space="preserve">     Depreciation</v>
          </cell>
          <cell r="C9">
            <v>50.7</v>
          </cell>
          <cell r="E9">
            <v>74.5</v>
          </cell>
          <cell r="G9">
            <v>84.2</v>
          </cell>
          <cell r="I9">
            <v>100.3</v>
          </cell>
          <cell r="K9">
            <v>117.1</v>
          </cell>
          <cell r="M9">
            <v>143.80000000000001</v>
          </cell>
          <cell r="O9">
            <v>176.8</v>
          </cell>
          <cell r="Q9">
            <v>211.8</v>
          </cell>
          <cell r="S9">
            <v>265.89999999999998</v>
          </cell>
          <cell r="U9">
            <v>292.10000000000002</v>
          </cell>
          <cell r="W9">
            <v>350.7</v>
          </cell>
          <cell r="Y9">
            <v>374.86666666666667</v>
          </cell>
          <cell r="AA9">
            <v>598</v>
          </cell>
          <cell r="AC9">
            <v>710.93066666666664</v>
          </cell>
          <cell r="AE9">
            <v>912.12770967742756</v>
          </cell>
          <cell r="AG9">
            <v>1130.4118220591831</v>
          </cell>
          <cell r="AI9">
            <v>1345.4473284190053</v>
          </cell>
          <cell r="AK9">
            <v>1605.4773692455931</v>
          </cell>
          <cell r="AN9" t="str">
            <v>mstag:depreciation</v>
          </cell>
          <cell r="AO9">
            <v>6</v>
          </cell>
          <cell r="AP9" t="str">
            <v>ISO4217:USD</v>
          </cell>
          <cell r="AQ9" t="b">
            <v>0</v>
          </cell>
          <cell r="AR9" t="b">
            <v>0</v>
          </cell>
        </row>
        <row r="10">
          <cell r="B10" t="str">
            <v xml:space="preserve">     Amortization</v>
          </cell>
          <cell r="U10">
            <v>155.19999999999999</v>
          </cell>
          <cell r="W10">
            <v>335.8</v>
          </cell>
          <cell r="Y10">
            <v>359.13333333333333</v>
          </cell>
          <cell r="AA10">
            <v>243</v>
          </cell>
          <cell r="AC10">
            <v>61.11</v>
          </cell>
          <cell r="AE10">
            <v>218.61</v>
          </cell>
          <cell r="AG10">
            <v>218.61</v>
          </cell>
          <cell r="AI10">
            <v>218.61</v>
          </cell>
          <cell r="AK10">
            <v>218.61</v>
          </cell>
          <cell r="AN10" t="str">
            <v>mstag:amortizationOfOtherIntangibles</v>
          </cell>
          <cell r="AO10">
            <v>6</v>
          </cell>
          <cell r="AP10" t="str">
            <v>ISO4217:USD</v>
          </cell>
          <cell r="AQ10" t="b">
            <v>0</v>
          </cell>
          <cell r="AR10" t="b">
            <v>0</v>
          </cell>
        </row>
        <row r="11">
          <cell r="B11" t="str">
            <v>Tax Benefits Related to Employee Stock Options</v>
          </cell>
          <cell r="C11">
            <v>0</v>
          </cell>
          <cell r="E11">
            <v>0</v>
          </cell>
          <cell r="G11">
            <v>0</v>
          </cell>
          <cell r="I11">
            <v>48.6</v>
          </cell>
          <cell r="K11">
            <v>54.7</v>
          </cell>
          <cell r="M11">
            <v>108.2</v>
          </cell>
          <cell r="O11">
            <v>151.80000000000001</v>
          </cell>
          <cell r="Q11">
            <v>376.6</v>
          </cell>
          <cell r="S11">
            <v>244.5</v>
          </cell>
          <cell r="U11">
            <v>251.6</v>
          </cell>
          <cell r="W11">
            <v>268.60000000000002</v>
          </cell>
          <cell r="Y11">
            <v>203</v>
          </cell>
          <cell r="AA11">
            <v>315</v>
          </cell>
          <cell r="AC11">
            <v>0</v>
          </cell>
          <cell r="AE11">
            <v>0</v>
          </cell>
          <cell r="AG11">
            <v>0</v>
          </cell>
          <cell r="AI11">
            <v>0</v>
          </cell>
          <cell r="AK11">
            <v>0</v>
          </cell>
          <cell r="AN11" t="str">
            <v>mstag:taxBenefitFromExerciseOfEsosCashFlowStatement</v>
          </cell>
          <cell r="AO11">
            <v>6</v>
          </cell>
          <cell r="AP11" t="str">
            <v>ISO4217:USD</v>
          </cell>
          <cell r="AQ11" t="b">
            <v>0</v>
          </cell>
          <cell r="AR11" t="b">
            <v>0</v>
          </cell>
        </row>
        <row r="12">
          <cell r="B12" t="str">
            <v>Options expense (add back)</v>
          </cell>
          <cell r="AA12">
            <v>0</v>
          </cell>
          <cell r="AC12">
            <v>294.91779250000002</v>
          </cell>
          <cell r="AE12">
            <v>271.96607092308085</v>
          </cell>
          <cell r="AG12">
            <v>294.29251044080411</v>
          </cell>
          <cell r="AI12">
            <v>332.25730820002224</v>
          </cell>
          <cell r="AK12">
            <v>368.95414836972293</v>
          </cell>
          <cell r="AN12" t="str">
            <v>mstag:otherCashFlow</v>
          </cell>
          <cell r="AO12">
            <v>6</v>
          </cell>
          <cell r="AP12" t="str">
            <v>ISO4217:USD</v>
          </cell>
          <cell r="AQ12" t="b">
            <v>0</v>
          </cell>
          <cell r="AR12" t="b">
            <v>0</v>
          </cell>
        </row>
        <row r="13">
          <cell r="B13" t="str">
            <v>Other</v>
          </cell>
          <cell r="C13">
            <v>7.9</v>
          </cell>
          <cell r="E13">
            <v>2.8</v>
          </cell>
          <cell r="G13">
            <v>0.1</v>
          </cell>
          <cell r="I13">
            <v>0</v>
          </cell>
          <cell r="K13">
            <v>0</v>
          </cell>
          <cell r="M13">
            <v>15.8</v>
          </cell>
          <cell r="O13">
            <v>0</v>
          </cell>
          <cell r="Q13">
            <v>-8.3000000000000007</v>
          </cell>
          <cell r="S13">
            <v>97.8</v>
          </cell>
          <cell r="U13">
            <v>24.9</v>
          </cell>
          <cell r="W13">
            <v>99</v>
          </cell>
          <cell r="Y13">
            <v>161</v>
          </cell>
          <cell r="AA13">
            <v>166</v>
          </cell>
          <cell r="AC13">
            <v>0</v>
          </cell>
          <cell r="AE13">
            <v>0</v>
          </cell>
          <cell r="AG13">
            <v>0</v>
          </cell>
          <cell r="AI13">
            <v>0</v>
          </cell>
          <cell r="AK13">
            <v>0</v>
          </cell>
          <cell r="AN13" t="str">
            <v>mstag:otherProvisionsRecurringCashFlowStatement</v>
          </cell>
          <cell r="AO13">
            <v>6</v>
          </cell>
          <cell r="AP13" t="str">
            <v>ISO4217:USD</v>
          </cell>
          <cell r="AQ13" t="b">
            <v>0</v>
          </cell>
          <cell r="AR13" t="b">
            <v>0</v>
          </cell>
        </row>
        <row r="14">
          <cell r="B14" t="str">
            <v>Deferred Income Taxes</v>
          </cell>
          <cell r="C14">
            <v>17.399999999999999</v>
          </cell>
          <cell r="E14">
            <v>2.4</v>
          </cell>
          <cell r="G14">
            <v>23.9</v>
          </cell>
          <cell r="I14">
            <v>25.6</v>
          </cell>
          <cell r="K14">
            <v>-31.4</v>
          </cell>
          <cell r="M14">
            <v>-5.6</v>
          </cell>
          <cell r="O14">
            <v>9.8000000000000007</v>
          </cell>
          <cell r="Q14">
            <v>6.6</v>
          </cell>
          <cell r="S14">
            <v>-148.30000000000001</v>
          </cell>
          <cell r="U14">
            <v>174.7</v>
          </cell>
          <cell r="W14">
            <v>-189.6</v>
          </cell>
          <cell r="Y14">
            <v>57</v>
          </cell>
          <cell r="AA14">
            <v>-95</v>
          </cell>
          <cell r="AC14">
            <v>-300</v>
          </cell>
          <cell r="AE14">
            <v>0</v>
          </cell>
          <cell r="AG14">
            <v>0</v>
          </cell>
          <cell r="AI14">
            <v>0</v>
          </cell>
          <cell r="AK14">
            <v>0</v>
          </cell>
          <cell r="AN14" t="str">
            <v>mstag:deferredTax</v>
          </cell>
          <cell r="AO14">
            <v>6</v>
          </cell>
          <cell r="AP14" t="str">
            <v>ISO4217:USD</v>
          </cell>
          <cell r="AQ14" t="b">
            <v>0</v>
          </cell>
          <cell r="AR14" t="b">
            <v>0</v>
          </cell>
        </row>
        <row r="15">
          <cell r="B15" t="str">
            <v>Loss Of Affiliates, Net</v>
          </cell>
          <cell r="C15">
            <v>12.6</v>
          </cell>
          <cell r="E15">
            <v>31.2</v>
          </cell>
          <cell r="G15">
            <v>53.3</v>
          </cell>
          <cell r="I15">
            <v>52.8</v>
          </cell>
          <cell r="K15">
            <v>36.1</v>
          </cell>
          <cell r="M15">
            <v>28.6</v>
          </cell>
          <cell r="O15">
            <v>16.8</v>
          </cell>
          <cell r="Q15">
            <v>0</v>
          </cell>
          <cell r="S15">
            <v>0</v>
          </cell>
          <cell r="U15">
            <v>0</v>
          </cell>
          <cell r="W15">
            <v>0</v>
          </cell>
          <cell r="Y15">
            <v>0</v>
          </cell>
          <cell r="AA15">
            <v>0</v>
          </cell>
          <cell r="AC15">
            <v>0</v>
          </cell>
          <cell r="AE15">
            <v>0</v>
          </cell>
          <cell r="AG15">
            <v>0</v>
          </cell>
          <cell r="AI15">
            <v>0</v>
          </cell>
          <cell r="AK15">
            <v>0</v>
          </cell>
          <cell r="AN15" t="str">
            <v>mstag:incomeLossFromInvestmentsAccountedForUnderTheEquityMethodNonOperating</v>
          </cell>
          <cell r="AO15">
            <v>6</v>
          </cell>
          <cell r="AP15" t="str">
            <v>ISO4217:USD</v>
          </cell>
          <cell r="AQ15" t="b">
            <v>1</v>
          </cell>
          <cell r="AR15" t="b">
            <v>0</v>
          </cell>
        </row>
        <row r="16">
          <cell r="B16" t="str">
            <v>Changes in operating assets and liabilities</v>
          </cell>
        </row>
        <row r="17">
          <cell r="B17" t="str">
            <v xml:space="preserve">     net of the acquisition:</v>
          </cell>
        </row>
        <row r="18">
          <cell r="B18" t="str">
            <v>Trade Receivables</v>
          </cell>
          <cell r="C18">
            <v>-8.3000000000000007</v>
          </cell>
          <cell r="E18">
            <v>-30.4</v>
          </cell>
          <cell r="G18">
            <v>-4.5999999999999996</v>
          </cell>
          <cell r="I18">
            <v>-26.1</v>
          </cell>
          <cell r="K18">
            <v>-43.6</v>
          </cell>
          <cell r="M18">
            <v>-50.9</v>
          </cell>
          <cell r="O18">
            <v>-92.3</v>
          </cell>
          <cell r="Q18">
            <v>23</v>
          </cell>
          <cell r="S18">
            <v>-123</v>
          </cell>
          <cell r="U18">
            <v>-121.9</v>
          </cell>
          <cell r="W18">
            <v>-255.5</v>
          </cell>
          <cell r="Y18">
            <v>-453</v>
          </cell>
          <cell r="AA18">
            <v>-308</v>
          </cell>
          <cell r="AC18">
            <v>-199.42857142857133</v>
          </cell>
          <cell r="AE18">
            <v>-187.25403225815285</v>
          </cell>
          <cell r="AG18">
            <v>-216.97079176713987</v>
          </cell>
          <cell r="AI18">
            <v>-224.39378280485698</v>
          </cell>
          <cell r="AK18">
            <v>-229.36630898679823</v>
          </cell>
          <cell r="AN18" t="str">
            <v>mstag:netDecreaseInTradeReceivables</v>
          </cell>
          <cell r="AO18">
            <v>6</v>
          </cell>
          <cell r="AP18" t="str">
            <v>ISO4217:USD</v>
          </cell>
          <cell r="AQ18" t="b">
            <v>0</v>
          </cell>
          <cell r="AR18" t="b">
            <v>0</v>
          </cell>
        </row>
        <row r="19">
          <cell r="B19" t="str">
            <v>Inventories</v>
          </cell>
          <cell r="C19">
            <v>-17.899999999999999</v>
          </cell>
          <cell r="E19">
            <v>-23.3</v>
          </cell>
          <cell r="G19">
            <v>9.1999999999999993</v>
          </cell>
          <cell r="I19">
            <v>-8.6</v>
          </cell>
          <cell r="K19">
            <v>-11.8</v>
          </cell>
          <cell r="M19">
            <v>-1.6</v>
          </cell>
          <cell r="O19">
            <v>-73.5</v>
          </cell>
          <cell r="Q19">
            <v>-120.9</v>
          </cell>
          <cell r="S19">
            <v>-85.5</v>
          </cell>
          <cell r="U19">
            <v>-101.7</v>
          </cell>
          <cell r="W19">
            <v>-167.7</v>
          </cell>
          <cell r="Y19">
            <v>-175</v>
          </cell>
          <cell r="AA19">
            <v>-370</v>
          </cell>
          <cell r="AC19">
            <v>-164.03281249999986</v>
          </cell>
          <cell r="AE19">
            <v>-122.53132047396207</v>
          </cell>
          <cell r="AG19">
            <v>-120.23225385671549</v>
          </cell>
          <cell r="AI19">
            <v>-161.33735724691883</v>
          </cell>
          <cell r="AK19">
            <v>-192.56871748293383</v>
          </cell>
          <cell r="AN19" t="str">
            <v>mstag:netDecreaseInInventories</v>
          </cell>
          <cell r="AO19">
            <v>6</v>
          </cell>
          <cell r="AP19" t="str">
            <v>ISO4217:USD</v>
          </cell>
          <cell r="AQ19" t="b">
            <v>0</v>
          </cell>
          <cell r="AR19" t="b">
            <v>0</v>
          </cell>
        </row>
        <row r="20">
          <cell r="B20" t="str">
            <v>Other Current Assets</v>
          </cell>
          <cell r="C20">
            <v>-4.8</v>
          </cell>
          <cell r="E20">
            <v>1.8</v>
          </cell>
          <cell r="G20">
            <v>-8</v>
          </cell>
          <cell r="I20">
            <v>-11.8</v>
          </cell>
          <cell r="K20">
            <v>5</v>
          </cell>
          <cell r="M20">
            <v>-21.2</v>
          </cell>
          <cell r="O20">
            <v>-9</v>
          </cell>
          <cell r="Q20">
            <v>-51.4</v>
          </cell>
          <cell r="S20">
            <v>-31.5</v>
          </cell>
          <cell r="U20">
            <v>-5.2</v>
          </cell>
          <cell r="W20">
            <v>-32.799999999999997</v>
          </cell>
          <cell r="Y20">
            <v>-85</v>
          </cell>
          <cell r="AA20">
            <v>-47</v>
          </cell>
          <cell r="AC20">
            <v>-11.530000000000086</v>
          </cell>
          <cell r="AE20">
            <v>-242.65225806456544</v>
          </cell>
          <cell r="AG20">
            <v>-266.23550051228403</v>
          </cell>
          <cell r="AI20">
            <v>-139.3485391218162</v>
          </cell>
          <cell r="AK20">
            <v>-142.4364778808017</v>
          </cell>
          <cell r="AN20" t="str">
            <v>mstag:netDecreaseInOtherAssets</v>
          </cell>
          <cell r="AO20">
            <v>6</v>
          </cell>
          <cell r="AP20" t="str">
            <v>ISO4217:USD</v>
          </cell>
          <cell r="AQ20" t="b">
            <v>0</v>
          </cell>
          <cell r="AR20" t="b">
            <v>0</v>
          </cell>
        </row>
        <row r="21">
          <cell r="B21" t="str">
            <v>Goodwill</v>
          </cell>
          <cell r="AA21">
            <v>0</v>
          </cell>
          <cell r="AC21">
            <v>-500</v>
          </cell>
          <cell r="AE21">
            <v>0</v>
          </cell>
          <cell r="AG21">
            <v>0</v>
          </cell>
          <cell r="AI21">
            <v>0</v>
          </cell>
          <cell r="AK21">
            <v>0</v>
          </cell>
          <cell r="AN21" t="str">
            <v>mstag:premiumGoodwillOnAcquisions</v>
          </cell>
          <cell r="AO21">
            <v>6</v>
          </cell>
          <cell r="AP21" t="str">
            <v>ISO4217:USD</v>
          </cell>
          <cell r="AQ21" t="b">
            <v>1</v>
          </cell>
          <cell r="AR21" t="b">
            <v>0</v>
          </cell>
        </row>
        <row r="22">
          <cell r="B22" t="str">
            <v>Accounts Payable</v>
          </cell>
          <cell r="C22">
            <v>-14.9</v>
          </cell>
          <cell r="E22">
            <v>4.5999999999999996</v>
          </cell>
          <cell r="G22">
            <v>23.9</v>
          </cell>
          <cell r="I22">
            <v>20.6</v>
          </cell>
          <cell r="K22">
            <v>28.9</v>
          </cell>
          <cell r="M22">
            <v>17.7</v>
          </cell>
          <cell r="O22">
            <v>-38.200000000000003</v>
          </cell>
          <cell r="Q22">
            <v>59.8</v>
          </cell>
          <cell r="S22">
            <v>-6.5</v>
          </cell>
          <cell r="U22">
            <v>11</v>
          </cell>
          <cell r="W22">
            <v>74</v>
          </cell>
          <cell r="Y22">
            <v>179</v>
          </cell>
          <cell r="AA22">
            <v>72</v>
          </cell>
          <cell r="AC22">
            <v>68.909239999999954</v>
          </cell>
          <cell r="AE22">
            <v>60.333615794882348</v>
          </cell>
          <cell r="AG22">
            <v>92.236339874018086</v>
          </cell>
          <cell r="AI22">
            <v>105.45777155338374</v>
          </cell>
          <cell r="AK22">
            <v>101.93566713805728</v>
          </cell>
          <cell r="AN22" t="str">
            <v>mstag:netIncreaseInTradeAndOtherPayables</v>
          </cell>
          <cell r="AO22">
            <v>6</v>
          </cell>
          <cell r="AP22" t="str">
            <v>ISO4217:USD</v>
          </cell>
          <cell r="AQ22" t="b">
            <v>0</v>
          </cell>
          <cell r="AR22" t="b">
            <v>0</v>
          </cell>
        </row>
        <row r="23">
          <cell r="B23" t="str">
            <v>Accrued Liabilities</v>
          </cell>
          <cell r="C23">
            <v>7</v>
          </cell>
          <cell r="E23">
            <v>32.200000000000003</v>
          </cell>
          <cell r="G23">
            <v>53.5</v>
          </cell>
          <cell r="I23">
            <v>-10</v>
          </cell>
          <cell r="K23">
            <v>158.30000000000001</v>
          </cell>
          <cell r="M23">
            <v>51.7</v>
          </cell>
          <cell r="O23">
            <v>-11.5</v>
          </cell>
          <cell r="Q23">
            <v>-31.2</v>
          </cell>
          <cell r="S23">
            <v>147.1</v>
          </cell>
          <cell r="U23">
            <v>-31.8</v>
          </cell>
          <cell r="W23">
            <v>824.6</v>
          </cell>
          <cell r="Y23">
            <v>159</v>
          </cell>
          <cell r="AA23">
            <v>663</v>
          </cell>
          <cell r="AC23">
            <v>-90.022075000000314</v>
          </cell>
          <cell r="AE23">
            <v>263.9595691026102</v>
          </cell>
          <cell r="AG23">
            <v>162.37762422650394</v>
          </cell>
          <cell r="AI23">
            <v>430.26770793780543</v>
          </cell>
          <cell r="AK23">
            <v>415.89752192327433</v>
          </cell>
          <cell r="AN23" t="str">
            <v>mstag:netIncreaseInAccruedExpenses</v>
          </cell>
          <cell r="AO23">
            <v>6</v>
          </cell>
          <cell r="AP23" t="str">
            <v>ISO4217:USD</v>
          </cell>
          <cell r="AQ23" t="b">
            <v>0</v>
          </cell>
          <cell r="AR23" t="b">
            <v>0</v>
          </cell>
        </row>
        <row r="24">
          <cell r="B24" t="str">
            <v>Net cash provided by (used in) operating activities</v>
          </cell>
          <cell r="C24">
            <v>433</v>
          </cell>
          <cell r="E24">
            <v>531.9</v>
          </cell>
          <cell r="G24">
            <v>773.2</v>
          </cell>
          <cell r="I24">
            <v>871.19999999999993</v>
          </cell>
          <cell r="K24">
            <v>957.6</v>
          </cell>
          <cell r="M24">
            <v>1149.7</v>
          </cell>
          <cell r="O24">
            <v>1227.1000000000001</v>
          </cell>
          <cell r="Q24">
            <v>1634.6</v>
          </cell>
          <cell r="S24">
            <v>1480.1999999999998</v>
          </cell>
          <cell r="U24">
            <v>2248.8000000000002</v>
          </cell>
          <cell r="W24">
            <v>3566.5999999999995</v>
          </cell>
          <cell r="Y24">
            <v>3697</v>
          </cell>
          <cell r="AA24">
            <v>4911</v>
          </cell>
          <cell r="AC24">
            <v>3200.3196302380957</v>
          </cell>
          <cell r="AE24">
            <v>5355.1952532758032</v>
          </cell>
          <cell r="AG24">
            <v>5939.1116434991454</v>
          </cell>
          <cell r="AI24">
            <v>6842.4063049086362</v>
          </cell>
          <cell r="AK24">
            <v>7389.6899765144535</v>
          </cell>
        </row>
        <row r="26">
          <cell r="B26" t="str">
            <v>CASH FLOWS FROM INVESTING ACTIVITIES</v>
          </cell>
        </row>
        <row r="27">
          <cell r="B27" t="str">
            <v>Purchases of PP&amp;E</v>
          </cell>
          <cell r="C27">
            <v>-209.9</v>
          </cell>
          <cell r="E27">
            <v>-130.80000000000001</v>
          </cell>
          <cell r="G27">
            <v>-162.69999999999999</v>
          </cell>
          <cell r="I27">
            <v>-266.89999999999998</v>
          </cell>
          <cell r="K27">
            <v>-387.8</v>
          </cell>
          <cell r="M27">
            <v>-407.8</v>
          </cell>
          <cell r="O27">
            <v>-304.2</v>
          </cell>
          <cell r="Q27">
            <v>-437.7</v>
          </cell>
          <cell r="S27">
            <v>-441.8</v>
          </cell>
          <cell r="U27">
            <v>-658.5</v>
          </cell>
          <cell r="W27">
            <v>-1356.8</v>
          </cell>
          <cell r="Y27">
            <v>-1336</v>
          </cell>
          <cell r="AA27">
            <v>-867</v>
          </cell>
          <cell r="AC27">
            <v>-1653.48</v>
          </cell>
          <cell r="AE27">
            <v>-1508.977822580707</v>
          </cell>
          <cell r="AG27">
            <v>-1637.1308428631664</v>
          </cell>
          <cell r="AI27">
            <v>-1612.7662976986658</v>
          </cell>
          <cell r="AK27">
            <v>-1950.2253061994086</v>
          </cell>
          <cell r="AN27" t="str">
            <v>mstag:capitalExpenditures</v>
          </cell>
          <cell r="AO27">
            <v>6</v>
          </cell>
          <cell r="AP27" t="str">
            <v>ISO4217:USD</v>
          </cell>
          <cell r="AQ27" t="b">
            <v>1</v>
          </cell>
          <cell r="AR27" t="b">
            <v>0</v>
          </cell>
        </row>
        <row r="28">
          <cell r="B28" t="str">
            <v>Proceeds From Maturities Of Mktable Sec.</v>
          </cell>
          <cell r="C28">
            <v>0</v>
          </cell>
          <cell r="E28">
            <v>1593.5</v>
          </cell>
          <cell r="G28">
            <v>1148.3999999999999</v>
          </cell>
          <cell r="I28">
            <v>930.7</v>
          </cell>
          <cell r="K28">
            <v>891.40000000000009</v>
          </cell>
          <cell r="M28">
            <v>486.3</v>
          </cell>
          <cell r="O28">
            <v>40</v>
          </cell>
          <cell r="Q28">
            <v>0</v>
          </cell>
          <cell r="S28">
            <v>490.3</v>
          </cell>
          <cell r="U28">
            <v>778.2</v>
          </cell>
          <cell r="W28">
            <v>370.8</v>
          </cell>
          <cell r="Y28">
            <v>8354</v>
          </cell>
          <cell r="AA28">
            <v>603</v>
          </cell>
          <cell r="AC28">
            <v>310.4545454545455</v>
          </cell>
          <cell r="AE28">
            <v>147.83549783549785</v>
          </cell>
          <cell r="AG28">
            <v>14.70999978462665</v>
          </cell>
          <cell r="AI28">
            <v>14.63681570609617</v>
          </cell>
          <cell r="AK28">
            <v>14.563995727458876</v>
          </cell>
          <cell r="AN28" t="str">
            <v>mstag:otherCashFlow</v>
          </cell>
          <cell r="AO28">
            <v>6</v>
          </cell>
          <cell r="AP28" t="str">
            <v>ISO4217:USD</v>
          </cell>
          <cell r="AQ28" t="b">
            <v>0</v>
          </cell>
          <cell r="AR28" t="b">
            <v>0</v>
          </cell>
        </row>
        <row r="29">
          <cell r="B29" t="str">
            <v>Proceeds From Sales Of Mktable Sec.</v>
          </cell>
          <cell r="O29">
            <v>843.5</v>
          </cell>
          <cell r="Q29">
            <v>1067.8</v>
          </cell>
          <cell r="S29">
            <v>301.7</v>
          </cell>
          <cell r="U29">
            <v>1621.5</v>
          </cell>
          <cell r="W29">
            <v>3338.6</v>
          </cell>
          <cell r="Y29">
            <v>13079</v>
          </cell>
          <cell r="AA29">
            <v>9835</v>
          </cell>
          <cell r="AC29">
            <v>0</v>
          </cell>
          <cell r="AE29">
            <v>0</v>
          </cell>
          <cell r="AG29">
            <v>0</v>
          </cell>
          <cell r="AI29">
            <v>0</v>
          </cell>
          <cell r="AK29">
            <v>0</v>
          </cell>
          <cell r="AN29" t="str">
            <v>mstag:otherCashFlow</v>
          </cell>
          <cell r="AO29">
            <v>6</v>
          </cell>
          <cell r="AP29" t="str">
            <v>ISO4217:USD</v>
          </cell>
          <cell r="AQ29" t="b">
            <v>0</v>
          </cell>
          <cell r="AR29" t="b">
            <v>0</v>
          </cell>
        </row>
        <row r="30">
          <cell r="B30" t="str">
            <v>Purchases Of Marketable Securities</v>
          </cell>
          <cell r="C30">
            <v>-131.30000000000001</v>
          </cell>
          <cell r="E30">
            <v>-1395.1</v>
          </cell>
          <cell r="G30">
            <v>-1646.6</v>
          </cell>
          <cell r="I30">
            <v>-854.8</v>
          </cell>
          <cell r="K30">
            <v>-767.5</v>
          </cell>
          <cell r="M30">
            <v>-766.3</v>
          </cell>
          <cell r="O30">
            <v>-1032.7</v>
          </cell>
          <cell r="Q30">
            <v>-1638.7</v>
          </cell>
          <cell r="S30">
            <v>-918.2</v>
          </cell>
          <cell r="U30">
            <v>-2952.8</v>
          </cell>
          <cell r="W30">
            <v>-5320.3</v>
          </cell>
          <cell r="Y30">
            <v>-21488</v>
          </cell>
          <cell r="AA30">
            <v>-9597</v>
          </cell>
          <cell r="AC30">
            <v>0</v>
          </cell>
          <cell r="AE30">
            <v>0</v>
          </cell>
          <cell r="AG30">
            <v>0</v>
          </cell>
          <cell r="AI30">
            <v>0</v>
          </cell>
          <cell r="AK30">
            <v>0</v>
          </cell>
          <cell r="AN30" t="str">
            <v>mstag:otherCashFlow</v>
          </cell>
          <cell r="AO30">
            <v>6</v>
          </cell>
          <cell r="AP30" t="str">
            <v>ISO4217:USD</v>
          </cell>
          <cell r="AQ30" t="b">
            <v>0</v>
          </cell>
          <cell r="AR30" t="b">
            <v>0</v>
          </cell>
        </row>
        <row r="31">
          <cell r="B31" t="str">
            <v>Acquisitions, Net Of Cash</v>
          </cell>
          <cell r="C31">
            <v>0</v>
          </cell>
          <cell r="E31">
            <v>-240.8</v>
          </cell>
          <cell r="G31">
            <v>0</v>
          </cell>
          <cell r="I31">
            <v>0</v>
          </cell>
          <cell r="K31">
            <v>0</v>
          </cell>
          <cell r="M31">
            <v>0</v>
          </cell>
          <cell r="O31">
            <v>0</v>
          </cell>
          <cell r="Q31">
            <v>0</v>
          </cell>
          <cell r="S31">
            <v>0</v>
          </cell>
          <cell r="U31">
            <v>-1899</v>
          </cell>
          <cell r="W31">
            <v>0</v>
          </cell>
          <cell r="Y31">
            <v>115</v>
          </cell>
          <cell r="AA31">
            <v>0</v>
          </cell>
          <cell r="AC31">
            <v>0</v>
          </cell>
          <cell r="AE31">
            <v>0</v>
          </cell>
          <cell r="AG31">
            <v>0</v>
          </cell>
          <cell r="AI31">
            <v>0</v>
          </cell>
          <cell r="AK31">
            <v>0</v>
          </cell>
          <cell r="AN31" t="str">
            <v>mstag:otherCashFlow</v>
          </cell>
          <cell r="AO31">
            <v>6</v>
          </cell>
          <cell r="AP31" t="str">
            <v>ISO4217:USD</v>
          </cell>
          <cell r="AQ31" t="b">
            <v>0</v>
          </cell>
          <cell r="AR31" t="b">
            <v>0</v>
          </cell>
        </row>
        <row r="32">
          <cell r="B32" t="str">
            <v>Proceeds from Sale of Leukine Business</v>
          </cell>
          <cell r="U32">
            <v>389.9</v>
          </cell>
          <cell r="W32">
            <v>0</v>
          </cell>
          <cell r="Y32">
            <v>0</v>
          </cell>
          <cell r="AA32">
            <v>0</v>
          </cell>
          <cell r="AC32">
            <v>0</v>
          </cell>
          <cell r="AE32">
            <v>0</v>
          </cell>
          <cell r="AG32">
            <v>0</v>
          </cell>
          <cell r="AI32">
            <v>0</v>
          </cell>
          <cell r="AK32">
            <v>0</v>
          </cell>
          <cell r="AN32" t="str">
            <v>mstag:gainsLossesFromSaleOfOperatingAssetsOneTime</v>
          </cell>
          <cell r="AO32">
            <v>6</v>
          </cell>
          <cell r="AP32" t="str">
            <v>ISO4217:USD</v>
          </cell>
          <cell r="AQ32" t="b">
            <v>1</v>
          </cell>
          <cell r="AR32" t="b">
            <v>0</v>
          </cell>
        </row>
        <row r="33">
          <cell r="B33" t="str">
            <v>Purchase of Certain Rights from Roche</v>
          </cell>
          <cell r="U33">
            <v>-137.5</v>
          </cell>
          <cell r="W33">
            <v>0</v>
          </cell>
          <cell r="Y33">
            <v>0</v>
          </cell>
          <cell r="AA33">
            <v>0</v>
          </cell>
          <cell r="AC33">
            <v>0</v>
          </cell>
          <cell r="AE33">
            <v>0</v>
          </cell>
          <cell r="AG33">
            <v>0</v>
          </cell>
          <cell r="AI33">
            <v>0</v>
          </cell>
          <cell r="AK33">
            <v>0</v>
          </cell>
          <cell r="AN33" t="str">
            <v>mstag:otherCashFlow</v>
          </cell>
          <cell r="AO33">
            <v>6</v>
          </cell>
          <cell r="AP33" t="str">
            <v>ISO4217:USD</v>
          </cell>
          <cell r="AQ33" t="b">
            <v>0</v>
          </cell>
          <cell r="AR33" t="b">
            <v>0</v>
          </cell>
        </row>
        <row r="34">
          <cell r="B34" t="str">
            <v>Other</v>
          </cell>
          <cell r="C34">
            <v>-48.7</v>
          </cell>
          <cell r="E34">
            <v>-17.8</v>
          </cell>
          <cell r="G34">
            <v>-33.200000000000003</v>
          </cell>
          <cell r="I34">
            <v>-119.19999999999999</v>
          </cell>
          <cell r="K34">
            <v>-38.299999999999997</v>
          </cell>
          <cell r="M34">
            <v>14.100000000000001</v>
          </cell>
          <cell r="O34">
            <v>-10</v>
          </cell>
          <cell r="Q34">
            <v>-27.7</v>
          </cell>
          <cell r="S34">
            <v>28.4</v>
          </cell>
          <cell r="U34">
            <v>-5.6</v>
          </cell>
          <cell r="W34">
            <v>-242.5</v>
          </cell>
          <cell r="Y34">
            <v>-123</v>
          </cell>
          <cell r="AA34">
            <v>-33</v>
          </cell>
          <cell r="AC34">
            <v>0</v>
          </cell>
          <cell r="AE34">
            <v>0</v>
          </cell>
          <cell r="AG34">
            <v>0</v>
          </cell>
          <cell r="AI34">
            <v>0</v>
          </cell>
          <cell r="AK34">
            <v>0</v>
          </cell>
          <cell r="AN34" t="str">
            <v>mstag:otherCashFlow</v>
          </cell>
          <cell r="AO34">
            <v>6</v>
          </cell>
          <cell r="AP34" t="str">
            <v>ISO4217:USD</v>
          </cell>
          <cell r="AQ34" t="b">
            <v>0</v>
          </cell>
          <cell r="AR34" t="b">
            <v>0</v>
          </cell>
        </row>
        <row r="35">
          <cell r="B35" t="str">
            <v>Net cash used in investing activities</v>
          </cell>
          <cell r="C35">
            <v>-180</v>
          </cell>
          <cell r="E35">
            <v>-1653.6999999999998</v>
          </cell>
          <cell r="G35">
            <v>-694.10000000000014</v>
          </cell>
          <cell r="I35">
            <v>-310.19999999999987</v>
          </cell>
          <cell r="K35">
            <v>-302.19999999999993</v>
          </cell>
          <cell r="M35">
            <v>-673.69999999999993</v>
          </cell>
          <cell r="O35">
            <v>-463.40000000000009</v>
          </cell>
          <cell r="Q35">
            <v>-1036.3000000000002</v>
          </cell>
          <cell r="S35">
            <v>-539.6</v>
          </cell>
          <cell r="U35">
            <v>-2863.8</v>
          </cell>
          <cell r="W35">
            <v>-3210.2000000000003</v>
          </cell>
          <cell r="Y35">
            <v>-1399</v>
          </cell>
          <cell r="AA35">
            <v>-59</v>
          </cell>
          <cell r="AC35">
            <v>-1343.0254545454545</v>
          </cell>
          <cell r="AE35">
            <v>-1361.1423247452092</v>
          </cell>
          <cell r="AG35">
            <v>-1622.4208430785397</v>
          </cell>
          <cell r="AI35">
            <v>-1598.1294819925697</v>
          </cell>
          <cell r="AK35">
            <v>-1935.6613104719497</v>
          </cell>
        </row>
        <row r="37">
          <cell r="B37" t="str">
            <v>CASH FLOWS FROM FINANCING ACTIVITIES</v>
          </cell>
        </row>
        <row r="38">
          <cell r="B38" t="str">
            <v>Net Proceeds from Issuance Of Common Stock Upon</v>
          </cell>
        </row>
        <row r="39">
          <cell r="B39" t="str">
            <v xml:space="preserve">      Exercise of ESO in connection with ESOP</v>
          </cell>
          <cell r="C39">
            <v>62.199999999999996</v>
          </cell>
          <cell r="E39">
            <v>82.8</v>
          </cell>
          <cell r="G39">
            <v>145.39999999999998</v>
          </cell>
          <cell r="I39">
            <v>112.6</v>
          </cell>
          <cell r="K39">
            <v>134.30000000000001</v>
          </cell>
          <cell r="M39">
            <v>345.5</v>
          </cell>
          <cell r="O39">
            <v>248.8</v>
          </cell>
          <cell r="Q39">
            <v>333.7</v>
          </cell>
          <cell r="S39">
            <v>277.7</v>
          </cell>
          <cell r="U39">
            <v>427.8</v>
          </cell>
          <cell r="W39">
            <v>529</v>
          </cell>
          <cell r="Y39">
            <v>453</v>
          </cell>
          <cell r="AA39">
            <v>1087</v>
          </cell>
          <cell r="AC39">
            <v>285.59999999999997</v>
          </cell>
          <cell r="AE39">
            <v>408.84592000000009</v>
          </cell>
          <cell r="AG39">
            <v>520.84414921000007</v>
          </cell>
          <cell r="AI39">
            <v>578.62034899356695</v>
          </cell>
          <cell r="AK39">
            <v>555.01263875462951</v>
          </cell>
          <cell r="AN39" t="str">
            <v>mstag:proceedsFromIssuanceOfCommonStock</v>
          </cell>
          <cell r="AO39">
            <v>6</v>
          </cell>
          <cell r="AP39" t="str">
            <v>ISO4217:USD</v>
          </cell>
          <cell r="AQ39" t="b">
            <v>0</v>
          </cell>
          <cell r="AR39" t="b">
            <v>0</v>
          </cell>
        </row>
        <row r="40">
          <cell r="B40" t="str">
            <v xml:space="preserve">Issuance of Zero-Coupon Convertible Notes, net </v>
          </cell>
          <cell r="U40">
            <v>2764.7</v>
          </cell>
          <cell r="W40">
            <v>0</v>
          </cell>
          <cell r="Y40">
            <v>1989</v>
          </cell>
          <cell r="AA40">
            <v>0</v>
          </cell>
          <cell r="AC40">
            <v>19.78875</v>
          </cell>
          <cell r="AE40">
            <v>19.78875</v>
          </cell>
          <cell r="AG40">
            <v>19.78875</v>
          </cell>
          <cell r="AI40">
            <v>19.78875</v>
          </cell>
          <cell r="AK40">
            <v>19.78875</v>
          </cell>
          <cell r="AN40" t="str">
            <v>mstag:proceedsFromIssuanceAndCashUsedToRepayLongTermDebt</v>
          </cell>
          <cell r="AO40">
            <v>6</v>
          </cell>
          <cell r="AP40" t="str">
            <v>ISO4217:USD</v>
          </cell>
          <cell r="AQ40" t="b">
            <v>0</v>
          </cell>
          <cell r="AR40" t="b">
            <v>0</v>
          </cell>
        </row>
        <row r="41">
          <cell r="B41" t="str">
            <v>Stock Repurchases</v>
          </cell>
          <cell r="C41">
            <v>-207.4</v>
          </cell>
          <cell r="E41">
            <v>-300.5</v>
          </cell>
          <cell r="G41">
            <v>-285.7</v>
          </cell>
          <cell r="I41">
            <v>-450</v>
          </cell>
          <cell r="K41">
            <v>-737.9</v>
          </cell>
          <cell r="M41">
            <v>-912.1</v>
          </cell>
          <cell r="O41">
            <v>-1024.7</v>
          </cell>
          <cell r="Q41">
            <v>-799.9</v>
          </cell>
          <cell r="S41">
            <v>-737.5</v>
          </cell>
          <cell r="U41">
            <v>-1420.4</v>
          </cell>
          <cell r="W41">
            <v>-1801</v>
          </cell>
          <cell r="Y41">
            <v>-4072</v>
          </cell>
          <cell r="AA41">
            <v>-4430</v>
          </cell>
          <cell r="AC41">
            <v>-7577.5000000000009</v>
          </cell>
          <cell r="AE41">
            <v>-3281.0575000000008</v>
          </cell>
          <cell r="AG41">
            <v>-3551.7447437500005</v>
          </cell>
          <cell r="AI41">
            <v>-3844.7636851093757</v>
          </cell>
          <cell r="AK41">
            <v>-3641.7121029895366</v>
          </cell>
          <cell r="AN41" t="str">
            <v>mstag:fundsUsedToRepurchaseCommonStock</v>
          </cell>
          <cell r="AO41">
            <v>6</v>
          </cell>
          <cell r="AP41" t="str">
            <v>ISO4217:USD</v>
          </cell>
          <cell r="AQ41" t="b">
            <v>1</v>
          </cell>
          <cell r="AR41" t="b">
            <v>0</v>
          </cell>
        </row>
        <row r="42">
          <cell r="B42" t="str">
            <v>Tax Benefits Related to Employee Stock Options</v>
          </cell>
          <cell r="AC42">
            <v>170.55674999999999</v>
          </cell>
          <cell r="AE42">
            <v>241.49308286250007</v>
          </cell>
          <cell r="AG42">
            <v>304.2759299385545</v>
          </cell>
          <cell r="AI42">
            <v>334.30929864953174</v>
          </cell>
          <cell r="AK42">
            <v>317.12642488736873</v>
          </cell>
          <cell r="AN42" t="str">
            <v>mstag:taxBenefitFromExerciseOfEsosCashFlowStatement</v>
          </cell>
          <cell r="AO42">
            <v>6</v>
          </cell>
          <cell r="AP42" t="str">
            <v>ISO4217:USD</v>
          </cell>
          <cell r="AQ42" t="b">
            <v>0</v>
          </cell>
          <cell r="AR42" t="b">
            <v>0</v>
          </cell>
        </row>
        <row r="43">
          <cell r="B43" t="str">
            <v>Increase (Decrease) In Commercial Paper</v>
          </cell>
          <cell r="C43">
            <v>109.8</v>
          </cell>
          <cell r="E43">
            <v>-10.1</v>
          </cell>
          <cell r="G43">
            <v>-30</v>
          </cell>
          <cell r="I43">
            <v>-69.7</v>
          </cell>
          <cell r="K43">
            <v>0</v>
          </cell>
          <cell r="M43">
            <v>99.7</v>
          </cell>
          <cell r="O43">
            <v>-0.2</v>
          </cell>
          <cell r="Q43">
            <v>0</v>
          </cell>
          <cell r="S43">
            <v>0</v>
          </cell>
          <cell r="U43">
            <v>0</v>
          </cell>
          <cell r="W43">
            <v>0</v>
          </cell>
          <cell r="Y43">
            <v>0</v>
          </cell>
          <cell r="AA43">
            <v>0</v>
          </cell>
          <cell r="AC43">
            <v>0</v>
          </cell>
          <cell r="AE43">
            <v>0</v>
          </cell>
          <cell r="AG43">
            <v>0</v>
          </cell>
          <cell r="AI43">
            <v>0</v>
          </cell>
          <cell r="AK43">
            <v>0</v>
          </cell>
          <cell r="AN43" t="str">
            <v>mstag:proceedsFromIssuanceAndCashUsedToRepayLongTermDebt</v>
          </cell>
          <cell r="AO43">
            <v>6</v>
          </cell>
          <cell r="AP43" t="str">
            <v>ISO4217:USD</v>
          </cell>
          <cell r="AQ43" t="b">
            <v>0</v>
          </cell>
          <cell r="AR43" t="b">
            <v>0</v>
          </cell>
        </row>
        <row r="44">
          <cell r="B44" t="str">
            <v>Proceeds From Additions To Long-Term Debt</v>
          </cell>
          <cell r="C44">
            <v>53</v>
          </cell>
          <cell r="E44">
            <v>12.5</v>
          </cell>
          <cell r="G44">
            <v>0</v>
          </cell>
          <cell r="I44">
            <v>0</v>
          </cell>
          <cell r="K44">
            <v>200</v>
          </cell>
          <cell r="M44">
            <v>0</v>
          </cell>
          <cell r="O44">
            <v>0</v>
          </cell>
          <cell r="Q44">
            <v>0</v>
          </cell>
          <cell r="S44">
            <v>0</v>
          </cell>
          <cell r="U44">
            <v>0</v>
          </cell>
          <cell r="W44">
            <v>0</v>
          </cell>
          <cell r="Y44">
            <v>0</v>
          </cell>
          <cell r="AA44">
            <v>0</v>
          </cell>
          <cell r="AC44">
            <v>5000</v>
          </cell>
          <cell r="AE44">
            <v>0</v>
          </cell>
          <cell r="AG44">
            <v>0</v>
          </cell>
          <cell r="AI44">
            <v>0</v>
          </cell>
          <cell r="AK44">
            <v>0</v>
          </cell>
          <cell r="AN44" t="str">
            <v>mstag:proceedsFromIssuanceAndCashUsedToRepayLongTermDebt</v>
          </cell>
          <cell r="AO44">
            <v>6</v>
          </cell>
          <cell r="AP44" t="str">
            <v>ISO4217:USD</v>
          </cell>
          <cell r="AQ44" t="b">
            <v>0</v>
          </cell>
          <cell r="AR44" t="b">
            <v>0</v>
          </cell>
        </row>
        <row r="45">
          <cell r="B45" t="str">
            <v>Repayments Of Long-Term Debt</v>
          </cell>
          <cell r="C45">
            <v>-2</v>
          </cell>
          <cell r="E45">
            <v>-12</v>
          </cell>
          <cell r="G45">
            <v>-6.2</v>
          </cell>
          <cell r="I45">
            <v>0</v>
          </cell>
          <cell r="K45">
            <v>-118.2</v>
          </cell>
          <cell r="M45">
            <v>-30</v>
          </cell>
          <cell r="O45">
            <v>-6</v>
          </cell>
          <cell r="Q45">
            <v>0</v>
          </cell>
          <cell r="S45">
            <v>0</v>
          </cell>
          <cell r="U45">
            <v>0</v>
          </cell>
          <cell r="W45">
            <v>-123</v>
          </cell>
          <cell r="Y45">
            <v>0</v>
          </cell>
          <cell r="AA45">
            <v>-1175</v>
          </cell>
          <cell r="AC45">
            <v>0</v>
          </cell>
          <cell r="AE45">
            <v>-100</v>
          </cell>
          <cell r="AG45">
            <v>0</v>
          </cell>
          <cell r="AI45">
            <v>-998</v>
          </cell>
          <cell r="AK45">
            <v>0</v>
          </cell>
          <cell r="AN45" t="str">
            <v>mstag:proceedsFromIssuanceAndCashUsedToRepayLongTermDebt</v>
          </cell>
          <cell r="AO45">
            <v>6</v>
          </cell>
          <cell r="AP45" t="str">
            <v>ISO4217:USD</v>
          </cell>
          <cell r="AQ45" t="b">
            <v>0</v>
          </cell>
          <cell r="AR45" t="b">
            <v>0</v>
          </cell>
        </row>
        <row r="46">
          <cell r="B46" t="str">
            <v>Other</v>
          </cell>
          <cell r="C46">
            <v>-22.2</v>
          </cell>
          <cell r="E46">
            <v>-30.8</v>
          </cell>
          <cell r="G46">
            <v>-47.2</v>
          </cell>
          <cell r="I46">
            <v>-51.3</v>
          </cell>
          <cell r="K46">
            <v>-63.8</v>
          </cell>
          <cell r="M46">
            <v>-17.100000000000001</v>
          </cell>
          <cell r="O46">
            <v>-51.8</v>
          </cell>
          <cell r="Q46">
            <v>-36.5</v>
          </cell>
          <cell r="S46">
            <v>-18.2</v>
          </cell>
          <cell r="U46">
            <v>5.5</v>
          </cell>
          <cell r="W46">
            <v>23.5</v>
          </cell>
          <cell r="Y46">
            <v>21</v>
          </cell>
          <cell r="AA46">
            <v>-20</v>
          </cell>
          <cell r="AC46">
            <v>0</v>
          </cell>
          <cell r="AE46">
            <v>0</v>
          </cell>
          <cell r="AG46">
            <v>0</v>
          </cell>
          <cell r="AI46">
            <v>0</v>
          </cell>
          <cell r="AK46">
            <v>0</v>
          </cell>
          <cell r="AN46" t="str">
            <v>mstag:otherCashFlow</v>
          </cell>
          <cell r="AO46">
            <v>6</v>
          </cell>
          <cell r="AP46" t="str">
            <v>ISO4217:USD</v>
          </cell>
          <cell r="AQ46" t="b">
            <v>0</v>
          </cell>
          <cell r="AR46" t="b">
            <v>0</v>
          </cell>
        </row>
        <row r="47">
          <cell r="B47" t="str">
            <v>Net cash provided by financing activities</v>
          </cell>
          <cell r="C47">
            <v>138.60000000000002</v>
          </cell>
          <cell r="E47">
            <v>-40.4</v>
          </cell>
          <cell r="G47">
            <v>-223.7</v>
          </cell>
          <cell r="I47">
            <v>-458.4</v>
          </cell>
          <cell r="K47">
            <v>-585.59999999999991</v>
          </cell>
          <cell r="M47">
            <v>-514</v>
          </cell>
          <cell r="O47">
            <v>-833.90000000000009</v>
          </cell>
          <cell r="Q47">
            <v>-502.7</v>
          </cell>
          <cell r="S47">
            <v>-478</v>
          </cell>
          <cell r="U47">
            <v>1777.6</v>
          </cell>
          <cell r="W47">
            <v>-1371.5</v>
          </cell>
          <cell r="Y47">
            <v>-1609</v>
          </cell>
          <cell r="AA47">
            <v>-4538</v>
          </cell>
          <cell r="AC47">
            <v>-2101.5545000000011</v>
          </cell>
          <cell r="AE47">
            <v>-2710.9297471375007</v>
          </cell>
          <cell r="AG47">
            <v>-2706.8359146014459</v>
          </cell>
          <cell r="AI47">
            <v>-3910.0452874662769</v>
          </cell>
          <cell r="AK47">
            <v>-2749.7842893475386</v>
          </cell>
        </row>
        <row r="49">
          <cell r="B49" t="str">
            <v xml:space="preserve">Change in cash </v>
          </cell>
          <cell r="C49">
            <v>391.6</v>
          </cell>
          <cell r="E49">
            <v>-1162.1999999999998</v>
          </cell>
          <cell r="G49">
            <v>-144.60000000000014</v>
          </cell>
          <cell r="I49">
            <v>102.60000000000002</v>
          </cell>
          <cell r="K49">
            <v>69.800000000000182</v>
          </cell>
          <cell r="M49">
            <v>-37.999999999999773</v>
          </cell>
          <cell r="O49">
            <v>-70.200000000000045</v>
          </cell>
          <cell r="Q49">
            <v>95.599999999999682</v>
          </cell>
          <cell r="S49">
            <v>462.5999999999998</v>
          </cell>
          <cell r="U49">
            <v>1162.5999999999999</v>
          </cell>
          <cell r="W49">
            <v>-1015.1000000000013</v>
          </cell>
          <cell r="Y49">
            <v>689</v>
          </cell>
          <cell r="AA49">
            <v>314</v>
          </cell>
          <cell r="AC49">
            <v>-244.26032430735995</v>
          </cell>
          <cell r="AE49">
            <v>1283.1231813930935</v>
          </cell>
          <cell r="AG49">
            <v>1609.8548858191598</v>
          </cell>
          <cell r="AI49">
            <v>1334.2315354497896</v>
          </cell>
          <cell r="AK49">
            <v>2704.2443766949655</v>
          </cell>
        </row>
        <row r="50">
          <cell r="B50" t="str">
            <v>Cash at beginning of year</v>
          </cell>
          <cell r="C50">
            <v>92</v>
          </cell>
          <cell r="E50">
            <v>128.5</v>
          </cell>
          <cell r="G50">
            <v>211.3</v>
          </cell>
          <cell r="I50">
            <v>66.699999999999875</v>
          </cell>
          <cell r="K50">
            <v>169.2999999999999</v>
          </cell>
          <cell r="M50">
            <v>239.10000000000008</v>
          </cell>
          <cell r="O50">
            <v>201.10000000000031</v>
          </cell>
          <cell r="Q50">
            <v>130.90000000000026</v>
          </cell>
          <cell r="S50">
            <v>226.49999999999994</v>
          </cell>
          <cell r="U50">
            <v>689.09999999999968</v>
          </cell>
          <cell r="W50">
            <v>1851.6999999999996</v>
          </cell>
          <cell r="Y50">
            <v>836.59999999999832</v>
          </cell>
          <cell r="AA50">
            <v>1525.5999999999983</v>
          </cell>
          <cell r="AC50">
            <v>1839.5999999999983</v>
          </cell>
          <cell r="AE50">
            <v>1595.3396756926384</v>
          </cell>
          <cell r="AG50">
            <v>2878.4628570857321</v>
          </cell>
          <cell r="AI50">
            <v>4488.3177429048919</v>
          </cell>
          <cell r="AK50">
            <v>5822.5492783546815</v>
          </cell>
        </row>
        <row r="51">
          <cell r="B51" t="str">
            <v>Cash at end of year</v>
          </cell>
          <cell r="C51">
            <v>128.505</v>
          </cell>
          <cell r="E51">
            <v>-1033.6999999999998</v>
          </cell>
          <cell r="G51">
            <v>66.699999999999875</v>
          </cell>
          <cell r="I51">
            <v>169.2999999999999</v>
          </cell>
          <cell r="K51">
            <v>239.10000000000008</v>
          </cell>
          <cell r="M51">
            <v>201.10000000000031</v>
          </cell>
          <cell r="O51">
            <v>130.90000000000026</v>
          </cell>
          <cell r="Q51">
            <v>226.49999999999994</v>
          </cell>
          <cell r="S51">
            <v>689.09999999999968</v>
          </cell>
          <cell r="U51">
            <v>1851.6999999999996</v>
          </cell>
          <cell r="W51">
            <v>836.59999999999832</v>
          </cell>
          <cell r="Y51">
            <v>1525.5999999999983</v>
          </cell>
          <cell r="AA51">
            <v>1839.5999999999983</v>
          </cell>
          <cell r="AC51">
            <v>1595.3396756926384</v>
          </cell>
          <cell r="AE51">
            <v>2878.4628570857321</v>
          </cell>
          <cell r="AG51">
            <v>4488.3177429048919</v>
          </cell>
          <cell r="AI51">
            <v>5822.5492783546815</v>
          </cell>
          <cell r="AK51">
            <v>8526.793655049647</v>
          </cell>
        </row>
        <row r="52">
          <cell r="B52" t="str">
            <v>Cash and marketable securities at end of year</v>
          </cell>
          <cell r="C52">
            <v>723.18399999999997</v>
          </cell>
          <cell r="E52">
            <v>696.68100000000004</v>
          </cell>
          <cell r="G52">
            <v>1050.3</v>
          </cell>
          <cell r="I52">
            <v>1077</v>
          </cell>
          <cell r="K52">
            <v>1026.5</v>
          </cell>
          <cell r="M52">
            <v>1276</v>
          </cell>
          <cell r="O52">
            <v>1333</v>
          </cell>
          <cell r="Q52">
            <v>2028.1</v>
          </cell>
          <cell r="S52">
            <v>2662.2</v>
          </cell>
          <cell r="U52">
            <v>4663.8999999999996</v>
          </cell>
          <cell r="W52">
            <v>5122.9000000000005</v>
          </cell>
          <cell r="Y52">
            <v>5808</v>
          </cell>
          <cell r="AA52">
            <v>5255</v>
          </cell>
          <cell r="AC52">
            <v>4700.285130238095</v>
          </cell>
          <cell r="AE52">
            <v>5835.5728137956903</v>
          </cell>
          <cell r="AG52">
            <v>7430.7176998302239</v>
          </cell>
          <cell r="AI52">
            <v>8750.3124195739165</v>
          </cell>
          <cell r="AK52">
            <v>11439.992800541424</v>
          </cell>
        </row>
        <row r="54">
          <cell r="B54" t="str">
            <v>Source: Company data and Morgan Stanley Research</v>
          </cell>
        </row>
        <row r="56">
          <cell r="W56" t="str">
            <v>2003-FY</v>
          </cell>
          <cell r="Y56" t="str">
            <v>2004-FY</v>
          </cell>
          <cell r="AA56" t="str">
            <v>2005-FY</v>
          </cell>
          <cell r="AC56" t="str">
            <v>2006-FY</v>
          </cell>
          <cell r="AE56" t="str">
            <v>2007-FY</v>
          </cell>
          <cell r="AG56" t="str">
            <v>2008-FY</v>
          </cell>
          <cell r="AI56" t="str">
            <v>2009-FY</v>
          </cell>
          <cell r="AK56" t="str">
            <v>2010-FY</v>
          </cell>
        </row>
        <row r="59">
          <cell r="B59" t="str">
            <v>EBIT</v>
          </cell>
          <cell r="C59">
            <v>785.5</v>
          </cell>
          <cell r="E59">
            <v>815.59999999999991</v>
          </cell>
          <cell r="G59">
            <v>743.59999999999991</v>
          </cell>
          <cell r="I59">
            <v>904.89999999999986</v>
          </cell>
          <cell r="K59">
            <v>792.50000000000023</v>
          </cell>
          <cell r="M59">
            <v>1188.6999999999998</v>
          </cell>
          <cell r="O59">
            <v>1493.1</v>
          </cell>
          <cell r="Q59">
            <v>1543.9999999999995</v>
          </cell>
          <cell r="S59">
            <v>1531.1999999999998</v>
          </cell>
          <cell r="U59">
            <v>2362.4999999999991</v>
          </cell>
          <cell r="W59">
            <v>3426.9999999999991</v>
          </cell>
          <cell r="Y59">
            <v>4234.8999999999996</v>
          </cell>
          <cell r="AA59">
            <v>5301</v>
          </cell>
          <cell r="AC59">
            <v>5467.6345000000001</v>
          </cell>
          <cell r="AE59">
            <v>6024.24252837104</v>
          </cell>
          <cell r="AG59">
            <v>6561.5580806048583</v>
          </cell>
          <cell r="AI59">
            <v>6844.3819233177674</v>
          </cell>
          <cell r="AK59">
            <v>7203.7814496699866</v>
          </cell>
        </row>
        <row r="60">
          <cell r="B60" t="str">
            <v>EBIT * (1-tax)</v>
          </cell>
          <cell r="C60">
            <v>573.37117172969624</v>
          </cell>
          <cell r="E60">
            <v>550.09259483698941</v>
          </cell>
          <cell r="G60">
            <v>503.3153575025176</v>
          </cell>
          <cell r="I60">
            <v>639.25077418684384</v>
          </cell>
          <cell r="K60">
            <v>592.76497562108227</v>
          </cell>
          <cell r="M60">
            <v>838.03155831427625</v>
          </cell>
          <cell r="O60">
            <v>1045.2271995913677</v>
          </cell>
          <cell r="Q60">
            <v>1049.897867765633</v>
          </cell>
          <cell r="S60">
            <v>1016.7138943248531</v>
          </cell>
          <cell r="U60">
            <v>1683.8269035532987</v>
          </cell>
          <cell r="W60">
            <v>2440.2970281428247</v>
          </cell>
          <cell r="Y60">
            <v>3083.8713773645991</v>
          </cell>
          <cell r="AA60">
            <v>4007.8787821838005</v>
          </cell>
          <cell r="AC60">
            <v>4187.6740317983431</v>
          </cell>
          <cell r="AE60">
            <v>4608.5455342038458</v>
          </cell>
          <cell r="AG60">
            <v>5052.3997220657411</v>
          </cell>
          <cell r="AI60">
            <v>5304.39599057127</v>
          </cell>
          <cell r="AK60">
            <v>5586.5325142190741</v>
          </cell>
        </row>
        <row r="61">
          <cell r="B61" t="str">
            <v>Depreciation</v>
          </cell>
          <cell r="C61">
            <v>50.7</v>
          </cell>
          <cell r="E61">
            <v>74.5</v>
          </cell>
          <cell r="G61">
            <v>84.2</v>
          </cell>
          <cell r="I61">
            <v>100.3</v>
          </cell>
          <cell r="K61">
            <v>117.1</v>
          </cell>
          <cell r="M61">
            <v>143.80000000000001</v>
          </cell>
          <cell r="O61">
            <v>176.8</v>
          </cell>
          <cell r="Q61">
            <v>211.8</v>
          </cell>
          <cell r="S61">
            <v>265.89999999999998</v>
          </cell>
          <cell r="U61">
            <v>447.3</v>
          </cell>
          <cell r="W61">
            <v>686.5</v>
          </cell>
          <cell r="Y61">
            <v>734</v>
          </cell>
          <cell r="AA61">
            <v>841</v>
          </cell>
          <cell r="AC61">
            <v>772.04066666666665</v>
          </cell>
          <cell r="AE61">
            <v>1130.7377096774276</v>
          </cell>
          <cell r="AG61">
            <v>1349.0218220591833</v>
          </cell>
          <cell r="AI61">
            <v>1564.0573284190054</v>
          </cell>
          <cell r="AK61">
            <v>1824.087369245593</v>
          </cell>
        </row>
        <row r="62">
          <cell r="B62" t="str">
            <v>Cap Ex</v>
          </cell>
          <cell r="C62">
            <v>-209.9</v>
          </cell>
          <cell r="E62">
            <v>-130.80000000000001</v>
          </cell>
          <cell r="G62">
            <v>-162.69999999999999</v>
          </cell>
          <cell r="I62">
            <v>-266.89999999999998</v>
          </cell>
          <cell r="K62">
            <v>-387.8</v>
          </cell>
          <cell r="M62">
            <v>-407.8</v>
          </cell>
          <cell r="O62">
            <v>-304.2</v>
          </cell>
          <cell r="Q62">
            <v>-437.7</v>
          </cell>
          <cell r="S62">
            <v>-441.8</v>
          </cell>
          <cell r="U62">
            <v>-658.5</v>
          </cell>
          <cell r="W62">
            <v>-1356.8</v>
          </cell>
          <cell r="Y62">
            <v>-1336</v>
          </cell>
          <cell r="AA62">
            <v>-867</v>
          </cell>
          <cell r="AC62">
            <v>-1653.48</v>
          </cell>
          <cell r="AE62">
            <v>-1508.977822580707</v>
          </cell>
          <cell r="AG62">
            <v>-1637.1308428631664</v>
          </cell>
          <cell r="AI62">
            <v>-1612.7662976986658</v>
          </cell>
          <cell r="AK62">
            <v>-1950.2253061994086</v>
          </cell>
        </row>
        <row r="63">
          <cell r="B63" t="str">
            <v>Change to WC</v>
          </cell>
          <cell r="C63">
            <v>-38.9</v>
          </cell>
          <cell r="E63">
            <v>-15.100000000000001</v>
          </cell>
          <cell r="G63">
            <v>74</v>
          </cell>
          <cell r="I63">
            <v>-35.9</v>
          </cell>
          <cell r="K63">
            <v>136.80000000000001</v>
          </cell>
          <cell r="M63">
            <v>-4.2999999999999972</v>
          </cell>
          <cell r="O63">
            <v>-224.5</v>
          </cell>
          <cell r="Q63">
            <v>-120.70000000000002</v>
          </cell>
          <cell r="S63">
            <v>-99.4</v>
          </cell>
          <cell r="U63">
            <v>-249.60000000000002</v>
          </cell>
          <cell r="W63">
            <v>442.6</v>
          </cell>
          <cell r="Y63">
            <v>-375</v>
          </cell>
          <cell r="AA63">
            <v>10</v>
          </cell>
          <cell r="AC63">
            <v>-896.10421892857164</v>
          </cell>
          <cell r="AE63">
            <v>-228.14442589918781</v>
          </cell>
          <cell r="AG63">
            <v>-348.82458203561737</v>
          </cell>
          <cell r="AI63">
            <v>10.64580031759715</v>
          </cell>
          <cell r="AK63">
            <v>-46.53831528920216</v>
          </cell>
        </row>
        <row r="64">
          <cell r="B64" t="str">
            <v>Non-Cash Charges</v>
          </cell>
          <cell r="C64">
            <v>37.9</v>
          </cell>
          <cell r="E64">
            <v>152.80000000000001</v>
          </cell>
          <cell r="G64">
            <v>77.3</v>
          </cell>
          <cell r="I64">
            <v>78.400000000000006</v>
          </cell>
          <cell r="K64">
            <v>4.7000000000000028</v>
          </cell>
          <cell r="M64">
            <v>38.800000000000004</v>
          </cell>
          <cell r="O64">
            <v>26.6</v>
          </cell>
          <cell r="Q64">
            <v>28.4</v>
          </cell>
          <cell r="S64">
            <v>-50.500000000000014</v>
          </cell>
          <cell r="U64">
            <v>3191.4</v>
          </cell>
          <cell r="W64">
            <v>-90.6</v>
          </cell>
          <cell r="Y64">
            <v>772</v>
          </cell>
          <cell r="AA64">
            <v>71</v>
          </cell>
          <cell r="AC64">
            <v>-300</v>
          </cell>
          <cell r="AE64">
            <v>0</v>
          </cell>
          <cell r="AG64">
            <v>0</v>
          </cell>
          <cell r="AI64">
            <v>0</v>
          </cell>
          <cell r="AK64">
            <v>0</v>
          </cell>
        </row>
        <row r="65">
          <cell r="B65" t="str">
            <v>Tax Benefit from Stock Options</v>
          </cell>
          <cell r="C65">
            <v>0</v>
          </cell>
          <cell r="E65">
            <v>0</v>
          </cell>
          <cell r="G65">
            <v>0</v>
          </cell>
          <cell r="I65">
            <v>48.6</v>
          </cell>
          <cell r="K65">
            <v>54.7</v>
          </cell>
          <cell r="M65">
            <v>108.2</v>
          </cell>
          <cell r="O65">
            <v>151.80000000000001</v>
          </cell>
          <cell r="Q65">
            <v>376.6</v>
          </cell>
          <cell r="S65">
            <v>244.5</v>
          </cell>
          <cell r="U65">
            <v>251.6</v>
          </cell>
          <cell r="W65">
            <v>268.60000000000002</v>
          </cell>
          <cell r="Y65">
            <v>203</v>
          </cell>
          <cell r="AA65">
            <v>315</v>
          </cell>
          <cell r="AC65">
            <v>0</v>
          </cell>
          <cell r="AE65">
            <v>0</v>
          </cell>
          <cell r="AG65">
            <v>0</v>
          </cell>
          <cell r="AI65">
            <v>0</v>
          </cell>
          <cell r="AK65">
            <v>0</v>
          </cell>
        </row>
        <row r="66">
          <cell r="B66" t="str">
            <v>Free Cash Flow</v>
          </cell>
          <cell r="C66">
            <v>413.17117172969631</v>
          </cell>
          <cell r="E66">
            <v>631.49259483698938</v>
          </cell>
          <cell r="G66">
            <v>576.11535750251767</v>
          </cell>
          <cell r="I66">
            <v>563.75077418684384</v>
          </cell>
          <cell r="K66">
            <v>518.26497562108227</v>
          </cell>
          <cell r="M66">
            <v>716.7315583142763</v>
          </cell>
          <cell r="O66">
            <v>871.72719959136771</v>
          </cell>
          <cell r="Q66">
            <v>1108.2978677656329</v>
          </cell>
          <cell r="S66">
            <v>935.413894324853</v>
          </cell>
          <cell r="U66">
            <v>4666.0269035532992</v>
          </cell>
          <cell r="W66">
            <v>2390.5970281428249</v>
          </cell>
          <cell r="Y66">
            <v>3081.8713773645991</v>
          </cell>
          <cell r="AA66">
            <v>4377.8787821838005</v>
          </cell>
          <cell r="AC66">
            <v>2110.1304795364381</v>
          </cell>
          <cell r="AE66">
            <v>4002.1609954013784</v>
          </cell>
          <cell r="AG66">
            <v>4415.466119226141</v>
          </cell>
          <cell r="AI66">
            <v>5266.3328216092068</v>
          </cell>
          <cell r="AK66">
            <v>5413.8562619760569</v>
          </cell>
        </row>
        <row r="68">
          <cell r="B68" t="str">
            <v>CFO</v>
          </cell>
          <cell r="C68">
            <v>433</v>
          </cell>
          <cell r="E68">
            <v>531.9</v>
          </cell>
          <cell r="G68">
            <v>773.2</v>
          </cell>
          <cell r="I68">
            <v>871.19999999999993</v>
          </cell>
          <cell r="K68">
            <v>957.6</v>
          </cell>
          <cell r="M68">
            <v>1149.7</v>
          </cell>
          <cell r="O68">
            <v>1227.1000000000001</v>
          </cell>
          <cell r="Q68">
            <v>1634.6</v>
          </cell>
          <cell r="S68">
            <v>1480.1999999999998</v>
          </cell>
          <cell r="U68">
            <v>2248.8000000000002</v>
          </cell>
          <cell r="W68">
            <v>3566.5999999999995</v>
          </cell>
          <cell r="Y68">
            <v>3697</v>
          </cell>
          <cell r="AA68">
            <v>4911</v>
          </cell>
          <cell r="AC68">
            <v>3200.3196302380957</v>
          </cell>
          <cell r="AE68">
            <v>5355.1952532758032</v>
          </cell>
          <cell r="AG68">
            <v>5939.1116434991454</v>
          </cell>
          <cell r="AI68">
            <v>6842.4063049086362</v>
          </cell>
          <cell r="AK68">
            <v>7389.6899765144535</v>
          </cell>
        </row>
        <row r="69">
          <cell r="B69" t="str">
            <v>Cap Ex</v>
          </cell>
          <cell r="C69">
            <v>-209.9</v>
          </cell>
          <cell r="E69">
            <v>-130.80000000000001</v>
          </cell>
          <cell r="G69">
            <v>-162.69999999999999</v>
          </cell>
          <cell r="I69">
            <v>-266.89999999999998</v>
          </cell>
          <cell r="K69">
            <v>-387.8</v>
          </cell>
          <cell r="M69">
            <v>-407.8</v>
          </cell>
          <cell r="O69">
            <v>-304.2</v>
          </cell>
          <cell r="Q69">
            <v>-437.7</v>
          </cell>
          <cell r="S69">
            <v>-441.8</v>
          </cell>
          <cell r="U69">
            <v>-658.5</v>
          </cell>
          <cell r="W69">
            <v>-1356.8</v>
          </cell>
          <cell r="Y69">
            <v>-1336</v>
          </cell>
          <cell r="AA69">
            <v>-867</v>
          </cell>
          <cell r="AC69">
            <v>-1653.48</v>
          </cell>
          <cell r="AE69">
            <v>-1508.977822580707</v>
          </cell>
          <cell r="AG69">
            <v>-1637.1308428631664</v>
          </cell>
          <cell r="AI69">
            <v>-1612.7662976986658</v>
          </cell>
          <cell r="AK69">
            <v>-1950.2253061994086</v>
          </cell>
        </row>
        <row r="70">
          <cell r="AC70">
            <v>170.55674999999999</v>
          </cell>
          <cell r="AE70">
            <v>241.49308286250007</v>
          </cell>
          <cell r="AG70">
            <v>304.2759299385545</v>
          </cell>
          <cell r="AI70">
            <v>334.30929864953174</v>
          </cell>
          <cell r="AK70">
            <v>317.12642488736873</v>
          </cell>
        </row>
        <row r="71">
          <cell r="B71" t="str">
            <v>Free Cash Flow</v>
          </cell>
          <cell r="C71">
            <v>223.1</v>
          </cell>
          <cell r="E71">
            <v>401.09999999999997</v>
          </cell>
          <cell r="G71">
            <v>610.5</v>
          </cell>
          <cell r="I71">
            <v>604.29999999999995</v>
          </cell>
          <cell r="K71">
            <v>569.79999999999995</v>
          </cell>
          <cell r="M71">
            <v>741.90000000000009</v>
          </cell>
          <cell r="O71">
            <v>922.90000000000009</v>
          </cell>
          <cell r="Q71">
            <v>1196.8999999999999</v>
          </cell>
          <cell r="S71">
            <v>1038.3999999999999</v>
          </cell>
          <cell r="U71">
            <v>1590.3000000000002</v>
          </cell>
          <cell r="W71">
            <v>2209.7999999999993</v>
          </cell>
          <cell r="Y71">
            <v>2361</v>
          </cell>
          <cell r="AA71">
            <v>4044</v>
          </cell>
          <cell r="AC71">
            <v>1717.3963802380956</v>
          </cell>
          <cell r="AE71">
            <v>4087.7105135575966</v>
          </cell>
          <cell r="AG71">
            <v>4606.2567305745333</v>
          </cell>
          <cell r="AI71">
            <v>5563.9493058595026</v>
          </cell>
          <cell r="AK71">
            <v>5756.5910952024133</v>
          </cell>
        </row>
        <row r="76">
          <cell r="S76" t="str">
            <v>Cap Ex</v>
          </cell>
          <cell r="U76">
            <v>0.29282283884738525</v>
          </cell>
          <cell r="W76">
            <v>0.38041832557617905</v>
          </cell>
          <cell r="Y76">
            <v>0.36137408709764673</v>
          </cell>
          <cell r="AA76">
            <v>0.17654245571166768</v>
          </cell>
          <cell r="AC76">
            <v>0.51666089361111267</v>
          </cell>
          <cell r="AE76">
            <v>0.28177830148352795</v>
          </cell>
          <cell r="AG76">
            <v>0.27565247820440336</v>
          </cell>
          <cell r="AI76">
            <v>0.23570162685920773</v>
          </cell>
          <cell r="AK76">
            <v>0.26391165426391605</v>
          </cell>
        </row>
        <row r="77">
          <cell r="S77" t="str">
            <v>Repurchase</v>
          </cell>
          <cell r="U77">
            <v>0.63162575595873349</v>
          </cell>
          <cell r="W77">
            <v>0.50496270958335676</v>
          </cell>
          <cell r="Y77">
            <v>1.1014335948065999</v>
          </cell>
          <cell r="AA77">
            <v>0.90205660761555695</v>
          </cell>
          <cell r="AC77">
            <v>2.3677322503678342</v>
          </cell>
          <cell r="AE77">
            <v>0.61268681062431096</v>
          </cell>
          <cell r="AG77">
            <v>0.59802626334490316</v>
          </cell>
          <cell r="AI77">
            <v>0.56190227732474785</v>
          </cell>
          <cell r="AK77">
            <v>0.49280986273625083</v>
          </cell>
        </row>
        <row r="78">
          <cell r="S78" t="str">
            <v>Debt Repayment</v>
          </cell>
          <cell r="U78">
            <v>0</v>
          </cell>
          <cell r="W78">
            <v>3.4486625918241469E-2</v>
          </cell>
          <cell r="Y78">
            <v>0</v>
          </cell>
          <cell r="AA78">
            <v>0.23925880676033395</v>
          </cell>
          <cell r="AC78">
            <v>0</v>
          </cell>
          <cell r="AE78">
            <v>1.8673455452222668E-2</v>
          </cell>
          <cell r="AG78">
            <v>0</v>
          </cell>
          <cell r="AI78">
            <v>0.1458551210681614</v>
          </cell>
          <cell r="AK78">
            <v>0</v>
          </cell>
        </row>
        <row r="79">
          <cell r="S79" t="str">
            <v>M&amp;A</v>
          </cell>
          <cell r="U79">
            <v>0.84445037353255059</v>
          </cell>
          <cell r="W79">
            <v>0</v>
          </cell>
          <cell r="Y79">
            <v>-3.1106302407357317E-2</v>
          </cell>
          <cell r="AA79">
            <v>0</v>
          </cell>
          <cell r="AC79">
            <v>0.68743133629947006</v>
          </cell>
          <cell r="AE79">
            <v>0</v>
          </cell>
          <cell r="AG79">
            <v>0</v>
          </cell>
          <cell r="AI79">
            <v>0</v>
          </cell>
          <cell r="AK79">
            <v>0</v>
          </cell>
        </row>
      </sheetData>
      <sheetData sheetId="10" refreshError="1"/>
      <sheetData sheetId="11" refreshError="1"/>
      <sheetData sheetId="12" refreshError="1"/>
      <sheetData sheetId="13" refreshError="1"/>
      <sheetData sheetId="14" refreshError="1">
        <row r="1">
          <cell r="A1" t="str">
            <v>US Sales ($M)</v>
          </cell>
          <cell r="B1" t="str">
            <v xml:space="preserve">Aranesp </v>
          </cell>
          <cell r="C1" t="str">
            <v xml:space="preserve">YoY </v>
          </cell>
          <cell r="D1" t="str">
            <v>Aranesp  Share</v>
          </cell>
          <cell r="E1" t="str">
            <v xml:space="preserve">Procrit </v>
          </cell>
          <cell r="F1" t="str">
            <v xml:space="preserve">YoY </v>
          </cell>
          <cell r="G1" t="str">
            <v>Total ($M)</v>
          </cell>
          <cell r="H1" t="str">
            <v xml:space="preserve">YoY </v>
          </cell>
        </row>
        <row r="2">
          <cell r="A2" t="str">
            <v>4Q02A</v>
          </cell>
          <cell r="B2">
            <v>150</v>
          </cell>
          <cell r="D2">
            <v>0.15739769150052466</v>
          </cell>
          <cell r="E2">
            <v>803</v>
          </cell>
          <cell r="G2">
            <v>953</v>
          </cell>
        </row>
        <row r="3">
          <cell r="A3" t="str">
            <v>2002A</v>
          </cell>
          <cell r="B3">
            <v>150</v>
          </cell>
          <cell r="D3">
            <v>4.7110552763819098E-2</v>
          </cell>
          <cell r="E3">
            <v>3034</v>
          </cell>
          <cell r="G3">
            <v>3184</v>
          </cell>
        </row>
        <row r="4">
          <cell r="A4" t="str">
            <v>1Q03A</v>
          </cell>
          <cell r="B4">
            <v>157.9</v>
          </cell>
          <cell r="D4">
            <v>0.1792484958565104</v>
          </cell>
          <cell r="E4">
            <v>723</v>
          </cell>
          <cell r="G4">
            <v>880.9</v>
          </cell>
        </row>
        <row r="5">
          <cell r="A5" t="str">
            <v>2Q03A</v>
          </cell>
          <cell r="B5">
            <v>216.6</v>
          </cell>
          <cell r="D5">
            <v>0.23451710697271544</v>
          </cell>
          <cell r="E5">
            <v>707</v>
          </cell>
          <cell r="G5">
            <v>923.6</v>
          </cell>
        </row>
        <row r="6">
          <cell r="A6" t="str">
            <v>3Q03A</v>
          </cell>
          <cell r="B6">
            <v>283.89999999999998</v>
          </cell>
          <cell r="D6">
            <v>0.28766845678386865</v>
          </cell>
          <cell r="E6">
            <v>703</v>
          </cell>
          <cell r="G6">
            <v>986.9</v>
          </cell>
        </row>
        <row r="7">
          <cell r="A7" t="str">
            <v>4Q03A</v>
          </cell>
          <cell r="B7">
            <v>321.5</v>
          </cell>
          <cell r="C7">
            <v>1.1433333333333335</v>
          </cell>
          <cell r="D7">
            <v>0.32392947103274561</v>
          </cell>
          <cell r="E7">
            <v>671</v>
          </cell>
          <cell r="F7">
            <v>-0.16438356164383561</v>
          </cell>
          <cell r="G7">
            <v>992.5</v>
          </cell>
          <cell r="H7">
            <v>4.1448058761804907E-2</v>
          </cell>
        </row>
        <row r="8">
          <cell r="A8" t="str">
            <v>2003A</v>
          </cell>
          <cell r="B8">
            <v>979.9</v>
          </cell>
          <cell r="C8">
            <v>5.5326666666666666</v>
          </cell>
          <cell r="D8">
            <v>0.25896561748460584</v>
          </cell>
          <cell r="E8">
            <v>2804</v>
          </cell>
          <cell r="F8">
            <v>-7.5807514831905065E-2</v>
          </cell>
          <cell r="G8">
            <v>3783.9</v>
          </cell>
          <cell r="H8">
            <v>0.18841080402010046</v>
          </cell>
        </row>
        <row r="9">
          <cell r="A9" t="str">
            <v>1Q04A</v>
          </cell>
          <cell r="B9">
            <v>329.6</v>
          </cell>
          <cell r="C9">
            <v>1.0873970867637746</v>
          </cell>
          <cell r="D9">
            <v>0.32389937106918243</v>
          </cell>
          <cell r="E9">
            <v>688</v>
          </cell>
          <cell r="F9">
            <v>-4.8409405255878335E-2</v>
          </cell>
          <cell r="G9">
            <v>1017.6</v>
          </cell>
          <cell r="H9">
            <v>0.15518220002270411</v>
          </cell>
        </row>
        <row r="10">
          <cell r="A10" t="str">
            <v>2Q04A</v>
          </cell>
          <cell r="B10">
            <v>380.7</v>
          </cell>
          <cell r="C10">
            <v>0.75761772853185594</v>
          </cell>
          <cell r="D10">
            <v>0.3954502960423808</v>
          </cell>
          <cell r="E10">
            <v>582</v>
          </cell>
          <cell r="F10">
            <v>-0.1768033946251768</v>
          </cell>
          <cell r="G10">
            <v>962.7</v>
          </cell>
          <cell r="H10">
            <v>4.2334343871806013E-2</v>
          </cell>
        </row>
        <row r="11">
          <cell r="A11" t="str">
            <v>3Q04A</v>
          </cell>
          <cell r="B11">
            <v>374</v>
          </cell>
          <cell r="C11">
            <v>0.31736526946107801</v>
          </cell>
          <cell r="D11">
            <v>0.3789260385005066</v>
          </cell>
          <cell r="E11">
            <v>613</v>
          </cell>
          <cell r="F11">
            <v>-0.12802275960170695</v>
          </cell>
          <cell r="G11">
            <v>987</v>
          </cell>
          <cell r="H11">
            <v>1.0132738879331527E-4</v>
          </cell>
        </row>
        <row r="12">
          <cell r="A12" t="str">
            <v>4Q04A</v>
          </cell>
          <cell r="B12">
            <v>424</v>
          </cell>
          <cell r="C12">
            <v>0.3188180404354588</v>
          </cell>
          <cell r="D12">
            <v>0.42315369261477048</v>
          </cell>
          <cell r="E12">
            <v>578</v>
          </cell>
          <cell r="F12">
            <v>-0.13859910581222057</v>
          </cell>
          <cell r="G12">
            <v>1002</v>
          </cell>
          <cell r="H12">
            <v>9.5717884130981368E-3</v>
          </cell>
        </row>
        <row r="13">
          <cell r="A13" t="str">
            <v>2004A</v>
          </cell>
          <cell r="B13">
            <v>1533.3</v>
          </cell>
          <cell r="C13">
            <v>0.56475150525563822</v>
          </cell>
          <cell r="D13">
            <v>0.38387201762511575</v>
          </cell>
          <cell r="E13">
            <v>2461</v>
          </cell>
          <cell r="F13">
            <v>-0.12232524964336666</v>
          </cell>
          <cell r="G13">
            <v>3994.3</v>
          </cell>
          <cell r="H13">
            <v>5.5604006448373378E-2</v>
          </cell>
        </row>
        <row r="14">
          <cell r="A14" t="str">
            <v>1Q05A</v>
          </cell>
          <cell r="B14">
            <v>447</v>
          </cell>
          <cell r="C14">
            <v>0.3561893203883495</v>
          </cell>
          <cell r="D14">
            <v>0.44169960474308301</v>
          </cell>
          <cell r="E14">
            <v>565</v>
          </cell>
          <cell r="F14">
            <v>-0.17877906976744184</v>
          </cell>
          <cell r="G14">
            <v>1012</v>
          </cell>
          <cell r="H14">
            <v>-5.5031446540880768E-3</v>
          </cell>
        </row>
        <row r="15">
          <cell r="A15" t="str">
            <v>2Q05A</v>
          </cell>
          <cell r="B15">
            <v>536</v>
          </cell>
          <cell r="C15">
            <v>0.40793275545048591</v>
          </cell>
          <cell r="D15">
            <v>0.48638838475499091</v>
          </cell>
          <cell r="E15">
            <v>566</v>
          </cell>
          <cell r="F15">
            <v>-2.7491408934707917E-2</v>
          </cell>
          <cell r="G15">
            <v>1102</v>
          </cell>
          <cell r="H15">
            <v>0.14469720577542322</v>
          </cell>
        </row>
        <row r="16">
          <cell r="A16" t="str">
            <v>3Q05A</v>
          </cell>
          <cell r="B16">
            <v>542</v>
          </cell>
          <cell r="C16">
            <v>0.44919786096256686</v>
          </cell>
          <cell r="D16">
            <v>0.48522829006266788</v>
          </cell>
          <cell r="E16">
            <v>575</v>
          </cell>
          <cell r="F16">
            <v>-6.1990212071778128E-2</v>
          </cell>
          <cell r="G16">
            <v>1117</v>
          </cell>
          <cell r="H16">
            <v>0.13171225937183384</v>
          </cell>
        </row>
        <row r="17">
          <cell r="A17" t="str">
            <v>4Q05A</v>
          </cell>
          <cell r="B17">
            <v>579</v>
          </cell>
          <cell r="C17">
            <v>0.36556603773584895</v>
          </cell>
          <cell r="D17">
            <v>0.51742627345844505</v>
          </cell>
          <cell r="E17">
            <v>540</v>
          </cell>
          <cell r="F17">
            <v>-6.5743944636678209E-2</v>
          </cell>
          <cell r="G17">
            <v>1119</v>
          </cell>
          <cell r="H17">
            <v>0.11676646706586835</v>
          </cell>
        </row>
        <row r="18">
          <cell r="A18" t="str">
            <v>2005A</v>
          </cell>
          <cell r="B18">
            <v>2104</v>
          </cell>
          <cell r="C18">
            <v>0.37220374355964259</v>
          </cell>
          <cell r="D18">
            <v>0.48367816091954025</v>
          </cell>
          <cell r="E18">
            <v>2246</v>
          </cell>
          <cell r="F18">
            <v>-8.7362860625761929E-2</v>
          </cell>
          <cell r="G18">
            <v>4350</v>
          </cell>
          <cell r="H18">
            <v>8.9051898956012288E-2</v>
          </cell>
        </row>
        <row r="19">
          <cell r="A19" t="str">
            <v>1Q06A</v>
          </cell>
          <cell r="B19">
            <v>596</v>
          </cell>
          <cell r="C19">
            <v>0.33333333333333326</v>
          </cell>
          <cell r="D19">
            <v>0.53072128227960824</v>
          </cell>
          <cell r="E19">
            <v>527</v>
          </cell>
          <cell r="F19">
            <v>-6.7256637168141564E-2</v>
          </cell>
          <cell r="G19">
            <v>1123</v>
          </cell>
          <cell r="H19">
            <v>0.10968379446640308</v>
          </cell>
        </row>
        <row r="20">
          <cell r="A20" t="str">
            <v>2Q06E</v>
          </cell>
          <cell r="B20">
            <v>645</v>
          </cell>
          <cell r="C20">
            <v>0.20335820895522394</v>
          </cell>
          <cell r="D20">
            <v>0.54020100502512558</v>
          </cell>
          <cell r="E20">
            <v>549</v>
          </cell>
          <cell r="F20">
            <v>-3.0035335689045928E-2</v>
          </cell>
          <cell r="G20">
            <v>1194</v>
          </cell>
          <cell r="H20">
            <v>8.3484573502722315E-2</v>
          </cell>
        </row>
        <row r="21">
          <cell r="A21" t="str">
            <v>3Q06E</v>
          </cell>
          <cell r="B21">
            <v>665</v>
          </cell>
          <cell r="C21">
            <v>0.22693726937269365</v>
          </cell>
          <cell r="D21">
            <v>0.53115015974440893</v>
          </cell>
          <cell r="E21">
            <v>587</v>
          </cell>
          <cell r="F21">
            <v>2.0869565217391362E-2</v>
          </cell>
          <cell r="G21">
            <v>1252</v>
          </cell>
          <cell r="H21">
            <v>0.12085944494180834</v>
          </cell>
        </row>
        <row r="22">
          <cell r="A22" t="str">
            <v>4Q06E</v>
          </cell>
          <cell r="B22">
            <v>690</v>
          </cell>
          <cell r="C22">
            <v>0.19170984455958551</v>
          </cell>
          <cell r="D22">
            <v>0.56097560975609762</v>
          </cell>
          <cell r="E22">
            <v>540</v>
          </cell>
          <cell r="F22">
            <v>0</v>
          </cell>
          <cell r="G22">
            <v>1230</v>
          </cell>
          <cell r="H22">
            <v>9.9195710455764141E-2</v>
          </cell>
        </row>
        <row r="23">
          <cell r="A23" t="str">
            <v>2006E</v>
          </cell>
          <cell r="B23">
            <v>2596</v>
          </cell>
          <cell r="C23">
            <v>0.23384030418250945</v>
          </cell>
          <cell r="D23">
            <v>0.54094603042300482</v>
          </cell>
          <cell r="E23">
            <v>2203</v>
          </cell>
          <cell r="F23">
            <v>-1.9145146927871726E-2</v>
          </cell>
          <cell r="G23">
            <v>4799</v>
          </cell>
          <cell r="H23">
            <v>0.1032183908045976</v>
          </cell>
        </row>
        <row r="24">
          <cell r="A24" t="str">
            <v>2007E</v>
          </cell>
          <cell r="B24">
            <v>2975</v>
          </cell>
          <cell r="C24">
            <v>0.14599383667180277</v>
          </cell>
          <cell r="D24">
            <v>0.60198300283286121</v>
          </cell>
          <cell r="E24">
            <v>1967</v>
          </cell>
          <cell r="F24">
            <v>-0.10712664548343165</v>
          </cell>
          <cell r="G24">
            <v>4942</v>
          </cell>
          <cell r="H24">
            <v>2.97978745571994E-2</v>
          </cell>
        </row>
        <row r="25">
          <cell r="A25" t="str">
            <v>2008E</v>
          </cell>
          <cell r="B25">
            <v>3300</v>
          </cell>
          <cell r="C25">
            <v>0.10924369747899165</v>
          </cell>
          <cell r="D25">
            <v>0.65075921908893708</v>
          </cell>
          <cell r="E25">
            <v>1771</v>
          </cell>
          <cell r="F25">
            <v>-9.9644128113879016E-2</v>
          </cell>
          <cell r="G25">
            <v>5071</v>
          </cell>
          <cell r="H25">
            <v>2.6102792391744289E-2</v>
          </cell>
        </row>
        <row r="26">
          <cell r="A26" t="str">
            <v>2009E</v>
          </cell>
          <cell r="B26">
            <v>3600</v>
          </cell>
          <cell r="C26">
            <v>9.0909090909090828E-2</v>
          </cell>
          <cell r="D26">
            <v>0.69310743165190603</v>
          </cell>
          <cell r="E26">
            <v>1594</v>
          </cell>
          <cell r="F26">
            <v>-9.9943534726143368E-2</v>
          </cell>
          <cell r="G26">
            <v>5194</v>
          </cell>
          <cell r="H26">
            <v>2.4255570893314982E-2</v>
          </cell>
        </row>
      </sheetData>
      <sheetData sheetId="15" refreshError="1"/>
      <sheetData sheetId="16" refreshError="1"/>
      <sheetData sheetId="17"/>
      <sheetData sheetId="18" refreshError="1">
        <row r="1">
          <cell r="C1" t="str">
            <v>At Risk
for FN</v>
          </cell>
          <cell r="D1" t="str">
            <v>Treated Front-line</v>
          </cell>
          <cell r="E1" t="str">
            <v>Untreated
Front-line</v>
          </cell>
        </row>
        <row r="2">
          <cell r="B2" t="str">
            <v>Breast Cancer</v>
          </cell>
          <cell r="C2">
            <v>117000</v>
          </cell>
          <cell r="D2">
            <v>30420</v>
          </cell>
          <cell r="E2">
            <v>86580</v>
          </cell>
          <cell r="G2" t="str">
            <v>US</v>
          </cell>
          <cell r="H2" t="str">
            <v>1Q04</v>
          </cell>
          <cell r="I2" t="str">
            <v>2Q04</v>
          </cell>
          <cell r="J2" t="str">
            <v>3Q04</v>
          </cell>
          <cell r="L2" t="str">
            <v>n= 411</v>
          </cell>
          <cell r="M2" t="str">
            <v>AMG 162</v>
          </cell>
          <cell r="N2" t="str">
            <v>Fosamax</v>
          </cell>
          <cell r="O2" t="str">
            <v>Placebo</v>
          </cell>
        </row>
        <row r="3">
          <cell r="B3" t="str">
            <v>Lung Cancer</v>
          </cell>
          <cell r="C3">
            <v>138000</v>
          </cell>
          <cell r="D3">
            <v>11040</v>
          </cell>
          <cell r="E3">
            <v>126960</v>
          </cell>
          <cell r="G3" t="str">
            <v>Aranesp</v>
          </cell>
          <cell r="H3">
            <v>0.37</v>
          </cell>
          <cell r="I3">
            <v>0.39</v>
          </cell>
          <cell r="J3">
            <v>0.43</v>
          </cell>
          <cell r="L3" t="str">
            <v>BMD (6 months)</v>
          </cell>
          <cell r="M3" t="str">
            <v>+4-5%</v>
          </cell>
          <cell r="N3" t="str">
            <v>+5%</v>
          </cell>
        </row>
        <row r="4">
          <cell r="G4" t="str">
            <v>Procrit</v>
          </cell>
          <cell r="H4">
            <v>0.63</v>
          </cell>
          <cell r="I4">
            <v>0.61</v>
          </cell>
          <cell r="J4">
            <v>0.56999999999999995</v>
          </cell>
          <cell r="L4" t="str">
            <v>BMD (12 months)</v>
          </cell>
          <cell r="M4" t="str">
            <v>+4-7%</v>
          </cell>
          <cell r="N4" t="str">
            <v>+5%</v>
          </cell>
          <cell r="O4">
            <v>0.01</v>
          </cell>
          <cell r="S4" t="str">
            <v>Patent</v>
          </cell>
          <cell r="T4" t="str">
            <v>Date Issued</v>
          </cell>
          <cell r="U4" t="str">
            <v>Description*</v>
          </cell>
          <cell r="V4" t="str">
            <v>Status</v>
          </cell>
        </row>
        <row r="5">
          <cell r="L5" t="str">
            <v>Dyspepsia</v>
          </cell>
          <cell r="M5">
            <v>0.05</v>
          </cell>
          <cell r="N5">
            <v>0.2</v>
          </cell>
          <cell r="O5">
            <v>0.04</v>
          </cell>
          <cell r="S5" t="str">
            <v>'422</v>
          </cell>
          <cell r="T5">
            <v>36424</v>
          </cell>
          <cell r="U5" t="str">
            <v>Composition of therapeutically effective amount of erythropoietin</v>
          </cell>
          <cell r="V5" t="str">
            <v>Previously found to be valid and infringed upon</v>
          </cell>
        </row>
        <row r="6">
          <cell r="S6" t="str">
            <v>'080</v>
          </cell>
          <cell r="T6">
            <v>35535</v>
          </cell>
          <cell r="U6" t="str">
            <v>Erythropoietin product and manufacturing process</v>
          </cell>
          <cell r="V6" t="str">
            <v>Previously found to be valid and infringed upon</v>
          </cell>
        </row>
        <row r="7">
          <cell r="S7" t="str">
            <v>'698</v>
          </cell>
          <cell r="T7">
            <v>35521</v>
          </cell>
          <cell r="U7" t="str">
            <v>Preparation process of erythropoietin product active in vivo</v>
          </cell>
          <cell r="V7" t="str">
            <v>Found to be valid and infringed upon today</v>
          </cell>
        </row>
        <row r="8">
          <cell r="M8" t="str">
            <v>AMG 162</v>
          </cell>
          <cell r="N8" t="str">
            <v>Fosamax</v>
          </cell>
          <cell r="O8" t="str">
            <v>Placebo</v>
          </cell>
          <cell r="P8" t="str">
            <v>p-value 
(AMG162 vs. Fosomax)</v>
          </cell>
          <cell r="S8" t="str">
            <v>'349</v>
          </cell>
          <cell r="T8">
            <v>35916</v>
          </cell>
          <cell r="U8" t="str">
            <v>Use of vertebrae cells to produce erythropoietin products</v>
          </cell>
          <cell r="V8" t="str">
            <v>Found to be valid and infringed upon today</v>
          </cell>
        </row>
        <row r="9">
          <cell r="L9" t="str">
            <v>Lumbar Spine</v>
          </cell>
          <cell r="M9" t="str">
            <v>+5%</v>
          </cell>
          <cell r="N9" t="str">
            <v>+5%</v>
          </cell>
          <cell r="O9" t="str">
            <v>-1%</v>
          </cell>
          <cell r="P9" t="str">
            <v>NS</v>
          </cell>
          <cell r="S9" t="str">
            <v>Note:  * Broadest claim</v>
          </cell>
        </row>
        <row r="10">
          <cell r="L10" t="str">
            <v>Hip</v>
          </cell>
          <cell r="M10" t="str">
            <v>+3%</v>
          </cell>
          <cell r="N10" t="str">
            <v>+2%</v>
          </cell>
          <cell r="O10" t="str">
            <v>-1%</v>
          </cell>
          <cell r="P10" t="str">
            <v>p=0.01</v>
          </cell>
        </row>
        <row r="11">
          <cell r="L11" t="str">
            <v>Distal radius</v>
          </cell>
          <cell r="M11" t="str">
            <v>+1.2%</v>
          </cell>
          <cell r="N11" t="str">
            <v>0%</v>
          </cell>
          <cell r="O11" t="str">
            <v>-2%</v>
          </cell>
          <cell r="P11" t="str">
            <v>p&lt;0.01</v>
          </cell>
        </row>
      </sheetData>
      <sheetData sheetId="19" refreshError="1">
        <row r="4">
          <cell r="B4" t="str">
            <v>(For Marketing Pack)</v>
          </cell>
        </row>
        <row r="6">
          <cell r="D6" t="str">
            <v>2004A</v>
          </cell>
          <cell r="F6" t="str">
            <v>2005A</v>
          </cell>
          <cell r="H6" t="str">
            <v>2006E</v>
          </cell>
          <cell r="J6" t="str">
            <v>2007E</v>
          </cell>
        </row>
        <row r="7">
          <cell r="B7" t="str">
            <v>Epogen</v>
          </cell>
          <cell r="D7">
            <v>2600.6</v>
          </cell>
          <cell r="F7">
            <v>2455</v>
          </cell>
          <cell r="H7">
            <v>2514</v>
          </cell>
          <cell r="J7">
            <v>2572.1174973954289</v>
          </cell>
        </row>
        <row r="8">
          <cell r="B8" t="str">
            <v>Aranesp</v>
          </cell>
          <cell r="D8">
            <v>2472.9</v>
          </cell>
          <cell r="F8">
            <v>3273</v>
          </cell>
          <cell r="H8">
            <v>3913</v>
          </cell>
          <cell r="J8">
            <v>4350</v>
          </cell>
        </row>
        <row r="9">
          <cell r="B9" t="str">
            <v>Neulasta</v>
          </cell>
          <cell r="D9">
            <v>1739.6</v>
          </cell>
          <cell r="F9">
            <v>2288</v>
          </cell>
          <cell r="H9">
            <v>2603</v>
          </cell>
          <cell r="J9">
            <v>2889.3300000000004</v>
          </cell>
        </row>
        <row r="10">
          <cell r="B10" t="str">
            <v>Enbrel</v>
          </cell>
          <cell r="D10">
            <v>1900.3</v>
          </cell>
          <cell r="F10">
            <v>2573</v>
          </cell>
          <cell r="H10">
            <v>2793</v>
          </cell>
          <cell r="J10">
            <v>3016.8307284116399</v>
          </cell>
        </row>
        <row r="11">
          <cell r="B11" t="str">
            <v>EPS</v>
          </cell>
          <cell r="D11">
            <v>2.36950115525927</v>
          </cell>
          <cell r="F11">
            <v>3.2027027027027026</v>
          </cell>
          <cell r="H11">
            <v>3.6698689952539394</v>
          </cell>
          <cell r="J11">
            <v>4.1013211403748855</v>
          </cell>
        </row>
        <row r="12">
          <cell r="B12" t="str">
            <v>Consensus</v>
          </cell>
          <cell r="D12">
            <v>2.41</v>
          </cell>
          <cell r="F12">
            <v>3.21</v>
          </cell>
          <cell r="H12">
            <v>3.64</v>
          </cell>
          <cell r="J12">
            <v>4.13</v>
          </cell>
        </row>
      </sheetData>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 contribution analysis"/>
      <sheetName val="rev change analysis"/>
      <sheetName val="2015 rev change"/>
      <sheetName val="pipeline-handout"/>
      <sheetName val="summary"/>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WYE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777.7528584280044</v>
          </cell>
          <cell r="E12">
            <v>801.12416082795426</v>
          </cell>
          <cell r="F12">
            <v>480.32922347793647</v>
          </cell>
          <cell r="G12">
            <v>302.52535042870295</v>
          </cell>
          <cell r="H12">
            <v>-140.85209419635794</v>
          </cell>
          <cell r="BA12" t="str">
            <v>.</v>
          </cell>
        </row>
        <row r="13">
          <cell r="C13" t="str">
            <v>Pipeline products launching 2010–2015</v>
          </cell>
          <cell r="D13">
            <v>336.15000000000003</v>
          </cell>
          <cell r="E13">
            <v>486.05249999999995</v>
          </cell>
          <cell r="F13">
            <v>643.90925000000004</v>
          </cell>
          <cell r="G13">
            <v>903.77877650000028</v>
          </cell>
          <cell r="H13">
            <v>877.75910161390948</v>
          </cell>
          <cell r="BA13" t="str">
            <v>.</v>
          </cell>
        </row>
        <row r="14">
          <cell r="C14" t="str">
            <v>Products expiring 2010–15</v>
          </cell>
          <cell r="D14">
            <v>-1897.5856368349996</v>
          </cell>
          <cell r="E14">
            <v>-405.26704991404949</v>
          </cell>
          <cell r="F14">
            <v>-247.4564255044188</v>
          </cell>
          <cell r="G14">
            <v>-486.45018457921105</v>
          </cell>
          <cell r="H14">
            <v>-467.41580692871912</v>
          </cell>
          <cell r="BA14" t="str">
            <v>.</v>
          </cell>
        </row>
        <row r="15">
          <cell r="C15" t="str">
            <v>Net YOY change</v>
          </cell>
          <cell r="D15">
            <v>-783.68277840699375</v>
          </cell>
          <cell r="E15">
            <v>881.90961091390272</v>
          </cell>
          <cell r="F15">
            <v>876.78204797351646</v>
          </cell>
          <cell r="G15">
            <v>719.85394234949126</v>
          </cell>
          <cell r="H15">
            <v>269.4912004888356</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sheetData sheetId="3" refreshError="1"/>
      <sheetData sheetId="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Performance"/>
      <sheetName val="PE FY1"/>
      <sheetName val="EVEBITDA FY1"/>
      <sheetName val="Results"/>
    </sheetNames>
    <sheetDataSet>
      <sheetData sheetId="0"/>
      <sheetData sheetId="1">
        <row r="1">
          <cell r="B1" t="str">
            <v>DROG3-BR</v>
          </cell>
          <cell r="C1" t="str">
            <v>IBOVESPA-BSP</v>
          </cell>
          <cell r="D1" t="str">
            <v>USDBRL</v>
          </cell>
          <cell r="F1" t="str">
            <v>DROG (base 100)</v>
          </cell>
          <cell r="G1" t="str">
            <v>Ibovespa (base 100)</v>
          </cell>
        </row>
        <row r="2">
          <cell r="A2">
            <v>40181</v>
          </cell>
          <cell r="B2">
            <v>28</v>
          </cell>
          <cell r="C2">
            <v>68588.41</v>
          </cell>
          <cell r="D2">
            <v>1.7432000000000001</v>
          </cell>
          <cell r="F2">
            <v>100</v>
          </cell>
          <cell r="G2">
            <v>100</v>
          </cell>
        </row>
        <row r="3">
          <cell r="A3">
            <v>40182</v>
          </cell>
          <cell r="B3">
            <v>28.4</v>
          </cell>
          <cell r="C3">
            <v>70045.08</v>
          </cell>
          <cell r="D3">
            <v>1.7235</v>
          </cell>
          <cell r="F3">
            <v>101.42857142857142</v>
          </cell>
          <cell r="G3">
            <v>102.1237844702917</v>
          </cell>
        </row>
        <row r="4">
          <cell r="A4">
            <v>40183</v>
          </cell>
          <cell r="B4">
            <v>27.71</v>
          </cell>
          <cell r="C4">
            <v>70239.820000000007</v>
          </cell>
          <cell r="D4">
            <v>1.7233000000000001</v>
          </cell>
          <cell r="F4">
            <v>98.964285714285722</v>
          </cell>
          <cell r="G4">
            <v>102.40770999065293</v>
          </cell>
        </row>
        <row r="5">
          <cell r="A5">
            <v>40184</v>
          </cell>
          <cell r="B5">
            <v>27.99</v>
          </cell>
          <cell r="C5">
            <v>70729.34</v>
          </cell>
          <cell r="D5">
            <v>1.7302500000000001</v>
          </cell>
          <cell r="F5">
            <v>99.964285714285708</v>
          </cell>
          <cell r="G5">
            <v>103.1214165775238</v>
          </cell>
        </row>
        <row r="6">
          <cell r="A6">
            <v>40185</v>
          </cell>
          <cell r="B6">
            <v>27.8</v>
          </cell>
          <cell r="C6">
            <v>70451.12</v>
          </cell>
          <cell r="D6">
            <v>1.7359</v>
          </cell>
          <cell r="F6">
            <v>99.285714285714292</v>
          </cell>
          <cell r="G6">
            <v>102.715779531848</v>
          </cell>
        </row>
        <row r="7">
          <cell r="A7">
            <v>40186</v>
          </cell>
          <cell r="B7">
            <v>28.29</v>
          </cell>
          <cell r="C7">
            <v>70262.7</v>
          </cell>
          <cell r="D7">
            <v>1.7364999999999999</v>
          </cell>
          <cell r="F7">
            <v>101.03571428571428</v>
          </cell>
          <cell r="G7">
            <v>102.44106839624945</v>
          </cell>
        </row>
        <row r="8">
          <cell r="A8">
            <v>40187</v>
          </cell>
          <cell r="B8">
            <v>28.29</v>
          </cell>
          <cell r="C8">
            <v>70262.7</v>
          </cell>
          <cell r="D8">
            <v>1.7364999999999999</v>
          </cell>
          <cell r="F8">
            <v>101.03571428571428</v>
          </cell>
          <cell r="G8">
            <v>102.44106839624945</v>
          </cell>
        </row>
        <row r="9">
          <cell r="A9">
            <v>40188</v>
          </cell>
          <cell r="B9">
            <v>28.29</v>
          </cell>
          <cell r="C9">
            <v>70262.7</v>
          </cell>
          <cell r="D9">
            <v>1.7364999999999999</v>
          </cell>
          <cell r="F9">
            <v>101.03571428571428</v>
          </cell>
          <cell r="G9">
            <v>102.44106839624945</v>
          </cell>
        </row>
        <row r="10">
          <cell r="A10">
            <v>40189</v>
          </cell>
          <cell r="B10">
            <v>29.05</v>
          </cell>
          <cell r="C10">
            <v>70433.490000000005</v>
          </cell>
          <cell r="D10">
            <v>1.73075</v>
          </cell>
          <cell r="F10">
            <v>103.75000000000001</v>
          </cell>
          <cell r="G10">
            <v>102.69007548068252</v>
          </cell>
        </row>
        <row r="11">
          <cell r="A11">
            <v>40190</v>
          </cell>
          <cell r="B11">
            <v>29.19</v>
          </cell>
          <cell r="C11">
            <v>70075.78</v>
          </cell>
          <cell r="D11">
            <v>1.7364999999999999</v>
          </cell>
          <cell r="F11">
            <v>104.25</v>
          </cell>
          <cell r="G11">
            <v>102.16854421905974</v>
          </cell>
        </row>
        <row r="12">
          <cell r="A12">
            <v>40191</v>
          </cell>
          <cell r="B12">
            <v>29.9</v>
          </cell>
          <cell r="C12">
            <v>70385.47</v>
          </cell>
          <cell r="D12">
            <v>1.7474499999999999</v>
          </cell>
          <cell r="F12">
            <v>106.78571428571428</v>
          </cell>
          <cell r="G12">
            <v>102.62006365215348</v>
          </cell>
        </row>
        <row r="13">
          <cell r="A13">
            <v>40192</v>
          </cell>
          <cell r="B13">
            <v>29.9</v>
          </cell>
          <cell r="C13">
            <v>69801.42</v>
          </cell>
          <cell r="D13">
            <v>1.7695000000000001</v>
          </cell>
          <cell r="F13">
            <v>106.78571428571428</v>
          </cell>
          <cell r="G13">
            <v>101.7685349463561</v>
          </cell>
        </row>
        <row r="14">
          <cell r="A14">
            <v>40193</v>
          </cell>
          <cell r="B14">
            <v>29.79</v>
          </cell>
          <cell r="C14">
            <v>68978.3</v>
          </cell>
          <cell r="D14">
            <v>1.7683500000000001</v>
          </cell>
          <cell r="F14">
            <v>106.39285714285714</v>
          </cell>
          <cell r="G14">
            <v>100.56844880935422</v>
          </cell>
        </row>
        <row r="15">
          <cell r="A15">
            <v>40194</v>
          </cell>
          <cell r="B15">
            <v>29.79</v>
          </cell>
          <cell r="C15">
            <v>68978.3</v>
          </cell>
          <cell r="D15">
            <v>1.7683500000000001</v>
          </cell>
          <cell r="F15">
            <v>106.39285714285714</v>
          </cell>
          <cell r="G15">
            <v>100.56844880935422</v>
          </cell>
        </row>
        <row r="16">
          <cell r="A16">
            <v>40195</v>
          </cell>
          <cell r="B16">
            <v>29.79</v>
          </cell>
          <cell r="C16">
            <v>68978.3</v>
          </cell>
          <cell r="D16">
            <v>1.7683500000000001</v>
          </cell>
          <cell r="F16">
            <v>106.39285714285714</v>
          </cell>
          <cell r="G16">
            <v>100.56844880935422</v>
          </cell>
        </row>
        <row r="17">
          <cell r="A17">
            <v>40196</v>
          </cell>
          <cell r="B17">
            <v>29.79</v>
          </cell>
          <cell r="C17">
            <v>68978.3</v>
          </cell>
          <cell r="D17">
            <v>1.7683500000000001</v>
          </cell>
          <cell r="F17">
            <v>106.39285714285714</v>
          </cell>
          <cell r="G17">
            <v>100.56844880935422</v>
          </cell>
        </row>
        <row r="18">
          <cell r="A18">
            <v>40197</v>
          </cell>
          <cell r="B18">
            <v>28.99</v>
          </cell>
          <cell r="C18">
            <v>69908.59</v>
          </cell>
          <cell r="D18">
            <v>1.772</v>
          </cell>
          <cell r="F18">
            <v>103.53571428571429</v>
          </cell>
          <cell r="G18">
            <v>101.92478583480793</v>
          </cell>
        </row>
        <row r="19">
          <cell r="A19">
            <v>40198</v>
          </cell>
          <cell r="B19">
            <v>28.69</v>
          </cell>
          <cell r="C19">
            <v>68200.070000000007</v>
          </cell>
          <cell r="D19">
            <v>1.7904</v>
          </cell>
          <cell r="F19">
            <v>102.46428571428572</v>
          </cell>
          <cell r="G19">
            <v>99.433811047668257</v>
          </cell>
        </row>
        <row r="20">
          <cell r="A20">
            <v>40199</v>
          </cell>
          <cell r="B20">
            <v>27.99</v>
          </cell>
          <cell r="C20">
            <v>66270.14</v>
          </cell>
          <cell r="D20">
            <v>1.7985</v>
          </cell>
          <cell r="F20">
            <v>99.964285714285708</v>
          </cell>
          <cell r="G20">
            <v>96.62002661965775</v>
          </cell>
        </row>
        <row r="21">
          <cell r="A21">
            <v>40200</v>
          </cell>
          <cell r="B21">
            <v>28.2</v>
          </cell>
          <cell r="C21">
            <v>66220.039999999994</v>
          </cell>
          <cell r="D21">
            <v>1.8169</v>
          </cell>
          <cell r="F21">
            <v>100.71428571428571</v>
          </cell>
          <cell r="G21">
            <v>96.546982208801737</v>
          </cell>
        </row>
        <row r="22">
          <cell r="A22">
            <v>40201</v>
          </cell>
          <cell r="B22">
            <v>28.2</v>
          </cell>
          <cell r="C22">
            <v>66220.039999999994</v>
          </cell>
          <cell r="D22">
            <v>1.8169</v>
          </cell>
          <cell r="F22">
            <v>100.71428571428571</v>
          </cell>
          <cell r="G22">
            <v>96.546982208801737</v>
          </cell>
        </row>
        <row r="23">
          <cell r="A23">
            <v>40202</v>
          </cell>
          <cell r="B23">
            <v>28.2</v>
          </cell>
          <cell r="C23">
            <v>66220.039999999994</v>
          </cell>
          <cell r="D23">
            <v>1.8169</v>
          </cell>
          <cell r="F23">
            <v>100.71428571428571</v>
          </cell>
          <cell r="G23">
            <v>96.546982208801737</v>
          </cell>
        </row>
        <row r="24">
          <cell r="A24">
            <v>40203</v>
          </cell>
          <cell r="B24">
            <v>28.2</v>
          </cell>
          <cell r="C24">
            <v>66220.039999999994</v>
          </cell>
          <cell r="D24">
            <v>1.8240000000000001</v>
          </cell>
          <cell r="F24">
            <v>100.71428571428571</v>
          </cell>
          <cell r="G24">
            <v>96.546982208801737</v>
          </cell>
        </row>
        <row r="25">
          <cell r="A25">
            <v>40204</v>
          </cell>
          <cell r="B25">
            <v>27.43</v>
          </cell>
          <cell r="C25">
            <v>65523.73</v>
          </cell>
          <cell r="D25">
            <v>1.84355</v>
          </cell>
          <cell r="F25">
            <v>97.964285714285708</v>
          </cell>
          <cell r="G25">
            <v>95.531781535685113</v>
          </cell>
        </row>
        <row r="26">
          <cell r="A26">
            <v>40205</v>
          </cell>
          <cell r="B26">
            <v>26.8</v>
          </cell>
          <cell r="C26">
            <v>65069.79</v>
          </cell>
          <cell r="D26">
            <v>1.8621000000000001</v>
          </cell>
          <cell r="F26">
            <v>95.714285714285722</v>
          </cell>
          <cell r="G26">
            <v>94.869949602272456</v>
          </cell>
        </row>
        <row r="27">
          <cell r="A27">
            <v>40206</v>
          </cell>
          <cell r="B27">
            <v>26.5</v>
          </cell>
          <cell r="C27">
            <v>65587.81</v>
          </cell>
          <cell r="D27">
            <v>1.86175</v>
          </cell>
          <cell r="F27">
            <v>94.642857142857139</v>
          </cell>
          <cell r="G27">
            <v>95.625208398911695</v>
          </cell>
        </row>
        <row r="28">
          <cell r="A28">
            <v>40207</v>
          </cell>
          <cell r="B28">
            <v>27</v>
          </cell>
          <cell r="C28">
            <v>65401.77</v>
          </cell>
          <cell r="D28">
            <v>1.8714</v>
          </cell>
          <cell r="F28">
            <v>96.428571428571431</v>
          </cell>
          <cell r="G28">
            <v>95.353967237321868</v>
          </cell>
        </row>
        <row r="29">
          <cell r="A29">
            <v>40208</v>
          </cell>
          <cell r="B29">
            <v>27</v>
          </cell>
          <cell r="C29">
            <v>65401.77</v>
          </cell>
          <cell r="D29">
            <v>1.8714</v>
          </cell>
          <cell r="F29">
            <v>96.428571428571431</v>
          </cell>
          <cell r="G29">
            <v>95.353967237321868</v>
          </cell>
        </row>
        <row r="30">
          <cell r="A30">
            <v>40209</v>
          </cell>
          <cell r="B30">
            <v>27</v>
          </cell>
          <cell r="C30">
            <v>65401.77</v>
          </cell>
          <cell r="D30">
            <v>1.8714</v>
          </cell>
          <cell r="F30">
            <v>96.428571428571431</v>
          </cell>
          <cell r="G30">
            <v>95.353967237321868</v>
          </cell>
        </row>
        <row r="31">
          <cell r="A31">
            <v>40210</v>
          </cell>
          <cell r="B31">
            <v>28.19</v>
          </cell>
          <cell r="C31">
            <v>66571.740000000005</v>
          </cell>
          <cell r="D31">
            <v>1.8684499999999999</v>
          </cell>
          <cell r="F31">
            <v>100.67857142857144</v>
          </cell>
          <cell r="G31">
            <v>97.05975105706635</v>
          </cell>
        </row>
        <row r="32">
          <cell r="A32">
            <v>40211</v>
          </cell>
          <cell r="B32">
            <v>28.47</v>
          </cell>
          <cell r="C32">
            <v>67163.210000000006</v>
          </cell>
          <cell r="D32">
            <v>1.839</v>
          </cell>
          <cell r="F32">
            <v>101.67857142857142</v>
          </cell>
          <cell r="G32">
            <v>97.922097917126237</v>
          </cell>
        </row>
        <row r="33">
          <cell r="A33">
            <v>40212</v>
          </cell>
          <cell r="B33">
            <v>29.31</v>
          </cell>
          <cell r="C33">
            <v>67108.56</v>
          </cell>
          <cell r="D33">
            <v>1.8459000000000001</v>
          </cell>
          <cell r="F33">
            <v>104.67857142857142</v>
          </cell>
          <cell r="G33">
            <v>97.842419732430002</v>
          </cell>
        </row>
        <row r="34">
          <cell r="A34">
            <v>40213</v>
          </cell>
          <cell r="B34">
            <v>28.2</v>
          </cell>
          <cell r="C34">
            <v>63934.01</v>
          </cell>
          <cell r="D34">
            <v>1.8857999999999999</v>
          </cell>
          <cell r="F34">
            <v>100.71428571428571</v>
          </cell>
          <cell r="G34">
            <v>93.214013854527309</v>
          </cell>
        </row>
        <row r="35">
          <cell r="A35">
            <v>40214</v>
          </cell>
          <cell r="B35">
            <v>27.5</v>
          </cell>
          <cell r="C35">
            <v>62762.7</v>
          </cell>
          <cell r="D35">
            <v>1.875</v>
          </cell>
          <cell r="F35">
            <v>98.214285714285708</v>
          </cell>
          <cell r="G35">
            <v>91.506276351937586</v>
          </cell>
        </row>
        <row r="36">
          <cell r="A36">
            <v>40215</v>
          </cell>
          <cell r="B36">
            <v>27.5</v>
          </cell>
          <cell r="C36">
            <v>62762.7</v>
          </cell>
          <cell r="D36">
            <v>1.875</v>
          </cell>
          <cell r="F36">
            <v>98.214285714285708</v>
          </cell>
          <cell r="G36">
            <v>91.506276351937586</v>
          </cell>
        </row>
        <row r="37">
          <cell r="A37">
            <v>40216</v>
          </cell>
          <cell r="B37">
            <v>27.5</v>
          </cell>
          <cell r="C37">
            <v>62762.7</v>
          </cell>
          <cell r="D37">
            <v>1.875</v>
          </cell>
          <cell r="F37">
            <v>98.214285714285708</v>
          </cell>
          <cell r="G37">
            <v>91.506276351937586</v>
          </cell>
        </row>
        <row r="38">
          <cell r="A38">
            <v>40217</v>
          </cell>
          <cell r="B38">
            <v>28.3</v>
          </cell>
          <cell r="C38">
            <v>63153.09</v>
          </cell>
          <cell r="D38">
            <v>1.8654999999999999</v>
          </cell>
          <cell r="F38">
            <v>101.07142857142857</v>
          </cell>
          <cell r="G38">
            <v>92.075454147428104</v>
          </cell>
        </row>
        <row r="39">
          <cell r="A39">
            <v>40218</v>
          </cell>
          <cell r="B39">
            <v>29</v>
          </cell>
          <cell r="C39">
            <v>64718.17</v>
          </cell>
          <cell r="D39">
            <v>1.85425</v>
          </cell>
          <cell r="F39">
            <v>103.57142857142858</v>
          </cell>
          <cell r="G39">
            <v>94.357297391789658</v>
          </cell>
        </row>
        <row r="40">
          <cell r="A40">
            <v>40219</v>
          </cell>
          <cell r="B40">
            <v>28.99</v>
          </cell>
          <cell r="C40">
            <v>65051.42</v>
          </cell>
          <cell r="D40">
            <v>1.85595</v>
          </cell>
          <cell r="F40">
            <v>103.53571428571429</v>
          </cell>
          <cell r="G40">
            <v>94.843166651625239</v>
          </cell>
        </row>
        <row r="41">
          <cell r="A41">
            <v>40220</v>
          </cell>
          <cell r="B41">
            <v>29</v>
          </cell>
          <cell r="C41">
            <v>66128.94</v>
          </cell>
          <cell r="D41">
            <v>1.8623499999999999</v>
          </cell>
          <cell r="F41">
            <v>103.57142857142858</v>
          </cell>
          <cell r="G41">
            <v>96.41416093477018</v>
          </cell>
        </row>
        <row r="42">
          <cell r="A42">
            <v>40221</v>
          </cell>
          <cell r="B42">
            <v>28.49</v>
          </cell>
          <cell r="C42">
            <v>65854.97</v>
          </cell>
          <cell r="D42">
            <v>1.8629</v>
          </cell>
          <cell r="F42">
            <v>101.74999999999999</v>
          </cell>
          <cell r="G42">
            <v>96.014720271252813</v>
          </cell>
        </row>
        <row r="43">
          <cell r="A43">
            <v>40222</v>
          </cell>
          <cell r="B43">
            <v>28.49</v>
          </cell>
          <cell r="C43">
            <v>65854.97</v>
          </cell>
          <cell r="D43">
            <v>1.8629</v>
          </cell>
          <cell r="F43">
            <v>101.74999999999999</v>
          </cell>
          <cell r="G43">
            <v>96.014720271252813</v>
          </cell>
        </row>
        <row r="44">
          <cell r="A44">
            <v>40223</v>
          </cell>
          <cell r="B44">
            <v>28.49</v>
          </cell>
          <cell r="C44">
            <v>65854.97</v>
          </cell>
          <cell r="D44">
            <v>1.8629</v>
          </cell>
          <cell r="F44">
            <v>101.74999999999999</v>
          </cell>
          <cell r="G44">
            <v>96.014720271252813</v>
          </cell>
        </row>
        <row r="45">
          <cell r="A45">
            <v>40224</v>
          </cell>
          <cell r="B45">
            <v>28.49</v>
          </cell>
          <cell r="C45">
            <v>65854.97</v>
          </cell>
          <cell r="D45">
            <v>1.8629</v>
          </cell>
          <cell r="F45">
            <v>101.74999999999999</v>
          </cell>
          <cell r="G45">
            <v>96.014720271252813</v>
          </cell>
        </row>
        <row r="46">
          <cell r="A46">
            <v>40225</v>
          </cell>
          <cell r="B46">
            <v>28.49</v>
          </cell>
          <cell r="C46">
            <v>65854.97</v>
          </cell>
          <cell r="D46">
            <v>1.8445</v>
          </cell>
          <cell r="F46">
            <v>101.74999999999999</v>
          </cell>
          <cell r="G46">
            <v>96.014720271252813</v>
          </cell>
        </row>
        <row r="47">
          <cell r="A47">
            <v>40226</v>
          </cell>
          <cell r="B47">
            <v>28.85</v>
          </cell>
          <cell r="C47">
            <v>67284.570000000007</v>
          </cell>
          <cell r="D47">
            <v>1.8366499999999999</v>
          </cell>
          <cell r="F47">
            <v>103.03571428571429</v>
          </cell>
          <cell r="G47">
            <v>98.099037432125925</v>
          </cell>
        </row>
        <row r="48">
          <cell r="A48">
            <v>40227</v>
          </cell>
          <cell r="B48">
            <v>28.75</v>
          </cell>
          <cell r="C48">
            <v>67836.08</v>
          </cell>
          <cell r="D48">
            <v>1.8209500000000001</v>
          </cell>
          <cell r="F48">
            <v>102.67857142857142</v>
          </cell>
          <cell r="G48">
            <v>98.90312372017371</v>
          </cell>
        </row>
        <row r="49">
          <cell r="A49">
            <v>40228</v>
          </cell>
          <cell r="B49">
            <v>28.7</v>
          </cell>
          <cell r="C49">
            <v>67597.429999999993</v>
          </cell>
          <cell r="D49">
            <v>1.8131999999999999</v>
          </cell>
          <cell r="F49">
            <v>102.49999999999999</v>
          </cell>
          <cell r="G49">
            <v>98.555178637323692</v>
          </cell>
        </row>
        <row r="50">
          <cell r="A50">
            <v>40229</v>
          </cell>
          <cell r="B50">
            <v>28.7</v>
          </cell>
          <cell r="C50">
            <v>67597.429999999993</v>
          </cell>
          <cell r="D50">
            <v>1.8131999999999999</v>
          </cell>
          <cell r="F50">
            <v>102.49999999999999</v>
          </cell>
          <cell r="G50">
            <v>98.555178637323692</v>
          </cell>
        </row>
        <row r="51">
          <cell r="A51">
            <v>40230</v>
          </cell>
          <cell r="B51">
            <v>28.7</v>
          </cell>
          <cell r="C51">
            <v>67597.429999999993</v>
          </cell>
          <cell r="D51">
            <v>1.8131999999999999</v>
          </cell>
          <cell r="F51">
            <v>102.49999999999999</v>
          </cell>
          <cell r="G51">
            <v>98.555178637323692</v>
          </cell>
        </row>
        <row r="52">
          <cell r="A52">
            <v>40231</v>
          </cell>
          <cell r="B52">
            <v>28.8</v>
          </cell>
          <cell r="C52">
            <v>67184.160000000003</v>
          </cell>
          <cell r="D52">
            <v>1.8109999999999999</v>
          </cell>
          <cell r="F52">
            <v>102.85714285714288</v>
          </cell>
          <cell r="G52">
            <v>97.952642436236687</v>
          </cell>
        </row>
        <row r="53">
          <cell r="A53">
            <v>40232</v>
          </cell>
          <cell r="B53">
            <v>27.19</v>
          </cell>
          <cell r="C53">
            <v>66108.33</v>
          </cell>
          <cell r="D53">
            <v>1.8220000000000001</v>
          </cell>
          <cell r="F53">
            <v>97.107142857142861</v>
          </cell>
          <cell r="G53">
            <v>96.384112126232395</v>
          </cell>
        </row>
        <row r="54">
          <cell r="A54">
            <v>40233</v>
          </cell>
          <cell r="B54">
            <v>28</v>
          </cell>
          <cell r="C54">
            <v>65794.77</v>
          </cell>
          <cell r="D54">
            <v>1.81955</v>
          </cell>
          <cell r="F54">
            <v>100</v>
          </cell>
          <cell r="G54">
            <v>95.926950340443824</v>
          </cell>
        </row>
        <row r="55">
          <cell r="A55">
            <v>40234</v>
          </cell>
          <cell r="B55">
            <v>27.8</v>
          </cell>
          <cell r="C55">
            <v>66121.039999999994</v>
          </cell>
          <cell r="D55">
            <v>1.8353999999999999</v>
          </cell>
          <cell r="F55">
            <v>99.285714285714292</v>
          </cell>
          <cell r="G55">
            <v>96.402642953816823</v>
          </cell>
        </row>
        <row r="56">
          <cell r="A56">
            <v>40235</v>
          </cell>
          <cell r="B56">
            <v>27.8</v>
          </cell>
          <cell r="C56">
            <v>66503.27</v>
          </cell>
          <cell r="D56">
            <v>1.8089999999999999</v>
          </cell>
          <cell r="F56">
            <v>99.285714285714292</v>
          </cell>
          <cell r="G56">
            <v>96.959923695563148</v>
          </cell>
        </row>
        <row r="57">
          <cell r="A57">
            <v>40236</v>
          </cell>
          <cell r="B57">
            <v>27.8</v>
          </cell>
          <cell r="C57">
            <v>66503.27</v>
          </cell>
          <cell r="D57">
            <v>1.8089999999999999</v>
          </cell>
          <cell r="F57">
            <v>99.285714285714292</v>
          </cell>
          <cell r="G57">
            <v>96.959923695563148</v>
          </cell>
        </row>
        <row r="58">
          <cell r="A58">
            <v>40237</v>
          </cell>
          <cell r="B58">
            <v>27.8</v>
          </cell>
          <cell r="C58">
            <v>66503.27</v>
          </cell>
          <cell r="D58">
            <v>1.8089999999999999</v>
          </cell>
          <cell r="F58">
            <v>99.285714285714292</v>
          </cell>
          <cell r="G58">
            <v>96.959923695563148</v>
          </cell>
        </row>
        <row r="59">
          <cell r="A59">
            <v>40238</v>
          </cell>
          <cell r="B59">
            <v>27.78</v>
          </cell>
          <cell r="C59">
            <v>67227.929999999993</v>
          </cell>
          <cell r="D59">
            <v>1.8001</v>
          </cell>
          <cell r="F59">
            <v>99.214285714285722</v>
          </cell>
          <cell r="G59">
            <v>98.01645788260727</v>
          </cell>
        </row>
        <row r="60">
          <cell r="A60">
            <v>40239</v>
          </cell>
          <cell r="B60">
            <v>28.8</v>
          </cell>
          <cell r="C60">
            <v>67779.16</v>
          </cell>
          <cell r="D60">
            <v>1.7820499999999999</v>
          </cell>
          <cell r="F60">
            <v>102.85714285714288</v>
          </cell>
          <cell r="G60">
            <v>98.820135938418758</v>
          </cell>
        </row>
        <row r="61">
          <cell r="A61">
            <v>40240</v>
          </cell>
          <cell r="B61">
            <v>28.75</v>
          </cell>
          <cell r="C61">
            <v>67641.34</v>
          </cell>
          <cell r="D61">
            <v>1.7785</v>
          </cell>
          <cell r="F61">
            <v>102.67857142857142</v>
          </cell>
          <cell r="G61">
            <v>98.619198199812459</v>
          </cell>
        </row>
        <row r="62">
          <cell r="A62">
            <v>40241</v>
          </cell>
          <cell r="B62">
            <v>28.8</v>
          </cell>
          <cell r="C62">
            <v>67814.710000000006</v>
          </cell>
          <cell r="D62">
            <v>1.7904500000000001</v>
          </cell>
          <cell r="F62">
            <v>102.85714285714288</v>
          </cell>
          <cell r="G62">
            <v>98.871966852708795</v>
          </cell>
        </row>
        <row r="63">
          <cell r="A63">
            <v>40242</v>
          </cell>
          <cell r="B63">
            <v>28.5</v>
          </cell>
          <cell r="C63">
            <v>68846.5</v>
          </cell>
          <cell r="D63">
            <v>1.7779499999999999</v>
          </cell>
          <cell r="F63">
            <v>101.78571428571428</v>
          </cell>
          <cell r="G63">
            <v>100.37628806382885</v>
          </cell>
        </row>
        <row r="64">
          <cell r="A64">
            <v>40243</v>
          </cell>
          <cell r="B64">
            <v>28.5</v>
          </cell>
          <cell r="C64">
            <v>68846.5</v>
          </cell>
          <cell r="D64">
            <v>1.7779499999999999</v>
          </cell>
          <cell r="F64">
            <v>101.78571428571428</v>
          </cell>
          <cell r="G64">
            <v>100.37628806382885</v>
          </cell>
        </row>
        <row r="65">
          <cell r="A65">
            <v>40244</v>
          </cell>
          <cell r="B65">
            <v>28.5</v>
          </cell>
          <cell r="C65">
            <v>68846.5</v>
          </cell>
          <cell r="D65">
            <v>1.7779499999999999</v>
          </cell>
          <cell r="F65">
            <v>101.78571428571428</v>
          </cell>
          <cell r="G65">
            <v>100.37628806382885</v>
          </cell>
        </row>
        <row r="66">
          <cell r="A66">
            <v>40245</v>
          </cell>
          <cell r="B66">
            <v>28.75</v>
          </cell>
          <cell r="C66">
            <v>68575.47</v>
          </cell>
          <cell r="D66">
            <v>1.7879499999999999</v>
          </cell>
          <cell r="F66">
            <v>102.67857142857142</v>
          </cell>
          <cell r="G66">
            <v>99.981133838792886</v>
          </cell>
        </row>
        <row r="67">
          <cell r="A67">
            <v>40246</v>
          </cell>
          <cell r="B67">
            <v>28.8</v>
          </cell>
          <cell r="C67">
            <v>69576.38</v>
          </cell>
          <cell r="D67">
            <v>1.7927999999999999</v>
          </cell>
          <cell r="F67">
            <v>102.85714285714288</v>
          </cell>
          <cell r="G67">
            <v>101.44043286613584</v>
          </cell>
        </row>
        <row r="68">
          <cell r="A68">
            <v>40247</v>
          </cell>
          <cell r="B68">
            <v>28.95</v>
          </cell>
          <cell r="C68">
            <v>69979.28</v>
          </cell>
          <cell r="D68">
            <v>1.7675000000000001</v>
          </cell>
          <cell r="F68">
            <v>103.39285714285712</v>
          </cell>
          <cell r="G68">
            <v>102.02784989475626</v>
          </cell>
        </row>
        <row r="69">
          <cell r="A69">
            <v>40248</v>
          </cell>
          <cell r="B69">
            <v>29</v>
          </cell>
          <cell r="C69">
            <v>69884.61</v>
          </cell>
          <cell r="D69">
            <v>1.7692000000000001</v>
          </cell>
          <cell r="F69">
            <v>103.57142857142858</v>
          </cell>
          <cell r="G69">
            <v>101.8898236597116</v>
          </cell>
        </row>
        <row r="70">
          <cell r="A70">
            <v>40249</v>
          </cell>
          <cell r="B70">
            <v>28.7</v>
          </cell>
          <cell r="C70">
            <v>69341.38</v>
          </cell>
          <cell r="D70">
            <v>1.7661</v>
          </cell>
          <cell r="F70">
            <v>102.49999999999999</v>
          </cell>
          <cell r="G70">
            <v>101.09780938208073</v>
          </cell>
        </row>
        <row r="71">
          <cell r="A71">
            <v>40250</v>
          </cell>
          <cell r="B71">
            <v>28.7</v>
          </cell>
          <cell r="C71">
            <v>69341.38</v>
          </cell>
          <cell r="D71">
            <v>1.7661</v>
          </cell>
          <cell r="F71">
            <v>102.49999999999999</v>
          </cell>
          <cell r="G71">
            <v>101.09780938208073</v>
          </cell>
        </row>
        <row r="72">
          <cell r="A72">
            <v>40251</v>
          </cell>
          <cell r="B72">
            <v>28.7</v>
          </cell>
          <cell r="C72">
            <v>69341.38</v>
          </cell>
          <cell r="D72">
            <v>1.7661</v>
          </cell>
          <cell r="F72">
            <v>102.49999999999999</v>
          </cell>
          <cell r="G72">
            <v>101.09780938208073</v>
          </cell>
        </row>
        <row r="73">
          <cell r="A73">
            <v>40252</v>
          </cell>
          <cell r="B73">
            <v>28.5</v>
          </cell>
          <cell r="C73">
            <v>69023.75</v>
          </cell>
          <cell r="D73">
            <v>1.7669999999999999</v>
          </cell>
          <cell r="F73">
            <v>101.78571428571428</v>
          </cell>
          <cell r="G73">
            <v>100.63471364914275</v>
          </cell>
        </row>
        <row r="74">
          <cell r="A74">
            <v>40253</v>
          </cell>
          <cell r="B74">
            <v>28.45</v>
          </cell>
          <cell r="C74">
            <v>69942.210000000006</v>
          </cell>
          <cell r="D74">
            <v>1.7621500000000001</v>
          </cell>
          <cell r="F74">
            <v>101.60714285714285</v>
          </cell>
          <cell r="G74">
            <v>101.97380286261193</v>
          </cell>
        </row>
        <row r="75">
          <cell r="A75">
            <v>40254</v>
          </cell>
          <cell r="B75">
            <v>27.98</v>
          </cell>
          <cell r="C75">
            <v>69723.240000000005</v>
          </cell>
          <cell r="D75">
            <v>1.7656499999999999</v>
          </cell>
          <cell r="F75">
            <v>99.928571428571431</v>
          </cell>
          <cell r="G75">
            <v>101.6545506740862</v>
          </cell>
        </row>
        <row r="76">
          <cell r="A76">
            <v>40255</v>
          </cell>
          <cell r="B76">
            <v>28.5</v>
          </cell>
          <cell r="C76">
            <v>69697.33</v>
          </cell>
          <cell r="D76">
            <v>1.78975</v>
          </cell>
          <cell r="F76">
            <v>101.78571428571428</v>
          </cell>
          <cell r="G76">
            <v>101.61677461250378</v>
          </cell>
        </row>
        <row r="77">
          <cell r="A77">
            <v>40256</v>
          </cell>
          <cell r="B77">
            <v>28.5</v>
          </cell>
          <cell r="C77">
            <v>68828.98</v>
          </cell>
          <cell r="D77">
            <v>1.7983499999999999</v>
          </cell>
          <cell r="F77">
            <v>101.78571428571428</v>
          </cell>
          <cell r="G77">
            <v>100.35074438961334</v>
          </cell>
        </row>
        <row r="78">
          <cell r="A78">
            <v>40257</v>
          </cell>
          <cell r="B78">
            <v>28.5</v>
          </cell>
          <cell r="C78">
            <v>68828.98</v>
          </cell>
          <cell r="D78">
            <v>1.7983499999999999</v>
          </cell>
          <cell r="F78">
            <v>101.78571428571428</v>
          </cell>
          <cell r="G78">
            <v>100.35074438961334</v>
          </cell>
        </row>
        <row r="79">
          <cell r="A79">
            <v>40258</v>
          </cell>
          <cell r="B79">
            <v>28.5</v>
          </cell>
          <cell r="C79">
            <v>68828.98</v>
          </cell>
          <cell r="D79">
            <v>1.7983499999999999</v>
          </cell>
          <cell r="F79">
            <v>101.78571428571428</v>
          </cell>
          <cell r="G79">
            <v>100.35074438961334</v>
          </cell>
        </row>
        <row r="80">
          <cell r="A80">
            <v>40259</v>
          </cell>
          <cell r="B80">
            <v>28.3</v>
          </cell>
          <cell r="C80">
            <v>69041.73</v>
          </cell>
          <cell r="D80">
            <v>1.8027</v>
          </cell>
          <cell r="F80">
            <v>101.07142857142857</v>
          </cell>
          <cell r="G80">
            <v>100.66092799060364</v>
          </cell>
        </row>
        <row r="81">
          <cell r="A81">
            <v>40260</v>
          </cell>
          <cell r="B81">
            <v>28.4</v>
          </cell>
          <cell r="C81">
            <v>69386.720000000001</v>
          </cell>
          <cell r="D81">
            <v>1.78295</v>
          </cell>
          <cell r="F81">
            <v>101.42857142857142</v>
          </cell>
          <cell r="G81">
            <v>101.16391384491928</v>
          </cell>
        </row>
        <row r="82">
          <cell r="A82">
            <v>40261</v>
          </cell>
          <cell r="B82">
            <v>28.59</v>
          </cell>
          <cell r="C82">
            <v>68913.399999999994</v>
          </cell>
          <cell r="D82">
            <v>1.7886</v>
          </cell>
          <cell r="F82">
            <v>102.10714285714286</v>
          </cell>
          <cell r="G82">
            <v>100.47382640886411</v>
          </cell>
        </row>
        <row r="83">
          <cell r="A83">
            <v>40262</v>
          </cell>
          <cell r="B83">
            <v>28.55</v>
          </cell>
          <cell r="C83">
            <v>68441.66</v>
          </cell>
          <cell r="D83">
            <v>1.8047</v>
          </cell>
          <cell r="F83">
            <v>101.96428571428571</v>
          </cell>
          <cell r="G83">
            <v>99.786042568999633</v>
          </cell>
        </row>
        <row r="84">
          <cell r="A84">
            <v>40263</v>
          </cell>
          <cell r="B84">
            <v>28.59</v>
          </cell>
          <cell r="C84">
            <v>68682.66</v>
          </cell>
          <cell r="D84">
            <v>1.8210999999999999</v>
          </cell>
          <cell r="F84">
            <v>102.10714285714286</v>
          </cell>
          <cell r="G84">
            <v>100.1374138866902</v>
          </cell>
        </row>
        <row r="85">
          <cell r="A85">
            <v>40264</v>
          </cell>
          <cell r="B85">
            <v>28.59</v>
          </cell>
          <cell r="C85">
            <v>68682.66</v>
          </cell>
          <cell r="D85">
            <v>1.8210999999999999</v>
          </cell>
          <cell r="F85">
            <v>102.10714285714286</v>
          </cell>
          <cell r="G85">
            <v>100.1374138866902</v>
          </cell>
        </row>
        <row r="86">
          <cell r="A86">
            <v>40265</v>
          </cell>
          <cell r="B86">
            <v>28.59</v>
          </cell>
          <cell r="C86">
            <v>68682.66</v>
          </cell>
          <cell r="D86">
            <v>1.8210999999999999</v>
          </cell>
          <cell r="F86">
            <v>102.10714285714286</v>
          </cell>
          <cell r="G86">
            <v>100.1374138866902</v>
          </cell>
        </row>
        <row r="87">
          <cell r="A87">
            <v>40266</v>
          </cell>
          <cell r="B87">
            <v>28.52</v>
          </cell>
          <cell r="C87">
            <v>69939.12</v>
          </cell>
          <cell r="D87">
            <v>1.80975</v>
          </cell>
          <cell r="F87">
            <v>101.85714285714285</v>
          </cell>
          <cell r="G87">
            <v>101.96929772828965</v>
          </cell>
        </row>
        <row r="88">
          <cell r="A88">
            <v>40267</v>
          </cell>
          <cell r="B88">
            <v>28.5</v>
          </cell>
          <cell r="C88">
            <v>69959.58</v>
          </cell>
          <cell r="D88">
            <v>1.79495</v>
          </cell>
          <cell r="F88">
            <v>101.78571428571428</v>
          </cell>
          <cell r="G88">
            <v>101.99912784098655</v>
          </cell>
        </row>
        <row r="89">
          <cell r="A89">
            <v>40268</v>
          </cell>
          <cell r="B89">
            <v>28.59</v>
          </cell>
          <cell r="C89">
            <v>70371.539999999994</v>
          </cell>
          <cell r="D89">
            <v>1.7847</v>
          </cell>
          <cell r="F89">
            <v>102.10714285714286</v>
          </cell>
          <cell r="G89">
            <v>102.5997540983965</v>
          </cell>
        </row>
        <row r="90">
          <cell r="A90">
            <v>40269</v>
          </cell>
          <cell r="B90">
            <v>28.5</v>
          </cell>
          <cell r="C90">
            <v>71136.34</v>
          </cell>
          <cell r="D90">
            <v>1.76905</v>
          </cell>
          <cell r="F90">
            <v>101.78571428571428</v>
          </cell>
          <cell r="G90">
            <v>103.71481129246179</v>
          </cell>
        </row>
        <row r="91">
          <cell r="A91">
            <v>40270</v>
          </cell>
          <cell r="B91">
            <v>28.5</v>
          </cell>
          <cell r="C91">
            <v>71136.34</v>
          </cell>
          <cell r="D91">
            <v>1.76905</v>
          </cell>
          <cell r="F91">
            <v>101.78571428571428</v>
          </cell>
          <cell r="G91">
            <v>103.71481129246179</v>
          </cell>
        </row>
        <row r="92">
          <cell r="A92">
            <v>40271</v>
          </cell>
          <cell r="B92">
            <v>28.5</v>
          </cell>
          <cell r="C92">
            <v>71136.34</v>
          </cell>
          <cell r="D92">
            <v>1.76905</v>
          </cell>
          <cell r="F92">
            <v>101.78571428571428</v>
          </cell>
          <cell r="G92">
            <v>103.71481129246179</v>
          </cell>
        </row>
        <row r="93">
          <cell r="A93">
            <v>40272</v>
          </cell>
          <cell r="B93">
            <v>28.5</v>
          </cell>
          <cell r="C93">
            <v>71136.34</v>
          </cell>
          <cell r="D93">
            <v>1.76905</v>
          </cell>
          <cell r="F93">
            <v>101.78571428571428</v>
          </cell>
          <cell r="G93">
            <v>103.71481129246179</v>
          </cell>
        </row>
        <row r="94">
          <cell r="A94">
            <v>40273</v>
          </cell>
          <cell r="B94">
            <v>28.39</v>
          </cell>
          <cell r="C94">
            <v>71289.679999999993</v>
          </cell>
          <cell r="D94">
            <v>1.75925</v>
          </cell>
          <cell r="F94">
            <v>101.39285714285715</v>
          </cell>
          <cell r="G94">
            <v>103.93837676073842</v>
          </cell>
        </row>
        <row r="95">
          <cell r="A95">
            <v>40274</v>
          </cell>
          <cell r="B95">
            <v>27.7</v>
          </cell>
          <cell r="C95">
            <v>71095.649999999994</v>
          </cell>
          <cell r="D95">
            <v>1.7604</v>
          </cell>
          <cell r="F95">
            <v>98.928571428571416</v>
          </cell>
          <cell r="G95">
            <v>103.65548640069071</v>
          </cell>
        </row>
        <row r="96">
          <cell r="A96">
            <v>40275</v>
          </cell>
          <cell r="B96">
            <v>27.64</v>
          </cell>
          <cell r="C96">
            <v>70792.94</v>
          </cell>
          <cell r="D96">
            <v>1.7637499999999999</v>
          </cell>
          <cell r="F96">
            <v>98.714285714285722</v>
          </cell>
          <cell r="G96">
            <v>103.21414361405958</v>
          </cell>
        </row>
        <row r="97">
          <cell r="A97">
            <v>40276</v>
          </cell>
          <cell r="B97">
            <v>27.9</v>
          </cell>
          <cell r="C97">
            <v>71784.78</v>
          </cell>
          <cell r="D97">
            <v>1.7839499999999999</v>
          </cell>
          <cell r="F97">
            <v>99.642857142857139</v>
          </cell>
          <cell r="G97">
            <v>104.66021883289028</v>
          </cell>
        </row>
        <row r="98">
          <cell r="A98">
            <v>40277</v>
          </cell>
          <cell r="B98">
            <v>27.2</v>
          </cell>
          <cell r="C98">
            <v>71417.27</v>
          </cell>
          <cell r="D98">
            <v>1.7742</v>
          </cell>
          <cell r="F98">
            <v>97.142857142857139</v>
          </cell>
          <cell r="G98">
            <v>104.12439944299628</v>
          </cell>
        </row>
        <row r="99">
          <cell r="A99">
            <v>40278</v>
          </cell>
          <cell r="B99">
            <v>27.2</v>
          </cell>
          <cell r="C99">
            <v>71417.27</v>
          </cell>
          <cell r="D99">
            <v>1.7742</v>
          </cell>
          <cell r="F99">
            <v>97.142857142857139</v>
          </cell>
          <cell r="G99">
            <v>104.12439944299628</v>
          </cell>
        </row>
        <row r="100">
          <cell r="A100">
            <v>40279</v>
          </cell>
          <cell r="B100">
            <v>27.2</v>
          </cell>
          <cell r="C100">
            <v>71417.27</v>
          </cell>
          <cell r="D100">
            <v>1.7742</v>
          </cell>
          <cell r="F100">
            <v>97.142857142857139</v>
          </cell>
          <cell r="G100">
            <v>104.12439944299628</v>
          </cell>
        </row>
        <row r="101">
          <cell r="A101">
            <v>40280</v>
          </cell>
          <cell r="B101">
            <v>27.19</v>
          </cell>
          <cell r="C101">
            <v>70614.36</v>
          </cell>
          <cell r="D101">
            <v>1.75875</v>
          </cell>
          <cell r="F101">
            <v>97.107142857142861</v>
          </cell>
          <cell r="G101">
            <v>102.95377892562314</v>
          </cell>
        </row>
        <row r="102">
          <cell r="A102">
            <v>40281</v>
          </cell>
          <cell r="B102">
            <v>27.3</v>
          </cell>
          <cell r="C102">
            <v>70792.399999999994</v>
          </cell>
          <cell r="D102">
            <v>1.7659</v>
          </cell>
          <cell r="F102">
            <v>97.5</v>
          </cell>
          <cell r="G102">
            <v>103.21335630903236</v>
          </cell>
        </row>
        <row r="103">
          <cell r="A103">
            <v>40282</v>
          </cell>
          <cell r="B103">
            <v>27.15</v>
          </cell>
          <cell r="C103">
            <v>71034.850000000006</v>
          </cell>
          <cell r="D103">
            <v>1.74275</v>
          </cell>
          <cell r="F103">
            <v>96.964285714285708</v>
          </cell>
          <cell r="G103">
            <v>103.56684168651817</v>
          </cell>
        </row>
        <row r="104">
          <cell r="A104">
            <v>40283</v>
          </cell>
          <cell r="B104">
            <v>27.9</v>
          </cell>
          <cell r="C104">
            <v>70524.350000000006</v>
          </cell>
          <cell r="D104">
            <v>1.74</v>
          </cell>
          <cell r="F104">
            <v>99.642857142857139</v>
          </cell>
          <cell r="G104">
            <v>102.82254684136869</v>
          </cell>
        </row>
        <row r="105">
          <cell r="A105">
            <v>40284</v>
          </cell>
          <cell r="B105">
            <v>28</v>
          </cell>
          <cell r="C105">
            <v>69421.350000000006</v>
          </cell>
          <cell r="D105">
            <v>1.7518</v>
          </cell>
          <cell r="F105">
            <v>100</v>
          </cell>
          <cell r="G105">
            <v>101.21440342471854</v>
          </cell>
        </row>
        <row r="106">
          <cell r="A106">
            <v>40285</v>
          </cell>
          <cell r="B106">
            <v>28</v>
          </cell>
          <cell r="C106">
            <v>69421.350000000006</v>
          </cell>
          <cell r="D106">
            <v>1.7518</v>
          </cell>
          <cell r="F106">
            <v>100</v>
          </cell>
          <cell r="G106">
            <v>101.21440342471854</v>
          </cell>
        </row>
        <row r="107">
          <cell r="A107">
            <v>40286</v>
          </cell>
          <cell r="B107">
            <v>28</v>
          </cell>
          <cell r="C107">
            <v>69421.350000000006</v>
          </cell>
          <cell r="D107">
            <v>1.7518</v>
          </cell>
          <cell r="F107">
            <v>100</v>
          </cell>
          <cell r="G107">
            <v>101.21440342471854</v>
          </cell>
        </row>
        <row r="108">
          <cell r="A108">
            <v>40287</v>
          </cell>
          <cell r="B108">
            <v>28.3</v>
          </cell>
          <cell r="C108">
            <v>69097.58</v>
          </cell>
          <cell r="D108">
            <v>1.7575499999999999</v>
          </cell>
          <cell r="F108">
            <v>101.07142857142857</v>
          </cell>
          <cell r="G108">
            <v>100.74235574202697</v>
          </cell>
        </row>
        <row r="109">
          <cell r="A109">
            <v>40288</v>
          </cell>
          <cell r="B109">
            <v>28.49</v>
          </cell>
          <cell r="C109">
            <v>69318.44</v>
          </cell>
          <cell r="D109">
            <v>1.7511000000000001</v>
          </cell>
          <cell r="F109">
            <v>101.74999999999999</v>
          </cell>
          <cell r="G109">
            <v>101.06436349814787</v>
          </cell>
        </row>
        <row r="110">
          <cell r="A110">
            <v>40289</v>
          </cell>
          <cell r="B110">
            <v>28.49</v>
          </cell>
          <cell r="C110">
            <v>69318.44</v>
          </cell>
          <cell r="D110">
            <v>1.7511000000000001</v>
          </cell>
          <cell r="F110">
            <v>101.74999999999999</v>
          </cell>
          <cell r="G110">
            <v>101.06436349814787</v>
          </cell>
        </row>
        <row r="111">
          <cell r="A111">
            <v>40290</v>
          </cell>
          <cell r="B111">
            <v>29.67</v>
          </cell>
          <cell r="C111">
            <v>69386.41</v>
          </cell>
          <cell r="D111">
            <v>1.7662500000000001</v>
          </cell>
          <cell r="F111">
            <v>105.96428571428571</v>
          </cell>
          <cell r="G111">
            <v>101.16346187351479</v>
          </cell>
        </row>
        <row r="112">
          <cell r="A112">
            <v>40291</v>
          </cell>
          <cell r="B112">
            <v>29.9</v>
          </cell>
          <cell r="C112">
            <v>69509.490000000005</v>
          </cell>
          <cell r="D112">
            <v>1.7623</v>
          </cell>
          <cell r="F112">
            <v>106.78571428571428</v>
          </cell>
          <cell r="G112">
            <v>101.34290910082331</v>
          </cell>
        </row>
        <row r="113">
          <cell r="A113">
            <v>40292</v>
          </cell>
          <cell r="B113">
            <v>29.9</v>
          </cell>
          <cell r="C113">
            <v>69509.490000000005</v>
          </cell>
          <cell r="D113">
            <v>1.7623</v>
          </cell>
          <cell r="F113">
            <v>106.78571428571428</v>
          </cell>
          <cell r="G113">
            <v>101.34290910082331</v>
          </cell>
        </row>
        <row r="114">
          <cell r="A114">
            <v>40293</v>
          </cell>
          <cell r="B114">
            <v>29.9</v>
          </cell>
          <cell r="C114">
            <v>69509.490000000005</v>
          </cell>
          <cell r="D114">
            <v>1.7623</v>
          </cell>
          <cell r="F114">
            <v>106.78571428571428</v>
          </cell>
          <cell r="G114">
            <v>101.34290910082331</v>
          </cell>
        </row>
        <row r="115">
          <cell r="A115">
            <v>40294</v>
          </cell>
          <cell r="B115">
            <v>29.2</v>
          </cell>
          <cell r="C115">
            <v>68871.94</v>
          </cell>
          <cell r="D115">
            <v>1.7442500000000001</v>
          </cell>
          <cell r="F115">
            <v>104.28571428571429</v>
          </cell>
          <cell r="G115">
            <v>100.41337887844317</v>
          </cell>
        </row>
        <row r="116">
          <cell r="A116">
            <v>40295</v>
          </cell>
          <cell r="B116">
            <v>29.05</v>
          </cell>
          <cell r="C116">
            <v>66511.100000000006</v>
          </cell>
          <cell r="D116">
            <v>1.7515000000000001</v>
          </cell>
          <cell r="F116">
            <v>103.75000000000001</v>
          </cell>
          <cell r="G116">
            <v>96.971339618457407</v>
          </cell>
        </row>
        <row r="117">
          <cell r="A117">
            <v>40296</v>
          </cell>
          <cell r="B117">
            <v>29.37</v>
          </cell>
          <cell r="C117">
            <v>66655.710000000006</v>
          </cell>
          <cell r="D117">
            <v>1.7576499999999999</v>
          </cell>
          <cell r="F117">
            <v>104.89285714285714</v>
          </cell>
          <cell r="G117">
            <v>97.182176988794467</v>
          </cell>
        </row>
        <row r="118">
          <cell r="A118">
            <v>40297</v>
          </cell>
          <cell r="B118">
            <v>29.3</v>
          </cell>
          <cell r="C118">
            <v>67978.05</v>
          </cell>
          <cell r="D118">
            <v>1.7309000000000001</v>
          </cell>
          <cell r="F118">
            <v>104.64285714285715</v>
          </cell>
          <cell r="G118">
            <v>99.110112043711169</v>
          </cell>
        </row>
        <row r="119">
          <cell r="A119">
            <v>40298</v>
          </cell>
          <cell r="B119">
            <v>29.95</v>
          </cell>
          <cell r="C119">
            <v>67529.73</v>
          </cell>
          <cell r="D119">
            <v>1.73075</v>
          </cell>
          <cell r="F119">
            <v>106.96428571428571</v>
          </cell>
          <cell r="G119">
            <v>98.456473914470379</v>
          </cell>
        </row>
        <row r="120">
          <cell r="A120">
            <v>40299</v>
          </cell>
          <cell r="B120">
            <v>29.95</v>
          </cell>
          <cell r="C120">
            <v>67529.73</v>
          </cell>
          <cell r="D120">
            <v>1.73075</v>
          </cell>
          <cell r="F120">
            <v>106.96428571428571</v>
          </cell>
          <cell r="G120">
            <v>98.456473914470379</v>
          </cell>
        </row>
        <row r="121">
          <cell r="A121">
            <v>40300</v>
          </cell>
          <cell r="B121">
            <v>29.95</v>
          </cell>
          <cell r="C121">
            <v>67529.73</v>
          </cell>
          <cell r="D121">
            <v>1.73075</v>
          </cell>
          <cell r="F121">
            <v>106.96428571428571</v>
          </cell>
          <cell r="G121">
            <v>98.456473914470379</v>
          </cell>
        </row>
        <row r="122">
          <cell r="A122">
            <v>40301</v>
          </cell>
          <cell r="B122">
            <v>29.5</v>
          </cell>
          <cell r="C122">
            <v>67119.41</v>
          </cell>
          <cell r="D122">
            <v>1.7344999999999999</v>
          </cell>
          <cell r="F122">
            <v>105.35714285714286</v>
          </cell>
          <cell r="G122">
            <v>97.858238731587448</v>
          </cell>
        </row>
        <row r="123">
          <cell r="A123">
            <v>40302</v>
          </cell>
          <cell r="B123">
            <v>28.6</v>
          </cell>
          <cell r="C123">
            <v>64869.32</v>
          </cell>
          <cell r="D123">
            <v>1.7555000000000001</v>
          </cell>
          <cell r="F123">
            <v>102.14285714285715</v>
          </cell>
          <cell r="G123">
            <v>94.577669900789346</v>
          </cell>
        </row>
        <row r="124">
          <cell r="A124">
            <v>40303</v>
          </cell>
          <cell r="B124">
            <v>28.5</v>
          </cell>
          <cell r="C124">
            <v>64914.17</v>
          </cell>
          <cell r="D124">
            <v>1.7878499999999999</v>
          </cell>
          <cell r="F124">
            <v>101.78571428571428</v>
          </cell>
          <cell r="G124">
            <v>94.643059957214334</v>
          </cell>
        </row>
        <row r="125">
          <cell r="A125">
            <v>40304</v>
          </cell>
          <cell r="B125">
            <v>27.9</v>
          </cell>
          <cell r="C125">
            <v>63414.22</v>
          </cell>
          <cell r="D125">
            <v>1.8084499999999999</v>
          </cell>
          <cell r="F125">
            <v>99.642857142857139</v>
          </cell>
          <cell r="G125">
            <v>92.456174446965605</v>
          </cell>
        </row>
        <row r="126">
          <cell r="A126">
            <v>40305</v>
          </cell>
          <cell r="B126">
            <v>27.99</v>
          </cell>
          <cell r="C126">
            <v>62870.879999999997</v>
          </cell>
          <cell r="D126">
            <v>1.84975</v>
          </cell>
          <cell r="F126">
            <v>99.964285714285708</v>
          </cell>
          <cell r="G126">
            <v>91.663999792384743</v>
          </cell>
        </row>
        <row r="127">
          <cell r="A127">
            <v>40306</v>
          </cell>
          <cell r="B127">
            <v>27.99</v>
          </cell>
          <cell r="C127">
            <v>62870.879999999997</v>
          </cell>
          <cell r="D127">
            <v>1.84975</v>
          </cell>
          <cell r="F127">
            <v>99.964285714285708</v>
          </cell>
          <cell r="G127">
            <v>91.663999792384743</v>
          </cell>
        </row>
        <row r="128">
          <cell r="A128">
            <v>40307</v>
          </cell>
          <cell r="B128">
            <v>27.99</v>
          </cell>
          <cell r="C128">
            <v>62870.879999999997</v>
          </cell>
          <cell r="D128">
            <v>1.84975</v>
          </cell>
          <cell r="F128">
            <v>99.964285714285708</v>
          </cell>
          <cell r="G128">
            <v>91.663999792384743</v>
          </cell>
        </row>
        <row r="129">
          <cell r="A129">
            <v>40308</v>
          </cell>
          <cell r="B129">
            <v>29</v>
          </cell>
          <cell r="C129">
            <v>65452.68</v>
          </cell>
          <cell r="D129">
            <v>1.7876000000000001</v>
          </cell>
          <cell r="F129">
            <v>103.57142857142858</v>
          </cell>
          <cell r="G129">
            <v>95.42819260571865</v>
          </cell>
        </row>
        <row r="130">
          <cell r="A130">
            <v>40309</v>
          </cell>
          <cell r="B130">
            <v>29</v>
          </cell>
          <cell r="C130">
            <v>64424.89</v>
          </cell>
          <cell r="D130">
            <v>1.78285</v>
          </cell>
          <cell r="F130">
            <v>103.57142857142858</v>
          </cell>
          <cell r="G130">
            <v>93.92970328368888</v>
          </cell>
        </row>
        <row r="131">
          <cell r="A131">
            <v>40310</v>
          </cell>
          <cell r="B131">
            <v>29.28</v>
          </cell>
          <cell r="C131">
            <v>65223.63</v>
          </cell>
          <cell r="D131">
            <v>1.77155</v>
          </cell>
          <cell r="F131">
            <v>104.57142857142858</v>
          </cell>
          <cell r="G131">
            <v>95.094244056685369</v>
          </cell>
        </row>
        <row r="132">
          <cell r="A132">
            <v>40311</v>
          </cell>
          <cell r="B132">
            <v>28.9</v>
          </cell>
          <cell r="C132">
            <v>64788.22</v>
          </cell>
          <cell r="D132">
            <v>1.7722500000000001</v>
          </cell>
          <cell r="F132">
            <v>103.21428571428571</v>
          </cell>
          <cell r="G132">
            <v>94.459428349483531</v>
          </cell>
        </row>
        <row r="133">
          <cell r="A133">
            <v>40312</v>
          </cell>
          <cell r="B133">
            <v>28.68</v>
          </cell>
          <cell r="C133">
            <v>63412.47</v>
          </cell>
          <cell r="D133">
            <v>1.7946</v>
          </cell>
          <cell r="F133">
            <v>102.42857142857143</v>
          </cell>
          <cell r="G133">
            <v>92.453622995488587</v>
          </cell>
        </row>
        <row r="134">
          <cell r="A134">
            <v>40313</v>
          </cell>
          <cell r="B134">
            <v>28.68</v>
          </cell>
          <cell r="C134">
            <v>63412.47</v>
          </cell>
          <cell r="D134">
            <v>1.7946</v>
          </cell>
          <cell r="F134">
            <v>102.42857142857143</v>
          </cell>
          <cell r="G134">
            <v>92.453622995488587</v>
          </cell>
        </row>
        <row r="135">
          <cell r="A135">
            <v>40314</v>
          </cell>
          <cell r="B135">
            <v>28.68</v>
          </cell>
          <cell r="C135">
            <v>63412.47</v>
          </cell>
          <cell r="D135">
            <v>1.7946</v>
          </cell>
          <cell r="F135">
            <v>102.42857142857143</v>
          </cell>
          <cell r="G135">
            <v>92.453622995488587</v>
          </cell>
        </row>
        <row r="136">
          <cell r="A136">
            <v>40315</v>
          </cell>
          <cell r="B136">
            <v>28.7</v>
          </cell>
          <cell r="C136">
            <v>62866.26</v>
          </cell>
          <cell r="D136">
            <v>1.8073999999999999</v>
          </cell>
          <cell r="F136">
            <v>102.49999999999999</v>
          </cell>
          <cell r="G136">
            <v>91.657263960485452</v>
          </cell>
        </row>
        <row r="137">
          <cell r="A137">
            <v>40316</v>
          </cell>
          <cell r="B137">
            <v>28.11</v>
          </cell>
          <cell r="C137">
            <v>60841.08</v>
          </cell>
          <cell r="D137">
            <v>1.7967500000000001</v>
          </cell>
          <cell r="F137">
            <v>100.39285714285715</v>
          </cell>
          <cell r="G137">
            <v>88.704607673512186</v>
          </cell>
        </row>
        <row r="138">
          <cell r="A138">
            <v>40317</v>
          </cell>
          <cell r="B138">
            <v>27</v>
          </cell>
          <cell r="C138">
            <v>59689.32</v>
          </cell>
          <cell r="D138">
            <v>1.83765</v>
          </cell>
          <cell r="F138">
            <v>96.428571428571431</v>
          </cell>
          <cell r="G138">
            <v>87.025373528851304</v>
          </cell>
        </row>
        <row r="139">
          <cell r="A139">
            <v>40318</v>
          </cell>
          <cell r="B139">
            <v>25.01</v>
          </cell>
          <cell r="C139">
            <v>58192.08</v>
          </cell>
          <cell r="D139">
            <v>1.8864000000000001</v>
          </cell>
          <cell r="F139">
            <v>89.321428571428569</v>
          </cell>
          <cell r="G139">
            <v>84.842439123461233</v>
          </cell>
        </row>
        <row r="140">
          <cell r="A140">
            <v>40319</v>
          </cell>
          <cell r="B140">
            <v>26</v>
          </cell>
          <cell r="C140">
            <v>60259.33</v>
          </cell>
          <cell r="D140">
            <v>1.8728</v>
          </cell>
          <cell r="F140">
            <v>92.857142857142861</v>
          </cell>
          <cell r="G140">
            <v>87.856432303941716</v>
          </cell>
        </row>
        <row r="141">
          <cell r="A141">
            <v>40320</v>
          </cell>
          <cell r="B141">
            <v>26</v>
          </cell>
          <cell r="C141">
            <v>60259.33</v>
          </cell>
          <cell r="D141">
            <v>1.8728</v>
          </cell>
          <cell r="F141">
            <v>92.857142857142861</v>
          </cell>
          <cell r="G141">
            <v>87.856432303941716</v>
          </cell>
        </row>
        <row r="142">
          <cell r="A142">
            <v>40321</v>
          </cell>
          <cell r="B142">
            <v>26</v>
          </cell>
          <cell r="C142">
            <v>60259.33</v>
          </cell>
          <cell r="D142">
            <v>1.8728</v>
          </cell>
          <cell r="F142">
            <v>92.857142857142861</v>
          </cell>
          <cell r="G142">
            <v>87.856432303941716</v>
          </cell>
        </row>
        <row r="143">
          <cell r="A143">
            <v>40322</v>
          </cell>
          <cell r="B143">
            <v>26.84</v>
          </cell>
          <cell r="C143">
            <v>59915.14</v>
          </cell>
          <cell r="D143">
            <v>1.8485</v>
          </cell>
          <cell r="F143">
            <v>95.857142857142847</v>
          </cell>
          <cell r="G143">
            <v>87.354612827444171</v>
          </cell>
        </row>
        <row r="144">
          <cell r="A144">
            <v>40323</v>
          </cell>
          <cell r="B144">
            <v>28.9</v>
          </cell>
          <cell r="C144">
            <v>59184.08</v>
          </cell>
          <cell r="D144">
            <v>1.8866000000000001</v>
          </cell>
          <cell r="F144">
            <v>103.21428571428571</v>
          </cell>
          <cell r="G144">
            <v>86.288747617855549</v>
          </cell>
        </row>
        <row r="145">
          <cell r="A145">
            <v>40324</v>
          </cell>
          <cell r="B145">
            <v>28.5</v>
          </cell>
          <cell r="C145">
            <v>60190.36</v>
          </cell>
          <cell r="D145">
            <v>1.8408</v>
          </cell>
          <cell r="F145">
            <v>101.78571428571428</v>
          </cell>
          <cell r="G145">
            <v>87.755875956302233</v>
          </cell>
        </row>
        <row r="146">
          <cell r="A146">
            <v>40325</v>
          </cell>
          <cell r="B146">
            <v>29.5</v>
          </cell>
          <cell r="C146">
            <v>62091.77</v>
          </cell>
          <cell r="D146">
            <v>1.8319000000000001</v>
          </cell>
          <cell r="F146">
            <v>105.35714285714286</v>
          </cell>
          <cell r="G146">
            <v>90.528079015098896</v>
          </cell>
        </row>
        <row r="147">
          <cell r="A147">
            <v>40326</v>
          </cell>
          <cell r="B147">
            <v>29.7</v>
          </cell>
          <cell r="C147">
            <v>61946.99</v>
          </cell>
          <cell r="D147">
            <v>1.8245</v>
          </cell>
          <cell r="F147">
            <v>106.07142857142857</v>
          </cell>
          <cell r="G147">
            <v>90.316993789475504</v>
          </cell>
        </row>
        <row r="148">
          <cell r="A148">
            <v>40327</v>
          </cell>
          <cell r="B148">
            <v>29.7</v>
          </cell>
          <cell r="C148">
            <v>61946.99</v>
          </cell>
          <cell r="D148">
            <v>1.8245</v>
          </cell>
          <cell r="F148">
            <v>106.07142857142857</v>
          </cell>
          <cell r="G148">
            <v>90.316993789475504</v>
          </cell>
        </row>
        <row r="149">
          <cell r="A149">
            <v>40328</v>
          </cell>
          <cell r="B149">
            <v>29.7</v>
          </cell>
          <cell r="C149">
            <v>61946.99</v>
          </cell>
          <cell r="D149">
            <v>1.8245</v>
          </cell>
          <cell r="F149">
            <v>106.07142857142857</v>
          </cell>
          <cell r="G149">
            <v>90.316993789475504</v>
          </cell>
        </row>
        <row r="150">
          <cell r="A150">
            <v>40329</v>
          </cell>
          <cell r="B150">
            <v>29.7</v>
          </cell>
          <cell r="C150">
            <v>61946.99</v>
          </cell>
          <cell r="D150">
            <v>1.8245</v>
          </cell>
          <cell r="F150">
            <v>106.07142857142857</v>
          </cell>
          <cell r="G150">
            <v>90.316993789475504</v>
          </cell>
        </row>
        <row r="151">
          <cell r="A151">
            <v>40330</v>
          </cell>
          <cell r="B151">
            <v>29.5</v>
          </cell>
          <cell r="C151">
            <v>61840.99</v>
          </cell>
          <cell r="D151">
            <v>1.8204</v>
          </cell>
          <cell r="F151">
            <v>105.35714285714286</v>
          </cell>
          <cell r="G151">
            <v>90.162448728582561</v>
          </cell>
        </row>
        <row r="152">
          <cell r="A152">
            <v>40331</v>
          </cell>
          <cell r="B152">
            <v>29.7</v>
          </cell>
          <cell r="C152">
            <v>62942.91</v>
          </cell>
          <cell r="D152">
            <v>1.83365</v>
          </cell>
          <cell r="F152">
            <v>106.07142857142857</v>
          </cell>
          <cell r="G152">
            <v>91.769017535178321</v>
          </cell>
        </row>
        <row r="153">
          <cell r="A153">
            <v>40332</v>
          </cell>
          <cell r="B153">
            <v>29.7</v>
          </cell>
          <cell r="C153">
            <v>62942.91</v>
          </cell>
          <cell r="D153">
            <v>1.8191999999999999</v>
          </cell>
          <cell r="F153">
            <v>106.07142857142857</v>
          </cell>
          <cell r="G153">
            <v>91.769017535178321</v>
          </cell>
        </row>
        <row r="154">
          <cell r="A154">
            <v>40333</v>
          </cell>
          <cell r="B154">
            <v>30</v>
          </cell>
          <cell r="C154">
            <v>61675.75</v>
          </cell>
          <cell r="D154">
            <v>1.83975</v>
          </cell>
          <cell r="F154">
            <v>107.14285714285714</v>
          </cell>
          <cell r="G154">
            <v>89.921533390262283</v>
          </cell>
        </row>
        <row r="155">
          <cell r="A155">
            <v>40334</v>
          </cell>
          <cell r="B155">
            <v>30</v>
          </cell>
          <cell r="C155">
            <v>61675.75</v>
          </cell>
          <cell r="D155">
            <v>1.83975</v>
          </cell>
          <cell r="F155">
            <v>107.14285714285714</v>
          </cell>
          <cell r="G155">
            <v>89.921533390262283</v>
          </cell>
        </row>
        <row r="156">
          <cell r="A156">
            <v>40335</v>
          </cell>
          <cell r="B156">
            <v>30</v>
          </cell>
          <cell r="C156">
            <v>61675.75</v>
          </cell>
          <cell r="D156">
            <v>1.83975</v>
          </cell>
          <cell r="F156">
            <v>107.14285714285714</v>
          </cell>
          <cell r="G156">
            <v>89.921533390262283</v>
          </cell>
        </row>
        <row r="157">
          <cell r="A157">
            <v>40336</v>
          </cell>
          <cell r="B157">
            <v>30.49</v>
          </cell>
          <cell r="C157">
            <v>61182.92</v>
          </cell>
          <cell r="D157">
            <v>1.8701000000000001</v>
          </cell>
          <cell r="F157">
            <v>108.89285714285715</v>
          </cell>
          <cell r="G157">
            <v>89.203000915169184</v>
          </cell>
        </row>
        <row r="158">
          <cell r="A158">
            <v>40337</v>
          </cell>
          <cell r="B158">
            <v>30.45</v>
          </cell>
          <cell r="C158">
            <v>61793</v>
          </cell>
          <cell r="D158">
            <v>1.8734999999999999</v>
          </cell>
          <cell r="F158">
            <v>108.74999999999999</v>
          </cell>
          <cell r="G158">
            <v>90.092480639221691</v>
          </cell>
        </row>
        <row r="159">
          <cell r="A159">
            <v>40338</v>
          </cell>
          <cell r="B159">
            <v>30</v>
          </cell>
          <cell r="C159">
            <v>61478.61</v>
          </cell>
          <cell r="D159">
            <v>1.8412500000000001</v>
          </cell>
          <cell r="F159">
            <v>107.14285714285714</v>
          </cell>
          <cell r="G159">
            <v>89.634108736446876</v>
          </cell>
        </row>
        <row r="160">
          <cell r="A160">
            <v>40339</v>
          </cell>
          <cell r="B160">
            <v>29.9</v>
          </cell>
          <cell r="C160">
            <v>63048.800000000003</v>
          </cell>
          <cell r="D160">
            <v>1.8202499999999999</v>
          </cell>
          <cell r="F160">
            <v>106.78571428571428</v>
          </cell>
          <cell r="G160">
            <v>91.923402219121272</v>
          </cell>
        </row>
        <row r="161">
          <cell r="A161">
            <v>40340</v>
          </cell>
          <cell r="B161">
            <v>30.9</v>
          </cell>
          <cell r="C161">
            <v>63605.38</v>
          </cell>
          <cell r="D161">
            <v>1.8079000000000001</v>
          </cell>
          <cell r="F161">
            <v>110.35714285714285</v>
          </cell>
          <cell r="G161">
            <v>92.734880426591019</v>
          </cell>
        </row>
        <row r="162">
          <cell r="A162">
            <v>40341</v>
          </cell>
          <cell r="B162">
            <v>30.9</v>
          </cell>
          <cell r="C162">
            <v>63605.38</v>
          </cell>
          <cell r="D162">
            <v>1.8079000000000001</v>
          </cell>
          <cell r="F162">
            <v>110.35714285714285</v>
          </cell>
          <cell r="G162">
            <v>92.734880426591019</v>
          </cell>
        </row>
        <row r="163">
          <cell r="A163">
            <v>40342</v>
          </cell>
          <cell r="B163">
            <v>30.9</v>
          </cell>
          <cell r="C163">
            <v>63605.38</v>
          </cell>
          <cell r="D163">
            <v>1.8079000000000001</v>
          </cell>
          <cell r="F163">
            <v>110.35714285714285</v>
          </cell>
          <cell r="G163">
            <v>92.734880426591019</v>
          </cell>
        </row>
        <row r="164">
          <cell r="A164">
            <v>40343</v>
          </cell>
          <cell r="B164">
            <v>31.5</v>
          </cell>
          <cell r="C164">
            <v>63532.85</v>
          </cell>
          <cell r="D164">
            <v>1.8010999999999999</v>
          </cell>
          <cell r="F164">
            <v>112.5</v>
          </cell>
          <cell r="G164">
            <v>92.62913369766116</v>
          </cell>
        </row>
        <row r="165">
          <cell r="A165">
            <v>40344</v>
          </cell>
          <cell r="B165">
            <v>32.79</v>
          </cell>
          <cell r="C165">
            <v>64442.27</v>
          </cell>
          <cell r="D165">
            <v>1.7940499999999999</v>
          </cell>
          <cell r="F165">
            <v>117.10714285714286</v>
          </cell>
          <cell r="G165">
            <v>93.955042841786224</v>
          </cell>
        </row>
        <row r="166">
          <cell r="A166">
            <v>40345</v>
          </cell>
          <cell r="B166">
            <v>33.99</v>
          </cell>
          <cell r="C166">
            <v>64750.71</v>
          </cell>
          <cell r="D166">
            <v>1.7903500000000001</v>
          </cell>
          <cell r="F166">
            <v>121.39285714285715</v>
          </cell>
          <cell r="G166">
            <v>94.404739809539237</v>
          </cell>
        </row>
        <row r="167">
          <cell r="A167">
            <v>40346</v>
          </cell>
          <cell r="B167">
            <v>32.520000000000003</v>
          </cell>
          <cell r="C167">
            <v>64540.91</v>
          </cell>
          <cell r="D167">
            <v>1.7837000000000001</v>
          </cell>
          <cell r="F167">
            <v>116.14285714285715</v>
          </cell>
          <cell r="G167">
            <v>94.098857226753026</v>
          </cell>
        </row>
        <row r="168">
          <cell r="A168">
            <v>40347</v>
          </cell>
          <cell r="B168">
            <v>32.75</v>
          </cell>
          <cell r="C168">
            <v>64437.58</v>
          </cell>
          <cell r="D168">
            <v>1.7732000000000001</v>
          </cell>
          <cell r="F168">
            <v>116.96428571428572</v>
          </cell>
          <cell r="G168">
            <v>93.948204951827861</v>
          </cell>
        </row>
        <row r="169">
          <cell r="A169">
            <v>40348</v>
          </cell>
          <cell r="B169">
            <v>32.75</v>
          </cell>
          <cell r="C169">
            <v>64437.58</v>
          </cell>
          <cell r="D169">
            <v>1.7732000000000001</v>
          </cell>
          <cell r="F169">
            <v>116.96428571428572</v>
          </cell>
          <cell r="G169">
            <v>93.948204951827861</v>
          </cell>
        </row>
        <row r="170">
          <cell r="A170">
            <v>40349</v>
          </cell>
          <cell r="B170">
            <v>32.75</v>
          </cell>
          <cell r="C170">
            <v>64437.58</v>
          </cell>
          <cell r="D170">
            <v>1.7732000000000001</v>
          </cell>
          <cell r="F170">
            <v>116.96428571428572</v>
          </cell>
          <cell r="G170">
            <v>93.948204951827861</v>
          </cell>
        </row>
        <row r="171">
          <cell r="A171">
            <v>40350</v>
          </cell>
          <cell r="B171">
            <v>33.35</v>
          </cell>
          <cell r="C171">
            <v>64829.03</v>
          </cell>
          <cell r="D171">
            <v>1.7637</v>
          </cell>
          <cell r="F171">
            <v>119.10714285714286</v>
          </cell>
          <cell r="G171">
            <v>94.518928197927309</v>
          </cell>
        </row>
        <row r="172">
          <cell r="A172">
            <v>40351</v>
          </cell>
          <cell r="B172">
            <v>33.49</v>
          </cell>
          <cell r="C172">
            <v>64810.62</v>
          </cell>
          <cell r="D172">
            <v>1.7641500000000001</v>
          </cell>
          <cell r="F172">
            <v>119.60714285714286</v>
          </cell>
          <cell r="G172">
            <v>94.492086928389213</v>
          </cell>
        </row>
        <row r="173">
          <cell r="A173">
            <v>40352</v>
          </cell>
          <cell r="B173">
            <v>33</v>
          </cell>
          <cell r="C173">
            <v>65160.33</v>
          </cell>
          <cell r="D173">
            <v>1.7968500000000001</v>
          </cell>
          <cell r="F173">
            <v>117.85714285714286</v>
          </cell>
          <cell r="G173">
            <v>95.001954411831377</v>
          </cell>
        </row>
        <row r="174">
          <cell r="A174">
            <v>40353</v>
          </cell>
          <cell r="B174">
            <v>33.99</v>
          </cell>
          <cell r="C174">
            <v>63936.7</v>
          </cell>
          <cell r="D174">
            <v>1.7924</v>
          </cell>
          <cell r="F174">
            <v>121.39285714285715</v>
          </cell>
          <cell r="G174">
            <v>93.217935799940534</v>
          </cell>
        </row>
        <row r="175">
          <cell r="A175">
            <v>40354</v>
          </cell>
          <cell r="B175">
            <v>34</v>
          </cell>
          <cell r="C175">
            <v>64823.83</v>
          </cell>
          <cell r="D175">
            <v>1.7867999999999999</v>
          </cell>
          <cell r="F175">
            <v>121.42857142857142</v>
          </cell>
          <cell r="G175">
            <v>94.511346742109922</v>
          </cell>
        </row>
        <row r="176">
          <cell r="A176">
            <v>40355</v>
          </cell>
          <cell r="B176">
            <v>34</v>
          </cell>
          <cell r="C176">
            <v>64823.83</v>
          </cell>
          <cell r="D176">
            <v>1.7867999999999999</v>
          </cell>
          <cell r="F176">
            <v>121.42857142857142</v>
          </cell>
          <cell r="G176">
            <v>94.511346742109922</v>
          </cell>
        </row>
        <row r="177">
          <cell r="A177">
            <v>40356</v>
          </cell>
          <cell r="B177">
            <v>34</v>
          </cell>
          <cell r="C177">
            <v>64823.83</v>
          </cell>
          <cell r="D177">
            <v>1.7867999999999999</v>
          </cell>
          <cell r="F177">
            <v>121.42857142857142</v>
          </cell>
          <cell r="G177">
            <v>94.511346742109922</v>
          </cell>
        </row>
        <row r="178">
          <cell r="A178">
            <v>40357</v>
          </cell>
          <cell r="B178">
            <v>34.89</v>
          </cell>
          <cell r="C178">
            <v>64225.22</v>
          </cell>
          <cell r="D178">
            <v>1.7789999999999999</v>
          </cell>
          <cell r="F178">
            <v>124.60714285714285</v>
          </cell>
          <cell r="G178">
            <v>93.63858996002385</v>
          </cell>
        </row>
        <row r="179">
          <cell r="A179">
            <v>40358</v>
          </cell>
          <cell r="B179">
            <v>35</v>
          </cell>
          <cell r="C179">
            <v>61977.91</v>
          </cell>
          <cell r="D179">
            <v>1.8023</v>
          </cell>
          <cell r="F179">
            <v>125</v>
          </cell>
          <cell r="G179">
            <v>90.362074292143518</v>
          </cell>
        </row>
        <row r="180">
          <cell r="A180">
            <v>40359</v>
          </cell>
          <cell r="B180">
            <v>34.5</v>
          </cell>
          <cell r="C180">
            <v>60935.9</v>
          </cell>
          <cell r="D180">
            <v>1.8025</v>
          </cell>
          <cell r="F180">
            <v>123.21428571428572</v>
          </cell>
          <cell r="G180">
            <v>88.842852604397734</v>
          </cell>
        </row>
        <row r="181">
          <cell r="A181">
            <v>40360</v>
          </cell>
          <cell r="B181">
            <v>34</v>
          </cell>
          <cell r="C181">
            <v>61236.2</v>
          </cell>
          <cell r="D181">
            <v>1.8050999999999999</v>
          </cell>
          <cell r="F181">
            <v>121.42857142857142</v>
          </cell>
          <cell r="G181">
            <v>89.280681677851987</v>
          </cell>
        </row>
        <row r="182">
          <cell r="A182">
            <v>40361</v>
          </cell>
          <cell r="B182">
            <v>34.700000000000003</v>
          </cell>
          <cell r="C182">
            <v>61429.79</v>
          </cell>
          <cell r="D182">
            <v>1.7716000000000001</v>
          </cell>
          <cell r="F182">
            <v>123.92857142857143</v>
          </cell>
          <cell r="G182">
            <v>89.562930530099763</v>
          </cell>
        </row>
        <row r="183">
          <cell r="A183">
            <v>40362</v>
          </cell>
          <cell r="B183">
            <v>34.700000000000003</v>
          </cell>
          <cell r="C183">
            <v>61429.79</v>
          </cell>
          <cell r="D183">
            <v>1.7716000000000001</v>
          </cell>
          <cell r="F183">
            <v>123.92857142857143</v>
          </cell>
          <cell r="G183">
            <v>89.562930530099763</v>
          </cell>
        </row>
        <row r="184">
          <cell r="A184">
            <v>40363</v>
          </cell>
          <cell r="B184">
            <v>34.700000000000003</v>
          </cell>
          <cell r="C184">
            <v>61429.79</v>
          </cell>
          <cell r="D184">
            <v>1.7716000000000001</v>
          </cell>
          <cell r="F184">
            <v>123.92857142857143</v>
          </cell>
          <cell r="G184">
            <v>89.562930530099763</v>
          </cell>
        </row>
        <row r="185">
          <cell r="A185">
            <v>40364</v>
          </cell>
          <cell r="B185">
            <v>34.700000000000003</v>
          </cell>
          <cell r="C185">
            <v>61429.79</v>
          </cell>
          <cell r="D185">
            <v>1.7716000000000001</v>
          </cell>
          <cell r="F185">
            <v>123.92857142857143</v>
          </cell>
          <cell r="G185">
            <v>89.562930530099763</v>
          </cell>
        </row>
        <row r="186">
          <cell r="A186">
            <v>40365</v>
          </cell>
          <cell r="B186">
            <v>34.43</v>
          </cell>
          <cell r="C186">
            <v>62064.75</v>
          </cell>
          <cell r="D186">
            <v>1.7646500000000001</v>
          </cell>
          <cell r="F186">
            <v>122.96428571428571</v>
          </cell>
          <cell r="G186">
            <v>90.488684604293923</v>
          </cell>
        </row>
        <row r="187">
          <cell r="A187">
            <v>40366</v>
          </cell>
          <cell r="B187">
            <v>35</v>
          </cell>
          <cell r="C187">
            <v>63283.8</v>
          </cell>
          <cell r="D187">
            <v>1.7698</v>
          </cell>
          <cell r="F187">
            <v>125</v>
          </cell>
          <cell r="G187">
            <v>92.266025703176382</v>
          </cell>
        </row>
        <row r="188">
          <cell r="A188">
            <v>40367</v>
          </cell>
          <cell r="B188">
            <v>35</v>
          </cell>
          <cell r="C188">
            <v>63476.32</v>
          </cell>
          <cell r="D188">
            <v>1.7686999999999999</v>
          </cell>
          <cell r="F188">
            <v>125</v>
          </cell>
          <cell r="G188">
            <v>92.546714525092497</v>
          </cell>
        </row>
        <row r="189">
          <cell r="A189">
            <v>40368</v>
          </cell>
          <cell r="B189">
            <v>35</v>
          </cell>
          <cell r="C189">
            <v>63476.32</v>
          </cell>
          <cell r="D189">
            <v>1.76075</v>
          </cell>
          <cell r="F189">
            <v>125</v>
          </cell>
          <cell r="G189">
            <v>92.546714525092497</v>
          </cell>
        </row>
        <row r="190">
          <cell r="A190">
            <v>40369</v>
          </cell>
          <cell r="B190">
            <v>35</v>
          </cell>
          <cell r="C190">
            <v>63476.32</v>
          </cell>
          <cell r="D190">
            <v>1.76075</v>
          </cell>
          <cell r="F190">
            <v>125</v>
          </cell>
          <cell r="G190">
            <v>92.546714525092497</v>
          </cell>
        </row>
        <row r="191">
          <cell r="A191">
            <v>40370</v>
          </cell>
          <cell r="B191">
            <v>35</v>
          </cell>
          <cell r="C191">
            <v>63476.32</v>
          </cell>
          <cell r="D191">
            <v>1.76075</v>
          </cell>
          <cell r="F191">
            <v>125</v>
          </cell>
          <cell r="G191">
            <v>92.546714525092497</v>
          </cell>
        </row>
        <row r="192">
          <cell r="A192">
            <v>40371</v>
          </cell>
          <cell r="B192">
            <v>34.75</v>
          </cell>
          <cell r="C192">
            <v>62960.1</v>
          </cell>
          <cell r="D192">
            <v>1.76315</v>
          </cell>
          <cell r="F192">
            <v>124.10714285714286</v>
          </cell>
          <cell r="G192">
            <v>91.794080078543871</v>
          </cell>
        </row>
        <row r="193">
          <cell r="A193">
            <v>40372</v>
          </cell>
          <cell r="B193">
            <v>34.75</v>
          </cell>
          <cell r="C193">
            <v>63685.56</v>
          </cell>
          <cell r="D193">
            <v>1.7516499999999999</v>
          </cell>
          <cell r="F193">
            <v>124.10714285714286</v>
          </cell>
          <cell r="G193">
            <v>92.851780643406073</v>
          </cell>
        </row>
        <row r="194">
          <cell r="A194">
            <v>40373</v>
          </cell>
          <cell r="B194">
            <v>34.74</v>
          </cell>
          <cell r="C194">
            <v>63479.46</v>
          </cell>
          <cell r="D194">
            <v>1.7649999999999999</v>
          </cell>
          <cell r="F194">
            <v>124.07142857142858</v>
          </cell>
          <cell r="G194">
            <v>92.551292558028393</v>
          </cell>
        </row>
        <row r="195">
          <cell r="A195">
            <v>40374</v>
          </cell>
          <cell r="B195">
            <v>35</v>
          </cell>
          <cell r="C195">
            <v>63489.37</v>
          </cell>
          <cell r="D195">
            <v>1.7693000000000001</v>
          </cell>
          <cell r="F195">
            <v>125</v>
          </cell>
          <cell r="G195">
            <v>92.565741063249604</v>
          </cell>
        </row>
        <row r="196">
          <cell r="A196">
            <v>40375</v>
          </cell>
          <cell r="B196">
            <v>34.4</v>
          </cell>
          <cell r="C196">
            <v>62339.27</v>
          </cell>
          <cell r="D196">
            <v>1.7783500000000001</v>
          </cell>
          <cell r="F196">
            <v>122.85714285714285</v>
          </cell>
          <cell r="G196">
            <v>90.888927152561195</v>
          </cell>
        </row>
        <row r="197">
          <cell r="A197">
            <v>40376</v>
          </cell>
          <cell r="B197">
            <v>34.4</v>
          </cell>
          <cell r="C197">
            <v>62339.27</v>
          </cell>
          <cell r="D197">
            <v>1.7783500000000001</v>
          </cell>
          <cell r="F197">
            <v>122.85714285714285</v>
          </cell>
          <cell r="G197">
            <v>90.888927152561195</v>
          </cell>
        </row>
        <row r="198">
          <cell r="A198">
            <v>40377</v>
          </cell>
          <cell r="B198">
            <v>34.4</v>
          </cell>
          <cell r="C198">
            <v>62339.27</v>
          </cell>
          <cell r="D198">
            <v>1.7783500000000001</v>
          </cell>
          <cell r="F198">
            <v>122.85714285714285</v>
          </cell>
          <cell r="G198">
            <v>90.888927152561195</v>
          </cell>
        </row>
        <row r="199">
          <cell r="A199">
            <v>40378</v>
          </cell>
          <cell r="B199">
            <v>34.49</v>
          </cell>
          <cell r="C199">
            <v>63297.04</v>
          </cell>
          <cell r="D199">
            <v>1.7847999999999999</v>
          </cell>
          <cell r="F199">
            <v>123.17857142857143</v>
          </cell>
          <cell r="G199">
            <v>92.285329256065268</v>
          </cell>
        </row>
        <row r="200">
          <cell r="A200">
            <v>40379</v>
          </cell>
          <cell r="B200">
            <v>34.4</v>
          </cell>
          <cell r="C200">
            <v>64462.5</v>
          </cell>
          <cell r="D200">
            <v>1.7808999999999999</v>
          </cell>
          <cell r="F200">
            <v>122.85714285714285</v>
          </cell>
          <cell r="G200">
            <v>93.984537620860436</v>
          </cell>
        </row>
        <row r="201">
          <cell r="A201">
            <v>40380</v>
          </cell>
          <cell r="B201">
            <v>34.799999999999997</v>
          </cell>
          <cell r="C201">
            <v>64476.84</v>
          </cell>
          <cell r="D201">
            <v>1.77495</v>
          </cell>
          <cell r="F201">
            <v>124.28571428571426</v>
          </cell>
          <cell r="G201">
            <v>94.005444943249145</v>
          </cell>
        </row>
        <row r="202">
          <cell r="A202">
            <v>40381</v>
          </cell>
          <cell r="B202">
            <v>34.9</v>
          </cell>
          <cell r="C202">
            <v>65748.100000000006</v>
          </cell>
          <cell r="D202">
            <v>1.7615000000000001</v>
          </cell>
          <cell r="F202">
            <v>124.64285714285714</v>
          </cell>
          <cell r="G202">
            <v>95.858906774482747</v>
          </cell>
        </row>
        <row r="203">
          <cell r="A203">
            <v>40382</v>
          </cell>
          <cell r="B203">
            <v>34.200000000000003</v>
          </cell>
          <cell r="C203">
            <v>66322.990000000005</v>
          </cell>
          <cell r="D203">
            <v>1.7618</v>
          </cell>
          <cell r="F203">
            <v>122.14285714285715</v>
          </cell>
          <cell r="G203">
            <v>96.697080454263343</v>
          </cell>
        </row>
        <row r="204">
          <cell r="A204">
            <v>40383</v>
          </cell>
          <cell r="B204">
            <v>34.200000000000003</v>
          </cell>
          <cell r="C204">
            <v>66322.990000000005</v>
          </cell>
          <cell r="D204">
            <v>1.7618</v>
          </cell>
          <cell r="F204">
            <v>122.14285714285715</v>
          </cell>
          <cell r="G204">
            <v>96.697080454263343</v>
          </cell>
        </row>
        <row r="205">
          <cell r="A205">
            <v>40384</v>
          </cell>
          <cell r="B205">
            <v>34.200000000000003</v>
          </cell>
          <cell r="C205">
            <v>66322.990000000005</v>
          </cell>
          <cell r="D205">
            <v>1.7618</v>
          </cell>
          <cell r="F205">
            <v>122.14285714285715</v>
          </cell>
          <cell r="G205">
            <v>96.697080454263343</v>
          </cell>
        </row>
        <row r="206">
          <cell r="A206">
            <v>40385</v>
          </cell>
          <cell r="B206">
            <v>34.15</v>
          </cell>
          <cell r="C206">
            <v>66443.259999999995</v>
          </cell>
          <cell r="D206">
            <v>1.7714000000000001</v>
          </cell>
          <cell r="F206">
            <v>121.96428571428571</v>
          </cell>
          <cell r="G206">
            <v>96.87243077948591</v>
          </cell>
        </row>
        <row r="207">
          <cell r="A207">
            <v>40386</v>
          </cell>
          <cell r="B207">
            <v>34.700000000000003</v>
          </cell>
          <cell r="C207">
            <v>66674.44</v>
          </cell>
          <cell r="D207">
            <v>1.76675</v>
          </cell>
          <cell r="F207">
            <v>123.92857142857143</v>
          </cell>
          <cell r="G207">
            <v>97.209484809459795</v>
          </cell>
        </row>
        <row r="208">
          <cell r="A208">
            <v>40387</v>
          </cell>
          <cell r="B208">
            <v>35</v>
          </cell>
          <cell r="C208">
            <v>66808.25</v>
          </cell>
          <cell r="D208">
            <v>1.7639</v>
          </cell>
          <cell r="F208">
            <v>125</v>
          </cell>
          <cell r="G208">
            <v>97.404576079253033</v>
          </cell>
        </row>
        <row r="209">
          <cell r="A209">
            <v>40388</v>
          </cell>
          <cell r="B209">
            <v>35</v>
          </cell>
          <cell r="C209">
            <v>66953.83</v>
          </cell>
          <cell r="D209">
            <v>1.7637499999999999</v>
          </cell>
          <cell r="F209">
            <v>125</v>
          </cell>
          <cell r="G209">
            <v>97.616827682694492</v>
          </cell>
        </row>
        <row r="210">
          <cell r="A210">
            <v>40389</v>
          </cell>
          <cell r="B210">
            <v>36.6</v>
          </cell>
          <cell r="C210">
            <v>67515.399999999994</v>
          </cell>
          <cell r="D210">
            <v>1.75925</v>
          </cell>
          <cell r="F210">
            <v>130.71428571428572</v>
          </cell>
          <cell r="G210">
            <v>98.435581171804373</v>
          </cell>
        </row>
        <row r="211">
          <cell r="A211">
            <v>40390</v>
          </cell>
          <cell r="B211">
            <v>36.6</v>
          </cell>
          <cell r="C211">
            <v>67515.399999999994</v>
          </cell>
          <cell r="D211">
            <v>1.75925</v>
          </cell>
          <cell r="F211">
            <v>130.71428571428572</v>
          </cell>
          <cell r="G211">
            <v>98.435581171804373</v>
          </cell>
        </row>
        <row r="212">
          <cell r="A212">
            <v>40391</v>
          </cell>
          <cell r="B212">
            <v>36.6</v>
          </cell>
          <cell r="C212">
            <v>67515.399999999994</v>
          </cell>
          <cell r="D212">
            <v>1.75925</v>
          </cell>
          <cell r="F212">
            <v>130.71428571428572</v>
          </cell>
          <cell r="G212">
            <v>98.435581171804373</v>
          </cell>
        </row>
        <row r="213">
          <cell r="A213">
            <v>40392</v>
          </cell>
          <cell r="B213">
            <v>36.5</v>
          </cell>
          <cell r="C213">
            <v>68517.460000000006</v>
          </cell>
          <cell r="D213">
            <v>1.7472000000000001</v>
          </cell>
          <cell r="F213">
            <v>130.35714285714286</v>
          </cell>
          <cell r="G213">
            <v>99.896556867260813</v>
          </cell>
        </row>
        <row r="214">
          <cell r="A214">
            <v>40393</v>
          </cell>
          <cell r="B214">
            <v>36</v>
          </cell>
          <cell r="C214">
            <v>67997.36</v>
          </cell>
          <cell r="D214">
            <v>1.7615000000000001</v>
          </cell>
          <cell r="F214">
            <v>128.57142857142858</v>
          </cell>
          <cell r="G214">
            <v>99.138265488294593</v>
          </cell>
        </row>
        <row r="215">
          <cell r="A215">
            <v>40394</v>
          </cell>
          <cell r="B215">
            <v>35.950000000000003</v>
          </cell>
          <cell r="C215">
            <v>68272</v>
          </cell>
          <cell r="D215">
            <v>1.75925</v>
          </cell>
          <cell r="F215">
            <v>128.39285714285717</v>
          </cell>
          <cell r="G215">
            <v>99.538682993234559</v>
          </cell>
        </row>
        <row r="216">
          <cell r="A216">
            <v>40395</v>
          </cell>
          <cell r="B216">
            <v>36.25</v>
          </cell>
          <cell r="C216">
            <v>68411.72</v>
          </cell>
          <cell r="D216">
            <v>1.7563500000000001</v>
          </cell>
          <cell r="F216">
            <v>129.46428571428572</v>
          </cell>
          <cell r="G216">
            <v>99.742390879158734</v>
          </cell>
        </row>
        <row r="217">
          <cell r="A217">
            <v>40396</v>
          </cell>
          <cell r="B217">
            <v>36.36</v>
          </cell>
          <cell r="C217">
            <v>68094.759999999995</v>
          </cell>
          <cell r="D217">
            <v>1.75875</v>
          </cell>
          <cell r="F217">
            <v>129.85714285714286</v>
          </cell>
          <cell r="G217">
            <v>99.280271987643374</v>
          </cell>
        </row>
        <row r="218">
          <cell r="A218">
            <v>40397</v>
          </cell>
          <cell r="B218">
            <v>36.36</v>
          </cell>
          <cell r="C218">
            <v>68094.759999999995</v>
          </cell>
          <cell r="D218">
            <v>1.75875</v>
          </cell>
          <cell r="F218">
            <v>129.85714285714286</v>
          </cell>
          <cell r="G218">
            <v>99.280271987643374</v>
          </cell>
        </row>
        <row r="219">
          <cell r="A219">
            <v>40398</v>
          </cell>
          <cell r="B219">
            <v>36.36</v>
          </cell>
          <cell r="C219">
            <v>68094.759999999995</v>
          </cell>
          <cell r="D219">
            <v>1.75875</v>
          </cell>
          <cell r="F219">
            <v>129.85714285714286</v>
          </cell>
          <cell r="G219">
            <v>99.280271987643374</v>
          </cell>
        </row>
        <row r="220">
          <cell r="A220">
            <v>40399</v>
          </cell>
          <cell r="B220">
            <v>36.5</v>
          </cell>
          <cell r="C220">
            <v>67862.28</v>
          </cell>
          <cell r="D220">
            <v>1.7544999999999999</v>
          </cell>
          <cell r="F220">
            <v>130.35714285714286</v>
          </cell>
          <cell r="G220">
            <v>98.941322593715171</v>
          </cell>
        </row>
        <row r="221">
          <cell r="A221">
            <v>40400</v>
          </cell>
          <cell r="B221">
            <v>36.5</v>
          </cell>
          <cell r="C221">
            <v>67223.23</v>
          </cell>
          <cell r="D221">
            <v>1.7614000000000001</v>
          </cell>
          <cell r="F221">
            <v>130.35714285714286</v>
          </cell>
          <cell r="G221">
            <v>98.009605412926177</v>
          </cell>
        </row>
        <row r="222">
          <cell r="A222">
            <v>40401</v>
          </cell>
          <cell r="B222">
            <v>36</v>
          </cell>
          <cell r="C222">
            <v>65790.289999999994</v>
          </cell>
          <cell r="D222">
            <v>1.7721</v>
          </cell>
          <cell r="F222">
            <v>128.57142857142858</v>
          </cell>
          <cell r="G222">
            <v>95.920418624662659</v>
          </cell>
        </row>
        <row r="223">
          <cell r="A223">
            <v>40402</v>
          </cell>
          <cell r="B223">
            <v>35.799999999999997</v>
          </cell>
          <cell r="C223">
            <v>65966.17</v>
          </cell>
          <cell r="D223">
            <v>1.76925</v>
          </cell>
          <cell r="F223">
            <v>127.85714285714285</v>
          </cell>
          <cell r="G223">
            <v>96.176846787963143</v>
          </cell>
        </row>
        <row r="224">
          <cell r="A224">
            <v>40403</v>
          </cell>
          <cell r="B224">
            <v>38</v>
          </cell>
          <cell r="C224">
            <v>66264.429999999993</v>
          </cell>
          <cell r="D224">
            <v>1.7709999999999999</v>
          </cell>
          <cell r="F224">
            <v>135.71428571428572</v>
          </cell>
          <cell r="G224">
            <v>96.611701597981337</v>
          </cell>
        </row>
        <row r="225">
          <cell r="A225">
            <v>40404</v>
          </cell>
          <cell r="B225">
            <v>38</v>
          </cell>
          <cell r="C225">
            <v>66264.429999999993</v>
          </cell>
          <cell r="D225">
            <v>1.7709999999999999</v>
          </cell>
          <cell r="F225">
            <v>135.71428571428572</v>
          </cell>
          <cell r="G225">
            <v>96.611701597981337</v>
          </cell>
        </row>
        <row r="226">
          <cell r="A226">
            <v>40405</v>
          </cell>
          <cell r="B226">
            <v>38</v>
          </cell>
          <cell r="C226">
            <v>66264.429999999993</v>
          </cell>
          <cell r="D226">
            <v>1.7709999999999999</v>
          </cell>
          <cell r="F226">
            <v>135.71428571428572</v>
          </cell>
          <cell r="G226">
            <v>96.611701597981337</v>
          </cell>
        </row>
        <row r="227">
          <cell r="A227">
            <v>40406</v>
          </cell>
          <cell r="B227">
            <v>37.5</v>
          </cell>
          <cell r="C227">
            <v>66701.89</v>
          </cell>
          <cell r="D227">
            <v>1.76315</v>
          </cell>
          <cell r="F227">
            <v>133.92857142857142</v>
          </cell>
          <cell r="G227">
            <v>97.249506148341965</v>
          </cell>
        </row>
        <row r="228">
          <cell r="A228">
            <v>40407</v>
          </cell>
          <cell r="B228">
            <v>36.76</v>
          </cell>
          <cell r="C228">
            <v>67583.77</v>
          </cell>
          <cell r="D228">
            <v>1.75065</v>
          </cell>
          <cell r="F228">
            <v>131.28571428571428</v>
          </cell>
          <cell r="G228">
            <v>98.535262736080341</v>
          </cell>
        </row>
        <row r="229">
          <cell r="A229">
            <v>40408</v>
          </cell>
          <cell r="B229">
            <v>36.799999999999997</v>
          </cell>
          <cell r="C229">
            <v>67638.38</v>
          </cell>
          <cell r="D229">
            <v>1.7533000000000001</v>
          </cell>
          <cell r="F229">
            <v>131.42857142857142</v>
          </cell>
          <cell r="G229">
            <v>98.614882601885654</v>
          </cell>
        </row>
        <row r="230">
          <cell r="A230">
            <v>40409</v>
          </cell>
          <cell r="B230">
            <v>36.89</v>
          </cell>
          <cell r="C230">
            <v>66887.13</v>
          </cell>
          <cell r="D230">
            <v>1.76325</v>
          </cell>
          <cell r="F230">
            <v>131.75</v>
          </cell>
          <cell r="G230">
            <v>97.51958093211374</v>
          </cell>
        </row>
        <row r="231">
          <cell r="A231">
            <v>40410</v>
          </cell>
          <cell r="B231">
            <v>36.799999999999997</v>
          </cell>
          <cell r="C231">
            <v>66677.16</v>
          </cell>
          <cell r="D231">
            <v>1.764</v>
          </cell>
          <cell r="F231">
            <v>131.42857142857142</v>
          </cell>
          <cell r="G231">
            <v>97.213450494041197</v>
          </cell>
        </row>
        <row r="232">
          <cell r="A232">
            <v>40411</v>
          </cell>
          <cell r="B232">
            <v>36.799999999999997</v>
          </cell>
          <cell r="C232">
            <v>66677.16</v>
          </cell>
          <cell r="D232">
            <v>1.764</v>
          </cell>
          <cell r="F232">
            <v>131.42857142857142</v>
          </cell>
          <cell r="G232">
            <v>97.213450494041197</v>
          </cell>
        </row>
        <row r="233">
          <cell r="A233">
            <v>40412</v>
          </cell>
          <cell r="B233">
            <v>36.799999999999997</v>
          </cell>
          <cell r="C233">
            <v>66677.16</v>
          </cell>
          <cell r="D233">
            <v>1.764</v>
          </cell>
          <cell r="F233">
            <v>131.42857142857142</v>
          </cell>
          <cell r="G233">
            <v>97.213450494041197</v>
          </cell>
        </row>
        <row r="234">
          <cell r="A234">
            <v>40413</v>
          </cell>
          <cell r="B234">
            <v>37.299999999999997</v>
          </cell>
          <cell r="C234">
            <v>65981.86</v>
          </cell>
          <cell r="D234">
            <v>1.7623</v>
          </cell>
          <cell r="F234">
            <v>133.21428571428569</v>
          </cell>
          <cell r="G234">
            <v>96.199722372919851</v>
          </cell>
        </row>
        <row r="235">
          <cell r="A235">
            <v>40414</v>
          </cell>
          <cell r="B235">
            <v>37.299999999999997</v>
          </cell>
          <cell r="C235">
            <v>65156.36</v>
          </cell>
          <cell r="D235">
            <v>1.768</v>
          </cell>
          <cell r="F235">
            <v>133.21428571428569</v>
          </cell>
          <cell r="G235">
            <v>94.996166261909266</v>
          </cell>
        </row>
        <row r="236">
          <cell r="A236">
            <v>40415</v>
          </cell>
          <cell r="B236">
            <v>36.99</v>
          </cell>
          <cell r="C236">
            <v>64803.43</v>
          </cell>
          <cell r="D236">
            <v>1.7704</v>
          </cell>
          <cell r="F236">
            <v>132.10714285714286</v>
          </cell>
          <cell r="G236">
            <v>94.481604107749391</v>
          </cell>
        </row>
        <row r="237">
          <cell r="A237">
            <v>40416</v>
          </cell>
          <cell r="B237">
            <v>36.46</v>
          </cell>
          <cell r="C237">
            <v>63867.48</v>
          </cell>
          <cell r="D237">
            <v>1.7578</v>
          </cell>
          <cell r="F237">
            <v>130.21428571428572</v>
          </cell>
          <cell r="G237">
            <v>93.117014959232918</v>
          </cell>
        </row>
        <row r="238">
          <cell r="A238">
            <v>40417</v>
          </cell>
          <cell r="B238">
            <v>36.86</v>
          </cell>
          <cell r="C238">
            <v>65585.14</v>
          </cell>
          <cell r="D238">
            <v>1.75265</v>
          </cell>
          <cell r="F238">
            <v>131.64285714285714</v>
          </cell>
          <cell r="G238">
            <v>95.621315612943931</v>
          </cell>
        </row>
        <row r="239">
          <cell r="A239">
            <v>40418</v>
          </cell>
          <cell r="B239">
            <v>36.86</v>
          </cell>
          <cell r="C239">
            <v>65585.14</v>
          </cell>
          <cell r="D239">
            <v>1.75265</v>
          </cell>
          <cell r="F239">
            <v>131.64285714285714</v>
          </cell>
          <cell r="G239">
            <v>95.621315612943931</v>
          </cell>
        </row>
        <row r="240">
          <cell r="A240">
            <v>40419</v>
          </cell>
          <cell r="B240">
            <v>36.86</v>
          </cell>
          <cell r="C240">
            <v>65585.14</v>
          </cell>
          <cell r="D240">
            <v>1.75265</v>
          </cell>
          <cell r="F240">
            <v>131.64285714285714</v>
          </cell>
          <cell r="G240">
            <v>95.621315612943931</v>
          </cell>
        </row>
        <row r="241">
          <cell r="A241">
            <v>40420</v>
          </cell>
          <cell r="B241">
            <v>36.75</v>
          </cell>
          <cell r="C241">
            <v>64260.79</v>
          </cell>
          <cell r="D241">
            <v>1.7556</v>
          </cell>
          <cell r="F241">
            <v>131.25</v>
          </cell>
          <cell r="G241">
            <v>93.690450033759348</v>
          </cell>
        </row>
        <row r="242">
          <cell r="A242">
            <v>40421</v>
          </cell>
          <cell r="B242">
            <v>36.99</v>
          </cell>
          <cell r="C242">
            <v>65145.45</v>
          </cell>
          <cell r="D242">
            <v>1.7539499999999999</v>
          </cell>
          <cell r="F242">
            <v>132.10714285714286</v>
          </cell>
          <cell r="G242">
            <v>94.980259784415466</v>
          </cell>
        </row>
        <row r="243">
          <cell r="A243">
            <v>40422</v>
          </cell>
          <cell r="B243">
            <v>37.1</v>
          </cell>
          <cell r="C243">
            <v>67072.53</v>
          </cell>
          <cell r="D243">
            <v>1.7400500000000001</v>
          </cell>
          <cell r="F243">
            <v>132.5</v>
          </cell>
          <cell r="G243">
            <v>97.789888991449132</v>
          </cell>
        </row>
        <row r="244">
          <cell r="A244">
            <v>40423</v>
          </cell>
          <cell r="B244">
            <v>37.25</v>
          </cell>
          <cell r="C244">
            <v>66808.08</v>
          </cell>
          <cell r="D244">
            <v>1.7364999999999999</v>
          </cell>
          <cell r="F244">
            <v>133.03571428571428</v>
          </cell>
          <cell r="G244">
            <v>97.404328223966701</v>
          </cell>
        </row>
        <row r="245">
          <cell r="A245">
            <v>40424</v>
          </cell>
          <cell r="B245">
            <v>37.71</v>
          </cell>
          <cell r="C245">
            <v>66678.62</v>
          </cell>
          <cell r="D245">
            <v>1.72525</v>
          </cell>
          <cell r="F245">
            <v>134.67857142857142</v>
          </cell>
          <cell r="G245">
            <v>97.215579133559132</v>
          </cell>
        </row>
        <row r="246">
          <cell r="A246">
            <v>40425</v>
          </cell>
          <cell r="B246">
            <v>37.71</v>
          </cell>
          <cell r="C246">
            <v>66678.62</v>
          </cell>
          <cell r="D246">
            <v>1.72525</v>
          </cell>
          <cell r="F246">
            <v>134.67857142857142</v>
          </cell>
          <cell r="G246">
            <v>97.215579133559132</v>
          </cell>
        </row>
        <row r="247">
          <cell r="A247">
            <v>40426</v>
          </cell>
          <cell r="B247">
            <v>37.71</v>
          </cell>
          <cell r="C247">
            <v>66678.62</v>
          </cell>
          <cell r="D247">
            <v>1.72525</v>
          </cell>
          <cell r="F247">
            <v>134.67857142857142</v>
          </cell>
          <cell r="G247">
            <v>97.215579133559132</v>
          </cell>
        </row>
        <row r="248">
          <cell r="A248">
            <v>40427</v>
          </cell>
          <cell r="B248">
            <v>37.71</v>
          </cell>
          <cell r="C248">
            <v>66678.62</v>
          </cell>
          <cell r="D248">
            <v>1.72525</v>
          </cell>
          <cell r="F248">
            <v>134.67857142857142</v>
          </cell>
          <cell r="G248">
            <v>97.215579133559132</v>
          </cell>
        </row>
        <row r="249">
          <cell r="A249">
            <v>40428</v>
          </cell>
          <cell r="B249">
            <v>37.1</v>
          </cell>
          <cell r="C249">
            <v>66747.3</v>
          </cell>
          <cell r="D249">
            <v>1.72695</v>
          </cell>
          <cell r="F249">
            <v>132.5</v>
          </cell>
          <cell r="G249">
            <v>97.315712669239602</v>
          </cell>
        </row>
        <row r="250">
          <cell r="A250">
            <v>40429</v>
          </cell>
          <cell r="B250">
            <v>37.549999999999997</v>
          </cell>
          <cell r="C250">
            <v>66407.28</v>
          </cell>
          <cell r="D250">
            <v>1.7230000000000001</v>
          </cell>
          <cell r="F250">
            <v>134.10714285714283</v>
          </cell>
          <cell r="G250">
            <v>96.819972937118663</v>
          </cell>
        </row>
        <row r="251">
          <cell r="A251">
            <v>40430</v>
          </cell>
          <cell r="B251">
            <v>37.549999999999997</v>
          </cell>
          <cell r="C251">
            <v>66624.100000000006</v>
          </cell>
          <cell r="D251">
            <v>1.722</v>
          </cell>
          <cell r="F251">
            <v>134.10714285714283</v>
          </cell>
          <cell r="G251">
            <v>97.136090485258379</v>
          </cell>
        </row>
        <row r="252">
          <cell r="A252">
            <v>40431</v>
          </cell>
          <cell r="B252">
            <v>39</v>
          </cell>
          <cell r="C252">
            <v>66806.789999999994</v>
          </cell>
          <cell r="D252">
            <v>1.7174</v>
          </cell>
          <cell r="F252">
            <v>139.28571428571428</v>
          </cell>
          <cell r="G252">
            <v>97.402447439735056</v>
          </cell>
        </row>
        <row r="253">
          <cell r="A253">
            <v>40432</v>
          </cell>
          <cell r="B253">
            <v>39</v>
          </cell>
          <cell r="C253">
            <v>66806.789999999994</v>
          </cell>
          <cell r="D253">
            <v>1.7174</v>
          </cell>
          <cell r="F253">
            <v>139.28571428571428</v>
          </cell>
          <cell r="G253">
            <v>97.402447439735056</v>
          </cell>
        </row>
        <row r="254">
          <cell r="A254">
            <v>40433</v>
          </cell>
          <cell r="B254">
            <v>39</v>
          </cell>
          <cell r="C254">
            <v>66806.789999999994</v>
          </cell>
          <cell r="D254">
            <v>1.7174</v>
          </cell>
          <cell r="F254">
            <v>139.28571428571428</v>
          </cell>
          <cell r="G254">
            <v>97.402447439735056</v>
          </cell>
        </row>
        <row r="255">
          <cell r="A255">
            <v>40434</v>
          </cell>
          <cell r="B255">
            <v>40.5</v>
          </cell>
          <cell r="C255">
            <v>68030.58</v>
          </cell>
          <cell r="D255">
            <v>1.7152000000000001</v>
          </cell>
          <cell r="F255">
            <v>144.64285714285714</v>
          </cell>
          <cell r="G255">
            <v>99.18669932718953</v>
          </cell>
        </row>
        <row r="256">
          <cell r="A256">
            <v>40435</v>
          </cell>
          <cell r="B256">
            <v>40.4</v>
          </cell>
          <cell r="C256">
            <v>67691.850000000006</v>
          </cell>
          <cell r="D256">
            <v>1.70675</v>
          </cell>
          <cell r="F256">
            <v>144.28571428571428</v>
          </cell>
          <cell r="G256">
            <v>98.692840379300236</v>
          </cell>
        </row>
        <row r="257">
          <cell r="A257">
            <v>40436</v>
          </cell>
          <cell r="B257">
            <v>41.74</v>
          </cell>
          <cell r="C257">
            <v>68106.850000000006</v>
          </cell>
          <cell r="D257">
            <v>1.7116</v>
          </cell>
          <cell r="F257">
            <v>149.07142857142858</v>
          </cell>
          <cell r="G257">
            <v>99.297898872418827</v>
          </cell>
        </row>
        <row r="258">
          <cell r="A258">
            <v>40437</v>
          </cell>
          <cell r="B258">
            <v>40.25</v>
          </cell>
          <cell r="C258">
            <v>67662.990000000005</v>
          </cell>
          <cell r="D258">
            <v>1.71715</v>
          </cell>
          <cell r="F258">
            <v>143.75</v>
          </cell>
          <cell r="G258">
            <v>98.650763299513727</v>
          </cell>
        </row>
        <row r="259">
          <cell r="A259">
            <v>40438</v>
          </cell>
          <cell r="B259">
            <v>41.01</v>
          </cell>
          <cell r="C259">
            <v>67089.119999999995</v>
          </cell>
          <cell r="D259">
            <v>1.7159</v>
          </cell>
          <cell r="F259">
            <v>146.46428571428572</v>
          </cell>
          <cell r="G259">
            <v>97.81407675145114</v>
          </cell>
        </row>
        <row r="260">
          <cell r="A260">
            <v>40439</v>
          </cell>
          <cell r="B260">
            <v>41.01</v>
          </cell>
          <cell r="C260">
            <v>67089.119999999995</v>
          </cell>
          <cell r="D260">
            <v>1.7159</v>
          </cell>
          <cell r="F260">
            <v>146.46428571428572</v>
          </cell>
          <cell r="G260">
            <v>97.81407675145114</v>
          </cell>
        </row>
        <row r="261">
          <cell r="A261">
            <v>40440</v>
          </cell>
          <cell r="B261">
            <v>41.01</v>
          </cell>
          <cell r="C261">
            <v>67089.119999999995</v>
          </cell>
          <cell r="D261">
            <v>1.7159</v>
          </cell>
          <cell r="F261">
            <v>146.46428571428572</v>
          </cell>
          <cell r="G261">
            <v>97.81407675145114</v>
          </cell>
        </row>
        <row r="262">
          <cell r="A262">
            <v>40441</v>
          </cell>
          <cell r="B262">
            <v>41</v>
          </cell>
          <cell r="C262">
            <v>68190.460000000006</v>
          </cell>
          <cell r="D262">
            <v>1.7173</v>
          </cell>
          <cell r="F262">
            <v>146.42857142857142</v>
          </cell>
          <cell r="G262">
            <v>99.419799934128818</v>
          </cell>
        </row>
        <row r="263">
          <cell r="A263">
            <v>40442</v>
          </cell>
          <cell r="B263">
            <v>41</v>
          </cell>
          <cell r="C263">
            <v>67719.13</v>
          </cell>
          <cell r="D263">
            <v>1.7299</v>
          </cell>
          <cell r="F263">
            <v>146.42857142857142</v>
          </cell>
          <cell r="G263">
            <v>98.732613862896073</v>
          </cell>
        </row>
        <row r="264">
          <cell r="A264">
            <v>40443</v>
          </cell>
          <cell r="B264">
            <v>41.1</v>
          </cell>
          <cell r="C264">
            <v>68325.179999999993</v>
          </cell>
          <cell r="D264">
            <v>1.7190000000000001</v>
          </cell>
          <cell r="F264">
            <v>146.78571428571431</v>
          </cell>
          <cell r="G264">
            <v>99.616217958690086</v>
          </cell>
        </row>
        <row r="265">
          <cell r="A265">
            <v>40444</v>
          </cell>
          <cell r="B265">
            <v>41</v>
          </cell>
          <cell r="C265">
            <v>68794.320000000007</v>
          </cell>
          <cell r="D265">
            <v>1.7211000000000001</v>
          </cell>
          <cell r="F265">
            <v>146.42857142857142</v>
          </cell>
          <cell r="G265">
            <v>100.3002110706459</v>
          </cell>
        </row>
        <row r="266">
          <cell r="A266">
            <v>40445</v>
          </cell>
          <cell r="B266">
            <v>41</v>
          </cell>
          <cell r="C266">
            <v>68196.479999999996</v>
          </cell>
          <cell r="D266">
            <v>1.7124999999999999</v>
          </cell>
          <cell r="F266">
            <v>146.42857142857142</v>
          </cell>
          <cell r="G266">
            <v>99.428576927209704</v>
          </cell>
        </row>
        <row r="267">
          <cell r="A267">
            <v>40446</v>
          </cell>
          <cell r="B267">
            <v>41</v>
          </cell>
          <cell r="C267">
            <v>68196.479999999996</v>
          </cell>
          <cell r="D267">
            <v>1.7124999999999999</v>
          </cell>
          <cell r="F267">
            <v>146.42857142857142</v>
          </cell>
          <cell r="G267">
            <v>99.428576927209704</v>
          </cell>
        </row>
        <row r="268">
          <cell r="A268">
            <v>40447</v>
          </cell>
          <cell r="B268">
            <v>41</v>
          </cell>
          <cell r="C268">
            <v>68196.479999999996</v>
          </cell>
          <cell r="D268">
            <v>1.7124999999999999</v>
          </cell>
          <cell r="F268">
            <v>146.42857142857142</v>
          </cell>
          <cell r="G268">
            <v>99.428576927209704</v>
          </cell>
        </row>
        <row r="269">
          <cell r="A269">
            <v>40448</v>
          </cell>
          <cell r="B269">
            <v>40.5</v>
          </cell>
          <cell r="C269">
            <v>68815.97</v>
          </cell>
          <cell r="D269">
            <v>1.7117500000000001</v>
          </cell>
          <cell r="F269">
            <v>144.64285714285714</v>
          </cell>
          <cell r="G269">
            <v>100.33177617034714</v>
          </cell>
        </row>
        <row r="270">
          <cell r="A270">
            <v>40449</v>
          </cell>
          <cell r="B270">
            <v>41.25</v>
          </cell>
          <cell r="C270">
            <v>69227.63</v>
          </cell>
          <cell r="D270">
            <v>1.7088000000000001</v>
          </cell>
          <cell r="F270">
            <v>147.32142857142858</v>
          </cell>
          <cell r="G270">
            <v>100.93196503607533</v>
          </cell>
        </row>
        <row r="271">
          <cell r="A271">
            <v>40450</v>
          </cell>
          <cell r="B271">
            <v>42.9</v>
          </cell>
          <cell r="C271">
            <v>69228.240000000005</v>
          </cell>
          <cell r="D271">
            <v>1.7072499999999999</v>
          </cell>
          <cell r="F271">
            <v>153.21428571428569</v>
          </cell>
          <cell r="G271">
            <v>100.93285439916161</v>
          </cell>
        </row>
        <row r="272">
          <cell r="A272">
            <v>40451</v>
          </cell>
          <cell r="B272">
            <v>43.2</v>
          </cell>
          <cell r="C272">
            <v>69429.78</v>
          </cell>
          <cell r="D272">
            <v>1.6941999999999999</v>
          </cell>
          <cell r="F272">
            <v>154.28571428571431</v>
          </cell>
          <cell r="G272">
            <v>101.22669413097636</v>
          </cell>
        </row>
        <row r="273">
          <cell r="A273">
            <v>40452</v>
          </cell>
          <cell r="B273">
            <v>43.85</v>
          </cell>
          <cell r="C273">
            <v>70229.350000000006</v>
          </cell>
          <cell r="D273">
            <v>1.6854</v>
          </cell>
          <cell r="F273">
            <v>156.60714285714286</v>
          </cell>
          <cell r="G273">
            <v>102.39244502095907</v>
          </cell>
        </row>
        <row r="274">
          <cell r="A274">
            <v>40453</v>
          </cell>
          <cell r="B274">
            <v>43.85</v>
          </cell>
          <cell r="C274">
            <v>70229.350000000006</v>
          </cell>
          <cell r="D274">
            <v>1.6854</v>
          </cell>
          <cell r="F274">
            <v>156.60714285714286</v>
          </cell>
          <cell r="G274">
            <v>102.39244502095907</v>
          </cell>
        </row>
        <row r="275">
          <cell r="A275">
            <v>40454</v>
          </cell>
          <cell r="B275">
            <v>43.85</v>
          </cell>
          <cell r="C275">
            <v>70229.350000000006</v>
          </cell>
          <cell r="D275">
            <v>1.6854</v>
          </cell>
          <cell r="F275">
            <v>156.60714285714286</v>
          </cell>
          <cell r="G275">
            <v>102.39244502095907</v>
          </cell>
        </row>
        <row r="276">
          <cell r="A276">
            <v>40455</v>
          </cell>
          <cell r="B276">
            <v>44.35</v>
          </cell>
          <cell r="C276">
            <v>70384.92</v>
          </cell>
          <cell r="D276">
            <v>1.6857</v>
          </cell>
          <cell r="F276">
            <v>158.39285714285717</v>
          </cell>
          <cell r="G276">
            <v>102.61926176740354</v>
          </cell>
        </row>
        <row r="277">
          <cell r="A277">
            <v>40456</v>
          </cell>
          <cell r="B277">
            <v>46</v>
          </cell>
          <cell r="C277">
            <v>71283.11</v>
          </cell>
          <cell r="D277">
            <v>1.6820999999999999</v>
          </cell>
          <cell r="F277">
            <v>164.28571428571428</v>
          </cell>
          <cell r="G277">
            <v>103.9287978829076</v>
          </cell>
        </row>
        <row r="278">
          <cell r="A278">
            <v>40457</v>
          </cell>
          <cell r="B278">
            <v>45.4</v>
          </cell>
          <cell r="C278">
            <v>70541.37</v>
          </cell>
          <cell r="D278">
            <v>1.6806000000000001</v>
          </cell>
          <cell r="F278">
            <v>162.14285714285714</v>
          </cell>
          <cell r="G278">
            <v>102.84736152944789</v>
          </cell>
        </row>
        <row r="279">
          <cell r="A279">
            <v>40458</v>
          </cell>
          <cell r="B279">
            <v>44</v>
          </cell>
          <cell r="C279">
            <v>69918.399999999994</v>
          </cell>
          <cell r="D279">
            <v>1.6775500000000001</v>
          </cell>
          <cell r="F279">
            <v>157.14285714285714</v>
          </cell>
          <cell r="G279">
            <v>101.9390885428019</v>
          </cell>
        </row>
        <row r="280">
          <cell r="A280">
            <v>40459</v>
          </cell>
          <cell r="B280">
            <v>45.23</v>
          </cell>
          <cell r="C280">
            <v>70808.800000000003</v>
          </cell>
          <cell r="D280">
            <v>1.6810499999999999</v>
          </cell>
          <cell r="F280">
            <v>161.53571428571428</v>
          </cell>
          <cell r="G280">
            <v>103.23726705430261</v>
          </cell>
        </row>
        <row r="281">
          <cell r="A281">
            <v>40460</v>
          </cell>
          <cell r="B281">
            <v>45.23</v>
          </cell>
          <cell r="C281">
            <v>70808.800000000003</v>
          </cell>
          <cell r="D281">
            <v>1.6810499999999999</v>
          </cell>
          <cell r="F281">
            <v>161.53571428571428</v>
          </cell>
          <cell r="G281">
            <v>103.23726705430261</v>
          </cell>
        </row>
        <row r="282">
          <cell r="A282">
            <v>40461</v>
          </cell>
          <cell r="B282">
            <v>45.23</v>
          </cell>
          <cell r="C282">
            <v>70808.800000000003</v>
          </cell>
          <cell r="D282">
            <v>1.6810499999999999</v>
          </cell>
          <cell r="F282">
            <v>161.53571428571428</v>
          </cell>
          <cell r="G282">
            <v>103.23726705430261</v>
          </cell>
        </row>
        <row r="283">
          <cell r="A283">
            <v>40462</v>
          </cell>
          <cell r="B283">
            <v>47</v>
          </cell>
          <cell r="C283">
            <v>70946.490000000005</v>
          </cell>
          <cell r="D283">
            <v>1.6640999999999999</v>
          </cell>
          <cell r="F283">
            <v>167.85714285714286</v>
          </cell>
          <cell r="G283">
            <v>103.43801525651347</v>
          </cell>
        </row>
        <row r="284">
          <cell r="A284">
            <v>40463</v>
          </cell>
          <cell r="B284">
            <v>47</v>
          </cell>
          <cell r="C284">
            <v>70946.490000000005</v>
          </cell>
          <cell r="D284">
            <v>1.66995</v>
          </cell>
          <cell r="F284">
            <v>167.85714285714286</v>
          </cell>
          <cell r="G284">
            <v>103.43801525651347</v>
          </cell>
        </row>
        <row r="285">
          <cell r="A285">
            <v>40464</v>
          </cell>
          <cell r="B285">
            <v>49.4</v>
          </cell>
          <cell r="C285">
            <v>71674.899999999994</v>
          </cell>
          <cell r="D285">
            <v>1.6567000000000001</v>
          </cell>
          <cell r="F285">
            <v>176.42857142857142</v>
          </cell>
          <cell r="G285">
            <v>104.50001683957973</v>
          </cell>
        </row>
        <row r="286">
          <cell r="A286">
            <v>40465</v>
          </cell>
          <cell r="B286">
            <v>49.5</v>
          </cell>
          <cell r="C286">
            <v>71692.289999999994</v>
          </cell>
          <cell r="D286">
            <v>1.65615</v>
          </cell>
          <cell r="F286">
            <v>176.78571428571428</v>
          </cell>
          <cell r="G286">
            <v>104.5253709773998</v>
          </cell>
        </row>
        <row r="287">
          <cell r="A287">
            <v>40466</v>
          </cell>
          <cell r="B287">
            <v>49.5</v>
          </cell>
          <cell r="C287">
            <v>71830.179999999993</v>
          </cell>
          <cell r="D287">
            <v>1.66235</v>
          </cell>
          <cell r="F287">
            <v>176.78571428571428</v>
          </cell>
          <cell r="G287">
            <v>104.72641077406517</v>
          </cell>
        </row>
        <row r="288">
          <cell r="A288">
            <v>40467</v>
          </cell>
          <cell r="B288">
            <v>49.5</v>
          </cell>
          <cell r="C288">
            <v>71830.179999999993</v>
          </cell>
          <cell r="D288">
            <v>1.66235</v>
          </cell>
          <cell r="F288">
            <v>176.78571428571428</v>
          </cell>
          <cell r="G288">
            <v>104.72641077406517</v>
          </cell>
        </row>
        <row r="289">
          <cell r="A289">
            <v>40468</v>
          </cell>
          <cell r="B289">
            <v>49.5</v>
          </cell>
          <cell r="C289">
            <v>71830.179999999993</v>
          </cell>
          <cell r="D289">
            <v>1.66235</v>
          </cell>
          <cell r="F289">
            <v>176.78571428571428</v>
          </cell>
          <cell r="G289">
            <v>104.72641077406517</v>
          </cell>
        </row>
        <row r="290">
          <cell r="A290">
            <v>40469</v>
          </cell>
          <cell r="B290">
            <v>48.29</v>
          </cell>
          <cell r="C290">
            <v>71735.53</v>
          </cell>
          <cell r="D290">
            <v>1.6594500000000001</v>
          </cell>
          <cell r="F290">
            <v>172.46428571428572</v>
          </cell>
          <cell r="G290">
            <v>104.58841369846597</v>
          </cell>
        </row>
        <row r="291">
          <cell r="A291">
            <v>40470</v>
          </cell>
          <cell r="B291">
            <v>46.6</v>
          </cell>
          <cell r="C291">
            <v>69863.58</v>
          </cell>
          <cell r="D291">
            <v>1.6898500000000001</v>
          </cell>
          <cell r="F291">
            <v>166.42857142857144</v>
          </cell>
          <cell r="G291">
            <v>101.85916250281934</v>
          </cell>
        </row>
        <row r="292">
          <cell r="A292">
            <v>40471</v>
          </cell>
          <cell r="B292">
            <v>46</v>
          </cell>
          <cell r="C292">
            <v>70404.679999999993</v>
          </cell>
          <cell r="D292">
            <v>1.6756500000000001</v>
          </cell>
          <cell r="F292">
            <v>164.28571428571428</v>
          </cell>
          <cell r="G292">
            <v>102.64807129950964</v>
          </cell>
        </row>
        <row r="293">
          <cell r="A293">
            <v>40472</v>
          </cell>
          <cell r="B293">
            <v>45.45</v>
          </cell>
          <cell r="C293">
            <v>69652.100000000006</v>
          </cell>
          <cell r="D293">
            <v>1.69085</v>
          </cell>
          <cell r="F293">
            <v>162.32142857142858</v>
          </cell>
          <cell r="G293">
            <v>101.55083052661521</v>
          </cell>
        </row>
        <row r="294">
          <cell r="A294">
            <v>40473</v>
          </cell>
          <cell r="B294">
            <v>45</v>
          </cell>
          <cell r="C294">
            <v>69529.73</v>
          </cell>
          <cell r="D294">
            <v>1.69495</v>
          </cell>
          <cell r="F294">
            <v>160.71428571428572</v>
          </cell>
          <cell r="G294">
            <v>101.37241845962022</v>
          </cell>
        </row>
        <row r="295">
          <cell r="A295">
            <v>40474</v>
          </cell>
          <cell r="B295">
            <v>45</v>
          </cell>
          <cell r="C295">
            <v>69529.73</v>
          </cell>
          <cell r="D295">
            <v>1.69495</v>
          </cell>
          <cell r="F295">
            <v>160.71428571428572</v>
          </cell>
          <cell r="G295">
            <v>101.37241845962022</v>
          </cell>
        </row>
        <row r="296">
          <cell r="A296">
            <v>40475</v>
          </cell>
          <cell r="B296">
            <v>45</v>
          </cell>
          <cell r="C296">
            <v>69529.73</v>
          </cell>
          <cell r="D296">
            <v>1.69495</v>
          </cell>
          <cell r="F296">
            <v>160.71428571428572</v>
          </cell>
          <cell r="G296">
            <v>101.37241845962022</v>
          </cell>
        </row>
        <row r="297">
          <cell r="A297">
            <v>40476</v>
          </cell>
          <cell r="B297">
            <v>43.85</v>
          </cell>
          <cell r="C297">
            <v>69580.28</v>
          </cell>
          <cell r="D297">
            <v>1.7056500000000001</v>
          </cell>
          <cell r="F297">
            <v>156.60714285714286</v>
          </cell>
          <cell r="G297">
            <v>101.44611895799886</v>
          </cell>
        </row>
        <row r="298">
          <cell r="A298">
            <v>40477</v>
          </cell>
          <cell r="B298">
            <v>42.7</v>
          </cell>
          <cell r="C298">
            <v>70740.39</v>
          </cell>
          <cell r="D298">
            <v>1.70705</v>
          </cell>
          <cell r="F298">
            <v>152.5</v>
          </cell>
          <cell r="G298">
            <v>103.13752717113576</v>
          </cell>
        </row>
        <row r="299">
          <cell r="A299">
            <v>40478</v>
          </cell>
          <cell r="B299">
            <v>40.89</v>
          </cell>
          <cell r="C299">
            <v>70568.94</v>
          </cell>
          <cell r="D299">
            <v>1.7161500000000001</v>
          </cell>
          <cell r="F299">
            <v>146.03571428571428</v>
          </cell>
          <cell r="G299">
            <v>102.88755782500279</v>
          </cell>
        </row>
        <row r="300">
          <cell r="A300">
            <v>40479</v>
          </cell>
          <cell r="B300">
            <v>42.64</v>
          </cell>
          <cell r="C300">
            <v>70320.13</v>
          </cell>
          <cell r="D300">
            <v>1.7134</v>
          </cell>
          <cell r="F300">
            <v>152.28571428571428</v>
          </cell>
          <cell r="G300">
            <v>102.52479974386344</v>
          </cell>
        </row>
        <row r="301">
          <cell r="A301">
            <v>40480</v>
          </cell>
          <cell r="B301">
            <v>43.03</v>
          </cell>
          <cell r="C301">
            <v>70673.3</v>
          </cell>
          <cell r="D301">
            <v>1.69665</v>
          </cell>
          <cell r="F301">
            <v>153.67857142857144</v>
          </cell>
          <cell r="G301">
            <v>103.0397118113687</v>
          </cell>
        </row>
        <row r="302">
          <cell r="A302">
            <v>40481</v>
          </cell>
          <cell r="B302">
            <v>43.03</v>
          </cell>
          <cell r="C302">
            <v>70673.3</v>
          </cell>
          <cell r="D302">
            <v>1.69665</v>
          </cell>
          <cell r="F302">
            <v>153.67857142857144</v>
          </cell>
          <cell r="G302">
            <v>103.0397118113687</v>
          </cell>
        </row>
        <row r="303">
          <cell r="A303">
            <v>40482</v>
          </cell>
          <cell r="B303">
            <v>43.03</v>
          </cell>
          <cell r="C303">
            <v>70673.3</v>
          </cell>
          <cell r="D303">
            <v>1.69665</v>
          </cell>
          <cell r="F303">
            <v>153.67857142857144</v>
          </cell>
          <cell r="G303">
            <v>103.0397118113687</v>
          </cell>
        </row>
        <row r="304">
          <cell r="A304">
            <v>40483</v>
          </cell>
          <cell r="B304">
            <v>43.89</v>
          </cell>
          <cell r="C304">
            <v>71560.929999999993</v>
          </cell>
          <cell r="D304">
            <v>1.7047000000000001</v>
          </cell>
          <cell r="F304">
            <v>156.75</v>
          </cell>
          <cell r="G304">
            <v>104.33385173967437</v>
          </cell>
        </row>
        <row r="305">
          <cell r="A305">
            <v>40484</v>
          </cell>
          <cell r="B305">
            <v>43.89</v>
          </cell>
          <cell r="C305">
            <v>71560.929999999993</v>
          </cell>
          <cell r="D305">
            <v>1.7038</v>
          </cell>
          <cell r="F305">
            <v>156.75</v>
          </cell>
          <cell r="G305">
            <v>104.33385173967437</v>
          </cell>
        </row>
        <row r="306">
          <cell r="A306">
            <v>40485</v>
          </cell>
          <cell r="B306">
            <v>45.5</v>
          </cell>
          <cell r="C306">
            <v>71904.77</v>
          </cell>
          <cell r="D306">
            <v>1.6991499999999999</v>
          </cell>
          <cell r="F306">
            <v>162.5</v>
          </cell>
          <cell r="G306">
            <v>104.83516092587655</v>
          </cell>
        </row>
        <row r="307">
          <cell r="A307">
            <v>40486</v>
          </cell>
          <cell r="B307">
            <v>43.01</v>
          </cell>
          <cell r="C307">
            <v>72995.69</v>
          </cell>
          <cell r="D307">
            <v>1.6793</v>
          </cell>
          <cell r="F307">
            <v>153.60714285714286</v>
          </cell>
          <cell r="G307">
            <v>106.42569203747397</v>
          </cell>
        </row>
      </sheetData>
      <sheetData sheetId="2">
        <row r="1">
          <cell r="C1" t="str">
            <v>Mean</v>
          </cell>
          <cell r="D1" t="str">
            <v>StdDev</v>
          </cell>
          <cell r="F1" t="e">
            <v>#DIV/0!</v>
          </cell>
        </row>
        <row r="2">
          <cell r="B2" t="str">
            <v>DROG3-BR</v>
          </cell>
          <cell r="C2" t="e">
            <v>#DIV/0!</v>
          </cell>
          <cell r="D2" t="e">
            <v>#DIV/0!</v>
          </cell>
          <cell r="F2" t="e">
            <v>#DIV/0!</v>
          </cell>
        </row>
        <row r="3">
          <cell r="B3" t="str">
            <v>PE</v>
          </cell>
          <cell r="C3" t="str">
            <v>Mean</v>
          </cell>
          <cell r="D3" t="str">
            <v>+1 StdDev</v>
          </cell>
          <cell r="E3" t="str">
            <v>-1 StdDev</v>
          </cell>
          <cell r="F3" t="e">
            <v>#DIV/0!</v>
          </cell>
        </row>
        <row r="4">
          <cell r="A4">
            <v>39448</v>
          </cell>
          <cell r="B4" t="str">
            <v>#Calc</v>
          </cell>
          <cell r="C4" t="e">
            <v>#DIV/0!</v>
          </cell>
          <cell r="D4" t="e">
            <v>#DIV/0!</v>
          </cell>
          <cell r="E4" t="e">
            <v>#DIV/0!</v>
          </cell>
        </row>
        <row r="5">
          <cell r="A5">
            <v>39449</v>
          </cell>
          <cell r="B5" t="str">
            <v>#Calc</v>
          </cell>
          <cell r="C5" t="e">
            <v>#DIV/0!</v>
          </cell>
          <cell r="D5" t="e">
            <v>#DIV/0!</v>
          </cell>
          <cell r="E5" t="e">
            <v>#DIV/0!</v>
          </cell>
        </row>
        <row r="6">
          <cell r="A6">
            <v>39450</v>
          </cell>
          <cell r="B6" t="str">
            <v>#Calc</v>
          </cell>
          <cell r="C6" t="e">
            <v>#DIV/0!</v>
          </cell>
          <cell r="D6" t="e">
            <v>#DIV/0!</v>
          </cell>
          <cell r="E6" t="e">
            <v>#DIV/0!</v>
          </cell>
        </row>
        <row r="7">
          <cell r="A7">
            <v>39451</v>
          </cell>
          <cell r="B7" t="str">
            <v>#Calc</v>
          </cell>
          <cell r="C7" t="e">
            <v>#DIV/0!</v>
          </cell>
          <cell r="D7" t="e">
            <v>#DIV/0!</v>
          </cell>
          <cell r="E7" t="e">
            <v>#DIV/0!</v>
          </cell>
        </row>
        <row r="8">
          <cell r="A8">
            <v>39452</v>
          </cell>
          <cell r="B8" t="str">
            <v>#Calc</v>
          </cell>
          <cell r="C8" t="e">
            <v>#DIV/0!</v>
          </cell>
          <cell r="D8" t="e">
            <v>#DIV/0!</v>
          </cell>
          <cell r="E8" t="e">
            <v>#DIV/0!</v>
          </cell>
        </row>
        <row r="9">
          <cell r="A9">
            <v>39453</v>
          </cell>
          <cell r="B9" t="str">
            <v>#Calc</v>
          </cell>
          <cell r="C9" t="e">
            <v>#DIV/0!</v>
          </cell>
          <cell r="D9" t="e">
            <v>#DIV/0!</v>
          </cell>
          <cell r="E9" t="e">
            <v>#DIV/0!</v>
          </cell>
        </row>
        <row r="10">
          <cell r="A10">
            <v>39454</v>
          </cell>
          <cell r="B10" t="str">
            <v>#Calc</v>
          </cell>
          <cell r="C10" t="e">
            <v>#DIV/0!</v>
          </cell>
          <cell r="D10" t="e">
            <v>#DIV/0!</v>
          </cell>
          <cell r="E10" t="e">
            <v>#DIV/0!</v>
          </cell>
        </row>
        <row r="11">
          <cell r="A11">
            <v>39455</v>
          </cell>
          <cell r="B11" t="str">
            <v>#Calc</v>
          </cell>
          <cell r="C11" t="e">
            <v>#DIV/0!</v>
          </cell>
          <cell r="D11" t="e">
            <v>#DIV/0!</v>
          </cell>
          <cell r="E11" t="e">
            <v>#DIV/0!</v>
          </cell>
        </row>
        <row r="12">
          <cell r="A12">
            <v>39456</v>
          </cell>
          <cell r="B12" t="str">
            <v>#Calc</v>
          </cell>
          <cell r="C12" t="e">
            <v>#DIV/0!</v>
          </cell>
          <cell r="D12" t="e">
            <v>#DIV/0!</v>
          </cell>
          <cell r="E12" t="e">
            <v>#DIV/0!</v>
          </cell>
        </row>
        <row r="13">
          <cell r="A13">
            <v>39457</v>
          </cell>
          <cell r="B13" t="str">
            <v>#Calc</v>
          </cell>
          <cell r="C13" t="e">
            <v>#DIV/0!</v>
          </cell>
          <cell r="D13" t="e">
            <v>#DIV/0!</v>
          </cell>
          <cell r="E13" t="e">
            <v>#DIV/0!</v>
          </cell>
        </row>
        <row r="14">
          <cell r="A14">
            <v>39458</v>
          </cell>
          <cell r="B14" t="str">
            <v>#Calc</v>
          </cell>
          <cell r="C14" t="e">
            <v>#DIV/0!</v>
          </cell>
          <cell r="D14" t="e">
            <v>#DIV/0!</v>
          </cell>
          <cell r="E14" t="e">
            <v>#DIV/0!</v>
          </cell>
        </row>
        <row r="15">
          <cell r="A15">
            <v>39459</v>
          </cell>
          <cell r="B15" t="str">
            <v>#Calc</v>
          </cell>
          <cell r="C15" t="e">
            <v>#DIV/0!</v>
          </cell>
          <cell r="D15" t="e">
            <v>#DIV/0!</v>
          </cell>
          <cell r="E15" t="e">
            <v>#DIV/0!</v>
          </cell>
        </row>
        <row r="16">
          <cell r="A16">
            <v>39460</v>
          </cell>
          <cell r="B16" t="str">
            <v>#Calc</v>
          </cell>
          <cell r="C16" t="e">
            <v>#DIV/0!</v>
          </cell>
          <cell r="D16" t="e">
            <v>#DIV/0!</v>
          </cell>
          <cell r="E16" t="e">
            <v>#DIV/0!</v>
          </cell>
        </row>
        <row r="17">
          <cell r="A17">
            <v>39461</v>
          </cell>
          <cell r="B17" t="str">
            <v>#Calc</v>
          </cell>
          <cell r="C17" t="e">
            <v>#DIV/0!</v>
          </cell>
          <cell r="D17" t="e">
            <v>#DIV/0!</v>
          </cell>
          <cell r="E17" t="e">
            <v>#DIV/0!</v>
          </cell>
        </row>
        <row r="18">
          <cell r="A18">
            <v>39462</v>
          </cell>
          <cell r="B18" t="str">
            <v>#Calc</v>
          </cell>
          <cell r="C18" t="e">
            <v>#DIV/0!</v>
          </cell>
          <cell r="D18" t="e">
            <v>#DIV/0!</v>
          </cell>
          <cell r="E18" t="e">
            <v>#DIV/0!</v>
          </cell>
        </row>
        <row r="19">
          <cell r="A19">
            <v>39463</v>
          </cell>
          <cell r="B19" t="str">
            <v>#Calc</v>
          </cell>
          <cell r="C19" t="e">
            <v>#DIV/0!</v>
          </cell>
          <cell r="D19" t="e">
            <v>#DIV/0!</v>
          </cell>
          <cell r="E19" t="e">
            <v>#DIV/0!</v>
          </cell>
        </row>
        <row r="20">
          <cell r="A20">
            <v>39464</v>
          </cell>
          <cell r="B20" t="str">
            <v>#Calc</v>
          </cell>
          <cell r="C20" t="e">
            <v>#DIV/0!</v>
          </cell>
          <cell r="D20" t="e">
            <v>#DIV/0!</v>
          </cell>
          <cell r="E20" t="e">
            <v>#DIV/0!</v>
          </cell>
        </row>
        <row r="21">
          <cell r="A21">
            <v>39465</v>
          </cell>
          <cell r="B21" t="str">
            <v>#Calc</v>
          </cell>
          <cell r="C21" t="e">
            <v>#DIV/0!</v>
          </cell>
          <cell r="D21" t="e">
            <v>#DIV/0!</v>
          </cell>
          <cell r="E21" t="e">
            <v>#DIV/0!</v>
          </cell>
        </row>
        <row r="22">
          <cell r="A22">
            <v>39466</v>
          </cell>
          <cell r="B22" t="str">
            <v>#Calc</v>
          </cell>
          <cell r="C22" t="e">
            <v>#DIV/0!</v>
          </cell>
          <cell r="D22" t="e">
            <v>#DIV/0!</v>
          </cell>
          <cell r="E22" t="e">
            <v>#DIV/0!</v>
          </cell>
        </row>
        <row r="23">
          <cell r="A23">
            <v>39467</v>
          </cell>
          <cell r="B23" t="str">
            <v>#Calc</v>
          </cell>
          <cell r="C23" t="e">
            <v>#DIV/0!</v>
          </cell>
          <cell r="D23" t="e">
            <v>#DIV/0!</v>
          </cell>
          <cell r="E23" t="e">
            <v>#DIV/0!</v>
          </cell>
        </row>
        <row r="24">
          <cell r="A24">
            <v>39468</v>
          </cell>
          <cell r="B24" t="str">
            <v>#Calc</v>
          </cell>
          <cell r="C24" t="e">
            <v>#DIV/0!</v>
          </cell>
          <cell r="D24" t="e">
            <v>#DIV/0!</v>
          </cell>
          <cell r="E24" t="e">
            <v>#DIV/0!</v>
          </cell>
        </row>
        <row r="25">
          <cell r="A25">
            <v>39469</v>
          </cell>
          <cell r="B25" t="str">
            <v>#Calc</v>
          </cell>
          <cell r="C25" t="e">
            <v>#DIV/0!</v>
          </cell>
          <cell r="D25" t="e">
            <v>#DIV/0!</v>
          </cell>
          <cell r="E25" t="e">
            <v>#DIV/0!</v>
          </cell>
        </row>
        <row r="26">
          <cell r="A26">
            <v>39470</v>
          </cell>
          <cell r="B26" t="str">
            <v>#Calc</v>
          </cell>
          <cell r="C26" t="e">
            <v>#DIV/0!</v>
          </cell>
          <cell r="D26" t="e">
            <v>#DIV/0!</v>
          </cell>
          <cell r="E26" t="e">
            <v>#DIV/0!</v>
          </cell>
        </row>
        <row r="27">
          <cell r="A27">
            <v>39471</v>
          </cell>
          <cell r="B27" t="str">
            <v>#Calc</v>
          </cell>
          <cell r="C27" t="e">
            <v>#DIV/0!</v>
          </cell>
          <cell r="D27" t="e">
            <v>#DIV/0!</v>
          </cell>
          <cell r="E27" t="e">
            <v>#DIV/0!</v>
          </cell>
        </row>
        <row r="28">
          <cell r="A28">
            <v>39472</v>
          </cell>
          <cell r="B28" t="str">
            <v>#Calc</v>
          </cell>
          <cell r="C28" t="e">
            <v>#DIV/0!</v>
          </cell>
          <cell r="D28" t="e">
            <v>#DIV/0!</v>
          </cell>
          <cell r="E28" t="e">
            <v>#DIV/0!</v>
          </cell>
        </row>
        <row r="29">
          <cell r="A29">
            <v>39473</v>
          </cell>
          <cell r="B29" t="str">
            <v>#Calc</v>
          </cell>
          <cell r="C29" t="e">
            <v>#DIV/0!</v>
          </cell>
          <cell r="D29" t="e">
            <v>#DIV/0!</v>
          </cell>
          <cell r="E29" t="e">
            <v>#DIV/0!</v>
          </cell>
        </row>
        <row r="30">
          <cell r="A30">
            <v>39474</v>
          </cell>
          <cell r="B30" t="str">
            <v>#Calc</v>
          </cell>
          <cell r="C30" t="e">
            <v>#DIV/0!</v>
          </cell>
          <cell r="D30" t="e">
            <v>#DIV/0!</v>
          </cell>
          <cell r="E30" t="e">
            <v>#DIV/0!</v>
          </cell>
        </row>
        <row r="31">
          <cell r="A31">
            <v>39475</v>
          </cell>
          <cell r="B31" t="str">
            <v>#Calc</v>
          </cell>
          <cell r="C31" t="e">
            <v>#DIV/0!</v>
          </cell>
          <cell r="D31" t="e">
            <v>#DIV/0!</v>
          </cell>
          <cell r="E31" t="e">
            <v>#DIV/0!</v>
          </cell>
        </row>
        <row r="32">
          <cell r="A32">
            <v>39476</v>
          </cell>
          <cell r="B32" t="str">
            <v>#Calc</v>
          </cell>
          <cell r="C32" t="e">
            <v>#DIV/0!</v>
          </cell>
          <cell r="D32" t="e">
            <v>#DIV/0!</v>
          </cell>
          <cell r="E32" t="e">
            <v>#DIV/0!</v>
          </cell>
        </row>
        <row r="33">
          <cell r="A33">
            <v>39477</v>
          </cell>
          <cell r="B33" t="str">
            <v>#Calc</v>
          </cell>
          <cell r="C33" t="e">
            <v>#DIV/0!</v>
          </cell>
          <cell r="D33" t="e">
            <v>#DIV/0!</v>
          </cell>
          <cell r="E33" t="e">
            <v>#DIV/0!</v>
          </cell>
        </row>
        <row r="34">
          <cell r="A34">
            <v>39478</v>
          </cell>
          <cell r="B34" t="str">
            <v>#Calc</v>
          </cell>
          <cell r="C34" t="e">
            <v>#DIV/0!</v>
          </cell>
          <cell r="D34" t="e">
            <v>#DIV/0!</v>
          </cell>
          <cell r="E34" t="e">
            <v>#DIV/0!</v>
          </cell>
        </row>
        <row r="35">
          <cell r="A35">
            <v>39479</v>
          </cell>
          <cell r="B35" t="str">
            <v>#Calc</v>
          </cell>
          <cell r="C35" t="e">
            <v>#DIV/0!</v>
          </cell>
          <cell r="D35" t="e">
            <v>#DIV/0!</v>
          </cell>
          <cell r="E35" t="e">
            <v>#DIV/0!</v>
          </cell>
        </row>
        <row r="36">
          <cell r="A36">
            <v>39480</v>
          </cell>
          <cell r="B36" t="str">
            <v>#Calc</v>
          </cell>
          <cell r="C36" t="e">
            <v>#DIV/0!</v>
          </cell>
          <cell r="D36" t="e">
            <v>#DIV/0!</v>
          </cell>
          <cell r="E36" t="e">
            <v>#DIV/0!</v>
          </cell>
        </row>
        <row r="37">
          <cell r="A37">
            <v>39481</v>
          </cell>
          <cell r="B37" t="str">
            <v>#Calc</v>
          </cell>
          <cell r="C37" t="e">
            <v>#DIV/0!</v>
          </cell>
          <cell r="D37" t="e">
            <v>#DIV/0!</v>
          </cell>
          <cell r="E37" t="e">
            <v>#DIV/0!</v>
          </cell>
        </row>
        <row r="38">
          <cell r="A38">
            <v>39482</v>
          </cell>
          <cell r="B38" t="str">
            <v>#Calc</v>
          </cell>
          <cell r="C38" t="e">
            <v>#DIV/0!</v>
          </cell>
          <cell r="D38" t="e">
            <v>#DIV/0!</v>
          </cell>
          <cell r="E38" t="e">
            <v>#DIV/0!</v>
          </cell>
        </row>
        <row r="39">
          <cell r="A39">
            <v>39483</v>
          </cell>
          <cell r="B39" t="str">
            <v>#Calc</v>
          </cell>
          <cell r="C39" t="e">
            <v>#DIV/0!</v>
          </cell>
          <cell r="D39" t="e">
            <v>#DIV/0!</v>
          </cell>
          <cell r="E39" t="e">
            <v>#DIV/0!</v>
          </cell>
        </row>
        <row r="40">
          <cell r="A40">
            <v>39484</v>
          </cell>
          <cell r="B40" t="str">
            <v>#Calc</v>
          </cell>
          <cell r="C40" t="e">
            <v>#DIV/0!</v>
          </cell>
          <cell r="D40" t="e">
            <v>#DIV/0!</v>
          </cell>
          <cell r="E40" t="e">
            <v>#DIV/0!</v>
          </cell>
        </row>
        <row r="41">
          <cell r="A41">
            <v>39485</v>
          </cell>
          <cell r="B41" t="str">
            <v>#Calc</v>
          </cell>
          <cell r="C41" t="e">
            <v>#DIV/0!</v>
          </cell>
          <cell r="D41" t="e">
            <v>#DIV/0!</v>
          </cell>
          <cell r="E41" t="e">
            <v>#DIV/0!</v>
          </cell>
        </row>
        <row r="42">
          <cell r="A42">
            <v>39486</v>
          </cell>
          <cell r="B42" t="str">
            <v>#Calc</v>
          </cell>
          <cell r="C42" t="e">
            <v>#DIV/0!</v>
          </cell>
          <cell r="D42" t="e">
            <v>#DIV/0!</v>
          </cell>
          <cell r="E42" t="e">
            <v>#DIV/0!</v>
          </cell>
        </row>
        <row r="43">
          <cell r="A43">
            <v>39487</v>
          </cell>
          <cell r="B43" t="str">
            <v>#Calc</v>
          </cell>
          <cell r="C43" t="e">
            <v>#DIV/0!</v>
          </cell>
          <cell r="D43" t="e">
            <v>#DIV/0!</v>
          </cell>
          <cell r="E43" t="e">
            <v>#DIV/0!</v>
          </cell>
        </row>
        <row r="44">
          <cell r="A44">
            <v>39488</v>
          </cell>
          <cell r="B44" t="str">
            <v>#Calc</v>
          </cell>
          <cell r="C44" t="e">
            <v>#DIV/0!</v>
          </cell>
          <cell r="D44" t="e">
            <v>#DIV/0!</v>
          </cell>
          <cell r="E44" t="e">
            <v>#DIV/0!</v>
          </cell>
        </row>
        <row r="45">
          <cell r="A45">
            <v>39489</v>
          </cell>
          <cell r="B45" t="str">
            <v>#Calc</v>
          </cell>
          <cell r="C45" t="e">
            <v>#DIV/0!</v>
          </cell>
          <cell r="D45" t="e">
            <v>#DIV/0!</v>
          </cell>
          <cell r="E45" t="e">
            <v>#DIV/0!</v>
          </cell>
        </row>
        <row r="46">
          <cell r="A46">
            <v>39490</v>
          </cell>
          <cell r="B46" t="str">
            <v>#Calc</v>
          </cell>
          <cell r="C46" t="e">
            <v>#DIV/0!</v>
          </cell>
          <cell r="D46" t="e">
            <v>#DIV/0!</v>
          </cell>
          <cell r="E46" t="e">
            <v>#DIV/0!</v>
          </cell>
        </row>
        <row r="47">
          <cell r="A47">
            <v>39491</v>
          </cell>
          <cell r="B47" t="str">
            <v>#Calc</v>
          </cell>
          <cell r="C47" t="e">
            <v>#DIV/0!</v>
          </cell>
          <cell r="D47" t="e">
            <v>#DIV/0!</v>
          </cell>
          <cell r="E47" t="e">
            <v>#DIV/0!</v>
          </cell>
        </row>
        <row r="48">
          <cell r="A48">
            <v>39492</v>
          </cell>
          <cell r="B48" t="str">
            <v>#Calc</v>
          </cell>
          <cell r="C48" t="e">
            <v>#DIV/0!</v>
          </cell>
          <cell r="D48" t="e">
            <v>#DIV/0!</v>
          </cell>
          <cell r="E48" t="e">
            <v>#DIV/0!</v>
          </cell>
        </row>
        <row r="49">
          <cell r="A49">
            <v>39493</v>
          </cell>
          <cell r="B49" t="str">
            <v>#Calc</v>
          </cell>
          <cell r="C49" t="e">
            <v>#DIV/0!</v>
          </cell>
          <cell r="D49" t="e">
            <v>#DIV/0!</v>
          </cell>
          <cell r="E49" t="e">
            <v>#DIV/0!</v>
          </cell>
        </row>
        <row r="50">
          <cell r="A50">
            <v>39494</v>
          </cell>
          <cell r="B50" t="str">
            <v>#Calc</v>
          </cell>
          <cell r="C50" t="e">
            <v>#DIV/0!</v>
          </cell>
          <cell r="D50" t="e">
            <v>#DIV/0!</v>
          </cell>
          <cell r="E50" t="e">
            <v>#DIV/0!</v>
          </cell>
        </row>
        <row r="51">
          <cell r="A51">
            <v>39495</v>
          </cell>
          <cell r="B51" t="str">
            <v>#Calc</v>
          </cell>
          <cell r="C51" t="e">
            <v>#DIV/0!</v>
          </cell>
          <cell r="D51" t="e">
            <v>#DIV/0!</v>
          </cell>
          <cell r="E51" t="e">
            <v>#DIV/0!</v>
          </cell>
        </row>
        <row r="52">
          <cell r="A52">
            <v>39496</v>
          </cell>
          <cell r="B52" t="str">
            <v>#Calc</v>
          </cell>
          <cell r="C52" t="e">
            <v>#DIV/0!</v>
          </cell>
          <cell r="D52" t="e">
            <v>#DIV/0!</v>
          </cell>
          <cell r="E52" t="e">
            <v>#DIV/0!</v>
          </cell>
        </row>
        <row r="53">
          <cell r="A53">
            <v>39497</v>
          </cell>
          <cell r="B53" t="str">
            <v>#Calc</v>
          </cell>
          <cell r="C53" t="e">
            <v>#DIV/0!</v>
          </cell>
          <cell r="D53" t="e">
            <v>#DIV/0!</v>
          </cell>
          <cell r="E53" t="e">
            <v>#DIV/0!</v>
          </cell>
        </row>
        <row r="54">
          <cell r="A54">
            <v>39498</v>
          </cell>
          <cell r="B54" t="str">
            <v>#Calc</v>
          </cell>
          <cell r="C54" t="e">
            <v>#DIV/0!</v>
          </cell>
          <cell r="D54" t="e">
            <v>#DIV/0!</v>
          </cell>
          <cell r="E54" t="e">
            <v>#DIV/0!</v>
          </cell>
        </row>
        <row r="55">
          <cell r="A55">
            <v>39499</v>
          </cell>
          <cell r="B55" t="str">
            <v>#Calc</v>
          </cell>
          <cell r="C55" t="e">
            <v>#DIV/0!</v>
          </cell>
          <cell r="D55" t="e">
            <v>#DIV/0!</v>
          </cell>
          <cell r="E55" t="e">
            <v>#DIV/0!</v>
          </cell>
        </row>
        <row r="56">
          <cell r="A56">
            <v>39500</v>
          </cell>
          <cell r="B56" t="str">
            <v>#Calc</v>
          </cell>
          <cell r="C56" t="e">
            <v>#DIV/0!</v>
          </cell>
          <cell r="D56" t="e">
            <v>#DIV/0!</v>
          </cell>
          <cell r="E56" t="e">
            <v>#DIV/0!</v>
          </cell>
        </row>
        <row r="57">
          <cell r="A57">
            <v>39501</v>
          </cell>
          <cell r="B57" t="str">
            <v>#Calc</v>
          </cell>
          <cell r="C57" t="e">
            <v>#DIV/0!</v>
          </cell>
          <cell r="D57" t="e">
            <v>#DIV/0!</v>
          </cell>
          <cell r="E57" t="e">
            <v>#DIV/0!</v>
          </cell>
        </row>
        <row r="58">
          <cell r="A58">
            <v>39502</v>
          </cell>
          <cell r="B58" t="str">
            <v>#Calc</v>
          </cell>
          <cell r="C58" t="e">
            <v>#DIV/0!</v>
          </cell>
          <cell r="D58" t="e">
            <v>#DIV/0!</v>
          </cell>
          <cell r="E58" t="e">
            <v>#DIV/0!</v>
          </cell>
        </row>
        <row r="59">
          <cell r="A59">
            <v>39503</v>
          </cell>
          <cell r="B59" t="str">
            <v>#Calc</v>
          </cell>
          <cell r="C59" t="e">
            <v>#DIV/0!</v>
          </cell>
          <cell r="D59" t="e">
            <v>#DIV/0!</v>
          </cell>
          <cell r="E59" t="e">
            <v>#DIV/0!</v>
          </cell>
        </row>
        <row r="60">
          <cell r="A60">
            <v>39504</v>
          </cell>
          <cell r="B60" t="str">
            <v>#Calc</v>
          </cell>
          <cell r="C60" t="e">
            <v>#DIV/0!</v>
          </cell>
          <cell r="D60" t="e">
            <v>#DIV/0!</v>
          </cell>
          <cell r="E60" t="e">
            <v>#DIV/0!</v>
          </cell>
        </row>
        <row r="61">
          <cell r="A61">
            <v>39505</v>
          </cell>
          <cell r="B61" t="str">
            <v>#Calc</v>
          </cell>
          <cell r="C61" t="e">
            <v>#DIV/0!</v>
          </cell>
          <cell r="D61" t="e">
            <v>#DIV/0!</v>
          </cell>
          <cell r="E61" t="e">
            <v>#DIV/0!</v>
          </cell>
        </row>
        <row r="62">
          <cell r="A62">
            <v>39506</v>
          </cell>
          <cell r="B62" t="str">
            <v>#Calc</v>
          </cell>
          <cell r="C62" t="e">
            <v>#DIV/0!</v>
          </cell>
          <cell r="D62" t="e">
            <v>#DIV/0!</v>
          </cell>
          <cell r="E62" t="e">
            <v>#DIV/0!</v>
          </cell>
        </row>
        <row r="63">
          <cell r="A63">
            <v>39507</v>
          </cell>
          <cell r="B63" t="str">
            <v>#Calc</v>
          </cell>
          <cell r="C63" t="e">
            <v>#DIV/0!</v>
          </cell>
          <cell r="D63" t="e">
            <v>#DIV/0!</v>
          </cell>
          <cell r="E63" t="e">
            <v>#DIV/0!</v>
          </cell>
        </row>
        <row r="64">
          <cell r="A64">
            <v>39508</v>
          </cell>
          <cell r="B64" t="str">
            <v>#Calc</v>
          </cell>
          <cell r="C64" t="e">
            <v>#DIV/0!</v>
          </cell>
          <cell r="D64" t="e">
            <v>#DIV/0!</v>
          </cell>
          <cell r="E64" t="e">
            <v>#DIV/0!</v>
          </cell>
        </row>
        <row r="65">
          <cell r="A65">
            <v>39509</v>
          </cell>
          <cell r="B65" t="str">
            <v>#Calc</v>
          </cell>
          <cell r="C65" t="e">
            <v>#DIV/0!</v>
          </cell>
          <cell r="D65" t="e">
            <v>#DIV/0!</v>
          </cell>
          <cell r="E65" t="e">
            <v>#DIV/0!</v>
          </cell>
        </row>
        <row r="66">
          <cell r="A66">
            <v>39510</v>
          </cell>
          <cell r="B66" t="str">
            <v>#Calc</v>
          </cell>
          <cell r="C66" t="e">
            <v>#DIV/0!</v>
          </cell>
          <cell r="D66" t="e">
            <v>#DIV/0!</v>
          </cell>
          <cell r="E66" t="e">
            <v>#DIV/0!</v>
          </cell>
        </row>
        <row r="67">
          <cell r="A67">
            <v>39511</v>
          </cell>
          <cell r="B67" t="str">
            <v>#Calc</v>
          </cell>
          <cell r="C67" t="e">
            <v>#DIV/0!</v>
          </cell>
          <cell r="D67" t="e">
            <v>#DIV/0!</v>
          </cell>
          <cell r="E67" t="e">
            <v>#DIV/0!</v>
          </cell>
        </row>
        <row r="68">
          <cell r="A68">
            <v>39512</v>
          </cell>
          <cell r="B68" t="str">
            <v>#Calc</v>
          </cell>
          <cell r="C68" t="e">
            <v>#DIV/0!</v>
          </cell>
          <cell r="D68" t="e">
            <v>#DIV/0!</v>
          </cell>
          <cell r="E68" t="e">
            <v>#DIV/0!</v>
          </cell>
        </row>
        <row r="69">
          <cell r="A69">
            <v>39513</v>
          </cell>
          <cell r="B69" t="str">
            <v>#Calc</v>
          </cell>
          <cell r="C69" t="e">
            <v>#DIV/0!</v>
          </cell>
          <cell r="D69" t="e">
            <v>#DIV/0!</v>
          </cell>
          <cell r="E69" t="e">
            <v>#DIV/0!</v>
          </cell>
        </row>
        <row r="70">
          <cell r="A70">
            <v>39514</v>
          </cell>
          <cell r="B70" t="str">
            <v>#Calc</v>
          </cell>
          <cell r="C70" t="e">
            <v>#DIV/0!</v>
          </cell>
          <cell r="D70" t="e">
            <v>#DIV/0!</v>
          </cell>
          <cell r="E70" t="e">
            <v>#DIV/0!</v>
          </cell>
        </row>
        <row r="71">
          <cell r="A71">
            <v>39515</v>
          </cell>
          <cell r="B71" t="str">
            <v>#Calc</v>
          </cell>
          <cell r="C71" t="e">
            <v>#DIV/0!</v>
          </cell>
          <cell r="D71" t="e">
            <v>#DIV/0!</v>
          </cell>
          <cell r="E71" t="e">
            <v>#DIV/0!</v>
          </cell>
        </row>
        <row r="72">
          <cell r="A72">
            <v>39516</v>
          </cell>
          <cell r="B72" t="str">
            <v>#Calc</v>
          </cell>
          <cell r="C72" t="e">
            <v>#DIV/0!</v>
          </cell>
          <cell r="D72" t="e">
            <v>#DIV/0!</v>
          </cell>
          <cell r="E72" t="e">
            <v>#DIV/0!</v>
          </cell>
        </row>
        <row r="73">
          <cell r="A73">
            <v>39517</v>
          </cell>
          <cell r="B73" t="str">
            <v>#Calc</v>
          </cell>
          <cell r="C73" t="e">
            <v>#DIV/0!</v>
          </cell>
          <cell r="D73" t="e">
            <v>#DIV/0!</v>
          </cell>
          <cell r="E73" t="e">
            <v>#DIV/0!</v>
          </cell>
        </row>
        <row r="74">
          <cell r="A74">
            <v>39518</v>
          </cell>
          <cell r="B74" t="str">
            <v>#Calc</v>
          </cell>
          <cell r="C74" t="e">
            <v>#DIV/0!</v>
          </cell>
          <cell r="D74" t="e">
            <v>#DIV/0!</v>
          </cell>
          <cell r="E74" t="e">
            <v>#DIV/0!</v>
          </cell>
        </row>
        <row r="75">
          <cell r="A75">
            <v>39519</v>
          </cell>
          <cell r="B75" t="str">
            <v>#Calc</v>
          </cell>
          <cell r="C75" t="e">
            <v>#DIV/0!</v>
          </cell>
          <cell r="D75" t="e">
            <v>#DIV/0!</v>
          </cell>
          <cell r="E75" t="e">
            <v>#DIV/0!</v>
          </cell>
        </row>
        <row r="76">
          <cell r="A76">
            <v>39520</v>
          </cell>
          <cell r="B76" t="str">
            <v>#Calc</v>
          </cell>
          <cell r="C76" t="e">
            <v>#DIV/0!</v>
          </cell>
          <cell r="D76" t="e">
            <v>#DIV/0!</v>
          </cell>
          <cell r="E76" t="e">
            <v>#DIV/0!</v>
          </cell>
        </row>
        <row r="77">
          <cell r="A77">
            <v>39521</v>
          </cell>
          <cell r="B77" t="str">
            <v>#Calc</v>
          </cell>
          <cell r="C77" t="e">
            <v>#DIV/0!</v>
          </cell>
          <cell r="D77" t="e">
            <v>#DIV/0!</v>
          </cell>
          <cell r="E77" t="e">
            <v>#DIV/0!</v>
          </cell>
        </row>
        <row r="78">
          <cell r="A78">
            <v>39522</v>
          </cell>
          <cell r="B78" t="str">
            <v>#Calc</v>
          </cell>
          <cell r="C78" t="e">
            <v>#DIV/0!</v>
          </cell>
          <cell r="D78" t="e">
            <v>#DIV/0!</v>
          </cell>
          <cell r="E78" t="e">
            <v>#DIV/0!</v>
          </cell>
        </row>
        <row r="79">
          <cell r="A79">
            <v>39523</v>
          </cell>
          <cell r="B79" t="str">
            <v>#Calc</v>
          </cell>
          <cell r="C79" t="e">
            <v>#DIV/0!</v>
          </cell>
          <cell r="D79" t="e">
            <v>#DIV/0!</v>
          </cell>
          <cell r="E79" t="e">
            <v>#DIV/0!</v>
          </cell>
        </row>
        <row r="80">
          <cell r="A80">
            <v>39524</v>
          </cell>
          <cell r="B80" t="str">
            <v>#Calc</v>
          </cell>
          <cell r="C80" t="e">
            <v>#DIV/0!</v>
          </cell>
          <cell r="D80" t="e">
            <v>#DIV/0!</v>
          </cell>
          <cell r="E80" t="e">
            <v>#DIV/0!</v>
          </cell>
        </row>
        <row r="81">
          <cell r="A81">
            <v>39525</v>
          </cell>
          <cell r="B81" t="str">
            <v>#Calc</v>
          </cell>
          <cell r="C81" t="e">
            <v>#DIV/0!</v>
          </cell>
          <cell r="D81" t="e">
            <v>#DIV/0!</v>
          </cell>
          <cell r="E81" t="e">
            <v>#DIV/0!</v>
          </cell>
        </row>
        <row r="82">
          <cell r="A82">
            <v>39526</v>
          </cell>
          <cell r="B82" t="str">
            <v>#Calc</v>
          </cell>
          <cell r="C82" t="e">
            <v>#DIV/0!</v>
          </cell>
          <cell r="D82" t="e">
            <v>#DIV/0!</v>
          </cell>
          <cell r="E82" t="e">
            <v>#DIV/0!</v>
          </cell>
        </row>
        <row r="83">
          <cell r="A83">
            <v>39527</v>
          </cell>
          <cell r="B83" t="str">
            <v>#Calc</v>
          </cell>
          <cell r="C83" t="e">
            <v>#DIV/0!</v>
          </cell>
          <cell r="D83" t="e">
            <v>#DIV/0!</v>
          </cell>
          <cell r="E83" t="e">
            <v>#DIV/0!</v>
          </cell>
        </row>
        <row r="84">
          <cell r="A84">
            <v>39528</v>
          </cell>
          <cell r="B84" t="str">
            <v>#Calc</v>
          </cell>
          <cell r="C84" t="e">
            <v>#DIV/0!</v>
          </cell>
          <cell r="D84" t="e">
            <v>#DIV/0!</v>
          </cell>
          <cell r="E84" t="e">
            <v>#DIV/0!</v>
          </cell>
        </row>
        <row r="85">
          <cell r="A85">
            <v>39529</v>
          </cell>
          <cell r="B85" t="str">
            <v>#Calc</v>
          </cell>
          <cell r="C85" t="e">
            <v>#DIV/0!</v>
          </cell>
          <cell r="D85" t="e">
            <v>#DIV/0!</v>
          </cell>
          <cell r="E85" t="e">
            <v>#DIV/0!</v>
          </cell>
        </row>
        <row r="86">
          <cell r="A86">
            <v>39530</v>
          </cell>
          <cell r="B86" t="str">
            <v>#Calc</v>
          </cell>
          <cell r="C86" t="e">
            <v>#DIV/0!</v>
          </cell>
          <cell r="D86" t="e">
            <v>#DIV/0!</v>
          </cell>
          <cell r="E86" t="e">
            <v>#DIV/0!</v>
          </cell>
        </row>
        <row r="87">
          <cell r="A87">
            <v>39531</v>
          </cell>
          <cell r="B87" t="str">
            <v>#Calc</v>
          </cell>
          <cell r="C87" t="e">
            <v>#DIV/0!</v>
          </cell>
          <cell r="D87" t="e">
            <v>#DIV/0!</v>
          </cell>
          <cell r="E87" t="e">
            <v>#DIV/0!</v>
          </cell>
        </row>
        <row r="88">
          <cell r="A88">
            <v>39532</v>
          </cell>
          <cell r="B88" t="str">
            <v>#Calc</v>
          </cell>
          <cell r="C88" t="e">
            <v>#DIV/0!</v>
          </cell>
          <cell r="D88" t="e">
            <v>#DIV/0!</v>
          </cell>
          <cell r="E88" t="e">
            <v>#DIV/0!</v>
          </cell>
        </row>
        <row r="89">
          <cell r="A89">
            <v>39533</v>
          </cell>
          <cell r="B89" t="str">
            <v>#Calc</v>
          </cell>
          <cell r="C89" t="e">
            <v>#DIV/0!</v>
          </cell>
          <cell r="D89" t="e">
            <v>#DIV/0!</v>
          </cell>
          <cell r="E89" t="e">
            <v>#DIV/0!</v>
          </cell>
        </row>
        <row r="90">
          <cell r="A90">
            <v>39534</v>
          </cell>
          <cell r="B90" t="str">
            <v>#Calc</v>
          </cell>
          <cell r="C90" t="e">
            <v>#DIV/0!</v>
          </cell>
          <cell r="D90" t="e">
            <v>#DIV/0!</v>
          </cell>
          <cell r="E90" t="e">
            <v>#DIV/0!</v>
          </cell>
        </row>
        <row r="91">
          <cell r="A91">
            <v>39535</v>
          </cell>
          <cell r="B91" t="str">
            <v>#Calc</v>
          </cell>
          <cell r="C91" t="e">
            <v>#DIV/0!</v>
          </cell>
          <cell r="D91" t="e">
            <v>#DIV/0!</v>
          </cell>
          <cell r="E91" t="e">
            <v>#DIV/0!</v>
          </cell>
        </row>
        <row r="92">
          <cell r="A92">
            <v>39536</v>
          </cell>
          <cell r="B92" t="str">
            <v>#Calc</v>
          </cell>
          <cell r="C92" t="e">
            <v>#DIV/0!</v>
          </cell>
          <cell r="D92" t="e">
            <v>#DIV/0!</v>
          </cell>
          <cell r="E92" t="e">
            <v>#DIV/0!</v>
          </cell>
        </row>
        <row r="93">
          <cell r="A93">
            <v>39537</v>
          </cell>
          <cell r="B93" t="str">
            <v>#Calc</v>
          </cell>
          <cell r="C93" t="e">
            <v>#DIV/0!</v>
          </cell>
          <cell r="D93" t="e">
            <v>#DIV/0!</v>
          </cell>
          <cell r="E93" t="e">
            <v>#DIV/0!</v>
          </cell>
        </row>
        <row r="94">
          <cell r="A94">
            <v>39538</v>
          </cell>
          <cell r="B94" t="str">
            <v>#Calc</v>
          </cell>
          <cell r="C94" t="e">
            <v>#DIV/0!</v>
          </cell>
          <cell r="D94" t="e">
            <v>#DIV/0!</v>
          </cell>
          <cell r="E94" t="e">
            <v>#DIV/0!</v>
          </cell>
        </row>
        <row r="95">
          <cell r="A95">
            <v>39539</v>
          </cell>
          <cell r="B95" t="str">
            <v>#Calc</v>
          </cell>
          <cell r="C95" t="e">
            <v>#DIV/0!</v>
          </cell>
          <cell r="D95" t="e">
            <v>#DIV/0!</v>
          </cell>
          <cell r="E95" t="e">
            <v>#DIV/0!</v>
          </cell>
        </row>
        <row r="96">
          <cell r="A96">
            <v>39540</v>
          </cell>
          <cell r="B96" t="str">
            <v>#Calc</v>
          </cell>
          <cell r="C96" t="e">
            <v>#DIV/0!</v>
          </cell>
          <cell r="D96" t="e">
            <v>#DIV/0!</v>
          </cell>
          <cell r="E96" t="e">
            <v>#DIV/0!</v>
          </cell>
        </row>
        <row r="97">
          <cell r="A97">
            <v>39541</v>
          </cell>
          <cell r="B97" t="str">
            <v>#Calc</v>
          </cell>
          <cell r="C97" t="e">
            <v>#DIV/0!</v>
          </cell>
          <cell r="D97" t="e">
            <v>#DIV/0!</v>
          </cell>
          <cell r="E97" t="e">
            <v>#DIV/0!</v>
          </cell>
        </row>
        <row r="98">
          <cell r="A98">
            <v>39542</v>
          </cell>
          <cell r="B98" t="str">
            <v>#Calc</v>
          </cell>
          <cell r="C98" t="e">
            <v>#DIV/0!</v>
          </cell>
          <cell r="D98" t="e">
            <v>#DIV/0!</v>
          </cell>
          <cell r="E98" t="e">
            <v>#DIV/0!</v>
          </cell>
        </row>
        <row r="99">
          <cell r="A99">
            <v>39543</v>
          </cell>
          <cell r="B99" t="str">
            <v>#Calc</v>
          </cell>
          <cell r="C99" t="e">
            <v>#DIV/0!</v>
          </cell>
          <cell r="D99" t="e">
            <v>#DIV/0!</v>
          </cell>
          <cell r="E99" t="e">
            <v>#DIV/0!</v>
          </cell>
        </row>
        <row r="100">
          <cell r="A100">
            <v>39544</v>
          </cell>
          <cell r="B100" t="str">
            <v>#Calc</v>
          </cell>
          <cell r="C100" t="e">
            <v>#DIV/0!</v>
          </cell>
          <cell r="D100" t="e">
            <v>#DIV/0!</v>
          </cell>
          <cell r="E100" t="e">
            <v>#DIV/0!</v>
          </cell>
        </row>
        <row r="101">
          <cell r="A101">
            <v>39545</v>
          </cell>
          <cell r="B101" t="str">
            <v>#Calc</v>
          </cell>
          <cell r="C101" t="e">
            <v>#DIV/0!</v>
          </cell>
          <cell r="D101" t="e">
            <v>#DIV/0!</v>
          </cell>
          <cell r="E101" t="e">
            <v>#DIV/0!</v>
          </cell>
        </row>
        <row r="102">
          <cell r="A102">
            <v>39546</v>
          </cell>
          <cell r="B102" t="str">
            <v>#Calc</v>
          </cell>
          <cell r="C102" t="e">
            <v>#DIV/0!</v>
          </cell>
          <cell r="D102" t="e">
            <v>#DIV/0!</v>
          </cell>
          <cell r="E102" t="e">
            <v>#DIV/0!</v>
          </cell>
        </row>
        <row r="103">
          <cell r="A103">
            <v>39547</v>
          </cell>
          <cell r="B103" t="str">
            <v>#Calc</v>
          </cell>
          <cell r="C103" t="e">
            <v>#DIV/0!</v>
          </cell>
          <cell r="D103" t="e">
            <v>#DIV/0!</v>
          </cell>
          <cell r="E103" t="e">
            <v>#DIV/0!</v>
          </cell>
        </row>
        <row r="104">
          <cell r="A104">
            <v>39548</v>
          </cell>
          <cell r="B104" t="str">
            <v>#Calc</v>
          </cell>
          <cell r="C104" t="e">
            <v>#DIV/0!</v>
          </cell>
          <cell r="D104" t="e">
            <v>#DIV/0!</v>
          </cell>
          <cell r="E104" t="e">
            <v>#DIV/0!</v>
          </cell>
        </row>
        <row r="105">
          <cell r="A105">
            <v>39549</v>
          </cell>
          <cell r="B105" t="str">
            <v>#Calc</v>
          </cell>
          <cell r="C105" t="e">
            <v>#DIV/0!</v>
          </cell>
          <cell r="D105" t="e">
            <v>#DIV/0!</v>
          </cell>
          <cell r="E105" t="e">
            <v>#DIV/0!</v>
          </cell>
        </row>
        <row r="106">
          <cell r="A106">
            <v>39550</v>
          </cell>
          <cell r="B106" t="str">
            <v>#Calc</v>
          </cell>
          <cell r="C106" t="e">
            <v>#DIV/0!</v>
          </cell>
          <cell r="D106" t="e">
            <v>#DIV/0!</v>
          </cell>
          <cell r="E106" t="e">
            <v>#DIV/0!</v>
          </cell>
        </row>
        <row r="107">
          <cell r="A107">
            <v>39551</v>
          </cell>
          <cell r="B107" t="str">
            <v>#Calc</v>
          </cell>
          <cell r="C107" t="e">
            <v>#DIV/0!</v>
          </cell>
          <cell r="D107" t="e">
            <v>#DIV/0!</v>
          </cell>
          <cell r="E107" t="e">
            <v>#DIV/0!</v>
          </cell>
        </row>
        <row r="108">
          <cell r="A108">
            <v>39552</v>
          </cell>
          <cell r="B108" t="str">
            <v>#Calc</v>
          </cell>
          <cell r="C108" t="e">
            <v>#DIV/0!</v>
          </cell>
          <cell r="D108" t="e">
            <v>#DIV/0!</v>
          </cell>
          <cell r="E108" t="e">
            <v>#DIV/0!</v>
          </cell>
        </row>
        <row r="109">
          <cell r="A109">
            <v>39553</v>
          </cell>
          <cell r="B109" t="str">
            <v>#Calc</v>
          </cell>
          <cell r="C109" t="e">
            <v>#DIV/0!</v>
          </cell>
          <cell r="D109" t="e">
            <v>#DIV/0!</v>
          </cell>
          <cell r="E109" t="e">
            <v>#DIV/0!</v>
          </cell>
        </row>
        <row r="110">
          <cell r="A110">
            <v>39554</v>
          </cell>
          <cell r="B110" t="str">
            <v>#Calc</v>
          </cell>
          <cell r="C110" t="e">
            <v>#DIV/0!</v>
          </cell>
          <cell r="D110" t="e">
            <v>#DIV/0!</v>
          </cell>
          <cell r="E110" t="e">
            <v>#DIV/0!</v>
          </cell>
        </row>
        <row r="111">
          <cell r="A111">
            <v>39555</v>
          </cell>
          <cell r="B111" t="str">
            <v>#Calc</v>
          </cell>
          <cell r="C111" t="e">
            <v>#DIV/0!</v>
          </cell>
          <cell r="D111" t="e">
            <v>#DIV/0!</v>
          </cell>
          <cell r="E111" t="e">
            <v>#DIV/0!</v>
          </cell>
        </row>
        <row r="112">
          <cell r="A112">
            <v>39556</v>
          </cell>
          <cell r="B112" t="str">
            <v>#Calc</v>
          </cell>
          <cell r="C112" t="e">
            <v>#DIV/0!</v>
          </cell>
          <cell r="D112" t="e">
            <v>#DIV/0!</v>
          </cell>
          <cell r="E112" t="e">
            <v>#DIV/0!</v>
          </cell>
        </row>
        <row r="113">
          <cell r="A113">
            <v>39557</v>
          </cell>
          <cell r="B113" t="str">
            <v>#Calc</v>
          </cell>
          <cell r="C113" t="e">
            <v>#DIV/0!</v>
          </cell>
          <cell r="D113" t="e">
            <v>#DIV/0!</v>
          </cell>
          <cell r="E113" t="e">
            <v>#DIV/0!</v>
          </cell>
        </row>
        <row r="114">
          <cell r="A114">
            <v>39558</v>
          </cell>
          <cell r="B114" t="str">
            <v>#Calc</v>
          </cell>
          <cell r="C114" t="e">
            <v>#DIV/0!</v>
          </cell>
          <cell r="D114" t="e">
            <v>#DIV/0!</v>
          </cell>
          <cell r="E114" t="e">
            <v>#DIV/0!</v>
          </cell>
        </row>
        <row r="115">
          <cell r="A115">
            <v>39559</v>
          </cell>
          <cell r="B115" t="str">
            <v>#Calc</v>
          </cell>
          <cell r="C115" t="e">
            <v>#DIV/0!</v>
          </cell>
          <cell r="D115" t="e">
            <v>#DIV/0!</v>
          </cell>
          <cell r="E115" t="e">
            <v>#DIV/0!</v>
          </cell>
        </row>
        <row r="116">
          <cell r="A116">
            <v>39560</v>
          </cell>
          <cell r="B116" t="str">
            <v>#Calc</v>
          </cell>
          <cell r="C116" t="e">
            <v>#DIV/0!</v>
          </cell>
          <cell r="D116" t="e">
            <v>#DIV/0!</v>
          </cell>
          <cell r="E116" t="e">
            <v>#DIV/0!</v>
          </cell>
        </row>
        <row r="117">
          <cell r="A117">
            <v>39561</v>
          </cell>
          <cell r="B117" t="str">
            <v>#Calc</v>
          </cell>
          <cell r="C117" t="e">
            <v>#DIV/0!</v>
          </cell>
          <cell r="D117" t="e">
            <v>#DIV/0!</v>
          </cell>
          <cell r="E117" t="e">
            <v>#DIV/0!</v>
          </cell>
        </row>
        <row r="118">
          <cell r="A118">
            <v>39562</v>
          </cell>
          <cell r="B118" t="str">
            <v>#Calc</v>
          </cell>
          <cell r="C118" t="e">
            <v>#DIV/0!</v>
          </cell>
          <cell r="D118" t="e">
            <v>#DIV/0!</v>
          </cell>
          <cell r="E118" t="e">
            <v>#DIV/0!</v>
          </cell>
        </row>
        <row r="119">
          <cell r="A119">
            <v>39563</v>
          </cell>
          <cell r="B119" t="str">
            <v>#Calc</v>
          </cell>
          <cell r="C119" t="e">
            <v>#DIV/0!</v>
          </cell>
          <cell r="D119" t="e">
            <v>#DIV/0!</v>
          </cell>
          <cell r="E119" t="e">
            <v>#DIV/0!</v>
          </cell>
        </row>
        <row r="120">
          <cell r="A120">
            <v>39564</v>
          </cell>
          <cell r="B120" t="str">
            <v>#Calc</v>
          </cell>
          <cell r="C120" t="e">
            <v>#DIV/0!</v>
          </cell>
          <cell r="D120" t="e">
            <v>#DIV/0!</v>
          </cell>
          <cell r="E120" t="e">
            <v>#DIV/0!</v>
          </cell>
        </row>
        <row r="121">
          <cell r="A121">
            <v>39565</v>
          </cell>
          <cell r="B121" t="str">
            <v>#Calc</v>
          </cell>
          <cell r="C121" t="e">
            <v>#DIV/0!</v>
          </cell>
          <cell r="D121" t="e">
            <v>#DIV/0!</v>
          </cell>
          <cell r="E121" t="e">
            <v>#DIV/0!</v>
          </cell>
        </row>
        <row r="122">
          <cell r="A122">
            <v>39566</v>
          </cell>
          <cell r="B122" t="str">
            <v>#Calc</v>
          </cell>
          <cell r="C122" t="e">
            <v>#DIV/0!</v>
          </cell>
          <cell r="D122" t="e">
            <v>#DIV/0!</v>
          </cell>
          <cell r="E122" t="e">
            <v>#DIV/0!</v>
          </cell>
        </row>
        <row r="123">
          <cell r="A123">
            <v>39567</v>
          </cell>
          <cell r="B123" t="str">
            <v>#Calc</v>
          </cell>
          <cell r="C123" t="e">
            <v>#DIV/0!</v>
          </cell>
          <cell r="D123" t="e">
            <v>#DIV/0!</v>
          </cell>
          <cell r="E123" t="e">
            <v>#DIV/0!</v>
          </cell>
        </row>
        <row r="124">
          <cell r="A124">
            <v>39568</v>
          </cell>
          <cell r="B124" t="str">
            <v>#Calc</v>
          </cell>
          <cell r="C124" t="e">
            <v>#DIV/0!</v>
          </cell>
          <cell r="D124" t="e">
            <v>#DIV/0!</v>
          </cell>
          <cell r="E124" t="e">
            <v>#DIV/0!</v>
          </cell>
        </row>
        <row r="125">
          <cell r="A125">
            <v>39569</v>
          </cell>
          <cell r="B125" t="str">
            <v>#Calc</v>
          </cell>
          <cell r="C125" t="e">
            <v>#DIV/0!</v>
          </cell>
          <cell r="D125" t="e">
            <v>#DIV/0!</v>
          </cell>
          <cell r="E125" t="e">
            <v>#DIV/0!</v>
          </cell>
        </row>
        <row r="126">
          <cell r="A126">
            <v>39570</v>
          </cell>
          <cell r="B126" t="str">
            <v>#Calc</v>
          </cell>
          <cell r="C126" t="e">
            <v>#DIV/0!</v>
          </cell>
          <cell r="D126" t="e">
            <v>#DIV/0!</v>
          </cell>
          <cell r="E126" t="e">
            <v>#DIV/0!</v>
          </cell>
        </row>
        <row r="127">
          <cell r="A127">
            <v>39571</v>
          </cell>
          <cell r="B127" t="str">
            <v>#Calc</v>
          </cell>
          <cell r="C127" t="e">
            <v>#DIV/0!</v>
          </cell>
          <cell r="D127" t="e">
            <v>#DIV/0!</v>
          </cell>
          <cell r="E127" t="e">
            <v>#DIV/0!</v>
          </cell>
        </row>
        <row r="128">
          <cell r="A128">
            <v>39572</v>
          </cell>
          <cell r="B128" t="str">
            <v>#Calc</v>
          </cell>
          <cell r="C128" t="e">
            <v>#DIV/0!</v>
          </cell>
          <cell r="D128" t="e">
            <v>#DIV/0!</v>
          </cell>
          <cell r="E128" t="e">
            <v>#DIV/0!</v>
          </cell>
        </row>
        <row r="129">
          <cell r="A129">
            <v>39573</v>
          </cell>
          <cell r="B129" t="str">
            <v>#Calc</v>
          </cell>
          <cell r="C129" t="e">
            <v>#DIV/0!</v>
          </cell>
          <cell r="D129" t="e">
            <v>#DIV/0!</v>
          </cell>
          <cell r="E129" t="e">
            <v>#DIV/0!</v>
          </cell>
        </row>
        <row r="130">
          <cell r="A130">
            <v>39574</v>
          </cell>
          <cell r="B130" t="str">
            <v>#Calc</v>
          </cell>
          <cell r="C130" t="e">
            <v>#DIV/0!</v>
          </cell>
          <cell r="D130" t="e">
            <v>#DIV/0!</v>
          </cell>
          <cell r="E130" t="e">
            <v>#DIV/0!</v>
          </cell>
        </row>
        <row r="131">
          <cell r="A131">
            <v>39575</v>
          </cell>
          <cell r="B131" t="str">
            <v>#Calc</v>
          </cell>
          <cell r="C131" t="e">
            <v>#DIV/0!</v>
          </cell>
          <cell r="D131" t="e">
            <v>#DIV/0!</v>
          </cell>
          <cell r="E131" t="e">
            <v>#DIV/0!</v>
          </cell>
        </row>
        <row r="132">
          <cell r="A132">
            <v>39576</v>
          </cell>
          <cell r="B132" t="str">
            <v>#Calc</v>
          </cell>
          <cell r="C132" t="e">
            <v>#DIV/0!</v>
          </cell>
          <cell r="D132" t="e">
            <v>#DIV/0!</v>
          </cell>
          <cell r="E132" t="e">
            <v>#DIV/0!</v>
          </cell>
        </row>
        <row r="133">
          <cell r="A133">
            <v>39577</v>
          </cell>
          <cell r="B133" t="str">
            <v>#Calc</v>
          </cell>
          <cell r="C133" t="e">
            <v>#DIV/0!</v>
          </cell>
          <cell r="D133" t="e">
            <v>#DIV/0!</v>
          </cell>
          <cell r="E133" t="e">
            <v>#DIV/0!</v>
          </cell>
        </row>
        <row r="134">
          <cell r="A134">
            <v>39578</v>
          </cell>
          <cell r="B134" t="str">
            <v>#Calc</v>
          </cell>
          <cell r="C134" t="e">
            <v>#DIV/0!</v>
          </cell>
          <cell r="D134" t="e">
            <v>#DIV/0!</v>
          </cell>
          <cell r="E134" t="e">
            <v>#DIV/0!</v>
          </cell>
        </row>
        <row r="135">
          <cell r="A135">
            <v>39579</v>
          </cell>
          <cell r="B135" t="str">
            <v>#Calc</v>
          </cell>
          <cell r="C135" t="e">
            <v>#DIV/0!</v>
          </cell>
          <cell r="D135" t="e">
            <v>#DIV/0!</v>
          </cell>
          <cell r="E135" t="e">
            <v>#DIV/0!</v>
          </cell>
        </row>
        <row r="136">
          <cell r="A136">
            <v>39580</v>
          </cell>
          <cell r="B136" t="str">
            <v>#Calc</v>
          </cell>
          <cell r="C136" t="e">
            <v>#DIV/0!</v>
          </cell>
          <cell r="D136" t="e">
            <v>#DIV/0!</v>
          </cell>
          <cell r="E136" t="e">
            <v>#DIV/0!</v>
          </cell>
        </row>
        <row r="137">
          <cell r="A137">
            <v>39581</v>
          </cell>
          <cell r="B137" t="str">
            <v>#Calc</v>
          </cell>
          <cell r="C137" t="e">
            <v>#DIV/0!</v>
          </cell>
          <cell r="D137" t="e">
            <v>#DIV/0!</v>
          </cell>
          <cell r="E137" t="e">
            <v>#DIV/0!</v>
          </cell>
        </row>
        <row r="138">
          <cell r="A138">
            <v>39582</v>
          </cell>
          <cell r="B138" t="str">
            <v>#Calc</v>
          </cell>
          <cell r="C138" t="e">
            <v>#DIV/0!</v>
          </cell>
          <cell r="D138" t="e">
            <v>#DIV/0!</v>
          </cell>
          <cell r="E138" t="e">
            <v>#DIV/0!</v>
          </cell>
        </row>
        <row r="139">
          <cell r="A139">
            <v>39583</v>
          </cell>
          <cell r="B139" t="str">
            <v>#Calc</v>
          </cell>
          <cell r="C139" t="e">
            <v>#DIV/0!</v>
          </cell>
          <cell r="D139" t="e">
            <v>#DIV/0!</v>
          </cell>
          <cell r="E139" t="e">
            <v>#DIV/0!</v>
          </cell>
        </row>
        <row r="140">
          <cell r="A140">
            <v>39584</v>
          </cell>
          <cell r="B140" t="str">
            <v>#Calc</v>
          </cell>
          <cell r="C140" t="e">
            <v>#DIV/0!</v>
          </cell>
          <cell r="D140" t="e">
            <v>#DIV/0!</v>
          </cell>
          <cell r="E140" t="e">
            <v>#DIV/0!</v>
          </cell>
        </row>
        <row r="141">
          <cell r="A141">
            <v>39585</v>
          </cell>
          <cell r="B141" t="str">
            <v>#Calc</v>
          </cell>
          <cell r="C141" t="e">
            <v>#DIV/0!</v>
          </cell>
          <cell r="D141" t="e">
            <v>#DIV/0!</v>
          </cell>
          <cell r="E141" t="e">
            <v>#DIV/0!</v>
          </cell>
        </row>
        <row r="142">
          <cell r="A142">
            <v>39586</v>
          </cell>
          <cell r="B142" t="str">
            <v>#Calc</v>
          </cell>
          <cell r="C142" t="e">
            <v>#DIV/0!</v>
          </cell>
          <cell r="D142" t="e">
            <v>#DIV/0!</v>
          </cell>
          <cell r="E142" t="e">
            <v>#DIV/0!</v>
          </cell>
        </row>
        <row r="143">
          <cell r="A143">
            <v>39587</v>
          </cell>
          <cell r="B143" t="str">
            <v>#Calc</v>
          </cell>
          <cell r="C143" t="e">
            <v>#DIV/0!</v>
          </cell>
          <cell r="D143" t="e">
            <v>#DIV/0!</v>
          </cell>
          <cell r="E143" t="e">
            <v>#DIV/0!</v>
          </cell>
        </row>
        <row r="144">
          <cell r="A144">
            <v>39588</v>
          </cell>
          <cell r="B144" t="str">
            <v>#Calc</v>
          </cell>
          <cell r="C144" t="e">
            <v>#DIV/0!</v>
          </cell>
          <cell r="D144" t="e">
            <v>#DIV/0!</v>
          </cell>
          <cell r="E144" t="e">
            <v>#DIV/0!</v>
          </cell>
        </row>
        <row r="145">
          <cell r="A145">
            <v>39589</v>
          </cell>
          <cell r="B145" t="str">
            <v>#Calc</v>
          </cell>
          <cell r="C145" t="e">
            <v>#DIV/0!</v>
          </cell>
          <cell r="D145" t="e">
            <v>#DIV/0!</v>
          </cell>
          <cell r="E145" t="e">
            <v>#DIV/0!</v>
          </cell>
        </row>
        <row r="146">
          <cell r="A146">
            <v>39590</v>
          </cell>
          <cell r="B146" t="str">
            <v>#Calc</v>
          </cell>
          <cell r="C146" t="e">
            <v>#DIV/0!</v>
          </cell>
          <cell r="D146" t="e">
            <v>#DIV/0!</v>
          </cell>
          <cell r="E146" t="e">
            <v>#DIV/0!</v>
          </cell>
        </row>
        <row r="147">
          <cell r="A147">
            <v>39591</v>
          </cell>
          <cell r="B147" t="str">
            <v>#Calc</v>
          </cell>
          <cell r="C147" t="e">
            <v>#DIV/0!</v>
          </cell>
          <cell r="D147" t="e">
            <v>#DIV/0!</v>
          </cell>
          <cell r="E147" t="e">
            <v>#DIV/0!</v>
          </cell>
        </row>
        <row r="148">
          <cell r="A148">
            <v>39592</v>
          </cell>
          <cell r="B148" t="str">
            <v>#Calc</v>
          </cell>
          <cell r="C148" t="e">
            <v>#DIV/0!</v>
          </cell>
          <cell r="D148" t="e">
            <v>#DIV/0!</v>
          </cell>
          <cell r="E148" t="e">
            <v>#DIV/0!</v>
          </cell>
        </row>
        <row r="149">
          <cell r="A149">
            <v>39593</v>
          </cell>
          <cell r="B149" t="str">
            <v>#Calc</v>
          </cell>
          <cell r="C149" t="e">
            <v>#DIV/0!</v>
          </cell>
          <cell r="D149" t="e">
            <v>#DIV/0!</v>
          </cell>
          <cell r="E149" t="e">
            <v>#DIV/0!</v>
          </cell>
        </row>
        <row r="150">
          <cell r="A150">
            <v>39594</v>
          </cell>
          <cell r="B150" t="str">
            <v>#Calc</v>
          </cell>
          <cell r="C150" t="e">
            <v>#DIV/0!</v>
          </cell>
          <cell r="D150" t="e">
            <v>#DIV/0!</v>
          </cell>
          <cell r="E150" t="e">
            <v>#DIV/0!</v>
          </cell>
        </row>
        <row r="151">
          <cell r="A151">
            <v>39595</v>
          </cell>
          <cell r="B151" t="str">
            <v>#Calc</v>
          </cell>
          <cell r="C151" t="e">
            <v>#DIV/0!</v>
          </cell>
          <cell r="D151" t="e">
            <v>#DIV/0!</v>
          </cell>
          <cell r="E151" t="e">
            <v>#DIV/0!</v>
          </cell>
        </row>
        <row r="152">
          <cell r="A152">
            <v>39596</v>
          </cell>
          <cell r="B152" t="str">
            <v>#Calc</v>
          </cell>
          <cell r="C152" t="e">
            <v>#DIV/0!</v>
          </cell>
          <cell r="D152" t="e">
            <v>#DIV/0!</v>
          </cell>
          <cell r="E152" t="e">
            <v>#DIV/0!</v>
          </cell>
        </row>
        <row r="153">
          <cell r="A153">
            <v>39597</v>
          </cell>
          <cell r="B153" t="str">
            <v>#Calc</v>
          </cell>
          <cell r="C153" t="e">
            <v>#DIV/0!</v>
          </cell>
          <cell r="D153" t="e">
            <v>#DIV/0!</v>
          </cell>
          <cell r="E153" t="e">
            <v>#DIV/0!</v>
          </cell>
        </row>
        <row r="154">
          <cell r="A154">
            <v>39598</v>
          </cell>
          <cell r="B154" t="str">
            <v>#Calc</v>
          </cell>
          <cell r="C154" t="e">
            <v>#DIV/0!</v>
          </cell>
          <cell r="D154" t="e">
            <v>#DIV/0!</v>
          </cell>
          <cell r="E154" t="e">
            <v>#DIV/0!</v>
          </cell>
        </row>
        <row r="155">
          <cell r="A155">
            <v>39599</v>
          </cell>
          <cell r="B155" t="str">
            <v>#Calc</v>
          </cell>
          <cell r="C155" t="e">
            <v>#DIV/0!</v>
          </cell>
          <cell r="D155" t="e">
            <v>#DIV/0!</v>
          </cell>
          <cell r="E155" t="e">
            <v>#DIV/0!</v>
          </cell>
        </row>
        <row r="156">
          <cell r="A156">
            <v>39600</v>
          </cell>
          <cell r="B156" t="str">
            <v>#Calc</v>
          </cell>
          <cell r="C156" t="e">
            <v>#DIV/0!</v>
          </cell>
          <cell r="D156" t="e">
            <v>#DIV/0!</v>
          </cell>
          <cell r="E156" t="e">
            <v>#DIV/0!</v>
          </cell>
        </row>
        <row r="157">
          <cell r="A157">
            <v>39601</v>
          </cell>
          <cell r="B157" t="str">
            <v>#Calc</v>
          </cell>
          <cell r="C157" t="e">
            <v>#DIV/0!</v>
          </cell>
          <cell r="D157" t="e">
            <v>#DIV/0!</v>
          </cell>
          <cell r="E157" t="e">
            <v>#DIV/0!</v>
          </cell>
        </row>
        <row r="158">
          <cell r="A158">
            <v>39602</v>
          </cell>
          <cell r="B158" t="str">
            <v>#Calc</v>
          </cell>
          <cell r="C158" t="e">
            <v>#DIV/0!</v>
          </cell>
          <cell r="D158" t="e">
            <v>#DIV/0!</v>
          </cell>
          <cell r="E158" t="e">
            <v>#DIV/0!</v>
          </cell>
        </row>
        <row r="159">
          <cell r="A159">
            <v>39603</v>
          </cell>
          <cell r="B159" t="str">
            <v>#Calc</v>
          </cell>
          <cell r="C159" t="e">
            <v>#DIV/0!</v>
          </cell>
          <cell r="D159" t="e">
            <v>#DIV/0!</v>
          </cell>
          <cell r="E159" t="e">
            <v>#DIV/0!</v>
          </cell>
        </row>
        <row r="160">
          <cell r="A160">
            <v>39604</v>
          </cell>
          <cell r="B160" t="str">
            <v>#Calc</v>
          </cell>
          <cell r="C160" t="e">
            <v>#DIV/0!</v>
          </cell>
          <cell r="D160" t="e">
            <v>#DIV/0!</v>
          </cell>
          <cell r="E160" t="e">
            <v>#DIV/0!</v>
          </cell>
        </row>
        <row r="161">
          <cell r="A161">
            <v>39605</v>
          </cell>
          <cell r="B161" t="str">
            <v>#Calc</v>
          </cell>
          <cell r="C161" t="e">
            <v>#DIV/0!</v>
          </cell>
          <cell r="D161" t="e">
            <v>#DIV/0!</v>
          </cell>
          <cell r="E161" t="e">
            <v>#DIV/0!</v>
          </cell>
        </row>
        <row r="162">
          <cell r="A162">
            <v>39606</v>
          </cell>
          <cell r="B162" t="str">
            <v>#Calc</v>
          </cell>
          <cell r="C162" t="e">
            <v>#DIV/0!</v>
          </cell>
          <cell r="D162" t="e">
            <v>#DIV/0!</v>
          </cell>
          <cell r="E162" t="e">
            <v>#DIV/0!</v>
          </cell>
        </row>
        <row r="163">
          <cell r="A163">
            <v>39607</v>
          </cell>
          <cell r="B163" t="str">
            <v>#Calc</v>
          </cell>
          <cell r="C163" t="e">
            <v>#DIV/0!</v>
          </cell>
          <cell r="D163" t="e">
            <v>#DIV/0!</v>
          </cell>
          <cell r="E163" t="e">
            <v>#DIV/0!</v>
          </cell>
        </row>
        <row r="164">
          <cell r="A164">
            <v>39608</v>
          </cell>
          <cell r="B164" t="str">
            <v>#Calc</v>
          </cell>
          <cell r="C164" t="e">
            <v>#DIV/0!</v>
          </cell>
          <cell r="D164" t="e">
            <v>#DIV/0!</v>
          </cell>
          <cell r="E164" t="e">
            <v>#DIV/0!</v>
          </cell>
        </row>
        <row r="165">
          <cell r="A165">
            <v>39609</v>
          </cell>
          <cell r="B165" t="str">
            <v>#Calc</v>
          </cell>
          <cell r="C165" t="e">
            <v>#DIV/0!</v>
          </cell>
          <cell r="D165" t="e">
            <v>#DIV/0!</v>
          </cell>
          <cell r="E165" t="e">
            <v>#DIV/0!</v>
          </cell>
        </row>
        <row r="166">
          <cell r="A166">
            <v>39610</v>
          </cell>
          <cell r="B166" t="str">
            <v>#Calc</v>
          </cell>
          <cell r="C166" t="e">
            <v>#DIV/0!</v>
          </cell>
          <cell r="D166" t="e">
            <v>#DIV/0!</v>
          </cell>
          <cell r="E166" t="e">
            <v>#DIV/0!</v>
          </cell>
        </row>
        <row r="167">
          <cell r="A167">
            <v>39611</v>
          </cell>
          <cell r="B167" t="str">
            <v>#Calc</v>
          </cell>
          <cell r="C167" t="e">
            <v>#DIV/0!</v>
          </cell>
          <cell r="D167" t="e">
            <v>#DIV/0!</v>
          </cell>
          <cell r="E167" t="e">
            <v>#DIV/0!</v>
          </cell>
        </row>
        <row r="168">
          <cell r="A168">
            <v>39612</v>
          </cell>
          <cell r="B168" t="str">
            <v>#Calc</v>
          </cell>
          <cell r="C168" t="e">
            <v>#DIV/0!</v>
          </cell>
          <cell r="D168" t="e">
            <v>#DIV/0!</v>
          </cell>
          <cell r="E168" t="e">
            <v>#DIV/0!</v>
          </cell>
        </row>
        <row r="169">
          <cell r="A169">
            <v>39613</v>
          </cell>
          <cell r="B169" t="str">
            <v>#Calc</v>
          </cell>
          <cell r="C169" t="e">
            <v>#DIV/0!</v>
          </cell>
          <cell r="D169" t="e">
            <v>#DIV/0!</v>
          </cell>
          <cell r="E169" t="e">
            <v>#DIV/0!</v>
          </cell>
        </row>
        <row r="170">
          <cell r="A170">
            <v>39614</v>
          </cell>
          <cell r="B170" t="str">
            <v>#Calc</v>
          </cell>
          <cell r="C170" t="e">
            <v>#DIV/0!</v>
          </cell>
          <cell r="D170" t="e">
            <v>#DIV/0!</v>
          </cell>
          <cell r="E170" t="e">
            <v>#DIV/0!</v>
          </cell>
        </row>
        <row r="171">
          <cell r="A171">
            <v>39615</v>
          </cell>
          <cell r="B171" t="str">
            <v>#Calc</v>
          </cell>
          <cell r="C171" t="e">
            <v>#DIV/0!</v>
          </cell>
          <cell r="D171" t="e">
            <v>#DIV/0!</v>
          </cell>
          <cell r="E171" t="e">
            <v>#DIV/0!</v>
          </cell>
        </row>
        <row r="172">
          <cell r="A172">
            <v>39616</v>
          </cell>
          <cell r="B172" t="str">
            <v>#Calc</v>
          </cell>
          <cell r="C172" t="e">
            <v>#DIV/0!</v>
          </cell>
          <cell r="D172" t="e">
            <v>#DIV/0!</v>
          </cell>
          <cell r="E172" t="e">
            <v>#DIV/0!</v>
          </cell>
        </row>
        <row r="173">
          <cell r="A173">
            <v>39617</v>
          </cell>
          <cell r="B173" t="str">
            <v>#Calc</v>
          </cell>
          <cell r="C173" t="e">
            <v>#DIV/0!</v>
          </cell>
          <cell r="D173" t="e">
            <v>#DIV/0!</v>
          </cell>
          <cell r="E173" t="e">
            <v>#DIV/0!</v>
          </cell>
        </row>
        <row r="174">
          <cell r="A174">
            <v>39618</v>
          </cell>
          <cell r="B174" t="str">
            <v>#Calc</v>
          </cell>
          <cell r="C174" t="e">
            <v>#DIV/0!</v>
          </cell>
          <cell r="D174" t="e">
            <v>#DIV/0!</v>
          </cell>
          <cell r="E174" t="e">
            <v>#DIV/0!</v>
          </cell>
        </row>
        <row r="175">
          <cell r="A175">
            <v>39619</v>
          </cell>
          <cell r="B175" t="str">
            <v>#Calc</v>
          </cell>
          <cell r="C175" t="e">
            <v>#DIV/0!</v>
          </cell>
          <cell r="D175" t="e">
            <v>#DIV/0!</v>
          </cell>
          <cell r="E175" t="e">
            <v>#DIV/0!</v>
          </cell>
        </row>
        <row r="176">
          <cell r="A176">
            <v>39620</v>
          </cell>
          <cell r="B176" t="str">
            <v>#Calc</v>
          </cell>
          <cell r="C176" t="e">
            <v>#DIV/0!</v>
          </cell>
          <cell r="D176" t="e">
            <v>#DIV/0!</v>
          </cell>
          <cell r="E176" t="e">
            <v>#DIV/0!</v>
          </cell>
        </row>
        <row r="177">
          <cell r="A177">
            <v>39621</v>
          </cell>
          <cell r="B177" t="str">
            <v>#Calc</v>
          </cell>
          <cell r="C177" t="e">
            <v>#DIV/0!</v>
          </cell>
          <cell r="D177" t="e">
            <v>#DIV/0!</v>
          </cell>
          <cell r="E177" t="e">
            <v>#DIV/0!</v>
          </cell>
        </row>
        <row r="178">
          <cell r="A178">
            <v>39622</v>
          </cell>
          <cell r="B178" t="str">
            <v>#Calc</v>
          </cell>
          <cell r="C178" t="e">
            <v>#DIV/0!</v>
          </cell>
          <cell r="D178" t="e">
            <v>#DIV/0!</v>
          </cell>
          <cell r="E178" t="e">
            <v>#DIV/0!</v>
          </cell>
        </row>
        <row r="179">
          <cell r="A179">
            <v>39623</v>
          </cell>
          <cell r="B179" t="str">
            <v>#Calc</v>
          </cell>
          <cell r="C179" t="e">
            <v>#DIV/0!</v>
          </cell>
          <cell r="D179" t="e">
            <v>#DIV/0!</v>
          </cell>
          <cell r="E179" t="e">
            <v>#DIV/0!</v>
          </cell>
        </row>
        <row r="180">
          <cell r="A180">
            <v>39624</v>
          </cell>
          <cell r="B180" t="str">
            <v>#Calc</v>
          </cell>
          <cell r="C180" t="e">
            <v>#DIV/0!</v>
          </cell>
          <cell r="D180" t="e">
            <v>#DIV/0!</v>
          </cell>
          <cell r="E180" t="e">
            <v>#DIV/0!</v>
          </cell>
        </row>
        <row r="181">
          <cell r="A181">
            <v>39625</v>
          </cell>
          <cell r="B181" t="str">
            <v>#Calc</v>
          </cell>
          <cell r="C181" t="e">
            <v>#DIV/0!</v>
          </cell>
          <cell r="D181" t="e">
            <v>#DIV/0!</v>
          </cell>
          <cell r="E181" t="e">
            <v>#DIV/0!</v>
          </cell>
        </row>
        <row r="182">
          <cell r="A182">
            <v>39626</v>
          </cell>
          <cell r="B182" t="str">
            <v>#Calc</v>
          </cell>
          <cell r="C182" t="e">
            <v>#DIV/0!</v>
          </cell>
          <cell r="D182" t="e">
            <v>#DIV/0!</v>
          </cell>
          <cell r="E182" t="e">
            <v>#DIV/0!</v>
          </cell>
        </row>
        <row r="183">
          <cell r="A183">
            <v>39627</v>
          </cell>
          <cell r="B183" t="str">
            <v>#Calc</v>
          </cell>
          <cell r="C183" t="e">
            <v>#DIV/0!</v>
          </cell>
          <cell r="D183" t="e">
            <v>#DIV/0!</v>
          </cell>
          <cell r="E183" t="e">
            <v>#DIV/0!</v>
          </cell>
        </row>
        <row r="184">
          <cell r="A184">
            <v>39628</v>
          </cell>
          <cell r="B184" t="str">
            <v>#Calc</v>
          </cell>
          <cell r="C184" t="e">
            <v>#DIV/0!</v>
          </cell>
          <cell r="D184" t="e">
            <v>#DIV/0!</v>
          </cell>
          <cell r="E184" t="e">
            <v>#DIV/0!</v>
          </cell>
        </row>
        <row r="185">
          <cell r="A185">
            <v>39629</v>
          </cell>
          <cell r="B185" t="str">
            <v>#Calc</v>
          </cell>
          <cell r="C185" t="e">
            <v>#DIV/0!</v>
          </cell>
          <cell r="D185" t="e">
            <v>#DIV/0!</v>
          </cell>
          <cell r="E185" t="e">
            <v>#DIV/0!</v>
          </cell>
        </row>
        <row r="186">
          <cell r="A186">
            <v>39630</v>
          </cell>
          <cell r="B186" t="str">
            <v>#Calc</v>
          </cell>
          <cell r="C186" t="e">
            <v>#DIV/0!</v>
          </cell>
          <cell r="D186" t="e">
            <v>#DIV/0!</v>
          </cell>
          <cell r="E186" t="e">
            <v>#DIV/0!</v>
          </cell>
        </row>
        <row r="187">
          <cell r="A187">
            <v>39631</v>
          </cell>
          <cell r="B187" t="str">
            <v>#Calc</v>
          </cell>
          <cell r="C187" t="e">
            <v>#DIV/0!</v>
          </cell>
          <cell r="D187" t="e">
            <v>#DIV/0!</v>
          </cell>
          <cell r="E187" t="e">
            <v>#DIV/0!</v>
          </cell>
        </row>
        <row r="188">
          <cell r="A188">
            <v>39632</v>
          </cell>
          <cell r="B188" t="str">
            <v>#Calc</v>
          </cell>
          <cell r="C188" t="e">
            <v>#DIV/0!</v>
          </cell>
          <cell r="D188" t="e">
            <v>#DIV/0!</v>
          </cell>
          <cell r="E188" t="e">
            <v>#DIV/0!</v>
          </cell>
        </row>
        <row r="189">
          <cell r="A189">
            <v>39633</v>
          </cell>
          <cell r="B189" t="str">
            <v>#Calc</v>
          </cell>
          <cell r="C189" t="e">
            <v>#DIV/0!</v>
          </cell>
          <cell r="D189" t="e">
            <v>#DIV/0!</v>
          </cell>
          <cell r="E189" t="e">
            <v>#DIV/0!</v>
          </cell>
        </row>
        <row r="190">
          <cell r="A190">
            <v>39634</v>
          </cell>
          <cell r="B190" t="str">
            <v>#Calc</v>
          </cell>
          <cell r="C190" t="e">
            <v>#DIV/0!</v>
          </cell>
          <cell r="D190" t="e">
            <v>#DIV/0!</v>
          </cell>
          <cell r="E190" t="e">
            <v>#DIV/0!</v>
          </cell>
        </row>
        <row r="191">
          <cell r="A191">
            <v>39635</v>
          </cell>
          <cell r="B191" t="str">
            <v>#Calc</v>
          </cell>
          <cell r="C191" t="e">
            <v>#DIV/0!</v>
          </cell>
          <cell r="D191" t="e">
            <v>#DIV/0!</v>
          </cell>
          <cell r="E191" t="e">
            <v>#DIV/0!</v>
          </cell>
        </row>
        <row r="192">
          <cell r="A192">
            <v>39636</v>
          </cell>
          <cell r="B192" t="str">
            <v>#Calc</v>
          </cell>
          <cell r="C192" t="e">
            <v>#DIV/0!</v>
          </cell>
          <cell r="D192" t="e">
            <v>#DIV/0!</v>
          </cell>
          <cell r="E192" t="e">
            <v>#DIV/0!</v>
          </cell>
        </row>
        <row r="193">
          <cell r="A193">
            <v>39637</v>
          </cell>
          <cell r="B193" t="str">
            <v>#Calc</v>
          </cell>
          <cell r="C193" t="e">
            <v>#DIV/0!</v>
          </cell>
          <cell r="D193" t="e">
            <v>#DIV/0!</v>
          </cell>
          <cell r="E193" t="e">
            <v>#DIV/0!</v>
          </cell>
        </row>
        <row r="194">
          <cell r="A194">
            <v>39638</v>
          </cell>
          <cell r="B194" t="str">
            <v>#Calc</v>
          </cell>
          <cell r="C194" t="e">
            <v>#DIV/0!</v>
          </cell>
          <cell r="D194" t="e">
            <v>#DIV/0!</v>
          </cell>
          <cell r="E194" t="e">
            <v>#DIV/0!</v>
          </cell>
        </row>
        <row r="195">
          <cell r="A195">
            <v>39639</v>
          </cell>
          <cell r="B195" t="str">
            <v>#Calc</v>
          </cell>
          <cell r="C195" t="e">
            <v>#DIV/0!</v>
          </cell>
          <cell r="D195" t="e">
            <v>#DIV/0!</v>
          </cell>
          <cell r="E195" t="e">
            <v>#DIV/0!</v>
          </cell>
        </row>
        <row r="196">
          <cell r="A196">
            <v>39640</v>
          </cell>
          <cell r="B196" t="str">
            <v>#Calc</v>
          </cell>
          <cell r="C196" t="e">
            <v>#DIV/0!</v>
          </cell>
          <cell r="D196" t="e">
            <v>#DIV/0!</v>
          </cell>
          <cell r="E196" t="e">
            <v>#DIV/0!</v>
          </cell>
        </row>
        <row r="197">
          <cell r="A197">
            <v>39641</v>
          </cell>
          <cell r="B197" t="str">
            <v>#Calc</v>
          </cell>
          <cell r="C197" t="e">
            <v>#DIV/0!</v>
          </cell>
          <cell r="D197" t="e">
            <v>#DIV/0!</v>
          </cell>
          <cell r="E197" t="e">
            <v>#DIV/0!</v>
          </cell>
        </row>
        <row r="198">
          <cell r="A198">
            <v>39642</v>
          </cell>
          <cell r="B198" t="str">
            <v>#Calc</v>
          </cell>
          <cell r="C198" t="e">
            <v>#DIV/0!</v>
          </cell>
          <cell r="D198" t="e">
            <v>#DIV/0!</v>
          </cell>
          <cell r="E198" t="e">
            <v>#DIV/0!</v>
          </cell>
        </row>
        <row r="199">
          <cell r="A199">
            <v>39643</v>
          </cell>
          <cell r="B199" t="str">
            <v>#Calc</v>
          </cell>
          <cell r="C199" t="e">
            <v>#DIV/0!</v>
          </cell>
          <cell r="D199" t="e">
            <v>#DIV/0!</v>
          </cell>
          <cell r="E199" t="e">
            <v>#DIV/0!</v>
          </cell>
        </row>
        <row r="200">
          <cell r="A200">
            <v>39644</v>
          </cell>
          <cell r="B200" t="str">
            <v>#Calc</v>
          </cell>
          <cell r="C200" t="e">
            <v>#DIV/0!</v>
          </cell>
          <cell r="D200" t="e">
            <v>#DIV/0!</v>
          </cell>
          <cell r="E200" t="e">
            <v>#DIV/0!</v>
          </cell>
        </row>
        <row r="201">
          <cell r="A201">
            <v>39645</v>
          </cell>
          <cell r="B201" t="str">
            <v>#Calc</v>
          </cell>
          <cell r="C201" t="e">
            <v>#DIV/0!</v>
          </cell>
          <cell r="D201" t="e">
            <v>#DIV/0!</v>
          </cell>
          <cell r="E201" t="e">
            <v>#DIV/0!</v>
          </cell>
        </row>
        <row r="202">
          <cell r="A202">
            <v>39646</v>
          </cell>
          <cell r="B202" t="str">
            <v>#Calc</v>
          </cell>
          <cell r="C202" t="e">
            <v>#DIV/0!</v>
          </cell>
          <cell r="D202" t="e">
            <v>#DIV/0!</v>
          </cell>
          <cell r="E202" t="e">
            <v>#DIV/0!</v>
          </cell>
        </row>
        <row r="203">
          <cell r="A203">
            <v>39647</v>
          </cell>
          <cell r="B203" t="str">
            <v>#Calc</v>
          </cell>
          <cell r="C203" t="e">
            <v>#DIV/0!</v>
          </cell>
          <cell r="D203" t="e">
            <v>#DIV/0!</v>
          </cell>
          <cell r="E203" t="e">
            <v>#DIV/0!</v>
          </cell>
        </row>
        <row r="204">
          <cell r="A204">
            <v>39648</v>
          </cell>
          <cell r="B204" t="str">
            <v>#Calc</v>
          </cell>
          <cell r="C204" t="e">
            <v>#DIV/0!</v>
          </cell>
          <cell r="D204" t="e">
            <v>#DIV/0!</v>
          </cell>
          <cell r="E204" t="e">
            <v>#DIV/0!</v>
          </cell>
        </row>
        <row r="205">
          <cell r="A205">
            <v>39649</v>
          </cell>
          <cell r="B205" t="str">
            <v>#Calc</v>
          </cell>
          <cell r="C205" t="e">
            <v>#DIV/0!</v>
          </cell>
          <cell r="D205" t="e">
            <v>#DIV/0!</v>
          </cell>
          <cell r="E205" t="e">
            <v>#DIV/0!</v>
          </cell>
        </row>
        <row r="206">
          <cell r="A206">
            <v>39650</v>
          </cell>
          <cell r="B206" t="str">
            <v>#Calc</v>
          </cell>
          <cell r="C206" t="e">
            <v>#DIV/0!</v>
          </cell>
          <cell r="D206" t="e">
            <v>#DIV/0!</v>
          </cell>
          <cell r="E206" t="e">
            <v>#DIV/0!</v>
          </cell>
        </row>
        <row r="207">
          <cell r="A207">
            <v>39651</v>
          </cell>
          <cell r="B207" t="str">
            <v>#Calc</v>
          </cell>
          <cell r="C207" t="e">
            <v>#DIV/0!</v>
          </cell>
          <cell r="D207" t="e">
            <v>#DIV/0!</v>
          </cell>
          <cell r="E207" t="e">
            <v>#DIV/0!</v>
          </cell>
        </row>
        <row r="208">
          <cell r="A208">
            <v>39652</v>
          </cell>
          <cell r="B208" t="str">
            <v>#Calc</v>
          </cell>
          <cell r="C208" t="e">
            <v>#DIV/0!</v>
          </cell>
          <cell r="D208" t="e">
            <v>#DIV/0!</v>
          </cell>
          <cell r="E208" t="e">
            <v>#DIV/0!</v>
          </cell>
        </row>
        <row r="209">
          <cell r="A209">
            <v>39653</v>
          </cell>
          <cell r="B209" t="str">
            <v>#Calc</v>
          </cell>
          <cell r="C209" t="e">
            <v>#DIV/0!</v>
          </cell>
          <cell r="D209" t="e">
            <v>#DIV/0!</v>
          </cell>
          <cell r="E209" t="e">
            <v>#DIV/0!</v>
          </cell>
        </row>
        <row r="210">
          <cell r="A210">
            <v>39654</v>
          </cell>
          <cell r="B210" t="str">
            <v>#Calc</v>
          </cell>
          <cell r="C210" t="e">
            <v>#DIV/0!</v>
          </cell>
          <cell r="D210" t="e">
            <v>#DIV/0!</v>
          </cell>
          <cell r="E210" t="e">
            <v>#DIV/0!</v>
          </cell>
        </row>
        <row r="211">
          <cell r="A211">
            <v>39655</v>
          </cell>
          <cell r="B211" t="str">
            <v>#Calc</v>
          </cell>
          <cell r="C211" t="e">
            <v>#DIV/0!</v>
          </cell>
          <cell r="D211" t="e">
            <v>#DIV/0!</v>
          </cell>
          <cell r="E211" t="e">
            <v>#DIV/0!</v>
          </cell>
        </row>
        <row r="212">
          <cell r="A212">
            <v>39656</v>
          </cell>
          <cell r="B212" t="str">
            <v>#Calc</v>
          </cell>
          <cell r="C212" t="e">
            <v>#DIV/0!</v>
          </cell>
          <cell r="D212" t="e">
            <v>#DIV/0!</v>
          </cell>
          <cell r="E212" t="e">
            <v>#DIV/0!</v>
          </cell>
        </row>
        <row r="213">
          <cell r="A213">
            <v>39657</v>
          </cell>
          <cell r="B213" t="str">
            <v>#Calc</v>
          </cell>
          <cell r="C213" t="e">
            <v>#DIV/0!</v>
          </cell>
          <cell r="D213" t="e">
            <v>#DIV/0!</v>
          </cell>
          <cell r="E213" t="e">
            <v>#DIV/0!</v>
          </cell>
        </row>
        <row r="214">
          <cell r="A214">
            <v>39658</v>
          </cell>
          <cell r="B214" t="str">
            <v>#Calc</v>
          </cell>
          <cell r="C214" t="e">
            <v>#DIV/0!</v>
          </cell>
          <cell r="D214" t="e">
            <v>#DIV/0!</v>
          </cell>
          <cell r="E214" t="e">
            <v>#DIV/0!</v>
          </cell>
        </row>
        <row r="215">
          <cell r="A215">
            <v>39659</v>
          </cell>
          <cell r="B215" t="str">
            <v>#Calc</v>
          </cell>
          <cell r="C215" t="e">
            <v>#DIV/0!</v>
          </cell>
          <cell r="D215" t="e">
            <v>#DIV/0!</v>
          </cell>
          <cell r="E215" t="e">
            <v>#DIV/0!</v>
          </cell>
        </row>
        <row r="216">
          <cell r="A216">
            <v>39660</v>
          </cell>
          <cell r="B216" t="str">
            <v>#Calc</v>
          </cell>
          <cell r="C216" t="e">
            <v>#DIV/0!</v>
          </cell>
          <cell r="D216" t="e">
            <v>#DIV/0!</v>
          </cell>
          <cell r="E216" t="e">
            <v>#DIV/0!</v>
          </cell>
        </row>
        <row r="217">
          <cell r="A217">
            <v>39661</v>
          </cell>
          <cell r="B217" t="str">
            <v>#Calc</v>
          </cell>
          <cell r="C217" t="e">
            <v>#DIV/0!</v>
          </cell>
          <cell r="D217" t="e">
            <v>#DIV/0!</v>
          </cell>
          <cell r="E217" t="e">
            <v>#DIV/0!</v>
          </cell>
        </row>
        <row r="218">
          <cell r="A218">
            <v>39662</v>
          </cell>
          <cell r="B218" t="str">
            <v>#Calc</v>
          </cell>
          <cell r="C218" t="e">
            <v>#DIV/0!</v>
          </cell>
          <cell r="D218" t="e">
            <v>#DIV/0!</v>
          </cell>
          <cell r="E218" t="e">
            <v>#DIV/0!</v>
          </cell>
        </row>
        <row r="219">
          <cell r="A219">
            <v>39663</v>
          </cell>
          <cell r="B219" t="str">
            <v>#Calc</v>
          </cell>
          <cell r="C219" t="e">
            <v>#DIV/0!</v>
          </cell>
          <cell r="D219" t="e">
            <v>#DIV/0!</v>
          </cell>
          <cell r="E219" t="e">
            <v>#DIV/0!</v>
          </cell>
        </row>
        <row r="220">
          <cell r="A220">
            <v>39664</v>
          </cell>
          <cell r="B220" t="str">
            <v>#Calc</v>
          </cell>
          <cell r="C220" t="e">
            <v>#DIV/0!</v>
          </cell>
          <cell r="D220" t="e">
            <v>#DIV/0!</v>
          </cell>
          <cell r="E220" t="e">
            <v>#DIV/0!</v>
          </cell>
        </row>
        <row r="221">
          <cell r="A221">
            <v>39665</v>
          </cell>
          <cell r="B221" t="str">
            <v>#Calc</v>
          </cell>
          <cell r="C221" t="e">
            <v>#DIV/0!</v>
          </cell>
          <cell r="D221" t="e">
            <v>#DIV/0!</v>
          </cell>
          <cell r="E221" t="e">
            <v>#DIV/0!</v>
          </cell>
        </row>
        <row r="222">
          <cell r="A222">
            <v>39666</v>
          </cell>
          <cell r="B222" t="str">
            <v>#Calc</v>
          </cell>
          <cell r="C222" t="e">
            <v>#DIV/0!</v>
          </cell>
          <cell r="D222" t="e">
            <v>#DIV/0!</v>
          </cell>
          <cell r="E222" t="e">
            <v>#DIV/0!</v>
          </cell>
        </row>
        <row r="223">
          <cell r="A223">
            <v>39667</v>
          </cell>
          <cell r="B223" t="str">
            <v>#Calc</v>
          </cell>
          <cell r="C223" t="e">
            <v>#DIV/0!</v>
          </cell>
          <cell r="D223" t="e">
            <v>#DIV/0!</v>
          </cell>
          <cell r="E223" t="e">
            <v>#DIV/0!</v>
          </cell>
        </row>
        <row r="224">
          <cell r="A224">
            <v>39668</v>
          </cell>
          <cell r="B224" t="str">
            <v>#Calc</v>
          </cell>
          <cell r="C224" t="e">
            <v>#DIV/0!</v>
          </cell>
          <cell r="D224" t="e">
            <v>#DIV/0!</v>
          </cell>
          <cell r="E224" t="e">
            <v>#DIV/0!</v>
          </cell>
        </row>
        <row r="225">
          <cell r="A225">
            <v>39669</v>
          </cell>
          <cell r="B225" t="str">
            <v>#Calc</v>
          </cell>
          <cell r="C225" t="e">
            <v>#DIV/0!</v>
          </cell>
          <cell r="D225" t="e">
            <v>#DIV/0!</v>
          </cell>
          <cell r="E225" t="e">
            <v>#DIV/0!</v>
          </cell>
        </row>
        <row r="226">
          <cell r="A226">
            <v>39670</v>
          </cell>
          <cell r="B226" t="str">
            <v>#Calc</v>
          </cell>
          <cell r="C226" t="e">
            <v>#DIV/0!</v>
          </cell>
          <cell r="D226" t="e">
            <v>#DIV/0!</v>
          </cell>
          <cell r="E226" t="e">
            <v>#DIV/0!</v>
          </cell>
        </row>
        <row r="227">
          <cell r="A227">
            <v>39671</v>
          </cell>
          <cell r="B227" t="str">
            <v>#Calc</v>
          </cell>
          <cell r="C227" t="e">
            <v>#DIV/0!</v>
          </cell>
          <cell r="D227" t="e">
            <v>#DIV/0!</v>
          </cell>
          <cell r="E227" t="e">
            <v>#DIV/0!</v>
          </cell>
        </row>
        <row r="228">
          <cell r="A228">
            <v>39672</v>
          </cell>
          <cell r="B228" t="str">
            <v>#Calc</v>
          </cell>
          <cell r="C228" t="e">
            <v>#DIV/0!</v>
          </cell>
          <cell r="D228" t="e">
            <v>#DIV/0!</v>
          </cell>
          <cell r="E228" t="e">
            <v>#DIV/0!</v>
          </cell>
        </row>
        <row r="229">
          <cell r="A229">
            <v>39673</v>
          </cell>
          <cell r="B229" t="str">
            <v>#Calc</v>
          </cell>
          <cell r="C229" t="e">
            <v>#DIV/0!</v>
          </cell>
          <cell r="D229" t="e">
            <v>#DIV/0!</v>
          </cell>
          <cell r="E229" t="e">
            <v>#DIV/0!</v>
          </cell>
        </row>
        <row r="230">
          <cell r="A230">
            <v>39674</v>
          </cell>
          <cell r="B230" t="str">
            <v>#Calc</v>
          </cell>
          <cell r="C230" t="e">
            <v>#DIV/0!</v>
          </cell>
          <cell r="D230" t="e">
            <v>#DIV/0!</v>
          </cell>
          <cell r="E230" t="e">
            <v>#DIV/0!</v>
          </cell>
        </row>
        <row r="231">
          <cell r="A231">
            <v>39675</v>
          </cell>
          <cell r="B231" t="str">
            <v>#Calc</v>
          </cell>
          <cell r="C231" t="e">
            <v>#DIV/0!</v>
          </cell>
          <cell r="D231" t="e">
            <v>#DIV/0!</v>
          </cell>
          <cell r="E231" t="e">
            <v>#DIV/0!</v>
          </cell>
        </row>
        <row r="232">
          <cell r="A232">
            <v>39676</v>
          </cell>
          <cell r="B232" t="str">
            <v>#Calc</v>
          </cell>
          <cell r="C232" t="e">
            <v>#DIV/0!</v>
          </cell>
          <cell r="D232" t="e">
            <v>#DIV/0!</v>
          </cell>
          <cell r="E232" t="e">
            <v>#DIV/0!</v>
          </cell>
        </row>
        <row r="233">
          <cell r="A233">
            <v>39677</v>
          </cell>
          <cell r="B233" t="str">
            <v>#Calc</v>
          </cell>
          <cell r="C233" t="e">
            <v>#DIV/0!</v>
          </cell>
          <cell r="D233" t="e">
            <v>#DIV/0!</v>
          </cell>
          <cell r="E233" t="e">
            <v>#DIV/0!</v>
          </cell>
        </row>
        <row r="234">
          <cell r="A234">
            <v>39678</v>
          </cell>
          <cell r="B234" t="str">
            <v>#Calc</v>
          </cell>
          <cell r="C234" t="e">
            <v>#DIV/0!</v>
          </cell>
          <cell r="D234" t="e">
            <v>#DIV/0!</v>
          </cell>
          <cell r="E234" t="e">
            <v>#DIV/0!</v>
          </cell>
        </row>
        <row r="235">
          <cell r="A235">
            <v>39679</v>
          </cell>
          <cell r="B235" t="str">
            <v>#Calc</v>
          </cell>
          <cell r="C235" t="e">
            <v>#DIV/0!</v>
          </cell>
          <cell r="D235" t="e">
            <v>#DIV/0!</v>
          </cell>
          <cell r="E235" t="e">
            <v>#DIV/0!</v>
          </cell>
        </row>
        <row r="236">
          <cell r="A236">
            <v>39680</v>
          </cell>
          <cell r="B236" t="str">
            <v>#Calc</v>
          </cell>
          <cell r="C236" t="e">
            <v>#DIV/0!</v>
          </cell>
          <cell r="D236" t="e">
            <v>#DIV/0!</v>
          </cell>
          <cell r="E236" t="e">
            <v>#DIV/0!</v>
          </cell>
        </row>
        <row r="237">
          <cell r="A237">
            <v>39681</v>
          </cell>
          <cell r="B237" t="str">
            <v>#Calc</v>
          </cell>
          <cell r="C237" t="e">
            <v>#DIV/0!</v>
          </cell>
          <cell r="D237" t="e">
            <v>#DIV/0!</v>
          </cell>
          <cell r="E237" t="e">
            <v>#DIV/0!</v>
          </cell>
        </row>
        <row r="238">
          <cell r="A238">
            <v>39682</v>
          </cell>
          <cell r="B238" t="str">
            <v>#Calc</v>
          </cell>
          <cell r="C238" t="e">
            <v>#DIV/0!</v>
          </cell>
          <cell r="D238" t="e">
            <v>#DIV/0!</v>
          </cell>
          <cell r="E238" t="e">
            <v>#DIV/0!</v>
          </cell>
        </row>
        <row r="239">
          <cell r="A239">
            <v>39683</v>
          </cell>
          <cell r="B239" t="str">
            <v>#Calc</v>
          </cell>
          <cell r="C239" t="e">
            <v>#DIV/0!</v>
          </cell>
          <cell r="D239" t="e">
            <v>#DIV/0!</v>
          </cell>
          <cell r="E239" t="e">
            <v>#DIV/0!</v>
          </cell>
        </row>
        <row r="240">
          <cell r="A240">
            <v>39684</v>
          </cell>
          <cell r="B240" t="str">
            <v>#Calc</v>
          </cell>
          <cell r="C240" t="e">
            <v>#DIV/0!</v>
          </cell>
          <cell r="D240" t="e">
            <v>#DIV/0!</v>
          </cell>
          <cell r="E240" t="e">
            <v>#DIV/0!</v>
          </cell>
        </row>
        <row r="241">
          <cell r="A241">
            <v>39685</v>
          </cell>
          <cell r="B241" t="str">
            <v>#Calc</v>
          </cell>
          <cell r="C241" t="e">
            <v>#DIV/0!</v>
          </cell>
          <cell r="D241" t="e">
            <v>#DIV/0!</v>
          </cell>
          <cell r="E241" t="e">
            <v>#DIV/0!</v>
          </cell>
        </row>
        <row r="242">
          <cell r="A242">
            <v>39686</v>
          </cell>
          <cell r="B242" t="str">
            <v>#Calc</v>
          </cell>
          <cell r="C242" t="e">
            <v>#DIV/0!</v>
          </cell>
          <cell r="D242" t="e">
            <v>#DIV/0!</v>
          </cell>
          <cell r="E242" t="e">
            <v>#DIV/0!</v>
          </cell>
        </row>
        <row r="243">
          <cell r="A243">
            <v>39687</v>
          </cell>
          <cell r="B243" t="str">
            <v>#Calc</v>
          </cell>
          <cell r="C243" t="e">
            <v>#DIV/0!</v>
          </cell>
          <cell r="D243" t="e">
            <v>#DIV/0!</v>
          </cell>
          <cell r="E243" t="e">
            <v>#DIV/0!</v>
          </cell>
        </row>
        <row r="244">
          <cell r="A244">
            <v>39688</v>
          </cell>
          <cell r="B244" t="str">
            <v>#Calc</v>
          </cell>
          <cell r="C244" t="e">
            <v>#DIV/0!</v>
          </cell>
          <cell r="D244" t="e">
            <v>#DIV/0!</v>
          </cell>
          <cell r="E244" t="e">
            <v>#DIV/0!</v>
          </cell>
        </row>
        <row r="245">
          <cell r="A245">
            <v>39689</v>
          </cell>
          <cell r="B245" t="str">
            <v>#Calc</v>
          </cell>
          <cell r="C245" t="e">
            <v>#DIV/0!</v>
          </cell>
          <cell r="D245" t="e">
            <v>#DIV/0!</v>
          </cell>
          <cell r="E245" t="e">
            <v>#DIV/0!</v>
          </cell>
        </row>
        <row r="246">
          <cell r="A246">
            <v>39690</v>
          </cell>
          <cell r="B246" t="str">
            <v>#Calc</v>
          </cell>
          <cell r="C246" t="e">
            <v>#DIV/0!</v>
          </cell>
          <cell r="D246" t="e">
            <v>#DIV/0!</v>
          </cell>
          <cell r="E246" t="e">
            <v>#DIV/0!</v>
          </cell>
        </row>
        <row r="247">
          <cell r="A247">
            <v>39691</v>
          </cell>
          <cell r="B247" t="str">
            <v>#Calc</v>
          </cell>
          <cell r="C247" t="e">
            <v>#DIV/0!</v>
          </cell>
          <cell r="D247" t="e">
            <v>#DIV/0!</v>
          </cell>
          <cell r="E247" t="e">
            <v>#DIV/0!</v>
          </cell>
        </row>
        <row r="248">
          <cell r="A248">
            <v>39692</v>
          </cell>
          <cell r="B248" t="str">
            <v>#Calc</v>
          </cell>
          <cell r="C248" t="e">
            <v>#DIV/0!</v>
          </cell>
          <cell r="D248" t="e">
            <v>#DIV/0!</v>
          </cell>
          <cell r="E248" t="e">
            <v>#DIV/0!</v>
          </cell>
        </row>
        <row r="249">
          <cell r="A249">
            <v>39693</v>
          </cell>
          <cell r="B249" t="str">
            <v>#Calc</v>
          </cell>
          <cell r="C249" t="e">
            <v>#DIV/0!</v>
          </cell>
          <cell r="D249" t="e">
            <v>#DIV/0!</v>
          </cell>
          <cell r="E249" t="e">
            <v>#DIV/0!</v>
          </cell>
        </row>
        <row r="250">
          <cell r="A250">
            <v>39694</v>
          </cell>
          <cell r="B250" t="str">
            <v>#Calc</v>
          </cell>
          <cell r="C250" t="e">
            <v>#DIV/0!</v>
          </cell>
          <cell r="D250" t="e">
            <v>#DIV/0!</v>
          </cell>
          <cell r="E250" t="e">
            <v>#DIV/0!</v>
          </cell>
        </row>
        <row r="251">
          <cell r="A251">
            <v>39695</v>
          </cell>
          <cell r="B251" t="str">
            <v>#Calc</v>
          </cell>
          <cell r="C251" t="e">
            <v>#DIV/0!</v>
          </cell>
          <cell r="D251" t="e">
            <v>#DIV/0!</v>
          </cell>
          <cell r="E251" t="e">
            <v>#DIV/0!</v>
          </cell>
        </row>
        <row r="252">
          <cell r="A252">
            <v>39696</v>
          </cell>
          <cell r="B252" t="str">
            <v>#Calc</v>
          </cell>
          <cell r="C252" t="e">
            <v>#DIV/0!</v>
          </cell>
          <cell r="D252" t="e">
            <v>#DIV/0!</v>
          </cell>
          <cell r="E252" t="e">
            <v>#DIV/0!</v>
          </cell>
        </row>
        <row r="253">
          <cell r="A253">
            <v>39697</v>
          </cell>
          <cell r="B253" t="str">
            <v>#Calc</v>
          </cell>
          <cell r="C253" t="e">
            <v>#DIV/0!</v>
          </cell>
          <cell r="D253" t="e">
            <v>#DIV/0!</v>
          </cell>
          <cell r="E253" t="e">
            <v>#DIV/0!</v>
          </cell>
        </row>
        <row r="254">
          <cell r="A254">
            <v>39698</v>
          </cell>
          <cell r="B254" t="str">
            <v>#Calc</v>
          </cell>
          <cell r="C254" t="e">
            <v>#DIV/0!</v>
          </cell>
          <cell r="D254" t="e">
            <v>#DIV/0!</v>
          </cell>
          <cell r="E254" t="e">
            <v>#DIV/0!</v>
          </cell>
        </row>
        <row r="255">
          <cell r="A255">
            <v>39699</v>
          </cell>
          <cell r="B255" t="str">
            <v>#Calc</v>
          </cell>
          <cell r="C255" t="e">
            <v>#DIV/0!</v>
          </cell>
          <cell r="D255" t="e">
            <v>#DIV/0!</v>
          </cell>
          <cell r="E255" t="e">
            <v>#DIV/0!</v>
          </cell>
        </row>
        <row r="256">
          <cell r="A256">
            <v>39700</v>
          </cell>
          <cell r="B256" t="str">
            <v>#Calc</v>
          </cell>
          <cell r="C256" t="e">
            <v>#DIV/0!</v>
          </cell>
          <cell r="D256" t="e">
            <v>#DIV/0!</v>
          </cell>
          <cell r="E256" t="e">
            <v>#DIV/0!</v>
          </cell>
        </row>
        <row r="257">
          <cell r="A257">
            <v>39701</v>
          </cell>
          <cell r="B257" t="str">
            <v>#Calc</v>
          </cell>
          <cell r="C257" t="e">
            <v>#DIV/0!</v>
          </cell>
          <cell r="D257" t="e">
            <v>#DIV/0!</v>
          </cell>
          <cell r="E257" t="e">
            <v>#DIV/0!</v>
          </cell>
        </row>
        <row r="258">
          <cell r="A258">
            <v>39702</v>
          </cell>
          <cell r="B258" t="str">
            <v>#Calc</v>
          </cell>
          <cell r="C258" t="e">
            <v>#DIV/0!</v>
          </cell>
          <cell r="D258" t="e">
            <v>#DIV/0!</v>
          </cell>
          <cell r="E258" t="e">
            <v>#DIV/0!</v>
          </cell>
        </row>
        <row r="259">
          <cell r="A259">
            <v>39703</v>
          </cell>
          <cell r="B259" t="str">
            <v>#Calc</v>
          </cell>
          <cell r="C259" t="e">
            <v>#DIV/0!</v>
          </cell>
          <cell r="D259" t="e">
            <v>#DIV/0!</v>
          </cell>
          <cell r="E259" t="e">
            <v>#DIV/0!</v>
          </cell>
        </row>
        <row r="260">
          <cell r="A260">
            <v>39704</v>
          </cell>
          <cell r="B260" t="str">
            <v>#Calc</v>
          </cell>
          <cell r="C260" t="e">
            <v>#DIV/0!</v>
          </cell>
          <cell r="D260" t="e">
            <v>#DIV/0!</v>
          </cell>
          <cell r="E260" t="e">
            <v>#DIV/0!</v>
          </cell>
        </row>
        <row r="261">
          <cell r="A261">
            <v>39705</v>
          </cell>
          <cell r="B261" t="str">
            <v>#Calc</v>
          </cell>
          <cell r="C261" t="e">
            <v>#DIV/0!</v>
          </cell>
          <cell r="D261" t="e">
            <v>#DIV/0!</v>
          </cell>
          <cell r="E261" t="e">
            <v>#DIV/0!</v>
          </cell>
        </row>
        <row r="262">
          <cell r="A262">
            <v>39706</v>
          </cell>
          <cell r="B262" t="str">
            <v>#Calc</v>
          </cell>
          <cell r="C262" t="e">
            <v>#DIV/0!</v>
          </cell>
          <cell r="D262" t="e">
            <v>#DIV/0!</v>
          </cell>
          <cell r="E262" t="e">
            <v>#DIV/0!</v>
          </cell>
        </row>
        <row r="263">
          <cell r="A263">
            <v>39707</v>
          </cell>
          <cell r="B263" t="str">
            <v>#Calc</v>
          </cell>
          <cell r="C263" t="e">
            <v>#DIV/0!</v>
          </cell>
          <cell r="D263" t="e">
            <v>#DIV/0!</v>
          </cell>
          <cell r="E263" t="e">
            <v>#DIV/0!</v>
          </cell>
        </row>
        <row r="264">
          <cell r="A264">
            <v>39708</v>
          </cell>
          <cell r="B264" t="str">
            <v>#Calc</v>
          </cell>
          <cell r="C264" t="e">
            <v>#DIV/0!</v>
          </cell>
          <cell r="D264" t="e">
            <v>#DIV/0!</v>
          </cell>
          <cell r="E264" t="e">
            <v>#DIV/0!</v>
          </cell>
        </row>
        <row r="265">
          <cell r="A265">
            <v>39709</v>
          </cell>
          <cell r="B265" t="str">
            <v>#Calc</v>
          </cell>
          <cell r="C265" t="e">
            <v>#DIV/0!</v>
          </cell>
          <cell r="D265" t="e">
            <v>#DIV/0!</v>
          </cell>
          <cell r="E265" t="e">
            <v>#DIV/0!</v>
          </cell>
        </row>
        <row r="266">
          <cell r="A266">
            <v>39710</v>
          </cell>
          <cell r="B266" t="str">
            <v>#Calc</v>
          </cell>
          <cell r="C266" t="e">
            <v>#DIV/0!</v>
          </cell>
          <cell r="D266" t="e">
            <v>#DIV/0!</v>
          </cell>
          <cell r="E266" t="e">
            <v>#DIV/0!</v>
          </cell>
        </row>
        <row r="267">
          <cell r="A267">
            <v>39711</v>
          </cell>
          <cell r="B267" t="str">
            <v>#Calc</v>
          </cell>
          <cell r="C267" t="e">
            <v>#DIV/0!</v>
          </cell>
          <cell r="D267" t="e">
            <v>#DIV/0!</v>
          </cell>
          <cell r="E267" t="e">
            <v>#DIV/0!</v>
          </cell>
        </row>
        <row r="268">
          <cell r="A268">
            <v>39712</v>
          </cell>
          <cell r="B268" t="str">
            <v>#Calc</v>
          </cell>
          <cell r="C268" t="e">
            <v>#DIV/0!</v>
          </cell>
          <cell r="D268" t="e">
            <v>#DIV/0!</v>
          </cell>
          <cell r="E268" t="e">
            <v>#DIV/0!</v>
          </cell>
        </row>
        <row r="269">
          <cell r="A269">
            <v>39713</v>
          </cell>
          <cell r="B269" t="str">
            <v>#Calc</v>
          </cell>
          <cell r="C269" t="e">
            <v>#DIV/0!</v>
          </cell>
          <cell r="D269" t="e">
            <v>#DIV/0!</v>
          </cell>
          <cell r="E269" t="e">
            <v>#DIV/0!</v>
          </cell>
        </row>
        <row r="270">
          <cell r="A270">
            <v>39714</v>
          </cell>
          <cell r="B270" t="str">
            <v>#Calc</v>
          </cell>
          <cell r="C270" t="e">
            <v>#DIV/0!</v>
          </cell>
          <cell r="D270" t="e">
            <v>#DIV/0!</v>
          </cell>
          <cell r="E270" t="e">
            <v>#DIV/0!</v>
          </cell>
        </row>
        <row r="271">
          <cell r="A271">
            <v>39715</v>
          </cell>
          <cell r="B271" t="str">
            <v>#Calc</v>
          </cell>
          <cell r="C271" t="e">
            <v>#DIV/0!</v>
          </cell>
          <cell r="D271" t="e">
            <v>#DIV/0!</v>
          </cell>
          <cell r="E271" t="e">
            <v>#DIV/0!</v>
          </cell>
        </row>
        <row r="272">
          <cell r="A272">
            <v>39716</v>
          </cell>
          <cell r="B272" t="str">
            <v>#Calc</v>
          </cell>
          <cell r="C272" t="e">
            <v>#DIV/0!</v>
          </cell>
          <cell r="D272" t="e">
            <v>#DIV/0!</v>
          </cell>
          <cell r="E272" t="e">
            <v>#DIV/0!</v>
          </cell>
        </row>
        <row r="273">
          <cell r="A273">
            <v>39717</v>
          </cell>
          <cell r="B273" t="str">
            <v>#Calc</v>
          </cell>
          <cell r="C273" t="e">
            <v>#DIV/0!</v>
          </cell>
          <cell r="D273" t="e">
            <v>#DIV/0!</v>
          </cell>
          <cell r="E273" t="e">
            <v>#DIV/0!</v>
          </cell>
        </row>
        <row r="274">
          <cell r="A274">
            <v>39718</v>
          </cell>
          <cell r="B274" t="str">
            <v>#Calc</v>
          </cell>
          <cell r="C274" t="e">
            <v>#DIV/0!</v>
          </cell>
          <cell r="D274" t="e">
            <v>#DIV/0!</v>
          </cell>
          <cell r="E274" t="e">
            <v>#DIV/0!</v>
          </cell>
        </row>
        <row r="275">
          <cell r="A275">
            <v>39719</v>
          </cell>
          <cell r="B275" t="str">
            <v>#Calc</v>
          </cell>
          <cell r="C275" t="e">
            <v>#DIV/0!</v>
          </cell>
          <cell r="D275" t="e">
            <v>#DIV/0!</v>
          </cell>
          <cell r="E275" t="e">
            <v>#DIV/0!</v>
          </cell>
        </row>
        <row r="276">
          <cell r="A276">
            <v>39720</v>
          </cell>
          <cell r="B276" t="str">
            <v>#Calc</v>
          </cell>
          <cell r="C276" t="e">
            <v>#DIV/0!</v>
          </cell>
          <cell r="D276" t="e">
            <v>#DIV/0!</v>
          </cell>
          <cell r="E276" t="e">
            <v>#DIV/0!</v>
          </cell>
        </row>
        <row r="277">
          <cell r="A277">
            <v>39721</v>
          </cell>
          <cell r="B277" t="str">
            <v>#Calc</v>
          </cell>
          <cell r="C277" t="e">
            <v>#DIV/0!</v>
          </cell>
          <cell r="D277" t="e">
            <v>#DIV/0!</v>
          </cell>
          <cell r="E277" t="e">
            <v>#DIV/0!</v>
          </cell>
        </row>
        <row r="278">
          <cell r="A278">
            <v>39722</v>
          </cell>
          <cell r="B278" t="str">
            <v>#Calc</v>
          </cell>
          <cell r="C278" t="e">
            <v>#DIV/0!</v>
          </cell>
          <cell r="D278" t="e">
            <v>#DIV/0!</v>
          </cell>
          <cell r="E278" t="e">
            <v>#DIV/0!</v>
          </cell>
        </row>
        <row r="279">
          <cell r="A279">
            <v>39723</v>
          </cell>
          <cell r="B279" t="str">
            <v>#Calc</v>
          </cell>
          <cell r="C279" t="e">
            <v>#DIV/0!</v>
          </cell>
          <cell r="D279" t="e">
            <v>#DIV/0!</v>
          </cell>
          <cell r="E279" t="e">
            <v>#DIV/0!</v>
          </cell>
        </row>
        <row r="280">
          <cell r="A280">
            <v>39724</v>
          </cell>
          <cell r="B280" t="str">
            <v>#Calc</v>
          </cell>
          <cell r="C280" t="e">
            <v>#DIV/0!</v>
          </cell>
          <cell r="D280" t="e">
            <v>#DIV/0!</v>
          </cell>
          <cell r="E280" t="e">
            <v>#DIV/0!</v>
          </cell>
        </row>
        <row r="281">
          <cell r="A281">
            <v>39725</v>
          </cell>
          <cell r="B281" t="str">
            <v>#Calc</v>
          </cell>
          <cell r="C281" t="e">
            <v>#DIV/0!</v>
          </cell>
          <cell r="D281" t="e">
            <v>#DIV/0!</v>
          </cell>
          <cell r="E281" t="e">
            <v>#DIV/0!</v>
          </cell>
        </row>
        <row r="282">
          <cell r="A282">
            <v>39726</v>
          </cell>
          <cell r="B282" t="str">
            <v>#Calc</v>
          </cell>
          <cell r="C282" t="e">
            <v>#DIV/0!</v>
          </cell>
          <cell r="D282" t="e">
            <v>#DIV/0!</v>
          </cell>
          <cell r="E282" t="e">
            <v>#DIV/0!</v>
          </cell>
        </row>
        <row r="283">
          <cell r="A283">
            <v>39727</v>
          </cell>
          <cell r="B283" t="str">
            <v>#Calc</v>
          </cell>
          <cell r="C283" t="e">
            <v>#DIV/0!</v>
          </cell>
          <cell r="D283" t="e">
            <v>#DIV/0!</v>
          </cell>
          <cell r="E283" t="e">
            <v>#DIV/0!</v>
          </cell>
        </row>
        <row r="284">
          <cell r="A284">
            <v>39728</v>
          </cell>
          <cell r="B284" t="str">
            <v>#Calc</v>
          </cell>
          <cell r="C284" t="e">
            <v>#DIV/0!</v>
          </cell>
          <cell r="D284" t="e">
            <v>#DIV/0!</v>
          </cell>
          <cell r="E284" t="e">
            <v>#DIV/0!</v>
          </cell>
        </row>
        <row r="285">
          <cell r="A285">
            <v>39729</v>
          </cell>
          <cell r="B285" t="str">
            <v>#Calc</v>
          </cell>
          <cell r="C285" t="e">
            <v>#DIV/0!</v>
          </cell>
          <cell r="D285" t="e">
            <v>#DIV/0!</v>
          </cell>
          <cell r="E285" t="e">
            <v>#DIV/0!</v>
          </cell>
        </row>
        <row r="286">
          <cell r="A286">
            <v>39730</v>
          </cell>
          <cell r="B286" t="str">
            <v>#Calc</v>
          </cell>
          <cell r="C286" t="e">
            <v>#DIV/0!</v>
          </cell>
          <cell r="D286" t="e">
            <v>#DIV/0!</v>
          </cell>
          <cell r="E286" t="e">
            <v>#DIV/0!</v>
          </cell>
        </row>
        <row r="287">
          <cell r="A287">
            <v>39731</v>
          </cell>
          <cell r="B287" t="str">
            <v>#Calc</v>
          </cell>
          <cell r="C287" t="e">
            <v>#DIV/0!</v>
          </cell>
          <cell r="D287" t="e">
            <v>#DIV/0!</v>
          </cell>
          <cell r="E287" t="e">
            <v>#DIV/0!</v>
          </cell>
        </row>
        <row r="288">
          <cell r="A288">
            <v>39732</v>
          </cell>
          <cell r="B288" t="str">
            <v>#Calc</v>
          </cell>
          <cell r="C288" t="e">
            <v>#DIV/0!</v>
          </cell>
          <cell r="D288" t="e">
            <v>#DIV/0!</v>
          </cell>
          <cell r="E288" t="e">
            <v>#DIV/0!</v>
          </cell>
        </row>
        <row r="289">
          <cell r="A289">
            <v>39733</v>
          </cell>
          <cell r="B289" t="str">
            <v>#Calc</v>
          </cell>
          <cell r="C289" t="e">
            <v>#DIV/0!</v>
          </cell>
          <cell r="D289" t="e">
            <v>#DIV/0!</v>
          </cell>
          <cell r="E289" t="e">
            <v>#DIV/0!</v>
          </cell>
        </row>
        <row r="290">
          <cell r="A290">
            <v>39734</v>
          </cell>
          <cell r="B290" t="str">
            <v>#Calc</v>
          </cell>
          <cell r="C290" t="e">
            <v>#DIV/0!</v>
          </cell>
          <cell r="D290" t="e">
            <v>#DIV/0!</v>
          </cell>
          <cell r="E290" t="e">
            <v>#DIV/0!</v>
          </cell>
        </row>
        <row r="291">
          <cell r="A291">
            <v>39735</v>
          </cell>
          <cell r="B291" t="str">
            <v>#Calc</v>
          </cell>
          <cell r="C291" t="e">
            <v>#DIV/0!</v>
          </cell>
          <cell r="D291" t="e">
            <v>#DIV/0!</v>
          </cell>
          <cell r="E291" t="e">
            <v>#DIV/0!</v>
          </cell>
        </row>
        <row r="292">
          <cell r="A292">
            <v>39736</v>
          </cell>
          <cell r="B292" t="str">
            <v>#Calc</v>
          </cell>
          <cell r="C292" t="e">
            <v>#DIV/0!</v>
          </cell>
          <cell r="D292" t="e">
            <v>#DIV/0!</v>
          </cell>
          <cell r="E292" t="e">
            <v>#DIV/0!</v>
          </cell>
        </row>
        <row r="293">
          <cell r="A293">
            <v>39737</v>
          </cell>
          <cell r="B293" t="str">
            <v>#Calc</v>
          </cell>
          <cell r="C293" t="e">
            <v>#DIV/0!</v>
          </cell>
          <cell r="D293" t="e">
            <v>#DIV/0!</v>
          </cell>
          <cell r="E293" t="e">
            <v>#DIV/0!</v>
          </cell>
        </row>
        <row r="294">
          <cell r="A294">
            <v>39738</v>
          </cell>
          <cell r="B294" t="str">
            <v>#Calc</v>
          </cell>
          <cell r="C294" t="e">
            <v>#DIV/0!</v>
          </cell>
          <cell r="D294" t="e">
            <v>#DIV/0!</v>
          </cell>
          <cell r="E294" t="e">
            <v>#DIV/0!</v>
          </cell>
        </row>
        <row r="295">
          <cell r="A295">
            <v>39739</v>
          </cell>
          <cell r="B295" t="str">
            <v>#Calc</v>
          </cell>
          <cell r="C295" t="e">
            <v>#DIV/0!</v>
          </cell>
          <cell r="D295" t="e">
            <v>#DIV/0!</v>
          </cell>
          <cell r="E295" t="e">
            <v>#DIV/0!</v>
          </cell>
        </row>
        <row r="296">
          <cell r="A296">
            <v>39740</v>
          </cell>
          <cell r="B296" t="str">
            <v>#Calc</v>
          </cell>
          <cell r="C296" t="e">
            <v>#DIV/0!</v>
          </cell>
          <cell r="D296" t="e">
            <v>#DIV/0!</v>
          </cell>
          <cell r="E296" t="e">
            <v>#DIV/0!</v>
          </cell>
        </row>
        <row r="297">
          <cell r="A297">
            <v>39741</v>
          </cell>
          <cell r="B297" t="str">
            <v>#Calc</v>
          </cell>
          <cell r="C297" t="e">
            <v>#DIV/0!</v>
          </cell>
          <cell r="D297" t="e">
            <v>#DIV/0!</v>
          </cell>
          <cell r="E297" t="e">
            <v>#DIV/0!</v>
          </cell>
        </row>
        <row r="298">
          <cell r="A298">
            <v>39742</v>
          </cell>
          <cell r="B298" t="str">
            <v>#Calc</v>
          </cell>
          <cell r="C298" t="e">
            <v>#DIV/0!</v>
          </cell>
          <cell r="D298" t="e">
            <v>#DIV/0!</v>
          </cell>
          <cell r="E298" t="e">
            <v>#DIV/0!</v>
          </cell>
        </row>
        <row r="299">
          <cell r="A299">
            <v>39743</v>
          </cell>
          <cell r="B299" t="str">
            <v>#Calc</v>
          </cell>
          <cell r="C299" t="e">
            <v>#DIV/0!</v>
          </cell>
          <cell r="D299" t="e">
            <v>#DIV/0!</v>
          </cell>
          <cell r="E299" t="e">
            <v>#DIV/0!</v>
          </cell>
        </row>
        <row r="300">
          <cell r="A300">
            <v>39744</v>
          </cell>
          <cell r="B300" t="str">
            <v>#Calc</v>
          </cell>
          <cell r="C300" t="e">
            <v>#DIV/0!</v>
          </cell>
          <cell r="D300" t="e">
            <v>#DIV/0!</v>
          </cell>
          <cell r="E300" t="e">
            <v>#DIV/0!</v>
          </cell>
        </row>
        <row r="301">
          <cell r="A301">
            <v>39745</v>
          </cell>
          <cell r="B301" t="str">
            <v>#Calc</v>
          </cell>
          <cell r="C301" t="e">
            <v>#DIV/0!</v>
          </cell>
          <cell r="D301" t="e">
            <v>#DIV/0!</v>
          </cell>
          <cell r="E301" t="e">
            <v>#DIV/0!</v>
          </cell>
        </row>
        <row r="302">
          <cell r="A302">
            <v>39746</v>
          </cell>
          <cell r="B302" t="str">
            <v>#Calc</v>
          </cell>
          <cell r="C302" t="e">
            <v>#DIV/0!</v>
          </cell>
          <cell r="D302" t="e">
            <v>#DIV/0!</v>
          </cell>
          <cell r="E302" t="e">
            <v>#DIV/0!</v>
          </cell>
        </row>
        <row r="303">
          <cell r="A303">
            <v>39747</v>
          </cell>
          <cell r="B303" t="str">
            <v>#Calc</v>
          </cell>
          <cell r="C303" t="e">
            <v>#DIV/0!</v>
          </cell>
          <cell r="D303" t="e">
            <v>#DIV/0!</v>
          </cell>
          <cell r="E303" t="e">
            <v>#DIV/0!</v>
          </cell>
        </row>
        <row r="304">
          <cell r="A304">
            <v>39748</v>
          </cell>
          <cell r="B304" t="str">
            <v>#Calc</v>
          </cell>
          <cell r="C304" t="e">
            <v>#DIV/0!</v>
          </cell>
          <cell r="D304" t="e">
            <v>#DIV/0!</v>
          </cell>
          <cell r="E304" t="e">
            <v>#DIV/0!</v>
          </cell>
        </row>
        <row r="305">
          <cell r="A305">
            <v>39749</v>
          </cell>
          <cell r="B305" t="str">
            <v>#Calc</v>
          </cell>
          <cell r="C305" t="e">
            <v>#DIV/0!</v>
          </cell>
          <cell r="D305" t="e">
            <v>#DIV/0!</v>
          </cell>
          <cell r="E305" t="e">
            <v>#DIV/0!</v>
          </cell>
        </row>
        <row r="306">
          <cell r="A306">
            <v>39750</v>
          </cell>
          <cell r="B306" t="str">
            <v>#Calc</v>
          </cell>
          <cell r="C306" t="e">
            <v>#DIV/0!</v>
          </cell>
          <cell r="D306" t="e">
            <v>#DIV/0!</v>
          </cell>
          <cell r="E306" t="e">
            <v>#DIV/0!</v>
          </cell>
        </row>
        <row r="307">
          <cell r="A307">
            <v>39751</v>
          </cell>
          <cell r="B307" t="str">
            <v>#Calc</v>
          </cell>
          <cell r="C307" t="e">
            <v>#DIV/0!</v>
          </cell>
          <cell r="D307" t="e">
            <v>#DIV/0!</v>
          </cell>
          <cell r="E307" t="e">
            <v>#DIV/0!</v>
          </cell>
        </row>
        <row r="308">
          <cell r="A308">
            <v>39752</v>
          </cell>
          <cell r="B308" t="str">
            <v>#Calc</v>
          </cell>
          <cell r="C308" t="e">
            <v>#DIV/0!</v>
          </cell>
          <cell r="D308" t="e">
            <v>#DIV/0!</v>
          </cell>
          <cell r="E308" t="e">
            <v>#DIV/0!</v>
          </cell>
        </row>
        <row r="309">
          <cell r="A309">
            <v>39753</v>
          </cell>
          <cell r="B309" t="str">
            <v>#Calc</v>
          </cell>
          <cell r="C309" t="e">
            <v>#DIV/0!</v>
          </cell>
          <cell r="D309" t="e">
            <v>#DIV/0!</v>
          </cell>
          <cell r="E309" t="e">
            <v>#DIV/0!</v>
          </cell>
        </row>
        <row r="310">
          <cell r="A310">
            <v>39754</v>
          </cell>
          <cell r="B310" t="str">
            <v>#Calc</v>
          </cell>
          <cell r="C310" t="e">
            <v>#DIV/0!</v>
          </cell>
          <cell r="D310" t="e">
            <v>#DIV/0!</v>
          </cell>
          <cell r="E310" t="e">
            <v>#DIV/0!</v>
          </cell>
        </row>
        <row r="311">
          <cell r="A311">
            <v>39755</v>
          </cell>
          <cell r="B311" t="str">
            <v>#Calc</v>
          </cell>
          <cell r="C311" t="e">
            <v>#DIV/0!</v>
          </cell>
          <cell r="D311" t="e">
            <v>#DIV/0!</v>
          </cell>
          <cell r="E311" t="e">
            <v>#DIV/0!</v>
          </cell>
        </row>
        <row r="312">
          <cell r="A312">
            <v>39756</v>
          </cell>
          <cell r="B312" t="str">
            <v>#Calc</v>
          </cell>
          <cell r="C312" t="e">
            <v>#DIV/0!</v>
          </cell>
          <cell r="D312" t="e">
            <v>#DIV/0!</v>
          </cell>
          <cell r="E312" t="e">
            <v>#DIV/0!</v>
          </cell>
        </row>
        <row r="313">
          <cell r="A313">
            <v>39757</v>
          </cell>
          <cell r="B313" t="str">
            <v>#Calc</v>
          </cell>
          <cell r="C313" t="e">
            <v>#DIV/0!</v>
          </cell>
          <cell r="D313" t="e">
            <v>#DIV/0!</v>
          </cell>
          <cell r="E313" t="e">
            <v>#DIV/0!</v>
          </cell>
        </row>
        <row r="314">
          <cell r="A314">
            <v>39758</v>
          </cell>
          <cell r="B314" t="str">
            <v>#Calc</v>
          </cell>
          <cell r="C314" t="e">
            <v>#DIV/0!</v>
          </cell>
          <cell r="D314" t="e">
            <v>#DIV/0!</v>
          </cell>
          <cell r="E314" t="e">
            <v>#DIV/0!</v>
          </cell>
        </row>
        <row r="315">
          <cell r="A315">
            <v>39759</v>
          </cell>
          <cell r="B315" t="str">
            <v>#Calc</v>
          </cell>
          <cell r="C315" t="e">
            <v>#DIV/0!</v>
          </cell>
          <cell r="D315" t="e">
            <v>#DIV/0!</v>
          </cell>
          <cell r="E315" t="e">
            <v>#DIV/0!</v>
          </cell>
        </row>
        <row r="316">
          <cell r="A316">
            <v>39760</v>
          </cell>
          <cell r="B316" t="str">
            <v>#Calc</v>
          </cell>
          <cell r="C316" t="e">
            <v>#DIV/0!</v>
          </cell>
          <cell r="D316" t="e">
            <v>#DIV/0!</v>
          </cell>
          <cell r="E316" t="e">
            <v>#DIV/0!</v>
          </cell>
        </row>
        <row r="317">
          <cell r="A317">
            <v>39761</v>
          </cell>
          <cell r="B317" t="str">
            <v>#Calc</v>
          </cell>
          <cell r="C317" t="e">
            <v>#DIV/0!</v>
          </cell>
          <cell r="D317" t="e">
            <v>#DIV/0!</v>
          </cell>
          <cell r="E317" t="e">
            <v>#DIV/0!</v>
          </cell>
        </row>
        <row r="318">
          <cell r="A318">
            <v>39762</v>
          </cell>
          <cell r="B318" t="str">
            <v>#Calc</v>
          </cell>
          <cell r="C318" t="e">
            <v>#DIV/0!</v>
          </cell>
          <cell r="D318" t="e">
            <v>#DIV/0!</v>
          </cell>
          <cell r="E318" t="e">
            <v>#DIV/0!</v>
          </cell>
        </row>
        <row r="319">
          <cell r="A319">
            <v>39763</v>
          </cell>
          <cell r="B319" t="str">
            <v>#Calc</v>
          </cell>
          <cell r="C319" t="e">
            <v>#DIV/0!</v>
          </cell>
          <cell r="D319" t="e">
            <v>#DIV/0!</v>
          </cell>
          <cell r="E319" t="e">
            <v>#DIV/0!</v>
          </cell>
        </row>
        <row r="320">
          <cell r="A320">
            <v>39764</v>
          </cell>
          <cell r="B320" t="str">
            <v>#Calc</v>
          </cell>
          <cell r="C320" t="e">
            <v>#DIV/0!</v>
          </cell>
          <cell r="D320" t="e">
            <v>#DIV/0!</v>
          </cell>
          <cell r="E320" t="e">
            <v>#DIV/0!</v>
          </cell>
        </row>
        <row r="321">
          <cell r="A321">
            <v>39765</v>
          </cell>
          <cell r="B321" t="str">
            <v>#Calc</v>
          </cell>
          <cell r="C321" t="e">
            <v>#DIV/0!</v>
          </cell>
          <cell r="D321" t="e">
            <v>#DIV/0!</v>
          </cell>
          <cell r="E321" t="e">
            <v>#DIV/0!</v>
          </cell>
        </row>
        <row r="322">
          <cell r="A322">
            <v>39766</v>
          </cell>
          <cell r="B322" t="str">
            <v>#Calc</v>
          </cell>
          <cell r="C322" t="e">
            <v>#DIV/0!</v>
          </cell>
          <cell r="D322" t="e">
            <v>#DIV/0!</v>
          </cell>
          <cell r="E322" t="e">
            <v>#DIV/0!</v>
          </cell>
        </row>
        <row r="323">
          <cell r="A323">
            <v>39767</v>
          </cell>
          <cell r="B323" t="str">
            <v>#Calc</v>
          </cell>
          <cell r="C323" t="e">
            <v>#DIV/0!</v>
          </cell>
          <cell r="D323" t="e">
            <v>#DIV/0!</v>
          </cell>
          <cell r="E323" t="e">
            <v>#DIV/0!</v>
          </cell>
        </row>
        <row r="324">
          <cell r="A324">
            <v>39768</v>
          </cell>
          <cell r="B324" t="str">
            <v>#Calc</v>
          </cell>
          <cell r="C324" t="e">
            <v>#DIV/0!</v>
          </cell>
          <cell r="D324" t="e">
            <v>#DIV/0!</v>
          </cell>
          <cell r="E324" t="e">
            <v>#DIV/0!</v>
          </cell>
        </row>
        <row r="325">
          <cell r="A325">
            <v>39769</v>
          </cell>
          <cell r="B325" t="str">
            <v>#Calc</v>
          </cell>
          <cell r="C325" t="e">
            <v>#DIV/0!</v>
          </cell>
          <cell r="D325" t="e">
            <v>#DIV/0!</v>
          </cell>
          <cell r="E325" t="e">
            <v>#DIV/0!</v>
          </cell>
        </row>
        <row r="326">
          <cell r="A326">
            <v>39770</v>
          </cell>
          <cell r="B326" t="str">
            <v>#Calc</v>
          </cell>
          <cell r="C326" t="e">
            <v>#DIV/0!</v>
          </cell>
          <cell r="D326" t="e">
            <v>#DIV/0!</v>
          </cell>
          <cell r="E326" t="e">
            <v>#DIV/0!</v>
          </cell>
        </row>
        <row r="327">
          <cell r="A327">
            <v>39771</v>
          </cell>
          <cell r="B327" t="str">
            <v>#Calc</v>
          </cell>
          <cell r="C327" t="e">
            <v>#DIV/0!</v>
          </cell>
          <cell r="D327" t="e">
            <v>#DIV/0!</v>
          </cell>
          <cell r="E327" t="e">
            <v>#DIV/0!</v>
          </cell>
        </row>
        <row r="328">
          <cell r="A328">
            <v>39772</v>
          </cell>
          <cell r="B328" t="str">
            <v>#Calc</v>
          </cell>
          <cell r="C328" t="e">
            <v>#DIV/0!</v>
          </cell>
          <cell r="D328" t="e">
            <v>#DIV/0!</v>
          </cell>
          <cell r="E328" t="e">
            <v>#DIV/0!</v>
          </cell>
        </row>
        <row r="329">
          <cell r="A329">
            <v>39773</v>
          </cell>
          <cell r="B329" t="str">
            <v>#Calc</v>
          </cell>
          <cell r="C329" t="e">
            <v>#DIV/0!</v>
          </cell>
          <cell r="D329" t="e">
            <v>#DIV/0!</v>
          </cell>
          <cell r="E329" t="e">
            <v>#DIV/0!</v>
          </cell>
        </row>
        <row r="330">
          <cell r="A330">
            <v>39774</v>
          </cell>
          <cell r="B330" t="str">
            <v>#Calc</v>
          </cell>
          <cell r="C330" t="e">
            <v>#DIV/0!</v>
          </cell>
          <cell r="D330" t="e">
            <v>#DIV/0!</v>
          </cell>
          <cell r="E330" t="e">
            <v>#DIV/0!</v>
          </cell>
        </row>
        <row r="331">
          <cell r="A331">
            <v>39775</v>
          </cell>
          <cell r="B331" t="str">
            <v>#Calc</v>
          </cell>
          <cell r="C331" t="e">
            <v>#DIV/0!</v>
          </cell>
          <cell r="D331" t="e">
            <v>#DIV/0!</v>
          </cell>
          <cell r="E331" t="e">
            <v>#DIV/0!</v>
          </cell>
        </row>
        <row r="332">
          <cell r="A332">
            <v>39776</v>
          </cell>
          <cell r="B332" t="str">
            <v>#Calc</v>
          </cell>
          <cell r="C332" t="e">
            <v>#DIV/0!</v>
          </cell>
          <cell r="D332" t="e">
            <v>#DIV/0!</v>
          </cell>
          <cell r="E332" t="e">
            <v>#DIV/0!</v>
          </cell>
        </row>
        <row r="333">
          <cell r="A333">
            <v>39777</v>
          </cell>
          <cell r="B333" t="str">
            <v>#Calc</v>
          </cell>
          <cell r="C333" t="e">
            <v>#DIV/0!</v>
          </cell>
          <cell r="D333" t="e">
            <v>#DIV/0!</v>
          </cell>
          <cell r="E333" t="e">
            <v>#DIV/0!</v>
          </cell>
        </row>
        <row r="334">
          <cell r="A334">
            <v>39778</v>
          </cell>
          <cell r="B334" t="str">
            <v>#Calc</v>
          </cell>
          <cell r="C334" t="e">
            <v>#DIV/0!</v>
          </cell>
          <cell r="D334" t="e">
            <v>#DIV/0!</v>
          </cell>
          <cell r="E334" t="e">
            <v>#DIV/0!</v>
          </cell>
        </row>
        <row r="335">
          <cell r="A335">
            <v>39779</v>
          </cell>
          <cell r="B335" t="str">
            <v>#Calc</v>
          </cell>
          <cell r="C335" t="e">
            <v>#DIV/0!</v>
          </cell>
          <cell r="D335" t="e">
            <v>#DIV/0!</v>
          </cell>
          <cell r="E335" t="e">
            <v>#DIV/0!</v>
          </cell>
        </row>
        <row r="336">
          <cell r="A336">
            <v>39780</v>
          </cell>
          <cell r="B336" t="str">
            <v>#Calc</v>
          </cell>
          <cell r="C336" t="e">
            <v>#DIV/0!</v>
          </cell>
          <cell r="D336" t="e">
            <v>#DIV/0!</v>
          </cell>
          <cell r="E336" t="e">
            <v>#DIV/0!</v>
          </cell>
        </row>
        <row r="337">
          <cell r="A337">
            <v>39781</v>
          </cell>
          <cell r="B337" t="str">
            <v>#Calc</v>
          </cell>
          <cell r="C337" t="e">
            <v>#DIV/0!</v>
          </cell>
          <cell r="D337" t="e">
            <v>#DIV/0!</v>
          </cell>
          <cell r="E337" t="e">
            <v>#DIV/0!</v>
          </cell>
        </row>
        <row r="338">
          <cell r="A338">
            <v>39782</v>
          </cell>
          <cell r="B338" t="str">
            <v>#Calc</v>
          </cell>
          <cell r="C338" t="e">
            <v>#DIV/0!</v>
          </cell>
          <cell r="D338" t="e">
            <v>#DIV/0!</v>
          </cell>
          <cell r="E338" t="e">
            <v>#DIV/0!</v>
          </cell>
        </row>
        <row r="339">
          <cell r="A339">
            <v>39783</v>
          </cell>
          <cell r="B339" t="str">
            <v>#Calc</v>
          </cell>
          <cell r="C339" t="e">
            <v>#DIV/0!</v>
          </cell>
          <cell r="D339" t="e">
            <v>#DIV/0!</v>
          </cell>
          <cell r="E339" t="e">
            <v>#DIV/0!</v>
          </cell>
        </row>
        <row r="340">
          <cell r="A340">
            <v>39784</v>
          </cell>
          <cell r="B340" t="str">
            <v>#Calc</v>
          </cell>
          <cell r="C340" t="e">
            <v>#DIV/0!</v>
          </cell>
          <cell r="D340" t="e">
            <v>#DIV/0!</v>
          </cell>
          <cell r="E340" t="e">
            <v>#DIV/0!</v>
          </cell>
        </row>
        <row r="341">
          <cell r="A341">
            <v>39785</v>
          </cell>
          <cell r="B341" t="str">
            <v>#Calc</v>
          </cell>
          <cell r="C341" t="e">
            <v>#DIV/0!</v>
          </cell>
          <cell r="D341" t="e">
            <v>#DIV/0!</v>
          </cell>
          <cell r="E341" t="e">
            <v>#DIV/0!</v>
          </cell>
        </row>
        <row r="342">
          <cell r="A342">
            <v>39786</v>
          </cell>
          <cell r="B342" t="str">
            <v>#Calc</v>
          </cell>
          <cell r="C342" t="e">
            <v>#DIV/0!</v>
          </cell>
          <cell r="D342" t="e">
            <v>#DIV/0!</v>
          </cell>
          <cell r="E342" t="e">
            <v>#DIV/0!</v>
          </cell>
        </row>
        <row r="343">
          <cell r="A343">
            <v>39787</v>
          </cell>
          <cell r="B343" t="str">
            <v>#Calc</v>
          </cell>
          <cell r="C343" t="e">
            <v>#DIV/0!</v>
          </cell>
          <cell r="D343" t="e">
            <v>#DIV/0!</v>
          </cell>
          <cell r="E343" t="e">
            <v>#DIV/0!</v>
          </cell>
        </row>
        <row r="344">
          <cell r="A344">
            <v>39788</v>
          </cell>
          <cell r="B344" t="str">
            <v>#Calc</v>
          </cell>
          <cell r="C344" t="e">
            <v>#DIV/0!</v>
          </cell>
          <cell r="D344" t="e">
            <v>#DIV/0!</v>
          </cell>
          <cell r="E344" t="e">
            <v>#DIV/0!</v>
          </cell>
        </row>
        <row r="345">
          <cell r="A345">
            <v>39789</v>
          </cell>
          <cell r="B345" t="str">
            <v>#Calc</v>
          </cell>
          <cell r="C345" t="e">
            <v>#DIV/0!</v>
          </cell>
          <cell r="D345" t="e">
            <v>#DIV/0!</v>
          </cell>
          <cell r="E345" t="e">
            <v>#DIV/0!</v>
          </cell>
        </row>
        <row r="346">
          <cell r="A346">
            <v>39790</v>
          </cell>
          <cell r="B346" t="str">
            <v>#Calc</v>
          </cell>
          <cell r="C346" t="e">
            <v>#DIV/0!</v>
          </cell>
          <cell r="D346" t="e">
            <v>#DIV/0!</v>
          </cell>
          <cell r="E346" t="e">
            <v>#DIV/0!</v>
          </cell>
        </row>
        <row r="347">
          <cell r="A347">
            <v>39791</v>
          </cell>
          <cell r="B347" t="str">
            <v>#Calc</v>
          </cell>
          <cell r="C347" t="e">
            <v>#DIV/0!</v>
          </cell>
          <cell r="D347" t="e">
            <v>#DIV/0!</v>
          </cell>
          <cell r="E347" t="e">
            <v>#DIV/0!</v>
          </cell>
        </row>
        <row r="348">
          <cell r="A348">
            <v>39792</v>
          </cell>
          <cell r="B348" t="str">
            <v>#Calc</v>
          </cell>
          <cell r="C348" t="e">
            <v>#DIV/0!</v>
          </cell>
          <cell r="D348" t="e">
            <v>#DIV/0!</v>
          </cell>
          <cell r="E348" t="e">
            <v>#DIV/0!</v>
          </cell>
        </row>
        <row r="349">
          <cell r="A349">
            <v>39793</v>
          </cell>
          <cell r="B349" t="str">
            <v>#Calc</v>
          </cell>
          <cell r="C349" t="e">
            <v>#DIV/0!</v>
          </cell>
          <cell r="D349" t="e">
            <v>#DIV/0!</v>
          </cell>
          <cell r="E349" t="e">
            <v>#DIV/0!</v>
          </cell>
        </row>
        <row r="350">
          <cell r="A350">
            <v>39794</v>
          </cell>
          <cell r="B350" t="str">
            <v>#Calc</v>
          </cell>
          <cell r="C350" t="e">
            <v>#DIV/0!</v>
          </cell>
          <cell r="D350" t="e">
            <v>#DIV/0!</v>
          </cell>
          <cell r="E350" t="e">
            <v>#DIV/0!</v>
          </cell>
        </row>
        <row r="351">
          <cell r="A351">
            <v>39795</v>
          </cell>
          <cell r="B351" t="str">
            <v>#Calc</v>
          </cell>
          <cell r="C351" t="e">
            <v>#DIV/0!</v>
          </cell>
          <cell r="D351" t="e">
            <v>#DIV/0!</v>
          </cell>
          <cell r="E351" t="e">
            <v>#DIV/0!</v>
          </cell>
        </row>
        <row r="352">
          <cell r="A352">
            <v>39796</v>
          </cell>
          <cell r="B352" t="str">
            <v>#Calc</v>
          </cell>
          <cell r="C352" t="e">
            <v>#DIV/0!</v>
          </cell>
          <cell r="D352" t="e">
            <v>#DIV/0!</v>
          </cell>
          <cell r="E352" t="e">
            <v>#DIV/0!</v>
          </cell>
        </row>
        <row r="353">
          <cell r="A353">
            <v>39797</v>
          </cell>
          <cell r="B353" t="str">
            <v>#Calc</v>
          </cell>
          <cell r="C353" t="e">
            <v>#DIV/0!</v>
          </cell>
          <cell r="D353" t="e">
            <v>#DIV/0!</v>
          </cell>
          <cell r="E353" t="e">
            <v>#DIV/0!</v>
          </cell>
        </row>
        <row r="354">
          <cell r="A354">
            <v>39798</v>
          </cell>
          <cell r="B354" t="str">
            <v>#Calc</v>
          </cell>
          <cell r="C354" t="e">
            <v>#DIV/0!</v>
          </cell>
          <cell r="D354" t="e">
            <v>#DIV/0!</v>
          </cell>
          <cell r="E354" t="e">
            <v>#DIV/0!</v>
          </cell>
        </row>
        <row r="355">
          <cell r="A355">
            <v>39799</v>
          </cell>
          <cell r="B355" t="str">
            <v>#Calc</v>
          </cell>
          <cell r="C355" t="e">
            <v>#DIV/0!</v>
          </cell>
          <cell r="D355" t="e">
            <v>#DIV/0!</v>
          </cell>
          <cell r="E355" t="e">
            <v>#DIV/0!</v>
          </cell>
        </row>
        <row r="356">
          <cell r="A356">
            <v>39800</v>
          </cell>
          <cell r="B356" t="str">
            <v>#Calc</v>
          </cell>
          <cell r="C356" t="e">
            <v>#DIV/0!</v>
          </cell>
          <cell r="D356" t="e">
            <v>#DIV/0!</v>
          </cell>
          <cell r="E356" t="e">
            <v>#DIV/0!</v>
          </cell>
        </row>
        <row r="357">
          <cell r="A357">
            <v>39801</v>
          </cell>
          <cell r="B357" t="str">
            <v>#Calc</v>
          </cell>
          <cell r="C357" t="e">
            <v>#DIV/0!</v>
          </cell>
          <cell r="D357" t="e">
            <v>#DIV/0!</v>
          </cell>
          <cell r="E357" t="e">
            <v>#DIV/0!</v>
          </cell>
        </row>
        <row r="358">
          <cell r="A358">
            <v>39802</v>
          </cell>
          <cell r="B358" t="str">
            <v>#Calc</v>
          </cell>
          <cell r="C358" t="e">
            <v>#DIV/0!</v>
          </cell>
          <cell r="D358" t="e">
            <v>#DIV/0!</v>
          </cell>
          <cell r="E358" t="e">
            <v>#DIV/0!</v>
          </cell>
        </row>
        <row r="359">
          <cell r="A359">
            <v>39803</v>
          </cell>
          <cell r="B359" t="str">
            <v>#Calc</v>
          </cell>
          <cell r="C359" t="e">
            <v>#DIV/0!</v>
          </cell>
          <cell r="D359" t="e">
            <v>#DIV/0!</v>
          </cell>
          <cell r="E359" t="e">
            <v>#DIV/0!</v>
          </cell>
        </row>
        <row r="360">
          <cell r="A360">
            <v>39804</v>
          </cell>
          <cell r="B360" t="str">
            <v>#Calc</v>
          </cell>
          <cell r="C360" t="e">
            <v>#DIV/0!</v>
          </cell>
          <cell r="D360" t="e">
            <v>#DIV/0!</v>
          </cell>
          <cell r="E360" t="e">
            <v>#DIV/0!</v>
          </cell>
        </row>
        <row r="361">
          <cell r="A361">
            <v>39805</v>
          </cell>
          <cell r="B361" t="str">
            <v>#Calc</v>
          </cell>
          <cell r="C361" t="e">
            <v>#DIV/0!</v>
          </cell>
          <cell r="D361" t="e">
            <v>#DIV/0!</v>
          </cell>
          <cell r="E361" t="e">
            <v>#DIV/0!</v>
          </cell>
        </row>
        <row r="362">
          <cell r="A362">
            <v>39806</v>
          </cell>
          <cell r="B362" t="str">
            <v>#Calc</v>
          </cell>
          <cell r="C362" t="e">
            <v>#DIV/0!</v>
          </cell>
          <cell r="D362" t="e">
            <v>#DIV/0!</v>
          </cell>
          <cell r="E362" t="e">
            <v>#DIV/0!</v>
          </cell>
        </row>
        <row r="363">
          <cell r="A363">
            <v>39807</v>
          </cell>
          <cell r="B363" t="str">
            <v>#Calc</v>
          </cell>
          <cell r="C363" t="e">
            <v>#DIV/0!</v>
          </cell>
          <cell r="D363" t="e">
            <v>#DIV/0!</v>
          </cell>
          <cell r="E363" t="e">
            <v>#DIV/0!</v>
          </cell>
        </row>
        <row r="364">
          <cell r="A364">
            <v>39808</v>
          </cell>
          <cell r="B364" t="str">
            <v>#Calc</v>
          </cell>
          <cell r="C364" t="e">
            <v>#DIV/0!</v>
          </cell>
          <cell r="D364" t="e">
            <v>#DIV/0!</v>
          </cell>
          <cell r="E364" t="e">
            <v>#DIV/0!</v>
          </cell>
        </row>
        <row r="365">
          <cell r="A365">
            <v>39809</v>
          </cell>
          <cell r="B365" t="str">
            <v>#Calc</v>
          </cell>
          <cell r="C365" t="e">
            <v>#DIV/0!</v>
          </cell>
          <cell r="D365" t="e">
            <v>#DIV/0!</v>
          </cell>
          <cell r="E365" t="e">
            <v>#DIV/0!</v>
          </cell>
        </row>
        <row r="366">
          <cell r="A366">
            <v>39810</v>
          </cell>
          <cell r="B366" t="str">
            <v>#Calc</v>
          </cell>
          <cell r="C366" t="e">
            <v>#DIV/0!</v>
          </cell>
          <cell r="D366" t="e">
            <v>#DIV/0!</v>
          </cell>
          <cell r="E366" t="e">
            <v>#DIV/0!</v>
          </cell>
        </row>
        <row r="367">
          <cell r="A367">
            <v>39811</v>
          </cell>
          <cell r="B367" t="str">
            <v>#Calc</v>
          </cell>
          <cell r="C367" t="e">
            <v>#DIV/0!</v>
          </cell>
          <cell r="D367" t="e">
            <v>#DIV/0!</v>
          </cell>
          <cell r="E367" t="e">
            <v>#DIV/0!</v>
          </cell>
        </row>
        <row r="368">
          <cell r="A368">
            <v>39812</v>
          </cell>
          <cell r="B368" t="str">
            <v>#Calc</v>
          </cell>
          <cell r="C368" t="e">
            <v>#DIV/0!</v>
          </cell>
          <cell r="D368" t="e">
            <v>#DIV/0!</v>
          </cell>
          <cell r="E368" t="e">
            <v>#DIV/0!</v>
          </cell>
        </row>
        <row r="369">
          <cell r="A369">
            <v>39813</v>
          </cell>
          <cell r="B369" t="str">
            <v>#Calc</v>
          </cell>
          <cell r="C369" t="e">
            <v>#DIV/0!</v>
          </cell>
          <cell r="D369" t="e">
            <v>#DIV/0!</v>
          </cell>
          <cell r="E369" t="e">
            <v>#DIV/0!</v>
          </cell>
        </row>
        <row r="370">
          <cell r="A370">
            <v>39814</v>
          </cell>
          <cell r="B370" t="str">
            <v>#Calc</v>
          </cell>
          <cell r="C370" t="e">
            <v>#DIV/0!</v>
          </cell>
          <cell r="D370" t="e">
            <v>#DIV/0!</v>
          </cell>
          <cell r="E370" t="e">
            <v>#DIV/0!</v>
          </cell>
        </row>
        <row r="371">
          <cell r="A371">
            <v>39815</v>
          </cell>
          <cell r="B371" t="str">
            <v>#Calc</v>
          </cell>
          <cell r="C371" t="e">
            <v>#DIV/0!</v>
          </cell>
          <cell r="D371" t="e">
            <v>#DIV/0!</v>
          </cell>
          <cell r="E371" t="e">
            <v>#DIV/0!</v>
          </cell>
        </row>
        <row r="372">
          <cell r="A372">
            <v>39816</v>
          </cell>
          <cell r="B372" t="str">
            <v>#Calc</v>
          </cell>
          <cell r="C372" t="e">
            <v>#DIV/0!</v>
          </cell>
          <cell r="D372" t="e">
            <v>#DIV/0!</v>
          </cell>
          <cell r="E372" t="e">
            <v>#DIV/0!</v>
          </cell>
        </row>
        <row r="373">
          <cell r="A373">
            <v>39817</v>
          </cell>
          <cell r="B373" t="str">
            <v>#Calc</v>
          </cell>
          <cell r="C373" t="e">
            <v>#DIV/0!</v>
          </cell>
          <cell r="D373" t="e">
            <v>#DIV/0!</v>
          </cell>
          <cell r="E373" t="e">
            <v>#DIV/0!</v>
          </cell>
        </row>
        <row r="374">
          <cell r="A374">
            <v>39818</v>
          </cell>
          <cell r="B374" t="str">
            <v>#Calc</v>
          </cell>
          <cell r="C374" t="e">
            <v>#DIV/0!</v>
          </cell>
          <cell r="D374" t="e">
            <v>#DIV/0!</v>
          </cell>
          <cell r="E374" t="e">
            <v>#DIV/0!</v>
          </cell>
        </row>
        <row r="375">
          <cell r="A375">
            <v>39819</v>
          </cell>
          <cell r="B375" t="str">
            <v>#Calc</v>
          </cell>
          <cell r="C375" t="e">
            <v>#DIV/0!</v>
          </cell>
          <cell r="D375" t="e">
            <v>#DIV/0!</v>
          </cell>
          <cell r="E375" t="e">
            <v>#DIV/0!</v>
          </cell>
        </row>
        <row r="376">
          <cell r="A376">
            <v>39820</v>
          </cell>
          <cell r="B376" t="str">
            <v>#Calc</v>
          </cell>
          <cell r="C376" t="e">
            <v>#DIV/0!</v>
          </cell>
          <cell r="D376" t="e">
            <v>#DIV/0!</v>
          </cell>
          <cell r="E376" t="e">
            <v>#DIV/0!</v>
          </cell>
        </row>
        <row r="377">
          <cell r="A377">
            <v>39821</v>
          </cell>
          <cell r="B377" t="str">
            <v>#Calc</v>
          </cell>
          <cell r="C377" t="e">
            <v>#DIV/0!</v>
          </cell>
          <cell r="D377" t="e">
            <v>#DIV/0!</v>
          </cell>
          <cell r="E377" t="e">
            <v>#DIV/0!</v>
          </cell>
        </row>
        <row r="378">
          <cell r="A378">
            <v>39822</v>
          </cell>
          <cell r="B378" t="str">
            <v>#Calc</v>
          </cell>
          <cell r="C378" t="e">
            <v>#DIV/0!</v>
          </cell>
          <cell r="D378" t="e">
            <v>#DIV/0!</v>
          </cell>
          <cell r="E378" t="e">
            <v>#DIV/0!</v>
          </cell>
        </row>
        <row r="379">
          <cell r="A379">
            <v>39823</v>
          </cell>
          <cell r="B379" t="str">
            <v>#Calc</v>
          </cell>
          <cell r="C379" t="e">
            <v>#DIV/0!</v>
          </cell>
          <cell r="D379" t="e">
            <v>#DIV/0!</v>
          </cell>
          <cell r="E379" t="e">
            <v>#DIV/0!</v>
          </cell>
        </row>
        <row r="380">
          <cell r="A380">
            <v>39824</v>
          </cell>
          <cell r="B380" t="str">
            <v>#Calc</v>
          </cell>
          <cell r="C380" t="e">
            <v>#DIV/0!</v>
          </cell>
          <cell r="D380" t="e">
            <v>#DIV/0!</v>
          </cell>
          <cell r="E380" t="e">
            <v>#DIV/0!</v>
          </cell>
        </row>
        <row r="381">
          <cell r="A381">
            <v>39825</v>
          </cell>
          <cell r="B381" t="str">
            <v>#Calc</v>
          </cell>
          <cell r="C381" t="e">
            <v>#DIV/0!</v>
          </cell>
          <cell r="D381" t="e">
            <v>#DIV/0!</v>
          </cell>
          <cell r="E381" t="e">
            <v>#DIV/0!</v>
          </cell>
        </row>
        <row r="382">
          <cell r="A382">
            <v>39826</v>
          </cell>
          <cell r="B382" t="str">
            <v>#Calc</v>
          </cell>
          <cell r="C382" t="e">
            <v>#DIV/0!</v>
          </cell>
          <cell r="D382" t="e">
            <v>#DIV/0!</v>
          </cell>
          <cell r="E382" t="e">
            <v>#DIV/0!</v>
          </cell>
        </row>
        <row r="383">
          <cell r="A383">
            <v>39827</v>
          </cell>
          <cell r="B383" t="str">
            <v>#Calc</v>
          </cell>
          <cell r="C383" t="e">
            <v>#DIV/0!</v>
          </cell>
          <cell r="D383" t="e">
            <v>#DIV/0!</v>
          </cell>
          <cell r="E383" t="e">
            <v>#DIV/0!</v>
          </cell>
        </row>
        <row r="384">
          <cell r="A384">
            <v>39828</v>
          </cell>
          <cell r="B384" t="str">
            <v>#Calc</v>
          </cell>
          <cell r="C384" t="e">
            <v>#DIV/0!</v>
          </cell>
          <cell r="D384" t="e">
            <v>#DIV/0!</v>
          </cell>
          <cell r="E384" t="e">
            <v>#DIV/0!</v>
          </cell>
        </row>
        <row r="385">
          <cell r="A385">
            <v>39829</v>
          </cell>
          <cell r="B385" t="str">
            <v>#Calc</v>
          </cell>
          <cell r="C385" t="e">
            <v>#DIV/0!</v>
          </cell>
          <cell r="D385" t="e">
            <v>#DIV/0!</v>
          </cell>
          <cell r="E385" t="e">
            <v>#DIV/0!</v>
          </cell>
        </row>
        <row r="386">
          <cell r="A386">
            <v>39830</v>
          </cell>
          <cell r="B386" t="str">
            <v>#Calc</v>
          </cell>
          <cell r="C386" t="e">
            <v>#DIV/0!</v>
          </cell>
          <cell r="D386" t="e">
            <v>#DIV/0!</v>
          </cell>
          <cell r="E386" t="e">
            <v>#DIV/0!</v>
          </cell>
        </row>
        <row r="387">
          <cell r="A387">
            <v>39831</v>
          </cell>
          <cell r="B387" t="str">
            <v>#Calc</v>
          </cell>
          <cell r="C387" t="e">
            <v>#DIV/0!</v>
          </cell>
          <cell r="D387" t="e">
            <v>#DIV/0!</v>
          </cell>
          <cell r="E387" t="e">
            <v>#DIV/0!</v>
          </cell>
        </row>
        <row r="388">
          <cell r="A388">
            <v>39832</v>
          </cell>
          <cell r="B388" t="str">
            <v>#Calc</v>
          </cell>
          <cell r="C388" t="e">
            <v>#DIV/0!</v>
          </cell>
          <cell r="D388" t="e">
            <v>#DIV/0!</v>
          </cell>
          <cell r="E388" t="e">
            <v>#DIV/0!</v>
          </cell>
        </row>
        <row r="389">
          <cell r="A389">
            <v>39833</v>
          </cell>
          <cell r="B389" t="str">
            <v>#Calc</v>
          </cell>
          <cell r="C389" t="e">
            <v>#DIV/0!</v>
          </cell>
          <cell r="D389" t="e">
            <v>#DIV/0!</v>
          </cell>
          <cell r="E389" t="e">
            <v>#DIV/0!</v>
          </cell>
        </row>
        <row r="390">
          <cell r="A390">
            <v>39834</v>
          </cell>
          <cell r="B390" t="str">
            <v>#Calc</v>
          </cell>
          <cell r="C390" t="e">
            <v>#DIV/0!</v>
          </cell>
          <cell r="D390" t="e">
            <v>#DIV/0!</v>
          </cell>
          <cell r="E390" t="e">
            <v>#DIV/0!</v>
          </cell>
        </row>
        <row r="391">
          <cell r="A391">
            <v>39835</v>
          </cell>
          <cell r="B391" t="str">
            <v>#Calc</v>
          </cell>
          <cell r="C391" t="e">
            <v>#DIV/0!</v>
          </cell>
          <cell r="D391" t="e">
            <v>#DIV/0!</v>
          </cell>
          <cell r="E391" t="e">
            <v>#DIV/0!</v>
          </cell>
        </row>
        <row r="392">
          <cell r="A392">
            <v>39836</v>
          </cell>
          <cell r="B392" t="str">
            <v>#Calc</v>
          </cell>
          <cell r="C392" t="e">
            <v>#DIV/0!</v>
          </cell>
          <cell r="D392" t="e">
            <v>#DIV/0!</v>
          </cell>
          <cell r="E392" t="e">
            <v>#DIV/0!</v>
          </cell>
        </row>
        <row r="393">
          <cell r="A393">
            <v>39837</v>
          </cell>
          <cell r="B393" t="str">
            <v>#Calc</v>
          </cell>
          <cell r="C393" t="e">
            <v>#DIV/0!</v>
          </cell>
          <cell r="D393" t="e">
            <v>#DIV/0!</v>
          </cell>
          <cell r="E393" t="e">
            <v>#DIV/0!</v>
          </cell>
        </row>
        <row r="394">
          <cell r="A394">
            <v>39838</v>
          </cell>
          <cell r="B394" t="str">
            <v>#Calc</v>
          </cell>
          <cell r="C394" t="e">
            <v>#DIV/0!</v>
          </cell>
          <cell r="D394" t="e">
            <v>#DIV/0!</v>
          </cell>
          <cell r="E394" t="e">
            <v>#DIV/0!</v>
          </cell>
        </row>
        <row r="395">
          <cell r="A395">
            <v>39839</v>
          </cell>
          <cell r="B395" t="str">
            <v>#Calc</v>
          </cell>
          <cell r="C395" t="e">
            <v>#DIV/0!</v>
          </cell>
          <cell r="D395" t="e">
            <v>#DIV/0!</v>
          </cell>
          <cell r="E395" t="e">
            <v>#DIV/0!</v>
          </cell>
        </row>
        <row r="396">
          <cell r="A396">
            <v>39840</v>
          </cell>
          <cell r="B396" t="str">
            <v>#Calc</v>
          </cell>
          <cell r="C396" t="e">
            <v>#DIV/0!</v>
          </cell>
          <cell r="D396" t="e">
            <v>#DIV/0!</v>
          </cell>
          <cell r="E396" t="e">
            <v>#DIV/0!</v>
          </cell>
        </row>
        <row r="397">
          <cell r="A397">
            <v>39841</v>
          </cell>
          <cell r="B397" t="str">
            <v>#Calc</v>
          </cell>
          <cell r="C397" t="e">
            <v>#DIV/0!</v>
          </cell>
          <cell r="D397" t="e">
            <v>#DIV/0!</v>
          </cell>
          <cell r="E397" t="e">
            <v>#DIV/0!</v>
          </cell>
        </row>
        <row r="398">
          <cell r="A398">
            <v>39842</v>
          </cell>
          <cell r="B398" t="str">
            <v>#Calc</v>
          </cell>
          <cell r="C398" t="e">
            <v>#DIV/0!</v>
          </cell>
          <cell r="D398" t="e">
            <v>#DIV/0!</v>
          </cell>
          <cell r="E398" t="e">
            <v>#DIV/0!</v>
          </cell>
        </row>
        <row r="399">
          <cell r="A399">
            <v>39843</v>
          </cell>
          <cell r="B399" t="str">
            <v>#Calc</v>
          </cell>
          <cell r="C399" t="e">
            <v>#DIV/0!</v>
          </cell>
          <cell r="D399" t="e">
            <v>#DIV/0!</v>
          </cell>
          <cell r="E399" t="e">
            <v>#DIV/0!</v>
          </cell>
        </row>
        <row r="400">
          <cell r="A400">
            <v>39844</v>
          </cell>
          <cell r="B400" t="str">
            <v>#Calc</v>
          </cell>
          <cell r="C400" t="e">
            <v>#DIV/0!</v>
          </cell>
          <cell r="D400" t="e">
            <v>#DIV/0!</v>
          </cell>
          <cell r="E400" t="e">
            <v>#DIV/0!</v>
          </cell>
        </row>
        <row r="401">
          <cell r="A401">
            <v>39845</v>
          </cell>
          <cell r="B401" t="str">
            <v>#Calc</v>
          </cell>
          <cell r="C401" t="e">
            <v>#DIV/0!</v>
          </cell>
          <cell r="D401" t="e">
            <v>#DIV/0!</v>
          </cell>
          <cell r="E401" t="e">
            <v>#DIV/0!</v>
          </cell>
        </row>
        <row r="402">
          <cell r="A402">
            <v>39846</v>
          </cell>
          <cell r="B402" t="str">
            <v>#Calc</v>
          </cell>
          <cell r="C402" t="e">
            <v>#DIV/0!</v>
          </cell>
          <cell r="D402" t="e">
            <v>#DIV/0!</v>
          </cell>
          <cell r="E402" t="e">
            <v>#DIV/0!</v>
          </cell>
        </row>
        <row r="403">
          <cell r="A403">
            <v>39847</v>
          </cell>
          <cell r="B403" t="str">
            <v>#Calc</v>
          </cell>
          <cell r="C403" t="e">
            <v>#DIV/0!</v>
          </cell>
          <cell r="D403" t="e">
            <v>#DIV/0!</v>
          </cell>
          <cell r="E403" t="e">
            <v>#DIV/0!</v>
          </cell>
        </row>
        <row r="404">
          <cell r="A404">
            <v>39848</v>
          </cell>
          <cell r="B404" t="str">
            <v>#Calc</v>
          </cell>
          <cell r="C404" t="e">
            <v>#DIV/0!</v>
          </cell>
          <cell r="D404" t="e">
            <v>#DIV/0!</v>
          </cell>
          <cell r="E404" t="e">
            <v>#DIV/0!</v>
          </cell>
        </row>
        <row r="405">
          <cell r="A405">
            <v>39849</v>
          </cell>
          <cell r="B405" t="str">
            <v>#Calc</v>
          </cell>
          <cell r="C405" t="e">
            <v>#DIV/0!</v>
          </cell>
          <cell r="D405" t="e">
            <v>#DIV/0!</v>
          </cell>
          <cell r="E405" t="e">
            <v>#DIV/0!</v>
          </cell>
        </row>
        <row r="406">
          <cell r="A406">
            <v>39850</v>
          </cell>
          <cell r="B406" t="str">
            <v>#Calc</v>
          </cell>
          <cell r="C406" t="e">
            <v>#DIV/0!</v>
          </cell>
          <cell r="D406" t="e">
            <v>#DIV/0!</v>
          </cell>
          <cell r="E406" t="e">
            <v>#DIV/0!</v>
          </cell>
        </row>
        <row r="407">
          <cell r="A407">
            <v>39851</v>
          </cell>
          <cell r="B407" t="str">
            <v>#Calc</v>
          </cell>
          <cell r="C407" t="e">
            <v>#DIV/0!</v>
          </cell>
          <cell r="D407" t="e">
            <v>#DIV/0!</v>
          </cell>
          <cell r="E407" t="e">
            <v>#DIV/0!</v>
          </cell>
        </row>
        <row r="408">
          <cell r="A408">
            <v>39852</v>
          </cell>
          <cell r="B408" t="str">
            <v>#Calc</v>
          </cell>
          <cell r="C408" t="e">
            <v>#DIV/0!</v>
          </cell>
          <cell r="D408" t="e">
            <v>#DIV/0!</v>
          </cell>
          <cell r="E408" t="e">
            <v>#DIV/0!</v>
          </cell>
        </row>
        <row r="409">
          <cell r="A409">
            <v>39853</v>
          </cell>
          <cell r="B409" t="str">
            <v>#Calc</v>
          </cell>
          <cell r="C409" t="e">
            <v>#DIV/0!</v>
          </cell>
          <cell r="D409" t="e">
            <v>#DIV/0!</v>
          </cell>
          <cell r="E409" t="e">
            <v>#DIV/0!</v>
          </cell>
        </row>
        <row r="410">
          <cell r="A410">
            <v>39854</v>
          </cell>
          <cell r="B410" t="str">
            <v>#Calc</v>
          </cell>
          <cell r="C410" t="e">
            <v>#DIV/0!</v>
          </cell>
          <cell r="D410" t="e">
            <v>#DIV/0!</v>
          </cell>
          <cell r="E410" t="e">
            <v>#DIV/0!</v>
          </cell>
        </row>
        <row r="411">
          <cell r="A411">
            <v>39855</v>
          </cell>
          <cell r="B411" t="str">
            <v>#Calc</v>
          </cell>
          <cell r="C411" t="e">
            <v>#DIV/0!</v>
          </cell>
          <cell r="D411" t="e">
            <v>#DIV/0!</v>
          </cell>
          <cell r="E411" t="e">
            <v>#DIV/0!</v>
          </cell>
        </row>
        <row r="412">
          <cell r="A412">
            <v>39856</v>
          </cell>
          <cell r="B412" t="str">
            <v>#Calc</v>
          </cell>
          <cell r="C412" t="e">
            <v>#DIV/0!</v>
          </cell>
          <cell r="D412" t="e">
            <v>#DIV/0!</v>
          </cell>
          <cell r="E412" t="e">
            <v>#DIV/0!</v>
          </cell>
        </row>
        <row r="413">
          <cell r="A413">
            <v>39857</v>
          </cell>
          <cell r="B413" t="str">
            <v>#Calc</v>
          </cell>
          <cell r="C413" t="e">
            <v>#DIV/0!</v>
          </cell>
          <cell r="D413" t="e">
            <v>#DIV/0!</v>
          </cell>
          <cell r="E413" t="e">
            <v>#DIV/0!</v>
          </cell>
        </row>
        <row r="414">
          <cell r="A414">
            <v>39858</v>
          </cell>
          <cell r="B414" t="str">
            <v>#Calc</v>
          </cell>
          <cell r="C414" t="e">
            <v>#DIV/0!</v>
          </cell>
          <cell r="D414" t="e">
            <v>#DIV/0!</v>
          </cell>
          <cell r="E414" t="e">
            <v>#DIV/0!</v>
          </cell>
        </row>
        <row r="415">
          <cell r="A415">
            <v>39859</v>
          </cell>
          <cell r="B415" t="str">
            <v>#Calc</v>
          </cell>
          <cell r="C415" t="e">
            <v>#DIV/0!</v>
          </cell>
          <cell r="D415" t="e">
            <v>#DIV/0!</v>
          </cell>
          <cell r="E415" t="e">
            <v>#DIV/0!</v>
          </cell>
        </row>
        <row r="416">
          <cell r="A416">
            <v>39860</v>
          </cell>
          <cell r="B416" t="str">
            <v>#Calc</v>
          </cell>
          <cell r="C416" t="e">
            <v>#DIV/0!</v>
          </cell>
          <cell r="D416" t="e">
            <v>#DIV/0!</v>
          </cell>
          <cell r="E416" t="e">
            <v>#DIV/0!</v>
          </cell>
        </row>
        <row r="417">
          <cell r="A417">
            <v>39861</v>
          </cell>
          <cell r="B417" t="str">
            <v>#Calc</v>
          </cell>
          <cell r="C417" t="e">
            <v>#DIV/0!</v>
          </cell>
          <cell r="D417" t="e">
            <v>#DIV/0!</v>
          </cell>
          <cell r="E417" t="e">
            <v>#DIV/0!</v>
          </cell>
        </row>
        <row r="418">
          <cell r="A418">
            <v>39862</v>
          </cell>
          <cell r="B418" t="str">
            <v>#Calc</v>
          </cell>
          <cell r="C418" t="e">
            <v>#DIV/0!</v>
          </cell>
          <cell r="D418" t="e">
            <v>#DIV/0!</v>
          </cell>
          <cell r="E418" t="e">
            <v>#DIV/0!</v>
          </cell>
        </row>
        <row r="419">
          <cell r="A419">
            <v>39863</v>
          </cell>
          <cell r="B419" t="str">
            <v>#Calc</v>
          </cell>
          <cell r="C419" t="e">
            <v>#DIV/0!</v>
          </cell>
          <cell r="D419" t="e">
            <v>#DIV/0!</v>
          </cell>
          <cell r="E419" t="e">
            <v>#DIV/0!</v>
          </cell>
        </row>
        <row r="420">
          <cell r="A420">
            <v>39864</v>
          </cell>
          <cell r="B420" t="str">
            <v>#Calc</v>
          </cell>
          <cell r="C420" t="e">
            <v>#DIV/0!</v>
          </cell>
          <cell r="D420" t="e">
            <v>#DIV/0!</v>
          </cell>
          <cell r="E420" t="e">
            <v>#DIV/0!</v>
          </cell>
        </row>
        <row r="421">
          <cell r="A421">
            <v>39865</v>
          </cell>
          <cell r="B421" t="str">
            <v>#Calc</v>
          </cell>
          <cell r="C421" t="e">
            <v>#DIV/0!</v>
          </cell>
          <cell r="D421" t="e">
            <v>#DIV/0!</v>
          </cell>
          <cell r="E421" t="e">
            <v>#DIV/0!</v>
          </cell>
        </row>
        <row r="422">
          <cell r="A422">
            <v>39866</v>
          </cell>
          <cell r="B422" t="str">
            <v>#Calc</v>
          </cell>
          <cell r="C422" t="e">
            <v>#DIV/0!</v>
          </cell>
          <cell r="D422" t="e">
            <v>#DIV/0!</v>
          </cell>
          <cell r="E422" t="e">
            <v>#DIV/0!</v>
          </cell>
        </row>
        <row r="423">
          <cell r="A423">
            <v>39867</v>
          </cell>
          <cell r="B423" t="str">
            <v>#Calc</v>
          </cell>
          <cell r="C423" t="e">
            <v>#DIV/0!</v>
          </cell>
          <cell r="D423" t="e">
            <v>#DIV/0!</v>
          </cell>
          <cell r="E423" t="e">
            <v>#DIV/0!</v>
          </cell>
        </row>
        <row r="424">
          <cell r="A424">
            <v>39868</v>
          </cell>
          <cell r="B424" t="str">
            <v>#Calc</v>
          </cell>
          <cell r="C424" t="e">
            <v>#DIV/0!</v>
          </cell>
          <cell r="D424" t="e">
            <v>#DIV/0!</v>
          </cell>
          <cell r="E424" t="e">
            <v>#DIV/0!</v>
          </cell>
        </row>
        <row r="425">
          <cell r="A425">
            <v>39869</v>
          </cell>
          <cell r="B425" t="str">
            <v>#Calc</v>
          </cell>
          <cell r="C425" t="e">
            <v>#DIV/0!</v>
          </cell>
          <cell r="D425" t="e">
            <v>#DIV/0!</v>
          </cell>
          <cell r="E425" t="e">
            <v>#DIV/0!</v>
          </cell>
        </row>
        <row r="426">
          <cell r="A426">
            <v>39870</v>
          </cell>
          <cell r="B426" t="str">
            <v>#Calc</v>
          </cell>
          <cell r="C426" t="e">
            <v>#DIV/0!</v>
          </cell>
          <cell r="D426" t="e">
            <v>#DIV/0!</v>
          </cell>
          <cell r="E426" t="e">
            <v>#DIV/0!</v>
          </cell>
        </row>
        <row r="427">
          <cell r="A427">
            <v>39871</v>
          </cell>
          <cell r="B427" t="str">
            <v>#Calc</v>
          </cell>
          <cell r="C427" t="e">
            <v>#DIV/0!</v>
          </cell>
          <cell r="D427" t="e">
            <v>#DIV/0!</v>
          </cell>
          <cell r="E427" t="e">
            <v>#DIV/0!</v>
          </cell>
        </row>
        <row r="428">
          <cell r="A428">
            <v>39872</v>
          </cell>
          <cell r="B428" t="str">
            <v>#Calc</v>
          </cell>
          <cell r="C428" t="e">
            <v>#DIV/0!</v>
          </cell>
          <cell r="D428" t="e">
            <v>#DIV/0!</v>
          </cell>
          <cell r="E428" t="e">
            <v>#DIV/0!</v>
          </cell>
        </row>
        <row r="429">
          <cell r="A429">
            <v>39873</v>
          </cell>
          <cell r="B429" t="str">
            <v>#Calc</v>
          </cell>
          <cell r="C429" t="e">
            <v>#DIV/0!</v>
          </cell>
          <cell r="D429" t="e">
            <v>#DIV/0!</v>
          </cell>
          <cell r="E429" t="e">
            <v>#DIV/0!</v>
          </cell>
        </row>
        <row r="430">
          <cell r="A430">
            <v>39874</v>
          </cell>
          <cell r="B430" t="str">
            <v>#Calc</v>
          </cell>
          <cell r="C430" t="e">
            <v>#DIV/0!</v>
          </cell>
          <cell r="D430" t="e">
            <v>#DIV/0!</v>
          </cell>
          <cell r="E430" t="e">
            <v>#DIV/0!</v>
          </cell>
        </row>
        <row r="431">
          <cell r="A431">
            <v>39875</v>
          </cell>
          <cell r="B431" t="str">
            <v>#Calc</v>
          </cell>
          <cell r="C431" t="e">
            <v>#DIV/0!</v>
          </cell>
          <cell r="D431" t="e">
            <v>#DIV/0!</v>
          </cell>
          <cell r="E431" t="e">
            <v>#DIV/0!</v>
          </cell>
        </row>
        <row r="432">
          <cell r="A432">
            <v>39876</v>
          </cell>
          <cell r="B432" t="str">
            <v>#Calc</v>
          </cell>
          <cell r="C432" t="e">
            <v>#DIV/0!</v>
          </cell>
          <cell r="D432" t="e">
            <v>#DIV/0!</v>
          </cell>
          <cell r="E432" t="e">
            <v>#DIV/0!</v>
          </cell>
        </row>
        <row r="433">
          <cell r="A433">
            <v>39877</v>
          </cell>
          <cell r="B433" t="str">
            <v>#Calc</v>
          </cell>
          <cell r="C433" t="e">
            <v>#DIV/0!</v>
          </cell>
          <cell r="D433" t="e">
            <v>#DIV/0!</v>
          </cell>
          <cell r="E433" t="e">
            <v>#DIV/0!</v>
          </cell>
        </row>
        <row r="434">
          <cell r="A434">
            <v>39878</v>
          </cell>
          <cell r="B434" t="str">
            <v>#Calc</v>
          </cell>
          <cell r="C434" t="e">
            <v>#DIV/0!</v>
          </cell>
          <cell r="D434" t="e">
            <v>#DIV/0!</v>
          </cell>
          <cell r="E434" t="e">
            <v>#DIV/0!</v>
          </cell>
        </row>
        <row r="435">
          <cell r="A435">
            <v>39879</v>
          </cell>
          <cell r="B435" t="str">
            <v>#Calc</v>
          </cell>
          <cell r="C435" t="e">
            <v>#DIV/0!</v>
          </cell>
          <cell r="D435" t="e">
            <v>#DIV/0!</v>
          </cell>
          <cell r="E435" t="e">
            <v>#DIV/0!</v>
          </cell>
        </row>
        <row r="436">
          <cell r="A436">
            <v>39880</v>
          </cell>
          <cell r="B436" t="str">
            <v>#Calc</v>
          </cell>
          <cell r="C436" t="e">
            <v>#DIV/0!</v>
          </cell>
          <cell r="D436" t="e">
            <v>#DIV/0!</v>
          </cell>
          <cell r="E436" t="e">
            <v>#DIV/0!</v>
          </cell>
        </row>
        <row r="437">
          <cell r="A437">
            <v>39881</v>
          </cell>
          <cell r="B437" t="str">
            <v>#Calc</v>
          </cell>
          <cell r="C437" t="e">
            <v>#DIV/0!</v>
          </cell>
          <cell r="D437" t="e">
            <v>#DIV/0!</v>
          </cell>
          <cell r="E437" t="e">
            <v>#DIV/0!</v>
          </cell>
        </row>
        <row r="438">
          <cell r="A438">
            <v>39882</v>
          </cell>
          <cell r="B438" t="str">
            <v>#Calc</v>
          </cell>
          <cell r="C438" t="e">
            <v>#DIV/0!</v>
          </cell>
          <cell r="D438" t="e">
            <v>#DIV/0!</v>
          </cell>
          <cell r="E438" t="e">
            <v>#DIV/0!</v>
          </cell>
        </row>
        <row r="439">
          <cell r="A439">
            <v>39883</v>
          </cell>
          <cell r="B439" t="str">
            <v>#Calc</v>
          </cell>
          <cell r="C439" t="e">
            <v>#DIV/0!</v>
          </cell>
          <cell r="D439" t="e">
            <v>#DIV/0!</v>
          </cell>
          <cell r="E439" t="e">
            <v>#DIV/0!</v>
          </cell>
        </row>
        <row r="440">
          <cell r="A440">
            <v>39884</v>
          </cell>
          <cell r="B440" t="str">
            <v>#Calc</v>
          </cell>
          <cell r="C440" t="e">
            <v>#DIV/0!</v>
          </cell>
          <cell r="D440" t="e">
            <v>#DIV/0!</v>
          </cell>
          <cell r="E440" t="e">
            <v>#DIV/0!</v>
          </cell>
        </row>
        <row r="441">
          <cell r="A441">
            <v>39885</v>
          </cell>
          <cell r="B441" t="str">
            <v>#Calc</v>
          </cell>
          <cell r="C441" t="e">
            <v>#DIV/0!</v>
          </cell>
          <cell r="D441" t="e">
            <v>#DIV/0!</v>
          </cell>
          <cell r="E441" t="e">
            <v>#DIV/0!</v>
          </cell>
        </row>
        <row r="442">
          <cell r="A442">
            <v>39886</v>
          </cell>
          <cell r="B442" t="str">
            <v>#Calc</v>
          </cell>
          <cell r="C442" t="e">
            <v>#DIV/0!</v>
          </cell>
          <cell r="D442" t="e">
            <v>#DIV/0!</v>
          </cell>
          <cell r="E442" t="e">
            <v>#DIV/0!</v>
          </cell>
        </row>
        <row r="443">
          <cell r="A443">
            <v>39887</v>
          </cell>
          <cell r="B443" t="str">
            <v>#Calc</v>
          </cell>
          <cell r="C443" t="e">
            <v>#DIV/0!</v>
          </cell>
          <cell r="D443" t="e">
            <v>#DIV/0!</v>
          </cell>
          <cell r="E443" t="e">
            <v>#DIV/0!</v>
          </cell>
        </row>
        <row r="444">
          <cell r="A444">
            <v>39888</v>
          </cell>
          <cell r="B444" t="str">
            <v>#Calc</v>
          </cell>
          <cell r="C444" t="e">
            <v>#DIV/0!</v>
          </cell>
          <cell r="D444" t="e">
            <v>#DIV/0!</v>
          </cell>
          <cell r="E444" t="e">
            <v>#DIV/0!</v>
          </cell>
        </row>
        <row r="445">
          <cell r="A445">
            <v>39889</v>
          </cell>
          <cell r="B445" t="str">
            <v>#Calc</v>
          </cell>
          <cell r="C445" t="e">
            <v>#DIV/0!</v>
          </cell>
          <cell r="D445" t="e">
            <v>#DIV/0!</v>
          </cell>
          <cell r="E445" t="e">
            <v>#DIV/0!</v>
          </cell>
        </row>
        <row r="446">
          <cell r="A446">
            <v>39890</v>
          </cell>
          <cell r="B446" t="str">
            <v>#Calc</v>
          </cell>
          <cell r="C446" t="e">
            <v>#DIV/0!</v>
          </cell>
          <cell r="D446" t="e">
            <v>#DIV/0!</v>
          </cell>
          <cell r="E446" t="e">
            <v>#DIV/0!</v>
          </cell>
        </row>
        <row r="447">
          <cell r="A447">
            <v>39891</v>
          </cell>
          <cell r="B447" t="str">
            <v>#Calc</v>
          </cell>
          <cell r="C447" t="e">
            <v>#DIV/0!</v>
          </cell>
          <cell r="D447" t="e">
            <v>#DIV/0!</v>
          </cell>
          <cell r="E447" t="e">
            <v>#DIV/0!</v>
          </cell>
        </row>
        <row r="448">
          <cell r="A448">
            <v>39892</v>
          </cell>
          <cell r="B448" t="str">
            <v>#Calc</v>
          </cell>
          <cell r="C448" t="e">
            <v>#DIV/0!</v>
          </cell>
          <cell r="D448" t="e">
            <v>#DIV/0!</v>
          </cell>
          <cell r="E448" t="e">
            <v>#DIV/0!</v>
          </cell>
        </row>
        <row r="449">
          <cell r="A449">
            <v>39893</v>
          </cell>
          <cell r="B449" t="str">
            <v>#Calc</v>
          </cell>
          <cell r="C449" t="e">
            <v>#DIV/0!</v>
          </cell>
          <cell r="D449" t="e">
            <v>#DIV/0!</v>
          </cell>
          <cell r="E449" t="e">
            <v>#DIV/0!</v>
          </cell>
        </row>
        <row r="450">
          <cell r="A450">
            <v>39894</v>
          </cell>
          <cell r="B450" t="str">
            <v>#Calc</v>
          </cell>
          <cell r="C450" t="e">
            <v>#DIV/0!</v>
          </cell>
          <cell r="D450" t="e">
            <v>#DIV/0!</v>
          </cell>
          <cell r="E450" t="e">
            <v>#DIV/0!</v>
          </cell>
        </row>
        <row r="451">
          <cell r="A451">
            <v>39895</v>
          </cell>
          <cell r="B451" t="str">
            <v>#Calc</v>
          </cell>
          <cell r="C451" t="e">
            <v>#DIV/0!</v>
          </cell>
          <cell r="D451" t="e">
            <v>#DIV/0!</v>
          </cell>
          <cell r="E451" t="e">
            <v>#DIV/0!</v>
          </cell>
        </row>
        <row r="452">
          <cell r="A452">
            <v>39896</v>
          </cell>
          <cell r="B452" t="str">
            <v>#Calc</v>
          </cell>
          <cell r="C452" t="e">
            <v>#DIV/0!</v>
          </cell>
          <cell r="D452" t="e">
            <v>#DIV/0!</v>
          </cell>
          <cell r="E452" t="e">
            <v>#DIV/0!</v>
          </cell>
        </row>
        <row r="453">
          <cell r="A453">
            <v>39897</v>
          </cell>
          <cell r="B453" t="str">
            <v>#Calc</v>
          </cell>
          <cell r="C453" t="e">
            <v>#DIV/0!</v>
          </cell>
          <cell r="D453" t="e">
            <v>#DIV/0!</v>
          </cell>
          <cell r="E453" t="e">
            <v>#DIV/0!</v>
          </cell>
        </row>
        <row r="454">
          <cell r="A454">
            <v>39898</v>
          </cell>
          <cell r="B454" t="str">
            <v>#Calc</v>
          </cell>
          <cell r="C454" t="e">
            <v>#DIV/0!</v>
          </cell>
          <cell r="D454" t="e">
            <v>#DIV/0!</v>
          </cell>
          <cell r="E454" t="e">
            <v>#DIV/0!</v>
          </cell>
        </row>
        <row r="455">
          <cell r="A455">
            <v>39899</v>
          </cell>
          <cell r="B455" t="str">
            <v>#Calc</v>
          </cell>
          <cell r="C455" t="e">
            <v>#DIV/0!</v>
          </cell>
          <cell r="D455" t="e">
            <v>#DIV/0!</v>
          </cell>
          <cell r="E455" t="e">
            <v>#DIV/0!</v>
          </cell>
        </row>
        <row r="456">
          <cell r="A456">
            <v>39900</v>
          </cell>
          <cell r="B456" t="str">
            <v>#Calc</v>
          </cell>
          <cell r="C456" t="e">
            <v>#DIV/0!</v>
          </cell>
          <cell r="D456" t="e">
            <v>#DIV/0!</v>
          </cell>
          <cell r="E456" t="e">
            <v>#DIV/0!</v>
          </cell>
        </row>
        <row r="457">
          <cell r="A457">
            <v>39901</v>
          </cell>
          <cell r="B457" t="str">
            <v>#Calc</v>
          </cell>
          <cell r="C457" t="e">
            <v>#DIV/0!</v>
          </cell>
          <cell r="D457" t="e">
            <v>#DIV/0!</v>
          </cell>
          <cell r="E457" t="e">
            <v>#DIV/0!</v>
          </cell>
        </row>
        <row r="458">
          <cell r="A458">
            <v>39902</v>
          </cell>
          <cell r="B458" t="str">
            <v>#Calc</v>
          </cell>
          <cell r="C458" t="e">
            <v>#DIV/0!</v>
          </cell>
          <cell r="D458" t="e">
            <v>#DIV/0!</v>
          </cell>
          <cell r="E458" t="e">
            <v>#DIV/0!</v>
          </cell>
        </row>
        <row r="459">
          <cell r="A459">
            <v>39903</v>
          </cell>
          <cell r="B459" t="str">
            <v>#Calc</v>
          </cell>
          <cell r="C459" t="e">
            <v>#DIV/0!</v>
          </cell>
          <cell r="D459" t="e">
            <v>#DIV/0!</v>
          </cell>
          <cell r="E459" t="e">
            <v>#DIV/0!</v>
          </cell>
        </row>
        <row r="460">
          <cell r="A460">
            <v>39904</v>
          </cell>
          <cell r="B460" t="str">
            <v>#Calc</v>
          </cell>
          <cell r="C460" t="e">
            <v>#DIV/0!</v>
          </cell>
          <cell r="D460" t="e">
            <v>#DIV/0!</v>
          </cell>
          <cell r="E460" t="e">
            <v>#DIV/0!</v>
          </cell>
        </row>
        <row r="461">
          <cell r="A461">
            <v>39905</v>
          </cell>
          <cell r="B461" t="str">
            <v>#Calc</v>
          </cell>
          <cell r="C461" t="e">
            <v>#DIV/0!</v>
          </cell>
          <cell r="D461" t="e">
            <v>#DIV/0!</v>
          </cell>
          <cell r="E461" t="e">
            <v>#DIV/0!</v>
          </cell>
        </row>
        <row r="462">
          <cell r="A462">
            <v>39906</v>
          </cell>
          <cell r="B462" t="str">
            <v>#Calc</v>
          </cell>
          <cell r="C462" t="e">
            <v>#DIV/0!</v>
          </cell>
          <cell r="D462" t="e">
            <v>#DIV/0!</v>
          </cell>
          <cell r="E462" t="e">
            <v>#DIV/0!</v>
          </cell>
        </row>
        <row r="463">
          <cell r="A463">
            <v>39907</v>
          </cell>
          <cell r="B463" t="str">
            <v>#Calc</v>
          </cell>
          <cell r="C463" t="e">
            <v>#DIV/0!</v>
          </cell>
          <cell r="D463" t="e">
            <v>#DIV/0!</v>
          </cell>
          <cell r="E463" t="e">
            <v>#DIV/0!</v>
          </cell>
        </row>
        <row r="464">
          <cell r="A464">
            <v>39908</v>
          </cell>
          <cell r="B464" t="str">
            <v>#Calc</v>
          </cell>
          <cell r="C464" t="e">
            <v>#DIV/0!</v>
          </cell>
          <cell r="D464" t="e">
            <v>#DIV/0!</v>
          </cell>
          <cell r="E464" t="e">
            <v>#DIV/0!</v>
          </cell>
        </row>
        <row r="465">
          <cell r="A465">
            <v>39909</v>
          </cell>
          <cell r="B465" t="str">
            <v>#Calc</v>
          </cell>
          <cell r="C465" t="e">
            <v>#DIV/0!</v>
          </cell>
          <cell r="D465" t="e">
            <v>#DIV/0!</v>
          </cell>
          <cell r="E465" t="e">
            <v>#DIV/0!</v>
          </cell>
        </row>
        <row r="466">
          <cell r="A466">
            <v>39910</v>
          </cell>
          <cell r="B466" t="str">
            <v>#Calc</v>
          </cell>
          <cell r="C466" t="e">
            <v>#DIV/0!</v>
          </cell>
          <cell r="D466" t="e">
            <v>#DIV/0!</v>
          </cell>
          <cell r="E466" t="e">
            <v>#DIV/0!</v>
          </cell>
        </row>
        <row r="467">
          <cell r="A467">
            <v>39911</v>
          </cell>
          <cell r="B467" t="str">
            <v>#Calc</v>
          </cell>
          <cell r="C467" t="e">
            <v>#DIV/0!</v>
          </cell>
          <cell r="D467" t="e">
            <v>#DIV/0!</v>
          </cell>
          <cell r="E467" t="e">
            <v>#DIV/0!</v>
          </cell>
        </row>
        <row r="468">
          <cell r="A468">
            <v>39912</v>
          </cell>
          <cell r="B468" t="str">
            <v>#Calc</v>
          </cell>
          <cell r="C468" t="e">
            <v>#DIV/0!</v>
          </cell>
          <cell r="D468" t="e">
            <v>#DIV/0!</v>
          </cell>
          <cell r="E468" t="e">
            <v>#DIV/0!</v>
          </cell>
        </row>
        <row r="469">
          <cell r="A469">
            <v>39913</v>
          </cell>
          <cell r="B469" t="str">
            <v>#Calc</v>
          </cell>
          <cell r="C469" t="e">
            <v>#DIV/0!</v>
          </cell>
          <cell r="D469" t="e">
            <v>#DIV/0!</v>
          </cell>
          <cell r="E469" t="e">
            <v>#DIV/0!</v>
          </cell>
        </row>
        <row r="470">
          <cell r="A470">
            <v>39914</v>
          </cell>
          <cell r="B470" t="str">
            <v>#Calc</v>
          </cell>
          <cell r="C470" t="e">
            <v>#DIV/0!</v>
          </cell>
          <cell r="D470" t="e">
            <v>#DIV/0!</v>
          </cell>
          <cell r="E470" t="e">
            <v>#DIV/0!</v>
          </cell>
        </row>
        <row r="471">
          <cell r="A471">
            <v>39915</v>
          </cell>
          <cell r="B471" t="str">
            <v>#Calc</v>
          </cell>
          <cell r="C471" t="e">
            <v>#DIV/0!</v>
          </cell>
          <cell r="D471" t="e">
            <v>#DIV/0!</v>
          </cell>
          <cell r="E471" t="e">
            <v>#DIV/0!</v>
          </cell>
        </row>
        <row r="472">
          <cell r="A472">
            <v>39916</v>
          </cell>
          <cell r="B472" t="str">
            <v>#Calc</v>
          </cell>
          <cell r="C472" t="e">
            <v>#DIV/0!</v>
          </cell>
          <cell r="D472" t="e">
            <v>#DIV/0!</v>
          </cell>
          <cell r="E472" t="e">
            <v>#DIV/0!</v>
          </cell>
        </row>
        <row r="473">
          <cell r="A473">
            <v>39917</v>
          </cell>
          <cell r="B473" t="str">
            <v>#Calc</v>
          </cell>
          <cell r="C473" t="e">
            <v>#DIV/0!</v>
          </cell>
          <cell r="D473" t="e">
            <v>#DIV/0!</v>
          </cell>
          <cell r="E473" t="e">
            <v>#DIV/0!</v>
          </cell>
        </row>
        <row r="474">
          <cell r="A474">
            <v>39918</v>
          </cell>
          <cell r="B474" t="str">
            <v>#Calc</v>
          </cell>
          <cell r="C474" t="e">
            <v>#DIV/0!</v>
          </cell>
          <cell r="D474" t="e">
            <v>#DIV/0!</v>
          </cell>
          <cell r="E474" t="e">
            <v>#DIV/0!</v>
          </cell>
        </row>
        <row r="475">
          <cell r="A475">
            <v>39919</v>
          </cell>
          <cell r="B475" t="str">
            <v>#Calc</v>
          </cell>
          <cell r="C475" t="e">
            <v>#DIV/0!</v>
          </cell>
          <cell r="D475" t="e">
            <v>#DIV/0!</v>
          </cell>
          <cell r="E475" t="e">
            <v>#DIV/0!</v>
          </cell>
        </row>
        <row r="476">
          <cell r="A476">
            <v>39920</v>
          </cell>
          <cell r="B476" t="str">
            <v>#Calc</v>
          </cell>
          <cell r="C476" t="e">
            <v>#DIV/0!</v>
          </cell>
          <cell r="D476" t="e">
            <v>#DIV/0!</v>
          </cell>
          <cell r="E476" t="e">
            <v>#DIV/0!</v>
          </cell>
        </row>
        <row r="477">
          <cell r="A477">
            <v>39921</v>
          </cell>
          <cell r="B477" t="str">
            <v>#Calc</v>
          </cell>
          <cell r="C477" t="e">
            <v>#DIV/0!</v>
          </cell>
          <cell r="D477" t="e">
            <v>#DIV/0!</v>
          </cell>
          <cell r="E477" t="e">
            <v>#DIV/0!</v>
          </cell>
        </row>
        <row r="478">
          <cell r="A478">
            <v>39922</v>
          </cell>
          <cell r="B478" t="str">
            <v>#Calc</v>
          </cell>
          <cell r="C478" t="e">
            <v>#DIV/0!</v>
          </cell>
          <cell r="D478" t="e">
            <v>#DIV/0!</v>
          </cell>
          <cell r="E478" t="e">
            <v>#DIV/0!</v>
          </cell>
        </row>
        <row r="479">
          <cell r="A479">
            <v>39923</v>
          </cell>
          <cell r="B479" t="str">
            <v>#Calc</v>
          </cell>
          <cell r="C479" t="e">
            <v>#DIV/0!</v>
          </cell>
          <cell r="D479" t="e">
            <v>#DIV/0!</v>
          </cell>
          <cell r="E479" t="e">
            <v>#DIV/0!</v>
          </cell>
        </row>
        <row r="480">
          <cell r="A480">
            <v>39924</v>
          </cell>
          <cell r="B480" t="str">
            <v>#Calc</v>
          </cell>
          <cell r="C480" t="e">
            <v>#DIV/0!</v>
          </cell>
          <cell r="D480" t="e">
            <v>#DIV/0!</v>
          </cell>
          <cell r="E480" t="e">
            <v>#DIV/0!</v>
          </cell>
        </row>
        <row r="481">
          <cell r="A481">
            <v>39925</v>
          </cell>
          <cell r="B481" t="str">
            <v>#Calc</v>
          </cell>
          <cell r="C481" t="e">
            <v>#DIV/0!</v>
          </cell>
          <cell r="D481" t="e">
            <v>#DIV/0!</v>
          </cell>
          <cell r="E481" t="e">
            <v>#DIV/0!</v>
          </cell>
        </row>
        <row r="482">
          <cell r="A482">
            <v>39926</v>
          </cell>
          <cell r="B482" t="str">
            <v>#Calc</v>
          </cell>
          <cell r="C482" t="e">
            <v>#DIV/0!</v>
          </cell>
          <cell r="D482" t="e">
            <v>#DIV/0!</v>
          </cell>
          <cell r="E482" t="e">
            <v>#DIV/0!</v>
          </cell>
        </row>
        <row r="483">
          <cell r="A483">
            <v>39927</v>
          </cell>
          <cell r="B483" t="str">
            <v>#Calc</v>
          </cell>
          <cell r="C483" t="e">
            <v>#DIV/0!</v>
          </cell>
          <cell r="D483" t="e">
            <v>#DIV/0!</v>
          </cell>
          <cell r="E483" t="e">
            <v>#DIV/0!</v>
          </cell>
        </row>
        <row r="484">
          <cell r="A484">
            <v>39928</v>
          </cell>
          <cell r="B484" t="str">
            <v>#Calc</v>
          </cell>
          <cell r="C484" t="e">
            <v>#DIV/0!</v>
          </cell>
          <cell r="D484" t="e">
            <v>#DIV/0!</v>
          </cell>
          <cell r="E484" t="e">
            <v>#DIV/0!</v>
          </cell>
        </row>
        <row r="485">
          <cell r="A485">
            <v>39929</v>
          </cell>
          <cell r="B485" t="str">
            <v>#Calc</v>
          </cell>
          <cell r="C485" t="e">
            <v>#DIV/0!</v>
          </cell>
          <cell r="D485" t="e">
            <v>#DIV/0!</v>
          </cell>
          <cell r="E485" t="e">
            <v>#DIV/0!</v>
          </cell>
        </row>
        <row r="486">
          <cell r="A486">
            <v>39930</v>
          </cell>
          <cell r="B486" t="str">
            <v>#Calc</v>
          </cell>
          <cell r="C486" t="e">
            <v>#DIV/0!</v>
          </cell>
          <cell r="D486" t="e">
            <v>#DIV/0!</v>
          </cell>
          <cell r="E486" t="e">
            <v>#DIV/0!</v>
          </cell>
        </row>
        <row r="487">
          <cell r="A487">
            <v>39931</v>
          </cell>
          <cell r="B487" t="str">
            <v>#Calc</v>
          </cell>
          <cell r="C487" t="e">
            <v>#DIV/0!</v>
          </cell>
          <cell r="D487" t="e">
            <v>#DIV/0!</v>
          </cell>
          <cell r="E487" t="e">
            <v>#DIV/0!</v>
          </cell>
        </row>
        <row r="488">
          <cell r="A488">
            <v>39932</v>
          </cell>
          <cell r="B488" t="str">
            <v>#Calc</v>
          </cell>
          <cell r="C488" t="e">
            <v>#DIV/0!</v>
          </cell>
          <cell r="D488" t="e">
            <v>#DIV/0!</v>
          </cell>
          <cell r="E488" t="e">
            <v>#DIV/0!</v>
          </cell>
        </row>
        <row r="489">
          <cell r="A489">
            <v>39933</v>
          </cell>
          <cell r="B489" t="str">
            <v>#Calc</v>
          </cell>
          <cell r="C489" t="e">
            <v>#DIV/0!</v>
          </cell>
          <cell r="D489" t="e">
            <v>#DIV/0!</v>
          </cell>
          <cell r="E489" t="e">
            <v>#DIV/0!</v>
          </cell>
        </row>
        <row r="490">
          <cell r="A490">
            <v>39934</v>
          </cell>
          <cell r="B490" t="str">
            <v>#Calc</v>
          </cell>
          <cell r="C490" t="e">
            <v>#DIV/0!</v>
          </cell>
          <cell r="D490" t="e">
            <v>#DIV/0!</v>
          </cell>
          <cell r="E490" t="e">
            <v>#DIV/0!</v>
          </cell>
        </row>
        <row r="491">
          <cell r="A491">
            <v>39935</v>
          </cell>
          <cell r="B491" t="str">
            <v>#Calc</v>
          </cell>
          <cell r="C491" t="e">
            <v>#DIV/0!</v>
          </cell>
          <cell r="D491" t="e">
            <v>#DIV/0!</v>
          </cell>
          <cell r="E491" t="e">
            <v>#DIV/0!</v>
          </cell>
        </row>
        <row r="492">
          <cell r="A492">
            <v>39936</v>
          </cell>
          <cell r="B492" t="str">
            <v>#Calc</v>
          </cell>
          <cell r="C492" t="e">
            <v>#DIV/0!</v>
          </cell>
          <cell r="D492" t="e">
            <v>#DIV/0!</v>
          </cell>
          <cell r="E492" t="e">
            <v>#DIV/0!</v>
          </cell>
        </row>
        <row r="493">
          <cell r="A493">
            <v>39937</v>
          </cell>
          <cell r="B493" t="str">
            <v>#Calc</v>
          </cell>
          <cell r="C493" t="e">
            <v>#DIV/0!</v>
          </cell>
          <cell r="D493" t="e">
            <v>#DIV/0!</v>
          </cell>
          <cell r="E493" t="e">
            <v>#DIV/0!</v>
          </cell>
        </row>
        <row r="494">
          <cell r="A494">
            <v>39938</v>
          </cell>
          <cell r="B494" t="str">
            <v>#Calc</v>
          </cell>
          <cell r="C494" t="e">
            <v>#DIV/0!</v>
          </cell>
          <cell r="D494" t="e">
            <v>#DIV/0!</v>
          </cell>
          <cell r="E494" t="e">
            <v>#DIV/0!</v>
          </cell>
        </row>
        <row r="495">
          <cell r="A495">
            <v>39939</v>
          </cell>
          <cell r="B495" t="str">
            <v>#Calc</v>
          </cell>
          <cell r="C495" t="e">
            <v>#DIV/0!</v>
          </cell>
          <cell r="D495" t="e">
            <v>#DIV/0!</v>
          </cell>
          <cell r="E495" t="e">
            <v>#DIV/0!</v>
          </cell>
        </row>
        <row r="496">
          <cell r="A496">
            <v>39940</v>
          </cell>
          <cell r="B496" t="str">
            <v>#Calc</v>
          </cell>
          <cell r="C496" t="e">
            <v>#DIV/0!</v>
          </cell>
          <cell r="D496" t="e">
            <v>#DIV/0!</v>
          </cell>
          <cell r="E496" t="e">
            <v>#DIV/0!</v>
          </cell>
        </row>
        <row r="497">
          <cell r="A497">
            <v>39941</v>
          </cell>
          <cell r="B497" t="str">
            <v>#Calc</v>
          </cell>
          <cell r="C497" t="e">
            <v>#DIV/0!</v>
          </cell>
          <cell r="D497" t="e">
            <v>#DIV/0!</v>
          </cell>
          <cell r="E497" t="e">
            <v>#DIV/0!</v>
          </cell>
        </row>
        <row r="498">
          <cell r="A498">
            <v>39942</v>
          </cell>
          <cell r="B498" t="str">
            <v>#Calc</v>
          </cell>
          <cell r="C498" t="e">
            <v>#DIV/0!</v>
          </cell>
          <cell r="D498" t="e">
            <v>#DIV/0!</v>
          </cell>
          <cell r="E498" t="e">
            <v>#DIV/0!</v>
          </cell>
        </row>
        <row r="499">
          <cell r="A499">
            <v>39943</v>
          </cell>
          <cell r="B499" t="str">
            <v>#Calc</v>
          </cell>
          <cell r="C499" t="e">
            <v>#DIV/0!</v>
          </cell>
          <cell r="D499" t="e">
            <v>#DIV/0!</v>
          </cell>
          <cell r="E499" t="e">
            <v>#DIV/0!</v>
          </cell>
        </row>
        <row r="500">
          <cell r="A500">
            <v>39944</v>
          </cell>
          <cell r="B500" t="str">
            <v>#Calc</v>
          </cell>
          <cell r="C500" t="e">
            <v>#DIV/0!</v>
          </cell>
          <cell r="D500" t="e">
            <v>#DIV/0!</v>
          </cell>
          <cell r="E500" t="e">
            <v>#DIV/0!</v>
          </cell>
        </row>
        <row r="501">
          <cell r="A501">
            <v>39945</v>
          </cell>
          <cell r="B501" t="str">
            <v>#Calc</v>
          </cell>
          <cell r="C501" t="e">
            <v>#DIV/0!</v>
          </cell>
          <cell r="D501" t="e">
            <v>#DIV/0!</v>
          </cell>
          <cell r="E501" t="e">
            <v>#DIV/0!</v>
          </cell>
        </row>
        <row r="502">
          <cell r="A502">
            <v>39946</v>
          </cell>
          <cell r="B502" t="str">
            <v>#Calc</v>
          </cell>
          <cell r="C502" t="e">
            <v>#DIV/0!</v>
          </cell>
          <cell r="D502" t="e">
            <v>#DIV/0!</v>
          </cell>
          <cell r="E502" t="e">
            <v>#DIV/0!</v>
          </cell>
        </row>
        <row r="503">
          <cell r="A503">
            <v>39947</v>
          </cell>
          <cell r="B503" t="str">
            <v>#Calc</v>
          </cell>
          <cell r="C503" t="e">
            <v>#DIV/0!</v>
          </cell>
          <cell r="D503" t="e">
            <v>#DIV/0!</v>
          </cell>
          <cell r="E503" t="e">
            <v>#DIV/0!</v>
          </cell>
        </row>
        <row r="504">
          <cell r="A504">
            <v>39948</v>
          </cell>
          <cell r="B504" t="str">
            <v>#Calc</v>
          </cell>
          <cell r="C504" t="e">
            <v>#DIV/0!</v>
          </cell>
          <cell r="D504" t="e">
            <v>#DIV/0!</v>
          </cell>
          <cell r="E504" t="e">
            <v>#DIV/0!</v>
          </cell>
        </row>
        <row r="505">
          <cell r="A505">
            <v>39949</v>
          </cell>
          <cell r="B505" t="str">
            <v>#Calc</v>
          </cell>
          <cell r="C505" t="e">
            <v>#DIV/0!</v>
          </cell>
          <cell r="D505" t="e">
            <v>#DIV/0!</v>
          </cell>
          <cell r="E505" t="e">
            <v>#DIV/0!</v>
          </cell>
        </row>
        <row r="506">
          <cell r="A506">
            <v>39950</v>
          </cell>
          <cell r="B506" t="str">
            <v>#Calc</v>
          </cell>
          <cell r="C506" t="e">
            <v>#DIV/0!</v>
          </cell>
          <cell r="D506" t="e">
            <v>#DIV/0!</v>
          </cell>
          <cell r="E506" t="e">
            <v>#DIV/0!</v>
          </cell>
        </row>
        <row r="507">
          <cell r="A507">
            <v>39951</v>
          </cell>
          <cell r="B507" t="str">
            <v>#Calc</v>
          </cell>
          <cell r="C507" t="e">
            <v>#DIV/0!</v>
          </cell>
          <cell r="D507" t="e">
            <v>#DIV/0!</v>
          </cell>
          <cell r="E507" t="e">
            <v>#DIV/0!</v>
          </cell>
        </row>
        <row r="508">
          <cell r="A508">
            <v>39952</v>
          </cell>
          <cell r="B508" t="str">
            <v>#Calc</v>
          </cell>
          <cell r="C508" t="e">
            <v>#DIV/0!</v>
          </cell>
          <cell r="D508" t="e">
            <v>#DIV/0!</v>
          </cell>
          <cell r="E508" t="e">
            <v>#DIV/0!</v>
          </cell>
        </row>
        <row r="509">
          <cell r="A509">
            <v>39953</v>
          </cell>
          <cell r="B509" t="str">
            <v>#Calc</v>
          </cell>
          <cell r="C509" t="e">
            <v>#DIV/0!</v>
          </cell>
          <cell r="D509" t="e">
            <v>#DIV/0!</v>
          </cell>
          <cell r="E509" t="e">
            <v>#DIV/0!</v>
          </cell>
        </row>
        <row r="510">
          <cell r="A510">
            <v>39954</v>
          </cell>
          <cell r="B510" t="str">
            <v>#Calc</v>
          </cell>
          <cell r="C510" t="e">
            <v>#DIV/0!</v>
          </cell>
          <cell r="D510" t="e">
            <v>#DIV/0!</v>
          </cell>
          <cell r="E510" t="e">
            <v>#DIV/0!</v>
          </cell>
        </row>
        <row r="511">
          <cell r="A511">
            <v>39955</v>
          </cell>
          <cell r="B511" t="str">
            <v>#Calc</v>
          </cell>
          <cell r="C511" t="e">
            <v>#DIV/0!</v>
          </cell>
          <cell r="D511" t="e">
            <v>#DIV/0!</v>
          </cell>
          <cell r="E511" t="e">
            <v>#DIV/0!</v>
          </cell>
        </row>
        <row r="512">
          <cell r="A512">
            <v>39956</v>
          </cell>
          <cell r="B512" t="str">
            <v>#Calc</v>
          </cell>
          <cell r="C512" t="e">
            <v>#DIV/0!</v>
          </cell>
          <cell r="D512" t="e">
            <v>#DIV/0!</v>
          </cell>
          <cell r="E512" t="e">
            <v>#DIV/0!</v>
          </cell>
        </row>
        <row r="513">
          <cell r="A513">
            <v>39957</v>
          </cell>
          <cell r="B513" t="str">
            <v>#Calc</v>
          </cell>
          <cell r="C513" t="e">
            <v>#DIV/0!</v>
          </cell>
          <cell r="D513" t="e">
            <v>#DIV/0!</v>
          </cell>
          <cell r="E513" t="e">
            <v>#DIV/0!</v>
          </cell>
        </row>
        <row r="514">
          <cell r="A514">
            <v>39958</v>
          </cell>
          <cell r="B514" t="str">
            <v>#Calc</v>
          </cell>
          <cell r="C514" t="e">
            <v>#DIV/0!</v>
          </cell>
          <cell r="D514" t="e">
            <v>#DIV/0!</v>
          </cell>
          <cell r="E514" t="e">
            <v>#DIV/0!</v>
          </cell>
        </row>
        <row r="515">
          <cell r="A515">
            <v>39959</v>
          </cell>
          <cell r="B515" t="str">
            <v>#Calc</v>
          </cell>
          <cell r="C515" t="e">
            <v>#DIV/0!</v>
          </cell>
          <cell r="D515" t="e">
            <v>#DIV/0!</v>
          </cell>
          <cell r="E515" t="e">
            <v>#DIV/0!</v>
          </cell>
        </row>
        <row r="516">
          <cell r="A516">
            <v>39960</v>
          </cell>
          <cell r="B516" t="str">
            <v>#Calc</v>
          </cell>
          <cell r="C516" t="e">
            <v>#DIV/0!</v>
          </cell>
          <cell r="D516" t="e">
            <v>#DIV/0!</v>
          </cell>
          <cell r="E516" t="e">
            <v>#DIV/0!</v>
          </cell>
        </row>
        <row r="517">
          <cell r="A517">
            <v>39961</v>
          </cell>
          <cell r="B517" t="str">
            <v>#Calc</v>
          </cell>
          <cell r="C517" t="e">
            <v>#DIV/0!</v>
          </cell>
          <cell r="D517" t="e">
            <v>#DIV/0!</v>
          </cell>
          <cell r="E517" t="e">
            <v>#DIV/0!</v>
          </cell>
        </row>
        <row r="518">
          <cell r="A518">
            <v>39962</v>
          </cell>
          <cell r="B518" t="str">
            <v>#Calc</v>
          </cell>
          <cell r="C518" t="e">
            <v>#DIV/0!</v>
          </cell>
          <cell r="D518" t="e">
            <v>#DIV/0!</v>
          </cell>
          <cell r="E518" t="e">
            <v>#DIV/0!</v>
          </cell>
        </row>
        <row r="519">
          <cell r="A519">
            <v>39963</v>
          </cell>
          <cell r="B519" t="str">
            <v>#Calc</v>
          </cell>
          <cell r="C519" t="e">
            <v>#DIV/0!</v>
          </cell>
          <cell r="D519" t="e">
            <v>#DIV/0!</v>
          </cell>
          <cell r="E519" t="e">
            <v>#DIV/0!</v>
          </cell>
        </row>
        <row r="520">
          <cell r="A520">
            <v>39964</v>
          </cell>
          <cell r="B520" t="str">
            <v>#Calc</v>
          </cell>
          <cell r="C520" t="e">
            <v>#DIV/0!</v>
          </cell>
          <cell r="D520" t="e">
            <v>#DIV/0!</v>
          </cell>
          <cell r="E520" t="e">
            <v>#DIV/0!</v>
          </cell>
        </row>
        <row r="521">
          <cell r="A521">
            <v>39965</v>
          </cell>
          <cell r="B521" t="str">
            <v>#Calc</v>
          </cell>
          <cell r="C521" t="e">
            <v>#DIV/0!</v>
          </cell>
          <cell r="D521" t="e">
            <v>#DIV/0!</v>
          </cell>
          <cell r="E521" t="e">
            <v>#DIV/0!</v>
          </cell>
        </row>
        <row r="522">
          <cell r="A522">
            <v>39966</v>
          </cell>
          <cell r="B522" t="str">
            <v>#Calc</v>
          </cell>
          <cell r="C522" t="e">
            <v>#DIV/0!</v>
          </cell>
          <cell r="D522" t="e">
            <v>#DIV/0!</v>
          </cell>
          <cell r="E522" t="e">
            <v>#DIV/0!</v>
          </cell>
        </row>
        <row r="523">
          <cell r="A523">
            <v>39967</v>
          </cell>
          <cell r="B523" t="str">
            <v>#Calc</v>
          </cell>
          <cell r="C523" t="e">
            <v>#DIV/0!</v>
          </cell>
          <cell r="D523" t="e">
            <v>#DIV/0!</v>
          </cell>
          <cell r="E523" t="e">
            <v>#DIV/0!</v>
          </cell>
        </row>
        <row r="524">
          <cell r="A524">
            <v>39968</v>
          </cell>
          <cell r="B524" t="str">
            <v>#Calc</v>
          </cell>
          <cell r="C524" t="e">
            <v>#DIV/0!</v>
          </cell>
          <cell r="D524" t="e">
            <v>#DIV/0!</v>
          </cell>
          <cell r="E524" t="e">
            <v>#DIV/0!</v>
          </cell>
        </row>
        <row r="525">
          <cell r="A525">
            <v>39969</v>
          </cell>
          <cell r="B525" t="str">
            <v>#Calc</v>
          </cell>
          <cell r="C525" t="e">
            <v>#DIV/0!</v>
          </cell>
          <cell r="D525" t="e">
            <v>#DIV/0!</v>
          </cell>
          <cell r="E525" t="e">
            <v>#DIV/0!</v>
          </cell>
        </row>
        <row r="526">
          <cell r="A526">
            <v>39970</v>
          </cell>
          <cell r="B526" t="str">
            <v>#Calc</v>
          </cell>
          <cell r="C526" t="e">
            <v>#DIV/0!</v>
          </cell>
          <cell r="D526" t="e">
            <v>#DIV/0!</v>
          </cell>
          <cell r="E526" t="e">
            <v>#DIV/0!</v>
          </cell>
        </row>
        <row r="527">
          <cell r="A527">
            <v>39971</v>
          </cell>
          <cell r="B527" t="str">
            <v>#Calc</v>
          </cell>
          <cell r="C527" t="e">
            <v>#DIV/0!</v>
          </cell>
          <cell r="D527" t="e">
            <v>#DIV/0!</v>
          </cell>
          <cell r="E527" t="e">
            <v>#DIV/0!</v>
          </cell>
        </row>
        <row r="528">
          <cell r="A528">
            <v>39972</v>
          </cell>
          <cell r="B528" t="str">
            <v>#Calc</v>
          </cell>
          <cell r="C528" t="e">
            <v>#DIV/0!</v>
          </cell>
          <cell r="D528" t="e">
            <v>#DIV/0!</v>
          </cell>
          <cell r="E528" t="e">
            <v>#DIV/0!</v>
          </cell>
        </row>
        <row r="529">
          <cell r="A529">
            <v>39973</v>
          </cell>
          <cell r="B529" t="str">
            <v>#Calc</v>
          </cell>
          <cell r="C529" t="e">
            <v>#DIV/0!</v>
          </cell>
          <cell r="D529" t="e">
            <v>#DIV/0!</v>
          </cell>
          <cell r="E529" t="e">
            <v>#DIV/0!</v>
          </cell>
        </row>
        <row r="530">
          <cell r="A530">
            <v>39974</v>
          </cell>
          <cell r="B530" t="str">
            <v>#Calc</v>
          </cell>
          <cell r="C530" t="e">
            <v>#DIV/0!</v>
          </cell>
          <cell r="D530" t="e">
            <v>#DIV/0!</v>
          </cell>
          <cell r="E530" t="e">
            <v>#DIV/0!</v>
          </cell>
        </row>
        <row r="531">
          <cell r="A531">
            <v>39975</v>
          </cell>
          <cell r="B531" t="str">
            <v>#Calc</v>
          </cell>
          <cell r="C531" t="e">
            <v>#DIV/0!</v>
          </cell>
          <cell r="D531" t="e">
            <v>#DIV/0!</v>
          </cell>
          <cell r="E531" t="e">
            <v>#DIV/0!</v>
          </cell>
        </row>
        <row r="532">
          <cell r="A532">
            <v>39976</v>
          </cell>
          <cell r="B532" t="str">
            <v>#Calc</v>
          </cell>
          <cell r="C532" t="e">
            <v>#DIV/0!</v>
          </cell>
          <cell r="D532" t="e">
            <v>#DIV/0!</v>
          </cell>
          <cell r="E532" t="e">
            <v>#DIV/0!</v>
          </cell>
        </row>
        <row r="533">
          <cell r="A533">
            <v>39977</v>
          </cell>
          <cell r="B533" t="str">
            <v>#Calc</v>
          </cell>
          <cell r="C533" t="e">
            <v>#DIV/0!</v>
          </cell>
          <cell r="D533" t="e">
            <v>#DIV/0!</v>
          </cell>
          <cell r="E533" t="e">
            <v>#DIV/0!</v>
          </cell>
        </row>
        <row r="534">
          <cell r="A534">
            <v>39978</v>
          </cell>
          <cell r="B534" t="str">
            <v>#Calc</v>
          </cell>
          <cell r="C534" t="e">
            <v>#DIV/0!</v>
          </cell>
          <cell r="D534" t="e">
            <v>#DIV/0!</v>
          </cell>
          <cell r="E534" t="e">
            <v>#DIV/0!</v>
          </cell>
        </row>
        <row r="535">
          <cell r="A535">
            <v>39979</v>
          </cell>
          <cell r="B535" t="str">
            <v>#Calc</v>
          </cell>
          <cell r="C535" t="e">
            <v>#DIV/0!</v>
          </cell>
          <cell r="D535" t="e">
            <v>#DIV/0!</v>
          </cell>
          <cell r="E535" t="e">
            <v>#DIV/0!</v>
          </cell>
        </row>
        <row r="536">
          <cell r="A536">
            <v>39980</v>
          </cell>
          <cell r="B536" t="str">
            <v>#Calc</v>
          </cell>
          <cell r="C536" t="e">
            <v>#DIV/0!</v>
          </cell>
          <cell r="D536" t="e">
            <v>#DIV/0!</v>
          </cell>
          <cell r="E536" t="e">
            <v>#DIV/0!</v>
          </cell>
        </row>
        <row r="537">
          <cell r="A537">
            <v>39981</v>
          </cell>
          <cell r="B537" t="str">
            <v>#Calc</v>
          </cell>
          <cell r="C537" t="e">
            <v>#DIV/0!</v>
          </cell>
          <cell r="D537" t="e">
            <v>#DIV/0!</v>
          </cell>
          <cell r="E537" t="e">
            <v>#DIV/0!</v>
          </cell>
        </row>
        <row r="538">
          <cell r="A538">
            <v>39982</v>
          </cell>
          <cell r="B538" t="str">
            <v>#Calc</v>
          </cell>
          <cell r="C538" t="e">
            <v>#DIV/0!</v>
          </cell>
          <cell r="D538" t="e">
            <v>#DIV/0!</v>
          </cell>
          <cell r="E538" t="e">
            <v>#DIV/0!</v>
          </cell>
        </row>
        <row r="539">
          <cell r="A539">
            <v>39983</v>
          </cell>
          <cell r="B539" t="str">
            <v>#Calc</v>
          </cell>
          <cell r="C539" t="e">
            <v>#DIV/0!</v>
          </cell>
          <cell r="D539" t="e">
            <v>#DIV/0!</v>
          </cell>
          <cell r="E539" t="e">
            <v>#DIV/0!</v>
          </cell>
        </row>
        <row r="540">
          <cell r="A540">
            <v>39984</v>
          </cell>
          <cell r="B540" t="str">
            <v>#Calc</v>
          </cell>
          <cell r="C540" t="e">
            <v>#DIV/0!</v>
          </cell>
          <cell r="D540" t="e">
            <v>#DIV/0!</v>
          </cell>
          <cell r="E540" t="e">
            <v>#DIV/0!</v>
          </cell>
        </row>
        <row r="541">
          <cell r="A541">
            <v>39985</v>
          </cell>
          <cell r="B541" t="str">
            <v>#Calc</v>
          </cell>
          <cell r="C541" t="e">
            <v>#DIV/0!</v>
          </cell>
          <cell r="D541" t="e">
            <v>#DIV/0!</v>
          </cell>
          <cell r="E541" t="e">
            <v>#DIV/0!</v>
          </cell>
        </row>
        <row r="542">
          <cell r="A542">
            <v>39986</v>
          </cell>
          <cell r="B542" t="str">
            <v>#Calc</v>
          </cell>
          <cell r="C542" t="e">
            <v>#DIV/0!</v>
          </cell>
          <cell r="D542" t="e">
            <v>#DIV/0!</v>
          </cell>
          <cell r="E542" t="e">
            <v>#DIV/0!</v>
          </cell>
        </row>
        <row r="543">
          <cell r="A543">
            <v>39987</v>
          </cell>
          <cell r="B543" t="str">
            <v>#Calc</v>
          </cell>
          <cell r="C543" t="e">
            <v>#DIV/0!</v>
          </cell>
          <cell r="D543" t="e">
            <v>#DIV/0!</v>
          </cell>
          <cell r="E543" t="e">
            <v>#DIV/0!</v>
          </cell>
        </row>
        <row r="544">
          <cell r="A544">
            <v>39988</v>
          </cell>
          <cell r="B544" t="str">
            <v>#Calc</v>
          </cell>
          <cell r="C544" t="e">
            <v>#DIV/0!</v>
          </cell>
          <cell r="D544" t="e">
            <v>#DIV/0!</v>
          </cell>
          <cell r="E544" t="e">
            <v>#DIV/0!</v>
          </cell>
        </row>
        <row r="545">
          <cell r="A545">
            <v>39989</v>
          </cell>
          <cell r="B545" t="str">
            <v>#Calc</v>
          </cell>
          <cell r="C545" t="e">
            <v>#DIV/0!</v>
          </cell>
          <cell r="D545" t="e">
            <v>#DIV/0!</v>
          </cell>
          <cell r="E545" t="e">
            <v>#DIV/0!</v>
          </cell>
        </row>
        <row r="546">
          <cell r="A546">
            <v>39990</v>
          </cell>
          <cell r="B546" t="str">
            <v>#Calc</v>
          </cell>
          <cell r="C546" t="e">
            <v>#DIV/0!</v>
          </cell>
          <cell r="D546" t="e">
            <v>#DIV/0!</v>
          </cell>
          <cell r="E546" t="e">
            <v>#DIV/0!</v>
          </cell>
        </row>
        <row r="547">
          <cell r="A547">
            <v>39991</v>
          </cell>
          <cell r="B547" t="str">
            <v>#Calc</v>
          </cell>
          <cell r="C547" t="e">
            <v>#DIV/0!</v>
          </cell>
          <cell r="D547" t="e">
            <v>#DIV/0!</v>
          </cell>
          <cell r="E547" t="e">
            <v>#DIV/0!</v>
          </cell>
        </row>
        <row r="548">
          <cell r="A548">
            <v>39992</v>
          </cell>
          <cell r="B548" t="str">
            <v>#Calc</v>
          </cell>
          <cell r="C548" t="e">
            <v>#DIV/0!</v>
          </cell>
          <cell r="D548" t="e">
            <v>#DIV/0!</v>
          </cell>
          <cell r="E548" t="e">
            <v>#DIV/0!</v>
          </cell>
        </row>
        <row r="549">
          <cell r="A549">
            <v>39993</v>
          </cell>
          <cell r="B549" t="str">
            <v>#Calc</v>
          </cell>
          <cell r="C549" t="e">
            <v>#DIV/0!</v>
          </cell>
          <cell r="D549" t="e">
            <v>#DIV/0!</v>
          </cell>
          <cell r="E549" t="e">
            <v>#DIV/0!</v>
          </cell>
        </row>
        <row r="550">
          <cell r="A550">
            <v>39994</v>
          </cell>
          <cell r="B550" t="str">
            <v>#Calc</v>
          </cell>
          <cell r="C550" t="e">
            <v>#DIV/0!</v>
          </cell>
          <cell r="D550" t="e">
            <v>#DIV/0!</v>
          </cell>
          <cell r="E550" t="e">
            <v>#DIV/0!</v>
          </cell>
        </row>
        <row r="551">
          <cell r="A551">
            <v>39995</v>
          </cell>
          <cell r="B551" t="str">
            <v>#Calc</v>
          </cell>
          <cell r="C551" t="e">
            <v>#DIV/0!</v>
          </cell>
          <cell r="D551" t="e">
            <v>#DIV/0!</v>
          </cell>
          <cell r="E551" t="e">
            <v>#DIV/0!</v>
          </cell>
        </row>
        <row r="552">
          <cell r="A552">
            <v>39996</v>
          </cell>
          <cell r="B552" t="str">
            <v>#Calc</v>
          </cell>
          <cell r="C552" t="e">
            <v>#DIV/0!</v>
          </cell>
          <cell r="D552" t="e">
            <v>#DIV/0!</v>
          </cell>
          <cell r="E552" t="e">
            <v>#DIV/0!</v>
          </cell>
        </row>
        <row r="553">
          <cell r="A553">
            <v>39997</v>
          </cell>
          <cell r="B553" t="str">
            <v>#Calc</v>
          </cell>
          <cell r="C553" t="e">
            <v>#DIV/0!</v>
          </cell>
          <cell r="D553" t="e">
            <v>#DIV/0!</v>
          </cell>
          <cell r="E553" t="e">
            <v>#DIV/0!</v>
          </cell>
        </row>
        <row r="554">
          <cell r="A554">
            <v>39998</v>
          </cell>
          <cell r="B554" t="str">
            <v>#Calc</v>
          </cell>
          <cell r="C554" t="e">
            <v>#DIV/0!</v>
          </cell>
          <cell r="D554" t="e">
            <v>#DIV/0!</v>
          </cell>
          <cell r="E554" t="e">
            <v>#DIV/0!</v>
          </cell>
        </row>
        <row r="555">
          <cell r="A555">
            <v>39999</v>
          </cell>
          <cell r="B555" t="str">
            <v>#Calc</v>
          </cell>
          <cell r="C555" t="e">
            <v>#DIV/0!</v>
          </cell>
          <cell r="D555" t="e">
            <v>#DIV/0!</v>
          </cell>
          <cell r="E555" t="e">
            <v>#DIV/0!</v>
          </cell>
        </row>
        <row r="556">
          <cell r="A556">
            <v>40000</v>
          </cell>
          <cell r="B556" t="str">
            <v>#Calc</v>
          </cell>
          <cell r="C556" t="e">
            <v>#DIV/0!</v>
          </cell>
          <cell r="D556" t="e">
            <v>#DIV/0!</v>
          </cell>
          <cell r="E556" t="e">
            <v>#DIV/0!</v>
          </cell>
        </row>
        <row r="557">
          <cell r="A557">
            <v>40001</v>
          </cell>
          <cell r="B557" t="str">
            <v>#Calc</v>
          </cell>
          <cell r="C557" t="e">
            <v>#DIV/0!</v>
          </cell>
          <cell r="D557" t="e">
            <v>#DIV/0!</v>
          </cell>
          <cell r="E557" t="e">
            <v>#DIV/0!</v>
          </cell>
        </row>
        <row r="558">
          <cell r="A558">
            <v>40002</v>
          </cell>
          <cell r="B558" t="str">
            <v>#Calc</v>
          </cell>
          <cell r="C558" t="e">
            <v>#DIV/0!</v>
          </cell>
          <cell r="D558" t="e">
            <v>#DIV/0!</v>
          </cell>
          <cell r="E558" t="e">
            <v>#DIV/0!</v>
          </cell>
        </row>
        <row r="559">
          <cell r="A559">
            <v>40003</v>
          </cell>
          <cell r="B559" t="str">
            <v>#Calc</v>
          </cell>
          <cell r="C559" t="e">
            <v>#DIV/0!</v>
          </cell>
          <cell r="D559" t="e">
            <v>#DIV/0!</v>
          </cell>
          <cell r="E559" t="e">
            <v>#DIV/0!</v>
          </cell>
        </row>
        <row r="560">
          <cell r="A560">
            <v>40004</v>
          </cell>
          <cell r="B560" t="str">
            <v>#Calc</v>
          </cell>
          <cell r="C560" t="e">
            <v>#DIV/0!</v>
          </cell>
          <cell r="D560" t="e">
            <v>#DIV/0!</v>
          </cell>
          <cell r="E560" t="e">
            <v>#DIV/0!</v>
          </cell>
        </row>
        <row r="561">
          <cell r="A561">
            <v>40005</v>
          </cell>
          <cell r="B561" t="str">
            <v>#Calc</v>
          </cell>
          <cell r="C561" t="e">
            <v>#DIV/0!</v>
          </cell>
          <cell r="D561" t="e">
            <v>#DIV/0!</v>
          </cell>
          <cell r="E561" t="e">
            <v>#DIV/0!</v>
          </cell>
        </row>
        <row r="562">
          <cell r="A562">
            <v>40006</v>
          </cell>
          <cell r="B562" t="str">
            <v>#Calc</v>
          </cell>
          <cell r="C562" t="e">
            <v>#DIV/0!</v>
          </cell>
          <cell r="D562" t="e">
            <v>#DIV/0!</v>
          </cell>
          <cell r="E562" t="e">
            <v>#DIV/0!</v>
          </cell>
        </row>
        <row r="563">
          <cell r="A563">
            <v>40007</v>
          </cell>
          <cell r="B563" t="str">
            <v>#Calc</v>
          </cell>
          <cell r="C563" t="e">
            <v>#DIV/0!</v>
          </cell>
          <cell r="D563" t="e">
            <v>#DIV/0!</v>
          </cell>
          <cell r="E563" t="e">
            <v>#DIV/0!</v>
          </cell>
        </row>
        <row r="564">
          <cell r="A564">
            <v>40008</v>
          </cell>
          <cell r="B564" t="str">
            <v>#Calc</v>
          </cell>
          <cell r="C564" t="e">
            <v>#DIV/0!</v>
          </cell>
          <cell r="D564" t="e">
            <v>#DIV/0!</v>
          </cell>
          <cell r="E564" t="e">
            <v>#DIV/0!</v>
          </cell>
        </row>
        <row r="565">
          <cell r="A565">
            <v>40009</v>
          </cell>
          <cell r="B565" t="str">
            <v>#Calc</v>
          </cell>
          <cell r="C565" t="e">
            <v>#DIV/0!</v>
          </cell>
          <cell r="D565" t="e">
            <v>#DIV/0!</v>
          </cell>
          <cell r="E565" t="e">
            <v>#DIV/0!</v>
          </cell>
        </row>
        <row r="566">
          <cell r="A566">
            <v>40010</v>
          </cell>
          <cell r="B566" t="str">
            <v>#Calc</v>
          </cell>
          <cell r="C566" t="e">
            <v>#DIV/0!</v>
          </cell>
          <cell r="D566" t="e">
            <v>#DIV/0!</v>
          </cell>
          <cell r="E566" t="e">
            <v>#DIV/0!</v>
          </cell>
        </row>
        <row r="567">
          <cell r="A567">
            <v>40011</v>
          </cell>
          <cell r="B567" t="str">
            <v>#Calc</v>
          </cell>
          <cell r="C567" t="e">
            <v>#DIV/0!</v>
          </cell>
          <cell r="D567" t="e">
            <v>#DIV/0!</v>
          </cell>
          <cell r="E567" t="e">
            <v>#DIV/0!</v>
          </cell>
        </row>
        <row r="568">
          <cell r="A568">
            <v>40012</v>
          </cell>
          <cell r="B568" t="str">
            <v>#Calc</v>
          </cell>
          <cell r="C568" t="e">
            <v>#DIV/0!</v>
          </cell>
          <cell r="D568" t="e">
            <v>#DIV/0!</v>
          </cell>
          <cell r="E568" t="e">
            <v>#DIV/0!</v>
          </cell>
        </row>
        <row r="569">
          <cell r="A569">
            <v>40013</v>
          </cell>
          <cell r="B569" t="str">
            <v>#Calc</v>
          </cell>
          <cell r="C569" t="e">
            <v>#DIV/0!</v>
          </cell>
          <cell r="D569" t="e">
            <v>#DIV/0!</v>
          </cell>
          <cell r="E569" t="e">
            <v>#DIV/0!</v>
          </cell>
        </row>
        <row r="570">
          <cell r="A570">
            <v>40014</v>
          </cell>
          <cell r="B570" t="str">
            <v>#Calc</v>
          </cell>
          <cell r="C570" t="e">
            <v>#DIV/0!</v>
          </cell>
          <cell r="D570" t="e">
            <v>#DIV/0!</v>
          </cell>
          <cell r="E570" t="e">
            <v>#DIV/0!</v>
          </cell>
        </row>
        <row r="571">
          <cell r="A571">
            <v>40015</v>
          </cell>
          <cell r="B571" t="str">
            <v>#Calc</v>
          </cell>
          <cell r="C571" t="e">
            <v>#DIV/0!</v>
          </cell>
          <cell r="D571" t="e">
            <v>#DIV/0!</v>
          </cell>
          <cell r="E571" t="e">
            <v>#DIV/0!</v>
          </cell>
        </row>
        <row r="572">
          <cell r="A572">
            <v>40016</v>
          </cell>
          <cell r="B572" t="str">
            <v>#Calc</v>
          </cell>
          <cell r="C572" t="e">
            <v>#DIV/0!</v>
          </cell>
          <cell r="D572" t="e">
            <v>#DIV/0!</v>
          </cell>
          <cell r="E572" t="e">
            <v>#DIV/0!</v>
          </cell>
        </row>
        <row r="573">
          <cell r="A573">
            <v>40017</v>
          </cell>
          <cell r="B573" t="str">
            <v>#Calc</v>
          </cell>
          <cell r="C573" t="e">
            <v>#DIV/0!</v>
          </cell>
          <cell r="D573" t="e">
            <v>#DIV/0!</v>
          </cell>
          <cell r="E573" t="e">
            <v>#DIV/0!</v>
          </cell>
        </row>
        <row r="574">
          <cell r="A574">
            <v>40018</v>
          </cell>
          <cell r="B574" t="str">
            <v>#Calc</v>
          </cell>
          <cell r="C574" t="e">
            <v>#DIV/0!</v>
          </cell>
          <cell r="D574" t="e">
            <v>#DIV/0!</v>
          </cell>
          <cell r="E574" t="e">
            <v>#DIV/0!</v>
          </cell>
        </row>
        <row r="575">
          <cell r="A575">
            <v>40019</v>
          </cell>
          <cell r="B575" t="str">
            <v>#Calc</v>
          </cell>
          <cell r="C575" t="e">
            <v>#DIV/0!</v>
          </cell>
          <cell r="D575" t="e">
            <v>#DIV/0!</v>
          </cell>
          <cell r="E575" t="e">
            <v>#DIV/0!</v>
          </cell>
        </row>
        <row r="576">
          <cell r="A576">
            <v>40020</v>
          </cell>
          <cell r="B576" t="str">
            <v>#Calc</v>
          </cell>
          <cell r="C576" t="e">
            <v>#DIV/0!</v>
          </cell>
          <cell r="D576" t="e">
            <v>#DIV/0!</v>
          </cell>
          <cell r="E576" t="e">
            <v>#DIV/0!</v>
          </cell>
        </row>
        <row r="577">
          <cell r="A577">
            <v>40021</v>
          </cell>
          <cell r="B577" t="str">
            <v>#Calc</v>
          </cell>
          <cell r="C577" t="e">
            <v>#DIV/0!</v>
          </cell>
          <cell r="D577" t="e">
            <v>#DIV/0!</v>
          </cell>
          <cell r="E577" t="e">
            <v>#DIV/0!</v>
          </cell>
        </row>
        <row r="578">
          <cell r="A578">
            <v>40022</v>
          </cell>
          <cell r="B578" t="str">
            <v>#Calc</v>
          </cell>
          <cell r="C578" t="e">
            <v>#DIV/0!</v>
          </cell>
          <cell r="D578" t="e">
            <v>#DIV/0!</v>
          </cell>
          <cell r="E578" t="e">
            <v>#DIV/0!</v>
          </cell>
        </row>
        <row r="579">
          <cell r="A579">
            <v>40023</v>
          </cell>
          <cell r="B579" t="str">
            <v>#Calc</v>
          </cell>
          <cell r="C579" t="e">
            <v>#DIV/0!</v>
          </cell>
          <cell r="D579" t="e">
            <v>#DIV/0!</v>
          </cell>
          <cell r="E579" t="e">
            <v>#DIV/0!</v>
          </cell>
        </row>
        <row r="580">
          <cell r="A580">
            <v>40024</v>
          </cell>
          <cell r="B580" t="str">
            <v>#Calc</v>
          </cell>
          <cell r="C580" t="e">
            <v>#DIV/0!</v>
          </cell>
          <cell r="D580" t="e">
            <v>#DIV/0!</v>
          </cell>
          <cell r="E580" t="e">
            <v>#DIV/0!</v>
          </cell>
        </row>
        <row r="581">
          <cell r="A581">
            <v>40025</v>
          </cell>
          <cell r="B581" t="str">
            <v>#Calc</v>
          </cell>
          <cell r="C581" t="e">
            <v>#DIV/0!</v>
          </cell>
          <cell r="D581" t="e">
            <v>#DIV/0!</v>
          </cell>
          <cell r="E581" t="e">
            <v>#DIV/0!</v>
          </cell>
        </row>
        <row r="582">
          <cell r="A582">
            <v>40026</v>
          </cell>
          <cell r="B582" t="str">
            <v>#Calc</v>
          </cell>
          <cell r="C582" t="e">
            <v>#DIV/0!</v>
          </cell>
          <cell r="D582" t="e">
            <v>#DIV/0!</v>
          </cell>
          <cell r="E582" t="e">
            <v>#DIV/0!</v>
          </cell>
        </row>
        <row r="583">
          <cell r="A583">
            <v>40027</v>
          </cell>
          <cell r="B583" t="str">
            <v>#Calc</v>
          </cell>
          <cell r="C583" t="e">
            <v>#DIV/0!</v>
          </cell>
          <cell r="D583" t="e">
            <v>#DIV/0!</v>
          </cell>
          <cell r="E583" t="e">
            <v>#DIV/0!</v>
          </cell>
        </row>
        <row r="584">
          <cell r="A584">
            <v>40028</v>
          </cell>
          <cell r="B584" t="str">
            <v>#Calc</v>
          </cell>
          <cell r="C584" t="e">
            <v>#DIV/0!</v>
          </cell>
          <cell r="D584" t="e">
            <v>#DIV/0!</v>
          </cell>
          <cell r="E584" t="e">
            <v>#DIV/0!</v>
          </cell>
        </row>
        <row r="585">
          <cell r="A585">
            <v>40029</v>
          </cell>
          <cell r="B585" t="str">
            <v>#Calc</v>
          </cell>
          <cell r="C585" t="e">
            <v>#DIV/0!</v>
          </cell>
          <cell r="D585" t="e">
            <v>#DIV/0!</v>
          </cell>
          <cell r="E585" t="e">
            <v>#DIV/0!</v>
          </cell>
        </row>
        <row r="586">
          <cell r="A586">
            <v>40030</v>
          </cell>
          <cell r="B586" t="str">
            <v>#Calc</v>
          </cell>
          <cell r="C586" t="e">
            <v>#DIV/0!</v>
          </cell>
          <cell r="D586" t="e">
            <v>#DIV/0!</v>
          </cell>
          <cell r="E586" t="e">
            <v>#DIV/0!</v>
          </cell>
        </row>
        <row r="587">
          <cell r="A587">
            <v>40031</v>
          </cell>
          <cell r="B587" t="str">
            <v>#Calc</v>
          </cell>
          <cell r="C587" t="e">
            <v>#DIV/0!</v>
          </cell>
          <cell r="D587" t="e">
            <v>#DIV/0!</v>
          </cell>
          <cell r="E587" t="e">
            <v>#DIV/0!</v>
          </cell>
        </row>
        <row r="588">
          <cell r="A588">
            <v>40032</v>
          </cell>
          <cell r="B588" t="str">
            <v>#Calc</v>
          </cell>
          <cell r="C588" t="e">
            <v>#DIV/0!</v>
          </cell>
          <cell r="D588" t="e">
            <v>#DIV/0!</v>
          </cell>
          <cell r="E588" t="e">
            <v>#DIV/0!</v>
          </cell>
        </row>
        <row r="589">
          <cell r="A589">
            <v>40033</v>
          </cell>
          <cell r="B589" t="str">
            <v>#Calc</v>
          </cell>
          <cell r="C589" t="e">
            <v>#DIV/0!</v>
          </cell>
          <cell r="D589" t="e">
            <v>#DIV/0!</v>
          </cell>
          <cell r="E589" t="e">
            <v>#DIV/0!</v>
          </cell>
        </row>
        <row r="590">
          <cell r="A590">
            <v>40034</v>
          </cell>
          <cell r="B590" t="str">
            <v>#Calc</v>
          </cell>
          <cell r="C590" t="e">
            <v>#DIV/0!</v>
          </cell>
          <cell r="D590" t="e">
            <v>#DIV/0!</v>
          </cell>
          <cell r="E590" t="e">
            <v>#DIV/0!</v>
          </cell>
        </row>
        <row r="591">
          <cell r="A591">
            <v>40035</v>
          </cell>
          <cell r="B591" t="str">
            <v>#Calc</v>
          </cell>
          <cell r="C591" t="e">
            <v>#DIV/0!</v>
          </cell>
          <cell r="D591" t="e">
            <v>#DIV/0!</v>
          </cell>
          <cell r="E591" t="e">
            <v>#DIV/0!</v>
          </cell>
        </row>
        <row r="592">
          <cell r="A592">
            <v>40036</v>
          </cell>
          <cell r="B592" t="str">
            <v>#Calc</v>
          </cell>
          <cell r="C592" t="e">
            <v>#DIV/0!</v>
          </cell>
          <cell r="D592" t="e">
            <v>#DIV/0!</v>
          </cell>
          <cell r="E592" t="e">
            <v>#DIV/0!</v>
          </cell>
        </row>
        <row r="593">
          <cell r="A593">
            <v>40037</v>
          </cell>
          <cell r="B593" t="str">
            <v>#Calc</v>
          </cell>
          <cell r="C593" t="e">
            <v>#DIV/0!</v>
          </cell>
          <cell r="D593" t="e">
            <v>#DIV/0!</v>
          </cell>
          <cell r="E593" t="e">
            <v>#DIV/0!</v>
          </cell>
        </row>
        <row r="594">
          <cell r="A594">
            <v>40038</v>
          </cell>
          <cell r="B594" t="str">
            <v>#Calc</v>
          </cell>
          <cell r="C594" t="e">
            <v>#DIV/0!</v>
          </cell>
          <cell r="D594" t="e">
            <v>#DIV/0!</v>
          </cell>
          <cell r="E594" t="e">
            <v>#DIV/0!</v>
          </cell>
        </row>
        <row r="595">
          <cell r="A595">
            <v>40039</v>
          </cell>
          <cell r="B595" t="str">
            <v>#Calc</v>
          </cell>
          <cell r="C595" t="e">
            <v>#DIV/0!</v>
          </cell>
          <cell r="D595" t="e">
            <v>#DIV/0!</v>
          </cell>
          <cell r="E595" t="e">
            <v>#DIV/0!</v>
          </cell>
        </row>
        <row r="596">
          <cell r="A596">
            <v>40040</v>
          </cell>
          <cell r="B596" t="str">
            <v>#Calc</v>
          </cell>
          <cell r="C596" t="e">
            <v>#DIV/0!</v>
          </cell>
          <cell r="D596" t="e">
            <v>#DIV/0!</v>
          </cell>
          <cell r="E596" t="e">
            <v>#DIV/0!</v>
          </cell>
        </row>
        <row r="597">
          <cell r="A597">
            <v>40041</v>
          </cell>
          <cell r="B597" t="str">
            <v>#Calc</v>
          </cell>
          <cell r="C597" t="e">
            <v>#DIV/0!</v>
          </cell>
          <cell r="D597" t="e">
            <v>#DIV/0!</v>
          </cell>
          <cell r="E597" t="e">
            <v>#DIV/0!</v>
          </cell>
        </row>
        <row r="598">
          <cell r="A598">
            <v>40042</v>
          </cell>
          <cell r="B598" t="str">
            <v>#Calc</v>
          </cell>
          <cell r="C598" t="e">
            <v>#DIV/0!</v>
          </cell>
          <cell r="D598" t="e">
            <v>#DIV/0!</v>
          </cell>
          <cell r="E598" t="e">
            <v>#DIV/0!</v>
          </cell>
        </row>
        <row r="599">
          <cell r="A599">
            <v>40043</v>
          </cell>
          <cell r="B599" t="str">
            <v>#Calc</v>
          </cell>
          <cell r="C599" t="e">
            <v>#DIV/0!</v>
          </cell>
          <cell r="D599" t="e">
            <v>#DIV/0!</v>
          </cell>
          <cell r="E599" t="e">
            <v>#DIV/0!</v>
          </cell>
        </row>
        <row r="600">
          <cell r="A600">
            <v>40044</v>
          </cell>
          <cell r="B600" t="str">
            <v>#Calc</v>
          </cell>
          <cell r="C600" t="e">
            <v>#DIV/0!</v>
          </cell>
          <cell r="D600" t="e">
            <v>#DIV/0!</v>
          </cell>
          <cell r="E600" t="e">
            <v>#DIV/0!</v>
          </cell>
        </row>
        <row r="601">
          <cell r="A601">
            <v>40045</v>
          </cell>
          <cell r="B601" t="str">
            <v>#Calc</v>
          </cell>
          <cell r="C601" t="e">
            <v>#DIV/0!</v>
          </cell>
          <cell r="D601" t="e">
            <v>#DIV/0!</v>
          </cell>
          <cell r="E601" t="e">
            <v>#DIV/0!</v>
          </cell>
        </row>
        <row r="602">
          <cell r="A602">
            <v>40046</v>
          </cell>
          <cell r="B602" t="str">
            <v>#Calc</v>
          </cell>
          <cell r="C602" t="e">
            <v>#DIV/0!</v>
          </cell>
          <cell r="D602" t="e">
            <v>#DIV/0!</v>
          </cell>
          <cell r="E602" t="e">
            <v>#DIV/0!</v>
          </cell>
        </row>
        <row r="603">
          <cell r="A603">
            <v>40047</v>
          </cell>
          <cell r="B603" t="str">
            <v>#Calc</v>
          </cell>
          <cell r="C603" t="e">
            <v>#DIV/0!</v>
          </cell>
          <cell r="D603" t="e">
            <v>#DIV/0!</v>
          </cell>
          <cell r="E603" t="e">
            <v>#DIV/0!</v>
          </cell>
        </row>
        <row r="604">
          <cell r="A604">
            <v>40048</v>
          </cell>
          <cell r="B604" t="str">
            <v>#Calc</v>
          </cell>
          <cell r="C604" t="e">
            <v>#DIV/0!</v>
          </cell>
          <cell r="D604" t="e">
            <v>#DIV/0!</v>
          </cell>
          <cell r="E604" t="e">
            <v>#DIV/0!</v>
          </cell>
        </row>
        <row r="605">
          <cell r="A605">
            <v>40049</v>
          </cell>
          <cell r="B605" t="str">
            <v>#Calc</v>
          </cell>
          <cell r="C605" t="e">
            <v>#DIV/0!</v>
          </cell>
          <cell r="D605" t="e">
            <v>#DIV/0!</v>
          </cell>
          <cell r="E605" t="e">
            <v>#DIV/0!</v>
          </cell>
        </row>
        <row r="606">
          <cell r="A606">
            <v>40050</v>
          </cell>
          <cell r="B606" t="str">
            <v>#Calc</v>
          </cell>
          <cell r="C606" t="e">
            <v>#DIV/0!</v>
          </cell>
          <cell r="D606" t="e">
            <v>#DIV/0!</v>
          </cell>
          <cell r="E606" t="e">
            <v>#DIV/0!</v>
          </cell>
        </row>
        <row r="607">
          <cell r="A607">
            <v>40051</v>
          </cell>
          <cell r="B607" t="str">
            <v>#Calc</v>
          </cell>
          <cell r="C607" t="e">
            <v>#DIV/0!</v>
          </cell>
          <cell r="D607" t="e">
            <v>#DIV/0!</v>
          </cell>
          <cell r="E607" t="e">
            <v>#DIV/0!</v>
          </cell>
        </row>
        <row r="608">
          <cell r="A608">
            <v>40052</v>
          </cell>
          <cell r="B608" t="str">
            <v>#Calc</v>
          </cell>
          <cell r="C608" t="e">
            <v>#DIV/0!</v>
          </cell>
          <cell r="D608" t="e">
            <v>#DIV/0!</v>
          </cell>
          <cell r="E608" t="e">
            <v>#DIV/0!</v>
          </cell>
        </row>
        <row r="609">
          <cell r="A609">
            <v>40053</v>
          </cell>
          <cell r="B609" t="str">
            <v>#Calc</v>
          </cell>
          <cell r="C609" t="e">
            <v>#DIV/0!</v>
          </cell>
          <cell r="D609" t="e">
            <v>#DIV/0!</v>
          </cell>
          <cell r="E609" t="e">
            <v>#DIV/0!</v>
          </cell>
        </row>
        <row r="610">
          <cell r="A610">
            <v>40054</v>
          </cell>
          <cell r="B610" t="str">
            <v>#Calc</v>
          </cell>
          <cell r="C610" t="e">
            <v>#DIV/0!</v>
          </cell>
          <cell r="D610" t="e">
            <v>#DIV/0!</v>
          </cell>
          <cell r="E610" t="e">
            <v>#DIV/0!</v>
          </cell>
        </row>
        <row r="611">
          <cell r="A611">
            <v>40055</v>
          </cell>
          <cell r="B611" t="str">
            <v>#Calc</v>
          </cell>
          <cell r="C611" t="e">
            <v>#DIV/0!</v>
          </cell>
          <cell r="D611" t="e">
            <v>#DIV/0!</v>
          </cell>
          <cell r="E611" t="e">
            <v>#DIV/0!</v>
          </cell>
        </row>
        <row r="612">
          <cell r="A612">
            <v>40056</v>
          </cell>
          <cell r="B612" t="str">
            <v>#Calc</v>
          </cell>
          <cell r="C612" t="e">
            <v>#DIV/0!</v>
          </cell>
          <cell r="D612" t="e">
            <v>#DIV/0!</v>
          </cell>
          <cell r="E612" t="e">
            <v>#DIV/0!</v>
          </cell>
        </row>
        <row r="613">
          <cell r="A613">
            <v>40057</v>
          </cell>
          <cell r="B613" t="str">
            <v>#Calc</v>
          </cell>
          <cell r="C613" t="e">
            <v>#DIV/0!</v>
          </cell>
          <cell r="D613" t="e">
            <v>#DIV/0!</v>
          </cell>
          <cell r="E613" t="e">
            <v>#DIV/0!</v>
          </cell>
        </row>
        <row r="614">
          <cell r="A614">
            <v>40058</v>
          </cell>
          <cell r="B614" t="str">
            <v>#Calc</v>
          </cell>
          <cell r="C614" t="e">
            <v>#DIV/0!</v>
          </cell>
          <cell r="D614" t="e">
            <v>#DIV/0!</v>
          </cell>
          <cell r="E614" t="e">
            <v>#DIV/0!</v>
          </cell>
        </row>
        <row r="615">
          <cell r="A615">
            <v>40059</v>
          </cell>
          <cell r="B615" t="str">
            <v>#Calc</v>
          </cell>
          <cell r="C615" t="e">
            <v>#DIV/0!</v>
          </cell>
          <cell r="D615" t="e">
            <v>#DIV/0!</v>
          </cell>
          <cell r="E615" t="e">
            <v>#DIV/0!</v>
          </cell>
        </row>
        <row r="616">
          <cell r="A616">
            <v>40060</v>
          </cell>
          <cell r="B616" t="str">
            <v>#Calc</v>
          </cell>
          <cell r="C616" t="e">
            <v>#DIV/0!</v>
          </cell>
          <cell r="D616" t="e">
            <v>#DIV/0!</v>
          </cell>
          <cell r="E616" t="e">
            <v>#DIV/0!</v>
          </cell>
        </row>
        <row r="617">
          <cell r="A617">
            <v>40061</v>
          </cell>
          <cell r="B617" t="str">
            <v>#Calc</v>
          </cell>
          <cell r="C617" t="e">
            <v>#DIV/0!</v>
          </cell>
          <cell r="D617" t="e">
            <v>#DIV/0!</v>
          </cell>
          <cell r="E617" t="e">
            <v>#DIV/0!</v>
          </cell>
        </row>
        <row r="618">
          <cell r="A618">
            <v>40062</v>
          </cell>
          <cell r="B618" t="str">
            <v>#Calc</v>
          </cell>
          <cell r="C618" t="e">
            <v>#DIV/0!</v>
          </cell>
          <cell r="D618" t="e">
            <v>#DIV/0!</v>
          </cell>
          <cell r="E618" t="e">
            <v>#DIV/0!</v>
          </cell>
        </row>
        <row r="619">
          <cell r="A619">
            <v>40063</v>
          </cell>
          <cell r="B619" t="str">
            <v>#Calc</v>
          </cell>
          <cell r="C619" t="e">
            <v>#DIV/0!</v>
          </cell>
          <cell r="D619" t="e">
            <v>#DIV/0!</v>
          </cell>
          <cell r="E619" t="e">
            <v>#DIV/0!</v>
          </cell>
        </row>
        <row r="620">
          <cell r="A620">
            <v>40064</v>
          </cell>
          <cell r="B620" t="str">
            <v>#Calc</v>
          </cell>
          <cell r="C620" t="e">
            <v>#DIV/0!</v>
          </cell>
          <cell r="D620" t="e">
            <v>#DIV/0!</v>
          </cell>
          <cell r="E620" t="e">
            <v>#DIV/0!</v>
          </cell>
        </row>
        <row r="621">
          <cell r="A621">
            <v>40065</v>
          </cell>
          <cell r="B621" t="str">
            <v>#Calc</v>
          </cell>
          <cell r="C621" t="e">
            <v>#DIV/0!</v>
          </cell>
          <cell r="D621" t="e">
            <v>#DIV/0!</v>
          </cell>
          <cell r="E621" t="e">
            <v>#DIV/0!</v>
          </cell>
        </row>
        <row r="622">
          <cell r="A622">
            <v>40066</v>
          </cell>
          <cell r="B622" t="str">
            <v>#Calc</v>
          </cell>
          <cell r="C622" t="e">
            <v>#DIV/0!</v>
          </cell>
          <cell r="D622" t="e">
            <v>#DIV/0!</v>
          </cell>
          <cell r="E622" t="e">
            <v>#DIV/0!</v>
          </cell>
        </row>
        <row r="623">
          <cell r="A623">
            <v>40067</v>
          </cell>
          <cell r="B623" t="str">
            <v>#Calc</v>
          </cell>
          <cell r="C623" t="e">
            <v>#DIV/0!</v>
          </cell>
          <cell r="D623" t="e">
            <v>#DIV/0!</v>
          </cell>
          <cell r="E623" t="e">
            <v>#DIV/0!</v>
          </cell>
        </row>
        <row r="624">
          <cell r="A624">
            <v>40068</v>
          </cell>
          <cell r="B624" t="str">
            <v>#Calc</v>
          </cell>
          <cell r="C624" t="e">
            <v>#DIV/0!</v>
          </cell>
          <cell r="D624" t="e">
            <v>#DIV/0!</v>
          </cell>
          <cell r="E624" t="e">
            <v>#DIV/0!</v>
          </cell>
        </row>
        <row r="625">
          <cell r="A625">
            <v>40069</v>
          </cell>
          <cell r="B625" t="str">
            <v>#Calc</v>
          </cell>
          <cell r="C625" t="e">
            <v>#DIV/0!</v>
          </cell>
          <cell r="D625" t="e">
            <v>#DIV/0!</v>
          </cell>
          <cell r="E625" t="e">
            <v>#DIV/0!</v>
          </cell>
        </row>
        <row r="626">
          <cell r="A626">
            <v>40070</v>
          </cell>
          <cell r="B626" t="str">
            <v>#Calc</v>
          </cell>
          <cell r="C626" t="e">
            <v>#DIV/0!</v>
          </cell>
          <cell r="D626" t="e">
            <v>#DIV/0!</v>
          </cell>
          <cell r="E626" t="e">
            <v>#DIV/0!</v>
          </cell>
        </row>
        <row r="627">
          <cell r="A627">
            <v>40071</v>
          </cell>
          <cell r="B627" t="str">
            <v>#Calc</v>
          </cell>
          <cell r="C627" t="e">
            <v>#DIV/0!</v>
          </cell>
          <cell r="D627" t="e">
            <v>#DIV/0!</v>
          </cell>
          <cell r="E627" t="e">
            <v>#DIV/0!</v>
          </cell>
        </row>
        <row r="628">
          <cell r="A628">
            <v>40072</v>
          </cell>
          <cell r="B628" t="str">
            <v>#Calc</v>
          </cell>
          <cell r="C628" t="e">
            <v>#DIV/0!</v>
          </cell>
          <cell r="D628" t="e">
            <v>#DIV/0!</v>
          </cell>
          <cell r="E628" t="e">
            <v>#DIV/0!</v>
          </cell>
        </row>
        <row r="629">
          <cell r="A629">
            <v>40073</v>
          </cell>
          <cell r="B629" t="str">
            <v>#Calc</v>
          </cell>
          <cell r="C629" t="e">
            <v>#DIV/0!</v>
          </cell>
          <cell r="D629" t="e">
            <v>#DIV/0!</v>
          </cell>
          <cell r="E629" t="e">
            <v>#DIV/0!</v>
          </cell>
        </row>
        <row r="630">
          <cell r="A630">
            <v>40074</v>
          </cell>
          <cell r="B630" t="str">
            <v>#Calc</v>
          </cell>
          <cell r="C630" t="e">
            <v>#DIV/0!</v>
          </cell>
          <cell r="D630" t="e">
            <v>#DIV/0!</v>
          </cell>
          <cell r="E630" t="e">
            <v>#DIV/0!</v>
          </cell>
        </row>
        <row r="631">
          <cell r="A631">
            <v>40075</v>
          </cell>
          <cell r="B631" t="str">
            <v>#Calc</v>
          </cell>
          <cell r="C631" t="e">
            <v>#DIV/0!</v>
          </cell>
          <cell r="D631" t="e">
            <v>#DIV/0!</v>
          </cell>
          <cell r="E631" t="e">
            <v>#DIV/0!</v>
          </cell>
        </row>
        <row r="632">
          <cell r="A632">
            <v>40076</v>
          </cell>
          <cell r="B632" t="str">
            <v>#Calc</v>
          </cell>
          <cell r="C632" t="e">
            <v>#DIV/0!</v>
          </cell>
          <cell r="D632" t="e">
            <v>#DIV/0!</v>
          </cell>
          <cell r="E632" t="e">
            <v>#DIV/0!</v>
          </cell>
        </row>
        <row r="633">
          <cell r="A633">
            <v>40077</v>
          </cell>
          <cell r="B633" t="str">
            <v>#Calc</v>
          </cell>
          <cell r="C633" t="e">
            <v>#DIV/0!</v>
          </cell>
          <cell r="D633" t="e">
            <v>#DIV/0!</v>
          </cell>
          <cell r="E633" t="e">
            <v>#DIV/0!</v>
          </cell>
        </row>
        <row r="634">
          <cell r="A634">
            <v>40078</v>
          </cell>
          <cell r="B634" t="str">
            <v>#Calc</v>
          </cell>
          <cell r="C634" t="e">
            <v>#DIV/0!</v>
          </cell>
          <cell r="D634" t="e">
            <v>#DIV/0!</v>
          </cell>
          <cell r="E634" t="e">
            <v>#DIV/0!</v>
          </cell>
        </row>
        <row r="635">
          <cell r="A635">
            <v>40079</v>
          </cell>
          <cell r="B635" t="str">
            <v>#Calc</v>
          </cell>
          <cell r="C635" t="e">
            <v>#DIV/0!</v>
          </cell>
          <cell r="D635" t="e">
            <v>#DIV/0!</v>
          </cell>
          <cell r="E635" t="e">
            <v>#DIV/0!</v>
          </cell>
        </row>
        <row r="636">
          <cell r="A636">
            <v>40080</v>
          </cell>
          <cell r="B636" t="str">
            <v>#Calc</v>
          </cell>
          <cell r="C636" t="e">
            <v>#DIV/0!</v>
          </cell>
          <cell r="D636" t="e">
            <v>#DIV/0!</v>
          </cell>
          <cell r="E636" t="e">
            <v>#DIV/0!</v>
          </cell>
        </row>
        <row r="637">
          <cell r="A637">
            <v>40081</v>
          </cell>
          <cell r="B637" t="str">
            <v>#Calc</v>
          </cell>
          <cell r="C637" t="e">
            <v>#DIV/0!</v>
          </cell>
          <cell r="D637" t="e">
            <v>#DIV/0!</v>
          </cell>
          <cell r="E637" t="e">
            <v>#DIV/0!</v>
          </cell>
        </row>
        <row r="638">
          <cell r="A638">
            <v>40082</v>
          </cell>
          <cell r="B638" t="str">
            <v>#Calc</v>
          </cell>
          <cell r="C638" t="e">
            <v>#DIV/0!</v>
          </cell>
          <cell r="D638" t="e">
            <v>#DIV/0!</v>
          </cell>
          <cell r="E638" t="e">
            <v>#DIV/0!</v>
          </cell>
        </row>
        <row r="639">
          <cell r="A639">
            <v>40083</v>
          </cell>
          <cell r="B639" t="str">
            <v>#Calc</v>
          </cell>
          <cell r="C639" t="e">
            <v>#DIV/0!</v>
          </cell>
          <cell r="D639" t="e">
            <v>#DIV/0!</v>
          </cell>
          <cell r="E639" t="e">
            <v>#DIV/0!</v>
          </cell>
        </row>
        <row r="640">
          <cell r="A640">
            <v>40084</v>
          </cell>
          <cell r="B640" t="str">
            <v>#Calc</v>
          </cell>
          <cell r="C640" t="e">
            <v>#DIV/0!</v>
          </cell>
          <cell r="D640" t="e">
            <v>#DIV/0!</v>
          </cell>
          <cell r="E640" t="e">
            <v>#DIV/0!</v>
          </cell>
        </row>
        <row r="641">
          <cell r="A641">
            <v>40085</v>
          </cell>
          <cell r="B641" t="str">
            <v>#Calc</v>
          </cell>
          <cell r="C641" t="e">
            <v>#DIV/0!</v>
          </cell>
          <cell r="D641" t="e">
            <v>#DIV/0!</v>
          </cell>
          <cell r="E641" t="e">
            <v>#DIV/0!</v>
          </cell>
        </row>
        <row r="642">
          <cell r="A642">
            <v>40086</v>
          </cell>
          <cell r="B642" t="str">
            <v>#Calc</v>
          </cell>
          <cell r="C642" t="e">
            <v>#DIV/0!</v>
          </cell>
          <cell r="D642" t="e">
            <v>#DIV/0!</v>
          </cell>
          <cell r="E642" t="e">
            <v>#DIV/0!</v>
          </cell>
        </row>
        <row r="643">
          <cell r="A643">
            <v>40087</v>
          </cell>
          <cell r="B643" t="str">
            <v>#Calc</v>
          </cell>
          <cell r="C643" t="e">
            <v>#DIV/0!</v>
          </cell>
          <cell r="D643" t="e">
            <v>#DIV/0!</v>
          </cell>
          <cell r="E643" t="e">
            <v>#DIV/0!</v>
          </cell>
        </row>
        <row r="644">
          <cell r="A644">
            <v>40088</v>
          </cell>
          <cell r="B644" t="str">
            <v>#Calc</v>
          </cell>
          <cell r="C644" t="e">
            <v>#DIV/0!</v>
          </cell>
          <cell r="D644" t="e">
            <v>#DIV/0!</v>
          </cell>
          <cell r="E644" t="e">
            <v>#DIV/0!</v>
          </cell>
        </row>
        <row r="645">
          <cell r="A645">
            <v>40089</v>
          </cell>
          <cell r="B645" t="str">
            <v>#Calc</v>
          </cell>
          <cell r="C645" t="e">
            <v>#DIV/0!</v>
          </cell>
          <cell r="D645" t="e">
            <v>#DIV/0!</v>
          </cell>
          <cell r="E645" t="e">
            <v>#DIV/0!</v>
          </cell>
        </row>
        <row r="646">
          <cell r="A646">
            <v>40090</v>
          </cell>
          <cell r="B646" t="str">
            <v>#Calc</v>
          </cell>
          <cell r="C646" t="e">
            <v>#DIV/0!</v>
          </cell>
          <cell r="D646" t="e">
            <v>#DIV/0!</v>
          </cell>
          <cell r="E646" t="e">
            <v>#DIV/0!</v>
          </cell>
        </row>
        <row r="647">
          <cell r="A647">
            <v>40091</v>
          </cell>
          <cell r="B647" t="str">
            <v>#Calc</v>
          </cell>
          <cell r="C647" t="e">
            <v>#DIV/0!</v>
          </cell>
          <cell r="D647" t="e">
            <v>#DIV/0!</v>
          </cell>
          <cell r="E647" t="e">
            <v>#DIV/0!</v>
          </cell>
        </row>
        <row r="648">
          <cell r="A648">
            <v>40092</v>
          </cell>
          <cell r="B648" t="str">
            <v>#Calc</v>
          </cell>
          <cell r="C648" t="e">
            <v>#DIV/0!</v>
          </cell>
          <cell r="D648" t="e">
            <v>#DIV/0!</v>
          </cell>
          <cell r="E648" t="e">
            <v>#DIV/0!</v>
          </cell>
        </row>
        <row r="649">
          <cell r="A649">
            <v>40093</v>
          </cell>
          <cell r="B649" t="str">
            <v>#Calc</v>
          </cell>
          <cell r="C649" t="e">
            <v>#DIV/0!</v>
          </cell>
          <cell r="D649" t="e">
            <v>#DIV/0!</v>
          </cell>
          <cell r="E649" t="e">
            <v>#DIV/0!</v>
          </cell>
        </row>
        <row r="650">
          <cell r="A650">
            <v>40094</v>
          </cell>
          <cell r="B650" t="str">
            <v>#Calc</v>
          </cell>
          <cell r="C650" t="e">
            <v>#DIV/0!</v>
          </cell>
          <cell r="D650" t="e">
            <v>#DIV/0!</v>
          </cell>
          <cell r="E650" t="e">
            <v>#DIV/0!</v>
          </cell>
        </row>
        <row r="651">
          <cell r="A651">
            <v>40095</v>
          </cell>
          <cell r="B651" t="str">
            <v>#Calc</v>
          </cell>
          <cell r="C651" t="e">
            <v>#DIV/0!</v>
          </cell>
          <cell r="D651" t="e">
            <v>#DIV/0!</v>
          </cell>
          <cell r="E651" t="e">
            <v>#DIV/0!</v>
          </cell>
        </row>
        <row r="652">
          <cell r="A652">
            <v>40096</v>
          </cell>
          <cell r="B652" t="str">
            <v>#Calc</v>
          </cell>
          <cell r="C652" t="e">
            <v>#DIV/0!</v>
          </cell>
          <cell r="D652" t="e">
            <v>#DIV/0!</v>
          </cell>
          <cell r="E652" t="e">
            <v>#DIV/0!</v>
          </cell>
        </row>
        <row r="653">
          <cell r="A653">
            <v>40097</v>
          </cell>
          <cell r="B653" t="str">
            <v>#Calc</v>
          </cell>
          <cell r="C653" t="e">
            <v>#DIV/0!</v>
          </cell>
          <cell r="D653" t="e">
            <v>#DIV/0!</v>
          </cell>
          <cell r="E653" t="e">
            <v>#DIV/0!</v>
          </cell>
        </row>
        <row r="654">
          <cell r="A654">
            <v>40098</v>
          </cell>
          <cell r="B654" t="str">
            <v>#Calc</v>
          </cell>
          <cell r="C654" t="e">
            <v>#DIV/0!</v>
          </cell>
          <cell r="D654" t="e">
            <v>#DIV/0!</v>
          </cell>
          <cell r="E654" t="e">
            <v>#DIV/0!</v>
          </cell>
        </row>
        <row r="655">
          <cell r="A655">
            <v>40099</v>
          </cell>
          <cell r="B655" t="str">
            <v>#Calc</v>
          </cell>
          <cell r="C655" t="e">
            <v>#DIV/0!</v>
          </cell>
          <cell r="D655" t="e">
            <v>#DIV/0!</v>
          </cell>
          <cell r="E655" t="e">
            <v>#DIV/0!</v>
          </cell>
        </row>
        <row r="656">
          <cell r="A656">
            <v>40100</v>
          </cell>
          <cell r="B656" t="str">
            <v>#Calc</v>
          </cell>
          <cell r="C656" t="e">
            <v>#DIV/0!</v>
          </cell>
          <cell r="D656" t="e">
            <v>#DIV/0!</v>
          </cell>
          <cell r="E656" t="e">
            <v>#DIV/0!</v>
          </cell>
        </row>
        <row r="657">
          <cell r="A657">
            <v>40101</v>
          </cell>
          <cell r="B657" t="str">
            <v>#Calc</v>
          </cell>
          <cell r="C657" t="e">
            <v>#DIV/0!</v>
          </cell>
          <cell r="D657" t="e">
            <v>#DIV/0!</v>
          </cell>
          <cell r="E657" t="e">
            <v>#DIV/0!</v>
          </cell>
        </row>
        <row r="658">
          <cell r="A658">
            <v>40102</v>
          </cell>
          <cell r="B658" t="str">
            <v>#Calc</v>
          </cell>
          <cell r="C658" t="e">
            <v>#DIV/0!</v>
          </cell>
          <cell r="D658" t="e">
            <v>#DIV/0!</v>
          </cell>
          <cell r="E658" t="e">
            <v>#DIV/0!</v>
          </cell>
        </row>
        <row r="659">
          <cell r="A659">
            <v>40103</v>
          </cell>
          <cell r="B659" t="str">
            <v>#Calc</v>
          </cell>
          <cell r="C659" t="e">
            <v>#DIV/0!</v>
          </cell>
          <cell r="D659" t="e">
            <v>#DIV/0!</v>
          </cell>
          <cell r="E659" t="e">
            <v>#DIV/0!</v>
          </cell>
        </row>
        <row r="660">
          <cell r="A660">
            <v>40104</v>
          </cell>
          <cell r="B660" t="str">
            <v>#Calc</v>
          </cell>
          <cell r="C660" t="e">
            <v>#DIV/0!</v>
          </cell>
          <cell r="D660" t="e">
            <v>#DIV/0!</v>
          </cell>
          <cell r="E660" t="e">
            <v>#DIV/0!</v>
          </cell>
        </row>
        <row r="661">
          <cell r="A661">
            <v>40105</v>
          </cell>
          <cell r="B661" t="str">
            <v>#Calc</v>
          </cell>
          <cell r="C661" t="e">
            <v>#DIV/0!</v>
          </cell>
          <cell r="D661" t="e">
            <v>#DIV/0!</v>
          </cell>
          <cell r="E661" t="e">
            <v>#DIV/0!</v>
          </cell>
        </row>
        <row r="662">
          <cell r="A662">
            <v>40106</v>
          </cell>
          <cell r="B662" t="str">
            <v>#Calc</v>
          </cell>
          <cell r="C662" t="e">
            <v>#DIV/0!</v>
          </cell>
          <cell r="D662" t="e">
            <v>#DIV/0!</v>
          </cell>
          <cell r="E662" t="e">
            <v>#DIV/0!</v>
          </cell>
        </row>
        <row r="663">
          <cell r="A663">
            <v>40107</v>
          </cell>
          <cell r="B663" t="str">
            <v>#Calc</v>
          </cell>
          <cell r="C663" t="e">
            <v>#DIV/0!</v>
          </cell>
          <cell r="D663" t="e">
            <v>#DIV/0!</v>
          </cell>
          <cell r="E663" t="e">
            <v>#DIV/0!</v>
          </cell>
        </row>
        <row r="664">
          <cell r="A664">
            <v>40108</v>
          </cell>
          <cell r="B664" t="str">
            <v>#Calc</v>
          </cell>
          <cell r="C664" t="e">
            <v>#DIV/0!</v>
          </cell>
          <cell r="D664" t="e">
            <v>#DIV/0!</v>
          </cell>
          <cell r="E664" t="e">
            <v>#DIV/0!</v>
          </cell>
        </row>
        <row r="665">
          <cell r="A665">
            <v>40109</v>
          </cell>
          <cell r="B665" t="str">
            <v>#Calc</v>
          </cell>
          <cell r="C665" t="e">
            <v>#DIV/0!</v>
          </cell>
          <cell r="D665" t="e">
            <v>#DIV/0!</v>
          </cell>
          <cell r="E665" t="e">
            <v>#DIV/0!</v>
          </cell>
        </row>
        <row r="666">
          <cell r="A666">
            <v>40110</v>
          </cell>
          <cell r="B666" t="str">
            <v>#Calc</v>
          </cell>
          <cell r="C666" t="e">
            <v>#DIV/0!</v>
          </cell>
          <cell r="D666" t="e">
            <v>#DIV/0!</v>
          </cell>
          <cell r="E666" t="e">
            <v>#DIV/0!</v>
          </cell>
        </row>
        <row r="667">
          <cell r="A667">
            <v>40111</v>
          </cell>
          <cell r="B667" t="str">
            <v>#Calc</v>
          </cell>
          <cell r="C667" t="e">
            <v>#DIV/0!</v>
          </cell>
          <cell r="D667" t="e">
            <v>#DIV/0!</v>
          </cell>
          <cell r="E667" t="e">
            <v>#DIV/0!</v>
          </cell>
        </row>
        <row r="668">
          <cell r="A668">
            <v>40112</v>
          </cell>
          <cell r="B668" t="str">
            <v>#Calc</v>
          </cell>
          <cell r="C668" t="e">
            <v>#DIV/0!</v>
          </cell>
          <cell r="D668" t="e">
            <v>#DIV/0!</v>
          </cell>
          <cell r="E668" t="e">
            <v>#DIV/0!</v>
          </cell>
        </row>
        <row r="669">
          <cell r="A669">
            <v>40113</v>
          </cell>
          <cell r="B669" t="str">
            <v>#Calc</v>
          </cell>
          <cell r="C669" t="e">
            <v>#DIV/0!</v>
          </cell>
          <cell r="D669" t="e">
            <v>#DIV/0!</v>
          </cell>
          <cell r="E669" t="e">
            <v>#DIV/0!</v>
          </cell>
        </row>
        <row r="670">
          <cell r="A670">
            <v>40114</v>
          </cell>
          <cell r="B670" t="str">
            <v>#Calc</v>
          </cell>
          <cell r="C670" t="e">
            <v>#DIV/0!</v>
          </cell>
          <cell r="D670" t="e">
            <v>#DIV/0!</v>
          </cell>
          <cell r="E670" t="e">
            <v>#DIV/0!</v>
          </cell>
        </row>
        <row r="671">
          <cell r="A671">
            <v>40115</v>
          </cell>
          <cell r="B671" t="str">
            <v>#Calc</v>
          </cell>
          <cell r="C671" t="e">
            <v>#DIV/0!</v>
          </cell>
          <cell r="D671" t="e">
            <v>#DIV/0!</v>
          </cell>
          <cell r="E671" t="e">
            <v>#DIV/0!</v>
          </cell>
        </row>
        <row r="672">
          <cell r="A672">
            <v>40116</v>
          </cell>
          <cell r="B672" t="str">
            <v>#Calc</v>
          </cell>
          <cell r="C672" t="e">
            <v>#DIV/0!</v>
          </cell>
          <cell r="D672" t="e">
            <v>#DIV/0!</v>
          </cell>
          <cell r="E672" t="e">
            <v>#DIV/0!</v>
          </cell>
        </row>
        <row r="673">
          <cell r="A673">
            <v>40117</v>
          </cell>
          <cell r="B673" t="str">
            <v>#Calc</v>
          </cell>
          <cell r="C673" t="e">
            <v>#DIV/0!</v>
          </cell>
          <cell r="D673" t="e">
            <v>#DIV/0!</v>
          </cell>
          <cell r="E673" t="e">
            <v>#DIV/0!</v>
          </cell>
        </row>
        <row r="674">
          <cell r="A674">
            <v>40118</v>
          </cell>
          <cell r="B674" t="str">
            <v>#Calc</v>
          </cell>
          <cell r="C674" t="e">
            <v>#DIV/0!</v>
          </cell>
          <cell r="D674" t="e">
            <v>#DIV/0!</v>
          </cell>
          <cell r="E674" t="e">
            <v>#DIV/0!</v>
          </cell>
        </row>
        <row r="675">
          <cell r="A675">
            <v>40119</v>
          </cell>
          <cell r="B675" t="str">
            <v>#Calc</v>
          </cell>
          <cell r="C675" t="e">
            <v>#DIV/0!</v>
          </cell>
          <cell r="D675" t="e">
            <v>#DIV/0!</v>
          </cell>
          <cell r="E675" t="e">
            <v>#DIV/0!</v>
          </cell>
        </row>
        <row r="676">
          <cell r="A676">
            <v>40120</v>
          </cell>
          <cell r="B676" t="str">
            <v>#Calc</v>
          </cell>
          <cell r="C676" t="e">
            <v>#DIV/0!</v>
          </cell>
          <cell r="D676" t="e">
            <v>#DIV/0!</v>
          </cell>
          <cell r="E676" t="e">
            <v>#DIV/0!</v>
          </cell>
        </row>
        <row r="677">
          <cell r="A677">
            <v>40121</v>
          </cell>
          <cell r="B677" t="str">
            <v>#Calc</v>
          </cell>
          <cell r="C677" t="e">
            <v>#DIV/0!</v>
          </cell>
          <cell r="D677" t="e">
            <v>#DIV/0!</v>
          </cell>
          <cell r="E677" t="e">
            <v>#DIV/0!</v>
          </cell>
        </row>
        <row r="678">
          <cell r="A678">
            <v>40122</v>
          </cell>
          <cell r="B678" t="str">
            <v>#Calc</v>
          </cell>
          <cell r="C678" t="e">
            <v>#DIV/0!</v>
          </cell>
          <cell r="D678" t="e">
            <v>#DIV/0!</v>
          </cell>
          <cell r="E678" t="e">
            <v>#DIV/0!</v>
          </cell>
        </row>
        <row r="679">
          <cell r="A679">
            <v>40123</v>
          </cell>
          <cell r="B679" t="str">
            <v>#Calc</v>
          </cell>
          <cell r="C679" t="e">
            <v>#DIV/0!</v>
          </cell>
          <cell r="D679" t="e">
            <v>#DIV/0!</v>
          </cell>
          <cell r="E679" t="e">
            <v>#DIV/0!</v>
          </cell>
        </row>
        <row r="680">
          <cell r="A680">
            <v>40124</v>
          </cell>
          <cell r="B680" t="str">
            <v>#Calc</v>
          </cell>
          <cell r="C680" t="e">
            <v>#DIV/0!</v>
          </cell>
          <cell r="D680" t="e">
            <v>#DIV/0!</v>
          </cell>
          <cell r="E680" t="e">
            <v>#DIV/0!</v>
          </cell>
        </row>
        <row r="681">
          <cell r="A681">
            <v>40125</v>
          </cell>
          <cell r="B681" t="str">
            <v>#Calc</v>
          </cell>
          <cell r="C681" t="e">
            <v>#DIV/0!</v>
          </cell>
          <cell r="D681" t="e">
            <v>#DIV/0!</v>
          </cell>
          <cell r="E681" t="e">
            <v>#DIV/0!</v>
          </cell>
        </row>
        <row r="682">
          <cell r="A682">
            <v>40126</v>
          </cell>
          <cell r="B682" t="str">
            <v>#Calc</v>
          </cell>
          <cell r="C682" t="e">
            <v>#DIV/0!</v>
          </cell>
          <cell r="D682" t="e">
            <v>#DIV/0!</v>
          </cell>
          <cell r="E682" t="e">
            <v>#DIV/0!</v>
          </cell>
        </row>
        <row r="683">
          <cell r="A683">
            <v>40127</v>
          </cell>
          <cell r="B683" t="str">
            <v>#Calc</v>
          </cell>
          <cell r="C683" t="e">
            <v>#DIV/0!</v>
          </cell>
          <cell r="D683" t="e">
            <v>#DIV/0!</v>
          </cell>
          <cell r="E683" t="e">
            <v>#DIV/0!</v>
          </cell>
        </row>
        <row r="684">
          <cell r="A684">
            <v>40128</v>
          </cell>
          <cell r="B684" t="str">
            <v>#Calc</v>
          </cell>
          <cell r="C684" t="e">
            <v>#DIV/0!</v>
          </cell>
          <cell r="D684" t="e">
            <v>#DIV/0!</v>
          </cell>
          <cell r="E684" t="e">
            <v>#DIV/0!</v>
          </cell>
        </row>
        <row r="685">
          <cell r="A685">
            <v>40129</v>
          </cell>
          <cell r="B685" t="str">
            <v>#Calc</v>
          </cell>
          <cell r="C685" t="e">
            <v>#DIV/0!</v>
          </cell>
          <cell r="D685" t="e">
            <v>#DIV/0!</v>
          </cell>
          <cell r="E685" t="e">
            <v>#DIV/0!</v>
          </cell>
        </row>
        <row r="686">
          <cell r="A686">
            <v>40130</v>
          </cell>
          <cell r="B686" t="str">
            <v>#Calc</v>
          </cell>
          <cell r="C686" t="e">
            <v>#DIV/0!</v>
          </cell>
          <cell r="D686" t="e">
            <v>#DIV/0!</v>
          </cell>
          <cell r="E686" t="e">
            <v>#DIV/0!</v>
          </cell>
        </row>
        <row r="687">
          <cell r="A687">
            <v>40131</v>
          </cell>
          <cell r="B687" t="str">
            <v>#Calc</v>
          </cell>
          <cell r="C687" t="e">
            <v>#DIV/0!</v>
          </cell>
          <cell r="D687" t="e">
            <v>#DIV/0!</v>
          </cell>
          <cell r="E687" t="e">
            <v>#DIV/0!</v>
          </cell>
        </row>
        <row r="688">
          <cell r="A688">
            <v>40132</v>
          </cell>
          <cell r="B688" t="str">
            <v>#Calc</v>
          </cell>
          <cell r="C688" t="e">
            <v>#DIV/0!</v>
          </cell>
          <cell r="D688" t="e">
            <v>#DIV/0!</v>
          </cell>
          <cell r="E688" t="e">
            <v>#DIV/0!</v>
          </cell>
        </row>
        <row r="689">
          <cell r="A689">
            <v>40133</v>
          </cell>
          <cell r="B689" t="str">
            <v>#Calc</v>
          </cell>
          <cell r="C689" t="e">
            <v>#DIV/0!</v>
          </cell>
          <cell r="D689" t="e">
            <v>#DIV/0!</v>
          </cell>
          <cell r="E689" t="e">
            <v>#DIV/0!</v>
          </cell>
        </row>
        <row r="690">
          <cell r="A690">
            <v>40134</v>
          </cell>
          <cell r="B690" t="str">
            <v>#Calc</v>
          </cell>
          <cell r="C690" t="e">
            <v>#DIV/0!</v>
          </cell>
          <cell r="D690" t="e">
            <v>#DIV/0!</v>
          </cell>
          <cell r="E690" t="e">
            <v>#DIV/0!</v>
          </cell>
        </row>
        <row r="691">
          <cell r="A691">
            <v>40135</v>
          </cell>
          <cell r="B691" t="str">
            <v>#Calc</v>
          </cell>
          <cell r="C691" t="e">
            <v>#DIV/0!</v>
          </cell>
          <cell r="D691" t="e">
            <v>#DIV/0!</v>
          </cell>
          <cell r="E691" t="e">
            <v>#DIV/0!</v>
          </cell>
        </row>
        <row r="692">
          <cell r="A692">
            <v>40136</v>
          </cell>
          <cell r="B692" t="str">
            <v>#Calc</v>
          </cell>
          <cell r="C692" t="e">
            <v>#DIV/0!</v>
          </cell>
          <cell r="D692" t="e">
            <v>#DIV/0!</v>
          </cell>
          <cell r="E692" t="e">
            <v>#DIV/0!</v>
          </cell>
        </row>
        <row r="693">
          <cell r="A693">
            <v>40137</v>
          </cell>
          <cell r="B693" t="str">
            <v>#Calc</v>
          </cell>
          <cell r="C693" t="e">
            <v>#DIV/0!</v>
          </cell>
          <cell r="D693" t="e">
            <v>#DIV/0!</v>
          </cell>
          <cell r="E693" t="e">
            <v>#DIV/0!</v>
          </cell>
        </row>
        <row r="694">
          <cell r="A694">
            <v>40138</v>
          </cell>
          <cell r="B694" t="str">
            <v>#Calc</v>
          </cell>
          <cell r="C694" t="e">
            <v>#DIV/0!</v>
          </cell>
          <cell r="D694" t="e">
            <v>#DIV/0!</v>
          </cell>
          <cell r="E694" t="e">
            <v>#DIV/0!</v>
          </cell>
        </row>
        <row r="695">
          <cell r="A695">
            <v>40139</v>
          </cell>
          <cell r="B695" t="str">
            <v>#Calc</v>
          </cell>
          <cell r="C695" t="e">
            <v>#DIV/0!</v>
          </cell>
          <cell r="D695" t="e">
            <v>#DIV/0!</v>
          </cell>
          <cell r="E695" t="e">
            <v>#DIV/0!</v>
          </cell>
        </row>
        <row r="696">
          <cell r="A696">
            <v>40140</v>
          </cell>
          <cell r="B696" t="str">
            <v>#Calc</v>
          </cell>
          <cell r="C696" t="e">
            <v>#DIV/0!</v>
          </cell>
          <cell r="D696" t="e">
            <v>#DIV/0!</v>
          </cell>
          <cell r="E696" t="e">
            <v>#DIV/0!</v>
          </cell>
        </row>
        <row r="697">
          <cell r="A697">
            <v>40141</v>
          </cell>
          <cell r="B697" t="str">
            <v>#Calc</v>
          </cell>
          <cell r="C697" t="e">
            <v>#DIV/0!</v>
          </cell>
          <cell r="D697" t="e">
            <v>#DIV/0!</v>
          </cell>
          <cell r="E697" t="e">
            <v>#DIV/0!</v>
          </cell>
        </row>
        <row r="698">
          <cell r="A698">
            <v>40142</v>
          </cell>
          <cell r="B698" t="str">
            <v>#Calc</v>
          </cell>
          <cell r="C698" t="e">
            <v>#DIV/0!</v>
          </cell>
          <cell r="D698" t="e">
            <v>#DIV/0!</v>
          </cell>
          <cell r="E698" t="e">
            <v>#DIV/0!</v>
          </cell>
        </row>
        <row r="699">
          <cell r="A699">
            <v>40143</v>
          </cell>
          <cell r="B699" t="str">
            <v>#Calc</v>
          </cell>
          <cell r="C699" t="e">
            <v>#DIV/0!</v>
          </cell>
          <cell r="D699" t="e">
            <v>#DIV/0!</v>
          </cell>
          <cell r="E699" t="e">
            <v>#DIV/0!</v>
          </cell>
        </row>
        <row r="700">
          <cell r="A700">
            <v>40144</v>
          </cell>
          <cell r="B700" t="str">
            <v>#Calc</v>
          </cell>
          <cell r="C700" t="e">
            <v>#DIV/0!</v>
          </cell>
          <cell r="D700" t="e">
            <v>#DIV/0!</v>
          </cell>
          <cell r="E700" t="e">
            <v>#DIV/0!</v>
          </cell>
        </row>
        <row r="701">
          <cell r="A701">
            <v>40145</v>
          </cell>
          <cell r="B701" t="str">
            <v>#Calc</v>
          </cell>
          <cell r="C701" t="e">
            <v>#DIV/0!</v>
          </cell>
          <cell r="D701" t="e">
            <v>#DIV/0!</v>
          </cell>
          <cell r="E701" t="e">
            <v>#DIV/0!</v>
          </cell>
        </row>
        <row r="702">
          <cell r="A702">
            <v>40146</v>
          </cell>
          <cell r="B702" t="str">
            <v>#Calc</v>
          </cell>
          <cell r="C702" t="e">
            <v>#DIV/0!</v>
          </cell>
          <cell r="D702" t="e">
            <v>#DIV/0!</v>
          </cell>
          <cell r="E702" t="e">
            <v>#DIV/0!</v>
          </cell>
        </row>
        <row r="703">
          <cell r="A703">
            <v>40147</v>
          </cell>
          <cell r="B703" t="str">
            <v>#Calc</v>
          </cell>
          <cell r="C703" t="e">
            <v>#DIV/0!</v>
          </cell>
          <cell r="D703" t="e">
            <v>#DIV/0!</v>
          </cell>
          <cell r="E703" t="e">
            <v>#DIV/0!</v>
          </cell>
        </row>
        <row r="704">
          <cell r="A704">
            <v>40148</v>
          </cell>
          <cell r="B704" t="str">
            <v>#Calc</v>
          </cell>
          <cell r="C704" t="e">
            <v>#DIV/0!</v>
          </cell>
          <cell r="D704" t="e">
            <v>#DIV/0!</v>
          </cell>
          <cell r="E704" t="e">
            <v>#DIV/0!</v>
          </cell>
        </row>
        <row r="705">
          <cell r="A705">
            <v>40149</v>
          </cell>
          <cell r="B705" t="str">
            <v>#Calc</v>
          </cell>
          <cell r="C705" t="e">
            <v>#DIV/0!</v>
          </cell>
          <cell r="D705" t="e">
            <v>#DIV/0!</v>
          </cell>
          <cell r="E705" t="e">
            <v>#DIV/0!</v>
          </cell>
        </row>
        <row r="706">
          <cell r="A706">
            <v>40150</v>
          </cell>
          <cell r="B706" t="str">
            <v>#Calc</v>
          </cell>
          <cell r="C706" t="e">
            <v>#DIV/0!</v>
          </cell>
          <cell r="D706" t="e">
            <v>#DIV/0!</v>
          </cell>
          <cell r="E706" t="e">
            <v>#DIV/0!</v>
          </cell>
        </row>
        <row r="707">
          <cell r="A707">
            <v>40151</v>
          </cell>
          <cell r="B707" t="str">
            <v>#Calc</v>
          </cell>
          <cell r="C707" t="e">
            <v>#DIV/0!</v>
          </cell>
          <cell r="D707" t="e">
            <v>#DIV/0!</v>
          </cell>
          <cell r="E707" t="e">
            <v>#DIV/0!</v>
          </cell>
        </row>
        <row r="708">
          <cell r="A708">
            <v>40152</v>
          </cell>
          <cell r="B708" t="str">
            <v>#Calc</v>
          </cell>
          <cell r="C708" t="e">
            <v>#DIV/0!</v>
          </cell>
          <cell r="D708" t="e">
            <v>#DIV/0!</v>
          </cell>
          <cell r="E708" t="e">
            <v>#DIV/0!</v>
          </cell>
        </row>
        <row r="709">
          <cell r="A709">
            <v>40153</v>
          </cell>
          <cell r="B709" t="str">
            <v>#Calc</v>
          </cell>
          <cell r="C709" t="e">
            <v>#DIV/0!</v>
          </cell>
          <cell r="D709" t="e">
            <v>#DIV/0!</v>
          </cell>
          <cell r="E709" t="e">
            <v>#DIV/0!</v>
          </cell>
        </row>
        <row r="710">
          <cell r="A710">
            <v>40154</v>
          </cell>
          <cell r="B710" t="str">
            <v>#Calc</v>
          </cell>
          <cell r="C710" t="e">
            <v>#DIV/0!</v>
          </cell>
          <cell r="D710" t="e">
            <v>#DIV/0!</v>
          </cell>
          <cell r="E710" t="e">
            <v>#DIV/0!</v>
          </cell>
        </row>
        <row r="711">
          <cell r="A711">
            <v>40155</v>
          </cell>
          <cell r="B711" t="str">
            <v>#Calc</v>
          </cell>
          <cell r="C711" t="e">
            <v>#DIV/0!</v>
          </cell>
          <cell r="D711" t="e">
            <v>#DIV/0!</v>
          </cell>
          <cell r="E711" t="e">
            <v>#DIV/0!</v>
          </cell>
        </row>
        <row r="712">
          <cell r="A712">
            <v>40156</v>
          </cell>
          <cell r="B712" t="str">
            <v>#Calc</v>
          </cell>
          <cell r="C712" t="e">
            <v>#DIV/0!</v>
          </cell>
          <cell r="D712" t="e">
            <v>#DIV/0!</v>
          </cell>
          <cell r="E712" t="e">
            <v>#DIV/0!</v>
          </cell>
        </row>
        <row r="713">
          <cell r="A713">
            <v>40157</v>
          </cell>
          <cell r="B713" t="str">
            <v>#Calc</v>
          </cell>
          <cell r="C713" t="e">
            <v>#DIV/0!</v>
          </cell>
          <cell r="D713" t="e">
            <v>#DIV/0!</v>
          </cell>
          <cell r="E713" t="e">
            <v>#DIV/0!</v>
          </cell>
        </row>
        <row r="714">
          <cell r="A714">
            <v>40158</v>
          </cell>
          <cell r="B714" t="str">
            <v>#Calc</v>
          </cell>
          <cell r="C714" t="e">
            <v>#DIV/0!</v>
          </cell>
          <cell r="D714" t="e">
            <v>#DIV/0!</v>
          </cell>
          <cell r="E714" t="e">
            <v>#DIV/0!</v>
          </cell>
        </row>
        <row r="715">
          <cell r="A715">
            <v>40159</v>
          </cell>
          <cell r="B715" t="str">
            <v>#Calc</v>
          </cell>
          <cell r="C715" t="e">
            <v>#DIV/0!</v>
          </cell>
          <cell r="D715" t="e">
            <v>#DIV/0!</v>
          </cell>
          <cell r="E715" t="e">
            <v>#DIV/0!</v>
          </cell>
        </row>
        <row r="716">
          <cell r="A716">
            <v>40160</v>
          </cell>
          <cell r="B716" t="str">
            <v>#Calc</v>
          </cell>
          <cell r="C716" t="e">
            <v>#DIV/0!</v>
          </cell>
          <cell r="D716" t="e">
            <v>#DIV/0!</v>
          </cell>
          <cell r="E716" t="e">
            <v>#DIV/0!</v>
          </cell>
        </row>
        <row r="717">
          <cell r="A717">
            <v>40161</v>
          </cell>
          <cell r="B717" t="str">
            <v>#Calc</v>
          </cell>
          <cell r="C717" t="e">
            <v>#DIV/0!</v>
          </cell>
          <cell r="D717" t="e">
            <v>#DIV/0!</v>
          </cell>
          <cell r="E717" t="e">
            <v>#DIV/0!</v>
          </cell>
        </row>
        <row r="718">
          <cell r="A718">
            <v>40162</v>
          </cell>
          <cell r="B718" t="str">
            <v>#Calc</v>
          </cell>
          <cell r="C718" t="e">
            <v>#DIV/0!</v>
          </cell>
          <cell r="D718" t="e">
            <v>#DIV/0!</v>
          </cell>
          <cell r="E718" t="e">
            <v>#DIV/0!</v>
          </cell>
        </row>
        <row r="719">
          <cell r="A719">
            <v>40163</v>
          </cell>
          <cell r="B719" t="str">
            <v>#Calc</v>
          </cell>
          <cell r="C719" t="e">
            <v>#DIV/0!</v>
          </cell>
          <cell r="D719" t="e">
            <v>#DIV/0!</v>
          </cell>
          <cell r="E719" t="e">
            <v>#DIV/0!</v>
          </cell>
        </row>
        <row r="720">
          <cell r="A720">
            <v>40164</v>
          </cell>
          <cell r="B720" t="str">
            <v>#Calc</v>
          </cell>
          <cell r="C720" t="e">
            <v>#DIV/0!</v>
          </cell>
          <cell r="D720" t="e">
            <v>#DIV/0!</v>
          </cell>
          <cell r="E720" t="e">
            <v>#DIV/0!</v>
          </cell>
        </row>
        <row r="721">
          <cell r="A721">
            <v>40165</v>
          </cell>
          <cell r="B721" t="str">
            <v>#Calc</v>
          </cell>
          <cell r="C721" t="e">
            <v>#DIV/0!</v>
          </cell>
          <cell r="D721" t="e">
            <v>#DIV/0!</v>
          </cell>
          <cell r="E721" t="e">
            <v>#DIV/0!</v>
          </cell>
        </row>
        <row r="722">
          <cell r="A722">
            <v>40166</v>
          </cell>
          <cell r="B722" t="str">
            <v>#Calc</v>
          </cell>
          <cell r="C722" t="e">
            <v>#DIV/0!</v>
          </cell>
          <cell r="D722" t="e">
            <v>#DIV/0!</v>
          </cell>
          <cell r="E722" t="e">
            <v>#DIV/0!</v>
          </cell>
        </row>
        <row r="723">
          <cell r="A723">
            <v>40167</v>
          </cell>
          <cell r="B723" t="str">
            <v>#Calc</v>
          </cell>
          <cell r="C723" t="e">
            <v>#DIV/0!</v>
          </cell>
          <cell r="D723" t="e">
            <v>#DIV/0!</v>
          </cell>
          <cell r="E723" t="e">
            <v>#DIV/0!</v>
          </cell>
        </row>
        <row r="724">
          <cell r="A724">
            <v>40168</v>
          </cell>
          <cell r="B724" t="str">
            <v>#Calc</v>
          </cell>
          <cell r="C724" t="e">
            <v>#DIV/0!</v>
          </cell>
          <cell r="D724" t="e">
            <v>#DIV/0!</v>
          </cell>
          <cell r="E724" t="e">
            <v>#DIV/0!</v>
          </cell>
        </row>
        <row r="725">
          <cell r="A725">
            <v>40169</v>
          </cell>
          <cell r="B725" t="str">
            <v>#Calc</v>
          </cell>
          <cell r="C725" t="e">
            <v>#DIV/0!</v>
          </cell>
          <cell r="D725" t="e">
            <v>#DIV/0!</v>
          </cell>
          <cell r="E725" t="e">
            <v>#DIV/0!</v>
          </cell>
        </row>
        <row r="726">
          <cell r="A726">
            <v>40170</v>
          </cell>
          <cell r="B726" t="str">
            <v>#Calc</v>
          </cell>
          <cell r="C726" t="e">
            <v>#DIV/0!</v>
          </cell>
          <cell r="D726" t="e">
            <v>#DIV/0!</v>
          </cell>
          <cell r="E726" t="e">
            <v>#DIV/0!</v>
          </cell>
        </row>
        <row r="727">
          <cell r="A727">
            <v>40171</v>
          </cell>
          <cell r="B727" t="str">
            <v>#Calc</v>
          </cell>
          <cell r="C727" t="e">
            <v>#DIV/0!</v>
          </cell>
          <cell r="D727" t="e">
            <v>#DIV/0!</v>
          </cell>
          <cell r="E727" t="e">
            <v>#DIV/0!</v>
          </cell>
        </row>
        <row r="728">
          <cell r="A728">
            <v>40172</v>
          </cell>
          <cell r="B728" t="str">
            <v>#Calc</v>
          </cell>
          <cell r="C728" t="e">
            <v>#DIV/0!</v>
          </cell>
          <cell r="D728" t="e">
            <v>#DIV/0!</v>
          </cell>
          <cell r="E728" t="e">
            <v>#DIV/0!</v>
          </cell>
        </row>
        <row r="729">
          <cell r="A729">
            <v>40173</v>
          </cell>
          <cell r="B729" t="str">
            <v>#Calc</v>
          </cell>
          <cell r="C729" t="e">
            <v>#DIV/0!</v>
          </cell>
          <cell r="D729" t="e">
            <v>#DIV/0!</v>
          </cell>
          <cell r="E729" t="e">
            <v>#DIV/0!</v>
          </cell>
        </row>
        <row r="730">
          <cell r="A730">
            <v>40174</v>
          </cell>
          <cell r="B730" t="str">
            <v>#Calc</v>
          </cell>
          <cell r="C730" t="e">
            <v>#DIV/0!</v>
          </cell>
          <cell r="D730" t="e">
            <v>#DIV/0!</v>
          </cell>
          <cell r="E730" t="e">
            <v>#DIV/0!</v>
          </cell>
        </row>
        <row r="731">
          <cell r="A731">
            <v>40175</v>
          </cell>
          <cell r="B731" t="str">
            <v>#Calc</v>
          </cell>
          <cell r="C731" t="e">
            <v>#DIV/0!</v>
          </cell>
          <cell r="D731" t="e">
            <v>#DIV/0!</v>
          </cell>
          <cell r="E731" t="e">
            <v>#DIV/0!</v>
          </cell>
        </row>
        <row r="732">
          <cell r="A732">
            <v>40176</v>
          </cell>
          <cell r="B732" t="str">
            <v>#Calc</v>
          </cell>
          <cell r="C732" t="e">
            <v>#DIV/0!</v>
          </cell>
          <cell r="D732" t="e">
            <v>#DIV/0!</v>
          </cell>
          <cell r="E732" t="e">
            <v>#DIV/0!</v>
          </cell>
        </row>
        <row r="733">
          <cell r="A733">
            <v>40177</v>
          </cell>
          <cell r="B733" t="str">
            <v>#Calc</v>
          </cell>
          <cell r="C733" t="e">
            <v>#DIV/0!</v>
          </cell>
          <cell r="D733" t="e">
            <v>#DIV/0!</v>
          </cell>
          <cell r="E733" t="e">
            <v>#DIV/0!</v>
          </cell>
        </row>
        <row r="734">
          <cell r="A734">
            <v>40178</v>
          </cell>
          <cell r="B734" t="str">
            <v>#Calc</v>
          </cell>
          <cell r="C734" t="e">
            <v>#DIV/0!</v>
          </cell>
          <cell r="D734" t="e">
            <v>#DIV/0!</v>
          </cell>
          <cell r="E734" t="e">
            <v>#DIV/0!</v>
          </cell>
        </row>
        <row r="735">
          <cell r="A735">
            <v>40179</v>
          </cell>
          <cell r="B735" t="str">
            <v>#Calc</v>
          </cell>
          <cell r="C735" t="e">
            <v>#DIV/0!</v>
          </cell>
          <cell r="D735" t="e">
            <v>#DIV/0!</v>
          </cell>
          <cell r="E735" t="e">
            <v>#DIV/0!</v>
          </cell>
        </row>
        <row r="736">
          <cell r="A736">
            <v>40180</v>
          </cell>
          <cell r="B736" t="str">
            <v>#Calc</v>
          </cell>
          <cell r="C736" t="e">
            <v>#DIV/0!</v>
          </cell>
          <cell r="D736" t="e">
            <v>#DIV/0!</v>
          </cell>
          <cell r="E736" t="e">
            <v>#DIV/0!</v>
          </cell>
        </row>
        <row r="737">
          <cell r="A737">
            <v>40181</v>
          </cell>
          <cell r="B737" t="str">
            <v>#Calc</v>
          </cell>
          <cell r="C737" t="e">
            <v>#DIV/0!</v>
          </cell>
          <cell r="D737" t="e">
            <v>#DIV/0!</v>
          </cell>
          <cell r="E737" t="e">
            <v>#DIV/0!</v>
          </cell>
        </row>
        <row r="738">
          <cell r="A738">
            <v>40182</v>
          </cell>
          <cell r="B738" t="str">
            <v>#Calc</v>
          </cell>
          <cell r="C738" t="e">
            <v>#DIV/0!</v>
          </cell>
          <cell r="D738" t="e">
            <v>#DIV/0!</v>
          </cell>
          <cell r="E738" t="e">
            <v>#DIV/0!</v>
          </cell>
        </row>
        <row r="739">
          <cell r="A739">
            <v>40183</v>
          </cell>
          <cell r="B739" t="str">
            <v>#Calc</v>
          </cell>
          <cell r="C739" t="e">
            <v>#DIV/0!</v>
          </cell>
          <cell r="D739" t="e">
            <v>#DIV/0!</v>
          </cell>
          <cell r="E739" t="e">
            <v>#DIV/0!</v>
          </cell>
        </row>
        <row r="740">
          <cell r="A740">
            <v>40184</v>
          </cell>
          <cell r="B740" t="str">
            <v>#Calc</v>
          </cell>
          <cell r="C740" t="e">
            <v>#DIV/0!</v>
          </cell>
          <cell r="D740" t="e">
            <v>#DIV/0!</v>
          </cell>
          <cell r="E740" t="e">
            <v>#DIV/0!</v>
          </cell>
        </row>
        <row r="741">
          <cell r="A741">
            <v>40185</v>
          </cell>
          <cell r="B741" t="str">
            <v>#Calc</v>
          </cell>
          <cell r="C741" t="e">
            <v>#DIV/0!</v>
          </cell>
          <cell r="D741" t="e">
            <v>#DIV/0!</v>
          </cell>
          <cell r="E741" t="e">
            <v>#DIV/0!</v>
          </cell>
        </row>
        <row r="742">
          <cell r="A742">
            <v>40186</v>
          </cell>
          <cell r="B742" t="str">
            <v>#Calc</v>
          </cell>
          <cell r="C742" t="e">
            <v>#DIV/0!</v>
          </cell>
          <cell r="D742" t="e">
            <v>#DIV/0!</v>
          </cell>
          <cell r="E742" t="e">
            <v>#DIV/0!</v>
          </cell>
        </row>
        <row r="743">
          <cell r="A743">
            <v>40187</v>
          </cell>
          <cell r="B743" t="str">
            <v>#Calc</v>
          </cell>
          <cell r="C743" t="e">
            <v>#DIV/0!</v>
          </cell>
          <cell r="D743" t="e">
            <v>#DIV/0!</v>
          </cell>
          <cell r="E743" t="e">
            <v>#DIV/0!</v>
          </cell>
        </row>
        <row r="744">
          <cell r="A744">
            <v>40188</v>
          </cell>
          <cell r="B744" t="str">
            <v>#Calc</v>
          </cell>
          <cell r="C744" t="e">
            <v>#DIV/0!</v>
          </cell>
          <cell r="D744" t="e">
            <v>#DIV/0!</v>
          </cell>
          <cell r="E744" t="e">
            <v>#DIV/0!</v>
          </cell>
        </row>
        <row r="745">
          <cell r="A745">
            <v>40189</v>
          </cell>
          <cell r="B745" t="str">
            <v>#Calc</v>
          </cell>
          <cell r="C745" t="e">
            <v>#DIV/0!</v>
          </cell>
          <cell r="D745" t="e">
            <v>#DIV/0!</v>
          </cell>
          <cell r="E745" t="e">
            <v>#DIV/0!</v>
          </cell>
        </row>
        <row r="746">
          <cell r="A746">
            <v>40190</v>
          </cell>
          <cell r="B746" t="str">
            <v>#Calc</v>
          </cell>
          <cell r="C746" t="e">
            <v>#DIV/0!</v>
          </cell>
          <cell r="D746" t="e">
            <v>#DIV/0!</v>
          </cell>
          <cell r="E746" t="e">
            <v>#DIV/0!</v>
          </cell>
        </row>
        <row r="747">
          <cell r="A747">
            <v>40191</v>
          </cell>
          <cell r="B747" t="str">
            <v>#Calc</v>
          </cell>
          <cell r="C747" t="e">
            <v>#DIV/0!</v>
          </cell>
          <cell r="D747" t="e">
            <v>#DIV/0!</v>
          </cell>
          <cell r="E747" t="e">
            <v>#DIV/0!</v>
          </cell>
        </row>
        <row r="748">
          <cell r="A748">
            <v>40192</v>
          </cell>
          <cell r="B748" t="str">
            <v>#Calc</v>
          </cell>
          <cell r="C748" t="e">
            <v>#DIV/0!</v>
          </cell>
          <cell r="D748" t="e">
            <v>#DIV/0!</v>
          </cell>
          <cell r="E748" t="e">
            <v>#DIV/0!</v>
          </cell>
        </row>
        <row r="749">
          <cell r="A749">
            <v>40193</v>
          </cell>
          <cell r="B749" t="str">
            <v>#Calc</v>
          </cell>
          <cell r="C749" t="e">
            <v>#DIV/0!</v>
          </cell>
          <cell r="D749" t="e">
            <v>#DIV/0!</v>
          </cell>
          <cell r="E749" t="e">
            <v>#DIV/0!</v>
          </cell>
        </row>
        <row r="750">
          <cell r="A750">
            <v>40194</v>
          </cell>
          <cell r="B750" t="str">
            <v>#Calc</v>
          </cell>
          <cell r="C750" t="e">
            <v>#DIV/0!</v>
          </cell>
          <cell r="D750" t="e">
            <v>#DIV/0!</v>
          </cell>
          <cell r="E750" t="e">
            <v>#DIV/0!</v>
          </cell>
        </row>
        <row r="751">
          <cell r="A751">
            <v>40195</v>
          </cell>
          <cell r="B751" t="str">
            <v>#Calc</v>
          </cell>
          <cell r="C751" t="e">
            <v>#DIV/0!</v>
          </cell>
          <cell r="D751" t="e">
            <v>#DIV/0!</v>
          </cell>
          <cell r="E751" t="e">
            <v>#DIV/0!</v>
          </cell>
        </row>
        <row r="752">
          <cell r="A752">
            <v>40196</v>
          </cell>
          <cell r="B752" t="str">
            <v>#Calc</v>
          </cell>
          <cell r="C752" t="e">
            <v>#DIV/0!</v>
          </cell>
          <cell r="D752" t="e">
            <v>#DIV/0!</v>
          </cell>
          <cell r="E752" t="e">
            <v>#DIV/0!</v>
          </cell>
        </row>
        <row r="753">
          <cell r="A753">
            <v>40197</v>
          </cell>
          <cell r="B753" t="str">
            <v>#Calc</v>
          </cell>
          <cell r="C753" t="e">
            <v>#DIV/0!</v>
          </cell>
          <cell r="D753" t="e">
            <v>#DIV/0!</v>
          </cell>
          <cell r="E753" t="e">
            <v>#DIV/0!</v>
          </cell>
        </row>
        <row r="754">
          <cell r="A754">
            <v>40198</v>
          </cell>
          <cell r="B754" t="str">
            <v>#Calc</v>
          </cell>
          <cell r="C754" t="e">
            <v>#DIV/0!</v>
          </cell>
          <cell r="D754" t="e">
            <v>#DIV/0!</v>
          </cell>
          <cell r="E754" t="e">
            <v>#DIV/0!</v>
          </cell>
        </row>
        <row r="755">
          <cell r="A755">
            <v>40199</v>
          </cell>
          <cell r="B755" t="str">
            <v>#Calc</v>
          </cell>
          <cell r="C755" t="e">
            <v>#DIV/0!</v>
          </cell>
          <cell r="D755" t="e">
            <v>#DIV/0!</v>
          </cell>
          <cell r="E755" t="e">
            <v>#DIV/0!</v>
          </cell>
        </row>
        <row r="756">
          <cell r="A756">
            <v>40200</v>
          </cell>
          <cell r="B756" t="str">
            <v>#Calc</v>
          </cell>
          <cell r="C756" t="e">
            <v>#DIV/0!</v>
          </cell>
          <cell r="D756" t="e">
            <v>#DIV/0!</v>
          </cell>
          <cell r="E756" t="e">
            <v>#DIV/0!</v>
          </cell>
        </row>
        <row r="757">
          <cell r="A757">
            <v>40201</v>
          </cell>
          <cell r="B757" t="str">
            <v>#Calc</v>
          </cell>
          <cell r="C757" t="e">
            <v>#DIV/0!</v>
          </cell>
          <cell r="D757" t="e">
            <v>#DIV/0!</v>
          </cell>
          <cell r="E757" t="e">
            <v>#DIV/0!</v>
          </cell>
        </row>
        <row r="758">
          <cell r="A758">
            <v>40202</v>
          </cell>
          <cell r="B758" t="str">
            <v>#Calc</v>
          </cell>
          <cell r="C758" t="e">
            <v>#DIV/0!</v>
          </cell>
          <cell r="D758" t="e">
            <v>#DIV/0!</v>
          </cell>
          <cell r="E758" t="e">
            <v>#DIV/0!</v>
          </cell>
        </row>
        <row r="759">
          <cell r="A759">
            <v>40203</v>
          </cell>
          <cell r="B759" t="str">
            <v>#Calc</v>
          </cell>
          <cell r="C759" t="e">
            <v>#DIV/0!</v>
          </cell>
          <cell r="D759" t="e">
            <v>#DIV/0!</v>
          </cell>
          <cell r="E759" t="e">
            <v>#DIV/0!</v>
          </cell>
        </row>
        <row r="760">
          <cell r="A760">
            <v>40204</v>
          </cell>
          <cell r="B760" t="str">
            <v>#Calc</v>
          </cell>
          <cell r="C760" t="e">
            <v>#DIV/0!</v>
          </cell>
          <cell r="D760" t="e">
            <v>#DIV/0!</v>
          </cell>
          <cell r="E760" t="e">
            <v>#DIV/0!</v>
          </cell>
        </row>
        <row r="761">
          <cell r="A761">
            <v>40205</v>
          </cell>
          <cell r="B761" t="str">
            <v>#Calc</v>
          </cell>
          <cell r="C761" t="e">
            <v>#DIV/0!</v>
          </cell>
          <cell r="D761" t="e">
            <v>#DIV/0!</v>
          </cell>
          <cell r="E761" t="e">
            <v>#DIV/0!</v>
          </cell>
        </row>
        <row r="762">
          <cell r="A762">
            <v>40206</v>
          </cell>
          <cell r="B762" t="str">
            <v>#Calc</v>
          </cell>
          <cell r="C762" t="e">
            <v>#DIV/0!</v>
          </cell>
          <cell r="D762" t="e">
            <v>#DIV/0!</v>
          </cell>
          <cell r="E762" t="e">
            <v>#DIV/0!</v>
          </cell>
        </row>
        <row r="763">
          <cell r="A763">
            <v>40207</v>
          </cell>
          <cell r="B763" t="str">
            <v>#Calc</v>
          </cell>
          <cell r="C763" t="e">
            <v>#DIV/0!</v>
          </cell>
          <cell r="D763" t="e">
            <v>#DIV/0!</v>
          </cell>
          <cell r="E763" t="e">
            <v>#DIV/0!</v>
          </cell>
        </row>
        <row r="764">
          <cell r="A764">
            <v>40208</v>
          </cell>
          <cell r="B764" t="str">
            <v>#Calc</v>
          </cell>
          <cell r="C764" t="e">
            <v>#DIV/0!</v>
          </cell>
          <cell r="D764" t="e">
            <v>#DIV/0!</v>
          </cell>
          <cell r="E764" t="e">
            <v>#DIV/0!</v>
          </cell>
        </row>
        <row r="765">
          <cell r="A765">
            <v>40209</v>
          </cell>
          <cell r="B765" t="str">
            <v>#Calc</v>
          </cell>
          <cell r="C765" t="e">
            <v>#DIV/0!</v>
          </cell>
          <cell r="D765" t="e">
            <v>#DIV/0!</v>
          </cell>
          <cell r="E765" t="e">
            <v>#DIV/0!</v>
          </cell>
        </row>
        <row r="766">
          <cell r="A766">
            <v>40210</v>
          </cell>
          <cell r="B766" t="str">
            <v>#Calc</v>
          </cell>
          <cell r="C766" t="e">
            <v>#DIV/0!</v>
          </cell>
          <cell r="D766" t="e">
            <v>#DIV/0!</v>
          </cell>
          <cell r="E766" t="e">
            <v>#DIV/0!</v>
          </cell>
        </row>
        <row r="767">
          <cell r="A767">
            <v>40211</v>
          </cell>
          <cell r="B767" t="str">
            <v>#Calc</v>
          </cell>
          <cell r="C767" t="e">
            <v>#DIV/0!</v>
          </cell>
          <cell r="D767" t="e">
            <v>#DIV/0!</v>
          </cell>
          <cell r="E767" t="e">
            <v>#DIV/0!</v>
          </cell>
        </row>
        <row r="768">
          <cell r="A768">
            <v>40212</v>
          </cell>
          <cell r="B768" t="str">
            <v>#Calc</v>
          </cell>
          <cell r="C768" t="e">
            <v>#DIV/0!</v>
          </cell>
          <cell r="D768" t="e">
            <v>#DIV/0!</v>
          </cell>
          <cell r="E768" t="e">
            <v>#DIV/0!</v>
          </cell>
        </row>
        <row r="769">
          <cell r="A769">
            <v>40213</v>
          </cell>
          <cell r="B769" t="str">
            <v>#Calc</v>
          </cell>
          <cell r="C769" t="e">
            <v>#DIV/0!</v>
          </cell>
          <cell r="D769" t="e">
            <v>#DIV/0!</v>
          </cell>
          <cell r="E769" t="e">
            <v>#DIV/0!</v>
          </cell>
        </row>
        <row r="770">
          <cell r="A770">
            <v>40214</v>
          </cell>
          <cell r="B770" t="str">
            <v>#Calc</v>
          </cell>
          <cell r="C770" t="e">
            <v>#DIV/0!</v>
          </cell>
          <cell r="D770" t="e">
            <v>#DIV/0!</v>
          </cell>
          <cell r="E770" t="e">
            <v>#DIV/0!</v>
          </cell>
        </row>
        <row r="771">
          <cell r="A771">
            <v>40215</v>
          </cell>
          <cell r="B771" t="str">
            <v>#Calc</v>
          </cell>
          <cell r="C771" t="e">
            <v>#DIV/0!</v>
          </cell>
          <cell r="D771" t="e">
            <v>#DIV/0!</v>
          </cell>
          <cell r="E771" t="e">
            <v>#DIV/0!</v>
          </cell>
        </row>
        <row r="772">
          <cell r="A772">
            <v>40216</v>
          </cell>
          <cell r="B772" t="str">
            <v>#Calc</v>
          </cell>
          <cell r="C772" t="e">
            <v>#DIV/0!</v>
          </cell>
          <cell r="D772" t="e">
            <v>#DIV/0!</v>
          </cell>
          <cell r="E772" t="e">
            <v>#DIV/0!</v>
          </cell>
        </row>
        <row r="773">
          <cell r="A773">
            <v>40217</v>
          </cell>
          <cell r="B773" t="str">
            <v>#Calc</v>
          </cell>
          <cell r="C773" t="e">
            <v>#DIV/0!</v>
          </cell>
          <cell r="D773" t="e">
            <v>#DIV/0!</v>
          </cell>
          <cell r="E773" t="e">
            <v>#DIV/0!</v>
          </cell>
        </row>
        <row r="774">
          <cell r="A774">
            <v>40218</v>
          </cell>
          <cell r="B774" t="str">
            <v>#Calc</v>
          </cell>
          <cell r="C774" t="e">
            <v>#DIV/0!</v>
          </cell>
          <cell r="D774" t="e">
            <v>#DIV/0!</v>
          </cell>
          <cell r="E774" t="e">
            <v>#DIV/0!</v>
          </cell>
        </row>
        <row r="775">
          <cell r="A775">
            <v>40219</v>
          </cell>
          <cell r="B775" t="str">
            <v>#Calc</v>
          </cell>
          <cell r="C775" t="e">
            <v>#DIV/0!</v>
          </cell>
          <cell r="D775" t="e">
            <v>#DIV/0!</v>
          </cell>
          <cell r="E775" t="e">
            <v>#DIV/0!</v>
          </cell>
        </row>
        <row r="776">
          <cell r="A776">
            <v>40220</v>
          </cell>
          <cell r="B776" t="str">
            <v>#Calc</v>
          </cell>
          <cell r="C776" t="e">
            <v>#DIV/0!</v>
          </cell>
          <cell r="D776" t="e">
            <v>#DIV/0!</v>
          </cell>
          <cell r="E776" t="e">
            <v>#DIV/0!</v>
          </cell>
        </row>
        <row r="777">
          <cell r="A777">
            <v>40221</v>
          </cell>
          <cell r="B777" t="str">
            <v>#Calc</v>
          </cell>
          <cell r="C777" t="e">
            <v>#DIV/0!</v>
          </cell>
          <cell r="D777" t="e">
            <v>#DIV/0!</v>
          </cell>
          <cell r="E777" t="e">
            <v>#DIV/0!</v>
          </cell>
        </row>
        <row r="778">
          <cell r="A778">
            <v>40222</v>
          </cell>
          <cell r="B778" t="str">
            <v>#Calc</v>
          </cell>
          <cell r="C778" t="e">
            <v>#DIV/0!</v>
          </cell>
          <cell r="D778" t="e">
            <v>#DIV/0!</v>
          </cell>
          <cell r="E778" t="e">
            <v>#DIV/0!</v>
          </cell>
        </row>
        <row r="779">
          <cell r="A779">
            <v>40223</v>
          </cell>
          <cell r="B779" t="str">
            <v>#Calc</v>
          </cell>
          <cell r="C779" t="e">
            <v>#DIV/0!</v>
          </cell>
          <cell r="D779" t="e">
            <v>#DIV/0!</v>
          </cell>
          <cell r="E779" t="e">
            <v>#DIV/0!</v>
          </cell>
        </row>
        <row r="780">
          <cell r="A780">
            <v>40224</v>
          </cell>
          <cell r="B780" t="str">
            <v>#Calc</v>
          </cell>
          <cell r="C780" t="e">
            <v>#DIV/0!</v>
          </cell>
          <cell r="D780" t="e">
            <v>#DIV/0!</v>
          </cell>
          <cell r="E780" t="e">
            <v>#DIV/0!</v>
          </cell>
        </row>
        <row r="781">
          <cell r="A781">
            <v>40225</v>
          </cell>
          <cell r="B781" t="str">
            <v>#Calc</v>
          </cell>
          <cell r="C781" t="e">
            <v>#DIV/0!</v>
          </cell>
          <cell r="D781" t="e">
            <v>#DIV/0!</v>
          </cell>
          <cell r="E781" t="e">
            <v>#DIV/0!</v>
          </cell>
        </row>
        <row r="782">
          <cell r="A782">
            <v>40226</v>
          </cell>
          <cell r="B782" t="str">
            <v>#Calc</v>
          </cell>
          <cell r="C782" t="e">
            <v>#DIV/0!</v>
          </cell>
          <cell r="D782" t="e">
            <v>#DIV/0!</v>
          </cell>
          <cell r="E782" t="e">
            <v>#DIV/0!</v>
          </cell>
        </row>
        <row r="783">
          <cell r="A783">
            <v>40227</v>
          </cell>
          <cell r="B783" t="str">
            <v>#Calc</v>
          </cell>
          <cell r="C783" t="e">
            <v>#DIV/0!</v>
          </cell>
          <cell r="D783" t="e">
            <v>#DIV/0!</v>
          </cell>
          <cell r="E783" t="e">
            <v>#DIV/0!</v>
          </cell>
        </row>
        <row r="784">
          <cell r="A784">
            <v>40228</v>
          </cell>
          <cell r="B784" t="str">
            <v>#Calc</v>
          </cell>
          <cell r="C784" t="e">
            <v>#DIV/0!</v>
          </cell>
          <cell r="D784" t="e">
            <v>#DIV/0!</v>
          </cell>
          <cell r="E784" t="e">
            <v>#DIV/0!</v>
          </cell>
        </row>
        <row r="785">
          <cell r="A785">
            <v>40229</v>
          </cell>
          <cell r="B785" t="str">
            <v>#Calc</v>
          </cell>
          <cell r="C785" t="e">
            <v>#DIV/0!</v>
          </cell>
          <cell r="D785" t="e">
            <v>#DIV/0!</v>
          </cell>
          <cell r="E785" t="e">
            <v>#DIV/0!</v>
          </cell>
        </row>
        <row r="786">
          <cell r="A786">
            <v>40230</v>
          </cell>
          <cell r="B786" t="str">
            <v>#Calc</v>
          </cell>
          <cell r="C786" t="e">
            <v>#DIV/0!</v>
          </cell>
          <cell r="D786" t="e">
            <v>#DIV/0!</v>
          </cell>
          <cell r="E786" t="e">
            <v>#DIV/0!</v>
          </cell>
        </row>
        <row r="787">
          <cell r="A787">
            <v>40231</v>
          </cell>
          <cell r="B787" t="str">
            <v>#Calc</v>
          </cell>
          <cell r="C787" t="e">
            <v>#DIV/0!</v>
          </cell>
          <cell r="D787" t="e">
            <v>#DIV/0!</v>
          </cell>
          <cell r="E787" t="e">
            <v>#DIV/0!</v>
          </cell>
        </row>
        <row r="788">
          <cell r="A788">
            <v>40232</v>
          </cell>
          <cell r="B788" t="str">
            <v>#Calc</v>
          </cell>
          <cell r="C788" t="e">
            <v>#DIV/0!</v>
          </cell>
          <cell r="D788" t="e">
            <v>#DIV/0!</v>
          </cell>
          <cell r="E788" t="e">
            <v>#DIV/0!</v>
          </cell>
        </row>
        <row r="789">
          <cell r="A789">
            <v>40233</v>
          </cell>
          <cell r="B789" t="str">
            <v>#Calc</v>
          </cell>
          <cell r="C789" t="e">
            <v>#DIV/0!</v>
          </cell>
          <cell r="D789" t="e">
            <v>#DIV/0!</v>
          </cell>
          <cell r="E789" t="e">
            <v>#DIV/0!</v>
          </cell>
        </row>
        <row r="790">
          <cell r="A790">
            <v>40234</v>
          </cell>
          <cell r="B790" t="str">
            <v>#Calc</v>
          </cell>
          <cell r="C790" t="e">
            <v>#DIV/0!</v>
          </cell>
          <cell r="D790" t="e">
            <v>#DIV/0!</v>
          </cell>
          <cell r="E790" t="e">
            <v>#DIV/0!</v>
          </cell>
        </row>
        <row r="791">
          <cell r="A791">
            <v>40235</v>
          </cell>
          <cell r="B791" t="str">
            <v>#Calc</v>
          </cell>
          <cell r="C791" t="e">
            <v>#DIV/0!</v>
          </cell>
          <cell r="D791" t="e">
            <v>#DIV/0!</v>
          </cell>
          <cell r="E791" t="e">
            <v>#DIV/0!</v>
          </cell>
        </row>
        <row r="792">
          <cell r="A792">
            <v>40236</v>
          </cell>
          <cell r="B792" t="str">
            <v>#Calc</v>
          </cell>
          <cell r="C792" t="e">
            <v>#DIV/0!</v>
          </cell>
          <cell r="D792" t="e">
            <v>#DIV/0!</v>
          </cell>
          <cell r="E792" t="e">
            <v>#DIV/0!</v>
          </cell>
        </row>
        <row r="793">
          <cell r="A793">
            <v>40237</v>
          </cell>
          <cell r="B793" t="str">
            <v>#Calc</v>
          </cell>
          <cell r="C793" t="e">
            <v>#DIV/0!</v>
          </cell>
          <cell r="D793" t="e">
            <v>#DIV/0!</v>
          </cell>
          <cell r="E793" t="e">
            <v>#DIV/0!</v>
          </cell>
        </row>
        <row r="794">
          <cell r="A794">
            <v>40238</v>
          </cell>
          <cell r="B794" t="str">
            <v>#Calc</v>
          </cell>
          <cell r="C794" t="e">
            <v>#DIV/0!</v>
          </cell>
          <cell r="D794" t="e">
            <v>#DIV/0!</v>
          </cell>
          <cell r="E794" t="e">
            <v>#DIV/0!</v>
          </cell>
        </row>
        <row r="795">
          <cell r="A795">
            <v>40239</v>
          </cell>
          <cell r="B795" t="str">
            <v>#Calc</v>
          </cell>
          <cell r="C795" t="e">
            <v>#DIV/0!</v>
          </cell>
          <cell r="D795" t="e">
            <v>#DIV/0!</v>
          </cell>
          <cell r="E795" t="e">
            <v>#DIV/0!</v>
          </cell>
        </row>
        <row r="796">
          <cell r="A796">
            <v>40240</v>
          </cell>
          <cell r="B796" t="str">
            <v>#Calc</v>
          </cell>
          <cell r="C796" t="e">
            <v>#DIV/0!</v>
          </cell>
          <cell r="D796" t="e">
            <v>#DIV/0!</v>
          </cell>
          <cell r="E796" t="e">
            <v>#DIV/0!</v>
          </cell>
        </row>
        <row r="797">
          <cell r="A797">
            <v>40241</v>
          </cell>
          <cell r="B797" t="str">
            <v>#Calc</v>
          </cell>
          <cell r="C797" t="e">
            <v>#DIV/0!</v>
          </cell>
          <cell r="D797" t="e">
            <v>#DIV/0!</v>
          </cell>
          <cell r="E797" t="e">
            <v>#DIV/0!</v>
          </cell>
        </row>
        <row r="798">
          <cell r="A798">
            <v>40242</v>
          </cell>
          <cell r="B798" t="str">
            <v>#Calc</v>
          </cell>
          <cell r="C798" t="e">
            <v>#DIV/0!</v>
          </cell>
          <cell r="D798" t="e">
            <v>#DIV/0!</v>
          </cell>
          <cell r="E798" t="e">
            <v>#DIV/0!</v>
          </cell>
        </row>
        <row r="799">
          <cell r="A799">
            <v>40243</v>
          </cell>
          <cell r="B799" t="str">
            <v>#Calc</v>
          </cell>
          <cell r="C799" t="e">
            <v>#DIV/0!</v>
          </cell>
          <cell r="D799" t="e">
            <v>#DIV/0!</v>
          </cell>
          <cell r="E799" t="e">
            <v>#DIV/0!</v>
          </cell>
        </row>
        <row r="800">
          <cell r="A800">
            <v>40244</v>
          </cell>
          <cell r="B800" t="str">
            <v>#Calc</v>
          </cell>
          <cell r="C800" t="e">
            <v>#DIV/0!</v>
          </cell>
          <cell r="D800" t="e">
            <v>#DIV/0!</v>
          </cell>
          <cell r="E800" t="e">
            <v>#DIV/0!</v>
          </cell>
        </row>
        <row r="801">
          <cell r="A801">
            <v>40245</v>
          </cell>
          <cell r="B801" t="str">
            <v>#Calc</v>
          </cell>
          <cell r="C801" t="e">
            <v>#DIV/0!</v>
          </cell>
          <cell r="D801" t="e">
            <v>#DIV/0!</v>
          </cell>
          <cell r="E801" t="e">
            <v>#DIV/0!</v>
          </cell>
        </row>
        <row r="802">
          <cell r="A802">
            <v>40246</v>
          </cell>
          <cell r="B802" t="str">
            <v>#Calc</v>
          </cell>
          <cell r="C802" t="e">
            <v>#DIV/0!</v>
          </cell>
          <cell r="D802" t="e">
            <v>#DIV/0!</v>
          </cell>
          <cell r="E802" t="e">
            <v>#DIV/0!</v>
          </cell>
        </row>
        <row r="803">
          <cell r="A803">
            <v>40247</v>
          </cell>
          <cell r="B803" t="str">
            <v>#Calc</v>
          </cell>
          <cell r="C803" t="e">
            <v>#DIV/0!</v>
          </cell>
          <cell r="D803" t="e">
            <v>#DIV/0!</v>
          </cell>
          <cell r="E803" t="e">
            <v>#DIV/0!</v>
          </cell>
        </row>
        <row r="804">
          <cell r="A804">
            <v>40248</v>
          </cell>
          <cell r="B804" t="str">
            <v>#Calc</v>
          </cell>
          <cell r="C804" t="e">
            <v>#DIV/0!</v>
          </cell>
          <cell r="D804" t="e">
            <v>#DIV/0!</v>
          </cell>
          <cell r="E804" t="e">
            <v>#DIV/0!</v>
          </cell>
        </row>
        <row r="805">
          <cell r="A805">
            <v>40249</v>
          </cell>
          <cell r="B805" t="str">
            <v>#Calc</v>
          </cell>
          <cell r="C805" t="e">
            <v>#DIV/0!</v>
          </cell>
          <cell r="D805" t="e">
            <v>#DIV/0!</v>
          </cell>
          <cell r="E805" t="e">
            <v>#DIV/0!</v>
          </cell>
        </row>
        <row r="806">
          <cell r="A806">
            <v>40250</v>
          </cell>
          <cell r="B806" t="str">
            <v>#Calc</v>
          </cell>
          <cell r="C806" t="e">
            <v>#DIV/0!</v>
          </cell>
          <cell r="D806" t="e">
            <v>#DIV/0!</v>
          </cell>
          <cell r="E806" t="e">
            <v>#DIV/0!</v>
          </cell>
        </row>
        <row r="807">
          <cell r="A807">
            <v>40251</v>
          </cell>
          <cell r="B807" t="str">
            <v>#Calc</v>
          </cell>
          <cell r="C807" t="e">
            <v>#DIV/0!</v>
          </cell>
          <cell r="D807" t="e">
            <v>#DIV/0!</v>
          </cell>
          <cell r="E807" t="e">
            <v>#DIV/0!</v>
          </cell>
        </row>
        <row r="808">
          <cell r="A808">
            <v>40252</v>
          </cell>
          <cell r="B808" t="str">
            <v>#Calc</v>
          </cell>
          <cell r="C808" t="e">
            <v>#DIV/0!</v>
          </cell>
          <cell r="D808" t="e">
            <v>#DIV/0!</v>
          </cell>
          <cell r="E808" t="e">
            <v>#DIV/0!</v>
          </cell>
        </row>
        <row r="809">
          <cell r="A809">
            <v>40253</v>
          </cell>
          <cell r="B809" t="str">
            <v>#Calc</v>
          </cell>
          <cell r="C809" t="e">
            <v>#DIV/0!</v>
          </cell>
          <cell r="D809" t="e">
            <v>#DIV/0!</v>
          </cell>
          <cell r="E809" t="e">
            <v>#DIV/0!</v>
          </cell>
        </row>
        <row r="810">
          <cell r="A810">
            <v>40254</v>
          </cell>
          <cell r="B810" t="str">
            <v>#Calc</v>
          </cell>
          <cell r="C810" t="e">
            <v>#DIV/0!</v>
          </cell>
          <cell r="D810" t="e">
            <v>#DIV/0!</v>
          </cell>
          <cell r="E810" t="e">
            <v>#DIV/0!</v>
          </cell>
        </row>
        <row r="811">
          <cell r="A811">
            <v>40255</v>
          </cell>
          <cell r="B811" t="str">
            <v>#Calc</v>
          </cell>
          <cell r="C811" t="e">
            <v>#DIV/0!</v>
          </cell>
          <cell r="D811" t="e">
            <v>#DIV/0!</v>
          </cell>
          <cell r="E811" t="e">
            <v>#DIV/0!</v>
          </cell>
        </row>
        <row r="812">
          <cell r="A812">
            <v>40256</v>
          </cell>
          <cell r="B812" t="str">
            <v>#Calc</v>
          </cell>
          <cell r="C812" t="e">
            <v>#DIV/0!</v>
          </cell>
          <cell r="D812" t="e">
            <v>#DIV/0!</v>
          </cell>
          <cell r="E812" t="e">
            <v>#DIV/0!</v>
          </cell>
        </row>
        <row r="813">
          <cell r="A813">
            <v>40257</v>
          </cell>
          <cell r="B813" t="str">
            <v>#Calc</v>
          </cell>
          <cell r="C813" t="e">
            <v>#DIV/0!</v>
          </cell>
          <cell r="D813" t="e">
            <v>#DIV/0!</v>
          </cell>
          <cell r="E813" t="e">
            <v>#DIV/0!</v>
          </cell>
        </row>
        <row r="814">
          <cell r="A814">
            <v>40258</v>
          </cell>
          <cell r="B814" t="str">
            <v>#Calc</v>
          </cell>
          <cell r="C814" t="e">
            <v>#DIV/0!</v>
          </cell>
          <cell r="D814" t="e">
            <v>#DIV/0!</v>
          </cell>
          <cell r="E814" t="e">
            <v>#DIV/0!</v>
          </cell>
        </row>
        <row r="815">
          <cell r="A815">
            <v>40259</v>
          </cell>
          <cell r="B815" t="str">
            <v>#Calc</v>
          </cell>
          <cell r="C815" t="e">
            <v>#DIV/0!</v>
          </cell>
          <cell r="D815" t="e">
            <v>#DIV/0!</v>
          </cell>
          <cell r="E815" t="e">
            <v>#DIV/0!</v>
          </cell>
        </row>
        <row r="816">
          <cell r="A816">
            <v>40260</v>
          </cell>
          <cell r="B816" t="str">
            <v>#Calc</v>
          </cell>
          <cell r="C816" t="e">
            <v>#DIV/0!</v>
          </cell>
          <cell r="D816" t="e">
            <v>#DIV/0!</v>
          </cell>
          <cell r="E816" t="e">
            <v>#DIV/0!</v>
          </cell>
        </row>
        <row r="817">
          <cell r="A817">
            <v>40261</v>
          </cell>
          <cell r="B817" t="str">
            <v>#Calc</v>
          </cell>
          <cell r="C817" t="e">
            <v>#DIV/0!</v>
          </cell>
          <cell r="D817" t="e">
            <v>#DIV/0!</v>
          </cell>
          <cell r="E817" t="e">
            <v>#DIV/0!</v>
          </cell>
        </row>
        <row r="818">
          <cell r="A818">
            <v>40262</v>
          </cell>
          <cell r="B818" t="str">
            <v>#Calc</v>
          </cell>
          <cell r="C818" t="e">
            <v>#DIV/0!</v>
          </cell>
          <cell r="D818" t="e">
            <v>#DIV/0!</v>
          </cell>
          <cell r="E818" t="e">
            <v>#DIV/0!</v>
          </cell>
        </row>
        <row r="819">
          <cell r="A819">
            <v>40263</v>
          </cell>
          <cell r="B819" t="str">
            <v>#Calc</v>
          </cell>
          <cell r="C819" t="e">
            <v>#DIV/0!</v>
          </cell>
          <cell r="D819" t="e">
            <v>#DIV/0!</v>
          </cell>
          <cell r="E819" t="e">
            <v>#DIV/0!</v>
          </cell>
        </row>
        <row r="820">
          <cell r="A820">
            <v>40264</v>
          </cell>
          <cell r="B820" t="str">
            <v>#Calc</v>
          </cell>
          <cell r="C820" t="e">
            <v>#DIV/0!</v>
          </cell>
          <cell r="D820" t="e">
            <v>#DIV/0!</v>
          </cell>
          <cell r="E820" t="e">
            <v>#DIV/0!</v>
          </cell>
        </row>
        <row r="821">
          <cell r="A821">
            <v>40265</v>
          </cell>
          <cell r="B821" t="str">
            <v>#Calc</v>
          </cell>
          <cell r="C821" t="e">
            <v>#DIV/0!</v>
          </cell>
          <cell r="D821" t="e">
            <v>#DIV/0!</v>
          </cell>
          <cell r="E821" t="e">
            <v>#DIV/0!</v>
          </cell>
        </row>
        <row r="822">
          <cell r="A822">
            <v>40266</v>
          </cell>
          <cell r="B822" t="str">
            <v>#Calc</v>
          </cell>
          <cell r="C822" t="e">
            <v>#DIV/0!</v>
          </cell>
          <cell r="D822" t="e">
            <v>#DIV/0!</v>
          </cell>
          <cell r="E822" t="e">
            <v>#DIV/0!</v>
          </cell>
        </row>
        <row r="823">
          <cell r="A823">
            <v>40267</v>
          </cell>
          <cell r="B823" t="str">
            <v>#Calc</v>
          </cell>
          <cell r="C823" t="e">
            <v>#DIV/0!</v>
          </cell>
          <cell r="D823" t="e">
            <v>#DIV/0!</v>
          </cell>
          <cell r="E823" t="e">
            <v>#DIV/0!</v>
          </cell>
        </row>
        <row r="824">
          <cell r="A824">
            <v>40268</v>
          </cell>
          <cell r="B824" t="str">
            <v>#Calc</v>
          </cell>
          <cell r="C824" t="e">
            <v>#DIV/0!</v>
          </cell>
          <cell r="D824" t="e">
            <v>#DIV/0!</v>
          </cell>
          <cell r="E824" t="e">
            <v>#DIV/0!</v>
          </cell>
        </row>
        <row r="825">
          <cell r="A825">
            <v>40269</v>
          </cell>
          <cell r="B825" t="str">
            <v>#Calc</v>
          </cell>
          <cell r="C825" t="e">
            <v>#DIV/0!</v>
          </cell>
          <cell r="D825" t="e">
            <v>#DIV/0!</v>
          </cell>
          <cell r="E825" t="e">
            <v>#DIV/0!</v>
          </cell>
        </row>
        <row r="826">
          <cell r="A826">
            <v>40270</v>
          </cell>
          <cell r="B826" t="str">
            <v>#Calc</v>
          </cell>
          <cell r="C826" t="e">
            <v>#DIV/0!</v>
          </cell>
          <cell r="D826" t="e">
            <v>#DIV/0!</v>
          </cell>
          <cell r="E826" t="e">
            <v>#DIV/0!</v>
          </cell>
        </row>
        <row r="827">
          <cell r="A827">
            <v>40271</v>
          </cell>
          <cell r="B827" t="str">
            <v>#Calc</v>
          </cell>
          <cell r="C827" t="e">
            <v>#DIV/0!</v>
          </cell>
          <cell r="D827" t="e">
            <v>#DIV/0!</v>
          </cell>
          <cell r="E827" t="e">
            <v>#DIV/0!</v>
          </cell>
        </row>
        <row r="828">
          <cell r="A828">
            <v>40272</v>
          </cell>
          <cell r="B828" t="str">
            <v>#Calc</v>
          </cell>
          <cell r="C828" t="e">
            <v>#DIV/0!</v>
          </cell>
          <cell r="D828" t="e">
            <v>#DIV/0!</v>
          </cell>
          <cell r="E828" t="e">
            <v>#DIV/0!</v>
          </cell>
        </row>
        <row r="829">
          <cell r="A829">
            <v>40273</v>
          </cell>
          <cell r="B829" t="str">
            <v>#Calc</v>
          </cell>
          <cell r="C829" t="e">
            <v>#DIV/0!</v>
          </cell>
          <cell r="D829" t="e">
            <v>#DIV/0!</v>
          </cell>
          <cell r="E829" t="e">
            <v>#DIV/0!</v>
          </cell>
        </row>
        <row r="830">
          <cell r="A830">
            <v>40274</v>
          </cell>
          <cell r="B830" t="str">
            <v>#Calc</v>
          </cell>
          <cell r="C830" t="e">
            <v>#DIV/0!</v>
          </cell>
          <cell r="D830" t="e">
            <v>#DIV/0!</v>
          </cell>
          <cell r="E830" t="e">
            <v>#DIV/0!</v>
          </cell>
        </row>
        <row r="831">
          <cell r="A831">
            <v>40275</v>
          </cell>
          <cell r="B831" t="str">
            <v>#Calc</v>
          </cell>
          <cell r="C831" t="e">
            <v>#DIV/0!</v>
          </cell>
          <cell r="D831" t="e">
            <v>#DIV/0!</v>
          </cell>
          <cell r="E831" t="e">
            <v>#DIV/0!</v>
          </cell>
        </row>
        <row r="832">
          <cell r="A832">
            <v>40276</v>
          </cell>
          <cell r="B832" t="str">
            <v>#Calc</v>
          </cell>
          <cell r="C832" t="e">
            <v>#DIV/0!</v>
          </cell>
          <cell r="D832" t="e">
            <v>#DIV/0!</v>
          </cell>
          <cell r="E832" t="e">
            <v>#DIV/0!</v>
          </cell>
        </row>
        <row r="833">
          <cell r="A833">
            <v>40277</v>
          </cell>
          <cell r="B833" t="str">
            <v>#Calc</v>
          </cell>
          <cell r="C833" t="e">
            <v>#DIV/0!</v>
          </cell>
          <cell r="D833" t="e">
            <v>#DIV/0!</v>
          </cell>
          <cell r="E833" t="e">
            <v>#DIV/0!</v>
          </cell>
        </row>
        <row r="834">
          <cell r="A834">
            <v>40278</v>
          </cell>
          <cell r="B834" t="str">
            <v>#Calc</v>
          </cell>
          <cell r="C834" t="e">
            <v>#DIV/0!</v>
          </cell>
          <cell r="D834" t="e">
            <v>#DIV/0!</v>
          </cell>
          <cell r="E834" t="e">
            <v>#DIV/0!</v>
          </cell>
        </row>
        <row r="835">
          <cell r="A835">
            <v>40279</v>
          </cell>
          <cell r="B835" t="str">
            <v>#Calc</v>
          </cell>
          <cell r="C835" t="e">
            <v>#DIV/0!</v>
          </cell>
          <cell r="D835" t="e">
            <v>#DIV/0!</v>
          </cell>
          <cell r="E835" t="e">
            <v>#DIV/0!</v>
          </cell>
        </row>
        <row r="836">
          <cell r="A836">
            <v>40280</v>
          </cell>
          <cell r="B836" t="str">
            <v>#Calc</v>
          </cell>
          <cell r="C836" t="e">
            <v>#DIV/0!</v>
          </cell>
          <cell r="D836" t="e">
            <v>#DIV/0!</v>
          </cell>
          <cell r="E836" t="e">
            <v>#DIV/0!</v>
          </cell>
        </row>
        <row r="837">
          <cell r="A837">
            <v>40281</v>
          </cell>
          <cell r="B837" t="str">
            <v>#Calc</v>
          </cell>
          <cell r="C837" t="e">
            <v>#DIV/0!</v>
          </cell>
          <cell r="D837" t="e">
            <v>#DIV/0!</v>
          </cell>
          <cell r="E837" t="e">
            <v>#DIV/0!</v>
          </cell>
        </row>
        <row r="838">
          <cell r="A838">
            <v>40282</v>
          </cell>
          <cell r="B838" t="str">
            <v>#Calc</v>
          </cell>
          <cell r="C838" t="e">
            <v>#DIV/0!</v>
          </cell>
          <cell r="D838" t="e">
            <v>#DIV/0!</v>
          </cell>
          <cell r="E838" t="e">
            <v>#DIV/0!</v>
          </cell>
        </row>
        <row r="839">
          <cell r="A839">
            <v>40283</v>
          </cell>
          <cell r="B839" t="str">
            <v>#Calc</v>
          </cell>
          <cell r="C839" t="e">
            <v>#DIV/0!</v>
          </cell>
          <cell r="D839" t="e">
            <v>#DIV/0!</v>
          </cell>
          <cell r="E839" t="e">
            <v>#DIV/0!</v>
          </cell>
        </row>
        <row r="840">
          <cell r="A840">
            <v>40284</v>
          </cell>
          <cell r="B840" t="str">
            <v>#Calc</v>
          </cell>
          <cell r="C840" t="e">
            <v>#DIV/0!</v>
          </cell>
          <cell r="D840" t="e">
            <v>#DIV/0!</v>
          </cell>
          <cell r="E840" t="e">
            <v>#DIV/0!</v>
          </cell>
        </row>
        <row r="841">
          <cell r="A841">
            <v>40285</v>
          </cell>
          <cell r="B841" t="str">
            <v>#Calc</v>
          </cell>
          <cell r="C841" t="e">
            <v>#DIV/0!</v>
          </cell>
          <cell r="D841" t="e">
            <v>#DIV/0!</v>
          </cell>
          <cell r="E841" t="e">
            <v>#DIV/0!</v>
          </cell>
        </row>
        <row r="842">
          <cell r="A842">
            <v>40286</v>
          </cell>
          <cell r="B842" t="str">
            <v>#Calc</v>
          </cell>
          <cell r="C842" t="e">
            <v>#DIV/0!</v>
          </cell>
          <cell r="D842" t="e">
            <v>#DIV/0!</v>
          </cell>
          <cell r="E842" t="e">
            <v>#DIV/0!</v>
          </cell>
        </row>
        <row r="843">
          <cell r="A843">
            <v>40287</v>
          </cell>
          <cell r="B843" t="str">
            <v>#Calc</v>
          </cell>
          <cell r="C843" t="e">
            <v>#DIV/0!</v>
          </cell>
          <cell r="D843" t="e">
            <v>#DIV/0!</v>
          </cell>
          <cell r="E843" t="e">
            <v>#DIV/0!</v>
          </cell>
        </row>
        <row r="844">
          <cell r="A844">
            <v>40288</v>
          </cell>
          <cell r="B844" t="str">
            <v>#Calc</v>
          </cell>
          <cell r="C844" t="e">
            <v>#DIV/0!</v>
          </cell>
          <cell r="D844" t="e">
            <v>#DIV/0!</v>
          </cell>
          <cell r="E844" t="e">
            <v>#DIV/0!</v>
          </cell>
        </row>
        <row r="845">
          <cell r="A845">
            <v>40289</v>
          </cell>
          <cell r="B845" t="str">
            <v>#Calc</v>
          </cell>
          <cell r="C845" t="e">
            <v>#DIV/0!</v>
          </cell>
          <cell r="D845" t="e">
            <v>#DIV/0!</v>
          </cell>
          <cell r="E845" t="e">
            <v>#DIV/0!</v>
          </cell>
        </row>
        <row r="846">
          <cell r="A846">
            <v>40290</v>
          </cell>
          <cell r="B846" t="str">
            <v>#Calc</v>
          </cell>
          <cell r="C846" t="e">
            <v>#DIV/0!</v>
          </cell>
          <cell r="D846" t="e">
            <v>#DIV/0!</v>
          </cell>
          <cell r="E846" t="e">
            <v>#DIV/0!</v>
          </cell>
        </row>
        <row r="847">
          <cell r="A847">
            <v>40291</v>
          </cell>
          <cell r="B847" t="str">
            <v>#Calc</v>
          </cell>
          <cell r="C847" t="e">
            <v>#DIV/0!</v>
          </cell>
          <cell r="D847" t="e">
            <v>#DIV/0!</v>
          </cell>
          <cell r="E847" t="e">
            <v>#DIV/0!</v>
          </cell>
        </row>
        <row r="848">
          <cell r="A848">
            <v>40292</v>
          </cell>
          <cell r="B848" t="str">
            <v>#Calc</v>
          </cell>
          <cell r="C848" t="e">
            <v>#DIV/0!</v>
          </cell>
          <cell r="D848" t="e">
            <v>#DIV/0!</v>
          </cell>
          <cell r="E848" t="e">
            <v>#DIV/0!</v>
          </cell>
        </row>
        <row r="849">
          <cell r="A849">
            <v>40293</v>
          </cell>
          <cell r="B849" t="str">
            <v>#Calc</v>
          </cell>
          <cell r="C849" t="e">
            <v>#DIV/0!</v>
          </cell>
          <cell r="D849" t="e">
            <v>#DIV/0!</v>
          </cell>
          <cell r="E849" t="e">
            <v>#DIV/0!</v>
          </cell>
        </row>
        <row r="850">
          <cell r="A850">
            <v>40294</v>
          </cell>
          <cell r="B850" t="str">
            <v>#Calc</v>
          </cell>
          <cell r="C850" t="e">
            <v>#DIV/0!</v>
          </cell>
          <cell r="D850" t="e">
            <v>#DIV/0!</v>
          </cell>
          <cell r="E850" t="e">
            <v>#DIV/0!</v>
          </cell>
        </row>
        <row r="851">
          <cell r="A851">
            <v>40295</v>
          </cell>
          <cell r="B851" t="str">
            <v>#Calc</v>
          </cell>
          <cell r="C851" t="e">
            <v>#DIV/0!</v>
          </cell>
          <cell r="D851" t="e">
            <v>#DIV/0!</v>
          </cell>
          <cell r="E851" t="e">
            <v>#DIV/0!</v>
          </cell>
        </row>
        <row r="852">
          <cell r="A852">
            <v>40296</v>
          </cell>
          <cell r="B852" t="str">
            <v>#Calc</v>
          </cell>
          <cell r="C852" t="e">
            <v>#DIV/0!</v>
          </cell>
          <cell r="D852" t="e">
            <v>#DIV/0!</v>
          </cell>
          <cell r="E852" t="e">
            <v>#DIV/0!</v>
          </cell>
        </row>
        <row r="853">
          <cell r="A853">
            <v>40297</v>
          </cell>
          <cell r="B853" t="str">
            <v>#Calc</v>
          </cell>
          <cell r="C853" t="e">
            <v>#DIV/0!</v>
          </cell>
          <cell r="D853" t="e">
            <v>#DIV/0!</v>
          </cell>
          <cell r="E853" t="e">
            <v>#DIV/0!</v>
          </cell>
        </row>
        <row r="854">
          <cell r="A854">
            <v>40298</v>
          </cell>
          <cell r="B854" t="str">
            <v>#Calc</v>
          </cell>
          <cell r="C854" t="e">
            <v>#DIV/0!</v>
          </cell>
          <cell r="D854" t="e">
            <v>#DIV/0!</v>
          </cell>
          <cell r="E854" t="e">
            <v>#DIV/0!</v>
          </cell>
        </row>
        <row r="855">
          <cell r="A855">
            <v>40299</v>
          </cell>
          <cell r="B855" t="str">
            <v>#Calc</v>
          </cell>
          <cell r="C855" t="e">
            <v>#DIV/0!</v>
          </cell>
          <cell r="D855" t="e">
            <v>#DIV/0!</v>
          </cell>
          <cell r="E855" t="e">
            <v>#DIV/0!</v>
          </cell>
        </row>
        <row r="856">
          <cell r="A856">
            <v>40300</v>
          </cell>
          <cell r="B856" t="str">
            <v>#Calc</v>
          </cell>
          <cell r="C856" t="e">
            <v>#DIV/0!</v>
          </cell>
          <cell r="D856" t="e">
            <v>#DIV/0!</v>
          </cell>
          <cell r="E856" t="e">
            <v>#DIV/0!</v>
          </cell>
        </row>
        <row r="857">
          <cell r="A857">
            <v>40301</v>
          </cell>
          <cell r="B857" t="str">
            <v>#Calc</v>
          </cell>
          <cell r="C857" t="e">
            <v>#DIV/0!</v>
          </cell>
          <cell r="D857" t="e">
            <v>#DIV/0!</v>
          </cell>
          <cell r="E857" t="e">
            <v>#DIV/0!</v>
          </cell>
        </row>
        <row r="858">
          <cell r="A858">
            <v>40302</v>
          </cell>
          <cell r="B858" t="str">
            <v>#Calc</v>
          </cell>
          <cell r="C858" t="e">
            <v>#DIV/0!</v>
          </cell>
          <cell r="D858" t="e">
            <v>#DIV/0!</v>
          </cell>
          <cell r="E858" t="e">
            <v>#DIV/0!</v>
          </cell>
        </row>
        <row r="859">
          <cell r="A859">
            <v>40303</v>
          </cell>
          <cell r="B859" t="str">
            <v>#Calc</v>
          </cell>
          <cell r="C859" t="e">
            <v>#DIV/0!</v>
          </cell>
          <cell r="D859" t="e">
            <v>#DIV/0!</v>
          </cell>
          <cell r="E859" t="e">
            <v>#DIV/0!</v>
          </cell>
        </row>
        <row r="860">
          <cell r="A860">
            <v>40304</v>
          </cell>
          <cell r="B860" t="str">
            <v>#Calc</v>
          </cell>
          <cell r="C860" t="e">
            <v>#DIV/0!</v>
          </cell>
          <cell r="D860" t="e">
            <v>#DIV/0!</v>
          </cell>
          <cell r="E860" t="e">
            <v>#DIV/0!</v>
          </cell>
        </row>
        <row r="861">
          <cell r="A861">
            <v>40305</v>
          </cell>
          <cell r="B861" t="str">
            <v>#Calc</v>
          </cell>
          <cell r="C861" t="e">
            <v>#DIV/0!</v>
          </cell>
          <cell r="D861" t="e">
            <v>#DIV/0!</v>
          </cell>
          <cell r="E861" t="e">
            <v>#DIV/0!</v>
          </cell>
        </row>
        <row r="862">
          <cell r="A862">
            <v>40306</v>
          </cell>
          <cell r="B862" t="str">
            <v>#Calc</v>
          </cell>
          <cell r="C862" t="e">
            <v>#DIV/0!</v>
          </cell>
          <cell r="D862" t="e">
            <v>#DIV/0!</v>
          </cell>
          <cell r="E862" t="e">
            <v>#DIV/0!</v>
          </cell>
        </row>
        <row r="863">
          <cell r="A863">
            <v>40307</v>
          </cell>
          <cell r="B863" t="str">
            <v>#Calc</v>
          </cell>
          <cell r="C863" t="e">
            <v>#DIV/0!</v>
          </cell>
          <cell r="D863" t="e">
            <v>#DIV/0!</v>
          </cell>
          <cell r="E863" t="e">
            <v>#DIV/0!</v>
          </cell>
        </row>
        <row r="864">
          <cell r="A864">
            <v>40308</v>
          </cell>
          <cell r="B864" t="str">
            <v>#Calc</v>
          </cell>
          <cell r="C864" t="e">
            <v>#DIV/0!</v>
          </cell>
          <cell r="D864" t="e">
            <v>#DIV/0!</v>
          </cell>
          <cell r="E864" t="e">
            <v>#DIV/0!</v>
          </cell>
        </row>
        <row r="865">
          <cell r="A865">
            <v>40309</v>
          </cell>
          <cell r="B865" t="str">
            <v>#Calc</v>
          </cell>
          <cell r="C865" t="e">
            <v>#DIV/0!</v>
          </cell>
          <cell r="D865" t="e">
            <v>#DIV/0!</v>
          </cell>
          <cell r="E865" t="e">
            <v>#DIV/0!</v>
          </cell>
        </row>
        <row r="866">
          <cell r="A866">
            <v>40310</v>
          </cell>
          <cell r="B866" t="str">
            <v>#Calc</v>
          </cell>
          <cell r="C866" t="e">
            <v>#DIV/0!</v>
          </cell>
          <cell r="D866" t="e">
            <v>#DIV/0!</v>
          </cell>
          <cell r="E866" t="e">
            <v>#DIV/0!</v>
          </cell>
        </row>
        <row r="867">
          <cell r="A867">
            <v>40311</v>
          </cell>
          <cell r="B867" t="str">
            <v>#Calc</v>
          </cell>
          <cell r="C867" t="e">
            <v>#DIV/0!</v>
          </cell>
          <cell r="D867" t="e">
            <v>#DIV/0!</v>
          </cell>
          <cell r="E867" t="e">
            <v>#DIV/0!</v>
          </cell>
        </row>
        <row r="868">
          <cell r="A868">
            <v>40312</v>
          </cell>
          <cell r="B868" t="str">
            <v>#Calc</v>
          </cell>
          <cell r="C868" t="e">
            <v>#DIV/0!</v>
          </cell>
          <cell r="D868" t="e">
            <v>#DIV/0!</v>
          </cell>
          <cell r="E868" t="e">
            <v>#DIV/0!</v>
          </cell>
        </row>
        <row r="869">
          <cell r="A869">
            <v>40313</v>
          </cell>
          <cell r="B869" t="str">
            <v>#Calc</v>
          </cell>
          <cell r="C869" t="e">
            <v>#DIV/0!</v>
          </cell>
          <cell r="D869" t="e">
            <v>#DIV/0!</v>
          </cell>
          <cell r="E869" t="e">
            <v>#DIV/0!</v>
          </cell>
        </row>
        <row r="870">
          <cell r="A870">
            <v>40314</v>
          </cell>
          <cell r="B870" t="str">
            <v>#Calc</v>
          </cell>
          <cell r="C870" t="e">
            <v>#DIV/0!</v>
          </cell>
          <cell r="D870" t="e">
            <v>#DIV/0!</v>
          </cell>
          <cell r="E870" t="e">
            <v>#DIV/0!</v>
          </cell>
        </row>
        <row r="871">
          <cell r="A871">
            <v>40315</v>
          </cell>
          <cell r="B871" t="str">
            <v>#Calc</v>
          </cell>
          <cell r="C871" t="e">
            <v>#DIV/0!</v>
          </cell>
          <cell r="D871" t="e">
            <v>#DIV/0!</v>
          </cell>
          <cell r="E871" t="e">
            <v>#DIV/0!</v>
          </cell>
        </row>
        <row r="872">
          <cell r="A872">
            <v>40316</v>
          </cell>
          <cell r="B872" t="str">
            <v>#Calc</v>
          </cell>
          <cell r="C872" t="e">
            <v>#DIV/0!</v>
          </cell>
          <cell r="D872" t="e">
            <v>#DIV/0!</v>
          </cell>
          <cell r="E872" t="e">
            <v>#DIV/0!</v>
          </cell>
        </row>
        <row r="873">
          <cell r="A873">
            <v>40317</v>
          </cell>
          <cell r="B873" t="str">
            <v>#Calc</v>
          </cell>
          <cell r="C873" t="e">
            <v>#DIV/0!</v>
          </cell>
          <cell r="D873" t="e">
            <v>#DIV/0!</v>
          </cell>
          <cell r="E873" t="e">
            <v>#DIV/0!</v>
          </cell>
        </row>
        <row r="874">
          <cell r="A874">
            <v>40318</v>
          </cell>
          <cell r="B874" t="str">
            <v>#Calc</v>
          </cell>
          <cell r="C874" t="e">
            <v>#DIV/0!</v>
          </cell>
          <cell r="D874" t="e">
            <v>#DIV/0!</v>
          </cell>
          <cell r="E874" t="e">
            <v>#DIV/0!</v>
          </cell>
        </row>
        <row r="875">
          <cell r="A875">
            <v>40319</v>
          </cell>
          <cell r="B875" t="str">
            <v>#Calc</v>
          </cell>
          <cell r="C875" t="e">
            <v>#DIV/0!</v>
          </cell>
          <cell r="D875" t="e">
            <v>#DIV/0!</v>
          </cell>
          <cell r="E875" t="e">
            <v>#DIV/0!</v>
          </cell>
        </row>
        <row r="876">
          <cell r="A876">
            <v>40320</v>
          </cell>
          <cell r="B876" t="str">
            <v>#Calc</v>
          </cell>
          <cell r="C876" t="e">
            <v>#DIV/0!</v>
          </cell>
          <cell r="D876" t="e">
            <v>#DIV/0!</v>
          </cell>
          <cell r="E876" t="e">
            <v>#DIV/0!</v>
          </cell>
        </row>
        <row r="877">
          <cell r="A877">
            <v>40321</v>
          </cell>
          <cell r="B877" t="str">
            <v>#Calc</v>
          </cell>
          <cell r="C877" t="e">
            <v>#DIV/0!</v>
          </cell>
          <cell r="D877" t="e">
            <v>#DIV/0!</v>
          </cell>
          <cell r="E877" t="e">
            <v>#DIV/0!</v>
          </cell>
        </row>
        <row r="878">
          <cell r="A878">
            <v>40322</v>
          </cell>
          <cell r="B878" t="str">
            <v>#Calc</v>
          </cell>
          <cell r="C878" t="e">
            <v>#DIV/0!</v>
          </cell>
          <cell r="D878" t="e">
            <v>#DIV/0!</v>
          </cell>
          <cell r="E878" t="e">
            <v>#DIV/0!</v>
          </cell>
        </row>
        <row r="879">
          <cell r="A879">
            <v>40323</v>
          </cell>
          <cell r="B879" t="str">
            <v>#Calc</v>
          </cell>
          <cell r="C879" t="e">
            <v>#DIV/0!</v>
          </cell>
          <cell r="D879" t="e">
            <v>#DIV/0!</v>
          </cell>
          <cell r="E879" t="e">
            <v>#DIV/0!</v>
          </cell>
        </row>
        <row r="880">
          <cell r="A880">
            <v>40324</v>
          </cell>
          <cell r="B880" t="str">
            <v>#Calc</v>
          </cell>
          <cell r="C880" t="e">
            <v>#DIV/0!</v>
          </cell>
          <cell r="D880" t="e">
            <v>#DIV/0!</v>
          </cell>
          <cell r="E880" t="e">
            <v>#DIV/0!</v>
          </cell>
        </row>
        <row r="881">
          <cell r="A881">
            <v>40325</v>
          </cell>
          <cell r="B881" t="str">
            <v>#Calc</v>
          </cell>
          <cell r="C881" t="e">
            <v>#DIV/0!</v>
          </cell>
          <cell r="D881" t="e">
            <v>#DIV/0!</v>
          </cell>
          <cell r="E881" t="e">
            <v>#DIV/0!</v>
          </cell>
        </row>
        <row r="882">
          <cell r="A882">
            <v>40326</v>
          </cell>
          <cell r="B882" t="str">
            <v>#Calc</v>
          </cell>
          <cell r="C882" t="e">
            <v>#DIV/0!</v>
          </cell>
          <cell r="D882" t="e">
            <v>#DIV/0!</v>
          </cell>
          <cell r="E882" t="e">
            <v>#DIV/0!</v>
          </cell>
        </row>
        <row r="883">
          <cell r="A883">
            <v>40327</v>
          </cell>
          <cell r="B883" t="str">
            <v>#Calc</v>
          </cell>
          <cell r="C883" t="e">
            <v>#DIV/0!</v>
          </cell>
          <cell r="D883" t="e">
            <v>#DIV/0!</v>
          </cell>
          <cell r="E883" t="e">
            <v>#DIV/0!</v>
          </cell>
        </row>
        <row r="884">
          <cell r="A884">
            <v>40328</v>
          </cell>
          <cell r="B884" t="str">
            <v>#Calc</v>
          </cell>
          <cell r="C884" t="e">
            <v>#DIV/0!</v>
          </cell>
          <cell r="D884" t="e">
            <v>#DIV/0!</v>
          </cell>
          <cell r="E884" t="e">
            <v>#DIV/0!</v>
          </cell>
        </row>
        <row r="885">
          <cell r="A885">
            <v>40329</v>
          </cell>
          <cell r="B885" t="str">
            <v>#Calc</v>
          </cell>
          <cell r="C885" t="e">
            <v>#DIV/0!</v>
          </cell>
          <cell r="D885" t="e">
            <v>#DIV/0!</v>
          </cell>
          <cell r="E885" t="e">
            <v>#DIV/0!</v>
          </cell>
        </row>
        <row r="886">
          <cell r="A886">
            <v>40330</v>
          </cell>
          <cell r="B886" t="str">
            <v>#Calc</v>
          </cell>
          <cell r="C886" t="e">
            <v>#DIV/0!</v>
          </cell>
          <cell r="D886" t="e">
            <v>#DIV/0!</v>
          </cell>
          <cell r="E886" t="e">
            <v>#DIV/0!</v>
          </cell>
        </row>
        <row r="887">
          <cell r="A887">
            <v>40331</v>
          </cell>
          <cell r="B887" t="str">
            <v>#Calc</v>
          </cell>
          <cell r="C887" t="e">
            <v>#DIV/0!</v>
          </cell>
          <cell r="D887" t="e">
            <v>#DIV/0!</v>
          </cell>
          <cell r="E887" t="e">
            <v>#DIV/0!</v>
          </cell>
        </row>
        <row r="888">
          <cell r="A888">
            <v>40332</v>
          </cell>
          <cell r="B888" t="str">
            <v>#Calc</v>
          </cell>
          <cell r="C888" t="e">
            <v>#DIV/0!</v>
          </cell>
          <cell r="D888" t="e">
            <v>#DIV/0!</v>
          </cell>
          <cell r="E888" t="e">
            <v>#DIV/0!</v>
          </cell>
        </row>
        <row r="889">
          <cell r="A889">
            <v>40333</v>
          </cell>
          <cell r="B889" t="str">
            <v>#Calc</v>
          </cell>
          <cell r="C889" t="e">
            <v>#DIV/0!</v>
          </cell>
          <cell r="D889" t="e">
            <v>#DIV/0!</v>
          </cell>
          <cell r="E889" t="e">
            <v>#DIV/0!</v>
          </cell>
        </row>
        <row r="890">
          <cell r="A890">
            <v>40334</v>
          </cell>
          <cell r="B890" t="str">
            <v>#Calc</v>
          </cell>
          <cell r="C890" t="e">
            <v>#DIV/0!</v>
          </cell>
          <cell r="D890" t="e">
            <v>#DIV/0!</v>
          </cell>
          <cell r="E890" t="e">
            <v>#DIV/0!</v>
          </cell>
        </row>
        <row r="891">
          <cell r="A891">
            <v>40335</v>
          </cell>
          <cell r="B891" t="str">
            <v>#Calc</v>
          </cell>
          <cell r="C891" t="e">
            <v>#DIV/0!</v>
          </cell>
          <cell r="D891" t="e">
            <v>#DIV/0!</v>
          </cell>
          <cell r="E891" t="e">
            <v>#DIV/0!</v>
          </cell>
        </row>
        <row r="892">
          <cell r="A892">
            <v>40336</v>
          </cell>
          <cell r="B892" t="str">
            <v>#Calc</v>
          </cell>
          <cell r="C892" t="e">
            <v>#DIV/0!</v>
          </cell>
          <cell r="D892" t="e">
            <v>#DIV/0!</v>
          </cell>
          <cell r="E892" t="e">
            <v>#DIV/0!</v>
          </cell>
        </row>
        <row r="893">
          <cell r="A893">
            <v>40337</v>
          </cell>
          <cell r="B893" t="str">
            <v>#Calc</v>
          </cell>
          <cell r="C893" t="e">
            <v>#DIV/0!</v>
          </cell>
          <cell r="D893" t="e">
            <v>#DIV/0!</v>
          </cell>
          <cell r="E893" t="e">
            <v>#DIV/0!</v>
          </cell>
        </row>
        <row r="894">
          <cell r="A894">
            <v>40338</v>
          </cell>
          <cell r="B894" t="str">
            <v>#Calc</v>
          </cell>
          <cell r="C894" t="e">
            <v>#DIV/0!</v>
          </cell>
          <cell r="D894" t="e">
            <v>#DIV/0!</v>
          </cell>
          <cell r="E894" t="e">
            <v>#DIV/0!</v>
          </cell>
        </row>
        <row r="895">
          <cell r="A895">
            <v>40339</v>
          </cell>
          <cell r="B895" t="str">
            <v>#Calc</v>
          </cell>
          <cell r="C895" t="e">
            <v>#DIV/0!</v>
          </cell>
          <cell r="D895" t="e">
            <v>#DIV/0!</v>
          </cell>
          <cell r="E895" t="e">
            <v>#DIV/0!</v>
          </cell>
        </row>
        <row r="896">
          <cell r="A896">
            <v>40340</v>
          </cell>
          <cell r="B896" t="str">
            <v>#Calc</v>
          </cell>
          <cell r="C896" t="e">
            <v>#DIV/0!</v>
          </cell>
          <cell r="D896" t="e">
            <v>#DIV/0!</v>
          </cell>
          <cell r="E896" t="e">
            <v>#DIV/0!</v>
          </cell>
        </row>
        <row r="897">
          <cell r="A897">
            <v>40341</v>
          </cell>
          <cell r="B897" t="str">
            <v>#Calc</v>
          </cell>
          <cell r="C897" t="e">
            <v>#DIV/0!</v>
          </cell>
          <cell r="D897" t="e">
            <v>#DIV/0!</v>
          </cell>
          <cell r="E897" t="e">
            <v>#DIV/0!</v>
          </cell>
        </row>
        <row r="898">
          <cell r="A898">
            <v>40342</v>
          </cell>
          <cell r="B898" t="str">
            <v>#Calc</v>
          </cell>
          <cell r="C898" t="e">
            <v>#DIV/0!</v>
          </cell>
          <cell r="D898" t="e">
            <v>#DIV/0!</v>
          </cell>
          <cell r="E898" t="e">
            <v>#DIV/0!</v>
          </cell>
        </row>
        <row r="899">
          <cell r="A899">
            <v>40343</v>
          </cell>
          <cell r="B899" t="str">
            <v>#Calc</v>
          </cell>
          <cell r="C899" t="e">
            <v>#DIV/0!</v>
          </cell>
          <cell r="D899" t="e">
            <v>#DIV/0!</v>
          </cell>
          <cell r="E899" t="e">
            <v>#DIV/0!</v>
          </cell>
        </row>
        <row r="900">
          <cell r="A900">
            <v>40344</v>
          </cell>
          <cell r="B900" t="str">
            <v>#Calc</v>
          </cell>
          <cell r="C900" t="e">
            <v>#DIV/0!</v>
          </cell>
          <cell r="D900" t="e">
            <v>#DIV/0!</v>
          </cell>
          <cell r="E900" t="e">
            <v>#DIV/0!</v>
          </cell>
        </row>
        <row r="901">
          <cell r="A901">
            <v>40345</v>
          </cell>
          <cell r="B901" t="str">
            <v>#Calc</v>
          </cell>
          <cell r="C901" t="e">
            <v>#DIV/0!</v>
          </cell>
          <cell r="D901" t="e">
            <v>#DIV/0!</v>
          </cell>
          <cell r="E901" t="e">
            <v>#DIV/0!</v>
          </cell>
        </row>
        <row r="902">
          <cell r="A902">
            <v>40346</v>
          </cell>
          <cell r="B902" t="str">
            <v>#Calc</v>
          </cell>
          <cell r="C902" t="e">
            <v>#DIV/0!</v>
          </cell>
          <cell r="D902" t="e">
            <v>#DIV/0!</v>
          </cell>
          <cell r="E902" t="e">
            <v>#DIV/0!</v>
          </cell>
        </row>
        <row r="903">
          <cell r="A903">
            <v>40347</v>
          </cell>
          <cell r="B903" t="str">
            <v>#Calc</v>
          </cell>
          <cell r="C903" t="e">
            <v>#DIV/0!</v>
          </cell>
          <cell r="D903" t="e">
            <v>#DIV/0!</v>
          </cell>
          <cell r="E903" t="e">
            <v>#DIV/0!</v>
          </cell>
        </row>
        <row r="904">
          <cell r="A904">
            <v>40348</v>
          </cell>
          <cell r="B904" t="str">
            <v>#Calc</v>
          </cell>
          <cell r="C904" t="e">
            <v>#DIV/0!</v>
          </cell>
          <cell r="D904" t="e">
            <v>#DIV/0!</v>
          </cell>
          <cell r="E904" t="e">
            <v>#DIV/0!</v>
          </cell>
        </row>
        <row r="905">
          <cell r="A905">
            <v>40349</v>
          </cell>
          <cell r="B905" t="str">
            <v>#Calc</v>
          </cell>
          <cell r="C905" t="e">
            <v>#DIV/0!</v>
          </cell>
          <cell r="D905" t="e">
            <v>#DIV/0!</v>
          </cell>
          <cell r="E905" t="e">
            <v>#DIV/0!</v>
          </cell>
        </row>
        <row r="906">
          <cell r="A906">
            <v>40350</v>
          </cell>
          <cell r="B906" t="str">
            <v>#Calc</v>
          </cell>
          <cell r="C906" t="e">
            <v>#DIV/0!</v>
          </cell>
          <cell r="D906" t="e">
            <v>#DIV/0!</v>
          </cell>
          <cell r="E906" t="e">
            <v>#DIV/0!</v>
          </cell>
        </row>
        <row r="907">
          <cell r="A907">
            <v>40351</v>
          </cell>
          <cell r="B907" t="str">
            <v>#Calc</v>
          </cell>
          <cell r="C907" t="e">
            <v>#DIV/0!</v>
          </cell>
          <cell r="D907" t="e">
            <v>#DIV/0!</v>
          </cell>
          <cell r="E907" t="e">
            <v>#DIV/0!</v>
          </cell>
        </row>
        <row r="908">
          <cell r="A908">
            <v>40352</v>
          </cell>
          <cell r="B908" t="str">
            <v>#Calc</v>
          </cell>
          <cell r="C908" t="e">
            <v>#DIV/0!</v>
          </cell>
          <cell r="D908" t="e">
            <v>#DIV/0!</v>
          </cell>
          <cell r="E908" t="e">
            <v>#DIV/0!</v>
          </cell>
        </row>
        <row r="909">
          <cell r="A909">
            <v>40353</v>
          </cell>
          <cell r="B909" t="str">
            <v>#Calc</v>
          </cell>
          <cell r="C909" t="e">
            <v>#DIV/0!</v>
          </cell>
          <cell r="D909" t="e">
            <v>#DIV/0!</v>
          </cell>
          <cell r="E909" t="e">
            <v>#DIV/0!</v>
          </cell>
        </row>
        <row r="910">
          <cell r="A910">
            <v>40354</v>
          </cell>
          <cell r="B910" t="str">
            <v>#Calc</v>
          </cell>
          <cell r="C910" t="e">
            <v>#DIV/0!</v>
          </cell>
          <cell r="D910" t="e">
            <v>#DIV/0!</v>
          </cell>
          <cell r="E910" t="e">
            <v>#DIV/0!</v>
          </cell>
        </row>
        <row r="911">
          <cell r="A911">
            <v>40355</v>
          </cell>
          <cell r="B911" t="str">
            <v>#Calc</v>
          </cell>
          <cell r="C911" t="e">
            <v>#DIV/0!</v>
          </cell>
          <cell r="D911" t="e">
            <v>#DIV/0!</v>
          </cell>
          <cell r="E911" t="e">
            <v>#DIV/0!</v>
          </cell>
        </row>
        <row r="912">
          <cell r="A912">
            <v>40356</v>
          </cell>
          <cell r="B912" t="str">
            <v>#Calc</v>
          </cell>
          <cell r="C912" t="e">
            <v>#DIV/0!</v>
          </cell>
          <cell r="D912" t="e">
            <v>#DIV/0!</v>
          </cell>
          <cell r="E912" t="e">
            <v>#DIV/0!</v>
          </cell>
        </row>
        <row r="913">
          <cell r="A913">
            <v>40357</v>
          </cell>
          <cell r="B913" t="str">
            <v>#Calc</v>
          </cell>
          <cell r="C913" t="e">
            <v>#DIV/0!</v>
          </cell>
          <cell r="D913" t="e">
            <v>#DIV/0!</v>
          </cell>
          <cell r="E913" t="e">
            <v>#DIV/0!</v>
          </cell>
        </row>
        <row r="914">
          <cell r="A914">
            <v>40358</v>
          </cell>
          <cell r="B914" t="str">
            <v>#Calc</v>
          </cell>
          <cell r="C914" t="e">
            <v>#DIV/0!</v>
          </cell>
          <cell r="D914" t="e">
            <v>#DIV/0!</v>
          </cell>
          <cell r="E914" t="e">
            <v>#DIV/0!</v>
          </cell>
        </row>
        <row r="915">
          <cell r="A915">
            <v>40359</v>
          </cell>
          <cell r="B915" t="str">
            <v>#Calc</v>
          </cell>
          <cell r="C915" t="e">
            <v>#DIV/0!</v>
          </cell>
          <cell r="D915" t="e">
            <v>#DIV/0!</v>
          </cell>
          <cell r="E915" t="e">
            <v>#DIV/0!</v>
          </cell>
        </row>
        <row r="916">
          <cell r="A916">
            <v>40360</v>
          </cell>
          <cell r="B916" t="str">
            <v>#Calc</v>
          </cell>
          <cell r="C916" t="e">
            <v>#DIV/0!</v>
          </cell>
          <cell r="D916" t="e">
            <v>#DIV/0!</v>
          </cell>
          <cell r="E916" t="e">
            <v>#DIV/0!</v>
          </cell>
        </row>
        <row r="917">
          <cell r="A917">
            <v>40361</v>
          </cell>
          <cell r="B917" t="str">
            <v>#Calc</v>
          </cell>
          <cell r="C917" t="e">
            <v>#DIV/0!</v>
          </cell>
          <cell r="D917" t="e">
            <v>#DIV/0!</v>
          </cell>
          <cell r="E917" t="e">
            <v>#DIV/0!</v>
          </cell>
        </row>
        <row r="918">
          <cell r="A918">
            <v>40362</v>
          </cell>
          <cell r="B918" t="str">
            <v>#Calc</v>
          </cell>
          <cell r="C918" t="e">
            <v>#DIV/0!</v>
          </cell>
          <cell r="D918" t="e">
            <v>#DIV/0!</v>
          </cell>
          <cell r="E918" t="e">
            <v>#DIV/0!</v>
          </cell>
        </row>
        <row r="919">
          <cell r="A919">
            <v>40363</v>
          </cell>
          <cell r="B919" t="str">
            <v>#Calc</v>
          </cell>
          <cell r="C919" t="e">
            <v>#DIV/0!</v>
          </cell>
          <cell r="D919" t="e">
            <v>#DIV/0!</v>
          </cell>
          <cell r="E919" t="e">
            <v>#DIV/0!</v>
          </cell>
        </row>
        <row r="920">
          <cell r="A920">
            <v>40364</v>
          </cell>
          <cell r="B920" t="str">
            <v>#Calc</v>
          </cell>
          <cell r="C920" t="e">
            <v>#DIV/0!</v>
          </cell>
          <cell r="D920" t="e">
            <v>#DIV/0!</v>
          </cell>
          <cell r="E920" t="e">
            <v>#DIV/0!</v>
          </cell>
        </row>
        <row r="921">
          <cell r="A921">
            <v>40365</v>
          </cell>
          <cell r="B921" t="str">
            <v>#Calc</v>
          </cell>
          <cell r="C921" t="e">
            <v>#DIV/0!</v>
          </cell>
          <cell r="D921" t="e">
            <v>#DIV/0!</v>
          </cell>
          <cell r="E921" t="e">
            <v>#DIV/0!</v>
          </cell>
        </row>
        <row r="922">
          <cell r="A922">
            <v>40366</v>
          </cell>
          <cell r="B922" t="str">
            <v>#Calc</v>
          </cell>
          <cell r="C922" t="e">
            <v>#DIV/0!</v>
          </cell>
          <cell r="D922" t="e">
            <v>#DIV/0!</v>
          </cell>
          <cell r="E922" t="e">
            <v>#DIV/0!</v>
          </cell>
        </row>
        <row r="923">
          <cell r="A923">
            <v>40367</v>
          </cell>
          <cell r="B923" t="str">
            <v>#Calc</v>
          </cell>
          <cell r="C923" t="e">
            <v>#DIV/0!</v>
          </cell>
          <cell r="D923" t="e">
            <v>#DIV/0!</v>
          </cell>
          <cell r="E923" t="e">
            <v>#DIV/0!</v>
          </cell>
        </row>
        <row r="924">
          <cell r="A924">
            <v>40368</v>
          </cell>
          <cell r="B924" t="str">
            <v>#Calc</v>
          </cell>
          <cell r="C924" t="e">
            <v>#DIV/0!</v>
          </cell>
          <cell r="D924" t="e">
            <v>#DIV/0!</v>
          </cell>
          <cell r="E924" t="e">
            <v>#DIV/0!</v>
          </cell>
        </row>
        <row r="925">
          <cell r="A925">
            <v>40369</v>
          </cell>
          <cell r="B925" t="str">
            <v>#Calc</v>
          </cell>
          <cell r="C925" t="e">
            <v>#DIV/0!</v>
          </cell>
          <cell r="D925" t="e">
            <v>#DIV/0!</v>
          </cell>
          <cell r="E925" t="e">
            <v>#DIV/0!</v>
          </cell>
        </row>
        <row r="926">
          <cell r="A926">
            <v>40370</v>
          </cell>
          <cell r="B926" t="str">
            <v>#Calc</v>
          </cell>
          <cell r="C926" t="e">
            <v>#DIV/0!</v>
          </cell>
          <cell r="D926" t="e">
            <v>#DIV/0!</v>
          </cell>
          <cell r="E926" t="e">
            <v>#DIV/0!</v>
          </cell>
        </row>
        <row r="927">
          <cell r="A927">
            <v>40371</v>
          </cell>
          <cell r="B927" t="str">
            <v>#Calc</v>
          </cell>
          <cell r="C927" t="e">
            <v>#DIV/0!</v>
          </cell>
          <cell r="D927" t="e">
            <v>#DIV/0!</v>
          </cell>
          <cell r="E927" t="e">
            <v>#DIV/0!</v>
          </cell>
        </row>
        <row r="928">
          <cell r="A928">
            <v>40372</v>
          </cell>
          <cell r="B928" t="str">
            <v>#Calc</v>
          </cell>
          <cell r="C928" t="e">
            <v>#DIV/0!</v>
          </cell>
          <cell r="D928" t="e">
            <v>#DIV/0!</v>
          </cell>
          <cell r="E928" t="e">
            <v>#DIV/0!</v>
          </cell>
        </row>
        <row r="929">
          <cell r="A929">
            <v>40373</v>
          </cell>
          <cell r="B929" t="str">
            <v>#Calc</v>
          </cell>
          <cell r="C929" t="e">
            <v>#DIV/0!</v>
          </cell>
          <cell r="D929" t="e">
            <v>#DIV/0!</v>
          </cell>
          <cell r="E929" t="e">
            <v>#DIV/0!</v>
          </cell>
        </row>
        <row r="930">
          <cell r="A930">
            <v>40374</v>
          </cell>
          <cell r="B930" t="str">
            <v>#Calc</v>
          </cell>
          <cell r="C930" t="e">
            <v>#DIV/0!</v>
          </cell>
          <cell r="D930" t="e">
            <v>#DIV/0!</v>
          </cell>
          <cell r="E930" t="e">
            <v>#DIV/0!</v>
          </cell>
        </row>
        <row r="931">
          <cell r="A931">
            <v>40375</v>
          </cell>
          <cell r="B931" t="str">
            <v>#Calc</v>
          </cell>
          <cell r="C931" t="e">
            <v>#DIV/0!</v>
          </cell>
          <cell r="D931" t="e">
            <v>#DIV/0!</v>
          </cell>
          <cell r="E931" t="e">
            <v>#DIV/0!</v>
          </cell>
        </row>
        <row r="932">
          <cell r="A932">
            <v>40376</v>
          </cell>
          <cell r="B932" t="str">
            <v>#Calc</v>
          </cell>
          <cell r="C932" t="e">
            <v>#DIV/0!</v>
          </cell>
          <cell r="D932" t="e">
            <v>#DIV/0!</v>
          </cell>
          <cell r="E932" t="e">
            <v>#DIV/0!</v>
          </cell>
        </row>
        <row r="933">
          <cell r="A933">
            <v>40377</v>
          </cell>
          <cell r="B933" t="str">
            <v>#Calc</v>
          </cell>
          <cell r="C933" t="e">
            <v>#DIV/0!</v>
          </cell>
          <cell r="D933" t="e">
            <v>#DIV/0!</v>
          </cell>
          <cell r="E933" t="e">
            <v>#DIV/0!</v>
          </cell>
        </row>
        <row r="934">
          <cell r="A934">
            <v>40378</v>
          </cell>
          <cell r="B934" t="str">
            <v>#Calc</v>
          </cell>
          <cell r="C934" t="e">
            <v>#DIV/0!</v>
          </cell>
          <cell r="D934" t="e">
            <v>#DIV/0!</v>
          </cell>
          <cell r="E934" t="e">
            <v>#DIV/0!</v>
          </cell>
        </row>
        <row r="935">
          <cell r="A935">
            <v>40379</v>
          </cell>
          <cell r="B935" t="str">
            <v>#Calc</v>
          </cell>
          <cell r="C935" t="e">
            <v>#DIV/0!</v>
          </cell>
          <cell r="D935" t="e">
            <v>#DIV/0!</v>
          </cell>
          <cell r="E935" t="e">
            <v>#DIV/0!</v>
          </cell>
        </row>
        <row r="936">
          <cell r="A936">
            <v>40380</v>
          </cell>
          <cell r="B936" t="str">
            <v>#Calc</v>
          </cell>
          <cell r="C936" t="e">
            <v>#DIV/0!</v>
          </cell>
          <cell r="D936" t="e">
            <v>#DIV/0!</v>
          </cell>
          <cell r="E936" t="e">
            <v>#DIV/0!</v>
          </cell>
        </row>
        <row r="937">
          <cell r="A937">
            <v>40381</v>
          </cell>
          <cell r="B937" t="str">
            <v>#Calc</v>
          </cell>
          <cell r="C937" t="e">
            <v>#DIV/0!</v>
          </cell>
          <cell r="D937" t="e">
            <v>#DIV/0!</v>
          </cell>
          <cell r="E937" t="e">
            <v>#DIV/0!</v>
          </cell>
        </row>
        <row r="938">
          <cell r="A938">
            <v>40382</v>
          </cell>
          <cell r="B938" t="str">
            <v>#Calc</v>
          </cell>
          <cell r="C938" t="e">
            <v>#DIV/0!</v>
          </cell>
          <cell r="D938" t="e">
            <v>#DIV/0!</v>
          </cell>
          <cell r="E938" t="e">
            <v>#DIV/0!</v>
          </cell>
        </row>
        <row r="939">
          <cell r="A939">
            <v>40383</v>
          </cell>
          <cell r="B939" t="str">
            <v>#Calc</v>
          </cell>
          <cell r="C939" t="e">
            <v>#DIV/0!</v>
          </cell>
          <cell r="D939" t="e">
            <v>#DIV/0!</v>
          </cell>
          <cell r="E939" t="e">
            <v>#DIV/0!</v>
          </cell>
        </row>
        <row r="940">
          <cell r="A940">
            <v>40384</v>
          </cell>
          <cell r="B940" t="str">
            <v>#Calc</v>
          </cell>
          <cell r="C940" t="e">
            <v>#DIV/0!</v>
          </cell>
          <cell r="D940" t="e">
            <v>#DIV/0!</v>
          </cell>
          <cell r="E940" t="e">
            <v>#DIV/0!</v>
          </cell>
        </row>
        <row r="941">
          <cell r="A941">
            <v>40385</v>
          </cell>
          <cell r="B941" t="str">
            <v>#Calc</v>
          </cell>
          <cell r="C941" t="e">
            <v>#DIV/0!</v>
          </cell>
          <cell r="D941" t="e">
            <v>#DIV/0!</v>
          </cell>
          <cell r="E941" t="e">
            <v>#DIV/0!</v>
          </cell>
        </row>
        <row r="942">
          <cell r="A942">
            <v>40386</v>
          </cell>
          <cell r="B942" t="str">
            <v>#Calc</v>
          </cell>
          <cell r="C942" t="e">
            <v>#DIV/0!</v>
          </cell>
          <cell r="D942" t="e">
            <v>#DIV/0!</v>
          </cell>
          <cell r="E942" t="e">
            <v>#DIV/0!</v>
          </cell>
        </row>
        <row r="943">
          <cell r="A943">
            <v>40387</v>
          </cell>
          <cell r="B943" t="str">
            <v>#Calc</v>
          </cell>
          <cell r="C943" t="e">
            <v>#DIV/0!</v>
          </cell>
          <cell r="D943" t="e">
            <v>#DIV/0!</v>
          </cell>
          <cell r="E943" t="e">
            <v>#DIV/0!</v>
          </cell>
        </row>
        <row r="944">
          <cell r="A944">
            <v>40388</v>
          </cell>
          <cell r="B944" t="str">
            <v>#Calc</v>
          </cell>
          <cell r="C944" t="e">
            <v>#DIV/0!</v>
          </cell>
          <cell r="D944" t="e">
            <v>#DIV/0!</v>
          </cell>
          <cell r="E944" t="e">
            <v>#DIV/0!</v>
          </cell>
        </row>
        <row r="945">
          <cell r="A945">
            <v>40389</v>
          </cell>
          <cell r="B945" t="str">
            <v>#Calc</v>
          </cell>
          <cell r="C945" t="e">
            <v>#DIV/0!</v>
          </cell>
          <cell r="D945" t="e">
            <v>#DIV/0!</v>
          </cell>
          <cell r="E945" t="e">
            <v>#DIV/0!</v>
          </cell>
        </row>
        <row r="946">
          <cell r="A946">
            <v>40390</v>
          </cell>
          <cell r="B946" t="str">
            <v>#Calc</v>
          </cell>
          <cell r="C946" t="e">
            <v>#DIV/0!</v>
          </cell>
          <cell r="D946" t="e">
            <v>#DIV/0!</v>
          </cell>
          <cell r="E946" t="e">
            <v>#DIV/0!</v>
          </cell>
        </row>
        <row r="947">
          <cell r="A947">
            <v>40391</v>
          </cell>
          <cell r="B947" t="str">
            <v>#Calc</v>
          </cell>
          <cell r="C947" t="e">
            <v>#DIV/0!</v>
          </cell>
          <cell r="D947" t="e">
            <v>#DIV/0!</v>
          </cell>
          <cell r="E947" t="e">
            <v>#DIV/0!</v>
          </cell>
        </row>
        <row r="948">
          <cell r="A948">
            <v>40392</v>
          </cell>
          <cell r="B948" t="str">
            <v>#Calc</v>
          </cell>
          <cell r="C948" t="e">
            <v>#DIV/0!</v>
          </cell>
          <cell r="D948" t="e">
            <v>#DIV/0!</v>
          </cell>
          <cell r="E948" t="e">
            <v>#DIV/0!</v>
          </cell>
        </row>
        <row r="949">
          <cell r="A949">
            <v>40393</v>
          </cell>
          <cell r="B949" t="str">
            <v>#Calc</v>
          </cell>
          <cell r="C949" t="e">
            <v>#DIV/0!</v>
          </cell>
          <cell r="D949" t="e">
            <v>#DIV/0!</v>
          </cell>
          <cell r="E949" t="e">
            <v>#DIV/0!</v>
          </cell>
        </row>
        <row r="950">
          <cell r="A950">
            <v>40394</v>
          </cell>
          <cell r="B950" t="str">
            <v>#Calc</v>
          </cell>
          <cell r="C950" t="e">
            <v>#DIV/0!</v>
          </cell>
          <cell r="D950" t="e">
            <v>#DIV/0!</v>
          </cell>
          <cell r="E950" t="e">
            <v>#DIV/0!</v>
          </cell>
        </row>
        <row r="951">
          <cell r="A951">
            <v>40395</v>
          </cell>
          <cell r="B951" t="str">
            <v>#Calc</v>
          </cell>
          <cell r="C951" t="e">
            <v>#DIV/0!</v>
          </cell>
          <cell r="D951" t="e">
            <v>#DIV/0!</v>
          </cell>
          <cell r="E951" t="e">
            <v>#DIV/0!</v>
          </cell>
        </row>
        <row r="952">
          <cell r="A952">
            <v>40396</v>
          </cell>
          <cell r="B952" t="str">
            <v>#Calc</v>
          </cell>
          <cell r="C952" t="e">
            <v>#DIV/0!</v>
          </cell>
          <cell r="D952" t="e">
            <v>#DIV/0!</v>
          </cell>
          <cell r="E952" t="e">
            <v>#DIV/0!</v>
          </cell>
        </row>
        <row r="953">
          <cell r="A953">
            <v>40397</v>
          </cell>
          <cell r="B953" t="str">
            <v>#Calc</v>
          </cell>
          <cell r="C953" t="e">
            <v>#DIV/0!</v>
          </cell>
          <cell r="D953" t="e">
            <v>#DIV/0!</v>
          </cell>
          <cell r="E953" t="e">
            <v>#DIV/0!</v>
          </cell>
        </row>
        <row r="954">
          <cell r="A954">
            <v>40398</v>
          </cell>
          <cell r="B954" t="str">
            <v>#Calc</v>
          </cell>
          <cell r="C954" t="e">
            <v>#DIV/0!</v>
          </cell>
          <cell r="D954" t="e">
            <v>#DIV/0!</v>
          </cell>
          <cell r="E954" t="e">
            <v>#DIV/0!</v>
          </cell>
        </row>
        <row r="955">
          <cell r="A955">
            <v>40399</v>
          </cell>
          <cell r="B955" t="str">
            <v>#Calc</v>
          </cell>
          <cell r="C955" t="e">
            <v>#DIV/0!</v>
          </cell>
          <cell r="D955" t="e">
            <v>#DIV/0!</v>
          </cell>
          <cell r="E955" t="e">
            <v>#DIV/0!</v>
          </cell>
        </row>
        <row r="956">
          <cell r="A956">
            <v>40400</v>
          </cell>
          <cell r="B956" t="str">
            <v>#Calc</v>
          </cell>
          <cell r="C956" t="e">
            <v>#DIV/0!</v>
          </cell>
          <cell r="D956" t="e">
            <v>#DIV/0!</v>
          </cell>
          <cell r="E956" t="e">
            <v>#DIV/0!</v>
          </cell>
        </row>
        <row r="957">
          <cell r="A957">
            <v>40401</v>
          </cell>
          <cell r="B957" t="str">
            <v>#Calc</v>
          </cell>
          <cell r="C957" t="e">
            <v>#DIV/0!</v>
          </cell>
          <cell r="D957" t="e">
            <v>#DIV/0!</v>
          </cell>
          <cell r="E957" t="e">
            <v>#DIV/0!</v>
          </cell>
        </row>
        <row r="958">
          <cell r="A958">
            <v>40402</v>
          </cell>
          <cell r="B958" t="str">
            <v>#Calc</v>
          </cell>
          <cell r="C958" t="e">
            <v>#DIV/0!</v>
          </cell>
          <cell r="D958" t="e">
            <v>#DIV/0!</v>
          </cell>
          <cell r="E958" t="e">
            <v>#DIV/0!</v>
          </cell>
        </row>
        <row r="959">
          <cell r="A959">
            <v>40403</v>
          </cell>
          <cell r="B959" t="str">
            <v>#Calc</v>
          </cell>
          <cell r="C959" t="e">
            <v>#DIV/0!</v>
          </cell>
          <cell r="D959" t="e">
            <v>#DIV/0!</v>
          </cell>
          <cell r="E959" t="e">
            <v>#DIV/0!</v>
          </cell>
        </row>
        <row r="960">
          <cell r="A960">
            <v>40404</v>
          </cell>
          <cell r="B960" t="str">
            <v>#Calc</v>
          </cell>
          <cell r="C960" t="e">
            <v>#DIV/0!</v>
          </cell>
          <cell r="D960" t="e">
            <v>#DIV/0!</v>
          </cell>
          <cell r="E960" t="e">
            <v>#DIV/0!</v>
          </cell>
        </row>
        <row r="961">
          <cell r="A961">
            <v>40405</v>
          </cell>
          <cell r="B961" t="str">
            <v>#Calc</v>
          </cell>
          <cell r="C961" t="e">
            <v>#DIV/0!</v>
          </cell>
          <cell r="D961" t="e">
            <v>#DIV/0!</v>
          </cell>
          <cell r="E961" t="e">
            <v>#DIV/0!</v>
          </cell>
        </row>
        <row r="962">
          <cell r="A962">
            <v>40406</v>
          </cell>
          <cell r="B962" t="str">
            <v>#Calc</v>
          </cell>
          <cell r="C962" t="e">
            <v>#DIV/0!</v>
          </cell>
          <cell r="D962" t="e">
            <v>#DIV/0!</v>
          </cell>
          <cell r="E962" t="e">
            <v>#DIV/0!</v>
          </cell>
        </row>
        <row r="963">
          <cell r="A963">
            <v>40407</v>
          </cell>
          <cell r="B963" t="str">
            <v>#Calc</v>
          </cell>
          <cell r="C963" t="e">
            <v>#DIV/0!</v>
          </cell>
          <cell r="D963" t="e">
            <v>#DIV/0!</v>
          </cell>
          <cell r="E963" t="e">
            <v>#DIV/0!</v>
          </cell>
        </row>
        <row r="964">
          <cell r="A964">
            <v>40408</v>
          </cell>
          <cell r="B964" t="str">
            <v>#Calc</v>
          </cell>
          <cell r="C964" t="e">
            <v>#DIV/0!</v>
          </cell>
          <cell r="D964" t="e">
            <v>#DIV/0!</v>
          </cell>
          <cell r="E964" t="e">
            <v>#DIV/0!</v>
          </cell>
        </row>
        <row r="965">
          <cell r="A965">
            <v>40409</v>
          </cell>
          <cell r="B965" t="str">
            <v>#Calc</v>
          </cell>
          <cell r="C965" t="e">
            <v>#DIV/0!</v>
          </cell>
          <cell r="D965" t="e">
            <v>#DIV/0!</v>
          </cell>
          <cell r="E965" t="e">
            <v>#DIV/0!</v>
          </cell>
        </row>
        <row r="966">
          <cell r="A966">
            <v>40410</v>
          </cell>
          <cell r="B966" t="str">
            <v>#Calc</v>
          </cell>
          <cell r="C966" t="e">
            <v>#DIV/0!</v>
          </cell>
          <cell r="D966" t="e">
            <v>#DIV/0!</v>
          </cell>
          <cell r="E966" t="e">
            <v>#DIV/0!</v>
          </cell>
        </row>
        <row r="967">
          <cell r="A967">
            <v>40411</v>
          </cell>
          <cell r="B967" t="str">
            <v>#Calc</v>
          </cell>
          <cell r="C967" t="e">
            <v>#DIV/0!</v>
          </cell>
          <cell r="D967" t="e">
            <v>#DIV/0!</v>
          </cell>
          <cell r="E967" t="e">
            <v>#DIV/0!</v>
          </cell>
        </row>
        <row r="968">
          <cell r="A968">
            <v>40412</v>
          </cell>
          <cell r="B968" t="str">
            <v>#Calc</v>
          </cell>
          <cell r="C968" t="e">
            <v>#DIV/0!</v>
          </cell>
          <cell r="D968" t="e">
            <v>#DIV/0!</v>
          </cell>
          <cell r="E968" t="e">
            <v>#DIV/0!</v>
          </cell>
        </row>
        <row r="969">
          <cell r="A969">
            <v>40413</v>
          </cell>
          <cell r="B969" t="str">
            <v>#Calc</v>
          </cell>
          <cell r="C969" t="e">
            <v>#DIV/0!</v>
          </cell>
          <cell r="D969" t="e">
            <v>#DIV/0!</v>
          </cell>
          <cell r="E969" t="e">
            <v>#DIV/0!</v>
          </cell>
        </row>
        <row r="970">
          <cell r="A970">
            <v>40414</v>
          </cell>
          <cell r="B970" t="str">
            <v>#Calc</v>
          </cell>
          <cell r="C970" t="e">
            <v>#DIV/0!</v>
          </cell>
          <cell r="D970" t="e">
            <v>#DIV/0!</v>
          </cell>
          <cell r="E970" t="e">
            <v>#DIV/0!</v>
          </cell>
        </row>
        <row r="971">
          <cell r="A971">
            <v>40415</v>
          </cell>
          <cell r="B971" t="str">
            <v>#Calc</v>
          </cell>
          <cell r="C971" t="e">
            <v>#DIV/0!</v>
          </cell>
          <cell r="D971" t="e">
            <v>#DIV/0!</v>
          </cell>
          <cell r="E971" t="e">
            <v>#DIV/0!</v>
          </cell>
        </row>
        <row r="972">
          <cell r="A972">
            <v>40416</v>
          </cell>
          <cell r="B972" t="str">
            <v>#Calc</v>
          </cell>
          <cell r="C972" t="e">
            <v>#DIV/0!</v>
          </cell>
          <cell r="D972" t="e">
            <v>#DIV/0!</v>
          </cell>
          <cell r="E972" t="e">
            <v>#DIV/0!</v>
          </cell>
        </row>
        <row r="973">
          <cell r="A973">
            <v>40417</v>
          </cell>
          <cell r="B973" t="str">
            <v>#Calc</v>
          </cell>
          <cell r="C973" t="e">
            <v>#DIV/0!</v>
          </cell>
          <cell r="D973" t="e">
            <v>#DIV/0!</v>
          </cell>
          <cell r="E973" t="e">
            <v>#DIV/0!</v>
          </cell>
        </row>
        <row r="974">
          <cell r="A974">
            <v>40418</v>
          </cell>
          <cell r="B974" t="str">
            <v>#Calc</v>
          </cell>
          <cell r="C974" t="e">
            <v>#DIV/0!</v>
          </cell>
          <cell r="D974" t="e">
            <v>#DIV/0!</v>
          </cell>
          <cell r="E974" t="e">
            <v>#DIV/0!</v>
          </cell>
        </row>
        <row r="975">
          <cell r="A975">
            <v>40419</v>
          </cell>
          <cell r="B975" t="str">
            <v>#Calc</v>
          </cell>
          <cell r="C975" t="e">
            <v>#DIV/0!</v>
          </cell>
          <cell r="D975" t="e">
            <v>#DIV/0!</v>
          </cell>
          <cell r="E975" t="e">
            <v>#DIV/0!</v>
          </cell>
        </row>
        <row r="976">
          <cell r="A976">
            <v>40420</v>
          </cell>
          <cell r="B976" t="str">
            <v>#Calc</v>
          </cell>
          <cell r="C976" t="e">
            <v>#DIV/0!</v>
          </cell>
          <cell r="D976" t="e">
            <v>#DIV/0!</v>
          </cell>
          <cell r="E976" t="e">
            <v>#DIV/0!</v>
          </cell>
        </row>
        <row r="977">
          <cell r="A977">
            <v>40421</v>
          </cell>
          <cell r="B977" t="str">
            <v>#Calc</v>
          </cell>
          <cell r="C977" t="e">
            <v>#DIV/0!</v>
          </cell>
          <cell r="D977" t="e">
            <v>#DIV/0!</v>
          </cell>
          <cell r="E977" t="e">
            <v>#DIV/0!</v>
          </cell>
        </row>
        <row r="978">
          <cell r="A978">
            <v>40422</v>
          </cell>
          <cell r="B978" t="str">
            <v>#Calc</v>
          </cell>
          <cell r="C978" t="e">
            <v>#DIV/0!</v>
          </cell>
          <cell r="D978" t="e">
            <v>#DIV/0!</v>
          </cell>
          <cell r="E978" t="e">
            <v>#DIV/0!</v>
          </cell>
        </row>
        <row r="979">
          <cell r="A979">
            <v>40423</v>
          </cell>
          <cell r="B979" t="str">
            <v>#Calc</v>
          </cell>
          <cell r="C979" t="e">
            <v>#DIV/0!</v>
          </cell>
          <cell r="D979" t="e">
            <v>#DIV/0!</v>
          </cell>
          <cell r="E979" t="e">
            <v>#DIV/0!</v>
          </cell>
        </row>
        <row r="980">
          <cell r="A980">
            <v>40424</v>
          </cell>
          <cell r="B980" t="str">
            <v>#Calc</v>
          </cell>
          <cell r="C980" t="e">
            <v>#DIV/0!</v>
          </cell>
          <cell r="D980" t="e">
            <v>#DIV/0!</v>
          </cell>
          <cell r="E980" t="e">
            <v>#DIV/0!</v>
          </cell>
        </row>
        <row r="981">
          <cell r="A981">
            <v>40425</v>
          </cell>
          <cell r="B981" t="str">
            <v>#Calc</v>
          </cell>
          <cell r="C981" t="e">
            <v>#DIV/0!</v>
          </cell>
          <cell r="D981" t="e">
            <v>#DIV/0!</v>
          </cell>
          <cell r="E981" t="e">
            <v>#DIV/0!</v>
          </cell>
        </row>
        <row r="982">
          <cell r="A982">
            <v>40426</v>
          </cell>
          <cell r="B982" t="str">
            <v>#Calc</v>
          </cell>
          <cell r="C982" t="e">
            <v>#DIV/0!</v>
          </cell>
          <cell r="D982" t="e">
            <v>#DIV/0!</v>
          </cell>
          <cell r="E982" t="e">
            <v>#DIV/0!</v>
          </cell>
        </row>
        <row r="983">
          <cell r="A983">
            <v>40427</v>
          </cell>
          <cell r="B983" t="str">
            <v>#Calc</v>
          </cell>
          <cell r="C983" t="e">
            <v>#DIV/0!</v>
          </cell>
          <cell r="D983" t="e">
            <v>#DIV/0!</v>
          </cell>
          <cell r="E983" t="e">
            <v>#DIV/0!</v>
          </cell>
        </row>
        <row r="984">
          <cell r="A984">
            <v>40428</v>
          </cell>
          <cell r="B984" t="str">
            <v>#Calc</v>
          </cell>
          <cell r="C984" t="e">
            <v>#DIV/0!</v>
          </cell>
          <cell r="D984" t="e">
            <v>#DIV/0!</v>
          </cell>
          <cell r="E984" t="e">
            <v>#DIV/0!</v>
          </cell>
        </row>
        <row r="985">
          <cell r="A985">
            <v>40429</v>
          </cell>
          <cell r="B985" t="str">
            <v>#Calc</v>
          </cell>
          <cell r="C985" t="e">
            <v>#DIV/0!</v>
          </cell>
          <cell r="D985" t="e">
            <v>#DIV/0!</v>
          </cell>
          <cell r="E985" t="e">
            <v>#DIV/0!</v>
          </cell>
        </row>
        <row r="986">
          <cell r="A986">
            <v>40430</v>
          </cell>
          <cell r="B986" t="str">
            <v>#Calc</v>
          </cell>
          <cell r="C986" t="e">
            <v>#DIV/0!</v>
          </cell>
          <cell r="D986" t="e">
            <v>#DIV/0!</v>
          </cell>
          <cell r="E986" t="e">
            <v>#DIV/0!</v>
          </cell>
        </row>
        <row r="987">
          <cell r="A987">
            <v>40431</v>
          </cell>
          <cell r="B987" t="str">
            <v>#Calc</v>
          </cell>
          <cell r="C987" t="e">
            <v>#DIV/0!</v>
          </cell>
          <cell r="D987" t="e">
            <v>#DIV/0!</v>
          </cell>
          <cell r="E987" t="e">
            <v>#DIV/0!</v>
          </cell>
        </row>
        <row r="988">
          <cell r="A988">
            <v>40432</v>
          </cell>
          <cell r="B988" t="str">
            <v>#Calc</v>
          </cell>
          <cell r="C988" t="e">
            <v>#DIV/0!</v>
          </cell>
          <cell r="D988" t="e">
            <v>#DIV/0!</v>
          </cell>
          <cell r="E988" t="e">
            <v>#DIV/0!</v>
          </cell>
        </row>
        <row r="989">
          <cell r="A989">
            <v>40433</v>
          </cell>
          <cell r="B989" t="str">
            <v>#Calc</v>
          </cell>
          <cell r="C989" t="e">
            <v>#DIV/0!</v>
          </cell>
          <cell r="D989" t="e">
            <v>#DIV/0!</v>
          </cell>
          <cell r="E989" t="e">
            <v>#DIV/0!</v>
          </cell>
        </row>
        <row r="990">
          <cell r="A990">
            <v>40434</v>
          </cell>
          <cell r="B990" t="str">
            <v>#Calc</v>
          </cell>
          <cell r="C990" t="e">
            <v>#DIV/0!</v>
          </cell>
          <cell r="D990" t="e">
            <v>#DIV/0!</v>
          </cell>
          <cell r="E990" t="e">
            <v>#DIV/0!</v>
          </cell>
        </row>
        <row r="991">
          <cell r="A991">
            <v>40435</v>
          </cell>
          <cell r="B991" t="str">
            <v>#Calc</v>
          </cell>
          <cell r="C991" t="e">
            <v>#DIV/0!</v>
          </cell>
          <cell r="D991" t="e">
            <v>#DIV/0!</v>
          </cell>
          <cell r="E991" t="e">
            <v>#DIV/0!</v>
          </cell>
        </row>
        <row r="992">
          <cell r="A992">
            <v>40436</v>
          </cell>
          <cell r="B992" t="str">
            <v>#Calc</v>
          </cell>
          <cell r="C992" t="e">
            <v>#DIV/0!</v>
          </cell>
          <cell r="D992" t="e">
            <v>#DIV/0!</v>
          </cell>
          <cell r="E992" t="e">
            <v>#DIV/0!</v>
          </cell>
        </row>
        <row r="993">
          <cell r="A993">
            <v>40437</v>
          </cell>
          <cell r="B993" t="str">
            <v>#Calc</v>
          </cell>
          <cell r="C993" t="e">
            <v>#DIV/0!</v>
          </cell>
          <cell r="D993" t="e">
            <v>#DIV/0!</v>
          </cell>
          <cell r="E993" t="e">
            <v>#DIV/0!</v>
          </cell>
        </row>
        <row r="994">
          <cell r="A994">
            <v>40438</v>
          </cell>
          <cell r="B994" t="str">
            <v>#Calc</v>
          </cell>
          <cell r="C994" t="e">
            <v>#DIV/0!</v>
          </cell>
          <cell r="D994" t="e">
            <v>#DIV/0!</v>
          </cell>
          <cell r="E994" t="e">
            <v>#DIV/0!</v>
          </cell>
        </row>
        <row r="995">
          <cell r="A995">
            <v>40439</v>
          </cell>
          <cell r="B995" t="str">
            <v>#Calc</v>
          </cell>
          <cell r="C995" t="e">
            <v>#DIV/0!</v>
          </cell>
          <cell r="D995" t="e">
            <v>#DIV/0!</v>
          </cell>
          <cell r="E995" t="e">
            <v>#DIV/0!</v>
          </cell>
        </row>
        <row r="996">
          <cell r="A996">
            <v>40440</v>
          </cell>
          <cell r="B996" t="str">
            <v>#Calc</v>
          </cell>
          <cell r="C996" t="e">
            <v>#DIV/0!</v>
          </cell>
          <cell r="D996" t="e">
            <v>#DIV/0!</v>
          </cell>
          <cell r="E996" t="e">
            <v>#DIV/0!</v>
          </cell>
        </row>
        <row r="997">
          <cell r="A997">
            <v>40441</v>
          </cell>
          <cell r="B997" t="str">
            <v>#Calc</v>
          </cell>
          <cell r="C997" t="e">
            <v>#DIV/0!</v>
          </cell>
          <cell r="D997" t="e">
            <v>#DIV/0!</v>
          </cell>
          <cell r="E997" t="e">
            <v>#DIV/0!</v>
          </cell>
        </row>
        <row r="998">
          <cell r="A998">
            <v>40442</v>
          </cell>
          <cell r="B998" t="str">
            <v>#Calc</v>
          </cell>
          <cell r="C998" t="e">
            <v>#DIV/0!</v>
          </cell>
          <cell r="D998" t="e">
            <v>#DIV/0!</v>
          </cell>
          <cell r="E998" t="e">
            <v>#DIV/0!</v>
          </cell>
        </row>
        <row r="999">
          <cell r="A999">
            <v>40443</v>
          </cell>
          <cell r="B999" t="str">
            <v>#Calc</v>
          </cell>
          <cell r="C999" t="e">
            <v>#DIV/0!</v>
          </cell>
          <cell r="D999" t="e">
            <v>#DIV/0!</v>
          </cell>
          <cell r="E999" t="e">
            <v>#DIV/0!</v>
          </cell>
        </row>
        <row r="1000">
          <cell r="A1000">
            <v>40444</v>
          </cell>
          <cell r="B1000" t="str">
            <v>#Calc</v>
          </cell>
          <cell r="C1000" t="e">
            <v>#DIV/0!</v>
          </cell>
          <cell r="D1000" t="e">
            <v>#DIV/0!</v>
          </cell>
          <cell r="E1000" t="e">
            <v>#DIV/0!</v>
          </cell>
        </row>
        <row r="1001">
          <cell r="A1001">
            <v>40445</v>
          </cell>
          <cell r="B1001" t="str">
            <v>#Calc</v>
          </cell>
          <cell r="C1001" t="e">
            <v>#DIV/0!</v>
          </cell>
          <cell r="D1001" t="e">
            <v>#DIV/0!</v>
          </cell>
          <cell r="E1001" t="e">
            <v>#DIV/0!</v>
          </cell>
        </row>
        <row r="1002">
          <cell r="A1002">
            <v>40446</v>
          </cell>
          <cell r="B1002" t="str">
            <v>#Calc</v>
          </cell>
          <cell r="C1002" t="e">
            <v>#DIV/0!</v>
          </cell>
          <cell r="D1002" t="e">
            <v>#DIV/0!</v>
          </cell>
          <cell r="E1002" t="e">
            <v>#DIV/0!</v>
          </cell>
        </row>
        <row r="1003">
          <cell r="A1003">
            <v>40447</v>
          </cell>
          <cell r="B1003" t="str">
            <v>#Calc</v>
          </cell>
          <cell r="C1003" t="e">
            <v>#DIV/0!</v>
          </cell>
          <cell r="D1003" t="e">
            <v>#DIV/0!</v>
          </cell>
          <cell r="E1003" t="e">
            <v>#DIV/0!</v>
          </cell>
        </row>
        <row r="1004">
          <cell r="A1004">
            <v>40448</v>
          </cell>
          <cell r="B1004" t="str">
            <v>#Calc</v>
          </cell>
          <cell r="C1004" t="e">
            <v>#DIV/0!</v>
          </cell>
          <cell r="D1004" t="e">
            <v>#DIV/0!</v>
          </cell>
          <cell r="E1004" t="e">
            <v>#DIV/0!</v>
          </cell>
        </row>
        <row r="1005">
          <cell r="A1005">
            <v>40449</v>
          </cell>
          <cell r="B1005" t="str">
            <v>#Calc</v>
          </cell>
          <cell r="C1005" t="e">
            <v>#DIV/0!</v>
          </cell>
          <cell r="D1005" t="e">
            <v>#DIV/0!</v>
          </cell>
          <cell r="E1005" t="e">
            <v>#DIV/0!</v>
          </cell>
        </row>
        <row r="1006">
          <cell r="A1006">
            <v>40450</v>
          </cell>
          <cell r="B1006" t="str">
            <v>#Calc</v>
          </cell>
          <cell r="C1006" t="e">
            <v>#DIV/0!</v>
          </cell>
          <cell r="D1006" t="e">
            <v>#DIV/0!</v>
          </cell>
          <cell r="E1006" t="e">
            <v>#DIV/0!</v>
          </cell>
        </row>
        <row r="1007">
          <cell r="A1007">
            <v>40451</v>
          </cell>
          <cell r="B1007" t="str">
            <v>#Calc</v>
          </cell>
          <cell r="C1007" t="e">
            <v>#DIV/0!</v>
          </cell>
          <cell r="D1007" t="e">
            <v>#DIV/0!</v>
          </cell>
          <cell r="E1007" t="e">
            <v>#DIV/0!</v>
          </cell>
        </row>
        <row r="1008">
          <cell r="A1008">
            <v>40452</v>
          </cell>
          <cell r="B1008" t="str">
            <v>#Calc</v>
          </cell>
          <cell r="C1008" t="e">
            <v>#DIV/0!</v>
          </cell>
          <cell r="D1008" t="e">
            <v>#DIV/0!</v>
          </cell>
          <cell r="E1008" t="e">
            <v>#DIV/0!</v>
          </cell>
        </row>
        <row r="1009">
          <cell r="A1009">
            <v>40453</v>
          </cell>
          <cell r="B1009" t="str">
            <v>#Calc</v>
          </cell>
          <cell r="C1009" t="e">
            <v>#DIV/0!</v>
          </cell>
          <cell r="D1009" t="e">
            <v>#DIV/0!</v>
          </cell>
          <cell r="E1009" t="e">
            <v>#DIV/0!</v>
          </cell>
        </row>
        <row r="1010">
          <cell r="A1010">
            <v>40454</v>
          </cell>
          <cell r="B1010" t="str">
            <v>#Calc</v>
          </cell>
          <cell r="C1010" t="e">
            <v>#DIV/0!</v>
          </cell>
          <cell r="D1010" t="e">
            <v>#DIV/0!</v>
          </cell>
          <cell r="E1010" t="e">
            <v>#DIV/0!</v>
          </cell>
        </row>
        <row r="1011">
          <cell r="A1011">
            <v>40455</v>
          </cell>
          <cell r="B1011" t="str">
            <v>#Calc</v>
          </cell>
          <cell r="C1011" t="e">
            <v>#DIV/0!</v>
          </cell>
          <cell r="D1011" t="e">
            <v>#DIV/0!</v>
          </cell>
          <cell r="E1011" t="e">
            <v>#DIV/0!</v>
          </cell>
        </row>
        <row r="1012">
          <cell r="A1012">
            <v>40456</v>
          </cell>
          <cell r="B1012" t="str">
            <v>#Calc</v>
          </cell>
          <cell r="C1012" t="e">
            <v>#DIV/0!</v>
          </cell>
          <cell r="D1012" t="e">
            <v>#DIV/0!</v>
          </cell>
          <cell r="E1012" t="e">
            <v>#DIV/0!</v>
          </cell>
        </row>
        <row r="1013">
          <cell r="A1013">
            <v>40457</v>
          </cell>
          <cell r="B1013" t="str">
            <v>#Calc</v>
          </cell>
          <cell r="C1013" t="e">
            <v>#DIV/0!</v>
          </cell>
          <cell r="D1013" t="e">
            <v>#DIV/0!</v>
          </cell>
          <cell r="E1013" t="e">
            <v>#DIV/0!</v>
          </cell>
        </row>
        <row r="1014">
          <cell r="A1014">
            <v>40458</v>
          </cell>
          <cell r="B1014" t="str">
            <v>#Calc</v>
          </cell>
          <cell r="C1014" t="e">
            <v>#DIV/0!</v>
          </cell>
          <cell r="D1014" t="e">
            <v>#DIV/0!</v>
          </cell>
          <cell r="E1014" t="e">
            <v>#DIV/0!</v>
          </cell>
        </row>
        <row r="1015">
          <cell r="A1015">
            <v>40459</v>
          </cell>
          <cell r="B1015" t="str">
            <v>#Calc</v>
          </cell>
          <cell r="C1015" t="e">
            <v>#DIV/0!</v>
          </cell>
          <cell r="D1015" t="e">
            <v>#DIV/0!</v>
          </cell>
          <cell r="E1015" t="e">
            <v>#DIV/0!</v>
          </cell>
        </row>
        <row r="1016">
          <cell r="A1016">
            <v>40460</v>
          </cell>
          <cell r="B1016" t="str">
            <v>#Calc</v>
          </cell>
          <cell r="C1016" t="e">
            <v>#DIV/0!</v>
          </cell>
          <cell r="D1016" t="e">
            <v>#DIV/0!</v>
          </cell>
          <cell r="E1016" t="e">
            <v>#DIV/0!</v>
          </cell>
        </row>
        <row r="1017">
          <cell r="A1017">
            <v>40461</v>
          </cell>
          <cell r="B1017" t="str">
            <v>#Calc</v>
          </cell>
          <cell r="C1017" t="e">
            <v>#DIV/0!</v>
          </cell>
          <cell r="D1017" t="e">
            <v>#DIV/0!</v>
          </cell>
          <cell r="E1017" t="e">
            <v>#DIV/0!</v>
          </cell>
        </row>
        <row r="1018">
          <cell r="A1018">
            <v>40462</v>
          </cell>
          <cell r="B1018" t="str">
            <v>#Calc</v>
          </cell>
          <cell r="C1018" t="e">
            <v>#DIV/0!</v>
          </cell>
          <cell r="D1018" t="e">
            <v>#DIV/0!</v>
          </cell>
          <cell r="E1018" t="e">
            <v>#DIV/0!</v>
          </cell>
        </row>
        <row r="1019">
          <cell r="A1019">
            <v>40463</v>
          </cell>
          <cell r="B1019" t="str">
            <v>#Calc</v>
          </cell>
          <cell r="C1019" t="e">
            <v>#DIV/0!</v>
          </cell>
          <cell r="D1019" t="e">
            <v>#DIV/0!</v>
          </cell>
          <cell r="E1019" t="e">
            <v>#DIV/0!</v>
          </cell>
        </row>
        <row r="1020">
          <cell r="A1020">
            <v>40464</v>
          </cell>
          <cell r="B1020" t="str">
            <v>#Calc</v>
          </cell>
          <cell r="C1020" t="e">
            <v>#DIV/0!</v>
          </cell>
          <cell r="D1020" t="e">
            <v>#DIV/0!</v>
          </cell>
          <cell r="E1020" t="e">
            <v>#DIV/0!</v>
          </cell>
        </row>
        <row r="1021">
          <cell r="A1021">
            <v>40465</v>
          </cell>
          <cell r="B1021" t="str">
            <v>#Calc</v>
          </cell>
          <cell r="C1021" t="e">
            <v>#DIV/0!</v>
          </cell>
          <cell r="D1021" t="e">
            <v>#DIV/0!</v>
          </cell>
          <cell r="E1021" t="e">
            <v>#DIV/0!</v>
          </cell>
        </row>
        <row r="1022">
          <cell r="A1022">
            <v>40466</v>
          </cell>
          <cell r="B1022" t="str">
            <v>#Calc</v>
          </cell>
          <cell r="C1022" t="e">
            <v>#DIV/0!</v>
          </cell>
          <cell r="D1022" t="e">
            <v>#DIV/0!</v>
          </cell>
          <cell r="E1022" t="e">
            <v>#DIV/0!</v>
          </cell>
        </row>
        <row r="1023">
          <cell r="A1023">
            <v>40467</v>
          </cell>
          <cell r="B1023" t="str">
            <v>#Calc</v>
          </cell>
          <cell r="C1023" t="e">
            <v>#DIV/0!</v>
          </cell>
          <cell r="D1023" t="e">
            <v>#DIV/0!</v>
          </cell>
          <cell r="E1023" t="e">
            <v>#DIV/0!</v>
          </cell>
        </row>
        <row r="1024">
          <cell r="A1024">
            <v>40468</v>
          </cell>
          <cell r="B1024" t="str">
            <v>#Calc</v>
          </cell>
          <cell r="C1024" t="e">
            <v>#DIV/0!</v>
          </cell>
          <cell r="D1024" t="e">
            <v>#DIV/0!</v>
          </cell>
          <cell r="E1024" t="e">
            <v>#DIV/0!</v>
          </cell>
        </row>
        <row r="1025">
          <cell r="A1025">
            <v>40469</v>
          </cell>
          <cell r="B1025" t="str">
            <v>#Calc</v>
          </cell>
          <cell r="C1025" t="e">
            <v>#DIV/0!</v>
          </cell>
          <cell r="D1025" t="e">
            <v>#DIV/0!</v>
          </cell>
          <cell r="E1025" t="e">
            <v>#DIV/0!</v>
          </cell>
        </row>
        <row r="1026">
          <cell r="A1026">
            <v>40470</v>
          </cell>
          <cell r="B1026" t="str">
            <v>#Calc</v>
          </cell>
          <cell r="C1026" t="e">
            <v>#DIV/0!</v>
          </cell>
          <cell r="D1026" t="e">
            <v>#DIV/0!</v>
          </cell>
          <cell r="E1026" t="e">
            <v>#DIV/0!</v>
          </cell>
        </row>
        <row r="1027">
          <cell r="A1027">
            <v>40471</v>
          </cell>
          <cell r="B1027" t="str">
            <v>#Calc</v>
          </cell>
          <cell r="C1027" t="e">
            <v>#DIV/0!</v>
          </cell>
          <cell r="D1027" t="e">
            <v>#DIV/0!</v>
          </cell>
          <cell r="E1027" t="e">
            <v>#DIV/0!</v>
          </cell>
        </row>
        <row r="1028">
          <cell r="A1028">
            <v>40472</v>
          </cell>
          <cell r="B1028" t="str">
            <v>#Calc</v>
          </cell>
          <cell r="C1028" t="e">
            <v>#DIV/0!</v>
          </cell>
          <cell r="D1028" t="e">
            <v>#DIV/0!</v>
          </cell>
          <cell r="E1028" t="e">
            <v>#DIV/0!</v>
          </cell>
        </row>
        <row r="1029">
          <cell r="A1029">
            <v>40473</v>
          </cell>
          <cell r="B1029" t="str">
            <v>#Calc</v>
          </cell>
          <cell r="C1029" t="e">
            <v>#DIV/0!</v>
          </cell>
          <cell r="D1029" t="e">
            <v>#DIV/0!</v>
          </cell>
          <cell r="E1029" t="e">
            <v>#DIV/0!</v>
          </cell>
        </row>
      </sheetData>
      <sheetData sheetId="3"/>
      <sheetData sheetId="4">
        <row r="2">
          <cell r="B2" t="str">
            <v>1Q11 Estimates vs. Actual</v>
          </cell>
        </row>
        <row r="3">
          <cell r="B3" t="str">
            <v>R$ MN</v>
          </cell>
          <cell r="C3" t="str">
            <v>1Q11a</v>
          </cell>
          <cell r="D3" t="str">
            <v>1Q11e</v>
          </cell>
          <cell r="E3" t="str">
            <v>4Q10a</v>
          </cell>
          <cell r="F3" t="str">
            <v>1Q10a</v>
          </cell>
          <cell r="G3" t="str">
            <v>A/E</v>
          </cell>
          <cell r="H3" t="str">
            <v>Q/Q</v>
          </cell>
          <cell r="I3" t="str">
            <v>Y/Y</v>
          </cell>
          <cell r="L3" t="str">
            <v>Conference Call</v>
          </cell>
        </row>
        <row r="4">
          <cell r="B4" t="str">
            <v>Net Revenue</v>
          </cell>
          <cell r="C4">
            <v>521.27099999999996</v>
          </cell>
          <cell r="D4">
            <v>562.76286990113567</v>
          </cell>
          <cell r="E4">
            <v>521.27099999999996</v>
          </cell>
          <cell r="F4">
            <v>492.94900000000001</v>
          </cell>
          <cell r="G4">
            <v>-7.3728868978909179E-2</v>
          </cell>
          <cell r="H4">
            <v>0</v>
          </cell>
          <cell r="I4">
            <v>5.7454219402006901E-2</v>
          </cell>
          <cell r="M4" t="str">
            <v>Time</v>
          </cell>
          <cell r="N4" t="str">
            <v>Number</v>
          </cell>
          <cell r="O4" t="str">
            <v>Code</v>
          </cell>
          <cell r="Q4">
            <v>518.6</v>
          </cell>
          <cell r="R4">
            <v>5.1504049363670923E-3</v>
          </cell>
        </row>
        <row r="5">
          <cell r="B5" t="str">
            <v xml:space="preserve">Ebitda </v>
          </cell>
          <cell r="C5">
            <v>22.228000000000002</v>
          </cell>
          <cell r="D5">
            <v>39.820279156020241</v>
          </cell>
          <cell r="E5">
            <v>22.228000000000002</v>
          </cell>
          <cell r="F5">
            <v>46.963999999999999</v>
          </cell>
          <cell r="G5">
            <v>-0.44179195949610883</v>
          </cell>
          <cell r="H5">
            <v>0</v>
          </cell>
          <cell r="I5">
            <v>-0.52670130312579844</v>
          </cell>
          <cell r="L5" t="str">
            <v>Portuguese</v>
          </cell>
          <cell r="M5" t="str">
            <v>9 AM EST</v>
          </cell>
          <cell r="N5" t="str">
            <v>+55 (11) 2188-0155</v>
          </cell>
          <cell r="O5" t="str">
            <v xml:space="preserve">Drogasil </v>
          </cell>
          <cell r="Q5">
            <v>37.075000000000003</v>
          </cell>
          <cell r="R5">
            <v>-0.40045853000674314</v>
          </cell>
        </row>
        <row r="6">
          <cell r="B6" t="str">
            <v>Ebitda margin</v>
          </cell>
          <cell r="C6">
            <v>4.2641927135789258E-2</v>
          </cell>
          <cell r="D6">
            <v>7.0758540205425671E-2</v>
          </cell>
          <cell r="E6">
            <v>4.2641927135789258E-2</v>
          </cell>
          <cell r="F6">
            <v>9.5271518960379262E-2</v>
          </cell>
          <cell r="L6" t="str">
            <v>English</v>
          </cell>
          <cell r="M6" t="str">
            <v>11 AM EST</v>
          </cell>
          <cell r="N6" t="str">
            <v>+1 (412) 317-6776</v>
          </cell>
          <cell r="O6" t="str">
            <v xml:space="preserve">Drogasil </v>
          </cell>
          <cell r="Q6">
            <v>7.1490551484766685E-2</v>
          </cell>
        </row>
        <row r="7">
          <cell r="B7" t="str">
            <v>Net Income</v>
          </cell>
          <cell r="C7">
            <v>11.587</v>
          </cell>
          <cell r="D7">
            <v>23.465601346226261</v>
          </cell>
          <cell r="E7">
            <v>11.629</v>
          </cell>
          <cell r="F7">
            <v>29.033999999999999</v>
          </cell>
          <cell r="G7">
            <v>-0.50621337893548501</v>
          </cell>
          <cell r="H7">
            <v>-3.6116605039125949E-3</v>
          </cell>
          <cell r="I7">
            <v>-0.60091616725218711</v>
          </cell>
          <cell r="L7" t="str">
            <v>Key Themes: SSS growth, margins and M&amp;A pipeline</v>
          </cell>
          <cell r="Q7">
            <v>21.875</v>
          </cell>
          <cell r="R7">
            <v>-0.47030857142857141</v>
          </cell>
        </row>
        <row r="9">
          <cell r="B9" t="str">
            <v>Source: Company Data, Morgan Stanley Research</v>
          </cell>
        </row>
        <row r="16">
          <cell r="B16" t="str">
            <v>DROG3.SA</v>
          </cell>
          <cell r="C16" t="str">
            <v>11Q1</v>
          </cell>
        </row>
        <row r="17">
          <cell r="B17" t="str">
            <v>Net Revenue</v>
          </cell>
          <cell r="C17">
            <v>533.28600000000006</v>
          </cell>
          <cell r="D17">
            <v>-2.2530124548553854E-2</v>
          </cell>
        </row>
        <row r="18">
          <cell r="B18" t="str">
            <v>Ebitda</v>
          </cell>
          <cell r="C18">
            <v>24.766999999999999</v>
          </cell>
          <cell r="D18">
            <v>-0.10251544393749734</v>
          </cell>
        </row>
        <row r="19">
          <cell r="B19" t="str">
            <v>Net Income</v>
          </cell>
          <cell r="C19">
            <v>14.25</v>
          </cell>
          <cell r="D19">
            <v>-0.1868771929824562</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932.42080930800876</v>
          </cell>
          <cell r="E12">
            <v>1421.1035914094464</v>
          </cell>
          <cell r="F12">
            <v>1765.8870921994021</v>
          </cell>
          <cell r="G12">
            <v>1055.7675672663318</v>
          </cell>
          <cell r="H12">
            <v>577.39612356401631</v>
          </cell>
          <cell r="BA12" t="str">
            <v>.</v>
          </cell>
        </row>
        <row r="13">
          <cell r="C13" t="str">
            <v>Pipeline products launching 2010–2015</v>
          </cell>
          <cell r="D13">
            <v>488.88851560750004</v>
          </cell>
          <cell r="E13">
            <v>1032.6222136879819</v>
          </cell>
          <cell r="F13">
            <v>1194.3879881319788</v>
          </cell>
          <cell r="G13">
            <v>1586.9809373847056</v>
          </cell>
          <cell r="H13">
            <v>1912.159684759381</v>
          </cell>
          <cell r="BA13" t="str">
            <v>.</v>
          </cell>
        </row>
        <row r="14">
          <cell r="C14" t="str">
            <v>Products expiring 2010–15</v>
          </cell>
          <cell r="D14">
            <v>-3093.4238533699972</v>
          </cell>
          <cell r="E14">
            <v>-9244.3086322740019</v>
          </cell>
          <cell r="F14">
            <v>-2500.25038596167</v>
          </cell>
          <cell r="G14">
            <v>-2111.4680686893898</v>
          </cell>
          <cell r="H14">
            <v>-2273.0544201852699</v>
          </cell>
          <cell r="BA14" t="str">
            <v>.</v>
          </cell>
        </row>
        <row r="15">
          <cell r="C15" t="str">
            <v>Net YOY change</v>
          </cell>
          <cell r="D15">
            <v>-1672.1145284544909</v>
          </cell>
          <cell r="E15">
            <v>-6790.582827176564</v>
          </cell>
          <cell r="F15">
            <v>460.02469436970568</v>
          </cell>
          <cell r="G15">
            <v>531.28043596164935</v>
          </cell>
          <cell r="H15">
            <v>216.50138813813101</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cell r="BH1" t="str">
            <v>.</v>
          </cell>
        </row>
        <row r="2">
          <cell r="BH2" t="str">
            <v>.</v>
          </cell>
        </row>
        <row r="3">
          <cell r="BH3" t="str">
            <v>.</v>
          </cell>
        </row>
        <row r="6">
          <cell r="C6" t="str">
            <v>Input starting data point here:</v>
          </cell>
        </row>
        <row r="7">
          <cell r="C7" t="str">
            <v>2010E</v>
          </cell>
          <cell r="D7">
            <v>67.2</v>
          </cell>
        </row>
        <row r="8">
          <cell r="M8" t="str">
            <v>inv series</v>
          </cell>
          <cell r="P8" t="str">
            <v>clean labels</v>
          </cell>
        </row>
        <row r="9">
          <cell r="M9" t="str">
            <v>for labels</v>
          </cell>
        </row>
        <row r="10">
          <cell r="C10" t="str">
            <v>Input increments here:</v>
          </cell>
          <cell r="G10">
            <v>3</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67.2</v>
          </cell>
          <cell r="M12">
            <v>0</v>
          </cell>
          <cell r="N12">
            <v>0</v>
          </cell>
          <cell r="O12">
            <v>0</v>
          </cell>
          <cell r="P12" t="str">
            <v/>
          </cell>
          <cell r="Q12" t="str">
            <v/>
          </cell>
          <cell r="R12" t="str">
            <v/>
          </cell>
          <cell r="S12">
            <v>67.2</v>
          </cell>
          <cell r="T12" t="str">
            <v>2010E</v>
          </cell>
        </row>
        <row r="13">
          <cell r="C13" t="str">
            <v>In-Line Products</v>
          </cell>
          <cell r="D13">
            <v>5.8</v>
          </cell>
          <cell r="G13">
            <v>1</v>
          </cell>
          <cell r="H13">
            <v>67.2</v>
          </cell>
          <cell r="I13" t="str">
            <v/>
          </cell>
          <cell r="J13">
            <v>0</v>
          </cell>
          <cell r="K13">
            <v>5.8</v>
          </cell>
          <cell r="M13">
            <v>0</v>
          </cell>
          <cell r="N13">
            <v>0</v>
          </cell>
          <cell r="O13">
            <v>0</v>
          </cell>
          <cell r="P13" t="str">
            <v/>
          </cell>
          <cell r="Q13" t="str">
            <v/>
          </cell>
          <cell r="R13">
            <v>5.8</v>
          </cell>
          <cell r="S13" t="str">
            <v/>
          </cell>
          <cell r="T13" t="str">
            <v/>
          </cell>
          <cell r="U13" t="str">
            <v>In-Line Products</v>
          </cell>
        </row>
        <row r="14">
          <cell r="C14" t="str">
            <v>Pipeline</v>
          </cell>
          <cell r="D14">
            <v>6.2</v>
          </cell>
          <cell r="G14">
            <v>2</v>
          </cell>
          <cell r="H14">
            <v>73</v>
          </cell>
          <cell r="I14" t="str">
            <v/>
          </cell>
          <cell r="J14">
            <v>0</v>
          </cell>
          <cell r="K14">
            <v>6.2</v>
          </cell>
          <cell r="M14">
            <v>0</v>
          </cell>
          <cell r="N14">
            <v>0</v>
          </cell>
          <cell r="O14">
            <v>0</v>
          </cell>
          <cell r="P14" t="str">
            <v/>
          </cell>
          <cell r="Q14" t="str">
            <v/>
          </cell>
          <cell r="R14">
            <v>6.2</v>
          </cell>
          <cell r="S14" t="str">
            <v/>
          </cell>
          <cell r="T14" t="str">
            <v/>
          </cell>
          <cell r="U14" t="str">
            <v>Pipeline</v>
          </cell>
        </row>
        <row r="15">
          <cell r="C15" t="str">
            <v>Expirations</v>
          </cell>
          <cell r="D15">
            <v>-19.2</v>
          </cell>
          <cell r="G15">
            <v>3</v>
          </cell>
          <cell r="H15">
            <v>60</v>
          </cell>
          <cell r="I15" t="str">
            <v/>
          </cell>
          <cell r="J15">
            <v>19.2</v>
          </cell>
          <cell r="K15">
            <v>0</v>
          </cell>
          <cell r="M15">
            <v>0</v>
          </cell>
          <cell r="N15">
            <v>0</v>
          </cell>
          <cell r="O15">
            <v>0</v>
          </cell>
          <cell r="P15" t="str">
            <v/>
          </cell>
          <cell r="Q15">
            <v>-19.2</v>
          </cell>
          <cell r="R15" t="str">
            <v/>
          </cell>
          <cell r="S15" t="str">
            <v/>
          </cell>
          <cell r="T15" t="str">
            <v/>
          </cell>
          <cell r="U15" t="str">
            <v>Expirations</v>
          </cell>
        </row>
        <row r="16">
          <cell r="G16">
            <v>4</v>
          </cell>
          <cell r="H16" t="str">
            <v/>
          </cell>
          <cell r="I16">
            <v>60</v>
          </cell>
          <cell r="J16">
            <v>0</v>
          </cell>
          <cell r="K16">
            <v>0</v>
          </cell>
          <cell r="M16">
            <v>0</v>
          </cell>
          <cell r="N16">
            <v>0</v>
          </cell>
          <cell r="O16">
            <v>0</v>
          </cell>
          <cell r="P16">
            <v>60</v>
          </cell>
          <cell r="Q16" t="str">
            <v/>
          </cell>
          <cell r="R16" t="str">
            <v/>
          </cell>
          <cell r="S16" t="str">
            <v/>
          </cell>
          <cell r="T16" t="str">
            <v>2015E</v>
          </cell>
          <cell r="U16" t="str">
            <v/>
          </cell>
        </row>
        <row r="17">
          <cell r="G17">
            <v>5</v>
          </cell>
          <cell r="H17" t="str">
            <v/>
          </cell>
          <cell r="I17" t="str">
            <v/>
          </cell>
          <cell r="J17">
            <v>0</v>
          </cell>
          <cell r="K17">
            <v>0</v>
          </cell>
          <cell r="M17">
            <v>0</v>
          </cell>
          <cell r="N17">
            <v>0</v>
          </cell>
          <cell r="O17">
            <v>0</v>
          </cell>
          <cell r="P17" t="str">
            <v/>
          </cell>
          <cell r="Q17" t="str">
            <v/>
          </cell>
          <cell r="R17" t="str">
            <v/>
          </cell>
          <cell r="S17" t="str">
            <v/>
          </cell>
          <cell r="T17" t="str">
            <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G19">
            <v>7</v>
          </cell>
          <cell r="H19" t="str">
            <v/>
          </cell>
          <cell r="I19" t="str">
            <v/>
          </cell>
          <cell r="J19">
            <v>0</v>
          </cell>
          <cell r="K19">
            <v>0</v>
          </cell>
          <cell r="M19">
            <v>0</v>
          </cell>
          <cell r="N19">
            <v>0</v>
          </cell>
          <cell r="O19">
            <v>0</v>
          </cell>
          <cell r="P19" t="str">
            <v/>
          </cell>
          <cell r="Q19" t="str">
            <v/>
          </cell>
          <cell r="R19" t="str">
            <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-7.2</v>
          </cell>
        </row>
        <row r="27">
          <cell r="C27" t="str">
            <v>Input label for end point here:</v>
          </cell>
        </row>
        <row r="28">
          <cell r="C28" t="str">
            <v>2015E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3">
        <row r="1">
          <cell r="S1" t="str">
            <v>SmartCharts</v>
          </cell>
          <cell r="BB1" t="str">
            <v>.</v>
          </cell>
        </row>
        <row r="2">
          <cell r="BB2" t="str">
            <v>.</v>
          </cell>
        </row>
        <row r="3">
          <cell r="BB3" t="str">
            <v>.</v>
          </cell>
        </row>
        <row r="4">
          <cell r="BB4" t="str">
            <v>.</v>
          </cell>
        </row>
        <row r="5">
          <cell r="C5" t="str">
            <v>Define value axis here:</v>
          </cell>
        </row>
        <row r="6">
          <cell r="C6" t="str">
            <v>PFE/WYE Revenue Contribution per Segment</v>
          </cell>
        </row>
        <row r="10">
          <cell r="C10" t="str">
            <v>Input your data here:</v>
          </cell>
          <cell r="BB10" t="str">
            <v>.</v>
          </cell>
        </row>
        <row r="11">
          <cell r="D11" t="str">
            <v>Other</v>
          </cell>
          <cell r="E11" t="str">
            <v>Nutritionals</v>
          </cell>
          <cell r="F11" t="str">
            <v>Animal</v>
          </cell>
          <cell r="G11" t="str">
            <v>CHC</v>
          </cell>
          <cell r="H11" t="str">
            <v>Biologic</v>
          </cell>
          <cell r="I11" t="str">
            <v>Traditional</v>
          </cell>
          <cell r="BB11" t="str">
            <v>.</v>
          </cell>
        </row>
        <row r="12">
          <cell r="C12">
            <v>2010</v>
          </cell>
          <cell r="D12">
            <v>7.3922836848778701E-3</v>
          </cell>
          <cell r="E12">
            <v>3.9694505637046879E-2</v>
          </cell>
          <cell r="F12">
            <v>4.9542591862029917E-2</v>
          </cell>
          <cell r="G12">
            <v>4.5134290951814274E-2</v>
          </cell>
          <cell r="H12">
            <v>0.15079210822131184</v>
          </cell>
          <cell r="I12">
            <v>0.70744421964291904</v>
          </cell>
          <cell r="BB12" t="str">
            <v>.</v>
          </cell>
        </row>
        <row r="13">
          <cell r="C13">
            <v>2011</v>
          </cell>
          <cell r="D13">
            <v>7.8621358780429015E-3</v>
          </cell>
          <cell r="E13">
            <v>4.3501848606407156E-2</v>
          </cell>
          <cell r="F13">
            <v>5.2892461739374758E-2</v>
          </cell>
          <cell r="G13">
            <v>4.7788394858716006E-2</v>
          </cell>
          <cell r="H13">
            <v>0.16335309234331286</v>
          </cell>
          <cell r="I13">
            <v>0.68460206657414613</v>
          </cell>
          <cell r="BB13" t="str">
            <v>.</v>
          </cell>
        </row>
        <row r="14">
          <cell r="C14">
            <v>2012</v>
          </cell>
          <cell r="D14">
            <v>9.0894156599119914E-3</v>
          </cell>
          <cell r="E14">
            <v>5.1809888445371488E-2</v>
          </cell>
          <cell r="F14">
            <v>6.1361732478238944E-2</v>
          </cell>
          <cell r="G14">
            <v>5.4948172167998723E-2</v>
          </cell>
          <cell r="H14">
            <v>0.2064642573378605</v>
          </cell>
          <cell r="I14">
            <v>0.61632653391061831</v>
          </cell>
          <cell r="BB14" t="str">
            <v>.</v>
          </cell>
        </row>
        <row r="15">
          <cell r="C15">
            <v>2013</v>
          </cell>
          <cell r="D15">
            <v>9.3639207719231066E-3</v>
          </cell>
          <cell r="E15">
            <v>5.4972084194039497E-2</v>
          </cell>
          <cell r="F15">
            <v>6.3414379086380118E-2</v>
          </cell>
          <cell r="G15">
            <v>5.6314339157607203E-2</v>
          </cell>
          <cell r="H15">
            <v>0.22546494243949647</v>
          </cell>
          <cell r="I15">
            <v>0.59047033435055385</v>
          </cell>
          <cell r="BB15" t="str">
            <v>.</v>
          </cell>
        </row>
        <row r="16">
          <cell r="C16">
            <v>2014</v>
          </cell>
          <cell r="D16">
            <v>9.6393304601885728E-3</v>
          </cell>
          <cell r="E16">
            <v>5.826952701183119E-2</v>
          </cell>
          <cell r="F16">
            <v>6.5465107357308594E-2</v>
          </cell>
          <cell r="G16">
            <v>5.766814515501012E-2</v>
          </cell>
          <cell r="H16">
            <v>0.23925277361350805</v>
          </cell>
          <cell r="I16">
            <v>0.56970511640215349</v>
          </cell>
          <cell r="BB16" t="str">
            <v>.</v>
          </cell>
        </row>
        <row r="17">
          <cell r="C17">
            <v>2015</v>
          </cell>
          <cell r="D17">
            <v>9.9799761432740278E-3</v>
          </cell>
          <cell r="E17">
            <v>6.2107028447675697E-2</v>
          </cell>
          <cell r="F17">
            <v>6.7950841022483971E-2</v>
          </cell>
          <cell r="G17">
            <v>5.9392717383289405E-2</v>
          </cell>
          <cell r="H17">
            <v>0.25421323458932704</v>
          </cell>
          <cell r="I17">
            <v>0.54635620241394955</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4"/>
      <sheetData sheetId="5">
        <row r="1">
          <cell r="S1" t="str">
            <v>SmartCharts</v>
          </cell>
          <cell r="BB1" t="str">
            <v>.</v>
          </cell>
        </row>
        <row r="2">
          <cell r="BB2" t="str">
            <v>.</v>
          </cell>
        </row>
        <row r="3">
          <cell r="BB3" t="str">
            <v>.</v>
          </cell>
        </row>
        <row r="4">
          <cell r="BB4" t="str">
            <v>.</v>
          </cell>
        </row>
        <row r="5">
          <cell r="C5" t="str">
            <v>Define value axis here:</v>
          </cell>
        </row>
        <row r="6">
          <cell r="C6" t="str">
            <v>Pharmaceutical Revenue Contribution</v>
          </cell>
        </row>
        <row r="10">
          <cell r="C10" t="str">
            <v>Input your data here:</v>
          </cell>
          <cell r="BB10" t="str">
            <v>.</v>
          </cell>
        </row>
        <row r="11">
          <cell r="D11" t="str">
            <v>Traditional</v>
          </cell>
          <cell r="E11" t="str">
            <v>Biologic</v>
          </cell>
          <cell r="BB11" t="str">
            <v>.</v>
          </cell>
        </row>
        <row r="12">
          <cell r="C12">
            <v>2010</v>
          </cell>
          <cell r="D12">
            <v>0.82430001699349376</v>
          </cell>
          <cell r="E12">
            <v>0.17569998300650647</v>
          </cell>
          <cell r="BB12" t="str">
            <v>.</v>
          </cell>
        </row>
        <row r="13">
          <cell r="C13">
            <v>2011</v>
          </cell>
          <cell r="D13">
            <v>0.80735644965960518</v>
          </cell>
          <cell r="E13">
            <v>0.19264355034039463</v>
          </cell>
          <cell r="BB13" t="str">
            <v>.</v>
          </cell>
        </row>
        <row r="14">
          <cell r="C14">
            <v>2012</v>
          </cell>
          <cell r="D14">
            <v>0.74906834211819795</v>
          </cell>
          <cell r="E14">
            <v>0.25093165788180211</v>
          </cell>
          <cell r="BB14" t="str">
            <v>.</v>
          </cell>
        </row>
        <row r="15">
          <cell r="C15">
            <v>2013</v>
          </cell>
          <cell r="D15">
            <v>0.72367300587064676</v>
          </cell>
          <cell r="E15">
            <v>0.27632699412935324</v>
          </cell>
          <cell r="BB15" t="str">
            <v>.</v>
          </cell>
        </row>
        <row r="16">
          <cell r="C16">
            <v>2014</v>
          </cell>
          <cell r="D16">
            <v>0.70424570108479179</v>
          </cell>
          <cell r="E16">
            <v>0.29575429891520816</v>
          </cell>
          <cell r="BB16" t="str">
            <v>.</v>
          </cell>
        </row>
        <row r="17">
          <cell r="C17">
            <v>2015</v>
          </cell>
          <cell r="D17">
            <v>0.68245948091534925</v>
          </cell>
          <cell r="E17">
            <v>0.3175405190846507</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6"/>
      <sheetData sheetId="7"/>
      <sheetData sheetId="8"/>
      <sheetData sheetId="9"/>
      <sheetData sheetId="10"/>
      <sheetData sheetId="11"/>
      <sheetData sheetId="12">
        <row r="2">
          <cell r="B2" t="str">
            <v>($M)</v>
          </cell>
          <cell r="C2" t="str">
            <v>2009E</v>
          </cell>
          <cell r="D2" t="str">
            <v>2010E</v>
          </cell>
          <cell r="E2" t="str">
            <v>2011E</v>
          </cell>
          <cell r="F2" t="str">
            <v>2012E</v>
          </cell>
          <cell r="G2" t="str">
            <v>2013E</v>
          </cell>
          <cell r="H2" t="str">
            <v>2014E</v>
          </cell>
          <cell r="I2" t="str">
            <v>2015E</v>
          </cell>
        </row>
        <row r="3">
          <cell r="B3" t="str">
            <v>Revenue</v>
          </cell>
          <cell r="C3">
            <v>46664.590000000004</v>
          </cell>
          <cell r="D3">
            <v>59490.450000000004</v>
          </cell>
          <cell r="E3">
            <v>57134.93</v>
          </cell>
          <cell r="F3">
            <v>58779.911381268947</v>
          </cell>
          <cell r="G3">
            <v>59239.936075638652</v>
          </cell>
          <cell r="H3">
            <v>59771.216511600302</v>
          </cell>
          <cell r="I3">
            <v>59987.717899738433</v>
          </cell>
        </row>
        <row r="4">
          <cell r="B4" t="str">
            <v>Op. Income</v>
          </cell>
          <cell r="C4">
            <v>7540</v>
          </cell>
          <cell r="D4">
            <v>10000</v>
          </cell>
          <cell r="E4">
            <v>9200</v>
          </cell>
          <cell r="F4">
            <v>23420.697731424829</v>
          </cell>
          <cell r="G4">
            <v>24062.427582023694</v>
          </cell>
          <cell r="H4">
            <v>24252.934339512249</v>
          </cell>
          <cell r="I4">
            <v>24182.870845785517</v>
          </cell>
        </row>
        <row r="5">
          <cell r="B5" t="str">
            <v>Op. Margin</v>
          </cell>
          <cell r="C5">
            <v>0.15271279077999245</v>
          </cell>
          <cell r="D5">
            <v>0.14871522964147593</v>
          </cell>
          <cell r="E5">
            <v>0.14030701020421829</v>
          </cell>
          <cell r="F5">
            <v>0.39844731271384948</v>
          </cell>
          <cell r="G5">
            <v>0.40618591403104048</v>
          </cell>
          <cell r="H5">
            <v>0.40576276935580319</v>
          </cell>
          <cell r="I5">
            <v>0.40313036888991177</v>
          </cell>
        </row>
        <row r="6">
          <cell r="B6" t="str">
            <v>EPS</v>
          </cell>
          <cell r="C6">
            <v>0</v>
          </cell>
          <cell r="D6">
            <v>0</v>
          </cell>
          <cell r="E6">
            <v>0</v>
          </cell>
          <cell r="F6">
            <v>2.1029587057701495</v>
          </cell>
          <cell r="G6">
            <v>2.2372166055191349</v>
          </cell>
          <cell r="H6">
            <v>2.3276533306404867</v>
          </cell>
          <cell r="I6">
            <v>2.3911545965022829</v>
          </cell>
        </row>
      </sheetData>
      <sheetData sheetId="13">
        <row r="1">
          <cell r="B1" t="str">
            <v>Historical Planned vs. Realized Cost Savings</v>
          </cell>
        </row>
        <row r="3">
          <cell r="B3" t="str">
            <v>($B)</v>
          </cell>
          <cell r="C3" t="str">
            <v>Warner-Lambert</v>
          </cell>
          <cell r="D3" t="str">
            <v>Pharmacia</v>
          </cell>
          <cell r="E3" t="str">
            <v>Adapting to Scale (AtS)</v>
          </cell>
          <cell r="F3" t="str">
            <v>2007/2008 Plan</v>
          </cell>
        </row>
        <row r="4">
          <cell r="B4" t="str">
            <v>Original Goal</v>
          </cell>
          <cell r="C4">
            <v>1.6</v>
          </cell>
          <cell r="D4">
            <v>3.8</v>
          </cell>
          <cell r="E4">
            <v>2</v>
          </cell>
          <cell r="F4" t="str">
            <v>1.5-2.0</v>
          </cell>
        </row>
        <row r="5">
          <cell r="B5" t="str">
            <v>Actual Savings</v>
          </cell>
          <cell r="C5">
            <v>1.8</v>
          </cell>
          <cell r="D5">
            <v>4.2</v>
          </cell>
          <cell r="E5">
            <v>2.6</v>
          </cell>
          <cell r="F5">
            <v>2.8</v>
          </cell>
        </row>
        <row r="6">
          <cell r="B6" t="str">
            <v>% Upside</v>
          </cell>
          <cell r="C6">
            <v>0.12499999999999997</v>
          </cell>
          <cell r="D6">
            <v>0.10526315789473695</v>
          </cell>
          <cell r="E6">
            <v>0.30000000000000004</v>
          </cell>
          <cell r="F6" t="str">
            <v>40%-87%</v>
          </cell>
        </row>
      </sheetData>
      <sheetData sheetId="14"/>
      <sheetData sheetId="15"/>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YCDapapUnits"/>
      <sheetName val="Narcotics-Pricing"/>
      <sheetName val="MNK-Narcotic"/>
      <sheetName val="MNK-total"/>
      <sheetName val="LAi AntiPsychotics"/>
      <sheetName val="LAi vs Oral"/>
      <sheetName val="Tysabri"/>
      <sheetName val="Ofirmev"/>
      <sheetName val="ENDO-Brand"/>
      <sheetName val="ENDO-Generics"/>
      <sheetName val="ACT-Women Health"/>
      <sheetName val="ACT-Urology"/>
      <sheetName val="ACT GI"/>
      <sheetName val="ACT Derm"/>
      <sheetName val="VRX-Derm"/>
      <sheetName val="Valeant Proforma-Class"/>
      <sheetName val="AGN-total"/>
      <sheetName val="ACT-total"/>
      <sheetName val="Wellbutrin-VRX"/>
      <sheetName val="EpiPen-MYL"/>
      <sheetName val="TevaTRx"/>
      <sheetName val="TevaSales"/>
      <sheetName val="MylanTRx"/>
      <sheetName val="MylanSales"/>
      <sheetName val="PRGOSales"/>
      <sheetName val="PRGO-total"/>
      <sheetName val="PRGOTRx"/>
      <sheetName val="PRGO-TRx-exPaddock"/>
      <sheetName val="PRGO-Sales-ex-paddock"/>
      <sheetName val="ENDPTRx"/>
      <sheetName val="ENDPSales"/>
      <sheetName val="Actavis TRx"/>
      <sheetName val="Actavis Sales"/>
      <sheetName val="Summary"/>
      <sheetName val="USgx"/>
      <sheetName val="BNL-Products"/>
      <sheetName val="BNL-total"/>
      <sheetName val="Boca"/>
      <sheetName val="WPI-OCfranchise"/>
      <sheetName val="WPI-ERfranchi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A1" t="str">
            <v>Product</v>
          </cell>
          <cell r="C1">
            <v>40544</v>
          </cell>
          <cell r="D1">
            <v>40575</v>
          </cell>
          <cell r="E1">
            <v>40603</v>
          </cell>
          <cell r="F1">
            <v>40634</v>
          </cell>
          <cell r="G1">
            <v>40664</v>
          </cell>
          <cell r="H1">
            <v>40695</v>
          </cell>
          <cell r="I1">
            <v>40725</v>
          </cell>
          <cell r="J1">
            <v>40756</v>
          </cell>
          <cell r="K1">
            <v>40787</v>
          </cell>
          <cell r="L1">
            <v>40817</v>
          </cell>
          <cell r="M1">
            <v>40848</v>
          </cell>
          <cell r="N1">
            <v>40878</v>
          </cell>
          <cell r="O1">
            <v>40909</v>
          </cell>
          <cell r="P1">
            <v>40940</v>
          </cell>
          <cell r="Q1">
            <v>40969</v>
          </cell>
          <cell r="R1">
            <v>41000</v>
          </cell>
          <cell r="S1">
            <v>41030</v>
          </cell>
          <cell r="T1">
            <v>41061</v>
          </cell>
          <cell r="U1">
            <v>41091</v>
          </cell>
          <cell r="V1">
            <v>41122</v>
          </cell>
          <cell r="W1">
            <v>41153</v>
          </cell>
          <cell r="X1">
            <v>41183</v>
          </cell>
          <cell r="Y1">
            <v>41214</v>
          </cell>
          <cell r="Z1">
            <v>41244</v>
          </cell>
          <cell r="AA1">
            <v>41275</v>
          </cell>
          <cell r="AB1">
            <v>41306</v>
          </cell>
          <cell r="AC1">
            <v>41334</v>
          </cell>
          <cell r="AD1">
            <v>41365</v>
          </cell>
          <cell r="AE1">
            <v>41395</v>
          </cell>
          <cell r="AF1">
            <v>41426</v>
          </cell>
          <cell r="AG1">
            <v>41456</v>
          </cell>
          <cell r="AH1">
            <v>41487</v>
          </cell>
          <cell r="AI1">
            <v>41518</v>
          </cell>
          <cell r="AJ1">
            <v>41548</v>
          </cell>
          <cell r="AK1">
            <v>41579</v>
          </cell>
          <cell r="AL1">
            <v>41609</v>
          </cell>
        </row>
        <row r="2">
          <cell r="A2" t="str">
            <v>WELLBUTRIN XL 09/2003 VLT</v>
          </cell>
          <cell r="B2" t="str">
            <v>Sales $</v>
          </cell>
          <cell r="C2">
            <v>20149893</v>
          </cell>
          <cell r="D2">
            <v>18879878</v>
          </cell>
          <cell r="E2">
            <v>22862391</v>
          </cell>
          <cell r="F2">
            <v>17794572</v>
          </cell>
          <cell r="G2">
            <v>17881787</v>
          </cell>
          <cell r="H2">
            <v>21824083</v>
          </cell>
          <cell r="I2">
            <v>16104251</v>
          </cell>
          <cell r="J2">
            <v>15626319</v>
          </cell>
          <cell r="K2">
            <v>19284428</v>
          </cell>
          <cell r="L2">
            <v>15217717</v>
          </cell>
          <cell r="M2">
            <v>14757546</v>
          </cell>
          <cell r="N2">
            <v>18684847</v>
          </cell>
          <cell r="O2">
            <v>14169997</v>
          </cell>
          <cell r="P2">
            <v>14513982</v>
          </cell>
          <cell r="Q2">
            <v>18534362</v>
          </cell>
          <cell r="R2">
            <v>13789949</v>
          </cell>
          <cell r="S2">
            <v>13726151</v>
          </cell>
          <cell r="T2">
            <v>17142560</v>
          </cell>
          <cell r="U2">
            <v>13288088</v>
          </cell>
          <cell r="V2">
            <v>12678456</v>
          </cell>
          <cell r="W2">
            <v>16629170</v>
          </cell>
          <cell r="X2">
            <v>14700906</v>
          </cell>
          <cell r="Y2">
            <v>14287446</v>
          </cell>
          <cell r="Z2">
            <v>18657752</v>
          </cell>
          <cell r="AA2">
            <v>14019708</v>
          </cell>
          <cell r="AB2">
            <v>13908115</v>
          </cell>
          <cell r="AC2">
            <v>17919522</v>
          </cell>
          <cell r="AD2">
            <v>14138152</v>
          </cell>
          <cell r="AE2">
            <v>14214684</v>
          </cell>
          <cell r="AF2">
            <v>16870933</v>
          </cell>
          <cell r="AG2">
            <v>13634767</v>
          </cell>
          <cell r="AH2">
            <v>13440535</v>
          </cell>
          <cell r="AI2">
            <v>18228313</v>
          </cell>
          <cell r="AJ2">
            <v>15824038</v>
          </cell>
          <cell r="AK2">
            <v>15442859</v>
          </cell>
          <cell r="AL2">
            <v>18962087</v>
          </cell>
        </row>
        <row r="3">
          <cell r="A3" t="str">
            <v>WELLBUTRIN XL 09/2003 VLT</v>
          </cell>
          <cell r="B3" t="str">
            <v>TRx</v>
          </cell>
          <cell r="C3">
            <v>69802</v>
          </cell>
          <cell r="D3">
            <v>61419</v>
          </cell>
          <cell r="E3">
            <v>64873</v>
          </cell>
          <cell r="F3">
            <v>58269</v>
          </cell>
          <cell r="G3">
            <v>57905</v>
          </cell>
          <cell r="H3">
            <v>54600</v>
          </cell>
          <cell r="I3">
            <v>50008</v>
          </cell>
          <cell r="J3">
            <v>52503</v>
          </cell>
          <cell r="K3">
            <v>48386</v>
          </cell>
          <cell r="L3">
            <v>47228</v>
          </cell>
          <cell r="M3">
            <v>47051</v>
          </cell>
          <cell r="N3">
            <v>47109</v>
          </cell>
          <cell r="O3">
            <v>42923</v>
          </cell>
          <cell r="P3">
            <v>42639</v>
          </cell>
          <cell r="Q3">
            <v>44324</v>
          </cell>
          <cell r="R3">
            <v>42089</v>
          </cell>
          <cell r="S3">
            <v>44471</v>
          </cell>
          <cell r="T3">
            <v>42067</v>
          </cell>
          <cell r="U3">
            <v>41615</v>
          </cell>
          <cell r="V3">
            <v>41231</v>
          </cell>
          <cell r="W3">
            <v>36158</v>
          </cell>
          <cell r="X3">
            <v>42647</v>
          </cell>
          <cell r="Y3">
            <v>40890</v>
          </cell>
          <cell r="Z3">
            <v>42012</v>
          </cell>
          <cell r="AA3">
            <v>41475</v>
          </cell>
          <cell r="AB3">
            <v>35726</v>
          </cell>
          <cell r="AC3">
            <v>38329</v>
          </cell>
          <cell r="AD3">
            <v>37840</v>
          </cell>
          <cell r="AE3">
            <v>38448</v>
          </cell>
          <cell r="AF3">
            <v>35597</v>
          </cell>
          <cell r="AG3">
            <v>36449</v>
          </cell>
          <cell r="AH3">
            <v>34667</v>
          </cell>
          <cell r="AI3">
            <v>32776</v>
          </cell>
          <cell r="AJ3">
            <v>34111</v>
          </cell>
          <cell r="AK3">
            <v>31142</v>
          </cell>
          <cell r="AL3">
            <v>32664</v>
          </cell>
        </row>
        <row r="5">
          <cell r="B5" t="str">
            <v>3-month rolling TRx</v>
          </cell>
          <cell r="E5">
            <v>196094</v>
          </cell>
          <cell r="F5">
            <v>184561</v>
          </cell>
          <cell r="G5">
            <v>181047</v>
          </cell>
          <cell r="H5">
            <v>170774</v>
          </cell>
          <cell r="I5">
            <v>162513</v>
          </cell>
          <cell r="J5">
            <v>157111</v>
          </cell>
          <cell r="K5">
            <v>150897</v>
          </cell>
          <cell r="L5">
            <v>148117</v>
          </cell>
          <cell r="M5">
            <v>142665</v>
          </cell>
          <cell r="N5">
            <v>141388</v>
          </cell>
          <cell r="O5">
            <v>137083</v>
          </cell>
          <cell r="P5">
            <v>132671</v>
          </cell>
          <cell r="Q5">
            <v>129886</v>
          </cell>
          <cell r="R5">
            <v>129052</v>
          </cell>
          <cell r="S5">
            <v>130884</v>
          </cell>
          <cell r="T5">
            <v>128627</v>
          </cell>
          <cell r="U5">
            <v>128153</v>
          </cell>
          <cell r="V5">
            <v>124913</v>
          </cell>
          <cell r="W5">
            <v>119004</v>
          </cell>
          <cell r="X5">
            <v>120036</v>
          </cell>
          <cell r="Y5">
            <v>119695</v>
          </cell>
          <cell r="Z5">
            <v>125549</v>
          </cell>
          <cell r="AA5">
            <v>124377</v>
          </cell>
          <cell r="AB5">
            <v>119213</v>
          </cell>
          <cell r="AC5">
            <v>115530</v>
          </cell>
          <cell r="AD5">
            <v>111895</v>
          </cell>
          <cell r="AE5">
            <v>114617</v>
          </cell>
          <cell r="AF5">
            <v>111885</v>
          </cell>
          <cell r="AG5">
            <v>110494</v>
          </cell>
          <cell r="AH5">
            <v>106713</v>
          </cell>
          <cell r="AI5">
            <v>103892</v>
          </cell>
          <cell r="AJ5">
            <v>101554</v>
          </cell>
          <cell r="AK5">
            <v>98029</v>
          </cell>
          <cell r="AL5">
            <v>97917</v>
          </cell>
        </row>
        <row r="6">
          <cell r="B6" t="str">
            <v>3-month rolling IMS sales</v>
          </cell>
          <cell r="E6">
            <v>61892162</v>
          </cell>
          <cell r="F6">
            <v>59536841</v>
          </cell>
          <cell r="G6">
            <v>58538750</v>
          </cell>
          <cell r="H6">
            <v>57500442</v>
          </cell>
          <cell r="I6">
            <v>55810121</v>
          </cell>
          <cell r="J6">
            <v>53554653</v>
          </cell>
          <cell r="K6">
            <v>51014998</v>
          </cell>
          <cell r="L6">
            <v>50128464</v>
          </cell>
          <cell r="M6">
            <v>49259691</v>
          </cell>
          <cell r="N6">
            <v>48660110</v>
          </cell>
          <cell r="O6">
            <v>47612390</v>
          </cell>
          <cell r="P6">
            <v>47368826</v>
          </cell>
          <cell r="Q6">
            <v>47218341</v>
          </cell>
          <cell r="R6">
            <v>46838293</v>
          </cell>
          <cell r="S6">
            <v>46050462</v>
          </cell>
          <cell r="T6">
            <v>44658660</v>
          </cell>
          <cell r="U6">
            <v>44156799</v>
          </cell>
          <cell r="V6">
            <v>43109104</v>
          </cell>
          <cell r="W6">
            <v>42595714</v>
          </cell>
          <cell r="X6">
            <v>44008532</v>
          </cell>
          <cell r="Y6">
            <v>45617522</v>
          </cell>
          <cell r="Z6">
            <v>47646104</v>
          </cell>
          <cell r="AA6">
            <v>46964906</v>
          </cell>
          <cell r="AB6">
            <v>46585575</v>
          </cell>
          <cell r="AC6">
            <v>45847345</v>
          </cell>
          <cell r="AD6">
            <v>45965789</v>
          </cell>
          <cell r="AE6">
            <v>46272358</v>
          </cell>
          <cell r="AF6">
            <v>45223769</v>
          </cell>
          <cell r="AG6">
            <v>44720384</v>
          </cell>
          <cell r="AH6">
            <v>43946235</v>
          </cell>
          <cell r="AI6">
            <v>45303615</v>
          </cell>
          <cell r="AJ6">
            <v>47492886</v>
          </cell>
          <cell r="AK6">
            <v>49495210</v>
          </cell>
          <cell r="AL6">
            <v>50228984</v>
          </cell>
        </row>
        <row r="8">
          <cell r="B8" t="str">
            <v>3-mos. rolling YOY TRx growth</v>
          </cell>
          <cell r="Q8">
            <v>-0.33763399186104626</v>
          </cell>
          <cell r="R8">
            <v>-0.30076234957547909</v>
          </cell>
          <cell r="S8">
            <v>-0.27707169961391243</v>
          </cell>
          <cell r="T8">
            <v>-0.2467998641479382</v>
          </cell>
          <cell r="U8">
            <v>-0.21142923950699333</v>
          </cell>
          <cell r="V8">
            <v>-0.20493791013996476</v>
          </cell>
          <cell r="W8">
            <v>-0.21135609057834148</v>
          </cell>
          <cell r="X8">
            <v>-0.18958661058487547</v>
          </cell>
          <cell r="Y8">
            <v>-0.16100655381488105</v>
          </cell>
          <cell r="Z8">
            <v>-0.112025065776445</v>
          </cell>
          <cell r="AA8">
            <v>-9.2688371278714321E-2</v>
          </cell>
          <cell r="AB8">
            <v>-0.10143889772444614</v>
          </cell>
          <cell r="AC8">
            <v>-0.11052769351585234</v>
          </cell>
          <cell r="AD8">
            <v>-0.13294640919939249</v>
          </cell>
          <cell r="AE8">
            <v>-0.12428562696739098</v>
          </cell>
          <cell r="AF8">
            <v>-0.13015929781461122</v>
          </cell>
          <cell r="AG8">
            <v>-0.13779622794628299</v>
          </cell>
          <cell r="AH8">
            <v>-0.14570140818009336</v>
          </cell>
          <cell r="AI8">
            <v>-0.12698732815703673</v>
          </cell>
          <cell r="AJ8">
            <v>-0.15397047552400944</v>
          </cell>
          <cell r="AK8">
            <v>-0.18101006725427127</v>
          </cell>
          <cell r="AL8">
            <v>-0.22008936749794905</v>
          </cell>
        </row>
        <row r="9">
          <cell r="B9" t="str">
            <v>3-mos rolling YOY IMS sales growth</v>
          </cell>
          <cell r="Q9">
            <v>-0.23708690286178724</v>
          </cell>
          <cell r="R9">
            <v>-0.2132889113145926</v>
          </cell>
          <cell r="S9">
            <v>-0.21333369776430144</v>
          </cell>
          <cell r="T9">
            <v>-0.22333362237458976</v>
          </cell>
          <cell r="U9">
            <v>-0.20880302337993495</v>
          </cell>
          <cell r="V9">
            <v>-0.19504465839784269</v>
          </cell>
          <cell r="W9">
            <v>-0.16503546662885293</v>
          </cell>
          <cell r="X9">
            <v>-0.12208496952948733</v>
          </cell>
          <cell r="Y9">
            <v>-7.393812113031728E-2</v>
          </cell>
          <cell r="Z9">
            <v>-2.0838547220711212E-2</v>
          </cell>
          <cell r="AA9">
            <v>-1.3599065285317513E-2</v>
          </cell>
          <cell r="AB9">
            <v>-1.6535157531664346E-2</v>
          </cell>
          <cell r="AC9">
            <v>-2.9035242894281277E-2</v>
          </cell>
          <cell r="AD9">
            <v>-1.8628005935229064E-2</v>
          </cell>
          <cell r="AE9">
            <v>4.8185401484137635E-3</v>
          </cell>
          <cell r="AF9">
            <v>1.2653962299809196E-2</v>
          </cell>
          <cell r="AG9">
            <v>1.2763266648925242E-2</v>
          </cell>
          <cell r="AH9">
            <v>1.9418891192913623E-2</v>
          </cell>
          <cell r="AI9">
            <v>6.3572147188329708E-2</v>
          </cell>
          <cell r="AJ9">
            <v>7.917451097891659E-2</v>
          </cell>
          <cell r="AK9">
            <v>8.5004354247913749E-2</v>
          </cell>
          <cell r="AL9">
            <v>5.4209678927788163E-2</v>
          </cell>
        </row>
      </sheetData>
      <sheetData sheetId="19" refreshError="1"/>
      <sheetData sheetId="20" refreshError="1"/>
      <sheetData sheetId="21" refreshError="1"/>
      <sheetData sheetId="22" refreshError="1"/>
      <sheetData sheetId="23" refreshError="1">
        <row r="3">
          <cell r="A3" t="str">
            <v>Corporation</v>
          </cell>
          <cell r="B3" t="str">
            <v>Product</v>
          </cell>
          <cell r="C3" t="str">
            <v>Metrics</v>
          </cell>
          <cell r="I3">
            <v>40544</v>
          </cell>
          <cell r="J3">
            <v>40575</v>
          </cell>
          <cell r="K3">
            <v>40603</v>
          </cell>
          <cell r="L3">
            <v>40634</v>
          </cell>
          <cell r="M3">
            <v>40664</v>
          </cell>
          <cell r="N3">
            <v>40695</v>
          </cell>
          <cell r="O3">
            <v>40725</v>
          </cell>
          <cell r="P3">
            <v>40756</v>
          </cell>
          <cell r="Q3">
            <v>40787</v>
          </cell>
          <cell r="R3">
            <v>40817</v>
          </cell>
          <cell r="S3">
            <v>40848</v>
          </cell>
          <cell r="T3">
            <v>40878</v>
          </cell>
          <cell r="U3">
            <v>40909</v>
          </cell>
          <cell r="V3">
            <v>40940</v>
          </cell>
          <cell r="W3">
            <v>40969</v>
          </cell>
          <cell r="X3">
            <v>41000</v>
          </cell>
          <cell r="Y3">
            <v>41030</v>
          </cell>
          <cell r="Z3">
            <v>41061</v>
          </cell>
          <cell r="AA3">
            <v>41091</v>
          </cell>
          <cell r="AB3">
            <v>41122</v>
          </cell>
          <cell r="AC3">
            <v>41153</v>
          </cell>
          <cell r="AD3">
            <v>41183</v>
          </cell>
          <cell r="AE3">
            <v>41214</v>
          </cell>
          <cell r="AF3">
            <v>41244</v>
          </cell>
          <cell r="AG3">
            <v>41275</v>
          </cell>
          <cell r="AH3">
            <v>41306</v>
          </cell>
          <cell r="AI3">
            <v>41334</v>
          </cell>
          <cell r="AJ3">
            <v>41365</v>
          </cell>
          <cell r="AK3">
            <v>41395</v>
          </cell>
          <cell r="AL3">
            <v>41426</v>
          </cell>
          <cell r="AM3">
            <v>41456</v>
          </cell>
          <cell r="AN3">
            <v>41487</v>
          </cell>
          <cell r="AO3">
            <v>41518</v>
          </cell>
          <cell r="AP3">
            <v>41548</v>
          </cell>
          <cell r="AQ3">
            <v>41579</v>
          </cell>
          <cell r="AR3">
            <v>41609</v>
          </cell>
        </row>
        <row r="4">
          <cell r="C4" t="str">
            <v>Total</v>
          </cell>
          <cell r="I4">
            <v>361723877</v>
          </cell>
          <cell r="J4">
            <v>390628131</v>
          </cell>
          <cell r="K4">
            <v>507529425</v>
          </cell>
          <cell r="L4">
            <v>402933073</v>
          </cell>
          <cell r="M4">
            <v>437171391</v>
          </cell>
          <cell r="N4">
            <v>493858587</v>
          </cell>
          <cell r="O4">
            <v>375872051</v>
          </cell>
          <cell r="P4">
            <v>392375083</v>
          </cell>
          <cell r="Q4">
            <v>484028398</v>
          </cell>
          <cell r="R4">
            <v>375378607</v>
          </cell>
          <cell r="S4">
            <v>374429682</v>
          </cell>
          <cell r="T4">
            <v>495541396</v>
          </cell>
          <cell r="U4">
            <v>371904947</v>
          </cell>
          <cell r="V4">
            <v>380097747</v>
          </cell>
          <cell r="W4">
            <v>621489408</v>
          </cell>
          <cell r="X4">
            <v>426931382</v>
          </cell>
          <cell r="Y4">
            <v>456552860</v>
          </cell>
          <cell r="Z4">
            <v>552351296</v>
          </cell>
          <cell r="AA4">
            <v>448824692</v>
          </cell>
          <cell r="AB4">
            <v>458469978</v>
          </cell>
          <cell r="AC4">
            <v>683533290</v>
          </cell>
          <cell r="AD4">
            <v>542833514</v>
          </cell>
          <cell r="AE4">
            <v>557989087</v>
          </cell>
          <cell r="AF4">
            <v>641194531</v>
          </cell>
          <cell r="AG4">
            <v>533920769</v>
          </cell>
          <cell r="AH4">
            <v>512733839</v>
          </cell>
          <cell r="AI4">
            <v>574320171</v>
          </cell>
          <cell r="AJ4">
            <v>488980875</v>
          </cell>
          <cell r="AK4">
            <v>481374726</v>
          </cell>
          <cell r="AL4">
            <v>568288059</v>
          </cell>
          <cell r="AM4">
            <v>496528529</v>
          </cell>
          <cell r="AN4">
            <v>515822099</v>
          </cell>
          <cell r="AO4">
            <v>699045699</v>
          </cell>
          <cell r="AP4">
            <v>527354089</v>
          </cell>
          <cell r="AQ4">
            <v>549726399</v>
          </cell>
          <cell r="AR4">
            <v>646344905</v>
          </cell>
        </row>
        <row r="5">
          <cell r="C5" t="str">
            <v>Base</v>
          </cell>
          <cell r="I5">
            <v>290251391</v>
          </cell>
          <cell r="J5">
            <v>303708199</v>
          </cell>
          <cell r="K5">
            <v>388987136</v>
          </cell>
          <cell r="L5">
            <v>302880399</v>
          </cell>
          <cell r="M5">
            <v>326075241</v>
          </cell>
          <cell r="N5">
            <v>394876292</v>
          </cell>
          <cell r="O5">
            <v>312888952</v>
          </cell>
          <cell r="P5">
            <v>326921471</v>
          </cell>
          <cell r="Q5">
            <v>409212155</v>
          </cell>
          <cell r="R5">
            <v>341771768</v>
          </cell>
          <cell r="S5">
            <v>342345272</v>
          </cell>
          <cell r="T5">
            <v>434327425</v>
          </cell>
          <cell r="U5">
            <v>335415963</v>
          </cell>
          <cell r="V5">
            <v>346197800</v>
          </cell>
          <cell r="W5">
            <v>407606564</v>
          </cell>
          <cell r="X5">
            <v>324784204</v>
          </cell>
          <cell r="Y5">
            <v>351595309</v>
          </cell>
          <cell r="Z5">
            <v>422268088</v>
          </cell>
          <cell r="AA5">
            <v>346136156</v>
          </cell>
          <cell r="AB5">
            <v>339956375</v>
          </cell>
          <cell r="AC5">
            <v>446895979</v>
          </cell>
          <cell r="AD5">
            <v>348326181</v>
          </cell>
          <cell r="AE5">
            <v>351662057</v>
          </cell>
          <cell r="AF5">
            <v>446104800</v>
          </cell>
          <cell r="AG5">
            <v>369163443</v>
          </cell>
          <cell r="AH5">
            <v>361912034</v>
          </cell>
          <cell r="AI5">
            <v>445989922</v>
          </cell>
          <cell r="AJ5">
            <v>389861635</v>
          </cell>
          <cell r="AK5">
            <v>397565326</v>
          </cell>
          <cell r="AL5">
            <v>504233579</v>
          </cell>
          <cell r="AM5">
            <v>441068340</v>
          </cell>
          <cell r="AN5">
            <v>469527880</v>
          </cell>
          <cell r="AO5">
            <v>677246081</v>
          </cell>
          <cell r="AP5">
            <v>507170352</v>
          </cell>
          <cell r="AQ5">
            <v>529645024</v>
          </cell>
          <cell r="AR5">
            <v>622323711</v>
          </cell>
        </row>
        <row r="6">
          <cell r="C6" t="str">
            <v>New Launches (12 month rolling)</v>
          </cell>
          <cell r="I6">
            <v>71472486</v>
          </cell>
          <cell r="J6">
            <v>86919932</v>
          </cell>
          <cell r="K6">
            <v>118542289</v>
          </cell>
          <cell r="L6">
            <v>100052674</v>
          </cell>
          <cell r="M6">
            <v>111096150</v>
          </cell>
          <cell r="N6">
            <v>98982295</v>
          </cell>
          <cell r="O6">
            <v>62983099</v>
          </cell>
          <cell r="P6">
            <v>65453612</v>
          </cell>
          <cell r="Q6">
            <v>74816243</v>
          </cell>
          <cell r="R6">
            <v>33606839</v>
          </cell>
          <cell r="S6">
            <v>32084410</v>
          </cell>
          <cell r="T6">
            <v>61213971</v>
          </cell>
          <cell r="U6">
            <v>36488984</v>
          </cell>
          <cell r="V6">
            <v>33899947</v>
          </cell>
          <cell r="W6">
            <v>213882844</v>
          </cell>
          <cell r="X6">
            <v>102147178</v>
          </cell>
          <cell r="Y6">
            <v>104957551</v>
          </cell>
          <cell r="Z6">
            <v>130083208</v>
          </cell>
          <cell r="AA6">
            <v>102688536</v>
          </cell>
          <cell r="AB6">
            <v>118513603</v>
          </cell>
          <cell r="AC6">
            <v>236637311</v>
          </cell>
          <cell r="AD6">
            <v>194507333</v>
          </cell>
          <cell r="AE6">
            <v>206327030</v>
          </cell>
          <cell r="AF6">
            <v>195089731</v>
          </cell>
          <cell r="AG6">
            <v>164757326</v>
          </cell>
          <cell r="AH6">
            <v>150821805</v>
          </cell>
          <cell r="AI6">
            <v>128330249</v>
          </cell>
          <cell r="AJ6">
            <v>99119240</v>
          </cell>
          <cell r="AK6">
            <v>83809400</v>
          </cell>
          <cell r="AL6">
            <v>64054480</v>
          </cell>
          <cell r="AM6">
            <v>55460189</v>
          </cell>
          <cell r="AN6">
            <v>46294219</v>
          </cell>
          <cell r="AO6">
            <v>21799618</v>
          </cell>
          <cell r="AP6">
            <v>20183737</v>
          </cell>
          <cell r="AQ6">
            <v>20081375</v>
          </cell>
          <cell r="AR6">
            <v>24021194</v>
          </cell>
        </row>
        <row r="8">
          <cell r="C8" t="str">
            <v>3-month rolling</v>
          </cell>
        </row>
        <row r="9">
          <cell r="C9" t="str">
            <v>Total</v>
          </cell>
          <cell r="W9">
            <v>9.0175683222406766E-2</v>
          </cell>
          <cell r="X9">
            <v>9.793930196695011E-2</v>
          </cell>
          <cell r="Y9">
            <v>0.11675260045349001</v>
          </cell>
          <cell r="Z9">
            <v>7.6368297400465357E-2</v>
          </cell>
          <cell r="AA9">
            <v>0.11540790025049374</v>
          </cell>
          <cell r="AB9">
            <v>0.15651640089507213</v>
          </cell>
          <cell r="AC9">
            <v>0.27034979072001875</v>
          </cell>
          <cell r="AD9">
            <v>0.34595054374991174</v>
          </cell>
          <cell r="AE9">
            <v>0.44618482316209485</v>
          </cell>
          <cell r="AF9">
            <v>0.3988176597964932</v>
          </cell>
          <cell r="AG9">
            <v>0.395553462754062</v>
          </cell>
          <cell r="AH9">
            <v>0.35293746532036385</v>
          </cell>
          <cell r="AI9">
            <v>0.18018500189380782</v>
          </cell>
          <cell r="AJ9">
            <v>0.1032652669035683</v>
          </cell>
          <cell r="AK9">
            <v>2.6380609388078069E-2</v>
          </cell>
          <cell r="AL9">
            <v>7.16016000991333E-2</v>
          </cell>
          <cell r="AM9">
            <v>6.0685130929095887E-2</v>
          </cell>
          <cell r="AN9">
            <v>8.2891827071990054E-2</v>
          </cell>
          <cell r="AO9">
            <v>7.578969570034455E-2</v>
          </cell>
          <cell r="AP9">
            <v>3.4059741342945093E-2</v>
          </cell>
          <cell r="AQ9">
            <v>-4.6121427017498107E-3</v>
          </cell>
          <cell r="AR9">
            <v>-1.0672535107995706E-2</v>
          </cell>
        </row>
        <row r="10">
          <cell r="C10" t="str">
            <v>Base</v>
          </cell>
          <cell r="W10">
            <v>0.10811735589421967</v>
          </cell>
          <cell r="X10">
            <v>8.338173698395912E-2</v>
          </cell>
          <cell r="Y10">
            <v>6.4879188258024412E-2</v>
          </cell>
          <cell r="Z10">
            <v>7.3074170341465683E-2</v>
          </cell>
          <cell r="AA10">
            <v>8.3338841194635638E-2</v>
          </cell>
          <cell r="AB10">
            <v>7.1204068760078787E-2</v>
          </cell>
          <cell r="AC10">
            <v>8.0042063689500509E-2</v>
          </cell>
          <cell r="AD10">
            <v>5.313373633604801E-2</v>
          </cell>
          <cell r="AE10">
            <v>4.8983437234564997E-2</v>
          </cell>
          <cell r="AF10">
            <v>2.4720559549642029E-2</v>
          </cell>
          <cell r="AG10">
            <v>4.9314089759713964E-2</v>
          </cell>
          <cell r="AH10">
            <v>5.4876627602350014E-2</v>
          </cell>
          <cell r="AI10">
            <v>8.0649497463886277E-2</v>
          </cell>
          <cell r="AJ10">
            <v>0.11049164300061443</v>
          </cell>
          <cell r="AK10">
            <v>0.13785306764599703</v>
          </cell>
          <cell r="AL10">
            <v>0.17568230142615127</v>
          </cell>
          <cell r="AM10">
            <v>0.19898909013225285</v>
          </cell>
          <cell r="AN10">
            <v>0.27650673864297581</v>
          </cell>
          <cell r="AO10">
            <v>0.40146372799491137</v>
          </cell>
          <cell r="AP10">
            <v>0.45699047507095436</v>
          </cell>
          <cell r="AQ10">
            <v>0.49453748825981103</v>
          </cell>
          <cell r="AR10">
            <v>0.44764781914677343</v>
          </cell>
        </row>
        <row r="11">
          <cell r="C11" t="str">
            <v>New Launches</v>
          </cell>
          <cell r="W11">
            <v>2.6493855102098118E-2</v>
          </cell>
          <cell r="X11">
            <v>0.1453777695519558</v>
          </cell>
          <cell r="Y11">
            <v>0.27691513783691213</v>
          </cell>
          <cell r="Z11">
            <v>8.7243157304701224E-2</v>
          </cell>
          <cell r="AA11">
            <v>0.23682481997538263</v>
          </cell>
          <cell r="AB11">
            <v>0.54466134198124139</v>
          </cell>
          <cell r="AC11">
            <v>1.252559881614316</v>
          </cell>
          <cell r="AD11">
            <v>2.161195640170154</v>
          </cell>
          <cell r="AE11">
            <v>3.5369230133294245</v>
          </cell>
          <cell r="AF11">
            <v>3.6958201876959826</v>
          </cell>
          <cell r="AG11">
            <v>3.3623205309700213</v>
          </cell>
          <cell r="AH11">
            <v>2.8803769084058648</v>
          </cell>
          <cell r="AI11">
            <v>0.56156684918859767</v>
          </cell>
          <cell r="AJ11">
            <v>8.0991419743188686E-2</v>
          </cell>
          <cell r="AK11">
            <v>-0.26064589797286009</v>
          </cell>
          <cell r="AL11">
            <v>-0.26752088998960832</v>
          </cell>
          <cell r="AM11">
            <v>-0.39796733061015632</v>
          </cell>
          <cell r="AN11">
            <v>-0.52799372528339483</v>
          </cell>
          <cell r="AO11">
            <v>-0.73013678484892464</v>
          </cell>
          <cell r="AP11">
            <v>-0.83939552534358675</v>
          </cell>
          <cell r="AQ11">
            <v>-0.90263923475915886</v>
          </cell>
          <cell r="AR11">
            <v>-0.89212333139864619</v>
          </cell>
        </row>
        <row r="13">
          <cell r="A13" t="str">
            <v>MYLAN LABS, INC.</v>
          </cell>
          <cell r="B13" t="str">
            <v>ABACAVIR SULF 06/2012 MYN</v>
          </cell>
          <cell r="C13" t="str">
            <v>Sales $</v>
          </cell>
          <cell r="D13" t="str">
            <v>06/2012 MYN</v>
          </cell>
          <cell r="E13" t="str">
            <v>06/2012</v>
          </cell>
          <cell r="F13" t="str">
            <v>06</v>
          </cell>
          <cell r="G13" t="str">
            <v>2012</v>
          </cell>
          <cell r="H13" t="str">
            <v>06/1/2012</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1930059</v>
          </cell>
          <cell r="AA13">
            <v>3648284</v>
          </cell>
          <cell r="AB13">
            <v>3430692</v>
          </cell>
          <cell r="AC13">
            <v>4276617</v>
          </cell>
          <cell r="AD13">
            <v>3729682</v>
          </cell>
          <cell r="AE13">
            <v>3660321</v>
          </cell>
          <cell r="AF13">
            <v>4809066</v>
          </cell>
          <cell r="AG13">
            <v>3122785</v>
          </cell>
          <cell r="AH13">
            <v>2482030</v>
          </cell>
          <cell r="AI13">
            <v>2895733</v>
          </cell>
          <cell r="AJ13">
            <v>2433630</v>
          </cell>
          <cell r="AK13">
            <v>2351266</v>
          </cell>
          <cell r="AL13">
            <v>2764110</v>
          </cell>
          <cell r="AM13">
            <v>1950467</v>
          </cell>
          <cell r="AN13">
            <v>1946618</v>
          </cell>
          <cell r="AO13">
            <v>2443519</v>
          </cell>
          <cell r="AP13">
            <v>1830626</v>
          </cell>
          <cell r="AQ13">
            <v>1797404</v>
          </cell>
          <cell r="AR13">
            <v>2234705</v>
          </cell>
        </row>
        <row r="14">
          <cell r="A14" t="str">
            <v>MYLAN LABS, INC.</v>
          </cell>
          <cell r="B14" t="str">
            <v>ABACAVIR SULF 08/2012 M/I</v>
          </cell>
          <cell r="C14" t="str">
            <v>Sales $</v>
          </cell>
          <cell r="D14" t="str">
            <v>08/2012 M/I</v>
          </cell>
          <cell r="E14" t="str">
            <v>08/2012</v>
          </cell>
          <cell r="F14" t="str">
            <v>08</v>
          </cell>
          <cell r="G14" t="str">
            <v>2012</v>
          </cell>
          <cell r="H14" t="str">
            <v>08/1/2012</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1929</v>
          </cell>
          <cell r="AC14">
            <v>116516</v>
          </cell>
          <cell r="AD14">
            <v>79161</v>
          </cell>
          <cell r="AE14">
            <v>91294</v>
          </cell>
          <cell r="AF14">
            <v>103364</v>
          </cell>
          <cell r="AG14">
            <v>89519</v>
          </cell>
          <cell r="AH14">
            <v>74335</v>
          </cell>
          <cell r="AI14">
            <v>89159</v>
          </cell>
          <cell r="AJ14">
            <v>58962</v>
          </cell>
          <cell r="AK14">
            <v>62211</v>
          </cell>
          <cell r="AL14">
            <v>64360</v>
          </cell>
          <cell r="AM14">
            <v>44198</v>
          </cell>
          <cell r="AN14">
            <v>53704</v>
          </cell>
          <cell r="AO14">
            <v>71995</v>
          </cell>
          <cell r="AP14">
            <v>58519</v>
          </cell>
          <cell r="AQ14">
            <v>53462</v>
          </cell>
          <cell r="AR14">
            <v>76772</v>
          </cell>
        </row>
        <row r="15">
          <cell r="A15" t="str">
            <v>MYLAN LABS, INC.</v>
          </cell>
          <cell r="B15" t="str">
            <v>ACARBOSE 01/2011 MYN</v>
          </cell>
          <cell r="C15" t="str">
            <v>Sales $</v>
          </cell>
          <cell r="D15" t="str">
            <v>01/2011 MYN</v>
          </cell>
          <cell r="E15" t="str">
            <v>01/2011</v>
          </cell>
          <cell r="F15" t="str">
            <v>01</v>
          </cell>
          <cell r="G15" t="str">
            <v>2011</v>
          </cell>
          <cell r="H15" t="str">
            <v>01/1/2011</v>
          </cell>
          <cell r="I15">
            <v>30</v>
          </cell>
          <cell r="J15">
            <v>7284</v>
          </cell>
          <cell r="K15">
            <v>77936</v>
          </cell>
          <cell r="L15">
            <v>82314</v>
          </cell>
          <cell r="M15">
            <v>76192</v>
          </cell>
          <cell r="N15">
            <v>105215</v>
          </cell>
          <cell r="O15">
            <v>77096</v>
          </cell>
          <cell r="P15">
            <v>76532</v>
          </cell>
          <cell r="Q15">
            <v>109057</v>
          </cell>
          <cell r="R15">
            <v>110910</v>
          </cell>
          <cell r="S15">
            <v>115399</v>
          </cell>
          <cell r="T15">
            <v>144282</v>
          </cell>
          <cell r="U15">
            <v>125303</v>
          </cell>
          <cell r="V15">
            <v>138099</v>
          </cell>
          <cell r="W15">
            <v>186678</v>
          </cell>
          <cell r="X15">
            <v>162728</v>
          </cell>
          <cell r="Y15">
            <v>197313</v>
          </cell>
          <cell r="Z15">
            <v>344292</v>
          </cell>
          <cell r="AA15">
            <v>332680</v>
          </cell>
          <cell r="AB15">
            <v>339577</v>
          </cell>
          <cell r="AC15">
            <v>500836</v>
          </cell>
          <cell r="AD15">
            <v>436077</v>
          </cell>
          <cell r="AE15">
            <v>432939</v>
          </cell>
          <cell r="AF15">
            <v>540520</v>
          </cell>
          <cell r="AG15">
            <v>452095</v>
          </cell>
          <cell r="AH15">
            <v>439886</v>
          </cell>
          <cell r="AI15">
            <v>605172</v>
          </cell>
          <cell r="AJ15">
            <v>556910</v>
          </cell>
          <cell r="AK15">
            <v>498571</v>
          </cell>
          <cell r="AL15">
            <v>544802</v>
          </cell>
          <cell r="AM15">
            <v>435245</v>
          </cell>
          <cell r="AN15">
            <v>385651</v>
          </cell>
          <cell r="AO15">
            <v>500897</v>
          </cell>
          <cell r="AP15">
            <v>386313</v>
          </cell>
          <cell r="AQ15">
            <v>375793</v>
          </cell>
          <cell r="AR15">
            <v>407986</v>
          </cell>
        </row>
        <row r="16">
          <cell r="A16" t="str">
            <v>MYLAN LABS, INC.</v>
          </cell>
          <cell r="B16" t="str">
            <v>ACEBUTOLOL HCL 05/1995 MYN</v>
          </cell>
          <cell r="C16" t="str">
            <v>Sales $</v>
          </cell>
          <cell r="D16" t="str">
            <v>05/1995 MYN</v>
          </cell>
          <cell r="E16" t="str">
            <v>05/1995</v>
          </cell>
          <cell r="F16" t="str">
            <v>05</v>
          </cell>
          <cell r="G16" t="str">
            <v>1995</v>
          </cell>
          <cell r="H16" t="str">
            <v>05/1/1995</v>
          </cell>
          <cell r="I16">
            <v>210603</v>
          </cell>
          <cell r="J16">
            <v>202153</v>
          </cell>
          <cell r="K16">
            <v>260494</v>
          </cell>
          <cell r="L16">
            <v>213861</v>
          </cell>
          <cell r="M16">
            <v>172237</v>
          </cell>
          <cell r="N16">
            <v>209898</v>
          </cell>
          <cell r="O16">
            <v>157727</v>
          </cell>
          <cell r="P16">
            <v>146160</v>
          </cell>
          <cell r="Q16">
            <v>183685</v>
          </cell>
          <cell r="R16">
            <v>145526</v>
          </cell>
          <cell r="S16">
            <v>139123</v>
          </cell>
          <cell r="T16">
            <v>175514</v>
          </cell>
          <cell r="U16">
            <v>151706</v>
          </cell>
          <cell r="V16">
            <v>143771</v>
          </cell>
          <cell r="W16">
            <v>166444</v>
          </cell>
          <cell r="X16">
            <v>129750</v>
          </cell>
          <cell r="Y16">
            <v>132739</v>
          </cell>
          <cell r="Z16">
            <v>164659</v>
          </cell>
          <cell r="AA16">
            <v>130118</v>
          </cell>
          <cell r="AB16">
            <v>128668</v>
          </cell>
          <cell r="AC16">
            <v>162876</v>
          </cell>
          <cell r="AD16">
            <v>129126</v>
          </cell>
          <cell r="AE16">
            <v>169364</v>
          </cell>
          <cell r="AF16">
            <v>220782</v>
          </cell>
          <cell r="AG16">
            <v>137979</v>
          </cell>
          <cell r="AH16">
            <v>125386</v>
          </cell>
          <cell r="AI16">
            <v>167225</v>
          </cell>
          <cell r="AJ16">
            <v>132166</v>
          </cell>
          <cell r="AK16">
            <v>146508</v>
          </cell>
          <cell r="AL16">
            <v>154921</v>
          </cell>
          <cell r="AM16">
            <v>127596</v>
          </cell>
          <cell r="AN16">
            <v>145017</v>
          </cell>
          <cell r="AO16">
            <v>217895</v>
          </cell>
          <cell r="AP16">
            <v>170264</v>
          </cell>
          <cell r="AQ16">
            <v>162653</v>
          </cell>
          <cell r="AR16">
            <v>197064</v>
          </cell>
        </row>
        <row r="17">
          <cell r="A17" t="str">
            <v>MYLAN LABS, INC.</v>
          </cell>
          <cell r="B17" t="str">
            <v>ACETIC ACID 01/1988 M/I</v>
          </cell>
          <cell r="C17" t="str">
            <v>Sales $</v>
          </cell>
          <cell r="D17" t="str">
            <v>01/1988 M/I</v>
          </cell>
          <cell r="E17" t="str">
            <v>01/1988</v>
          </cell>
          <cell r="F17" t="str">
            <v>01</v>
          </cell>
          <cell r="G17" t="str">
            <v>1988</v>
          </cell>
          <cell r="H17" t="str">
            <v>01/1/1988</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row>
        <row r="18">
          <cell r="A18" t="str">
            <v>MYLAN LABS, INC.</v>
          </cell>
          <cell r="B18" t="str">
            <v>ACETYLCYSTEINE 07/1987 M+S</v>
          </cell>
          <cell r="C18" t="str">
            <v>Sales $</v>
          </cell>
          <cell r="D18" t="str">
            <v>07/1987 M+S</v>
          </cell>
          <cell r="E18" t="str">
            <v>07/1987</v>
          </cell>
          <cell r="F18" t="str">
            <v>07</v>
          </cell>
          <cell r="G18" t="str">
            <v>1987</v>
          </cell>
          <cell r="H18" t="str">
            <v>07/1/1987</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row>
        <row r="19">
          <cell r="A19" t="str">
            <v>MYLAN LABS, INC.</v>
          </cell>
          <cell r="B19" t="str">
            <v>ACYCLOVIR 04/1997 MYN</v>
          </cell>
          <cell r="C19" t="str">
            <v>Sales $</v>
          </cell>
          <cell r="D19" t="str">
            <v>04/1997 MYN</v>
          </cell>
          <cell r="E19" t="str">
            <v>04/1997</v>
          </cell>
          <cell r="F19" t="str">
            <v>04</v>
          </cell>
          <cell r="G19" t="str">
            <v>1997</v>
          </cell>
          <cell r="H19" t="str">
            <v>04/1/1997</v>
          </cell>
          <cell r="I19">
            <v>72850</v>
          </cell>
          <cell r="J19">
            <v>118885</v>
          </cell>
          <cell r="K19">
            <v>1383991</v>
          </cell>
          <cell r="L19">
            <v>600269</v>
          </cell>
          <cell r="M19">
            <v>68115</v>
          </cell>
          <cell r="N19">
            <v>41561</v>
          </cell>
          <cell r="O19">
            <v>34589</v>
          </cell>
          <cell r="P19">
            <v>46578</v>
          </cell>
          <cell r="Q19">
            <v>2205537</v>
          </cell>
          <cell r="R19">
            <v>4527205</v>
          </cell>
          <cell r="S19">
            <v>4400237</v>
          </cell>
          <cell r="T19">
            <v>2302783</v>
          </cell>
          <cell r="U19">
            <v>594314</v>
          </cell>
          <cell r="V19">
            <v>1031676</v>
          </cell>
          <cell r="W19">
            <v>1405528</v>
          </cell>
          <cell r="X19">
            <v>5911403</v>
          </cell>
          <cell r="Y19">
            <v>4657756</v>
          </cell>
          <cell r="Z19">
            <v>5657926</v>
          </cell>
          <cell r="AA19">
            <v>4624402</v>
          </cell>
          <cell r="AB19">
            <v>4450392</v>
          </cell>
          <cell r="AC19">
            <v>5231359</v>
          </cell>
          <cell r="AD19">
            <v>3405962</v>
          </cell>
          <cell r="AE19">
            <v>3121510</v>
          </cell>
          <cell r="AF19">
            <v>4526011</v>
          </cell>
          <cell r="AG19">
            <v>3455626</v>
          </cell>
          <cell r="AH19">
            <v>3160022</v>
          </cell>
          <cell r="AI19">
            <v>3280230</v>
          </cell>
          <cell r="AJ19">
            <v>10531652</v>
          </cell>
          <cell r="AK19">
            <v>15851663</v>
          </cell>
          <cell r="AL19">
            <v>18287541</v>
          </cell>
          <cell r="AM19">
            <v>10896476</v>
          </cell>
          <cell r="AN19">
            <v>9046461</v>
          </cell>
          <cell r="AO19">
            <v>13982346</v>
          </cell>
          <cell r="AP19">
            <v>10798557</v>
          </cell>
          <cell r="AQ19">
            <v>11524670</v>
          </cell>
          <cell r="AR19">
            <v>13706744</v>
          </cell>
        </row>
        <row r="20">
          <cell r="A20" t="str">
            <v>MYLAN LABS, INC.</v>
          </cell>
          <cell r="B20" t="str">
            <v>ACYCLOVIR 08/1997 M/I</v>
          </cell>
          <cell r="C20" t="str">
            <v>Sales $</v>
          </cell>
          <cell r="D20" t="str">
            <v>08/1997 M/I</v>
          </cell>
          <cell r="E20" t="str">
            <v>08/1997</v>
          </cell>
          <cell r="F20" t="str">
            <v>08</v>
          </cell>
          <cell r="G20" t="str">
            <v>1997</v>
          </cell>
          <cell r="H20" t="str">
            <v>08/1/1997</v>
          </cell>
          <cell r="I20">
            <v>34981</v>
          </cell>
          <cell r="J20">
            <v>20438</v>
          </cell>
          <cell r="K20">
            <v>33929</v>
          </cell>
          <cell r="L20">
            <v>18904</v>
          </cell>
          <cell r="M20">
            <v>14147</v>
          </cell>
          <cell r="N20">
            <v>16728</v>
          </cell>
          <cell r="O20">
            <v>11288</v>
          </cell>
          <cell r="P20">
            <v>13279</v>
          </cell>
          <cell r="Q20">
            <v>12517</v>
          </cell>
          <cell r="R20">
            <v>8262</v>
          </cell>
          <cell r="S20">
            <v>6603</v>
          </cell>
          <cell r="T20">
            <v>5408</v>
          </cell>
          <cell r="U20">
            <v>2707</v>
          </cell>
          <cell r="V20">
            <v>3287</v>
          </cell>
          <cell r="W20">
            <v>4354</v>
          </cell>
          <cell r="X20">
            <v>5332</v>
          </cell>
          <cell r="Y20">
            <v>1221</v>
          </cell>
          <cell r="Z20">
            <v>1279</v>
          </cell>
          <cell r="AA20">
            <v>567</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62754</v>
          </cell>
        </row>
        <row r="21">
          <cell r="A21" t="str">
            <v>MYLAN LABS, INC.</v>
          </cell>
          <cell r="B21" t="str">
            <v>ALBUT SULF/IPRATROP BR 01/2008 MYN</v>
          </cell>
          <cell r="C21" t="str">
            <v>Sales $</v>
          </cell>
          <cell r="D21" t="str">
            <v>01/2008 MYN</v>
          </cell>
          <cell r="E21" t="str">
            <v>01/2008</v>
          </cell>
          <cell r="F21" t="str">
            <v>01</v>
          </cell>
          <cell r="G21" t="str">
            <v>2008</v>
          </cell>
          <cell r="H21" t="str">
            <v>01/1/2008</v>
          </cell>
          <cell r="I21">
            <v>1585314</v>
          </cell>
          <cell r="J21">
            <v>1529352</v>
          </cell>
          <cell r="K21">
            <v>2000540</v>
          </cell>
          <cell r="L21">
            <v>1555630</v>
          </cell>
          <cell r="M21">
            <v>1482386</v>
          </cell>
          <cell r="N21">
            <v>1766421</v>
          </cell>
          <cell r="O21">
            <v>1309459</v>
          </cell>
          <cell r="P21">
            <v>1298006</v>
          </cell>
          <cell r="Q21">
            <v>1695618</v>
          </cell>
          <cell r="R21">
            <v>1480338</v>
          </cell>
          <cell r="S21">
            <v>1529078</v>
          </cell>
          <cell r="T21">
            <v>2032270</v>
          </cell>
          <cell r="U21">
            <v>1556034</v>
          </cell>
          <cell r="V21">
            <v>1600034</v>
          </cell>
          <cell r="W21">
            <v>1898976</v>
          </cell>
          <cell r="X21">
            <v>1464332</v>
          </cell>
          <cell r="Y21">
            <v>1453926</v>
          </cell>
          <cell r="Z21">
            <v>1748122</v>
          </cell>
          <cell r="AA21">
            <v>1493261</v>
          </cell>
          <cell r="AB21">
            <v>2125790</v>
          </cell>
          <cell r="AC21">
            <v>2891508</v>
          </cell>
          <cell r="AD21">
            <v>2496819</v>
          </cell>
          <cell r="AE21">
            <v>2539582</v>
          </cell>
          <cell r="AF21">
            <v>3462243</v>
          </cell>
          <cell r="AG21">
            <v>3275070</v>
          </cell>
          <cell r="AH21">
            <v>1941092</v>
          </cell>
          <cell r="AI21">
            <v>2317660</v>
          </cell>
          <cell r="AJ21">
            <v>1338312</v>
          </cell>
          <cell r="AK21">
            <v>1377624</v>
          </cell>
          <cell r="AL21">
            <v>1544395</v>
          </cell>
          <cell r="AM21">
            <v>1102447</v>
          </cell>
          <cell r="AN21">
            <v>1058945</v>
          </cell>
          <cell r="AO21">
            <v>1507017</v>
          </cell>
          <cell r="AP21">
            <v>1103216</v>
          </cell>
          <cell r="AQ21">
            <v>921836</v>
          </cell>
          <cell r="AR21">
            <v>1447257</v>
          </cell>
        </row>
        <row r="22">
          <cell r="A22" t="str">
            <v>MYLAN LABS, INC.</v>
          </cell>
          <cell r="B22" t="str">
            <v>ALBUTEROL 02/1990 M/I</v>
          </cell>
          <cell r="C22" t="str">
            <v>Sales $</v>
          </cell>
          <cell r="D22" t="str">
            <v>02/1990 M/I</v>
          </cell>
          <cell r="E22" t="str">
            <v>02/1990</v>
          </cell>
          <cell r="F22" t="str">
            <v>02</v>
          </cell>
          <cell r="G22" t="str">
            <v>1990</v>
          </cell>
          <cell r="H22" t="str">
            <v>02/1/1990</v>
          </cell>
          <cell r="I22">
            <v>679</v>
          </cell>
          <cell r="J22">
            <v>710</v>
          </cell>
          <cell r="K22">
            <v>881</v>
          </cell>
          <cell r="L22">
            <v>547</v>
          </cell>
          <cell r="M22">
            <v>743</v>
          </cell>
          <cell r="N22">
            <v>731</v>
          </cell>
          <cell r="O22">
            <v>698</v>
          </cell>
          <cell r="P22">
            <v>636</v>
          </cell>
          <cell r="Q22">
            <v>1017</v>
          </cell>
          <cell r="R22">
            <v>822</v>
          </cell>
          <cell r="S22">
            <v>897</v>
          </cell>
          <cell r="T22">
            <v>1010</v>
          </cell>
          <cell r="U22">
            <v>671</v>
          </cell>
          <cell r="V22">
            <v>667</v>
          </cell>
          <cell r="W22">
            <v>758</v>
          </cell>
          <cell r="X22">
            <v>476</v>
          </cell>
          <cell r="Y22">
            <v>779</v>
          </cell>
          <cell r="Z22">
            <v>865</v>
          </cell>
          <cell r="AA22">
            <v>754</v>
          </cell>
          <cell r="AB22">
            <v>631</v>
          </cell>
          <cell r="AC22">
            <v>538</v>
          </cell>
          <cell r="AD22">
            <v>321</v>
          </cell>
          <cell r="AE22">
            <v>424</v>
          </cell>
          <cell r="AF22">
            <v>436</v>
          </cell>
          <cell r="AG22">
            <v>771</v>
          </cell>
          <cell r="AH22">
            <v>636</v>
          </cell>
          <cell r="AI22">
            <v>720</v>
          </cell>
          <cell r="AJ22">
            <v>4586</v>
          </cell>
          <cell r="AK22">
            <v>6679</v>
          </cell>
          <cell r="AL22">
            <v>7282</v>
          </cell>
          <cell r="AM22">
            <v>7736</v>
          </cell>
          <cell r="AN22">
            <v>10567</v>
          </cell>
          <cell r="AO22">
            <v>78481</v>
          </cell>
          <cell r="AP22">
            <v>57637</v>
          </cell>
          <cell r="AQ22">
            <v>73596</v>
          </cell>
          <cell r="AR22">
            <v>136621</v>
          </cell>
        </row>
        <row r="23">
          <cell r="A23" t="str">
            <v>MYLAN LABS, INC.</v>
          </cell>
          <cell r="B23" t="str">
            <v>ALBUTEROL 03/1992 M+S</v>
          </cell>
          <cell r="C23" t="str">
            <v>Sales $</v>
          </cell>
          <cell r="D23" t="str">
            <v>03/1992 M+S</v>
          </cell>
          <cell r="E23" t="str">
            <v>03/1992</v>
          </cell>
          <cell r="F23" t="str">
            <v>03</v>
          </cell>
          <cell r="G23" t="str">
            <v>1992</v>
          </cell>
          <cell r="H23" t="str">
            <v>03/1/1992</v>
          </cell>
          <cell r="I23">
            <v>33815</v>
          </cell>
          <cell r="J23">
            <v>36953</v>
          </cell>
          <cell r="K23">
            <v>47056</v>
          </cell>
          <cell r="L23">
            <v>33569</v>
          </cell>
          <cell r="M23">
            <v>30383</v>
          </cell>
          <cell r="N23">
            <v>31607</v>
          </cell>
          <cell r="O23">
            <v>23103</v>
          </cell>
          <cell r="P23">
            <v>23966</v>
          </cell>
          <cell r="Q23">
            <v>36062</v>
          </cell>
          <cell r="R23">
            <v>33939</v>
          </cell>
          <cell r="S23">
            <v>32161</v>
          </cell>
          <cell r="T23">
            <v>40799</v>
          </cell>
          <cell r="U23">
            <v>33599</v>
          </cell>
          <cell r="V23">
            <v>34344</v>
          </cell>
          <cell r="W23">
            <v>39496</v>
          </cell>
          <cell r="X23">
            <v>25013</v>
          </cell>
          <cell r="Y23">
            <v>21378</v>
          </cell>
          <cell r="Z23">
            <v>22131</v>
          </cell>
          <cell r="AA23">
            <v>17497</v>
          </cell>
          <cell r="AB23">
            <v>20537</v>
          </cell>
          <cell r="AC23">
            <v>29501</v>
          </cell>
          <cell r="AD23">
            <v>26005</v>
          </cell>
          <cell r="AE23">
            <v>23411</v>
          </cell>
          <cell r="AF23">
            <v>32631</v>
          </cell>
          <cell r="AG23">
            <v>41530</v>
          </cell>
          <cell r="AH23">
            <v>39387</v>
          </cell>
          <cell r="AI23">
            <v>41733</v>
          </cell>
          <cell r="AJ23">
            <v>31147</v>
          </cell>
          <cell r="AK23">
            <v>23610</v>
          </cell>
          <cell r="AL23">
            <v>21188</v>
          </cell>
          <cell r="AM23">
            <v>16944</v>
          </cell>
          <cell r="AN23">
            <v>17928</v>
          </cell>
          <cell r="AO23">
            <v>26851</v>
          </cell>
          <cell r="AP23">
            <v>27893</v>
          </cell>
          <cell r="AQ23">
            <v>22831</v>
          </cell>
          <cell r="AR23">
            <v>28382</v>
          </cell>
        </row>
        <row r="24">
          <cell r="A24" t="str">
            <v>MYLAN LABS, INC.</v>
          </cell>
          <cell r="B24" t="str">
            <v>ALBUTEROL 04/1991 MYN</v>
          </cell>
          <cell r="C24" t="str">
            <v>Sales $</v>
          </cell>
          <cell r="D24" t="str">
            <v>04/1991 MYN</v>
          </cell>
          <cell r="E24" t="str">
            <v>04/1991</v>
          </cell>
          <cell r="F24" t="str">
            <v>04</v>
          </cell>
          <cell r="G24" t="str">
            <v>1991</v>
          </cell>
          <cell r="H24" t="str">
            <v>04/1/1991</v>
          </cell>
          <cell r="I24">
            <v>9564645</v>
          </cell>
          <cell r="J24">
            <v>13415467</v>
          </cell>
          <cell r="K24">
            <v>14811692</v>
          </cell>
          <cell r="L24">
            <v>8491118</v>
          </cell>
          <cell r="M24">
            <v>7816411</v>
          </cell>
          <cell r="N24">
            <v>6981869</v>
          </cell>
          <cell r="O24">
            <v>4195986</v>
          </cell>
          <cell r="P24">
            <v>4244896</v>
          </cell>
          <cell r="Q24">
            <v>7567471</v>
          </cell>
          <cell r="R24">
            <v>7407988</v>
          </cell>
          <cell r="S24">
            <v>8176468</v>
          </cell>
          <cell r="T24">
            <v>10248192</v>
          </cell>
          <cell r="U24">
            <v>7800777</v>
          </cell>
          <cell r="V24">
            <v>8626523</v>
          </cell>
          <cell r="W24">
            <v>8453239</v>
          </cell>
          <cell r="X24">
            <v>4299001</v>
          </cell>
          <cell r="Y24">
            <v>3909805</v>
          </cell>
          <cell r="Z24">
            <v>4194100</v>
          </cell>
          <cell r="AA24">
            <v>3056839</v>
          </cell>
          <cell r="AB24">
            <v>2904115</v>
          </cell>
          <cell r="AC24">
            <v>5744645</v>
          </cell>
          <cell r="AD24">
            <v>5378517</v>
          </cell>
          <cell r="AE24">
            <v>4874392</v>
          </cell>
          <cell r="AF24">
            <v>8251133</v>
          </cell>
          <cell r="AG24">
            <v>6049313</v>
          </cell>
          <cell r="AH24">
            <v>6367574</v>
          </cell>
          <cell r="AI24">
            <v>10409666</v>
          </cell>
          <cell r="AJ24">
            <v>8091722</v>
          </cell>
          <cell r="AK24">
            <v>7306388</v>
          </cell>
          <cell r="AL24">
            <v>7604252</v>
          </cell>
          <cell r="AM24">
            <v>5229348</v>
          </cell>
          <cell r="AN24">
            <v>5415910</v>
          </cell>
          <cell r="AO24">
            <v>9061273</v>
          </cell>
          <cell r="AP24">
            <v>8272387</v>
          </cell>
          <cell r="AQ24">
            <v>9745371</v>
          </cell>
          <cell r="AR24">
            <v>12287518</v>
          </cell>
        </row>
        <row r="25">
          <cell r="A25" t="str">
            <v>MYLAN LABS, INC.</v>
          </cell>
          <cell r="B25" t="str">
            <v>ALBUTEROL SULF ER 02/2007 MYN</v>
          </cell>
          <cell r="C25" t="str">
            <v>Sales $</v>
          </cell>
          <cell r="D25" t="str">
            <v>02/2007 MYN</v>
          </cell>
          <cell r="E25" t="str">
            <v>02/2007</v>
          </cell>
          <cell r="F25" t="str">
            <v>02</v>
          </cell>
          <cell r="G25" t="str">
            <v>2007</v>
          </cell>
          <cell r="H25" t="str">
            <v>02/1/2007</v>
          </cell>
          <cell r="I25">
            <v>174666</v>
          </cell>
          <cell r="J25">
            <v>187118</v>
          </cell>
          <cell r="K25">
            <v>220961</v>
          </cell>
          <cell r="L25">
            <v>177391</v>
          </cell>
          <cell r="M25">
            <v>178733</v>
          </cell>
          <cell r="N25">
            <v>212568</v>
          </cell>
          <cell r="O25">
            <v>160810</v>
          </cell>
          <cell r="P25">
            <v>155253</v>
          </cell>
          <cell r="Q25">
            <v>208872</v>
          </cell>
          <cell r="R25">
            <v>177422</v>
          </cell>
          <cell r="S25">
            <v>180491</v>
          </cell>
          <cell r="T25">
            <v>225989</v>
          </cell>
          <cell r="U25">
            <v>175993</v>
          </cell>
          <cell r="V25">
            <v>176203</v>
          </cell>
          <cell r="W25">
            <v>255882</v>
          </cell>
          <cell r="X25">
            <v>330700</v>
          </cell>
          <cell r="Y25">
            <v>430197</v>
          </cell>
          <cell r="Z25">
            <v>506278</v>
          </cell>
          <cell r="AA25">
            <v>464993</v>
          </cell>
          <cell r="AB25">
            <v>448969</v>
          </cell>
          <cell r="AC25">
            <v>689043</v>
          </cell>
          <cell r="AD25">
            <v>489800</v>
          </cell>
          <cell r="AE25">
            <v>496556</v>
          </cell>
          <cell r="AF25">
            <v>652859</v>
          </cell>
          <cell r="AG25">
            <v>556189</v>
          </cell>
          <cell r="AH25">
            <v>489532</v>
          </cell>
          <cell r="AI25">
            <v>613648</v>
          </cell>
          <cell r="AJ25">
            <v>427863</v>
          </cell>
          <cell r="AK25">
            <v>432797</v>
          </cell>
          <cell r="AL25">
            <v>484984</v>
          </cell>
          <cell r="AM25">
            <v>399159</v>
          </cell>
          <cell r="AN25">
            <v>436114</v>
          </cell>
          <cell r="AO25">
            <v>510804</v>
          </cell>
          <cell r="AP25">
            <v>419765</v>
          </cell>
          <cell r="AQ25">
            <v>426434</v>
          </cell>
          <cell r="AR25">
            <v>507215</v>
          </cell>
        </row>
        <row r="26">
          <cell r="A26" t="str">
            <v>MYLAN LABS, INC.</v>
          </cell>
          <cell r="B26" t="str">
            <v>ALENDRONATE SOD 08/2008 MYN</v>
          </cell>
          <cell r="C26" t="str">
            <v>Sales $</v>
          </cell>
          <cell r="D26" t="str">
            <v>08/2008 MYN</v>
          </cell>
          <cell r="E26" t="str">
            <v>08/2008</v>
          </cell>
          <cell r="F26" t="str">
            <v>08</v>
          </cell>
          <cell r="G26" t="str">
            <v>2008</v>
          </cell>
          <cell r="H26" t="str">
            <v>08/1/2008</v>
          </cell>
          <cell r="I26">
            <v>62276</v>
          </cell>
          <cell r="J26">
            <v>72930</v>
          </cell>
          <cell r="K26">
            <v>348376</v>
          </cell>
          <cell r="L26">
            <v>442190</v>
          </cell>
          <cell r="M26">
            <v>478770</v>
          </cell>
          <cell r="N26">
            <v>554927</v>
          </cell>
          <cell r="O26">
            <v>342561</v>
          </cell>
          <cell r="P26">
            <v>314434</v>
          </cell>
          <cell r="Q26">
            <v>372275</v>
          </cell>
          <cell r="R26">
            <v>297002</v>
          </cell>
          <cell r="S26">
            <v>334141</v>
          </cell>
          <cell r="T26">
            <v>823335</v>
          </cell>
          <cell r="U26">
            <v>160668</v>
          </cell>
          <cell r="V26">
            <v>581340</v>
          </cell>
          <cell r="W26">
            <v>328225</v>
          </cell>
          <cell r="X26">
            <v>434631</v>
          </cell>
          <cell r="Y26">
            <v>445465</v>
          </cell>
          <cell r="Z26">
            <v>625029</v>
          </cell>
          <cell r="AA26">
            <v>676000</v>
          </cell>
          <cell r="AB26">
            <v>318063</v>
          </cell>
          <cell r="AC26">
            <v>440023</v>
          </cell>
          <cell r="AD26">
            <v>385400</v>
          </cell>
          <cell r="AE26">
            <v>511472</v>
          </cell>
          <cell r="AF26">
            <v>569641</v>
          </cell>
          <cell r="AG26">
            <v>242947</v>
          </cell>
          <cell r="AH26">
            <v>452639</v>
          </cell>
          <cell r="AI26">
            <v>421135</v>
          </cell>
          <cell r="AJ26">
            <v>257342</v>
          </cell>
          <cell r="AK26">
            <v>405078</v>
          </cell>
          <cell r="AL26">
            <v>495450</v>
          </cell>
          <cell r="AM26">
            <v>316899</v>
          </cell>
          <cell r="AN26">
            <v>422402</v>
          </cell>
          <cell r="AO26">
            <v>412607</v>
          </cell>
          <cell r="AP26">
            <v>511005</v>
          </cell>
          <cell r="AQ26">
            <v>515213</v>
          </cell>
          <cell r="AR26">
            <v>604166</v>
          </cell>
        </row>
        <row r="27">
          <cell r="A27" t="str">
            <v>MYLAN LABS, INC.</v>
          </cell>
          <cell r="B27" t="str">
            <v>ALENDRONATE SOD 09/2008 M/I</v>
          </cell>
          <cell r="C27" t="str">
            <v>Sales $</v>
          </cell>
          <cell r="D27" t="str">
            <v>09/2008 M/I</v>
          </cell>
          <cell r="E27" t="str">
            <v>09/2008</v>
          </cell>
          <cell r="F27" t="str">
            <v>09</v>
          </cell>
          <cell r="G27" t="str">
            <v>2008</v>
          </cell>
          <cell r="H27" t="str">
            <v>09/1/2008</v>
          </cell>
          <cell r="I27">
            <v>12418</v>
          </cell>
          <cell r="J27">
            <v>16152</v>
          </cell>
          <cell r="K27">
            <v>21010</v>
          </cell>
          <cell r="L27">
            <v>12724</v>
          </cell>
          <cell r="M27">
            <v>16175</v>
          </cell>
          <cell r="N27">
            <v>16098</v>
          </cell>
          <cell r="O27">
            <v>9708</v>
          </cell>
          <cell r="P27">
            <v>8635</v>
          </cell>
          <cell r="Q27">
            <v>13620</v>
          </cell>
          <cell r="R27">
            <v>9779</v>
          </cell>
          <cell r="S27">
            <v>10514</v>
          </cell>
          <cell r="T27">
            <v>16458</v>
          </cell>
          <cell r="U27">
            <v>10286</v>
          </cell>
          <cell r="V27">
            <v>12896</v>
          </cell>
          <cell r="W27">
            <v>23980</v>
          </cell>
          <cell r="X27">
            <v>24642</v>
          </cell>
          <cell r="Y27">
            <v>10645</v>
          </cell>
          <cell r="Z27">
            <v>11865</v>
          </cell>
          <cell r="AA27">
            <v>8314</v>
          </cell>
          <cell r="AB27">
            <v>9040</v>
          </cell>
          <cell r="AC27">
            <v>10289</v>
          </cell>
          <cell r="AD27">
            <v>6471</v>
          </cell>
          <cell r="AE27">
            <v>7184</v>
          </cell>
          <cell r="AF27">
            <v>10206</v>
          </cell>
          <cell r="AG27">
            <v>9732</v>
          </cell>
          <cell r="AH27">
            <v>8282</v>
          </cell>
          <cell r="AI27">
            <v>11102</v>
          </cell>
          <cell r="AJ27">
            <v>7262</v>
          </cell>
          <cell r="AK27">
            <v>6484</v>
          </cell>
          <cell r="AL27">
            <v>7476</v>
          </cell>
          <cell r="AM27">
            <v>6749</v>
          </cell>
          <cell r="AN27">
            <v>7145</v>
          </cell>
          <cell r="AO27">
            <v>14919</v>
          </cell>
          <cell r="AP27">
            <v>18122</v>
          </cell>
          <cell r="AQ27">
            <v>20054</v>
          </cell>
          <cell r="AR27">
            <v>22654</v>
          </cell>
        </row>
        <row r="28">
          <cell r="A28" t="str">
            <v>MYLAN LABS, INC.</v>
          </cell>
          <cell r="B28" t="str">
            <v>ALFUZOSIN HCL 08/2011 MYN</v>
          </cell>
          <cell r="C28" t="str">
            <v>Sales $</v>
          </cell>
          <cell r="D28" t="str">
            <v>08/2011 MYN</v>
          </cell>
          <cell r="E28" t="str">
            <v>08/2011</v>
          </cell>
          <cell r="F28" t="str">
            <v>08</v>
          </cell>
          <cell r="G28" t="str">
            <v>2011</v>
          </cell>
          <cell r="H28" t="str">
            <v>08/1/2011</v>
          </cell>
          <cell r="I28">
            <v>0</v>
          </cell>
          <cell r="J28">
            <v>0</v>
          </cell>
          <cell r="K28">
            <v>0</v>
          </cell>
          <cell r="L28">
            <v>0</v>
          </cell>
          <cell r="M28">
            <v>0</v>
          </cell>
          <cell r="N28">
            <v>0</v>
          </cell>
          <cell r="O28">
            <v>0</v>
          </cell>
          <cell r="P28">
            <v>1193984</v>
          </cell>
          <cell r="Q28">
            <v>2754828</v>
          </cell>
          <cell r="R28">
            <v>1813206</v>
          </cell>
          <cell r="S28">
            <v>2172814</v>
          </cell>
          <cell r="T28">
            <v>1969819</v>
          </cell>
          <cell r="U28">
            <v>1399360</v>
          </cell>
          <cell r="V28">
            <v>1313095</v>
          </cell>
          <cell r="W28">
            <v>1454518</v>
          </cell>
          <cell r="X28">
            <v>1239066</v>
          </cell>
          <cell r="Y28">
            <v>1174484</v>
          </cell>
          <cell r="Z28">
            <v>1425865</v>
          </cell>
          <cell r="AA28">
            <v>1166330</v>
          </cell>
          <cell r="AB28">
            <v>1264777</v>
          </cell>
          <cell r="AC28">
            <v>1601737</v>
          </cell>
          <cell r="AD28">
            <v>1203530</v>
          </cell>
          <cell r="AE28">
            <v>1109229</v>
          </cell>
          <cell r="AF28">
            <v>1446192</v>
          </cell>
          <cell r="AG28">
            <v>1101890</v>
          </cell>
          <cell r="AH28">
            <v>1001870</v>
          </cell>
          <cell r="AI28">
            <v>1444799</v>
          </cell>
          <cell r="AJ28">
            <v>1130410</v>
          </cell>
          <cell r="AK28">
            <v>1419414</v>
          </cell>
          <cell r="AL28">
            <v>1394882</v>
          </cell>
          <cell r="AM28">
            <v>1249469</v>
          </cell>
          <cell r="AN28">
            <v>1196384</v>
          </cell>
          <cell r="AO28">
            <v>618081</v>
          </cell>
          <cell r="AP28">
            <v>601382</v>
          </cell>
          <cell r="AQ28">
            <v>562700</v>
          </cell>
          <cell r="AR28">
            <v>616517</v>
          </cell>
        </row>
        <row r="29">
          <cell r="A29" t="str">
            <v>MYLAN LABS, INC.</v>
          </cell>
          <cell r="B29" t="str">
            <v>ALLOPURINOL 04/1989 MYN</v>
          </cell>
          <cell r="C29" t="str">
            <v>Sales $</v>
          </cell>
          <cell r="D29" t="str">
            <v>04/1989 MYN</v>
          </cell>
          <cell r="E29" t="str">
            <v>04/1989</v>
          </cell>
          <cell r="F29" t="str">
            <v>04</v>
          </cell>
          <cell r="G29" t="str">
            <v>1989</v>
          </cell>
          <cell r="H29" t="str">
            <v>04/1/1989</v>
          </cell>
          <cell r="I29">
            <v>816190</v>
          </cell>
          <cell r="J29">
            <v>862256</v>
          </cell>
          <cell r="K29">
            <v>1099337</v>
          </cell>
          <cell r="L29">
            <v>901460</v>
          </cell>
          <cell r="M29">
            <v>931079</v>
          </cell>
          <cell r="N29">
            <v>1140178</v>
          </cell>
          <cell r="O29">
            <v>871969</v>
          </cell>
          <cell r="P29">
            <v>909275</v>
          </cell>
          <cell r="Q29">
            <v>1034154</v>
          </cell>
          <cell r="R29">
            <v>799061</v>
          </cell>
          <cell r="S29">
            <v>804373</v>
          </cell>
          <cell r="T29">
            <v>1009920</v>
          </cell>
          <cell r="U29">
            <v>820201</v>
          </cell>
          <cell r="V29">
            <v>816994</v>
          </cell>
          <cell r="W29">
            <v>1012528</v>
          </cell>
          <cell r="X29">
            <v>793502</v>
          </cell>
          <cell r="Y29">
            <v>832310</v>
          </cell>
          <cell r="Z29">
            <v>1008483</v>
          </cell>
          <cell r="AA29">
            <v>854613</v>
          </cell>
          <cell r="AB29">
            <v>862911</v>
          </cell>
          <cell r="AC29">
            <v>1276910</v>
          </cell>
          <cell r="AD29">
            <v>1043017</v>
          </cell>
          <cell r="AE29">
            <v>1140016</v>
          </cell>
          <cell r="AF29">
            <v>1418174</v>
          </cell>
          <cell r="AG29">
            <v>1163837</v>
          </cell>
          <cell r="AH29">
            <v>1147315</v>
          </cell>
          <cell r="AI29">
            <v>1424027</v>
          </cell>
          <cell r="AJ29">
            <v>1202561</v>
          </cell>
          <cell r="AK29">
            <v>1218663</v>
          </cell>
          <cell r="AL29">
            <v>1364840</v>
          </cell>
          <cell r="AM29">
            <v>1099311</v>
          </cell>
          <cell r="AN29">
            <v>1093549</v>
          </cell>
          <cell r="AO29">
            <v>1818651</v>
          </cell>
          <cell r="AP29">
            <v>1269697</v>
          </cell>
          <cell r="AQ29">
            <v>1522250</v>
          </cell>
          <cell r="AR29">
            <v>1819577</v>
          </cell>
        </row>
        <row r="30">
          <cell r="A30" t="str">
            <v>MYLAN LABS, INC.</v>
          </cell>
          <cell r="B30" t="str">
            <v>ALLOPURINOL 11/1986 M/I</v>
          </cell>
          <cell r="C30" t="str">
            <v>Sales $</v>
          </cell>
          <cell r="D30" t="str">
            <v>11/1986 M/I</v>
          </cell>
          <cell r="E30" t="str">
            <v>11/1986</v>
          </cell>
          <cell r="F30" t="str">
            <v>11</v>
          </cell>
          <cell r="G30" t="str">
            <v>1986</v>
          </cell>
          <cell r="H30" t="str">
            <v>11/1/1986</v>
          </cell>
          <cell r="I30">
            <v>11332</v>
          </cell>
          <cell r="J30">
            <v>12128</v>
          </cell>
          <cell r="K30">
            <v>15186</v>
          </cell>
          <cell r="L30">
            <v>11408</v>
          </cell>
          <cell r="M30">
            <v>11545</v>
          </cell>
          <cell r="N30">
            <v>14652</v>
          </cell>
          <cell r="O30">
            <v>11258</v>
          </cell>
          <cell r="P30">
            <v>12138</v>
          </cell>
          <cell r="Q30">
            <v>14258</v>
          </cell>
          <cell r="R30">
            <v>11844</v>
          </cell>
          <cell r="S30">
            <v>11673</v>
          </cell>
          <cell r="T30">
            <v>15083</v>
          </cell>
          <cell r="U30">
            <v>12895</v>
          </cell>
          <cell r="V30">
            <v>13852</v>
          </cell>
          <cell r="W30">
            <v>17067</v>
          </cell>
          <cell r="X30">
            <v>13870</v>
          </cell>
          <cell r="Y30">
            <v>13998</v>
          </cell>
          <cell r="Z30">
            <v>17978</v>
          </cell>
          <cell r="AA30">
            <v>15048</v>
          </cell>
          <cell r="AB30">
            <v>12795</v>
          </cell>
          <cell r="AC30">
            <v>16746</v>
          </cell>
          <cell r="AD30">
            <v>14759</v>
          </cell>
          <cell r="AE30">
            <v>13403</v>
          </cell>
          <cell r="AF30">
            <v>18463</v>
          </cell>
          <cell r="AG30">
            <v>15478</v>
          </cell>
          <cell r="AH30">
            <v>16094</v>
          </cell>
          <cell r="AI30">
            <v>24339</v>
          </cell>
          <cell r="AJ30">
            <v>13610</v>
          </cell>
          <cell r="AK30">
            <v>14359</v>
          </cell>
          <cell r="AL30">
            <v>16754</v>
          </cell>
          <cell r="AM30">
            <v>13315</v>
          </cell>
          <cell r="AN30">
            <v>13596</v>
          </cell>
          <cell r="AO30">
            <v>16992</v>
          </cell>
          <cell r="AP30">
            <v>14072</v>
          </cell>
          <cell r="AQ30">
            <v>14129</v>
          </cell>
          <cell r="AR30">
            <v>17750</v>
          </cell>
        </row>
        <row r="31">
          <cell r="A31" t="str">
            <v>MYLAN LABS, INC.</v>
          </cell>
          <cell r="B31" t="str">
            <v>ALPRAZOLAM 03/1994 MYN</v>
          </cell>
          <cell r="C31" t="str">
            <v>Sales $</v>
          </cell>
          <cell r="D31" t="str">
            <v>03/1994 MYN</v>
          </cell>
          <cell r="E31" t="str">
            <v>03/1994</v>
          </cell>
          <cell r="F31" t="str">
            <v>03</v>
          </cell>
          <cell r="G31" t="str">
            <v>1994</v>
          </cell>
          <cell r="H31" t="str">
            <v>03/1/1994</v>
          </cell>
          <cell r="I31">
            <v>890787</v>
          </cell>
          <cell r="J31">
            <v>561425</v>
          </cell>
          <cell r="K31">
            <v>608852</v>
          </cell>
          <cell r="L31">
            <v>505489</v>
          </cell>
          <cell r="M31">
            <v>429196</v>
          </cell>
          <cell r="N31">
            <v>566783</v>
          </cell>
          <cell r="O31">
            <v>371010</v>
          </cell>
          <cell r="P31">
            <v>508458</v>
          </cell>
          <cell r="Q31">
            <v>663708</v>
          </cell>
          <cell r="R31">
            <v>522918</v>
          </cell>
          <cell r="S31">
            <v>482426</v>
          </cell>
          <cell r="T31">
            <v>618551</v>
          </cell>
          <cell r="U31">
            <v>662657</v>
          </cell>
          <cell r="V31">
            <v>674760</v>
          </cell>
          <cell r="W31">
            <v>629173</v>
          </cell>
          <cell r="X31">
            <v>558680</v>
          </cell>
          <cell r="Y31">
            <v>563403</v>
          </cell>
          <cell r="Z31">
            <v>2578588</v>
          </cell>
          <cell r="AA31">
            <v>4203384</v>
          </cell>
          <cell r="AB31">
            <v>664025</v>
          </cell>
          <cell r="AC31">
            <v>1567228</v>
          </cell>
          <cell r="AD31">
            <v>661807</v>
          </cell>
          <cell r="AE31">
            <v>726899</v>
          </cell>
          <cell r="AF31">
            <v>934191</v>
          </cell>
          <cell r="AG31">
            <v>897512</v>
          </cell>
          <cell r="AH31">
            <v>972002</v>
          </cell>
          <cell r="AI31">
            <v>1001719</v>
          </cell>
          <cell r="AJ31">
            <v>153928</v>
          </cell>
          <cell r="AK31">
            <v>103346</v>
          </cell>
          <cell r="AL31">
            <v>1070892</v>
          </cell>
          <cell r="AM31">
            <v>904862</v>
          </cell>
          <cell r="AN31">
            <v>775962</v>
          </cell>
          <cell r="AO31">
            <v>281626</v>
          </cell>
          <cell r="AP31">
            <v>22565</v>
          </cell>
          <cell r="AQ31">
            <v>16773</v>
          </cell>
          <cell r="AR31">
            <v>18083</v>
          </cell>
        </row>
        <row r="32">
          <cell r="A32" t="str">
            <v>MYLAN LABS, INC.</v>
          </cell>
          <cell r="B32" t="str">
            <v>ALPRAZOLAM 12/1993 M/I</v>
          </cell>
          <cell r="C32" t="str">
            <v>Sales $</v>
          </cell>
          <cell r="D32" t="str">
            <v>12/1993 M/I</v>
          </cell>
          <cell r="E32" t="str">
            <v>12/1993</v>
          </cell>
          <cell r="F32" t="str">
            <v>12</v>
          </cell>
          <cell r="G32" t="str">
            <v>1993</v>
          </cell>
          <cell r="H32" t="str">
            <v>12/1/1993</v>
          </cell>
          <cell r="I32">
            <v>13517</v>
          </cell>
          <cell r="J32">
            <v>15242</v>
          </cell>
          <cell r="K32">
            <v>19196</v>
          </cell>
          <cell r="L32">
            <v>16002</v>
          </cell>
          <cell r="M32">
            <v>16982</v>
          </cell>
          <cell r="N32">
            <v>20495</v>
          </cell>
          <cell r="O32">
            <v>15435</v>
          </cell>
          <cell r="P32">
            <v>5989</v>
          </cell>
          <cell r="Q32">
            <v>4074</v>
          </cell>
          <cell r="R32">
            <v>5876</v>
          </cell>
          <cell r="S32">
            <v>12430</v>
          </cell>
          <cell r="T32">
            <v>13274</v>
          </cell>
          <cell r="U32">
            <v>11434</v>
          </cell>
          <cell r="V32">
            <v>12353</v>
          </cell>
          <cell r="W32">
            <v>15361</v>
          </cell>
          <cell r="X32">
            <v>11389</v>
          </cell>
          <cell r="Y32">
            <v>12015</v>
          </cell>
          <cell r="Z32">
            <v>14139</v>
          </cell>
          <cell r="AA32">
            <v>13430</v>
          </cell>
          <cell r="AB32">
            <v>12058</v>
          </cell>
          <cell r="AC32">
            <v>14587</v>
          </cell>
          <cell r="AD32">
            <v>15824</v>
          </cell>
          <cell r="AE32">
            <v>15485</v>
          </cell>
          <cell r="AF32">
            <v>15674</v>
          </cell>
          <cell r="AG32">
            <v>13006</v>
          </cell>
          <cell r="AH32">
            <v>12351</v>
          </cell>
          <cell r="AI32">
            <v>4236</v>
          </cell>
          <cell r="AJ32">
            <v>1138</v>
          </cell>
          <cell r="AK32">
            <v>526</v>
          </cell>
          <cell r="AL32">
            <v>9417</v>
          </cell>
          <cell r="AM32">
            <v>9668</v>
          </cell>
          <cell r="AN32">
            <v>8277</v>
          </cell>
          <cell r="AO32">
            <v>9139</v>
          </cell>
          <cell r="AP32">
            <v>8824</v>
          </cell>
          <cell r="AQ32">
            <v>12331</v>
          </cell>
          <cell r="AR32">
            <v>15376</v>
          </cell>
        </row>
        <row r="33">
          <cell r="A33" t="str">
            <v>MYLAN LABS, INC.</v>
          </cell>
          <cell r="B33" t="str">
            <v>ALPRAZOLAM ER 02/2006 MYN</v>
          </cell>
          <cell r="C33" t="str">
            <v>Sales $</v>
          </cell>
          <cell r="D33" t="str">
            <v>02/2006 MYN</v>
          </cell>
          <cell r="E33" t="str">
            <v>02/2006</v>
          </cell>
          <cell r="F33" t="str">
            <v>02</v>
          </cell>
          <cell r="G33" t="str">
            <v>2006</v>
          </cell>
          <cell r="H33" t="str">
            <v>02/1/2006</v>
          </cell>
          <cell r="I33">
            <v>481587</v>
          </cell>
          <cell r="J33">
            <v>492205</v>
          </cell>
          <cell r="K33">
            <v>640531</v>
          </cell>
          <cell r="L33">
            <v>382908</v>
          </cell>
          <cell r="M33">
            <v>358481</v>
          </cell>
          <cell r="N33">
            <v>422910</v>
          </cell>
          <cell r="O33">
            <v>311021</v>
          </cell>
          <cell r="P33">
            <v>299412</v>
          </cell>
          <cell r="Q33">
            <v>384245</v>
          </cell>
          <cell r="R33">
            <v>311513</v>
          </cell>
          <cell r="S33">
            <v>304208</v>
          </cell>
          <cell r="T33">
            <v>384068</v>
          </cell>
          <cell r="U33">
            <v>304371</v>
          </cell>
          <cell r="V33">
            <v>332308</v>
          </cell>
          <cell r="W33">
            <v>387033</v>
          </cell>
          <cell r="X33">
            <v>237322</v>
          </cell>
          <cell r="Y33">
            <v>234072</v>
          </cell>
          <cell r="Z33">
            <v>136688</v>
          </cell>
          <cell r="AA33">
            <v>64405</v>
          </cell>
          <cell r="AB33">
            <v>63656</v>
          </cell>
          <cell r="AC33">
            <v>87480</v>
          </cell>
          <cell r="AD33">
            <v>69591</v>
          </cell>
          <cell r="AE33">
            <v>67465</v>
          </cell>
          <cell r="AF33">
            <v>91645</v>
          </cell>
          <cell r="AG33">
            <v>73465</v>
          </cell>
          <cell r="AH33">
            <v>79284</v>
          </cell>
          <cell r="AI33">
            <v>102133</v>
          </cell>
          <cell r="AJ33">
            <v>88342</v>
          </cell>
          <cell r="AK33">
            <v>85503</v>
          </cell>
          <cell r="AL33">
            <v>95702</v>
          </cell>
          <cell r="AM33">
            <v>75862</v>
          </cell>
          <cell r="AN33">
            <v>71999</v>
          </cell>
          <cell r="AO33">
            <v>104737</v>
          </cell>
          <cell r="AP33">
            <v>79628</v>
          </cell>
          <cell r="AQ33">
            <v>80875</v>
          </cell>
          <cell r="AR33">
            <v>104322</v>
          </cell>
        </row>
        <row r="34">
          <cell r="A34" t="str">
            <v>MYLAN LABS, INC.</v>
          </cell>
          <cell r="B34" t="str">
            <v>AMANTADINE HCL 05/1989 M/I</v>
          </cell>
          <cell r="C34" t="str">
            <v>Sales $</v>
          </cell>
          <cell r="D34" t="str">
            <v>05/1989 M/I</v>
          </cell>
          <cell r="E34" t="str">
            <v>05/1989</v>
          </cell>
          <cell r="F34" t="str">
            <v>05</v>
          </cell>
          <cell r="G34" t="str">
            <v>1989</v>
          </cell>
          <cell r="H34" t="str">
            <v>05/1/1989</v>
          </cell>
          <cell r="I34">
            <v>19898</v>
          </cell>
          <cell r="J34">
            <v>19853</v>
          </cell>
          <cell r="K34">
            <v>26318</v>
          </cell>
          <cell r="L34">
            <v>17930</v>
          </cell>
          <cell r="M34">
            <v>20155</v>
          </cell>
          <cell r="N34">
            <v>26537</v>
          </cell>
          <cell r="O34">
            <v>17100</v>
          </cell>
          <cell r="P34">
            <v>11297</v>
          </cell>
          <cell r="Q34">
            <v>37040</v>
          </cell>
          <cell r="R34">
            <v>47614</v>
          </cell>
          <cell r="S34">
            <v>7161</v>
          </cell>
          <cell r="T34">
            <v>27590</v>
          </cell>
          <cell r="U34">
            <v>21886</v>
          </cell>
          <cell r="V34">
            <v>39547</v>
          </cell>
          <cell r="W34">
            <v>40842</v>
          </cell>
          <cell r="X34">
            <v>4501</v>
          </cell>
          <cell r="Y34">
            <v>229</v>
          </cell>
          <cell r="Z34">
            <v>444</v>
          </cell>
          <cell r="AA34">
            <v>483</v>
          </cell>
          <cell r="AB34">
            <v>12477</v>
          </cell>
          <cell r="AC34">
            <v>29775</v>
          </cell>
          <cell r="AD34">
            <v>30833</v>
          </cell>
          <cell r="AE34">
            <v>33515</v>
          </cell>
          <cell r="AF34">
            <v>45642</v>
          </cell>
          <cell r="AG34">
            <v>13592</v>
          </cell>
          <cell r="AH34">
            <v>6924</v>
          </cell>
          <cell r="AI34">
            <v>32143</v>
          </cell>
          <cell r="AJ34">
            <v>6221</v>
          </cell>
          <cell r="AK34">
            <v>15308</v>
          </cell>
          <cell r="AL34">
            <v>48129</v>
          </cell>
          <cell r="AM34">
            <v>52121</v>
          </cell>
          <cell r="AN34">
            <v>55759</v>
          </cell>
          <cell r="AO34">
            <v>71607</v>
          </cell>
          <cell r="AP34">
            <v>77495</v>
          </cell>
          <cell r="AQ34">
            <v>71797</v>
          </cell>
          <cell r="AR34">
            <v>89530</v>
          </cell>
        </row>
        <row r="35">
          <cell r="A35" t="str">
            <v>MYLAN LABS, INC.</v>
          </cell>
          <cell r="B35" t="str">
            <v>AMILORIDE HCL/HCTZ 01/1992 MYN</v>
          </cell>
          <cell r="C35" t="str">
            <v>Sales $</v>
          </cell>
          <cell r="D35" t="str">
            <v>01/1992 MYN</v>
          </cell>
          <cell r="E35" t="str">
            <v>01/1992</v>
          </cell>
          <cell r="F35" t="str">
            <v>01</v>
          </cell>
          <cell r="G35" t="str">
            <v>1992</v>
          </cell>
          <cell r="H35" t="str">
            <v>01/1/1992</v>
          </cell>
          <cell r="I35">
            <v>25700</v>
          </cell>
          <cell r="J35">
            <v>26171</v>
          </cell>
          <cell r="K35">
            <v>34211</v>
          </cell>
          <cell r="L35">
            <v>28869</v>
          </cell>
          <cell r="M35">
            <v>43282</v>
          </cell>
          <cell r="N35">
            <v>51349</v>
          </cell>
          <cell r="O35">
            <v>73807</v>
          </cell>
          <cell r="P35">
            <v>88605</v>
          </cell>
          <cell r="Q35">
            <v>148803</v>
          </cell>
          <cell r="R35">
            <v>126512</v>
          </cell>
          <cell r="S35">
            <v>128692</v>
          </cell>
          <cell r="T35">
            <v>174171</v>
          </cell>
          <cell r="U35">
            <v>147608</v>
          </cell>
          <cell r="V35">
            <v>133987</v>
          </cell>
          <cell r="W35">
            <v>159970</v>
          </cell>
          <cell r="X35">
            <v>136732</v>
          </cell>
          <cell r="Y35">
            <v>174297</v>
          </cell>
          <cell r="Z35">
            <v>231107</v>
          </cell>
          <cell r="AA35">
            <v>204394</v>
          </cell>
          <cell r="AB35">
            <v>231917</v>
          </cell>
          <cell r="AC35">
            <v>328642</v>
          </cell>
          <cell r="AD35">
            <v>254687</v>
          </cell>
          <cell r="AE35">
            <v>247104</v>
          </cell>
          <cell r="AF35">
            <v>299389</v>
          </cell>
          <cell r="AG35">
            <v>247403</v>
          </cell>
          <cell r="AH35">
            <v>231209</v>
          </cell>
          <cell r="AI35">
            <v>295243</v>
          </cell>
          <cell r="AJ35">
            <v>241526</v>
          </cell>
          <cell r="AK35">
            <v>236717</v>
          </cell>
          <cell r="AL35">
            <v>270160</v>
          </cell>
          <cell r="AM35">
            <v>196888</v>
          </cell>
          <cell r="AN35">
            <v>213188</v>
          </cell>
          <cell r="AO35">
            <v>257957</v>
          </cell>
          <cell r="AP35">
            <v>203426</v>
          </cell>
          <cell r="AQ35">
            <v>184307</v>
          </cell>
          <cell r="AR35">
            <v>230567</v>
          </cell>
        </row>
        <row r="36">
          <cell r="A36" t="str">
            <v>MYLAN LABS, INC.</v>
          </cell>
          <cell r="B36" t="str">
            <v>AMIODARONE HCL 11/1999 M/I</v>
          </cell>
          <cell r="C36" t="str">
            <v>Sales $</v>
          </cell>
          <cell r="D36" t="str">
            <v>11/1999 M/I</v>
          </cell>
          <cell r="E36" t="str">
            <v>11/1999</v>
          </cell>
          <cell r="F36" t="str">
            <v>11</v>
          </cell>
          <cell r="G36" t="str">
            <v>1999</v>
          </cell>
          <cell r="H36" t="str">
            <v>11/1/1999</v>
          </cell>
          <cell r="I36">
            <v>376885</v>
          </cell>
          <cell r="J36">
            <v>376420</v>
          </cell>
          <cell r="K36">
            <v>471721</v>
          </cell>
          <cell r="L36">
            <v>351968</v>
          </cell>
          <cell r="M36">
            <v>356174</v>
          </cell>
          <cell r="N36">
            <v>415484</v>
          </cell>
          <cell r="O36">
            <v>313318</v>
          </cell>
          <cell r="P36">
            <v>299330</v>
          </cell>
          <cell r="Q36">
            <v>406140</v>
          </cell>
          <cell r="R36">
            <v>373312</v>
          </cell>
          <cell r="S36">
            <v>374513</v>
          </cell>
          <cell r="T36">
            <v>406013</v>
          </cell>
          <cell r="U36">
            <v>335197</v>
          </cell>
          <cell r="V36">
            <v>423679</v>
          </cell>
          <cell r="W36">
            <v>604358</v>
          </cell>
          <cell r="X36">
            <v>347448</v>
          </cell>
          <cell r="Y36">
            <v>251229</v>
          </cell>
          <cell r="Z36">
            <v>407046</v>
          </cell>
          <cell r="AA36">
            <v>353309</v>
          </cell>
          <cell r="AB36">
            <v>282049</v>
          </cell>
          <cell r="AC36">
            <v>338324</v>
          </cell>
          <cell r="AD36">
            <v>299158</v>
          </cell>
          <cell r="AE36">
            <v>311230</v>
          </cell>
          <cell r="AF36">
            <v>441248</v>
          </cell>
          <cell r="AG36">
            <v>376444</v>
          </cell>
          <cell r="AH36">
            <v>402211</v>
          </cell>
          <cell r="AI36">
            <v>321292</v>
          </cell>
          <cell r="AJ36">
            <v>345601</v>
          </cell>
          <cell r="AK36">
            <v>350242</v>
          </cell>
          <cell r="AL36">
            <v>397987</v>
          </cell>
          <cell r="AM36">
            <v>337584</v>
          </cell>
          <cell r="AN36">
            <v>397692</v>
          </cell>
          <cell r="AO36">
            <v>478381</v>
          </cell>
          <cell r="AP36">
            <v>416254</v>
          </cell>
          <cell r="AQ36">
            <v>407154</v>
          </cell>
          <cell r="AR36">
            <v>646610</v>
          </cell>
        </row>
        <row r="37">
          <cell r="A37" t="str">
            <v>MYLAN LABS, INC.</v>
          </cell>
          <cell r="B37" t="str">
            <v>AMITRIPT/CHLORDIAZ 01/1987 MYN</v>
          </cell>
          <cell r="C37" t="str">
            <v>Sales $</v>
          </cell>
          <cell r="D37" t="str">
            <v>01/1987 MYN</v>
          </cell>
          <cell r="E37" t="str">
            <v>01/1987</v>
          </cell>
          <cell r="F37" t="str">
            <v>01</v>
          </cell>
          <cell r="G37" t="str">
            <v>1987</v>
          </cell>
          <cell r="H37" t="str">
            <v>01/1/1987</v>
          </cell>
          <cell r="I37">
            <v>454816</v>
          </cell>
          <cell r="J37">
            <v>428480</v>
          </cell>
          <cell r="K37">
            <v>544229</v>
          </cell>
          <cell r="L37">
            <v>440122</v>
          </cell>
          <cell r="M37">
            <v>413681</v>
          </cell>
          <cell r="N37">
            <v>517142</v>
          </cell>
          <cell r="O37">
            <v>411049</v>
          </cell>
          <cell r="P37">
            <v>395471</v>
          </cell>
          <cell r="Q37">
            <v>487282</v>
          </cell>
          <cell r="R37">
            <v>401750</v>
          </cell>
          <cell r="S37">
            <v>382482</v>
          </cell>
          <cell r="T37">
            <v>488403</v>
          </cell>
          <cell r="U37">
            <v>380302</v>
          </cell>
          <cell r="V37">
            <v>380398</v>
          </cell>
          <cell r="W37">
            <v>451874</v>
          </cell>
          <cell r="X37">
            <v>360940</v>
          </cell>
          <cell r="Y37">
            <v>359777</v>
          </cell>
          <cell r="Z37">
            <v>493074</v>
          </cell>
          <cell r="AA37">
            <v>517379</v>
          </cell>
          <cell r="AB37">
            <v>510302</v>
          </cell>
          <cell r="AC37">
            <v>624272</v>
          </cell>
          <cell r="AD37">
            <v>498435</v>
          </cell>
          <cell r="AE37">
            <v>502224</v>
          </cell>
          <cell r="AF37">
            <v>638399</v>
          </cell>
          <cell r="AG37">
            <v>528656</v>
          </cell>
          <cell r="AH37">
            <v>448513</v>
          </cell>
          <cell r="AI37">
            <v>587553</v>
          </cell>
          <cell r="AJ37">
            <v>545009</v>
          </cell>
          <cell r="AK37">
            <v>488006</v>
          </cell>
          <cell r="AL37">
            <v>577820</v>
          </cell>
          <cell r="AM37">
            <v>490694</v>
          </cell>
          <cell r="AN37">
            <v>478736</v>
          </cell>
          <cell r="AO37">
            <v>595546</v>
          </cell>
          <cell r="AP37">
            <v>471161</v>
          </cell>
          <cell r="AQ37">
            <v>449826</v>
          </cell>
          <cell r="AR37">
            <v>549787</v>
          </cell>
        </row>
        <row r="38">
          <cell r="A38" t="str">
            <v>MYLAN LABS, INC.</v>
          </cell>
          <cell r="B38" t="str">
            <v>AMITRIPTYLINE HCL 05/1981 MYN</v>
          </cell>
          <cell r="C38" t="str">
            <v>Sales $</v>
          </cell>
          <cell r="D38" t="str">
            <v>05/1981 MYN</v>
          </cell>
          <cell r="E38" t="str">
            <v>05/1981</v>
          </cell>
          <cell r="F38" t="str">
            <v>05</v>
          </cell>
          <cell r="G38" t="str">
            <v>1981</v>
          </cell>
          <cell r="H38" t="str">
            <v>05/1/1981</v>
          </cell>
          <cell r="I38">
            <v>531495</v>
          </cell>
          <cell r="J38">
            <v>528904</v>
          </cell>
          <cell r="K38">
            <v>629121</v>
          </cell>
          <cell r="L38">
            <v>527468</v>
          </cell>
          <cell r="M38">
            <v>533656</v>
          </cell>
          <cell r="N38">
            <v>628090</v>
          </cell>
          <cell r="O38">
            <v>472281</v>
          </cell>
          <cell r="P38">
            <v>496431</v>
          </cell>
          <cell r="Q38">
            <v>724796</v>
          </cell>
          <cell r="R38">
            <v>627529</v>
          </cell>
          <cell r="S38">
            <v>616928</v>
          </cell>
          <cell r="T38">
            <v>727126</v>
          </cell>
          <cell r="U38">
            <v>562803</v>
          </cell>
          <cell r="V38">
            <v>608276</v>
          </cell>
          <cell r="W38">
            <v>687971</v>
          </cell>
          <cell r="X38">
            <v>583591</v>
          </cell>
          <cell r="Y38">
            <v>591255</v>
          </cell>
          <cell r="Z38">
            <v>730654</v>
          </cell>
          <cell r="AA38">
            <v>569903</v>
          </cell>
          <cell r="AB38">
            <v>592116</v>
          </cell>
          <cell r="AC38">
            <v>870751</v>
          </cell>
          <cell r="AD38">
            <v>649560</v>
          </cell>
          <cell r="AE38">
            <v>704135</v>
          </cell>
          <cell r="AF38">
            <v>850154</v>
          </cell>
          <cell r="AG38">
            <v>645093</v>
          </cell>
          <cell r="AH38">
            <v>663580</v>
          </cell>
          <cell r="AI38">
            <v>799685</v>
          </cell>
          <cell r="AJ38">
            <v>725508</v>
          </cell>
          <cell r="AK38">
            <v>810555</v>
          </cell>
          <cell r="AL38">
            <v>934505</v>
          </cell>
          <cell r="AM38">
            <v>817879</v>
          </cell>
          <cell r="AN38">
            <v>771789</v>
          </cell>
          <cell r="AO38">
            <v>849391</v>
          </cell>
          <cell r="AP38">
            <v>562564</v>
          </cell>
          <cell r="AQ38">
            <v>570740</v>
          </cell>
          <cell r="AR38">
            <v>681205</v>
          </cell>
        </row>
        <row r="39">
          <cell r="A39" t="str">
            <v>MYLAN LABS, INC.</v>
          </cell>
          <cell r="B39" t="str">
            <v>AMITRIPTYLINE HCL 08/1989 M/I</v>
          </cell>
          <cell r="C39" t="str">
            <v>Sales $</v>
          </cell>
          <cell r="D39" t="str">
            <v>08/1989 M/I</v>
          </cell>
          <cell r="E39" t="str">
            <v>08/1989</v>
          </cell>
          <cell r="F39" t="str">
            <v>08</v>
          </cell>
          <cell r="G39" t="str">
            <v>1989</v>
          </cell>
          <cell r="H39" t="str">
            <v>08/1/1989</v>
          </cell>
          <cell r="I39">
            <v>2664</v>
          </cell>
          <cell r="J39">
            <v>3663</v>
          </cell>
          <cell r="K39">
            <v>4209</v>
          </cell>
          <cell r="L39">
            <v>3038</v>
          </cell>
          <cell r="M39">
            <v>3229</v>
          </cell>
          <cell r="N39">
            <v>4126</v>
          </cell>
          <cell r="O39">
            <v>2733</v>
          </cell>
          <cell r="P39">
            <v>2632</v>
          </cell>
          <cell r="Q39">
            <v>4070</v>
          </cell>
          <cell r="R39">
            <v>3243</v>
          </cell>
          <cell r="S39">
            <v>3684</v>
          </cell>
          <cell r="T39">
            <v>3448</v>
          </cell>
          <cell r="U39">
            <v>2380</v>
          </cell>
          <cell r="V39">
            <v>3529</v>
          </cell>
          <cell r="W39">
            <v>4402</v>
          </cell>
          <cell r="X39">
            <v>2563</v>
          </cell>
          <cell r="Y39">
            <v>3127</v>
          </cell>
          <cell r="Z39">
            <v>2638</v>
          </cell>
          <cell r="AA39">
            <v>2400</v>
          </cell>
          <cell r="AB39">
            <v>2191</v>
          </cell>
          <cell r="AC39">
            <v>2791</v>
          </cell>
          <cell r="AD39">
            <v>2931</v>
          </cell>
          <cell r="AE39">
            <v>2865</v>
          </cell>
          <cell r="AF39">
            <v>3399</v>
          </cell>
          <cell r="AG39">
            <v>3374</v>
          </cell>
          <cell r="AH39">
            <v>3936</v>
          </cell>
          <cell r="AI39">
            <v>4080</v>
          </cell>
          <cell r="AJ39">
            <v>3785</v>
          </cell>
          <cell r="AK39">
            <v>4439</v>
          </cell>
          <cell r="AL39">
            <v>4599</v>
          </cell>
          <cell r="AM39">
            <v>2725</v>
          </cell>
          <cell r="AN39">
            <v>3658</v>
          </cell>
          <cell r="AO39">
            <v>4114</v>
          </cell>
          <cell r="AP39">
            <v>3048</v>
          </cell>
          <cell r="AQ39">
            <v>2821</v>
          </cell>
          <cell r="AR39">
            <v>3064</v>
          </cell>
        </row>
        <row r="40">
          <cell r="A40" t="str">
            <v>MYLAN LABS, INC.</v>
          </cell>
          <cell r="B40" t="str">
            <v>AMLODIP BES/ATORVAST 12/2011 MYN</v>
          </cell>
          <cell r="C40" t="str">
            <v>Sales $</v>
          </cell>
          <cell r="D40" t="str">
            <v>12/2011 MYN</v>
          </cell>
          <cell r="E40" t="str">
            <v>12/2011</v>
          </cell>
          <cell r="F40" t="str">
            <v>12</v>
          </cell>
          <cell r="G40" t="str">
            <v>2011</v>
          </cell>
          <cell r="H40" t="str">
            <v>12/1/2011</v>
          </cell>
          <cell r="I40">
            <v>0</v>
          </cell>
          <cell r="J40">
            <v>0</v>
          </cell>
          <cell r="K40">
            <v>0</v>
          </cell>
          <cell r="L40">
            <v>0</v>
          </cell>
          <cell r="M40">
            <v>0</v>
          </cell>
          <cell r="N40">
            <v>0</v>
          </cell>
          <cell r="O40">
            <v>0</v>
          </cell>
          <cell r="P40">
            <v>0</v>
          </cell>
          <cell r="Q40">
            <v>0</v>
          </cell>
          <cell r="R40">
            <v>0</v>
          </cell>
          <cell r="S40">
            <v>0</v>
          </cell>
          <cell r="T40">
            <v>17297837</v>
          </cell>
          <cell r="U40">
            <v>8618002</v>
          </cell>
          <cell r="V40">
            <v>7375490</v>
          </cell>
          <cell r="W40">
            <v>8231853</v>
          </cell>
          <cell r="X40">
            <v>5740018</v>
          </cell>
          <cell r="Y40">
            <v>5437385</v>
          </cell>
          <cell r="Z40">
            <v>6539328</v>
          </cell>
          <cell r="AA40">
            <v>5338197</v>
          </cell>
          <cell r="AB40">
            <v>5477002</v>
          </cell>
          <cell r="AC40">
            <v>6836796</v>
          </cell>
          <cell r="AD40">
            <v>5560018</v>
          </cell>
          <cell r="AE40">
            <v>5225868</v>
          </cell>
          <cell r="AF40">
            <v>6819584</v>
          </cell>
          <cell r="AG40">
            <v>5107047</v>
          </cell>
          <cell r="AH40">
            <v>4061578</v>
          </cell>
          <cell r="AI40">
            <v>5041633</v>
          </cell>
          <cell r="AJ40">
            <v>4300032</v>
          </cell>
          <cell r="AK40">
            <v>4373246</v>
          </cell>
          <cell r="AL40">
            <v>5175495</v>
          </cell>
          <cell r="AM40">
            <v>4290755</v>
          </cell>
          <cell r="AN40">
            <v>4238933</v>
          </cell>
          <cell r="AO40">
            <v>5672696</v>
          </cell>
          <cell r="AP40">
            <v>5160427</v>
          </cell>
          <cell r="AQ40">
            <v>6381909</v>
          </cell>
          <cell r="AR40">
            <v>6583034</v>
          </cell>
        </row>
        <row r="41">
          <cell r="A41" t="str">
            <v>MYLAN LABS, INC.</v>
          </cell>
          <cell r="B41" t="str">
            <v>AMLODIP BES/BENAZ HCL 03/2012 MYN</v>
          </cell>
          <cell r="C41" t="str">
            <v>Sales $</v>
          </cell>
          <cell r="D41" t="str">
            <v>03/2012 MYN</v>
          </cell>
          <cell r="E41" t="str">
            <v>03/2012</v>
          </cell>
          <cell r="F41" t="str">
            <v>03</v>
          </cell>
          <cell r="G41" t="str">
            <v>2012</v>
          </cell>
          <cell r="H41" t="str">
            <v>03/1/2012</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3947</v>
          </cell>
          <cell r="X41">
            <v>121106</v>
          </cell>
          <cell r="Y41">
            <v>145658</v>
          </cell>
          <cell r="Z41">
            <v>162759</v>
          </cell>
          <cell r="AA41">
            <v>135520</v>
          </cell>
          <cell r="AB41">
            <v>156591</v>
          </cell>
          <cell r="AC41">
            <v>182145</v>
          </cell>
          <cell r="AD41">
            <v>144211</v>
          </cell>
          <cell r="AE41">
            <v>143907</v>
          </cell>
          <cell r="AF41">
            <v>190832</v>
          </cell>
          <cell r="AG41">
            <v>139481</v>
          </cell>
          <cell r="AH41">
            <v>124568</v>
          </cell>
          <cell r="AI41">
            <v>155768</v>
          </cell>
          <cell r="AJ41">
            <v>38032</v>
          </cell>
          <cell r="AK41">
            <v>20833</v>
          </cell>
          <cell r="AL41">
            <v>8359</v>
          </cell>
          <cell r="AM41">
            <v>3529</v>
          </cell>
          <cell r="AN41">
            <v>2268</v>
          </cell>
          <cell r="AO41">
            <v>558</v>
          </cell>
          <cell r="AP41">
            <v>2153</v>
          </cell>
          <cell r="AQ41">
            <v>19070</v>
          </cell>
          <cell r="AR41">
            <v>12546</v>
          </cell>
        </row>
        <row r="42">
          <cell r="A42" t="str">
            <v>MYLAN LABS, INC.</v>
          </cell>
          <cell r="B42" t="str">
            <v>AMLODIPINE BESY 03/2007 MYN</v>
          </cell>
          <cell r="C42" t="str">
            <v>Sales $</v>
          </cell>
          <cell r="D42" t="str">
            <v>03/2007 MYN</v>
          </cell>
          <cell r="E42" t="str">
            <v>03/2007</v>
          </cell>
          <cell r="F42" t="str">
            <v>03</v>
          </cell>
          <cell r="G42" t="str">
            <v>2007</v>
          </cell>
          <cell r="H42" t="str">
            <v>03/1/2007</v>
          </cell>
          <cell r="I42">
            <v>2519289</v>
          </cell>
          <cell r="J42">
            <v>2719734</v>
          </cell>
          <cell r="K42">
            <v>2068464</v>
          </cell>
          <cell r="L42">
            <v>1030651</v>
          </cell>
          <cell r="M42">
            <v>692764</v>
          </cell>
          <cell r="N42">
            <v>750360</v>
          </cell>
          <cell r="O42">
            <v>650417</v>
          </cell>
          <cell r="P42">
            <v>577327</v>
          </cell>
          <cell r="Q42">
            <v>779961</v>
          </cell>
          <cell r="R42">
            <v>603135</v>
          </cell>
          <cell r="S42">
            <v>546001</v>
          </cell>
          <cell r="T42">
            <v>740777</v>
          </cell>
          <cell r="U42">
            <v>542764</v>
          </cell>
          <cell r="V42">
            <v>534984</v>
          </cell>
          <cell r="W42">
            <v>689377</v>
          </cell>
          <cell r="X42">
            <v>512760</v>
          </cell>
          <cell r="Y42">
            <v>537987</v>
          </cell>
          <cell r="Z42">
            <v>650474</v>
          </cell>
          <cell r="AA42">
            <v>534947</v>
          </cell>
          <cell r="AB42">
            <v>513740</v>
          </cell>
          <cell r="AC42">
            <v>658659</v>
          </cell>
          <cell r="AD42">
            <v>506211</v>
          </cell>
          <cell r="AE42">
            <v>507140</v>
          </cell>
          <cell r="AF42">
            <v>614532</v>
          </cell>
          <cell r="AG42">
            <v>495278</v>
          </cell>
          <cell r="AH42">
            <v>433061</v>
          </cell>
          <cell r="AI42">
            <v>548794</v>
          </cell>
          <cell r="AJ42">
            <v>414440</v>
          </cell>
          <cell r="AK42">
            <v>425184</v>
          </cell>
          <cell r="AL42">
            <v>452943</v>
          </cell>
          <cell r="AM42">
            <v>301374</v>
          </cell>
          <cell r="AN42">
            <v>220569</v>
          </cell>
          <cell r="AO42">
            <v>509678</v>
          </cell>
          <cell r="AP42">
            <v>366788</v>
          </cell>
          <cell r="AQ42">
            <v>357098</v>
          </cell>
          <cell r="AR42">
            <v>469980</v>
          </cell>
        </row>
        <row r="43">
          <cell r="A43" t="str">
            <v>MYLAN LABS, INC.</v>
          </cell>
          <cell r="B43" t="str">
            <v>AMLODIPINE BESY 04/2007 M/I</v>
          </cell>
          <cell r="C43" t="str">
            <v>Sales $</v>
          </cell>
          <cell r="D43" t="str">
            <v>04/2007 M/I</v>
          </cell>
          <cell r="E43" t="str">
            <v>04/2007</v>
          </cell>
          <cell r="F43" t="str">
            <v>04</v>
          </cell>
          <cell r="G43" t="str">
            <v>2007</v>
          </cell>
          <cell r="H43" t="str">
            <v>04/1/2007</v>
          </cell>
          <cell r="I43">
            <v>131509</v>
          </cell>
          <cell r="J43">
            <v>154732</v>
          </cell>
          <cell r="K43">
            <v>198472</v>
          </cell>
          <cell r="L43">
            <v>131734</v>
          </cell>
          <cell r="M43">
            <v>122389</v>
          </cell>
          <cell r="N43">
            <v>141589</v>
          </cell>
          <cell r="O43">
            <v>110576</v>
          </cell>
          <cell r="P43">
            <v>109270</v>
          </cell>
          <cell r="Q43">
            <v>136033</v>
          </cell>
          <cell r="R43">
            <v>118241</v>
          </cell>
          <cell r="S43">
            <v>121600</v>
          </cell>
          <cell r="T43">
            <v>149299</v>
          </cell>
          <cell r="U43">
            <v>104710</v>
          </cell>
          <cell r="V43">
            <v>106924</v>
          </cell>
          <cell r="W43">
            <v>132508</v>
          </cell>
          <cell r="X43">
            <v>105002</v>
          </cell>
          <cell r="Y43">
            <v>95613</v>
          </cell>
          <cell r="Z43">
            <v>115265</v>
          </cell>
          <cell r="AA43">
            <v>84189</v>
          </cell>
          <cell r="AB43">
            <v>91480</v>
          </cell>
          <cell r="AC43">
            <v>133970</v>
          </cell>
          <cell r="AD43">
            <v>105809</v>
          </cell>
          <cell r="AE43">
            <v>111767</v>
          </cell>
          <cell r="AF43">
            <v>144640</v>
          </cell>
          <cell r="AG43">
            <v>136443</v>
          </cell>
          <cell r="AH43">
            <v>101656</v>
          </cell>
          <cell r="AI43">
            <v>62379</v>
          </cell>
          <cell r="AJ43">
            <v>8272</v>
          </cell>
          <cell r="AK43">
            <v>7586</v>
          </cell>
          <cell r="AL43">
            <v>10790</v>
          </cell>
          <cell r="AM43">
            <v>8666</v>
          </cell>
          <cell r="AN43">
            <v>7431</v>
          </cell>
          <cell r="AO43">
            <v>12076</v>
          </cell>
          <cell r="AP43">
            <v>33067</v>
          </cell>
          <cell r="AQ43">
            <v>59359</v>
          </cell>
          <cell r="AR43">
            <v>91174</v>
          </cell>
        </row>
        <row r="44">
          <cell r="A44" t="str">
            <v>MYLAN LABS, INC.</v>
          </cell>
          <cell r="B44" t="str">
            <v>AMOX TR/POT CLAVUL 01/2005 M/I</v>
          </cell>
          <cell r="C44" t="str">
            <v>Sales $</v>
          </cell>
          <cell r="D44" t="str">
            <v>01/2005 M/I</v>
          </cell>
          <cell r="E44" t="str">
            <v>01/2005</v>
          </cell>
          <cell r="F44" t="str">
            <v>01</v>
          </cell>
          <cell r="G44" t="str">
            <v>2005</v>
          </cell>
          <cell r="H44" t="str">
            <v>01/1/2005</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row>
        <row r="45">
          <cell r="A45" t="str">
            <v>MYLAN LABS, INC.</v>
          </cell>
          <cell r="B45" t="str">
            <v>AMOXICILLIN 05/1981 MYN</v>
          </cell>
          <cell r="C45" t="str">
            <v>Sales $</v>
          </cell>
          <cell r="D45" t="str">
            <v>05/1981 MYN</v>
          </cell>
          <cell r="E45" t="str">
            <v>05/1981</v>
          </cell>
          <cell r="F45" t="str">
            <v>05</v>
          </cell>
          <cell r="G45" t="str">
            <v>1981</v>
          </cell>
          <cell r="H45" t="str">
            <v>05/1/1981</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row>
        <row r="46">
          <cell r="A46" t="str">
            <v>MYLAN LABS, INC.</v>
          </cell>
          <cell r="B46" t="str">
            <v>AMOXICILLIN 12/1987 M/I</v>
          </cell>
          <cell r="C46" t="str">
            <v>Sales $</v>
          </cell>
          <cell r="D46" t="str">
            <v>12/1987 M/I</v>
          </cell>
          <cell r="E46" t="str">
            <v>12/1987</v>
          </cell>
          <cell r="F46" t="str">
            <v>12</v>
          </cell>
          <cell r="G46" t="str">
            <v>1987</v>
          </cell>
          <cell r="H46" t="str">
            <v>12/1/1987</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row>
        <row r="47">
          <cell r="A47" t="str">
            <v>MYLAN LABS, INC.</v>
          </cell>
          <cell r="B47" t="str">
            <v>AMPICILLIN 05/1981 MYN</v>
          </cell>
          <cell r="C47" t="str">
            <v>Sales $</v>
          </cell>
          <cell r="D47" t="str">
            <v>05/1981 MYN</v>
          </cell>
          <cell r="E47" t="str">
            <v>05/1981</v>
          </cell>
          <cell r="F47" t="str">
            <v>05</v>
          </cell>
          <cell r="G47" t="str">
            <v>1981</v>
          </cell>
          <cell r="H47" t="str">
            <v>05/1/1981</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row>
        <row r="48">
          <cell r="A48" t="str">
            <v>MYLAN LABS, INC.</v>
          </cell>
          <cell r="B48" t="str">
            <v>ANAGRELIDE HCL 05/2005 MYN</v>
          </cell>
          <cell r="C48" t="str">
            <v>Sales $</v>
          </cell>
          <cell r="D48" t="str">
            <v>05/2005 MYN</v>
          </cell>
          <cell r="E48" t="str">
            <v>05/2005</v>
          </cell>
          <cell r="F48" t="str">
            <v>05</v>
          </cell>
          <cell r="G48" t="str">
            <v>2005</v>
          </cell>
          <cell r="H48" t="str">
            <v>05/1/2005</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row>
        <row r="49">
          <cell r="A49" t="str">
            <v>MYLAN LABS, INC.</v>
          </cell>
          <cell r="B49" t="str">
            <v>ANASTROZOLE 06/2010 MYN</v>
          </cell>
          <cell r="C49" t="str">
            <v>Sales $</v>
          </cell>
          <cell r="D49" t="str">
            <v>06/2010 MYN</v>
          </cell>
          <cell r="E49" t="str">
            <v>06/2010</v>
          </cell>
          <cell r="F49" t="str">
            <v>06</v>
          </cell>
          <cell r="G49" t="str">
            <v>2010</v>
          </cell>
          <cell r="H49" t="str">
            <v>06/1/2010</v>
          </cell>
          <cell r="I49">
            <v>168395</v>
          </cell>
          <cell r="J49">
            <v>110308</v>
          </cell>
          <cell r="K49">
            <v>499169</v>
          </cell>
          <cell r="L49">
            <v>294083</v>
          </cell>
          <cell r="M49">
            <v>322217</v>
          </cell>
          <cell r="N49">
            <v>421469</v>
          </cell>
          <cell r="O49">
            <v>317554</v>
          </cell>
          <cell r="P49">
            <v>344883</v>
          </cell>
          <cell r="Q49">
            <v>572087</v>
          </cell>
          <cell r="R49">
            <v>370549</v>
          </cell>
          <cell r="S49">
            <v>358761</v>
          </cell>
          <cell r="T49">
            <v>415596</v>
          </cell>
          <cell r="U49">
            <v>366160</v>
          </cell>
          <cell r="V49">
            <v>362067</v>
          </cell>
          <cell r="W49">
            <v>392198</v>
          </cell>
          <cell r="X49">
            <v>328724</v>
          </cell>
          <cell r="Y49">
            <v>349799</v>
          </cell>
          <cell r="Z49">
            <v>214044</v>
          </cell>
          <cell r="AA49">
            <v>18107</v>
          </cell>
          <cell r="AB49">
            <v>11214</v>
          </cell>
          <cell r="AC49">
            <v>8196</v>
          </cell>
          <cell r="AD49">
            <v>10432</v>
          </cell>
          <cell r="AE49">
            <v>10939</v>
          </cell>
          <cell r="AF49">
            <v>5217</v>
          </cell>
          <cell r="AG49">
            <v>1011</v>
          </cell>
          <cell r="AH49">
            <v>404</v>
          </cell>
          <cell r="AI49">
            <v>82</v>
          </cell>
          <cell r="AJ49">
            <v>20</v>
          </cell>
          <cell r="AK49">
            <v>20</v>
          </cell>
          <cell r="AL49">
            <v>17</v>
          </cell>
          <cell r="AM49">
            <v>0</v>
          </cell>
          <cell r="AN49">
            <v>0</v>
          </cell>
          <cell r="AO49">
            <v>0</v>
          </cell>
          <cell r="AP49">
            <v>0</v>
          </cell>
          <cell r="AQ49">
            <v>0</v>
          </cell>
          <cell r="AR49">
            <v>0</v>
          </cell>
        </row>
        <row r="50">
          <cell r="A50" t="str">
            <v>MYLAN LABS, INC.</v>
          </cell>
          <cell r="B50" t="str">
            <v>ANASTROZOLE 08/2010 M/I</v>
          </cell>
          <cell r="C50" t="str">
            <v>Sales $</v>
          </cell>
          <cell r="D50" t="str">
            <v>08/2010 M/I</v>
          </cell>
          <cell r="E50" t="str">
            <v>08/2010</v>
          </cell>
          <cell r="F50" t="str">
            <v>08</v>
          </cell>
          <cell r="G50" t="str">
            <v>2010</v>
          </cell>
          <cell r="H50" t="str">
            <v>08/1/2010</v>
          </cell>
          <cell r="I50">
            <v>5141</v>
          </cell>
          <cell r="J50">
            <v>6298</v>
          </cell>
          <cell r="K50">
            <v>8658</v>
          </cell>
          <cell r="L50">
            <v>5472</v>
          </cell>
          <cell r="M50">
            <v>6470</v>
          </cell>
          <cell r="N50">
            <v>7634</v>
          </cell>
          <cell r="O50">
            <v>6660</v>
          </cell>
          <cell r="P50">
            <v>6524</v>
          </cell>
          <cell r="Q50">
            <v>9126</v>
          </cell>
          <cell r="R50">
            <v>6967</v>
          </cell>
          <cell r="S50">
            <v>7414</v>
          </cell>
          <cell r="T50">
            <v>9289</v>
          </cell>
          <cell r="U50">
            <v>8859</v>
          </cell>
          <cell r="V50">
            <v>8329</v>
          </cell>
          <cell r="W50">
            <v>9875</v>
          </cell>
          <cell r="X50">
            <v>8394</v>
          </cell>
          <cell r="Y50">
            <v>8742</v>
          </cell>
          <cell r="Z50">
            <v>11013</v>
          </cell>
          <cell r="AA50">
            <v>8421</v>
          </cell>
          <cell r="AB50">
            <v>7771</v>
          </cell>
          <cell r="AC50">
            <v>8899</v>
          </cell>
          <cell r="AD50">
            <v>3343</v>
          </cell>
          <cell r="AE50">
            <v>1727</v>
          </cell>
          <cell r="AF50">
            <v>1119</v>
          </cell>
          <cell r="AG50">
            <v>628</v>
          </cell>
          <cell r="AH50">
            <v>343</v>
          </cell>
          <cell r="AI50">
            <v>118</v>
          </cell>
          <cell r="AJ50">
            <v>39</v>
          </cell>
          <cell r="AK50">
            <v>0</v>
          </cell>
          <cell r="AL50">
            <v>26</v>
          </cell>
          <cell r="AM50">
            <v>0</v>
          </cell>
          <cell r="AN50">
            <v>0</v>
          </cell>
          <cell r="AO50">
            <v>0</v>
          </cell>
          <cell r="AP50">
            <v>0</v>
          </cell>
          <cell r="AQ50">
            <v>0</v>
          </cell>
          <cell r="AR50">
            <v>0</v>
          </cell>
        </row>
        <row r="51">
          <cell r="A51" t="str">
            <v>MYLAN LABS, INC.</v>
          </cell>
          <cell r="B51" t="str">
            <v>APAP/CD 10/1988 M/I</v>
          </cell>
          <cell r="C51" t="str">
            <v>Sales $</v>
          </cell>
          <cell r="D51" t="str">
            <v>10/1988 M/I</v>
          </cell>
          <cell r="E51" t="str">
            <v>10/1988</v>
          </cell>
          <cell r="F51" t="str">
            <v>10</v>
          </cell>
          <cell r="G51" t="str">
            <v>1988</v>
          </cell>
          <cell r="H51" t="str">
            <v>10/1/1988</v>
          </cell>
          <cell r="I51">
            <v>2946</v>
          </cell>
          <cell r="J51">
            <v>2742</v>
          </cell>
          <cell r="K51">
            <v>3467</v>
          </cell>
          <cell r="L51">
            <v>2781</v>
          </cell>
          <cell r="M51">
            <v>2706</v>
          </cell>
          <cell r="N51">
            <v>3261</v>
          </cell>
          <cell r="O51">
            <v>2921</v>
          </cell>
          <cell r="P51">
            <v>2083</v>
          </cell>
          <cell r="Q51">
            <v>3388</v>
          </cell>
          <cell r="R51">
            <v>2269</v>
          </cell>
          <cell r="S51">
            <v>2058</v>
          </cell>
          <cell r="T51">
            <v>2635</v>
          </cell>
          <cell r="U51">
            <v>1690</v>
          </cell>
          <cell r="V51">
            <v>1496</v>
          </cell>
          <cell r="W51">
            <v>2534</v>
          </cell>
          <cell r="X51">
            <v>1437</v>
          </cell>
          <cell r="Y51">
            <v>1538</v>
          </cell>
          <cell r="Z51">
            <v>7316</v>
          </cell>
          <cell r="AA51">
            <v>2641</v>
          </cell>
          <cell r="AB51">
            <v>1586</v>
          </cell>
          <cell r="AC51">
            <v>2458</v>
          </cell>
          <cell r="AD51">
            <v>1114</v>
          </cell>
          <cell r="AE51">
            <v>1439</v>
          </cell>
          <cell r="AF51">
            <v>2014</v>
          </cell>
          <cell r="AG51">
            <v>1314</v>
          </cell>
          <cell r="AH51">
            <v>1623</v>
          </cell>
          <cell r="AI51">
            <v>1540</v>
          </cell>
          <cell r="AJ51">
            <v>1116</v>
          </cell>
          <cell r="AK51">
            <v>1364</v>
          </cell>
          <cell r="AL51">
            <v>1787</v>
          </cell>
          <cell r="AM51">
            <v>1444</v>
          </cell>
          <cell r="AN51">
            <v>1105</v>
          </cell>
          <cell r="AO51">
            <v>776</v>
          </cell>
          <cell r="AP51">
            <v>1213</v>
          </cell>
          <cell r="AQ51">
            <v>1892</v>
          </cell>
          <cell r="AR51">
            <v>2126</v>
          </cell>
        </row>
        <row r="52">
          <cell r="A52" t="str">
            <v>MYLAN LABS, INC.</v>
          </cell>
          <cell r="B52" t="str">
            <v>ATENOLOL 01/1992 MYN</v>
          </cell>
          <cell r="C52" t="str">
            <v>Sales $</v>
          </cell>
          <cell r="D52" t="str">
            <v>01/1992 MYN</v>
          </cell>
          <cell r="E52" t="str">
            <v>01/1992</v>
          </cell>
          <cell r="F52" t="str">
            <v>01</v>
          </cell>
          <cell r="G52" t="str">
            <v>1992</v>
          </cell>
          <cell r="H52" t="str">
            <v>01/1/1992</v>
          </cell>
          <cell r="I52">
            <v>1143442</v>
          </cell>
          <cell r="J52">
            <v>1041816</v>
          </cell>
          <cell r="K52">
            <v>1249274</v>
          </cell>
          <cell r="L52">
            <v>1055889</v>
          </cell>
          <cell r="M52">
            <v>1172823</v>
          </cell>
          <cell r="N52">
            <v>1613108</v>
          </cell>
          <cell r="O52">
            <v>1027599</v>
          </cell>
          <cell r="P52">
            <v>1011213</v>
          </cell>
          <cell r="Q52">
            <v>1120012</v>
          </cell>
          <cell r="R52">
            <v>938939</v>
          </cell>
          <cell r="S52">
            <v>988738</v>
          </cell>
          <cell r="T52">
            <v>1227427</v>
          </cell>
          <cell r="U52">
            <v>963135</v>
          </cell>
          <cell r="V52">
            <v>945702</v>
          </cell>
          <cell r="W52">
            <v>1104950</v>
          </cell>
          <cell r="X52">
            <v>924154</v>
          </cell>
          <cell r="Y52">
            <v>1001348</v>
          </cell>
          <cell r="Z52">
            <v>1106297</v>
          </cell>
          <cell r="AA52">
            <v>888265</v>
          </cell>
          <cell r="AB52">
            <v>935069</v>
          </cell>
          <cell r="AC52">
            <v>1191012</v>
          </cell>
          <cell r="AD52">
            <v>935583</v>
          </cell>
          <cell r="AE52">
            <v>876081</v>
          </cell>
          <cell r="AF52">
            <v>1070415</v>
          </cell>
          <cell r="AG52">
            <v>902158</v>
          </cell>
          <cell r="AH52">
            <v>734635</v>
          </cell>
          <cell r="AI52">
            <v>485937</v>
          </cell>
          <cell r="AJ52">
            <v>738368</v>
          </cell>
          <cell r="AK52">
            <v>1087207</v>
          </cell>
          <cell r="AL52">
            <v>1255067</v>
          </cell>
          <cell r="AM52">
            <v>1070440</v>
          </cell>
          <cell r="AN52">
            <v>1004846</v>
          </cell>
          <cell r="AO52">
            <v>1490861</v>
          </cell>
          <cell r="AP52">
            <v>1112719</v>
          </cell>
          <cell r="AQ52">
            <v>1198136</v>
          </cell>
          <cell r="AR52">
            <v>1213634</v>
          </cell>
        </row>
        <row r="53">
          <cell r="A53" t="str">
            <v>MYLAN LABS, INC.</v>
          </cell>
          <cell r="B53" t="str">
            <v>ATENOLOL 02/1992 M/I</v>
          </cell>
          <cell r="C53" t="str">
            <v>Sales $</v>
          </cell>
          <cell r="D53" t="str">
            <v>02/1992 M/I</v>
          </cell>
          <cell r="E53" t="str">
            <v>02/1992</v>
          </cell>
          <cell r="F53" t="str">
            <v>02</v>
          </cell>
          <cell r="G53" t="str">
            <v>1992</v>
          </cell>
          <cell r="H53" t="str">
            <v>02/1/1992</v>
          </cell>
          <cell r="I53">
            <v>10792</v>
          </cell>
          <cell r="J53">
            <v>10757</v>
          </cell>
          <cell r="K53">
            <v>12051</v>
          </cell>
          <cell r="L53">
            <v>9998</v>
          </cell>
          <cell r="M53">
            <v>9281</v>
          </cell>
          <cell r="N53">
            <v>13538</v>
          </cell>
          <cell r="O53">
            <v>9201</v>
          </cell>
          <cell r="P53">
            <v>8637</v>
          </cell>
          <cell r="Q53">
            <v>10895</v>
          </cell>
          <cell r="R53">
            <v>9563</v>
          </cell>
          <cell r="S53">
            <v>8857</v>
          </cell>
          <cell r="T53">
            <v>11415</v>
          </cell>
          <cell r="U53">
            <v>8094</v>
          </cell>
          <cell r="V53">
            <v>8758</v>
          </cell>
          <cell r="W53">
            <v>11076</v>
          </cell>
          <cell r="X53">
            <v>7898</v>
          </cell>
          <cell r="Y53">
            <v>8285</v>
          </cell>
          <cell r="Z53">
            <v>9098</v>
          </cell>
          <cell r="AA53">
            <v>7800</v>
          </cell>
          <cell r="AB53">
            <v>7372</v>
          </cell>
          <cell r="AC53">
            <v>9831</v>
          </cell>
          <cell r="AD53">
            <v>9057</v>
          </cell>
          <cell r="AE53">
            <v>10624</v>
          </cell>
          <cell r="AF53">
            <v>17441</v>
          </cell>
          <cell r="AG53">
            <v>14854</v>
          </cell>
          <cell r="AH53">
            <v>13493</v>
          </cell>
          <cell r="AI53">
            <v>14694</v>
          </cell>
          <cell r="AJ53">
            <v>13256</v>
          </cell>
          <cell r="AK53">
            <v>13316</v>
          </cell>
          <cell r="AL53">
            <v>14517</v>
          </cell>
          <cell r="AM53">
            <v>5861</v>
          </cell>
          <cell r="AN53">
            <v>3998</v>
          </cell>
          <cell r="AO53">
            <v>17657</v>
          </cell>
          <cell r="AP53">
            <v>12435</v>
          </cell>
          <cell r="AQ53">
            <v>13160</v>
          </cell>
          <cell r="AR53">
            <v>15706</v>
          </cell>
        </row>
        <row r="54">
          <cell r="A54" t="str">
            <v>MYLAN LABS, INC.</v>
          </cell>
          <cell r="B54" t="str">
            <v>ATENOLOL/CHLORTHAL 01/1994 MYN</v>
          </cell>
          <cell r="C54" t="str">
            <v>Sales $</v>
          </cell>
          <cell r="D54" t="str">
            <v>01/1994 MYN</v>
          </cell>
          <cell r="E54" t="str">
            <v>01/1994</v>
          </cell>
          <cell r="F54" t="str">
            <v>01</v>
          </cell>
          <cell r="G54" t="str">
            <v>1994</v>
          </cell>
          <cell r="H54" t="str">
            <v>01/1/1994</v>
          </cell>
          <cell r="I54">
            <v>293068</v>
          </cell>
          <cell r="J54">
            <v>285038</v>
          </cell>
          <cell r="K54">
            <v>364616</v>
          </cell>
          <cell r="L54">
            <v>308340</v>
          </cell>
          <cell r="M54">
            <v>295004</v>
          </cell>
          <cell r="N54">
            <v>379803</v>
          </cell>
          <cell r="O54">
            <v>303704</v>
          </cell>
          <cell r="P54">
            <v>293936</v>
          </cell>
          <cell r="Q54">
            <v>364239</v>
          </cell>
          <cell r="R54">
            <v>312930</v>
          </cell>
          <cell r="S54">
            <v>315514</v>
          </cell>
          <cell r="T54">
            <v>349776</v>
          </cell>
          <cell r="U54">
            <v>129835</v>
          </cell>
          <cell r="V54">
            <v>273780</v>
          </cell>
          <cell r="W54">
            <v>445385</v>
          </cell>
          <cell r="X54">
            <v>275949</v>
          </cell>
          <cell r="Y54">
            <v>265833</v>
          </cell>
          <cell r="Z54">
            <v>192771</v>
          </cell>
          <cell r="AA54">
            <v>348142</v>
          </cell>
          <cell r="AB54">
            <v>295960</v>
          </cell>
          <cell r="AC54">
            <v>392051</v>
          </cell>
          <cell r="AD54">
            <v>312616</v>
          </cell>
          <cell r="AE54">
            <v>290992</v>
          </cell>
          <cell r="AF54">
            <v>403877</v>
          </cell>
          <cell r="AG54">
            <v>349658</v>
          </cell>
          <cell r="AH54">
            <v>334935</v>
          </cell>
          <cell r="AI54">
            <v>449116</v>
          </cell>
          <cell r="AJ54">
            <v>345781</v>
          </cell>
          <cell r="AK54">
            <v>369129</v>
          </cell>
          <cell r="AL54">
            <v>443398</v>
          </cell>
          <cell r="AM54">
            <v>358240</v>
          </cell>
          <cell r="AN54">
            <v>375384</v>
          </cell>
          <cell r="AO54">
            <v>473385</v>
          </cell>
          <cell r="AP54">
            <v>368066</v>
          </cell>
          <cell r="AQ54">
            <v>356863</v>
          </cell>
          <cell r="AR54">
            <v>443802</v>
          </cell>
        </row>
        <row r="55">
          <cell r="A55" t="str">
            <v>MYLAN LABS, INC.</v>
          </cell>
          <cell r="B55" t="str">
            <v>ATORVASTATIN CA 06/2012 M/I</v>
          </cell>
          <cell r="C55" t="str">
            <v>Sales $</v>
          </cell>
          <cell r="D55" t="str">
            <v>06/2012 M/I</v>
          </cell>
          <cell r="E55" t="str">
            <v>06/2012</v>
          </cell>
          <cell r="F55" t="str">
            <v>06</v>
          </cell>
          <cell r="G55" t="str">
            <v>2012</v>
          </cell>
          <cell r="H55" t="str">
            <v>06/1/2012</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1002</v>
          </cell>
          <cell r="AA55">
            <v>27545</v>
          </cell>
          <cell r="AB55">
            <v>43445</v>
          </cell>
          <cell r="AC55">
            <v>46928</v>
          </cell>
          <cell r="AD55">
            <v>58705</v>
          </cell>
          <cell r="AE55">
            <v>132199</v>
          </cell>
          <cell r="AF55">
            <v>149052</v>
          </cell>
          <cell r="AG55">
            <v>208769</v>
          </cell>
          <cell r="AH55">
            <v>104709</v>
          </cell>
          <cell r="AI55">
            <v>136973</v>
          </cell>
          <cell r="AJ55">
            <v>82535</v>
          </cell>
          <cell r="AK55">
            <v>43450</v>
          </cell>
          <cell r="AL55">
            <v>18130</v>
          </cell>
          <cell r="AM55">
            <v>4730</v>
          </cell>
          <cell r="AN55">
            <v>2445</v>
          </cell>
          <cell r="AO55">
            <v>1632</v>
          </cell>
          <cell r="AP55">
            <v>242</v>
          </cell>
          <cell r="AQ55">
            <v>51</v>
          </cell>
          <cell r="AR55">
            <v>0</v>
          </cell>
        </row>
        <row r="56">
          <cell r="A56" t="str">
            <v>MYLAN LABS, INC.</v>
          </cell>
          <cell r="B56" t="str">
            <v>ATORVASTATIN CA 06/2012 MYN</v>
          </cell>
          <cell r="C56" t="str">
            <v>Sales $</v>
          </cell>
          <cell r="D56" t="str">
            <v>06/2012 MYN</v>
          </cell>
          <cell r="E56" t="str">
            <v>06/2012</v>
          </cell>
          <cell r="F56" t="str">
            <v>06</v>
          </cell>
          <cell r="G56" t="str">
            <v>2012</v>
          </cell>
          <cell r="H56" t="str">
            <v>06/1/2012</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10918133</v>
          </cell>
          <cell r="AA56">
            <v>8877434</v>
          </cell>
          <cell r="AB56">
            <v>5458353</v>
          </cell>
          <cell r="AC56">
            <v>7083636</v>
          </cell>
          <cell r="AD56">
            <v>6883107</v>
          </cell>
          <cell r="AE56">
            <v>53476341</v>
          </cell>
          <cell r="AF56">
            <v>11438756</v>
          </cell>
          <cell r="AG56">
            <v>11679157</v>
          </cell>
          <cell r="AH56">
            <v>17263358</v>
          </cell>
          <cell r="AI56">
            <v>20431158</v>
          </cell>
          <cell r="AJ56">
            <v>16876773</v>
          </cell>
          <cell r="AK56">
            <v>18265628</v>
          </cell>
          <cell r="AL56">
            <v>20779215</v>
          </cell>
          <cell r="AM56">
            <v>12758689</v>
          </cell>
          <cell r="AN56">
            <v>19376014</v>
          </cell>
          <cell r="AO56">
            <v>17550553</v>
          </cell>
          <cell r="AP56">
            <v>13237848</v>
          </cell>
          <cell r="AQ56">
            <v>20563448</v>
          </cell>
          <cell r="AR56">
            <v>29548293</v>
          </cell>
        </row>
        <row r="57">
          <cell r="A57" t="str">
            <v>MYLAN LABS, INC.</v>
          </cell>
          <cell r="B57" t="str">
            <v>AZATHIOPRINE 04/2000 MYN</v>
          </cell>
          <cell r="C57" t="str">
            <v>Sales $</v>
          </cell>
          <cell r="D57" t="str">
            <v>04/2000 MYN</v>
          </cell>
          <cell r="E57" t="str">
            <v>04/2000</v>
          </cell>
          <cell r="F57" t="str">
            <v>04</v>
          </cell>
          <cell r="G57" t="str">
            <v>2000</v>
          </cell>
          <cell r="H57" t="str">
            <v>04/1/2000</v>
          </cell>
          <cell r="I57">
            <v>416178</v>
          </cell>
          <cell r="J57">
            <v>345871</v>
          </cell>
          <cell r="K57">
            <v>422571</v>
          </cell>
          <cell r="L57">
            <v>344251</v>
          </cell>
          <cell r="M57">
            <v>379519</v>
          </cell>
          <cell r="N57">
            <v>434883</v>
          </cell>
          <cell r="O57">
            <v>313119</v>
          </cell>
          <cell r="P57">
            <v>367239</v>
          </cell>
          <cell r="Q57">
            <v>460020</v>
          </cell>
          <cell r="R57">
            <v>333699</v>
          </cell>
          <cell r="S57">
            <v>359707</v>
          </cell>
          <cell r="T57">
            <v>467397</v>
          </cell>
          <cell r="U57">
            <v>295600</v>
          </cell>
          <cell r="V57">
            <v>312578</v>
          </cell>
          <cell r="W57">
            <v>165874</v>
          </cell>
          <cell r="X57">
            <v>3310</v>
          </cell>
          <cell r="Y57">
            <v>3676</v>
          </cell>
          <cell r="Z57">
            <v>515825</v>
          </cell>
          <cell r="AA57">
            <v>181531</v>
          </cell>
          <cell r="AB57">
            <v>7514</v>
          </cell>
          <cell r="AC57">
            <v>4454</v>
          </cell>
          <cell r="AD57">
            <v>1015</v>
          </cell>
          <cell r="AE57">
            <v>106</v>
          </cell>
          <cell r="AF57">
            <v>276</v>
          </cell>
          <cell r="AG57">
            <v>185</v>
          </cell>
          <cell r="AH57">
            <v>76</v>
          </cell>
          <cell r="AI57">
            <v>196</v>
          </cell>
          <cell r="AJ57">
            <v>2808</v>
          </cell>
          <cell r="AK57">
            <v>4505</v>
          </cell>
          <cell r="AL57">
            <v>6382</v>
          </cell>
          <cell r="AM57">
            <v>2306</v>
          </cell>
          <cell r="AN57">
            <v>16489</v>
          </cell>
          <cell r="AO57">
            <v>8588</v>
          </cell>
          <cell r="AP57">
            <v>20427</v>
          </cell>
          <cell r="AQ57">
            <v>49894</v>
          </cell>
          <cell r="AR57">
            <v>31587</v>
          </cell>
        </row>
        <row r="58">
          <cell r="A58" t="str">
            <v>MYLAN LABS, INC.</v>
          </cell>
          <cell r="B58" t="str">
            <v>AZATHIOPRINE 08/2010 M/I</v>
          </cell>
          <cell r="C58" t="str">
            <v>Sales $</v>
          </cell>
          <cell r="D58" t="str">
            <v>08/2010 M/I</v>
          </cell>
          <cell r="E58" t="str">
            <v>08/2010</v>
          </cell>
          <cell r="F58" t="str">
            <v>08</v>
          </cell>
          <cell r="G58" t="str">
            <v>2010</v>
          </cell>
          <cell r="H58" t="str">
            <v>08/1/2010</v>
          </cell>
          <cell r="I58">
            <v>3698</v>
          </cell>
          <cell r="J58">
            <v>4814</v>
          </cell>
          <cell r="K58">
            <v>5066</v>
          </cell>
          <cell r="L58">
            <v>4602</v>
          </cell>
          <cell r="M58">
            <v>4302</v>
          </cell>
          <cell r="N58">
            <v>6344</v>
          </cell>
          <cell r="O58">
            <v>4719</v>
          </cell>
          <cell r="P58">
            <v>4508</v>
          </cell>
          <cell r="Q58">
            <v>6283</v>
          </cell>
          <cell r="R58">
            <v>5616</v>
          </cell>
          <cell r="S58">
            <v>5228</v>
          </cell>
          <cell r="T58">
            <v>6567</v>
          </cell>
          <cell r="U58">
            <v>5736</v>
          </cell>
          <cell r="V58">
            <v>4985</v>
          </cell>
          <cell r="W58">
            <v>5634</v>
          </cell>
          <cell r="X58">
            <v>6270</v>
          </cell>
          <cell r="Y58">
            <v>6723</v>
          </cell>
          <cell r="Z58">
            <v>4943</v>
          </cell>
          <cell r="AA58">
            <v>2499</v>
          </cell>
          <cell r="AB58">
            <v>3324</v>
          </cell>
          <cell r="AC58">
            <v>5482</v>
          </cell>
          <cell r="AD58">
            <v>3625</v>
          </cell>
          <cell r="AE58">
            <v>3871</v>
          </cell>
          <cell r="AF58">
            <v>5206</v>
          </cell>
          <cell r="AG58">
            <v>4217</v>
          </cell>
          <cell r="AH58">
            <v>5418</v>
          </cell>
          <cell r="AI58">
            <v>6533</v>
          </cell>
          <cell r="AJ58">
            <v>4728</v>
          </cell>
          <cell r="AK58">
            <v>4546</v>
          </cell>
          <cell r="AL58">
            <v>9207</v>
          </cell>
          <cell r="AM58">
            <v>4633</v>
          </cell>
          <cell r="AN58">
            <v>5430</v>
          </cell>
          <cell r="AO58">
            <v>7251</v>
          </cell>
          <cell r="AP58">
            <v>8500</v>
          </cell>
          <cell r="AQ58">
            <v>8262</v>
          </cell>
          <cell r="AR58">
            <v>2780</v>
          </cell>
        </row>
        <row r="59">
          <cell r="A59" t="str">
            <v>MYLAN LABS, INC.</v>
          </cell>
          <cell r="B59" t="str">
            <v>AZITHROMYCIN 06/2007 MYN</v>
          </cell>
          <cell r="C59" t="str">
            <v>Sales $</v>
          </cell>
          <cell r="D59" t="str">
            <v>06/2007 MYN</v>
          </cell>
          <cell r="E59" t="str">
            <v>06/2007</v>
          </cell>
          <cell r="F59" t="str">
            <v>06</v>
          </cell>
          <cell r="G59" t="str">
            <v>2007</v>
          </cell>
          <cell r="H59" t="str">
            <v>06/1/2007</v>
          </cell>
          <cell r="I59">
            <v>117</v>
          </cell>
          <cell r="J59">
            <v>0</v>
          </cell>
          <cell r="K59">
            <v>0</v>
          </cell>
          <cell r="L59">
            <v>18</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row>
        <row r="60">
          <cell r="A60" t="str">
            <v>MYLAN LABS, INC.</v>
          </cell>
          <cell r="B60" t="str">
            <v>AZITHROMYCIN 07/2007 M/I</v>
          </cell>
          <cell r="C60" t="str">
            <v>Sales $</v>
          </cell>
          <cell r="D60" t="str">
            <v>07/2007 M/I</v>
          </cell>
          <cell r="E60" t="str">
            <v>07/2007</v>
          </cell>
          <cell r="F60" t="str">
            <v>07</v>
          </cell>
          <cell r="G60" t="str">
            <v>2007</v>
          </cell>
          <cell r="H60" t="str">
            <v>07/1/2007</v>
          </cell>
          <cell r="I60">
            <v>5656</v>
          </cell>
          <cell r="J60">
            <v>2571</v>
          </cell>
          <cell r="K60">
            <v>692</v>
          </cell>
          <cell r="L60">
            <v>115</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row>
        <row r="61">
          <cell r="A61" t="str">
            <v>MYLAN LABS, INC.</v>
          </cell>
          <cell r="B61" t="str">
            <v>B COMPLEX 09/2002 M/I</v>
          </cell>
          <cell r="C61" t="str">
            <v>Sales $</v>
          </cell>
          <cell r="D61" t="str">
            <v>09/2002 M/I</v>
          </cell>
          <cell r="E61" t="str">
            <v>09/2002</v>
          </cell>
          <cell r="F61" t="str">
            <v>09</v>
          </cell>
          <cell r="G61" t="str">
            <v>2002</v>
          </cell>
          <cell r="H61" t="str">
            <v>09/1/2002</v>
          </cell>
          <cell r="I61">
            <v>76938</v>
          </cell>
          <cell r="J61">
            <v>87551</v>
          </cell>
          <cell r="K61">
            <v>110183</v>
          </cell>
          <cell r="L61">
            <v>103422</v>
          </cell>
          <cell r="M61">
            <v>80870</v>
          </cell>
          <cell r="N61">
            <v>111958</v>
          </cell>
          <cell r="O61">
            <v>78752</v>
          </cell>
          <cell r="P61">
            <v>82968</v>
          </cell>
          <cell r="Q61">
            <v>102567</v>
          </cell>
          <cell r="R61">
            <v>77256</v>
          </cell>
          <cell r="S61">
            <v>66826</v>
          </cell>
          <cell r="T61">
            <v>100431</v>
          </cell>
          <cell r="U61">
            <v>77416</v>
          </cell>
          <cell r="V61">
            <v>79761</v>
          </cell>
          <cell r="W61">
            <v>110505</v>
          </cell>
          <cell r="X61">
            <v>88902</v>
          </cell>
          <cell r="Y61">
            <v>84023</v>
          </cell>
          <cell r="Z61">
            <v>90599</v>
          </cell>
          <cell r="AA61">
            <v>74276</v>
          </cell>
          <cell r="AB61">
            <v>65611</v>
          </cell>
          <cell r="AC61">
            <v>98864</v>
          </cell>
          <cell r="AD61">
            <v>81175</v>
          </cell>
          <cell r="AE61">
            <v>72533</v>
          </cell>
          <cell r="AF61">
            <v>92705</v>
          </cell>
          <cell r="AG61">
            <v>77687</v>
          </cell>
          <cell r="AH61">
            <v>90893</v>
          </cell>
          <cell r="AI61">
            <v>113595</v>
          </cell>
          <cell r="AJ61">
            <v>92010</v>
          </cell>
          <cell r="AK61">
            <v>88671</v>
          </cell>
          <cell r="AL61">
            <v>108811</v>
          </cell>
          <cell r="AM61">
            <v>89595</v>
          </cell>
          <cell r="AN61">
            <v>94698</v>
          </cell>
          <cell r="AO61">
            <v>128659</v>
          </cell>
          <cell r="AP61">
            <v>95310</v>
          </cell>
          <cell r="AQ61">
            <v>87247</v>
          </cell>
          <cell r="AR61">
            <v>119495</v>
          </cell>
        </row>
        <row r="62">
          <cell r="A62" t="str">
            <v>MYLAN LABS, INC.</v>
          </cell>
          <cell r="B62" t="str">
            <v>BACLOFEN 03/1991 M/I</v>
          </cell>
          <cell r="C62" t="str">
            <v>Sales $</v>
          </cell>
          <cell r="D62" t="str">
            <v>03/1991 M/I</v>
          </cell>
          <cell r="E62" t="str">
            <v>03/1991</v>
          </cell>
          <cell r="F62" t="str">
            <v>03</v>
          </cell>
          <cell r="G62" t="str">
            <v>1991</v>
          </cell>
          <cell r="H62" t="str">
            <v>03/1/1991</v>
          </cell>
          <cell r="I62">
            <v>2890</v>
          </cell>
          <cell r="J62">
            <v>3541</v>
          </cell>
          <cell r="K62">
            <v>3688</v>
          </cell>
          <cell r="L62">
            <v>5586</v>
          </cell>
          <cell r="M62">
            <v>8364</v>
          </cell>
          <cell r="N62">
            <v>13048</v>
          </cell>
          <cell r="O62">
            <v>7135</v>
          </cell>
          <cell r="P62">
            <v>5188</v>
          </cell>
          <cell r="Q62">
            <v>7062</v>
          </cell>
          <cell r="R62">
            <v>8932</v>
          </cell>
          <cell r="S62">
            <v>12536</v>
          </cell>
          <cell r="T62">
            <v>18921</v>
          </cell>
          <cell r="U62">
            <v>5784</v>
          </cell>
          <cell r="V62">
            <v>2110</v>
          </cell>
          <cell r="W62">
            <v>1008</v>
          </cell>
          <cell r="X62">
            <v>164</v>
          </cell>
          <cell r="Y62">
            <v>71</v>
          </cell>
          <cell r="Z62">
            <v>24</v>
          </cell>
          <cell r="AA62">
            <v>0</v>
          </cell>
          <cell r="AB62">
            <v>0</v>
          </cell>
          <cell r="AC62">
            <v>47</v>
          </cell>
          <cell r="AD62">
            <v>142</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row>
        <row r="63">
          <cell r="A63" t="str">
            <v>MYLAN LABS, INC.</v>
          </cell>
          <cell r="B63" t="str">
            <v>BACLOFEN 12/2007 MYN</v>
          </cell>
          <cell r="C63" t="str">
            <v>Sales $</v>
          </cell>
          <cell r="D63" t="str">
            <v>12/2007 MYN</v>
          </cell>
          <cell r="E63" t="str">
            <v>12/2007</v>
          </cell>
          <cell r="F63" t="str">
            <v>12</v>
          </cell>
          <cell r="G63" t="str">
            <v>2007</v>
          </cell>
          <cell r="H63" t="str">
            <v>12/1/2007</v>
          </cell>
          <cell r="I63">
            <v>28397</v>
          </cell>
          <cell r="J63">
            <v>23910</v>
          </cell>
          <cell r="K63">
            <v>27117</v>
          </cell>
          <cell r="L63">
            <v>13172</v>
          </cell>
          <cell r="M63">
            <v>11070</v>
          </cell>
          <cell r="N63">
            <v>6688</v>
          </cell>
          <cell r="O63">
            <v>5861</v>
          </cell>
          <cell r="P63">
            <v>10211</v>
          </cell>
          <cell r="Q63">
            <v>11291</v>
          </cell>
          <cell r="R63">
            <v>12245</v>
          </cell>
          <cell r="S63">
            <v>15609</v>
          </cell>
          <cell r="T63">
            <v>23077</v>
          </cell>
          <cell r="U63">
            <v>19169</v>
          </cell>
          <cell r="V63">
            <v>17787</v>
          </cell>
          <cell r="W63">
            <v>18974</v>
          </cell>
          <cell r="X63">
            <v>7939</v>
          </cell>
          <cell r="Y63">
            <v>9163</v>
          </cell>
          <cell r="Z63">
            <v>8430</v>
          </cell>
          <cell r="AA63">
            <v>5708</v>
          </cell>
          <cell r="AB63">
            <v>3488</v>
          </cell>
          <cell r="AC63">
            <v>1558</v>
          </cell>
          <cell r="AD63">
            <v>389</v>
          </cell>
          <cell r="AE63">
            <v>220</v>
          </cell>
          <cell r="AF63">
            <v>33</v>
          </cell>
          <cell r="AG63">
            <v>14</v>
          </cell>
          <cell r="AH63">
            <v>13</v>
          </cell>
          <cell r="AI63">
            <v>13</v>
          </cell>
          <cell r="AJ63">
            <v>14</v>
          </cell>
          <cell r="AK63">
            <v>0</v>
          </cell>
          <cell r="AL63">
            <v>14</v>
          </cell>
          <cell r="AM63">
            <v>14</v>
          </cell>
          <cell r="AN63">
            <v>0</v>
          </cell>
          <cell r="AO63">
            <v>15</v>
          </cell>
          <cell r="AP63">
            <v>0</v>
          </cell>
          <cell r="AQ63">
            <v>22</v>
          </cell>
          <cell r="AR63">
            <v>14</v>
          </cell>
        </row>
        <row r="64">
          <cell r="A64" t="str">
            <v>MYLAN LABS, INC.</v>
          </cell>
          <cell r="B64" t="str">
            <v>BALSALAZIDE DISOD 01/2008 MYN</v>
          </cell>
          <cell r="C64" t="str">
            <v>Sales $</v>
          </cell>
          <cell r="D64" t="str">
            <v>01/2008 MYN</v>
          </cell>
          <cell r="E64" t="str">
            <v>01/2008</v>
          </cell>
          <cell r="F64" t="str">
            <v>01</v>
          </cell>
          <cell r="G64" t="str">
            <v>2008</v>
          </cell>
          <cell r="H64" t="str">
            <v>01/1/2008</v>
          </cell>
          <cell r="I64">
            <v>638913</v>
          </cell>
          <cell r="J64">
            <v>615440</v>
          </cell>
          <cell r="K64">
            <v>778884</v>
          </cell>
          <cell r="L64">
            <v>640830</v>
          </cell>
          <cell r="M64">
            <v>654087</v>
          </cell>
          <cell r="N64">
            <v>820514</v>
          </cell>
          <cell r="O64">
            <v>689078</v>
          </cell>
          <cell r="P64">
            <v>747300</v>
          </cell>
          <cell r="Q64">
            <v>955672</v>
          </cell>
          <cell r="R64">
            <v>774171</v>
          </cell>
          <cell r="S64">
            <v>742015</v>
          </cell>
          <cell r="T64">
            <v>1028819</v>
          </cell>
          <cell r="U64">
            <v>778145</v>
          </cell>
          <cell r="V64">
            <v>731893</v>
          </cell>
          <cell r="W64">
            <v>884581</v>
          </cell>
          <cell r="X64">
            <v>613360</v>
          </cell>
          <cell r="Y64">
            <v>607717</v>
          </cell>
          <cell r="Z64">
            <v>708856</v>
          </cell>
          <cell r="AA64">
            <v>520973</v>
          </cell>
          <cell r="AB64">
            <v>516377</v>
          </cell>
          <cell r="AC64">
            <v>637204</v>
          </cell>
          <cell r="AD64">
            <v>352323</v>
          </cell>
          <cell r="AE64">
            <v>322848</v>
          </cell>
          <cell r="AF64">
            <v>377002</v>
          </cell>
          <cell r="AG64">
            <v>248678</v>
          </cell>
          <cell r="AH64">
            <v>278539</v>
          </cell>
          <cell r="AI64">
            <v>391343</v>
          </cell>
          <cell r="AJ64">
            <v>214443</v>
          </cell>
          <cell r="AK64">
            <v>98708</v>
          </cell>
          <cell r="AL64">
            <v>7097</v>
          </cell>
          <cell r="AM64">
            <v>5845</v>
          </cell>
          <cell r="AN64">
            <v>2532</v>
          </cell>
          <cell r="AO64">
            <v>2049</v>
          </cell>
          <cell r="AP64">
            <v>2172</v>
          </cell>
          <cell r="AQ64">
            <v>1225</v>
          </cell>
          <cell r="AR64">
            <v>1421</v>
          </cell>
        </row>
        <row r="65">
          <cell r="A65" t="str">
            <v>MYLAN LABS, INC.</v>
          </cell>
          <cell r="B65" t="str">
            <v>BENAZEPRIL HCL 02/2004 MYN</v>
          </cell>
          <cell r="C65" t="str">
            <v>Sales $</v>
          </cell>
          <cell r="D65" t="str">
            <v>02/2004 MYN</v>
          </cell>
          <cell r="E65" t="str">
            <v>02/2004</v>
          </cell>
          <cell r="F65" t="str">
            <v>02</v>
          </cell>
          <cell r="G65" t="str">
            <v>2004</v>
          </cell>
          <cell r="H65" t="str">
            <v>02/1/2004</v>
          </cell>
          <cell r="I65">
            <v>238370</v>
          </cell>
          <cell r="J65">
            <v>240535</v>
          </cell>
          <cell r="K65">
            <v>294073</v>
          </cell>
          <cell r="L65">
            <v>234579</v>
          </cell>
          <cell r="M65">
            <v>240582</v>
          </cell>
          <cell r="N65">
            <v>286229</v>
          </cell>
          <cell r="O65">
            <v>231581</v>
          </cell>
          <cell r="P65">
            <v>252188</v>
          </cell>
          <cell r="Q65">
            <v>326901</v>
          </cell>
          <cell r="R65">
            <v>238806</v>
          </cell>
          <cell r="S65">
            <v>230587</v>
          </cell>
          <cell r="T65">
            <v>271905</v>
          </cell>
          <cell r="U65">
            <v>239712</v>
          </cell>
          <cell r="V65">
            <v>255355</v>
          </cell>
          <cell r="W65">
            <v>279491</v>
          </cell>
          <cell r="X65">
            <v>226025</v>
          </cell>
          <cell r="Y65">
            <v>232362</v>
          </cell>
          <cell r="Z65">
            <v>297175</v>
          </cell>
          <cell r="AA65">
            <v>249864</v>
          </cell>
          <cell r="AB65">
            <v>244791</v>
          </cell>
          <cell r="AC65">
            <v>300818</v>
          </cell>
          <cell r="AD65">
            <v>244572</v>
          </cell>
          <cell r="AE65">
            <v>245609</v>
          </cell>
          <cell r="AF65">
            <v>294861</v>
          </cell>
          <cell r="AG65">
            <v>247437</v>
          </cell>
          <cell r="AH65">
            <v>244301</v>
          </cell>
          <cell r="AI65">
            <v>295049</v>
          </cell>
          <cell r="AJ65">
            <v>242471</v>
          </cell>
          <cell r="AK65">
            <v>275435</v>
          </cell>
          <cell r="AL65">
            <v>301342</v>
          </cell>
          <cell r="AM65">
            <v>260629</v>
          </cell>
          <cell r="AN65">
            <v>247493</v>
          </cell>
          <cell r="AO65">
            <v>311516</v>
          </cell>
          <cell r="AP65">
            <v>222797</v>
          </cell>
          <cell r="AQ65">
            <v>248298</v>
          </cell>
          <cell r="AR65">
            <v>313482</v>
          </cell>
        </row>
        <row r="66">
          <cell r="A66" t="str">
            <v>MYLAN LABS, INC.</v>
          </cell>
          <cell r="B66" t="str">
            <v>BENAZEPRIL HCL 06/2004 M/I</v>
          </cell>
          <cell r="C66" t="str">
            <v>Sales $</v>
          </cell>
          <cell r="D66" t="str">
            <v>06/2004 M/I</v>
          </cell>
          <cell r="E66" t="str">
            <v>06/2004</v>
          </cell>
          <cell r="F66" t="str">
            <v>06</v>
          </cell>
          <cell r="G66" t="str">
            <v>2004</v>
          </cell>
          <cell r="H66" t="str">
            <v>06/1/2004</v>
          </cell>
          <cell r="I66">
            <v>18526</v>
          </cell>
          <cell r="J66">
            <v>20175</v>
          </cell>
          <cell r="K66">
            <v>23099</v>
          </cell>
          <cell r="L66">
            <v>16874</v>
          </cell>
          <cell r="M66">
            <v>15616</v>
          </cell>
          <cell r="N66">
            <v>18733</v>
          </cell>
          <cell r="O66">
            <v>15228</v>
          </cell>
          <cell r="P66">
            <v>15554</v>
          </cell>
          <cell r="Q66">
            <v>18658</v>
          </cell>
          <cell r="R66">
            <v>16529</v>
          </cell>
          <cell r="S66">
            <v>15223</v>
          </cell>
          <cell r="T66">
            <v>18307</v>
          </cell>
          <cell r="U66">
            <v>15462</v>
          </cell>
          <cell r="V66">
            <v>14899</v>
          </cell>
          <cell r="W66">
            <v>19621</v>
          </cell>
          <cell r="X66">
            <v>14243</v>
          </cell>
          <cell r="Y66">
            <v>15609</v>
          </cell>
          <cell r="Z66">
            <v>19869</v>
          </cell>
          <cell r="AA66">
            <v>15699</v>
          </cell>
          <cell r="AB66">
            <v>14455</v>
          </cell>
          <cell r="AC66">
            <v>17150</v>
          </cell>
          <cell r="AD66">
            <v>14896</v>
          </cell>
          <cell r="AE66">
            <v>13840</v>
          </cell>
          <cell r="AF66">
            <v>17214</v>
          </cell>
          <cell r="AG66">
            <v>14973</v>
          </cell>
          <cell r="AH66">
            <v>15258</v>
          </cell>
          <cell r="AI66">
            <v>21588</v>
          </cell>
          <cell r="AJ66">
            <v>12975</v>
          </cell>
          <cell r="AK66">
            <v>14978</v>
          </cell>
          <cell r="AL66">
            <v>20710</v>
          </cell>
          <cell r="AM66">
            <v>17471</v>
          </cell>
          <cell r="AN66">
            <v>16369</v>
          </cell>
          <cell r="AO66">
            <v>20256</v>
          </cell>
          <cell r="AP66">
            <v>15928</v>
          </cell>
          <cell r="AQ66">
            <v>16038</v>
          </cell>
          <cell r="AR66">
            <v>21751</v>
          </cell>
        </row>
        <row r="67">
          <cell r="A67" t="str">
            <v>MYLAN LABS, INC.</v>
          </cell>
          <cell r="B67" t="str">
            <v>BENAZEPRIL/HCTZ 02/2004 MYN</v>
          </cell>
          <cell r="C67" t="str">
            <v>Sales $</v>
          </cell>
          <cell r="D67" t="str">
            <v>02/2004 MYN</v>
          </cell>
          <cell r="E67" t="str">
            <v>02/2004</v>
          </cell>
          <cell r="F67" t="str">
            <v>02</v>
          </cell>
          <cell r="G67" t="str">
            <v>2004</v>
          </cell>
          <cell r="H67" t="str">
            <v>02/1/2004</v>
          </cell>
          <cell r="I67">
            <v>467602</v>
          </cell>
          <cell r="J67">
            <v>453140</v>
          </cell>
          <cell r="K67">
            <v>576087</v>
          </cell>
          <cell r="L67">
            <v>446998</v>
          </cell>
          <cell r="M67">
            <v>469723</v>
          </cell>
          <cell r="N67">
            <v>568457</v>
          </cell>
          <cell r="O67">
            <v>510500</v>
          </cell>
          <cell r="P67">
            <v>452208</v>
          </cell>
          <cell r="Q67">
            <v>560965</v>
          </cell>
          <cell r="R67">
            <v>456036</v>
          </cell>
          <cell r="S67">
            <v>444617</v>
          </cell>
          <cell r="T67">
            <v>587664</v>
          </cell>
          <cell r="U67">
            <v>479438</v>
          </cell>
          <cell r="V67">
            <v>501495</v>
          </cell>
          <cell r="W67">
            <v>615917</v>
          </cell>
          <cell r="X67">
            <v>710074</v>
          </cell>
          <cell r="Y67">
            <v>852732</v>
          </cell>
          <cell r="Z67">
            <v>1160581</v>
          </cell>
          <cell r="AA67">
            <v>1619324</v>
          </cell>
          <cell r="AB67">
            <v>2143298</v>
          </cell>
          <cell r="AC67">
            <v>2865246</v>
          </cell>
          <cell r="AD67">
            <v>2360038</v>
          </cell>
          <cell r="AE67">
            <v>2246596</v>
          </cell>
          <cell r="AF67">
            <v>2865690</v>
          </cell>
          <cell r="AG67">
            <v>2413262</v>
          </cell>
          <cell r="AH67">
            <v>2346165</v>
          </cell>
          <cell r="AI67">
            <v>2997130</v>
          </cell>
          <cell r="AJ67">
            <v>2379975</v>
          </cell>
          <cell r="AK67">
            <v>2414140</v>
          </cell>
          <cell r="AL67">
            <v>2857773</v>
          </cell>
          <cell r="AM67">
            <v>2327211</v>
          </cell>
          <cell r="AN67">
            <v>3876332</v>
          </cell>
          <cell r="AO67">
            <v>8047157</v>
          </cell>
          <cell r="AP67">
            <v>6708400</v>
          </cell>
          <cell r="AQ67">
            <v>6868606</v>
          </cell>
          <cell r="AR67">
            <v>8228715</v>
          </cell>
        </row>
        <row r="68">
          <cell r="A68" t="str">
            <v>MYLAN LABS, INC.</v>
          </cell>
          <cell r="B68" t="str">
            <v>BENZTROPINE MESY 11/1986 M/I</v>
          </cell>
          <cell r="C68" t="str">
            <v>Sales $</v>
          </cell>
          <cell r="D68" t="str">
            <v>11/1986 M/I</v>
          </cell>
          <cell r="E68" t="str">
            <v>11/1986</v>
          </cell>
          <cell r="F68" t="str">
            <v>11</v>
          </cell>
          <cell r="G68" t="str">
            <v>1986</v>
          </cell>
          <cell r="H68" t="str">
            <v>11/1/1986</v>
          </cell>
          <cell r="I68">
            <v>19936</v>
          </cell>
          <cell r="J68">
            <v>9689</v>
          </cell>
          <cell r="K68">
            <v>30810</v>
          </cell>
          <cell r="L68">
            <v>21434</v>
          </cell>
          <cell r="M68">
            <v>16899</v>
          </cell>
          <cell r="N68">
            <v>18185</v>
          </cell>
          <cell r="O68">
            <v>9131</v>
          </cell>
          <cell r="P68">
            <v>631</v>
          </cell>
          <cell r="Q68">
            <v>26</v>
          </cell>
          <cell r="R68">
            <v>68</v>
          </cell>
          <cell r="S68">
            <v>46</v>
          </cell>
          <cell r="T68">
            <v>41</v>
          </cell>
          <cell r="U68">
            <v>0</v>
          </cell>
          <cell r="V68">
            <v>0</v>
          </cell>
          <cell r="W68">
            <v>17</v>
          </cell>
          <cell r="X68">
            <v>0</v>
          </cell>
          <cell r="Y68">
            <v>0</v>
          </cell>
          <cell r="Z68">
            <v>0</v>
          </cell>
          <cell r="AA68">
            <v>0</v>
          </cell>
          <cell r="AB68">
            <v>0</v>
          </cell>
          <cell r="AC68">
            <v>7</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row>
        <row r="69">
          <cell r="A69" t="str">
            <v>MYLAN LABS, INC.</v>
          </cell>
          <cell r="B69" t="str">
            <v>BICALUTAMIDE 07/2009 M/I</v>
          </cell>
          <cell r="C69" t="str">
            <v>Sales $</v>
          </cell>
          <cell r="D69" t="str">
            <v>07/2009 M/I</v>
          </cell>
          <cell r="E69" t="str">
            <v>07/2009</v>
          </cell>
          <cell r="F69" t="str">
            <v>07</v>
          </cell>
          <cell r="G69" t="str">
            <v>2009</v>
          </cell>
          <cell r="H69" t="str">
            <v>07/1/2009</v>
          </cell>
          <cell r="I69">
            <v>6772</v>
          </cell>
          <cell r="J69">
            <v>6386</v>
          </cell>
          <cell r="K69">
            <v>8523</v>
          </cell>
          <cell r="L69">
            <v>7735</v>
          </cell>
          <cell r="M69">
            <v>7504</v>
          </cell>
          <cell r="N69">
            <v>8414</v>
          </cell>
          <cell r="O69">
            <v>8467</v>
          </cell>
          <cell r="P69">
            <v>6687</v>
          </cell>
          <cell r="Q69">
            <v>7960</v>
          </cell>
          <cell r="R69">
            <v>7330</v>
          </cell>
          <cell r="S69">
            <v>7441</v>
          </cell>
          <cell r="T69">
            <v>9024</v>
          </cell>
          <cell r="U69">
            <v>6419</v>
          </cell>
          <cell r="V69">
            <v>5303</v>
          </cell>
          <cell r="W69">
            <v>4907</v>
          </cell>
          <cell r="X69">
            <v>3536</v>
          </cell>
          <cell r="Y69">
            <v>4389</v>
          </cell>
          <cell r="Z69">
            <v>3743</v>
          </cell>
          <cell r="AA69">
            <v>1910</v>
          </cell>
          <cell r="AB69">
            <v>1403</v>
          </cell>
          <cell r="AC69">
            <v>917</v>
          </cell>
          <cell r="AD69">
            <v>1813</v>
          </cell>
          <cell r="AE69">
            <v>3479</v>
          </cell>
          <cell r="AF69">
            <v>4937</v>
          </cell>
          <cell r="AG69">
            <v>7528</v>
          </cell>
          <cell r="AH69">
            <v>5910</v>
          </cell>
          <cell r="AI69">
            <v>10306</v>
          </cell>
          <cell r="AJ69">
            <v>9817</v>
          </cell>
          <cell r="AK69">
            <v>8147</v>
          </cell>
          <cell r="AL69">
            <v>11337</v>
          </cell>
          <cell r="AM69">
            <v>5711</v>
          </cell>
          <cell r="AN69">
            <v>3960</v>
          </cell>
          <cell r="AO69">
            <v>2242</v>
          </cell>
          <cell r="AP69">
            <v>1199</v>
          </cell>
          <cell r="AQ69">
            <v>146</v>
          </cell>
          <cell r="AR69">
            <v>359</v>
          </cell>
        </row>
        <row r="70">
          <cell r="A70" t="str">
            <v>MYLAN LABS, INC.</v>
          </cell>
          <cell r="B70" t="str">
            <v>BICALUTAMIDE 07/2009 MYN</v>
          </cell>
          <cell r="C70" t="str">
            <v>Sales $</v>
          </cell>
          <cell r="D70" t="str">
            <v>07/2009 MYN</v>
          </cell>
          <cell r="E70" t="str">
            <v>07/2009</v>
          </cell>
          <cell r="F70" t="str">
            <v>07</v>
          </cell>
          <cell r="G70" t="str">
            <v>2009</v>
          </cell>
          <cell r="H70" t="str">
            <v>07/1/2009</v>
          </cell>
          <cell r="I70">
            <v>140175</v>
          </cell>
          <cell r="J70">
            <v>135618</v>
          </cell>
          <cell r="K70">
            <v>164355</v>
          </cell>
          <cell r="L70">
            <v>133332</v>
          </cell>
          <cell r="M70">
            <v>118052</v>
          </cell>
          <cell r="N70">
            <v>239789</v>
          </cell>
          <cell r="O70">
            <v>176281</v>
          </cell>
          <cell r="P70">
            <v>165654</v>
          </cell>
          <cell r="Q70">
            <v>164941</v>
          </cell>
          <cell r="R70">
            <v>113536</v>
          </cell>
          <cell r="S70">
            <v>163039</v>
          </cell>
          <cell r="T70">
            <v>213855</v>
          </cell>
          <cell r="U70">
            <v>8201</v>
          </cell>
          <cell r="V70">
            <v>3162</v>
          </cell>
          <cell r="W70">
            <v>4126</v>
          </cell>
          <cell r="X70">
            <v>1933</v>
          </cell>
          <cell r="Y70">
            <v>5502</v>
          </cell>
          <cell r="Z70">
            <v>6710</v>
          </cell>
          <cell r="AA70">
            <v>5008</v>
          </cell>
          <cell r="AB70">
            <v>4765</v>
          </cell>
          <cell r="AC70">
            <v>7710</v>
          </cell>
          <cell r="AD70">
            <v>4969</v>
          </cell>
          <cell r="AE70">
            <v>8972</v>
          </cell>
          <cell r="AF70">
            <v>10788</v>
          </cell>
          <cell r="AG70">
            <v>4865</v>
          </cell>
          <cell r="AH70">
            <v>14823</v>
          </cell>
          <cell r="AI70">
            <v>3864</v>
          </cell>
          <cell r="AJ70">
            <v>217</v>
          </cell>
          <cell r="AK70">
            <v>2688</v>
          </cell>
          <cell r="AL70">
            <v>419</v>
          </cell>
          <cell r="AM70">
            <v>232</v>
          </cell>
          <cell r="AN70">
            <v>106</v>
          </cell>
          <cell r="AO70">
            <v>17</v>
          </cell>
          <cell r="AP70">
            <v>0</v>
          </cell>
          <cell r="AQ70">
            <v>33</v>
          </cell>
          <cell r="AR70">
            <v>0</v>
          </cell>
        </row>
        <row r="71">
          <cell r="A71" t="str">
            <v>MYLAN LABS, INC.</v>
          </cell>
          <cell r="B71" t="str">
            <v>BISOPROLOL FUM 04/2006 MYN</v>
          </cell>
          <cell r="C71" t="str">
            <v>Sales $</v>
          </cell>
          <cell r="D71" t="str">
            <v>04/2006 MYN</v>
          </cell>
          <cell r="E71" t="str">
            <v>04/2006</v>
          </cell>
          <cell r="F71" t="str">
            <v>04</v>
          </cell>
          <cell r="G71" t="str">
            <v>2006</v>
          </cell>
          <cell r="H71" t="str">
            <v>04/1/2006</v>
          </cell>
          <cell r="I71">
            <v>210037</v>
          </cell>
          <cell r="J71">
            <v>165642</v>
          </cell>
          <cell r="K71">
            <v>237313</v>
          </cell>
          <cell r="L71">
            <v>179030</v>
          </cell>
          <cell r="M71">
            <v>173568</v>
          </cell>
          <cell r="N71">
            <v>215730</v>
          </cell>
          <cell r="O71">
            <v>178884</v>
          </cell>
          <cell r="P71">
            <v>165831</v>
          </cell>
          <cell r="Q71">
            <v>227524</v>
          </cell>
          <cell r="R71">
            <v>133008</v>
          </cell>
          <cell r="S71">
            <v>272061</v>
          </cell>
          <cell r="T71">
            <v>1022207</v>
          </cell>
          <cell r="U71">
            <v>951503</v>
          </cell>
          <cell r="V71">
            <v>1060072</v>
          </cell>
          <cell r="W71">
            <v>1198719</v>
          </cell>
          <cell r="X71">
            <v>894189</v>
          </cell>
          <cell r="Y71">
            <v>860850</v>
          </cell>
          <cell r="Z71">
            <v>1154450</v>
          </cell>
          <cell r="AA71">
            <v>908070</v>
          </cell>
          <cell r="AB71">
            <v>801515</v>
          </cell>
          <cell r="AC71">
            <v>966653</v>
          </cell>
          <cell r="AD71">
            <v>797319</v>
          </cell>
          <cell r="AE71">
            <v>768183</v>
          </cell>
          <cell r="AF71">
            <v>972105</v>
          </cell>
          <cell r="AG71">
            <v>789486</v>
          </cell>
          <cell r="AH71">
            <v>806112</v>
          </cell>
          <cell r="AI71">
            <v>1005532</v>
          </cell>
          <cell r="AJ71">
            <v>693892</v>
          </cell>
          <cell r="AK71">
            <v>685343</v>
          </cell>
          <cell r="AL71">
            <v>869390</v>
          </cell>
          <cell r="AM71">
            <v>618374</v>
          </cell>
          <cell r="AN71">
            <v>714849</v>
          </cell>
          <cell r="AO71">
            <v>1090005</v>
          </cell>
          <cell r="AP71">
            <v>755041</v>
          </cell>
          <cell r="AQ71">
            <v>799627</v>
          </cell>
          <cell r="AR71">
            <v>1059792</v>
          </cell>
        </row>
        <row r="72">
          <cell r="A72" t="str">
            <v>MYLAN LABS, INC.</v>
          </cell>
          <cell r="B72" t="str">
            <v>BISOPROLOL FUM/HCTZ 02/2001 M/I</v>
          </cell>
          <cell r="C72" t="str">
            <v>Sales $</v>
          </cell>
          <cell r="D72" t="str">
            <v>02/2001 M/I</v>
          </cell>
          <cell r="E72" t="str">
            <v>02/2001</v>
          </cell>
          <cell r="F72" t="str">
            <v>02</v>
          </cell>
          <cell r="G72" t="str">
            <v>2001</v>
          </cell>
          <cell r="H72" t="str">
            <v>02/1/2001</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row>
        <row r="73">
          <cell r="A73" t="str">
            <v>MYLAN LABS, INC.</v>
          </cell>
          <cell r="B73" t="str">
            <v>BISOPROLOL FUM/HCTZ 09/2000 MYN</v>
          </cell>
          <cell r="C73" t="str">
            <v>Sales $</v>
          </cell>
          <cell r="D73" t="str">
            <v>09/2000 MYN</v>
          </cell>
          <cell r="E73" t="str">
            <v>09/2000</v>
          </cell>
          <cell r="F73" t="str">
            <v>09</v>
          </cell>
          <cell r="G73" t="str">
            <v>2000</v>
          </cell>
          <cell r="H73" t="str">
            <v>09/1/2000</v>
          </cell>
          <cell r="I73">
            <v>393092</v>
          </cell>
          <cell r="J73">
            <v>404827</v>
          </cell>
          <cell r="K73">
            <v>484762</v>
          </cell>
          <cell r="L73">
            <v>336445</v>
          </cell>
          <cell r="M73">
            <v>358732</v>
          </cell>
          <cell r="N73">
            <v>425033</v>
          </cell>
          <cell r="O73">
            <v>327920</v>
          </cell>
          <cell r="P73">
            <v>337647</v>
          </cell>
          <cell r="Q73">
            <v>441994</v>
          </cell>
          <cell r="R73">
            <v>518029</v>
          </cell>
          <cell r="S73">
            <v>923964</v>
          </cell>
          <cell r="T73">
            <v>3016394</v>
          </cell>
          <cell r="U73">
            <v>2324179</v>
          </cell>
          <cell r="V73">
            <v>2563115</v>
          </cell>
          <cell r="W73">
            <v>3203415</v>
          </cell>
          <cell r="X73">
            <v>2119688</v>
          </cell>
          <cell r="Y73">
            <v>2097169</v>
          </cell>
          <cell r="Z73">
            <v>2263525</v>
          </cell>
          <cell r="AA73">
            <v>1679874</v>
          </cell>
          <cell r="AB73">
            <v>1689857</v>
          </cell>
          <cell r="AC73">
            <v>2097349</v>
          </cell>
          <cell r="AD73">
            <v>1349122</v>
          </cell>
          <cell r="AE73">
            <v>1212903</v>
          </cell>
          <cell r="AF73">
            <v>1464614</v>
          </cell>
          <cell r="AG73">
            <v>947179</v>
          </cell>
          <cell r="AH73">
            <v>973346</v>
          </cell>
          <cell r="AI73">
            <v>1140243</v>
          </cell>
          <cell r="AJ73">
            <v>840997</v>
          </cell>
          <cell r="AK73">
            <v>859008</v>
          </cell>
          <cell r="AL73">
            <v>1040438</v>
          </cell>
          <cell r="AM73">
            <v>1222980</v>
          </cell>
          <cell r="AN73">
            <v>1137280</v>
          </cell>
          <cell r="AO73">
            <v>1445156</v>
          </cell>
          <cell r="AP73">
            <v>1324386</v>
          </cell>
          <cell r="AQ73">
            <v>1566338</v>
          </cell>
          <cell r="AR73">
            <v>2107733</v>
          </cell>
        </row>
        <row r="74">
          <cell r="A74" t="str">
            <v>MYLAN LABS, INC.</v>
          </cell>
          <cell r="B74" t="str">
            <v>BROMFENAC SOD 05/2011 MYN</v>
          </cell>
          <cell r="C74" t="str">
            <v>Sales $</v>
          </cell>
          <cell r="D74" t="str">
            <v>05/2011 MYN</v>
          </cell>
          <cell r="E74" t="str">
            <v>05/2011</v>
          </cell>
          <cell r="F74" t="str">
            <v>05</v>
          </cell>
          <cell r="G74" t="str">
            <v>2011</v>
          </cell>
          <cell r="H74" t="str">
            <v>05/1/2011</v>
          </cell>
          <cell r="I74">
            <v>0</v>
          </cell>
          <cell r="J74">
            <v>0</v>
          </cell>
          <cell r="K74">
            <v>0</v>
          </cell>
          <cell r="L74">
            <v>0</v>
          </cell>
          <cell r="M74">
            <v>2421653</v>
          </cell>
          <cell r="N74">
            <v>1331279</v>
          </cell>
          <cell r="O74">
            <v>1153088</v>
          </cell>
          <cell r="P74">
            <v>1239226</v>
          </cell>
          <cell r="Q74">
            <v>1649610</v>
          </cell>
          <cell r="R74">
            <v>1598878</v>
          </cell>
          <cell r="S74">
            <v>1493376</v>
          </cell>
          <cell r="T74">
            <v>1862211</v>
          </cell>
          <cell r="U74">
            <v>1492291</v>
          </cell>
          <cell r="V74">
            <v>1634643</v>
          </cell>
          <cell r="W74">
            <v>2150951</v>
          </cell>
          <cell r="X74">
            <v>1733837</v>
          </cell>
          <cell r="Y74">
            <v>1802725</v>
          </cell>
          <cell r="Z74">
            <v>2114061</v>
          </cell>
          <cell r="AA74">
            <v>1648000</v>
          </cell>
          <cell r="AB74">
            <v>1789294</v>
          </cell>
          <cell r="AC74">
            <v>1808309</v>
          </cell>
          <cell r="AD74">
            <v>1052377</v>
          </cell>
          <cell r="AE74">
            <v>2180194</v>
          </cell>
          <cell r="AF74">
            <v>2164061</v>
          </cell>
          <cell r="AG74">
            <v>1796388</v>
          </cell>
          <cell r="AH74">
            <v>1800850</v>
          </cell>
          <cell r="AI74">
            <v>2348489</v>
          </cell>
          <cell r="AJ74">
            <v>2049780</v>
          </cell>
          <cell r="AK74">
            <v>2117630</v>
          </cell>
          <cell r="AL74">
            <v>2435416</v>
          </cell>
          <cell r="AM74">
            <v>1255693</v>
          </cell>
          <cell r="AN74">
            <v>2026471</v>
          </cell>
          <cell r="AO74">
            <v>2449888</v>
          </cell>
          <cell r="AP74">
            <v>2174347</v>
          </cell>
          <cell r="AQ74">
            <v>1916823</v>
          </cell>
          <cell r="AR74">
            <v>2436941</v>
          </cell>
        </row>
        <row r="75">
          <cell r="A75" t="str">
            <v>MYLAN LABS, INC.</v>
          </cell>
          <cell r="B75" t="str">
            <v>BROMOCRIPTINE MESY 04/1998 MYN</v>
          </cell>
          <cell r="C75" t="str">
            <v>Sales $</v>
          </cell>
          <cell r="D75" t="str">
            <v>04/1998 MYN</v>
          </cell>
          <cell r="E75" t="str">
            <v>04/1998</v>
          </cell>
          <cell r="F75" t="str">
            <v>04</v>
          </cell>
          <cell r="G75" t="str">
            <v>1998</v>
          </cell>
          <cell r="H75" t="str">
            <v>04/1/1998</v>
          </cell>
          <cell r="I75">
            <v>895760</v>
          </cell>
          <cell r="J75">
            <v>854098</v>
          </cell>
          <cell r="K75">
            <v>1050093</v>
          </cell>
          <cell r="L75">
            <v>830975</v>
          </cell>
          <cell r="M75">
            <v>845706</v>
          </cell>
          <cell r="N75">
            <v>989280</v>
          </cell>
          <cell r="O75">
            <v>800431</v>
          </cell>
          <cell r="P75">
            <v>620654</v>
          </cell>
          <cell r="Q75">
            <v>945421</v>
          </cell>
          <cell r="R75">
            <v>850135</v>
          </cell>
          <cell r="S75">
            <v>808237</v>
          </cell>
          <cell r="T75">
            <v>1076555</v>
          </cell>
          <cell r="U75">
            <v>797440</v>
          </cell>
          <cell r="V75">
            <v>781622</v>
          </cell>
          <cell r="W75">
            <v>957886</v>
          </cell>
          <cell r="X75">
            <v>934231</v>
          </cell>
          <cell r="Y75">
            <v>974373</v>
          </cell>
          <cell r="Z75">
            <v>1168685</v>
          </cell>
          <cell r="AA75">
            <v>926438</v>
          </cell>
          <cell r="AB75">
            <v>1014132</v>
          </cell>
          <cell r="AC75">
            <v>1231203</v>
          </cell>
          <cell r="AD75">
            <v>883343</v>
          </cell>
          <cell r="AE75">
            <v>324611</v>
          </cell>
          <cell r="AF75">
            <v>114874</v>
          </cell>
          <cell r="AG75">
            <v>52840</v>
          </cell>
          <cell r="AH75">
            <v>31132</v>
          </cell>
          <cell r="AI75">
            <v>54689</v>
          </cell>
          <cell r="AJ75">
            <v>14987</v>
          </cell>
          <cell r="AK75">
            <v>19743</v>
          </cell>
          <cell r="AL75">
            <v>738903</v>
          </cell>
          <cell r="AM75">
            <v>695878</v>
          </cell>
          <cell r="AN75">
            <v>599999</v>
          </cell>
          <cell r="AO75">
            <v>758718</v>
          </cell>
          <cell r="AP75">
            <v>694929</v>
          </cell>
          <cell r="AQ75">
            <v>740846</v>
          </cell>
          <cell r="AR75">
            <v>775841</v>
          </cell>
        </row>
        <row r="76">
          <cell r="A76" t="str">
            <v>MYLAN LABS, INC.</v>
          </cell>
          <cell r="B76" t="str">
            <v>BUDESONIDE EC 06/2011 MYN</v>
          </cell>
          <cell r="C76" t="str">
            <v>Sales $</v>
          </cell>
          <cell r="D76" t="str">
            <v>06/2011 MYN</v>
          </cell>
          <cell r="E76" t="str">
            <v>06/2011</v>
          </cell>
          <cell r="F76" t="str">
            <v>06</v>
          </cell>
          <cell r="G76" t="str">
            <v>2011</v>
          </cell>
          <cell r="H76" t="str">
            <v>06/1/2011</v>
          </cell>
          <cell r="I76">
            <v>0</v>
          </cell>
          <cell r="J76">
            <v>0</v>
          </cell>
          <cell r="K76">
            <v>0</v>
          </cell>
          <cell r="L76">
            <v>0</v>
          </cell>
          <cell r="M76">
            <v>0</v>
          </cell>
          <cell r="N76">
            <v>10689048</v>
          </cell>
          <cell r="O76">
            <v>16541484</v>
          </cell>
          <cell r="P76">
            <v>17199367</v>
          </cell>
          <cell r="Q76">
            <v>20720934</v>
          </cell>
          <cell r="R76">
            <v>15873283</v>
          </cell>
          <cell r="S76">
            <v>14993274</v>
          </cell>
          <cell r="T76">
            <v>19669372</v>
          </cell>
          <cell r="U76">
            <v>13655875</v>
          </cell>
          <cell r="V76">
            <v>11716800</v>
          </cell>
          <cell r="W76">
            <v>17332921</v>
          </cell>
          <cell r="X76">
            <v>13781800</v>
          </cell>
          <cell r="Y76">
            <v>14649680</v>
          </cell>
          <cell r="Z76">
            <v>19057353</v>
          </cell>
          <cell r="AA76">
            <v>15340665</v>
          </cell>
          <cell r="AB76">
            <v>7734646</v>
          </cell>
          <cell r="AC76">
            <v>22440837</v>
          </cell>
          <cell r="AD76">
            <v>16141409</v>
          </cell>
          <cell r="AE76">
            <v>15893845</v>
          </cell>
          <cell r="AF76">
            <v>19874106</v>
          </cell>
          <cell r="AG76">
            <v>15089324</v>
          </cell>
          <cell r="AH76">
            <v>12445018</v>
          </cell>
          <cell r="AI76">
            <v>5967966</v>
          </cell>
          <cell r="AJ76">
            <v>17676485</v>
          </cell>
          <cell r="AK76">
            <v>11234099</v>
          </cell>
          <cell r="AL76">
            <v>9165404</v>
          </cell>
          <cell r="AM76">
            <v>1109303</v>
          </cell>
          <cell r="AN76">
            <v>2548312</v>
          </cell>
          <cell r="AO76">
            <v>12574156</v>
          </cell>
          <cell r="AP76">
            <v>10030590</v>
          </cell>
          <cell r="AQ76">
            <v>12294497</v>
          </cell>
          <cell r="AR76">
            <v>15247179</v>
          </cell>
        </row>
        <row r="77">
          <cell r="A77" t="str">
            <v>MYLAN LABS, INC.</v>
          </cell>
          <cell r="B77" t="str">
            <v>BUDESONIDE EC 09/2011 M/I</v>
          </cell>
          <cell r="C77" t="str">
            <v>Sales $</v>
          </cell>
          <cell r="D77" t="str">
            <v>09/2011 M/I</v>
          </cell>
          <cell r="E77" t="str">
            <v>09/2011</v>
          </cell>
          <cell r="F77" t="str">
            <v>09</v>
          </cell>
          <cell r="G77" t="str">
            <v>2011</v>
          </cell>
          <cell r="H77" t="str">
            <v>09/1/2011</v>
          </cell>
          <cell r="I77">
            <v>0</v>
          </cell>
          <cell r="J77">
            <v>0</v>
          </cell>
          <cell r="K77">
            <v>0</v>
          </cell>
          <cell r="L77">
            <v>0</v>
          </cell>
          <cell r="M77">
            <v>0</v>
          </cell>
          <cell r="N77">
            <v>0</v>
          </cell>
          <cell r="O77">
            <v>0</v>
          </cell>
          <cell r="P77">
            <v>0</v>
          </cell>
          <cell r="Q77">
            <v>7638</v>
          </cell>
          <cell r="R77">
            <v>109222</v>
          </cell>
          <cell r="S77">
            <v>117289</v>
          </cell>
          <cell r="T77">
            <v>188705</v>
          </cell>
          <cell r="U77">
            <v>171345</v>
          </cell>
          <cell r="V77">
            <v>250853</v>
          </cell>
          <cell r="W77">
            <v>283414</v>
          </cell>
          <cell r="X77">
            <v>265322</v>
          </cell>
          <cell r="Y77">
            <v>295179</v>
          </cell>
          <cell r="Z77">
            <v>288799</v>
          </cell>
          <cell r="AA77">
            <v>247216</v>
          </cell>
          <cell r="AB77">
            <v>509093</v>
          </cell>
          <cell r="AC77">
            <v>671690</v>
          </cell>
          <cell r="AD77">
            <v>312506</v>
          </cell>
          <cell r="AE77">
            <v>340891</v>
          </cell>
          <cell r="AF77">
            <v>395856</v>
          </cell>
          <cell r="AG77">
            <v>353527</v>
          </cell>
          <cell r="AH77">
            <v>407467</v>
          </cell>
          <cell r="AI77">
            <v>724477</v>
          </cell>
          <cell r="AJ77">
            <v>392170</v>
          </cell>
          <cell r="AK77">
            <v>236203</v>
          </cell>
          <cell r="AL77">
            <v>0</v>
          </cell>
          <cell r="AM77">
            <v>0</v>
          </cell>
          <cell r="AN77">
            <v>0</v>
          </cell>
          <cell r="AO77">
            <v>0</v>
          </cell>
          <cell r="AP77">
            <v>1872</v>
          </cell>
          <cell r="AQ77">
            <v>490</v>
          </cell>
          <cell r="AR77">
            <v>0</v>
          </cell>
        </row>
        <row r="78">
          <cell r="A78" t="str">
            <v>MYLAN LABS, INC.</v>
          </cell>
          <cell r="B78" t="str">
            <v>BUMETANIDE 01/1995 MYN</v>
          </cell>
          <cell r="C78" t="str">
            <v>Sales $</v>
          </cell>
          <cell r="D78" t="str">
            <v>01/1995 MYN</v>
          </cell>
          <cell r="E78" t="str">
            <v>01/1995</v>
          </cell>
          <cell r="F78" t="str">
            <v>01</v>
          </cell>
          <cell r="G78" t="str">
            <v>1995</v>
          </cell>
          <cell r="H78" t="str">
            <v>01/1/1995</v>
          </cell>
          <cell r="I78">
            <v>204241</v>
          </cell>
          <cell r="J78">
            <v>137667</v>
          </cell>
          <cell r="K78">
            <v>171950</v>
          </cell>
          <cell r="L78">
            <v>130917</v>
          </cell>
          <cell r="M78">
            <v>30415</v>
          </cell>
          <cell r="N78">
            <v>18216</v>
          </cell>
          <cell r="O78">
            <v>7595</v>
          </cell>
          <cell r="P78">
            <v>3853</v>
          </cell>
          <cell r="Q78">
            <v>4234</v>
          </cell>
          <cell r="R78">
            <v>3500</v>
          </cell>
          <cell r="S78">
            <v>3014</v>
          </cell>
          <cell r="T78">
            <v>2812</v>
          </cell>
          <cell r="U78">
            <v>2572</v>
          </cell>
          <cell r="V78">
            <v>2718</v>
          </cell>
          <cell r="W78">
            <v>2709</v>
          </cell>
          <cell r="X78">
            <v>2073</v>
          </cell>
          <cell r="Y78">
            <v>1741</v>
          </cell>
          <cell r="Z78">
            <v>2220</v>
          </cell>
          <cell r="AA78">
            <v>1854</v>
          </cell>
          <cell r="AB78">
            <v>1850</v>
          </cell>
          <cell r="AC78">
            <v>2049</v>
          </cell>
          <cell r="AD78">
            <v>1443</v>
          </cell>
          <cell r="AE78">
            <v>1379</v>
          </cell>
          <cell r="AF78">
            <v>1461</v>
          </cell>
          <cell r="AG78">
            <v>743</v>
          </cell>
          <cell r="AH78">
            <v>407</v>
          </cell>
          <cell r="AI78">
            <v>199</v>
          </cell>
          <cell r="AJ78">
            <v>54</v>
          </cell>
          <cell r="AK78">
            <v>5</v>
          </cell>
          <cell r="AL78">
            <v>55</v>
          </cell>
          <cell r="AM78">
            <v>0</v>
          </cell>
          <cell r="AN78">
            <v>10</v>
          </cell>
          <cell r="AO78">
            <v>15</v>
          </cell>
          <cell r="AP78">
            <v>11</v>
          </cell>
          <cell r="AQ78">
            <v>0</v>
          </cell>
          <cell r="AR78">
            <v>0</v>
          </cell>
        </row>
        <row r="79">
          <cell r="A79" t="str">
            <v>MYLAN LABS, INC.</v>
          </cell>
          <cell r="B79" t="str">
            <v>BUMETANIDE 09/1999 M/I</v>
          </cell>
          <cell r="C79" t="str">
            <v>Sales $</v>
          </cell>
          <cell r="D79" t="str">
            <v>09/1999 M/I</v>
          </cell>
          <cell r="E79" t="str">
            <v>09/1999</v>
          </cell>
          <cell r="F79" t="str">
            <v>09</v>
          </cell>
          <cell r="G79" t="str">
            <v>1999</v>
          </cell>
          <cell r="H79" t="str">
            <v>09/1/1999</v>
          </cell>
          <cell r="I79">
            <v>10471</v>
          </cell>
          <cell r="J79">
            <v>9747</v>
          </cell>
          <cell r="K79">
            <v>13021</v>
          </cell>
          <cell r="L79">
            <v>9461</v>
          </cell>
          <cell r="M79">
            <v>9117</v>
          </cell>
          <cell r="N79">
            <v>11383</v>
          </cell>
          <cell r="O79">
            <v>8735</v>
          </cell>
          <cell r="P79">
            <v>8882</v>
          </cell>
          <cell r="Q79">
            <v>11595</v>
          </cell>
          <cell r="R79">
            <v>10317</v>
          </cell>
          <cell r="S79">
            <v>9776</v>
          </cell>
          <cell r="T79">
            <v>13481</v>
          </cell>
          <cell r="U79">
            <v>7459</v>
          </cell>
          <cell r="V79">
            <v>7593</v>
          </cell>
          <cell r="W79">
            <v>9339</v>
          </cell>
          <cell r="X79">
            <v>7684</v>
          </cell>
          <cell r="Y79">
            <v>7474</v>
          </cell>
          <cell r="Z79">
            <v>7980</v>
          </cell>
          <cell r="AA79">
            <v>5666</v>
          </cell>
          <cell r="AB79">
            <v>6180</v>
          </cell>
          <cell r="AC79">
            <v>7569</v>
          </cell>
          <cell r="AD79">
            <v>8997</v>
          </cell>
          <cell r="AE79">
            <v>7654</v>
          </cell>
          <cell r="AF79">
            <v>10271</v>
          </cell>
          <cell r="AG79">
            <v>11077</v>
          </cell>
          <cell r="AH79">
            <v>10147</v>
          </cell>
          <cell r="AI79">
            <v>12282</v>
          </cell>
          <cell r="AJ79">
            <v>11973</v>
          </cell>
          <cell r="AK79">
            <v>10837</v>
          </cell>
          <cell r="AL79">
            <v>14652</v>
          </cell>
          <cell r="AM79">
            <v>10571</v>
          </cell>
          <cell r="AN79">
            <v>10557</v>
          </cell>
          <cell r="AO79">
            <v>11877</v>
          </cell>
          <cell r="AP79">
            <v>10179</v>
          </cell>
          <cell r="AQ79">
            <v>11358</v>
          </cell>
          <cell r="AR79">
            <v>13704</v>
          </cell>
        </row>
        <row r="80">
          <cell r="A80" t="str">
            <v>MYLAN LABS, INC.</v>
          </cell>
          <cell r="B80" t="str">
            <v>BUPROPION HCL 06/2000 MYN</v>
          </cell>
          <cell r="C80" t="str">
            <v>Sales $</v>
          </cell>
          <cell r="D80" t="str">
            <v>06/2000 MYN</v>
          </cell>
          <cell r="E80" t="str">
            <v>06/2000</v>
          </cell>
          <cell r="F80" t="str">
            <v>06</v>
          </cell>
          <cell r="G80" t="str">
            <v>2000</v>
          </cell>
          <cell r="H80" t="str">
            <v>06/1/2000</v>
          </cell>
          <cell r="I80">
            <v>1550814</v>
          </cell>
          <cell r="J80">
            <v>1483362</v>
          </cell>
          <cell r="K80">
            <v>1915528</v>
          </cell>
          <cell r="L80">
            <v>1577161</v>
          </cell>
          <cell r="M80">
            <v>1735725</v>
          </cell>
          <cell r="N80">
            <v>3265254</v>
          </cell>
          <cell r="O80">
            <v>2571544</v>
          </cell>
          <cell r="P80">
            <v>2633400</v>
          </cell>
          <cell r="Q80">
            <v>3382070</v>
          </cell>
          <cell r="R80">
            <v>2771987</v>
          </cell>
          <cell r="S80">
            <v>2808775</v>
          </cell>
          <cell r="T80">
            <v>3837824</v>
          </cell>
          <cell r="U80">
            <v>3824693</v>
          </cell>
          <cell r="V80">
            <v>4301966</v>
          </cell>
          <cell r="W80">
            <v>4726788</v>
          </cell>
          <cell r="X80">
            <v>3796333</v>
          </cell>
          <cell r="Y80">
            <v>3808384</v>
          </cell>
          <cell r="Z80">
            <v>4601777</v>
          </cell>
          <cell r="AA80">
            <v>3555038</v>
          </cell>
          <cell r="AB80">
            <v>3590664</v>
          </cell>
          <cell r="AC80">
            <v>4449140</v>
          </cell>
          <cell r="AD80">
            <v>3654018</v>
          </cell>
          <cell r="AE80">
            <v>3505828</v>
          </cell>
          <cell r="AF80">
            <v>4307732</v>
          </cell>
          <cell r="AG80">
            <v>4086035</v>
          </cell>
          <cell r="AH80">
            <v>4297627</v>
          </cell>
          <cell r="AI80">
            <v>5456234</v>
          </cell>
          <cell r="AJ80">
            <v>4449447</v>
          </cell>
          <cell r="AK80">
            <v>4470903</v>
          </cell>
          <cell r="AL80">
            <v>5332447</v>
          </cell>
          <cell r="AM80">
            <v>4159369</v>
          </cell>
          <cell r="AN80">
            <v>4058869</v>
          </cell>
          <cell r="AO80">
            <v>5085957</v>
          </cell>
          <cell r="AP80">
            <v>4077641</v>
          </cell>
          <cell r="AQ80">
            <v>4024271</v>
          </cell>
          <cell r="AR80">
            <v>5106816</v>
          </cell>
        </row>
        <row r="81">
          <cell r="A81" t="str">
            <v>MYLAN LABS, INC.</v>
          </cell>
          <cell r="B81" t="str">
            <v>BUPROPION HCL 08/2000 M/I</v>
          </cell>
          <cell r="C81" t="str">
            <v>Sales $</v>
          </cell>
          <cell r="D81" t="str">
            <v>08/2000 M/I</v>
          </cell>
          <cell r="E81" t="str">
            <v>08/2000</v>
          </cell>
          <cell r="F81" t="str">
            <v>08</v>
          </cell>
          <cell r="G81" t="str">
            <v>2000</v>
          </cell>
          <cell r="H81" t="str">
            <v>08/1/2000</v>
          </cell>
          <cell r="I81">
            <v>62426</v>
          </cell>
          <cell r="J81">
            <v>63823</v>
          </cell>
          <cell r="K81">
            <v>74469</v>
          </cell>
          <cell r="L81">
            <v>68655</v>
          </cell>
          <cell r="M81">
            <v>66284</v>
          </cell>
          <cell r="N81">
            <v>98947</v>
          </cell>
          <cell r="O81">
            <v>86255</v>
          </cell>
          <cell r="P81">
            <v>86984</v>
          </cell>
          <cell r="Q81">
            <v>111549</v>
          </cell>
          <cell r="R81">
            <v>92205</v>
          </cell>
          <cell r="S81">
            <v>98840</v>
          </cell>
          <cell r="T81">
            <v>139435</v>
          </cell>
          <cell r="U81">
            <v>114989</v>
          </cell>
          <cell r="V81">
            <v>99190</v>
          </cell>
          <cell r="W81">
            <v>153331</v>
          </cell>
          <cell r="X81">
            <v>130979</v>
          </cell>
          <cell r="Y81">
            <v>127516</v>
          </cell>
          <cell r="Z81">
            <v>150203</v>
          </cell>
          <cell r="AA81">
            <v>103955</v>
          </cell>
          <cell r="AB81">
            <v>96804</v>
          </cell>
          <cell r="AC81">
            <v>129291</v>
          </cell>
          <cell r="AD81">
            <v>101793</v>
          </cell>
          <cell r="AE81">
            <v>113886</v>
          </cell>
          <cell r="AF81">
            <v>132906</v>
          </cell>
          <cell r="AG81">
            <v>119124</v>
          </cell>
          <cell r="AH81">
            <v>118534</v>
          </cell>
          <cell r="AI81">
            <v>153001</v>
          </cell>
          <cell r="AJ81">
            <v>139827</v>
          </cell>
          <cell r="AK81">
            <v>132935</v>
          </cell>
          <cell r="AL81">
            <v>165582</v>
          </cell>
          <cell r="AM81">
            <v>148712</v>
          </cell>
          <cell r="AN81">
            <v>133828</v>
          </cell>
          <cell r="AO81">
            <v>233033</v>
          </cell>
          <cell r="AP81">
            <v>178269</v>
          </cell>
          <cell r="AQ81">
            <v>150706</v>
          </cell>
          <cell r="AR81">
            <v>198166</v>
          </cell>
        </row>
        <row r="82">
          <cell r="A82" t="str">
            <v>MYLAN LABS, INC.</v>
          </cell>
          <cell r="B82" t="str">
            <v>BUPROPION HCL SR 06/2010 M/I</v>
          </cell>
          <cell r="C82" t="str">
            <v>Sales $</v>
          </cell>
          <cell r="D82" t="str">
            <v>06/2010 M/I</v>
          </cell>
          <cell r="E82" t="str">
            <v>06/2010</v>
          </cell>
          <cell r="F82" t="str">
            <v>06</v>
          </cell>
          <cell r="G82" t="str">
            <v>2010</v>
          </cell>
          <cell r="H82" t="str">
            <v>06/1/2010</v>
          </cell>
          <cell r="I82">
            <v>48183</v>
          </cell>
          <cell r="J82">
            <v>53723</v>
          </cell>
          <cell r="K82">
            <v>70892</v>
          </cell>
          <cell r="L82">
            <v>56925</v>
          </cell>
          <cell r="M82">
            <v>61913</v>
          </cell>
          <cell r="N82">
            <v>73144</v>
          </cell>
          <cell r="O82">
            <v>59601</v>
          </cell>
          <cell r="P82">
            <v>55839</v>
          </cell>
          <cell r="Q82">
            <v>52487</v>
          </cell>
          <cell r="R82">
            <v>50474</v>
          </cell>
          <cell r="S82">
            <v>47197</v>
          </cell>
          <cell r="T82">
            <v>58936</v>
          </cell>
          <cell r="U82">
            <v>49657</v>
          </cell>
          <cell r="V82">
            <v>50003</v>
          </cell>
          <cell r="W82">
            <v>60140</v>
          </cell>
          <cell r="X82">
            <v>47536</v>
          </cell>
          <cell r="Y82">
            <v>43685</v>
          </cell>
          <cell r="Z82">
            <v>63248</v>
          </cell>
          <cell r="AA82">
            <v>48819</v>
          </cell>
          <cell r="AB82">
            <v>51927</v>
          </cell>
          <cell r="AC82">
            <v>60964</v>
          </cell>
          <cell r="AD82">
            <v>47596</v>
          </cell>
          <cell r="AE82">
            <v>47084</v>
          </cell>
          <cell r="AF82">
            <v>64384</v>
          </cell>
          <cell r="AG82">
            <v>55346</v>
          </cell>
          <cell r="AH82">
            <v>57247</v>
          </cell>
          <cell r="AI82">
            <v>70597</v>
          </cell>
          <cell r="AJ82">
            <v>49422</v>
          </cell>
          <cell r="AK82">
            <v>53961</v>
          </cell>
          <cell r="AL82">
            <v>61010</v>
          </cell>
          <cell r="AM82">
            <v>46786</v>
          </cell>
          <cell r="AN82">
            <v>52058</v>
          </cell>
          <cell r="AO82">
            <v>61979</v>
          </cell>
          <cell r="AP82">
            <v>46587</v>
          </cell>
          <cell r="AQ82">
            <v>44955</v>
          </cell>
          <cell r="AR82">
            <v>54831</v>
          </cell>
        </row>
        <row r="83">
          <cell r="A83" t="str">
            <v>MYLAN LABS, INC.</v>
          </cell>
          <cell r="B83" t="str">
            <v>BUPROPION HCL SR W 04/2010 MYN</v>
          </cell>
          <cell r="C83" t="str">
            <v>Sales $</v>
          </cell>
          <cell r="D83" t="str">
            <v>04/2010 MYN</v>
          </cell>
          <cell r="E83" t="str">
            <v>04/2010</v>
          </cell>
          <cell r="F83" t="str">
            <v>04</v>
          </cell>
          <cell r="G83" t="str">
            <v>2010</v>
          </cell>
          <cell r="H83" t="str">
            <v>04/1/2010</v>
          </cell>
          <cell r="I83">
            <v>5821032</v>
          </cell>
          <cell r="J83">
            <v>4836086</v>
          </cell>
          <cell r="K83">
            <v>7565604</v>
          </cell>
          <cell r="L83">
            <v>6385177</v>
          </cell>
          <cell r="M83">
            <v>7067977</v>
          </cell>
          <cell r="N83">
            <v>8871899</v>
          </cell>
          <cell r="O83">
            <v>5993291</v>
          </cell>
          <cell r="P83">
            <v>7022012</v>
          </cell>
          <cell r="Q83">
            <v>8251277</v>
          </cell>
          <cell r="R83">
            <v>5814156</v>
          </cell>
          <cell r="S83">
            <v>5569527</v>
          </cell>
          <cell r="T83">
            <v>10001902</v>
          </cell>
          <cell r="U83">
            <v>3478731</v>
          </cell>
          <cell r="V83">
            <v>5798749</v>
          </cell>
          <cell r="W83">
            <v>5584826</v>
          </cell>
          <cell r="X83">
            <v>3134227</v>
          </cell>
          <cell r="Y83">
            <v>2983615</v>
          </cell>
          <cell r="Z83">
            <v>3970339</v>
          </cell>
          <cell r="AA83">
            <v>2721776</v>
          </cell>
          <cell r="AB83">
            <v>3448777</v>
          </cell>
          <cell r="AC83">
            <v>4528489</v>
          </cell>
          <cell r="AD83">
            <v>2853678</v>
          </cell>
          <cell r="AE83">
            <v>3543724</v>
          </cell>
          <cell r="AF83">
            <v>3780495</v>
          </cell>
          <cell r="AG83">
            <v>2535575</v>
          </cell>
          <cell r="AH83">
            <v>2004132</v>
          </cell>
          <cell r="AI83">
            <v>3415860</v>
          </cell>
          <cell r="AJ83">
            <v>2843732</v>
          </cell>
          <cell r="AK83">
            <v>2829096</v>
          </cell>
          <cell r="AL83">
            <v>2921164</v>
          </cell>
          <cell r="AM83">
            <v>2219013</v>
          </cell>
          <cell r="AN83">
            <v>2221905</v>
          </cell>
          <cell r="AO83">
            <v>4555971</v>
          </cell>
          <cell r="AP83">
            <v>3560369</v>
          </cell>
          <cell r="AQ83">
            <v>4511514</v>
          </cell>
          <cell r="AR83">
            <v>4690098</v>
          </cell>
        </row>
        <row r="84">
          <cell r="A84" t="str">
            <v>MYLAN LABS, INC.</v>
          </cell>
          <cell r="B84" t="str">
            <v>BUPROPION HCL SR Z 05/2010 MYN</v>
          </cell>
          <cell r="C84" t="str">
            <v>Sales $</v>
          </cell>
          <cell r="D84" t="str">
            <v>05/2010 MYN</v>
          </cell>
          <cell r="E84" t="str">
            <v>05/2010</v>
          </cell>
          <cell r="F84" t="str">
            <v>05</v>
          </cell>
          <cell r="G84" t="str">
            <v>2010</v>
          </cell>
          <cell r="H84" t="str">
            <v>05/1/2010</v>
          </cell>
          <cell r="I84">
            <v>10162</v>
          </cell>
          <cell r="J84">
            <v>10371</v>
          </cell>
          <cell r="K84">
            <v>11755</v>
          </cell>
          <cell r="L84">
            <v>11045</v>
          </cell>
          <cell r="M84">
            <v>12882</v>
          </cell>
          <cell r="N84">
            <v>24609</v>
          </cell>
          <cell r="O84">
            <v>9237</v>
          </cell>
          <cell r="P84">
            <v>8171</v>
          </cell>
          <cell r="Q84">
            <v>12598</v>
          </cell>
          <cell r="R84">
            <v>9678</v>
          </cell>
          <cell r="S84">
            <v>8779</v>
          </cell>
          <cell r="T84">
            <v>15578</v>
          </cell>
          <cell r="U84">
            <v>12256</v>
          </cell>
          <cell r="V84">
            <v>13845</v>
          </cell>
          <cell r="W84">
            <v>16611</v>
          </cell>
          <cell r="X84">
            <v>12576</v>
          </cell>
          <cell r="Y84">
            <v>10518</v>
          </cell>
          <cell r="Z84">
            <v>21074</v>
          </cell>
          <cell r="AA84">
            <v>51012</v>
          </cell>
          <cell r="AB84">
            <v>16152</v>
          </cell>
          <cell r="AC84">
            <v>31899</v>
          </cell>
          <cell r="AD84">
            <v>21977</v>
          </cell>
          <cell r="AE84">
            <v>24532</v>
          </cell>
          <cell r="AF84">
            <v>33693</v>
          </cell>
          <cell r="AG84">
            <v>31217</v>
          </cell>
          <cell r="AH84">
            <v>28288</v>
          </cell>
          <cell r="AI84">
            <v>42345</v>
          </cell>
          <cell r="AJ84">
            <v>27311</v>
          </cell>
          <cell r="AK84">
            <v>35146</v>
          </cell>
          <cell r="AL84">
            <v>37773</v>
          </cell>
          <cell r="AM84">
            <v>32471</v>
          </cell>
          <cell r="AN84">
            <v>30239</v>
          </cell>
          <cell r="AO84">
            <v>38395</v>
          </cell>
          <cell r="AP84">
            <v>34789</v>
          </cell>
          <cell r="AQ84">
            <v>33332</v>
          </cell>
          <cell r="AR84">
            <v>42200</v>
          </cell>
        </row>
        <row r="85">
          <cell r="A85" t="str">
            <v>MYLAN LABS, INC.</v>
          </cell>
          <cell r="B85" t="str">
            <v>BUPROPION HCL XL 04/2011 M/I</v>
          </cell>
          <cell r="C85" t="str">
            <v>Sales $</v>
          </cell>
          <cell r="D85" t="str">
            <v>04/2011 M/I</v>
          </cell>
          <cell r="E85" t="str">
            <v>04/2011</v>
          </cell>
          <cell r="F85" t="str">
            <v>04</v>
          </cell>
          <cell r="G85" t="str">
            <v>2011</v>
          </cell>
          <cell r="H85" t="str">
            <v>04/1/2011</v>
          </cell>
          <cell r="I85">
            <v>0</v>
          </cell>
          <cell r="J85">
            <v>0</v>
          </cell>
          <cell r="K85">
            <v>0</v>
          </cell>
          <cell r="L85">
            <v>1956</v>
          </cell>
          <cell r="M85">
            <v>11080</v>
          </cell>
          <cell r="N85">
            <v>16946</v>
          </cell>
          <cell r="O85">
            <v>6486</v>
          </cell>
          <cell r="P85">
            <v>10616</v>
          </cell>
          <cell r="Q85">
            <v>22427</v>
          </cell>
          <cell r="R85">
            <v>17649</v>
          </cell>
          <cell r="S85">
            <v>23339</v>
          </cell>
          <cell r="T85">
            <v>77008</v>
          </cell>
          <cell r="U85">
            <v>67103</v>
          </cell>
          <cell r="V85">
            <v>55640</v>
          </cell>
          <cell r="W85">
            <v>38337</v>
          </cell>
          <cell r="X85">
            <v>31444</v>
          </cell>
          <cell r="Y85">
            <v>30680</v>
          </cell>
          <cell r="Z85">
            <v>41415</v>
          </cell>
          <cell r="AA85">
            <v>43773</v>
          </cell>
          <cell r="AB85">
            <v>40168</v>
          </cell>
          <cell r="AC85">
            <v>53889</v>
          </cell>
          <cell r="AD85">
            <v>29268</v>
          </cell>
          <cell r="AE85">
            <v>46189</v>
          </cell>
          <cell r="AF85">
            <v>51685</v>
          </cell>
          <cell r="AG85">
            <v>52067</v>
          </cell>
          <cell r="AH85">
            <v>48576</v>
          </cell>
          <cell r="AI85">
            <v>55497</v>
          </cell>
          <cell r="AJ85">
            <v>43661</v>
          </cell>
          <cell r="AK85">
            <v>47047</v>
          </cell>
          <cell r="AL85">
            <v>53656</v>
          </cell>
          <cell r="AM85">
            <v>43370</v>
          </cell>
          <cell r="AN85">
            <v>40015</v>
          </cell>
          <cell r="AO85">
            <v>60288</v>
          </cell>
          <cell r="AP85">
            <v>65413</v>
          </cell>
          <cell r="AQ85">
            <v>57032</v>
          </cell>
          <cell r="AR85">
            <v>64796</v>
          </cell>
        </row>
        <row r="86">
          <cell r="A86" t="str">
            <v>MYLAN LABS, INC.</v>
          </cell>
          <cell r="B86" t="str">
            <v>BUPROPION HCL XL 10/2010 MYN</v>
          </cell>
          <cell r="C86" t="str">
            <v>Sales $</v>
          </cell>
          <cell r="D86" t="str">
            <v>10/2010 MYN</v>
          </cell>
          <cell r="E86" t="str">
            <v>10/2010</v>
          </cell>
          <cell r="F86" t="str">
            <v>10</v>
          </cell>
          <cell r="G86" t="str">
            <v>2010</v>
          </cell>
          <cell r="H86" t="str">
            <v>10/1/2010</v>
          </cell>
          <cell r="I86">
            <v>19474997</v>
          </cell>
          <cell r="J86">
            <v>34883392</v>
          </cell>
          <cell r="K86">
            <v>51481333</v>
          </cell>
          <cell r="L86">
            <v>41163469</v>
          </cell>
          <cell r="M86">
            <v>50179086</v>
          </cell>
          <cell r="N86">
            <v>36374234</v>
          </cell>
          <cell r="O86">
            <v>22747637</v>
          </cell>
          <cell r="P86">
            <v>25644679</v>
          </cell>
          <cell r="Q86">
            <v>33260846</v>
          </cell>
          <cell r="R86">
            <v>9426088</v>
          </cell>
          <cell r="S86">
            <v>7365656</v>
          </cell>
          <cell r="T86">
            <v>4035101</v>
          </cell>
          <cell r="U86">
            <v>2173878</v>
          </cell>
          <cell r="V86">
            <v>3083605</v>
          </cell>
          <cell r="W86">
            <v>4410936</v>
          </cell>
          <cell r="X86">
            <v>4078043</v>
          </cell>
          <cell r="Y86">
            <v>4008892</v>
          </cell>
          <cell r="Z86">
            <v>4136354</v>
          </cell>
          <cell r="AA86">
            <v>2894637</v>
          </cell>
          <cell r="AB86">
            <v>2290369</v>
          </cell>
          <cell r="AC86">
            <v>3222005</v>
          </cell>
          <cell r="AD86">
            <v>1772751</v>
          </cell>
          <cell r="AE86">
            <v>2798975</v>
          </cell>
          <cell r="AF86">
            <v>3320995</v>
          </cell>
          <cell r="AG86">
            <v>3154480</v>
          </cell>
          <cell r="AH86">
            <v>3378167</v>
          </cell>
          <cell r="AI86">
            <v>1840035</v>
          </cell>
          <cell r="AJ86">
            <v>2238776</v>
          </cell>
          <cell r="AK86">
            <v>2406976</v>
          </cell>
          <cell r="AL86">
            <v>1963641</v>
          </cell>
          <cell r="AM86">
            <v>2076497</v>
          </cell>
          <cell r="AN86">
            <v>2030971</v>
          </cell>
          <cell r="AO86">
            <v>4737262</v>
          </cell>
          <cell r="AP86">
            <v>3869258</v>
          </cell>
          <cell r="AQ86">
            <v>5151303</v>
          </cell>
          <cell r="AR86">
            <v>5215451</v>
          </cell>
        </row>
        <row r="87">
          <cell r="A87" t="str">
            <v>MYLAN LABS, INC.</v>
          </cell>
          <cell r="B87" t="str">
            <v>BUSPIRONE HCL 04/2001 M/I</v>
          </cell>
          <cell r="C87" t="str">
            <v>Sales $</v>
          </cell>
          <cell r="D87" t="str">
            <v>04/2001 M/I</v>
          </cell>
          <cell r="E87" t="str">
            <v>04/2001</v>
          </cell>
          <cell r="F87" t="str">
            <v>04</v>
          </cell>
          <cell r="G87" t="str">
            <v>2001</v>
          </cell>
          <cell r="H87" t="str">
            <v>04/1/2001</v>
          </cell>
          <cell r="I87">
            <v>25933</v>
          </cell>
          <cell r="J87">
            <v>32693</v>
          </cell>
          <cell r="K87">
            <v>34482</v>
          </cell>
          <cell r="L87">
            <v>27054</v>
          </cell>
          <cell r="M87">
            <v>30290</v>
          </cell>
          <cell r="N87">
            <v>41452</v>
          </cell>
          <cell r="O87">
            <v>25608</v>
          </cell>
          <cell r="P87">
            <v>25367</v>
          </cell>
          <cell r="Q87">
            <v>33125</v>
          </cell>
          <cell r="R87">
            <v>32516</v>
          </cell>
          <cell r="S87">
            <v>34499</v>
          </cell>
          <cell r="T87">
            <v>46046</v>
          </cell>
          <cell r="U87">
            <v>40790</v>
          </cell>
          <cell r="V87">
            <v>45915</v>
          </cell>
          <cell r="W87">
            <v>83139</v>
          </cell>
          <cell r="X87">
            <v>27623</v>
          </cell>
          <cell r="Y87">
            <v>29020</v>
          </cell>
          <cell r="Z87">
            <v>28357</v>
          </cell>
          <cell r="AA87">
            <v>33915</v>
          </cell>
          <cell r="AB87">
            <v>15415</v>
          </cell>
          <cell r="AC87">
            <v>29023</v>
          </cell>
          <cell r="AD87">
            <v>22917</v>
          </cell>
          <cell r="AE87">
            <v>28752</v>
          </cell>
          <cell r="AF87">
            <v>41602</v>
          </cell>
          <cell r="AG87">
            <v>35937</v>
          </cell>
          <cell r="AH87">
            <v>43719</v>
          </cell>
          <cell r="AI87">
            <v>51610</v>
          </cell>
          <cell r="AJ87">
            <v>44122</v>
          </cell>
          <cell r="AK87">
            <v>41107</v>
          </cell>
          <cell r="AL87">
            <v>32365</v>
          </cell>
          <cell r="AM87">
            <v>24672</v>
          </cell>
          <cell r="AN87">
            <v>31696</v>
          </cell>
          <cell r="AO87">
            <v>61221</v>
          </cell>
          <cell r="AP87">
            <v>37316</v>
          </cell>
          <cell r="AQ87">
            <v>42878</v>
          </cell>
          <cell r="AR87">
            <v>55279</v>
          </cell>
        </row>
        <row r="88">
          <cell r="A88" t="str">
            <v>MYLAN LABS, INC.</v>
          </cell>
          <cell r="B88" t="str">
            <v>BUSPIRONE HCL 04/2001 MYN</v>
          </cell>
          <cell r="C88" t="str">
            <v>Sales $</v>
          </cell>
          <cell r="D88" t="str">
            <v>04/2001 MYN</v>
          </cell>
          <cell r="E88" t="str">
            <v>04/2001</v>
          </cell>
          <cell r="F88" t="str">
            <v>04</v>
          </cell>
          <cell r="G88" t="str">
            <v>2001</v>
          </cell>
          <cell r="H88" t="str">
            <v>04/1/2001</v>
          </cell>
          <cell r="I88">
            <v>1920419</v>
          </cell>
          <cell r="J88">
            <v>2118070</v>
          </cell>
          <cell r="K88">
            <v>2772740</v>
          </cell>
          <cell r="L88">
            <v>2390488</v>
          </cell>
          <cell r="M88">
            <v>2343703</v>
          </cell>
          <cell r="N88">
            <v>2871976</v>
          </cell>
          <cell r="O88">
            <v>2126731</v>
          </cell>
          <cell r="P88">
            <v>2256100</v>
          </cell>
          <cell r="Q88">
            <v>2699702</v>
          </cell>
          <cell r="R88">
            <v>2220139</v>
          </cell>
          <cell r="S88">
            <v>2389391</v>
          </cell>
          <cell r="T88">
            <v>2830235</v>
          </cell>
          <cell r="U88">
            <v>1687150</v>
          </cell>
          <cell r="V88">
            <v>1333014</v>
          </cell>
          <cell r="W88">
            <v>871115</v>
          </cell>
          <cell r="X88">
            <v>2333839</v>
          </cell>
          <cell r="Y88">
            <v>1362259</v>
          </cell>
          <cell r="Z88">
            <v>1188237</v>
          </cell>
          <cell r="AA88">
            <v>318626</v>
          </cell>
          <cell r="AB88">
            <v>117104</v>
          </cell>
          <cell r="AC88">
            <v>2679380</v>
          </cell>
          <cell r="AD88">
            <v>2373979</v>
          </cell>
          <cell r="AE88">
            <v>2148754</v>
          </cell>
          <cell r="AF88">
            <v>2826347</v>
          </cell>
          <cell r="AG88">
            <v>2192833</v>
          </cell>
          <cell r="AH88">
            <v>2025006</v>
          </cell>
          <cell r="AI88">
            <v>1875870</v>
          </cell>
          <cell r="AJ88">
            <v>663849</v>
          </cell>
          <cell r="AK88">
            <v>650950</v>
          </cell>
          <cell r="AL88">
            <v>1548086</v>
          </cell>
          <cell r="AM88">
            <v>1354340</v>
          </cell>
          <cell r="AN88">
            <v>1341591</v>
          </cell>
          <cell r="AO88">
            <v>1744985</v>
          </cell>
          <cell r="AP88">
            <v>1718379</v>
          </cell>
          <cell r="AQ88">
            <v>1597170</v>
          </cell>
          <cell r="AR88">
            <v>1924123</v>
          </cell>
        </row>
        <row r="89">
          <cell r="A89" t="str">
            <v>MYLAN LABS, INC.</v>
          </cell>
          <cell r="B89" t="str">
            <v>BUTORPHANOL TART 08/2001 MYN</v>
          </cell>
          <cell r="C89" t="str">
            <v>Sales $</v>
          </cell>
          <cell r="D89" t="str">
            <v>08/2001 MYN</v>
          </cell>
          <cell r="E89" t="str">
            <v>08/2001</v>
          </cell>
          <cell r="F89" t="str">
            <v>08</v>
          </cell>
          <cell r="G89" t="str">
            <v>2001</v>
          </cell>
          <cell r="H89" t="str">
            <v>08/1/2001</v>
          </cell>
          <cell r="I89">
            <v>317161</v>
          </cell>
          <cell r="J89">
            <v>309111</v>
          </cell>
          <cell r="K89">
            <v>381194</v>
          </cell>
          <cell r="L89">
            <v>279961</v>
          </cell>
          <cell r="M89">
            <v>276412</v>
          </cell>
          <cell r="N89">
            <v>343021</v>
          </cell>
          <cell r="O89">
            <v>271172</v>
          </cell>
          <cell r="P89">
            <v>269542</v>
          </cell>
          <cell r="Q89">
            <v>384791</v>
          </cell>
          <cell r="R89">
            <v>310304</v>
          </cell>
          <cell r="S89">
            <v>262717</v>
          </cell>
          <cell r="T89">
            <v>337077</v>
          </cell>
          <cell r="U89">
            <v>254955</v>
          </cell>
          <cell r="V89">
            <v>314378</v>
          </cell>
          <cell r="W89">
            <v>339655</v>
          </cell>
          <cell r="X89">
            <v>272380</v>
          </cell>
          <cell r="Y89">
            <v>249831</v>
          </cell>
          <cell r="Z89">
            <v>369097</v>
          </cell>
          <cell r="AA89">
            <v>305545</v>
          </cell>
          <cell r="AB89">
            <v>300455</v>
          </cell>
          <cell r="AC89">
            <v>251228</v>
          </cell>
          <cell r="AD89">
            <v>275035</v>
          </cell>
          <cell r="AE89">
            <v>236899</v>
          </cell>
          <cell r="AF89">
            <v>277065</v>
          </cell>
          <cell r="AG89">
            <v>215856</v>
          </cell>
          <cell r="AH89">
            <v>208187</v>
          </cell>
          <cell r="AI89">
            <v>251082</v>
          </cell>
          <cell r="AJ89">
            <v>188117</v>
          </cell>
          <cell r="AK89">
            <v>187799</v>
          </cell>
          <cell r="AL89">
            <v>234207</v>
          </cell>
          <cell r="AM89">
            <v>97200</v>
          </cell>
          <cell r="AN89">
            <v>228055</v>
          </cell>
          <cell r="AO89">
            <v>273566</v>
          </cell>
          <cell r="AP89">
            <v>246794</v>
          </cell>
          <cell r="AQ89">
            <v>214028</v>
          </cell>
          <cell r="AR89">
            <v>268575</v>
          </cell>
        </row>
        <row r="90">
          <cell r="A90" t="str">
            <v>MYLAN LABS, INC.</v>
          </cell>
          <cell r="B90" t="str">
            <v>CABERGOLINE 12/2013 MYN</v>
          </cell>
          <cell r="C90" t="str">
            <v>Sales $</v>
          </cell>
          <cell r="D90" t="str">
            <v>12/2013 MYN</v>
          </cell>
          <cell r="E90" t="str">
            <v>12/2013</v>
          </cell>
          <cell r="F90" t="str">
            <v>12</v>
          </cell>
          <cell r="G90" t="str">
            <v>2013</v>
          </cell>
          <cell r="H90" t="str">
            <v>12/1/2013</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73716</v>
          </cell>
        </row>
        <row r="91">
          <cell r="A91" t="str">
            <v>MYLAN LABS, INC.</v>
          </cell>
          <cell r="B91" t="str">
            <v>CANDESARTAN-HCTZ 12/2012 MYN</v>
          </cell>
          <cell r="C91" t="str">
            <v>Sales $</v>
          </cell>
          <cell r="D91" t="str">
            <v>12/2012 MYN</v>
          </cell>
          <cell r="E91" t="str">
            <v>12/2012</v>
          </cell>
          <cell r="F91" t="str">
            <v>12</v>
          </cell>
          <cell r="G91" t="str">
            <v>2012</v>
          </cell>
          <cell r="H91" t="str">
            <v>12/1/2012</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1326431</v>
          </cell>
          <cell r="AG91">
            <v>1355420</v>
          </cell>
          <cell r="AH91">
            <v>1011327</v>
          </cell>
          <cell r="AI91">
            <v>1138586</v>
          </cell>
          <cell r="AJ91">
            <v>1007148</v>
          </cell>
          <cell r="AK91">
            <v>983354</v>
          </cell>
          <cell r="AL91">
            <v>1130922</v>
          </cell>
          <cell r="AM91">
            <v>760148</v>
          </cell>
          <cell r="AN91">
            <v>642671</v>
          </cell>
          <cell r="AO91">
            <v>944128</v>
          </cell>
          <cell r="AP91">
            <v>748271</v>
          </cell>
          <cell r="AQ91">
            <v>863138</v>
          </cell>
          <cell r="AR91">
            <v>980490</v>
          </cell>
        </row>
        <row r="92">
          <cell r="A92" t="str">
            <v>MYLAN LABS, INC.</v>
          </cell>
          <cell r="B92" t="str">
            <v>CAPTOPRIL 12/1995 MYN</v>
          </cell>
          <cell r="C92" t="str">
            <v>Sales $</v>
          </cell>
          <cell r="D92" t="str">
            <v>12/1995 MYN</v>
          </cell>
          <cell r="E92" t="str">
            <v>12/1995</v>
          </cell>
          <cell r="F92" t="str">
            <v>12</v>
          </cell>
          <cell r="G92" t="str">
            <v>1995</v>
          </cell>
          <cell r="H92" t="str">
            <v>12/1/1995</v>
          </cell>
          <cell r="I92">
            <v>49371</v>
          </cell>
          <cell r="J92">
            <v>43915</v>
          </cell>
          <cell r="K92">
            <v>55629</v>
          </cell>
          <cell r="L92">
            <v>46158</v>
          </cell>
          <cell r="M92">
            <v>53563</v>
          </cell>
          <cell r="N92">
            <v>59949</v>
          </cell>
          <cell r="O92">
            <v>46234</v>
          </cell>
          <cell r="P92">
            <v>40632</v>
          </cell>
          <cell r="Q92">
            <v>48601</v>
          </cell>
          <cell r="R92">
            <v>39243</v>
          </cell>
          <cell r="S92">
            <v>39296</v>
          </cell>
          <cell r="T92">
            <v>45799</v>
          </cell>
          <cell r="U92">
            <v>38490</v>
          </cell>
          <cell r="V92">
            <v>38544</v>
          </cell>
          <cell r="W92">
            <v>47011</v>
          </cell>
          <cell r="X92">
            <v>38987</v>
          </cell>
          <cell r="Y92">
            <v>38946</v>
          </cell>
          <cell r="Z92">
            <v>49972</v>
          </cell>
          <cell r="AA92">
            <v>44026</v>
          </cell>
          <cell r="AB92">
            <v>46978</v>
          </cell>
          <cell r="AC92">
            <v>56469</v>
          </cell>
          <cell r="AD92">
            <v>53176</v>
          </cell>
          <cell r="AE92">
            <v>37571</v>
          </cell>
          <cell r="AF92">
            <v>46934</v>
          </cell>
          <cell r="AG92">
            <v>101843</v>
          </cell>
          <cell r="AH92">
            <v>74078</v>
          </cell>
          <cell r="AI92">
            <v>75402</v>
          </cell>
          <cell r="AJ92">
            <v>62529</v>
          </cell>
          <cell r="AK92">
            <v>60302</v>
          </cell>
          <cell r="AL92">
            <v>71343</v>
          </cell>
          <cell r="AM92">
            <v>308676</v>
          </cell>
          <cell r="AN92">
            <v>696576</v>
          </cell>
          <cell r="AO92">
            <v>1015533</v>
          </cell>
          <cell r="AP92">
            <v>983886</v>
          </cell>
          <cell r="AQ92">
            <v>1270773</v>
          </cell>
          <cell r="AR92">
            <v>1892772</v>
          </cell>
        </row>
        <row r="93">
          <cell r="A93" t="str">
            <v>MYLAN LABS, INC.</v>
          </cell>
          <cell r="B93" t="str">
            <v>CAPTOPRIL 12/1999 M/I</v>
          </cell>
          <cell r="C93" t="str">
            <v>Sales $</v>
          </cell>
          <cell r="D93" t="str">
            <v>12/1999 M/I</v>
          </cell>
          <cell r="E93" t="str">
            <v>12/1999</v>
          </cell>
          <cell r="F93" t="str">
            <v>12</v>
          </cell>
          <cell r="G93" t="str">
            <v>1999</v>
          </cell>
          <cell r="H93" t="str">
            <v>12/1/1999</v>
          </cell>
          <cell r="I93">
            <v>578</v>
          </cell>
          <cell r="J93">
            <v>487</v>
          </cell>
          <cell r="K93">
            <v>718</v>
          </cell>
          <cell r="L93">
            <v>689</v>
          </cell>
          <cell r="M93">
            <v>804</v>
          </cell>
          <cell r="N93">
            <v>499</v>
          </cell>
          <cell r="O93">
            <v>495</v>
          </cell>
          <cell r="P93">
            <v>503</v>
          </cell>
          <cell r="Q93">
            <v>679</v>
          </cell>
          <cell r="R93">
            <v>983</v>
          </cell>
          <cell r="S93">
            <v>769</v>
          </cell>
          <cell r="T93">
            <v>978</v>
          </cell>
          <cell r="U93">
            <v>1021</v>
          </cell>
          <cell r="V93">
            <v>781</v>
          </cell>
          <cell r="W93">
            <v>699</v>
          </cell>
          <cell r="X93">
            <v>695</v>
          </cell>
          <cell r="Y93">
            <v>719</v>
          </cell>
          <cell r="Z93">
            <v>826</v>
          </cell>
          <cell r="AA93">
            <v>619</v>
          </cell>
          <cell r="AB93">
            <v>680</v>
          </cell>
          <cell r="AC93">
            <v>1130</v>
          </cell>
          <cell r="AD93">
            <v>1034</v>
          </cell>
          <cell r="AE93">
            <v>757</v>
          </cell>
          <cell r="AF93">
            <v>848</v>
          </cell>
          <cell r="AG93">
            <v>581</v>
          </cell>
          <cell r="AH93">
            <v>532</v>
          </cell>
          <cell r="AI93">
            <v>637</v>
          </cell>
          <cell r="AJ93">
            <v>598</v>
          </cell>
          <cell r="AK93">
            <v>566</v>
          </cell>
          <cell r="AL93">
            <v>786</v>
          </cell>
          <cell r="AM93">
            <v>902</v>
          </cell>
          <cell r="AN93">
            <v>1277</v>
          </cell>
          <cell r="AO93">
            <v>1893</v>
          </cell>
          <cell r="AP93">
            <v>1732</v>
          </cell>
          <cell r="AQ93">
            <v>1613</v>
          </cell>
          <cell r="AR93">
            <v>4031</v>
          </cell>
        </row>
        <row r="94">
          <cell r="A94" t="str">
            <v>MYLAN LABS, INC.</v>
          </cell>
          <cell r="B94" t="str">
            <v>CAPTOPRIL/HCTZ 01/1998 MYN</v>
          </cell>
          <cell r="C94" t="str">
            <v>Sales $</v>
          </cell>
          <cell r="D94" t="str">
            <v>01/1998 MYN</v>
          </cell>
          <cell r="E94" t="str">
            <v>01/1998</v>
          </cell>
          <cell r="F94" t="str">
            <v>01</v>
          </cell>
          <cell r="G94" t="str">
            <v>1998</v>
          </cell>
          <cell r="H94" t="str">
            <v>01/1/1998</v>
          </cell>
          <cell r="I94">
            <v>61688</v>
          </cell>
          <cell r="J94">
            <v>61970</v>
          </cell>
          <cell r="K94">
            <v>75802</v>
          </cell>
          <cell r="L94">
            <v>58579</v>
          </cell>
          <cell r="M94">
            <v>59395</v>
          </cell>
          <cell r="N94">
            <v>71952</v>
          </cell>
          <cell r="O94">
            <v>60394</v>
          </cell>
          <cell r="P94">
            <v>60203</v>
          </cell>
          <cell r="Q94">
            <v>73979</v>
          </cell>
          <cell r="R94">
            <v>57753</v>
          </cell>
          <cell r="S94">
            <v>57164</v>
          </cell>
          <cell r="T94">
            <v>73843</v>
          </cell>
          <cell r="U94">
            <v>58905</v>
          </cell>
          <cell r="V94">
            <v>59787</v>
          </cell>
          <cell r="W94">
            <v>69905</v>
          </cell>
          <cell r="X94">
            <v>55158</v>
          </cell>
          <cell r="Y94">
            <v>52931</v>
          </cell>
          <cell r="Z94">
            <v>53026</v>
          </cell>
          <cell r="AA94">
            <v>162543</v>
          </cell>
          <cell r="AB94">
            <v>175042</v>
          </cell>
          <cell r="AC94">
            <v>208859</v>
          </cell>
          <cell r="AD94">
            <v>153419</v>
          </cell>
          <cell r="AE94">
            <v>146974</v>
          </cell>
          <cell r="AF94">
            <v>185466</v>
          </cell>
          <cell r="AG94">
            <v>152829</v>
          </cell>
          <cell r="AH94">
            <v>142941</v>
          </cell>
          <cell r="AI94">
            <v>185429</v>
          </cell>
          <cell r="AJ94">
            <v>147934</v>
          </cell>
          <cell r="AK94">
            <v>152160</v>
          </cell>
          <cell r="AL94">
            <v>171596</v>
          </cell>
          <cell r="AM94">
            <v>149096</v>
          </cell>
          <cell r="AN94">
            <v>148294</v>
          </cell>
          <cell r="AO94">
            <v>179274</v>
          </cell>
          <cell r="AP94">
            <v>147802</v>
          </cell>
          <cell r="AQ94">
            <v>142082</v>
          </cell>
          <cell r="AR94">
            <v>169790</v>
          </cell>
        </row>
        <row r="95">
          <cell r="A95" t="str">
            <v>MYLAN LABS, INC.</v>
          </cell>
          <cell r="B95" t="str">
            <v>CARBAMAZEPINE 02/1988 M/I</v>
          </cell>
          <cell r="C95" t="str">
            <v>Sales $</v>
          </cell>
          <cell r="D95" t="str">
            <v>02/1988 M/I</v>
          </cell>
          <cell r="E95" t="str">
            <v>02/1988</v>
          </cell>
          <cell r="F95" t="str">
            <v>02</v>
          </cell>
          <cell r="G95" t="str">
            <v>1988</v>
          </cell>
          <cell r="H95" t="str">
            <v>02/1/1988</v>
          </cell>
          <cell r="I95">
            <v>3910</v>
          </cell>
          <cell r="J95">
            <v>4714</v>
          </cell>
          <cell r="K95">
            <v>5703</v>
          </cell>
          <cell r="L95">
            <v>4240</v>
          </cell>
          <cell r="M95">
            <v>4498</v>
          </cell>
          <cell r="N95">
            <v>5275</v>
          </cell>
          <cell r="O95">
            <v>3896</v>
          </cell>
          <cell r="P95">
            <v>4945</v>
          </cell>
          <cell r="Q95">
            <v>9816</v>
          </cell>
          <cell r="R95">
            <v>12037</v>
          </cell>
          <cell r="S95">
            <v>14690</v>
          </cell>
          <cell r="T95">
            <v>7189</v>
          </cell>
          <cell r="U95">
            <v>3532</v>
          </cell>
          <cell r="V95">
            <v>4037</v>
          </cell>
          <cell r="W95">
            <v>4496</v>
          </cell>
          <cell r="X95">
            <v>3200</v>
          </cell>
          <cell r="Y95">
            <v>3759</v>
          </cell>
          <cell r="Z95">
            <v>4065</v>
          </cell>
          <cell r="AA95">
            <v>2883</v>
          </cell>
          <cell r="AB95">
            <v>3237</v>
          </cell>
          <cell r="AC95">
            <v>4443</v>
          </cell>
          <cell r="AD95">
            <v>3290</v>
          </cell>
          <cell r="AE95">
            <v>3069</v>
          </cell>
          <cell r="AF95">
            <v>3924</v>
          </cell>
          <cell r="AG95">
            <v>4210</v>
          </cell>
          <cell r="AH95">
            <v>4305</v>
          </cell>
          <cell r="AI95">
            <v>4992</v>
          </cell>
          <cell r="AJ95">
            <v>2927</v>
          </cell>
          <cell r="AK95">
            <v>3482</v>
          </cell>
          <cell r="AL95">
            <v>4819</v>
          </cell>
          <cell r="AM95">
            <v>3686</v>
          </cell>
          <cell r="AN95">
            <v>3078</v>
          </cell>
          <cell r="AO95">
            <v>4852</v>
          </cell>
          <cell r="AP95">
            <v>3442</v>
          </cell>
          <cell r="AQ95">
            <v>4330</v>
          </cell>
          <cell r="AR95">
            <v>5620</v>
          </cell>
        </row>
        <row r="96">
          <cell r="A96" t="str">
            <v>MYLAN LABS, INC.</v>
          </cell>
          <cell r="B96" t="str">
            <v>CARBIDOPA/LEVO ENT 11/2013 MYN</v>
          </cell>
          <cell r="C96" t="str">
            <v>Sales $</v>
          </cell>
          <cell r="D96" t="str">
            <v>11/2013 MYN</v>
          </cell>
          <cell r="E96" t="str">
            <v>11/2013</v>
          </cell>
          <cell r="F96" t="str">
            <v>11</v>
          </cell>
          <cell r="G96" t="str">
            <v>2013</v>
          </cell>
          <cell r="H96" t="str">
            <v>11/1/2013</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249384</v>
          </cell>
          <cell r="AR96">
            <v>978542</v>
          </cell>
        </row>
        <row r="97">
          <cell r="A97" t="str">
            <v>MYLAN LABS, INC.</v>
          </cell>
          <cell r="B97" t="str">
            <v>CARBIDOPA/LEVODOPA 08/1993 M/I</v>
          </cell>
          <cell r="C97" t="str">
            <v>Sales $</v>
          </cell>
          <cell r="D97" t="str">
            <v>08/1993 M/I</v>
          </cell>
          <cell r="E97" t="str">
            <v>08/1993</v>
          </cell>
          <cell r="F97" t="str">
            <v>08</v>
          </cell>
          <cell r="G97" t="str">
            <v>1993</v>
          </cell>
          <cell r="H97" t="str">
            <v>08/1/1993</v>
          </cell>
          <cell r="I97">
            <v>47266</v>
          </cell>
          <cell r="J97">
            <v>39761</v>
          </cell>
          <cell r="K97">
            <v>37367</v>
          </cell>
          <cell r="L97">
            <v>19375</v>
          </cell>
          <cell r="M97">
            <v>20911</v>
          </cell>
          <cell r="N97">
            <v>25681</v>
          </cell>
          <cell r="O97">
            <v>28759</v>
          </cell>
          <cell r="P97">
            <v>33146</v>
          </cell>
          <cell r="Q97">
            <v>44042</v>
          </cell>
          <cell r="R97">
            <v>39928</v>
          </cell>
          <cell r="S97">
            <v>47629</v>
          </cell>
          <cell r="T97">
            <v>73338</v>
          </cell>
          <cell r="U97">
            <v>28805</v>
          </cell>
          <cell r="V97">
            <v>29169</v>
          </cell>
          <cell r="W97">
            <v>35943</v>
          </cell>
          <cell r="X97">
            <v>21479</v>
          </cell>
          <cell r="Y97">
            <v>26624</v>
          </cell>
          <cell r="Z97">
            <v>33445</v>
          </cell>
          <cell r="AA97">
            <v>20830</v>
          </cell>
          <cell r="AB97">
            <v>25436</v>
          </cell>
          <cell r="AC97">
            <v>77555</v>
          </cell>
          <cell r="AD97">
            <v>120549</v>
          </cell>
          <cell r="AE97">
            <v>42489</v>
          </cell>
          <cell r="AF97">
            <v>105292</v>
          </cell>
          <cell r="AG97">
            <v>43990</v>
          </cell>
          <cell r="AH97">
            <v>32690</v>
          </cell>
          <cell r="AI97">
            <v>31950</v>
          </cell>
          <cell r="AJ97">
            <v>24784</v>
          </cell>
          <cell r="AK97">
            <v>26791</v>
          </cell>
          <cell r="AL97">
            <v>38801</v>
          </cell>
          <cell r="AM97">
            <v>23538</v>
          </cell>
          <cell r="AN97">
            <v>20954</v>
          </cell>
          <cell r="AO97">
            <v>29904</v>
          </cell>
          <cell r="AP97">
            <v>24345</v>
          </cell>
          <cell r="AQ97">
            <v>22403</v>
          </cell>
          <cell r="AR97">
            <v>28528</v>
          </cell>
        </row>
        <row r="98">
          <cell r="A98" t="str">
            <v>MYLAN LABS, INC.</v>
          </cell>
          <cell r="B98" t="str">
            <v>CARBIDOPA/LEVODOPA 10/1999 MYN</v>
          </cell>
          <cell r="C98" t="str">
            <v>Sales $</v>
          </cell>
          <cell r="D98" t="str">
            <v>10/1999 MYN</v>
          </cell>
          <cell r="E98" t="str">
            <v>10/1999</v>
          </cell>
          <cell r="F98" t="str">
            <v>10</v>
          </cell>
          <cell r="G98" t="str">
            <v>1999</v>
          </cell>
          <cell r="H98" t="str">
            <v>10/1/1999</v>
          </cell>
          <cell r="I98">
            <v>1482454</v>
          </cell>
          <cell r="J98">
            <v>1379562</v>
          </cell>
          <cell r="K98">
            <v>1602424</v>
          </cell>
          <cell r="L98">
            <v>1248971</v>
          </cell>
          <cell r="M98">
            <v>1225290</v>
          </cell>
          <cell r="N98">
            <v>2285316</v>
          </cell>
          <cell r="O98">
            <v>1843130</v>
          </cell>
          <cell r="P98">
            <v>1814869</v>
          </cell>
          <cell r="Q98">
            <v>2561897</v>
          </cell>
          <cell r="R98">
            <v>2014108</v>
          </cell>
          <cell r="S98">
            <v>1975127</v>
          </cell>
          <cell r="T98">
            <v>2795360</v>
          </cell>
          <cell r="U98">
            <v>1996841</v>
          </cell>
          <cell r="V98">
            <v>1934811</v>
          </cell>
          <cell r="W98">
            <v>2252226</v>
          </cell>
          <cell r="X98">
            <v>1966837</v>
          </cell>
          <cell r="Y98">
            <v>2001078</v>
          </cell>
          <cell r="Z98">
            <v>2373784</v>
          </cell>
          <cell r="AA98">
            <v>1871464</v>
          </cell>
          <cell r="AB98">
            <v>1900199</v>
          </cell>
          <cell r="AC98">
            <v>2979739</v>
          </cell>
          <cell r="AD98">
            <v>2447245</v>
          </cell>
          <cell r="AE98">
            <v>2972229</v>
          </cell>
          <cell r="AF98">
            <v>3759479</v>
          </cell>
          <cell r="AG98">
            <v>2739098</v>
          </cell>
          <cell r="AH98">
            <v>2542709</v>
          </cell>
          <cell r="AI98">
            <v>3067065</v>
          </cell>
          <cell r="AJ98">
            <v>2573976</v>
          </cell>
          <cell r="AK98">
            <v>2531615</v>
          </cell>
          <cell r="AL98">
            <v>3060065</v>
          </cell>
          <cell r="AM98">
            <v>2526649</v>
          </cell>
          <cell r="AN98">
            <v>2307751</v>
          </cell>
          <cell r="AO98">
            <v>2970384</v>
          </cell>
          <cell r="AP98">
            <v>2321179</v>
          </cell>
          <cell r="AQ98">
            <v>1966639</v>
          </cell>
          <cell r="AR98">
            <v>2558023</v>
          </cell>
        </row>
        <row r="99">
          <cell r="A99" t="str">
            <v>MYLAN LABS, INC.</v>
          </cell>
          <cell r="B99" t="str">
            <v>CARISOPRODOL 07/1987 M/I</v>
          </cell>
          <cell r="C99" t="str">
            <v>Sales $</v>
          </cell>
          <cell r="D99" t="str">
            <v>07/1987 M/I</v>
          </cell>
          <cell r="E99" t="str">
            <v>07/1987</v>
          </cell>
          <cell r="F99" t="str">
            <v>07</v>
          </cell>
          <cell r="G99" t="str">
            <v>1987</v>
          </cell>
          <cell r="H99" t="str">
            <v>07/1/1987</v>
          </cell>
          <cell r="I99">
            <v>3296</v>
          </cell>
          <cell r="J99">
            <v>4547</v>
          </cell>
          <cell r="K99">
            <v>7080</v>
          </cell>
          <cell r="L99">
            <v>3894</v>
          </cell>
          <cell r="M99">
            <v>3388</v>
          </cell>
          <cell r="N99">
            <v>4457</v>
          </cell>
          <cell r="O99">
            <v>6327</v>
          </cell>
          <cell r="P99">
            <v>3115</v>
          </cell>
          <cell r="Q99">
            <v>7772</v>
          </cell>
          <cell r="R99">
            <v>3402</v>
          </cell>
          <cell r="S99">
            <v>3145</v>
          </cell>
          <cell r="T99">
            <v>4000</v>
          </cell>
          <cell r="U99">
            <v>2760</v>
          </cell>
          <cell r="V99">
            <v>3086</v>
          </cell>
          <cell r="W99">
            <v>3024</v>
          </cell>
          <cell r="X99">
            <v>3016</v>
          </cell>
          <cell r="Y99">
            <v>4654</v>
          </cell>
          <cell r="Z99">
            <v>5239</v>
          </cell>
          <cell r="AA99">
            <v>3040</v>
          </cell>
          <cell r="AB99">
            <v>2451</v>
          </cell>
          <cell r="AC99">
            <v>3972</v>
          </cell>
          <cell r="AD99">
            <v>2102</v>
          </cell>
          <cell r="AE99">
            <v>2123</v>
          </cell>
          <cell r="AF99">
            <v>2742</v>
          </cell>
          <cell r="AG99">
            <v>2056</v>
          </cell>
          <cell r="AH99">
            <v>2009</v>
          </cell>
          <cell r="AI99">
            <v>2263</v>
          </cell>
          <cell r="AJ99">
            <v>1950</v>
          </cell>
          <cell r="AK99">
            <v>1908</v>
          </cell>
          <cell r="AL99">
            <v>1994</v>
          </cell>
          <cell r="AM99">
            <v>1553</v>
          </cell>
          <cell r="AN99">
            <v>1414</v>
          </cell>
          <cell r="AO99">
            <v>2094</v>
          </cell>
          <cell r="AP99">
            <v>1223</v>
          </cell>
          <cell r="AQ99">
            <v>1093</v>
          </cell>
          <cell r="AR99">
            <v>1644</v>
          </cell>
        </row>
        <row r="100">
          <cell r="A100" t="str">
            <v>MYLAN LABS, INC.</v>
          </cell>
          <cell r="B100" t="str">
            <v>CARVEDILOL 09/2007 M/I</v>
          </cell>
          <cell r="C100" t="str">
            <v>Sales $</v>
          </cell>
          <cell r="D100" t="str">
            <v>09/2007 M/I</v>
          </cell>
          <cell r="E100" t="str">
            <v>09/2007</v>
          </cell>
          <cell r="F100" t="str">
            <v>09</v>
          </cell>
          <cell r="G100" t="str">
            <v>2007</v>
          </cell>
          <cell r="H100" t="str">
            <v>09/1/2007</v>
          </cell>
          <cell r="I100">
            <v>116819</v>
          </cell>
          <cell r="J100">
            <v>122531</v>
          </cell>
          <cell r="K100">
            <v>145307</v>
          </cell>
          <cell r="L100">
            <v>124729</v>
          </cell>
          <cell r="M100">
            <v>110025</v>
          </cell>
          <cell r="N100">
            <v>136127</v>
          </cell>
          <cell r="O100">
            <v>98178</v>
          </cell>
          <cell r="P100">
            <v>99997</v>
          </cell>
          <cell r="Q100">
            <v>120515</v>
          </cell>
          <cell r="R100">
            <v>99128</v>
          </cell>
          <cell r="S100">
            <v>99472</v>
          </cell>
          <cell r="T100">
            <v>123439</v>
          </cell>
          <cell r="U100">
            <v>98561</v>
          </cell>
          <cell r="V100">
            <v>97583</v>
          </cell>
          <cell r="W100">
            <v>153133</v>
          </cell>
          <cell r="X100">
            <v>90835</v>
          </cell>
          <cell r="Y100">
            <v>82220</v>
          </cell>
          <cell r="Z100">
            <v>105295</v>
          </cell>
          <cell r="AA100">
            <v>89899</v>
          </cell>
          <cell r="AB100">
            <v>98335</v>
          </cell>
          <cell r="AC100">
            <v>143717</v>
          </cell>
          <cell r="AD100">
            <v>107600</v>
          </cell>
          <cell r="AE100">
            <v>102248</v>
          </cell>
          <cell r="AF100">
            <v>134016</v>
          </cell>
          <cell r="AG100">
            <v>129191</v>
          </cell>
          <cell r="AH100">
            <v>112108</v>
          </cell>
          <cell r="AI100">
            <v>135943</v>
          </cell>
          <cell r="AJ100">
            <v>110358</v>
          </cell>
          <cell r="AK100">
            <v>102362</v>
          </cell>
          <cell r="AL100">
            <v>115361</v>
          </cell>
          <cell r="AM100">
            <v>90510</v>
          </cell>
          <cell r="AN100">
            <v>87941</v>
          </cell>
          <cell r="AO100">
            <v>110640</v>
          </cell>
          <cell r="AP100">
            <v>93738</v>
          </cell>
          <cell r="AQ100">
            <v>92419</v>
          </cell>
          <cell r="AR100">
            <v>124553</v>
          </cell>
        </row>
        <row r="101">
          <cell r="A101" t="str">
            <v>MYLAN LABS, INC.</v>
          </cell>
          <cell r="B101" t="str">
            <v>CARVEDILOL 09/2007 MYN</v>
          </cell>
          <cell r="C101" t="str">
            <v>Sales $</v>
          </cell>
          <cell r="D101" t="str">
            <v>09/2007 MYN</v>
          </cell>
          <cell r="E101" t="str">
            <v>09/2007</v>
          </cell>
          <cell r="F101" t="str">
            <v>09</v>
          </cell>
          <cell r="G101" t="str">
            <v>2007</v>
          </cell>
          <cell r="H101" t="str">
            <v>09/1/2007</v>
          </cell>
          <cell r="I101">
            <v>1886350</v>
          </cell>
          <cell r="J101">
            <v>1985932</v>
          </cell>
          <cell r="K101">
            <v>2736430</v>
          </cell>
          <cell r="L101">
            <v>1671689</v>
          </cell>
          <cell r="M101">
            <v>1711420</v>
          </cell>
          <cell r="N101">
            <v>2369568</v>
          </cell>
          <cell r="O101">
            <v>1817374</v>
          </cell>
          <cell r="P101">
            <v>2044580</v>
          </cell>
          <cell r="Q101">
            <v>2537824</v>
          </cell>
          <cell r="R101">
            <v>2344120</v>
          </cell>
          <cell r="S101">
            <v>2586460</v>
          </cell>
          <cell r="T101">
            <v>3377133</v>
          </cell>
          <cell r="U101">
            <v>2278749</v>
          </cell>
          <cell r="V101">
            <v>2503822</v>
          </cell>
          <cell r="W101">
            <v>1586801</v>
          </cell>
          <cell r="X101">
            <v>2547941</v>
          </cell>
          <cell r="Y101">
            <v>2482575</v>
          </cell>
          <cell r="Z101">
            <v>2928414</v>
          </cell>
          <cell r="AA101">
            <v>2604416</v>
          </cell>
          <cell r="AB101">
            <v>2691464</v>
          </cell>
          <cell r="AC101">
            <v>3597580</v>
          </cell>
          <cell r="AD101">
            <v>2277723</v>
          </cell>
          <cell r="AE101">
            <v>2532821</v>
          </cell>
          <cell r="AF101">
            <v>2438490</v>
          </cell>
          <cell r="AG101">
            <v>1601808</v>
          </cell>
          <cell r="AH101">
            <v>1567095</v>
          </cell>
          <cell r="AI101">
            <v>1771669</v>
          </cell>
          <cell r="AJ101">
            <v>1357834</v>
          </cell>
          <cell r="AK101">
            <v>1931740</v>
          </cell>
          <cell r="AL101">
            <v>1927986</v>
          </cell>
          <cell r="AM101">
            <v>1461423</v>
          </cell>
          <cell r="AN101">
            <v>1482187</v>
          </cell>
          <cell r="AO101">
            <v>2144023</v>
          </cell>
          <cell r="AP101">
            <v>972344</v>
          </cell>
          <cell r="AQ101">
            <v>1610380</v>
          </cell>
          <cell r="AR101">
            <v>1385734</v>
          </cell>
        </row>
        <row r="102">
          <cell r="A102" t="str">
            <v>MYLAN LABS, INC.</v>
          </cell>
          <cell r="B102" t="str">
            <v>CEFACLOR 10/1994 MYN</v>
          </cell>
          <cell r="C102" t="str">
            <v>Sales $</v>
          </cell>
          <cell r="D102" t="str">
            <v>10/1994 MYN</v>
          </cell>
          <cell r="E102" t="str">
            <v>10/1994</v>
          </cell>
          <cell r="F102" t="str">
            <v>10</v>
          </cell>
          <cell r="G102" t="str">
            <v>1994</v>
          </cell>
          <cell r="H102" t="str">
            <v>10/1/1994</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row>
        <row r="103">
          <cell r="A103" t="str">
            <v>MYLAN LABS, INC.</v>
          </cell>
          <cell r="B103" t="str">
            <v>CEFUROXIME AXETIL 07/2004 M/I</v>
          </cell>
          <cell r="C103" t="str">
            <v>Sales $</v>
          </cell>
          <cell r="D103" t="str">
            <v>07/2004 M/I</v>
          </cell>
          <cell r="E103" t="str">
            <v>07/2004</v>
          </cell>
          <cell r="F103" t="str">
            <v>07</v>
          </cell>
          <cell r="G103" t="str">
            <v>2004</v>
          </cell>
          <cell r="H103" t="str">
            <v>07/1/2004</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row>
        <row r="104">
          <cell r="A104" t="str">
            <v>MYLAN LABS, INC.</v>
          </cell>
          <cell r="B104" t="str">
            <v>CEPHALEXIN 02/1988 M/I</v>
          </cell>
          <cell r="C104" t="str">
            <v>Sales $</v>
          </cell>
          <cell r="D104" t="str">
            <v>02/1988 M/I</v>
          </cell>
          <cell r="E104" t="str">
            <v>02/1988</v>
          </cell>
          <cell r="F104" t="str">
            <v>02</v>
          </cell>
          <cell r="G104" t="str">
            <v>1988</v>
          </cell>
          <cell r="H104" t="str">
            <v>02/1/1988</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row>
        <row r="105">
          <cell r="A105" t="str">
            <v>MYLAN LABS, INC.</v>
          </cell>
          <cell r="B105" t="str">
            <v>CEPHALEXIN 12/1994 MYN</v>
          </cell>
          <cell r="C105" t="str">
            <v>Sales $</v>
          </cell>
          <cell r="D105" t="str">
            <v>12/1994 MYN</v>
          </cell>
          <cell r="E105" t="str">
            <v>12/1994</v>
          </cell>
          <cell r="F105" t="str">
            <v>12</v>
          </cell>
          <cell r="G105" t="str">
            <v>1994</v>
          </cell>
          <cell r="H105" t="str">
            <v>12/1/1994</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row>
        <row r="106">
          <cell r="A106" t="str">
            <v>MYLAN LABS, INC.</v>
          </cell>
          <cell r="B106" t="str">
            <v>CHLORDIAZEPOX HCL 07/1994 M/I</v>
          </cell>
          <cell r="C106" t="str">
            <v>Sales $</v>
          </cell>
          <cell r="D106" t="str">
            <v>07/1994 M/I</v>
          </cell>
          <cell r="E106" t="str">
            <v>07/1994</v>
          </cell>
          <cell r="F106" t="str">
            <v>07</v>
          </cell>
          <cell r="G106" t="str">
            <v>1994</v>
          </cell>
          <cell r="H106" t="str">
            <v>07/1/1994</v>
          </cell>
          <cell r="I106">
            <v>20727</v>
          </cell>
          <cell r="J106">
            <v>21729</v>
          </cell>
          <cell r="K106">
            <v>30187</v>
          </cell>
          <cell r="L106">
            <v>23200</v>
          </cell>
          <cell r="M106">
            <v>20680</v>
          </cell>
          <cell r="N106">
            <v>27782</v>
          </cell>
          <cell r="O106">
            <v>23020</v>
          </cell>
          <cell r="P106">
            <v>24470</v>
          </cell>
          <cell r="Q106">
            <v>28446</v>
          </cell>
          <cell r="R106">
            <v>24321</v>
          </cell>
          <cell r="S106">
            <v>24953</v>
          </cell>
          <cell r="T106">
            <v>34615</v>
          </cell>
          <cell r="U106">
            <v>24935</v>
          </cell>
          <cell r="V106">
            <v>22553</v>
          </cell>
          <cell r="W106">
            <v>28263</v>
          </cell>
          <cell r="X106">
            <v>23204</v>
          </cell>
          <cell r="Y106">
            <v>25567</v>
          </cell>
          <cell r="Z106">
            <v>28044</v>
          </cell>
          <cell r="AA106">
            <v>20997</v>
          </cell>
          <cell r="AB106">
            <v>21000</v>
          </cell>
          <cell r="AC106">
            <v>29785</v>
          </cell>
          <cell r="AD106">
            <v>20859</v>
          </cell>
          <cell r="AE106">
            <v>23107</v>
          </cell>
          <cell r="AF106">
            <v>27225</v>
          </cell>
          <cell r="AG106">
            <v>21702</v>
          </cell>
          <cell r="AH106">
            <v>15734</v>
          </cell>
          <cell r="AI106">
            <v>12648</v>
          </cell>
          <cell r="AJ106">
            <v>9001</v>
          </cell>
          <cell r="AK106">
            <v>13027</v>
          </cell>
          <cell r="AL106">
            <v>29152</v>
          </cell>
          <cell r="AM106">
            <v>24358</v>
          </cell>
          <cell r="AN106">
            <v>28700</v>
          </cell>
          <cell r="AO106">
            <v>27563</v>
          </cell>
          <cell r="AP106">
            <v>20960</v>
          </cell>
          <cell r="AQ106">
            <v>17161</v>
          </cell>
          <cell r="AR106">
            <v>17015</v>
          </cell>
        </row>
        <row r="107">
          <cell r="A107" t="str">
            <v>MYLAN LABS, INC.</v>
          </cell>
          <cell r="B107" t="str">
            <v>CHLOROTHIAZIDE 04/1987 M/I</v>
          </cell>
          <cell r="C107" t="str">
            <v>Sales $</v>
          </cell>
          <cell r="D107" t="str">
            <v>04/1987 M/I</v>
          </cell>
          <cell r="E107" t="str">
            <v>04/1987</v>
          </cell>
          <cell r="F107" t="str">
            <v>04</v>
          </cell>
          <cell r="G107" t="str">
            <v>1987</v>
          </cell>
          <cell r="H107" t="str">
            <v>04/1/1987</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row>
        <row r="108">
          <cell r="A108" t="str">
            <v>MYLAN LABS, INC.</v>
          </cell>
          <cell r="B108" t="str">
            <v>CHLOROTHIAZIDE 05/1981 MYN</v>
          </cell>
          <cell r="C108" t="str">
            <v>Sales $</v>
          </cell>
          <cell r="D108" t="str">
            <v>05/1981 MYN</v>
          </cell>
          <cell r="E108" t="str">
            <v>05/1981</v>
          </cell>
          <cell r="F108" t="str">
            <v>05</v>
          </cell>
          <cell r="G108" t="str">
            <v>1981</v>
          </cell>
          <cell r="H108" t="str">
            <v>05/1/1981</v>
          </cell>
          <cell r="I108">
            <v>21274</v>
          </cell>
          <cell r="J108">
            <v>19496</v>
          </cell>
          <cell r="K108">
            <v>26600</v>
          </cell>
          <cell r="L108">
            <v>19905</v>
          </cell>
          <cell r="M108">
            <v>19761</v>
          </cell>
          <cell r="N108">
            <v>25754</v>
          </cell>
          <cell r="O108">
            <v>19975</v>
          </cell>
          <cell r="P108">
            <v>19360</v>
          </cell>
          <cell r="Q108">
            <v>22534</v>
          </cell>
          <cell r="R108">
            <v>19646</v>
          </cell>
          <cell r="S108">
            <v>18034</v>
          </cell>
          <cell r="T108">
            <v>23278</v>
          </cell>
          <cell r="U108">
            <v>19778</v>
          </cell>
          <cell r="V108">
            <v>18298</v>
          </cell>
          <cell r="W108">
            <v>22294</v>
          </cell>
          <cell r="X108">
            <v>18217</v>
          </cell>
          <cell r="Y108">
            <v>18622</v>
          </cell>
          <cell r="Z108">
            <v>31943</v>
          </cell>
          <cell r="AA108">
            <v>34645</v>
          </cell>
          <cell r="AB108">
            <v>32759</v>
          </cell>
          <cell r="AC108">
            <v>48239</v>
          </cell>
          <cell r="AD108">
            <v>36112</v>
          </cell>
          <cell r="AE108">
            <v>34720</v>
          </cell>
          <cell r="AF108">
            <v>44796</v>
          </cell>
          <cell r="AG108">
            <v>38934</v>
          </cell>
          <cell r="AH108">
            <v>40350</v>
          </cell>
          <cell r="AI108">
            <v>47423</v>
          </cell>
          <cell r="AJ108">
            <v>39042</v>
          </cell>
          <cell r="AK108">
            <v>37690</v>
          </cell>
          <cell r="AL108">
            <v>48225</v>
          </cell>
          <cell r="AM108">
            <v>40514</v>
          </cell>
          <cell r="AN108">
            <v>40261</v>
          </cell>
          <cell r="AO108">
            <v>51755</v>
          </cell>
          <cell r="AP108">
            <v>40367</v>
          </cell>
          <cell r="AQ108">
            <v>37773</v>
          </cell>
          <cell r="AR108">
            <v>50790</v>
          </cell>
        </row>
        <row r="109">
          <cell r="A109" t="str">
            <v>MYLAN LABS, INC.</v>
          </cell>
          <cell r="B109" t="str">
            <v>CHLORPROMAZINE HCL 08/1999 M/I</v>
          </cell>
          <cell r="C109" t="str">
            <v>Sales $</v>
          </cell>
          <cell r="D109" t="str">
            <v>08/1999 M/I</v>
          </cell>
          <cell r="E109" t="str">
            <v>08/1999</v>
          </cell>
          <cell r="F109" t="str">
            <v>08</v>
          </cell>
          <cell r="G109" t="str">
            <v>1999</v>
          </cell>
          <cell r="H109" t="str">
            <v>08/1/1999</v>
          </cell>
          <cell r="I109">
            <v>11610</v>
          </cell>
          <cell r="J109">
            <v>12453</v>
          </cell>
          <cell r="K109">
            <v>17115</v>
          </cell>
          <cell r="L109">
            <v>11492</v>
          </cell>
          <cell r="M109">
            <v>12310</v>
          </cell>
          <cell r="N109">
            <v>16097</v>
          </cell>
          <cell r="O109">
            <v>10998</v>
          </cell>
          <cell r="P109">
            <v>10845</v>
          </cell>
          <cell r="Q109">
            <v>30050</v>
          </cell>
          <cell r="R109">
            <v>25868</v>
          </cell>
          <cell r="S109">
            <v>21039</v>
          </cell>
          <cell r="T109">
            <v>50939</v>
          </cell>
          <cell r="U109">
            <v>26585</v>
          </cell>
          <cell r="V109">
            <v>80656</v>
          </cell>
          <cell r="W109">
            <v>99253</v>
          </cell>
          <cell r="X109">
            <v>97365</v>
          </cell>
          <cell r="Y109">
            <v>89748</v>
          </cell>
          <cell r="Z109">
            <v>131131</v>
          </cell>
          <cell r="AA109">
            <v>87457</v>
          </cell>
          <cell r="AB109">
            <v>84912</v>
          </cell>
          <cell r="AC109">
            <v>95677</v>
          </cell>
          <cell r="AD109">
            <v>116465</v>
          </cell>
          <cell r="AE109">
            <v>98159</v>
          </cell>
          <cell r="AF109">
            <v>103342</v>
          </cell>
          <cell r="AG109">
            <v>107927</v>
          </cell>
          <cell r="AH109">
            <v>129167</v>
          </cell>
          <cell r="AI109">
            <v>155031</v>
          </cell>
          <cell r="AJ109">
            <v>84749</v>
          </cell>
          <cell r="AK109">
            <v>104014</v>
          </cell>
          <cell r="AL109">
            <v>176400</v>
          </cell>
          <cell r="AM109">
            <v>198913</v>
          </cell>
          <cell r="AN109">
            <v>185172</v>
          </cell>
          <cell r="AO109">
            <v>241647</v>
          </cell>
          <cell r="AP109">
            <v>203960</v>
          </cell>
          <cell r="AQ109">
            <v>201737</v>
          </cell>
          <cell r="AR109">
            <v>238005</v>
          </cell>
        </row>
        <row r="110">
          <cell r="A110" t="str">
            <v>MYLAN LABS, INC.</v>
          </cell>
          <cell r="B110" t="str">
            <v>CHLORPROPAMIDE 02/1988 MYN</v>
          </cell>
          <cell r="C110" t="str">
            <v>Sales $</v>
          </cell>
          <cell r="D110" t="str">
            <v>02/1988 MYN</v>
          </cell>
          <cell r="E110" t="str">
            <v>02/1988</v>
          </cell>
          <cell r="F110" t="str">
            <v>02</v>
          </cell>
          <cell r="G110" t="str">
            <v>1988</v>
          </cell>
          <cell r="H110" t="str">
            <v>02/1/1988</v>
          </cell>
          <cell r="I110">
            <v>69879</v>
          </cell>
          <cell r="J110">
            <v>76734</v>
          </cell>
          <cell r="K110">
            <v>90947</v>
          </cell>
          <cell r="L110">
            <v>68174</v>
          </cell>
          <cell r="M110">
            <v>66034</v>
          </cell>
          <cell r="N110">
            <v>82375</v>
          </cell>
          <cell r="O110">
            <v>72022</v>
          </cell>
          <cell r="P110">
            <v>76176</v>
          </cell>
          <cell r="Q110">
            <v>93041</v>
          </cell>
          <cell r="R110">
            <v>72305</v>
          </cell>
          <cell r="S110">
            <v>67018</v>
          </cell>
          <cell r="T110">
            <v>85648</v>
          </cell>
          <cell r="U110">
            <v>60387</v>
          </cell>
          <cell r="V110">
            <v>53719</v>
          </cell>
          <cell r="W110">
            <v>64075</v>
          </cell>
          <cell r="X110">
            <v>54050</v>
          </cell>
          <cell r="Y110">
            <v>54117</v>
          </cell>
          <cell r="Z110">
            <v>70192</v>
          </cell>
          <cell r="AA110">
            <v>49454</v>
          </cell>
          <cell r="AB110">
            <v>51725</v>
          </cell>
          <cell r="AC110">
            <v>62629</v>
          </cell>
          <cell r="AD110">
            <v>49983</v>
          </cell>
          <cell r="AE110">
            <v>48263</v>
          </cell>
          <cell r="AF110">
            <v>61691</v>
          </cell>
          <cell r="AG110">
            <v>49364</v>
          </cell>
          <cell r="AH110">
            <v>50207</v>
          </cell>
          <cell r="AI110">
            <v>60816</v>
          </cell>
          <cell r="AJ110">
            <v>49238</v>
          </cell>
          <cell r="AK110">
            <v>46746</v>
          </cell>
          <cell r="AL110">
            <v>53080</v>
          </cell>
          <cell r="AM110">
            <v>42174</v>
          </cell>
          <cell r="AN110">
            <v>39508</v>
          </cell>
          <cell r="AO110">
            <v>48045</v>
          </cell>
          <cell r="AP110">
            <v>40567</v>
          </cell>
          <cell r="AQ110">
            <v>35186</v>
          </cell>
          <cell r="AR110">
            <v>48899</v>
          </cell>
        </row>
        <row r="111">
          <cell r="A111" t="str">
            <v>MYLAN LABS, INC.</v>
          </cell>
          <cell r="B111" t="str">
            <v>CHLORPROPAMIDE 10/1985 M/I</v>
          </cell>
          <cell r="C111" t="str">
            <v>Sales $</v>
          </cell>
          <cell r="D111" t="str">
            <v>10/1985 M/I</v>
          </cell>
          <cell r="E111" t="str">
            <v>10/1985</v>
          </cell>
          <cell r="F111" t="str">
            <v>10</v>
          </cell>
          <cell r="G111" t="str">
            <v>1985</v>
          </cell>
          <cell r="H111" t="str">
            <v>10/1/1985</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row>
        <row r="112">
          <cell r="A112" t="str">
            <v>MYLAN LABS, INC.</v>
          </cell>
          <cell r="B112" t="str">
            <v>CHLORTHALIDONE 03/1984 MYN</v>
          </cell>
          <cell r="C112" t="str">
            <v>Sales $</v>
          </cell>
          <cell r="D112" t="str">
            <v>03/1984 MYN</v>
          </cell>
          <cell r="E112" t="str">
            <v>03/1984</v>
          </cell>
          <cell r="F112" t="str">
            <v>03</v>
          </cell>
          <cell r="G112" t="str">
            <v>1984</v>
          </cell>
          <cell r="H112" t="str">
            <v>03/1/1984</v>
          </cell>
          <cell r="I112">
            <v>793812</v>
          </cell>
          <cell r="J112">
            <v>763719</v>
          </cell>
          <cell r="K112">
            <v>1026594</v>
          </cell>
          <cell r="L112">
            <v>855578</v>
          </cell>
          <cell r="M112">
            <v>900003</v>
          </cell>
          <cell r="N112">
            <v>1146395</v>
          </cell>
          <cell r="O112">
            <v>1373092</v>
          </cell>
          <cell r="P112">
            <v>1897788</v>
          </cell>
          <cell r="Q112">
            <v>2465711</v>
          </cell>
          <cell r="R112">
            <v>2096187</v>
          </cell>
          <cell r="S112">
            <v>2180482</v>
          </cell>
          <cell r="T112">
            <v>2837996</v>
          </cell>
          <cell r="U112">
            <v>2293970</v>
          </cell>
          <cell r="V112">
            <v>2470346</v>
          </cell>
          <cell r="W112">
            <v>3214661</v>
          </cell>
          <cell r="X112">
            <v>2502998</v>
          </cell>
          <cell r="Y112">
            <v>2649905</v>
          </cell>
          <cell r="Z112">
            <v>3349720</v>
          </cell>
          <cell r="AA112">
            <v>2863331</v>
          </cell>
          <cell r="AB112">
            <v>2971698</v>
          </cell>
          <cell r="AC112">
            <v>3843556</v>
          </cell>
          <cell r="AD112">
            <v>3221214</v>
          </cell>
          <cell r="AE112">
            <v>3496308</v>
          </cell>
          <cell r="AF112">
            <v>4143394</v>
          </cell>
          <cell r="AG112">
            <v>3751308</v>
          </cell>
          <cell r="AH112">
            <v>3763330</v>
          </cell>
          <cell r="AI112">
            <v>4976876</v>
          </cell>
          <cell r="AJ112">
            <v>4078875</v>
          </cell>
          <cell r="AK112">
            <v>4270924</v>
          </cell>
          <cell r="AL112">
            <v>5120099</v>
          </cell>
          <cell r="AM112">
            <v>4151464</v>
          </cell>
          <cell r="AN112">
            <v>4253735</v>
          </cell>
          <cell r="AO112">
            <v>5413084</v>
          </cell>
          <cell r="AP112">
            <v>4337639</v>
          </cell>
          <cell r="AQ112">
            <v>4118019</v>
          </cell>
          <cell r="AR112">
            <v>5155495</v>
          </cell>
        </row>
        <row r="113">
          <cell r="A113" t="str">
            <v>MYLAN LABS, INC.</v>
          </cell>
          <cell r="B113" t="str">
            <v>CHLORTHALIDONE 05/1984 M/I</v>
          </cell>
          <cell r="C113" t="str">
            <v>Sales $</v>
          </cell>
          <cell r="D113" t="str">
            <v>05/1984 M/I</v>
          </cell>
          <cell r="E113" t="str">
            <v>05/1984</v>
          </cell>
          <cell r="F113" t="str">
            <v>05</v>
          </cell>
          <cell r="G113" t="str">
            <v>1984</v>
          </cell>
          <cell r="H113" t="str">
            <v>05/1/1984</v>
          </cell>
          <cell r="I113">
            <v>3889</v>
          </cell>
          <cell r="J113">
            <v>3942</v>
          </cell>
          <cell r="K113">
            <v>5120</v>
          </cell>
          <cell r="L113">
            <v>4079</v>
          </cell>
          <cell r="M113">
            <v>4853</v>
          </cell>
          <cell r="N113">
            <v>5878</v>
          </cell>
          <cell r="O113">
            <v>8462</v>
          </cell>
          <cell r="P113">
            <v>12077</v>
          </cell>
          <cell r="Q113">
            <v>19099</v>
          </cell>
          <cell r="R113">
            <v>14693</v>
          </cell>
          <cell r="S113">
            <v>15310</v>
          </cell>
          <cell r="T113">
            <v>24309</v>
          </cell>
          <cell r="U113">
            <v>20739</v>
          </cell>
          <cell r="V113">
            <v>21314</v>
          </cell>
          <cell r="W113">
            <v>27471</v>
          </cell>
          <cell r="X113">
            <v>28369</v>
          </cell>
          <cell r="Y113">
            <v>24022</v>
          </cell>
          <cell r="Z113">
            <v>34062</v>
          </cell>
          <cell r="AA113">
            <v>31294</v>
          </cell>
          <cell r="AB113">
            <v>26034</v>
          </cell>
          <cell r="AC113">
            <v>41224</v>
          </cell>
          <cell r="AD113">
            <v>33920</v>
          </cell>
          <cell r="AE113">
            <v>33203</v>
          </cell>
          <cell r="AF113">
            <v>44467</v>
          </cell>
          <cell r="AG113">
            <v>41535</v>
          </cell>
          <cell r="AH113">
            <v>45613</v>
          </cell>
          <cell r="AI113">
            <v>60026</v>
          </cell>
          <cell r="AJ113">
            <v>53711</v>
          </cell>
          <cell r="AK113">
            <v>60653</v>
          </cell>
          <cell r="AL113">
            <v>72816</v>
          </cell>
          <cell r="AM113">
            <v>61068</v>
          </cell>
          <cell r="AN113">
            <v>59544</v>
          </cell>
          <cell r="AO113">
            <v>71097</v>
          </cell>
          <cell r="AP113">
            <v>55872</v>
          </cell>
          <cell r="AQ113">
            <v>55721</v>
          </cell>
          <cell r="AR113">
            <v>63576</v>
          </cell>
        </row>
        <row r="114">
          <cell r="A114" t="str">
            <v>MYLAN LABS, INC.</v>
          </cell>
          <cell r="B114" t="str">
            <v>CHLORZOXAZONE 03/1989 M/I</v>
          </cell>
          <cell r="C114" t="str">
            <v>Sales $</v>
          </cell>
          <cell r="D114" t="str">
            <v>03/1989 M/I</v>
          </cell>
          <cell r="E114" t="str">
            <v>03/1989</v>
          </cell>
          <cell r="F114" t="str">
            <v>03</v>
          </cell>
          <cell r="G114" t="str">
            <v>1989</v>
          </cell>
          <cell r="H114" t="str">
            <v>03/1/1989</v>
          </cell>
          <cell r="I114">
            <v>780</v>
          </cell>
          <cell r="J114">
            <v>922</v>
          </cell>
          <cell r="K114">
            <v>1042</v>
          </cell>
          <cell r="L114">
            <v>1699</v>
          </cell>
          <cell r="M114">
            <v>3296</v>
          </cell>
          <cell r="N114">
            <v>2365</v>
          </cell>
          <cell r="O114">
            <v>2118</v>
          </cell>
          <cell r="P114">
            <v>1986</v>
          </cell>
          <cell r="Q114">
            <v>222</v>
          </cell>
          <cell r="R114">
            <v>357</v>
          </cell>
          <cell r="S114">
            <v>44</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row>
        <row r="115">
          <cell r="A115" t="str">
            <v>MYLAN LABS, INC.</v>
          </cell>
          <cell r="B115" t="str">
            <v>CIDOFOVIR 03/2013 M/I</v>
          </cell>
          <cell r="C115" t="str">
            <v>Sales $</v>
          </cell>
          <cell r="D115" t="str">
            <v>03/2013 M/I</v>
          </cell>
          <cell r="E115" t="str">
            <v>03/2013</v>
          </cell>
          <cell r="F115" t="str">
            <v>03</v>
          </cell>
          <cell r="G115" t="str">
            <v>2013</v>
          </cell>
          <cell r="H115" t="str">
            <v>03/1/2013</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449512</v>
          </cell>
          <cell r="AJ115">
            <v>346966</v>
          </cell>
          <cell r="AK115">
            <v>321807</v>
          </cell>
          <cell r="AL115">
            <v>491731</v>
          </cell>
          <cell r="AM115">
            <v>322860</v>
          </cell>
          <cell r="AN115">
            <v>393309</v>
          </cell>
          <cell r="AO115">
            <v>436265</v>
          </cell>
          <cell r="AP115">
            <v>366808</v>
          </cell>
          <cell r="AQ115">
            <v>349967</v>
          </cell>
          <cell r="AR115">
            <v>464121</v>
          </cell>
        </row>
        <row r="116">
          <cell r="A116" t="str">
            <v>MYLAN LABS, INC.</v>
          </cell>
          <cell r="B116" t="str">
            <v>CILOSTAZOL 03/2006 M/I</v>
          </cell>
          <cell r="C116" t="str">
            <v>Sales $</v>
          </cell>
          <cell r="D116" t="str">
            <v>03/2006 M/I</v>
          </cell>
          <cell r="E116" t="str">
            <v>03/2006</v>
          </cell>
          <cell r="F116" t="str">
            <v>03</v>
          </cell>
          <cell r="G116" t="str">
            <v>2006</v>
          </cell>
          <cell r="H116" t="str">
            <v>03/1/2006</v>
          </cell>
          <cell r="I116">
            <v>24464</v>
          </cell>
          <cell r="J116">
            <v>27417</v>
          </cell>
          <cell r="K116">
            <v>19976</v>
          </cell>
          <cell r="L116">
            <v>34063</v>
          </cell>
          <cell r="M116">
            <v>49603</v>
          </cell>
          <cell r="N116">
            <v>72923</v>
          </cell>
          <cell r="O116">
            <v>43905</v>
          </cell>
          <cell r="P116">
            <v>12132</v>
          </cell>
          <cell r="Q116">
            <v>72706</v>
          </cell>
          <cell r="R116">
            <v>38433</v>
          </cell>
          <cell r="S116">
            <v>19799</v>
          </cell>
          <cell r="T116">
            <v>26342</v>
          </cell>
          <cell r="U116">
            <v>18710</v>
          </cell>
          <cell r="V116">
            <v>16882</v>
          </cell>
          <cell r="W116">
            <v>23291</v>
          </cell>
          <cell r="X116">
            <v>16149</v>
          </cell>
          <cell r="Y116">
            <v>15227</v>
          </cell>
          <cell r="Z116">
            <v>19148</v>
          </cell>
          <cell r="AA116">
            <v>15827</v>
          </cell>
          <cell r="AB116">
            <v>13457</v>
          </cell>
          <cell r="AC116">
            <v>6303</v>
          </cell>
          <cell r="AD116">
            <v>3198</v>
          </cell>
          <cell r="AE116">
            <v>599</v>
          </cell>
          <cell r="AF116">
            <v>532</v>
          </cell>
          <cell r="AG116">
            <v>125</v>
          </cell>
          <cell r="AH116">
            <v>0</v>
          </cell>
          <cell r="AI116">
            <v>0</v>
          </cell>
          <cell r="AJ116">
            <v>0</v>
          </cell>
          <cell r="AK116">
            <v>0</v>
          </cell>
          <cell r="AL116">
            <v>0</v>
          </cell>
          <cell r="AM116">
            <v>0</v>
          </cell>
          <cell r="AN116">
            <v>0</v>
          </cell>
          <cell r="AO116">
            <v>0</v>
          </cell>
          <cell r="AP116">
            <v>0</v>
          </cell>
          <cell r="AQ116">
            <v>0</v>
          </cell>
          <cell r="AR116">
            <v>0</v>
          </cell>
        </row>
        <row r="117">
          <cell r="A117" t="str">
            <v>MYLAN LABS, INC.</v>
          </cell>
          <cell r="B117" t="str">
            <v>CILOSTAZOL 06/2006 MYN</v>
          </cell>
          <cell r="C117" t="str">
            <v>Sales $</v>
          </cell>
          <cell r="D117" t="str">
            <v>06/2006 MYN</v>
          </cell>
          <cell r="E117" t="str">
            <v>06/2006</v>
          </cell>
          <cell r="F117" t="str">
            <v>06</v>
          </cell>
          <cell r="G117" t="str">
            <v>2006</v>
          </cell>
          <cell r="H117" t="str">
            <v>06/1/2006</v>
          </cell>
          <cell r="I117">
            <v>45544</v>
          </cell>
          <cell r="J117">
            <v>49384</v>
          </cell>
          <cell r="K117">
            <v>55201</v>
          </cell>
          <cell r="L117">
            <v>67489</v>
          </cell>
          <cell r="M117">
            <v>80404</v>
          </cell>
          <cell r="N117">
            <v>58081</v>
          </cell>
          <cell r="O117">
            <v>176086</v>
          </cell>
          <cell r="P117">
            <v>87965</v>
          </cell>
          <cell r="Q117">
            <v>33959</v>
          </cell>
          <cell r="R117">
            <v>6840</v>
          </cell>
          <cell r="S117">
            <v>2712</v>
          </cell>
          <cell r="T117">
            <v>2793</v>
          </cell>
          <cell r="U117">
            <v>1369</v>
          </cell>
          <cell r="V117">
            <v>1710</v>
          </cell>
          <cell r="W117">
            <v>1287</v>
          </cell>
          <cell r="X117">
            <v>667</v>
          </cell>
          <cell r="Y117">
            <v>700</v>
          </cell>
          <cell r="Z117">
            <v>813</v>
          </cell>
          <cell r="AA117">
            <v>591</v>
          </cell>
          <cell r="AB117">
            <v>388</v>
          </cell>
          <cell r="AC117">
            <v>840</v>
          </cell>
          <cell r="AD117">
            <v>386</v>
          </cell>
          <cell r="AE117">
            <v>173</v>
          </cell>
          <cell r="AF117">
            <v>224</v>
          </cell>
          <cell r="AG117">
            <v>119</v>
          </cell>
          <cell r="AH117">
            <v>177</v>
          </cell>
          <cell r="AI117">
            <v>9</v>
          </cell>
          <cell r="AJ117">
            <v>26</v>
          </cell>
          <cell r="AK117">
            <v>0</v>
          </cell>
          <cell r="AL117">
            <v>29</v>
          </cell>
          <cell r="AM117">
            <v>26</v>
          </cell>
          <cell r="AN117">
            <v>56</v>
          </cell>
          <cell r="AO117">
            <v>0</v>
          </cell>
          <cell r="AP117">
            <v>0</v>
          </cell>
          <cell r="AQ117">
            <v>0</v>
          </cell>
          <cell r="AR117">
            <v>0</v>
          </cell>
        </row>
        <row r="118">
          <cell r="A118" t="str">
            <v>MYLAN LABS, INC.</v>
          </cell>
          <cell r="B118" t="str">
            <v>CIMETIDINE 03/1988 M/I</v>
          </cell>
          <cell r="C118" t="str">
            <v>Sales $</v>
          </cell>
          <cell r="D118" t="str">
            <v>03/1988 M/I</v>
          </cell>
          <cell r="E118" t="str">
            <v>03/1988</v>
          </cell>
          <cell r="F118" t="str">
            <v>03</v>
          </cell>
          <cell r="G118" t="str">
            <v>1988</v>
          </cell>
          <cell r="H118" t="str">
            <v>03/1/1988</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row>
        <row r="119">
          <cell r="A119" t="str">
            <v>MYLAN LABS, INC.</v>
          </cell>
          <cell r="B119" t="str">
            <v>CIMETIDINE 05/1994 MYN</v>
          </cell>
          <cell r="C119" t="str">
            <v>Sales $</v>
          </cell>
          <cell r="D119" t="str">
            <v>05/1994 MYN</v>
          </cell>
          <cell r="E119" t="str">
            <v>05/1994</v>
          </cell>
          <cell r="F119" t="str">
            <v>05</v>
          </cell>
          <cell r="G119" t="str">
            <v>1994</v>
          </cell>
          <cell r="H119" t="str">
            <v>05/1/1994</v>
          </cell>
          <cell r="I119">
            <v>185150</v>
          </cell>
          <cell r="J119">
            <v>118441</v>
          </cell>
          <cell r="K119">
            <v>213924</v>
          </cell>
          <cell r="L119">
            <v>153088</v>
          </cell>
          <cell r="M119">
            <v>165689</v>
          </cell>
          <cell r="N119">
            <v>187193</v>
          </cell>
          <cell r="O119">
            <v>154015</v>
          </cell>
          <cell r="P119">
            <v>179981</v>
          </cell>
          <cell r="Q119">
            <v>209112</v>
          </cell>
          <cell r="R119">
            <v>145991</v>
          </cell>
          <cell r="S119">
            <v>125612</v>
          </cell>
          <cell r="T119">
            <v>166959</v>
          </cell>
          <cell r="U119">
            <v>129937</v>
          </cell>
          <cell r="V119">
            <v>124127</v>
          </cell>
          <cell r="W119">
            <v>148711</v>
          </cell>
          <cell r="X119">
            <v>115647</v>
          </cell>
          <cell r="Y119">
            <v>124376</v>
          </cell>
          <cell r="Z119">
            <v>194574</v>
          </cell>
          <cell r="AA119">
            <v>278878</v>
          </cell>
          <cell r="AB119">
            <v>433829</v>
          </cell>
          <cell r="AC119">
            <v>355800</v>
          </cell>
          <cell r="AD119">
            <v>450770</v>
          </cell>
          <cell r="AE119">
            <v>376920</v>
          </cell>
          <cell r="AF119">
            <v>475116</v>
          </cell>
          <cell r="AG119">
            <v>391181</v>
          </cell>
          <cell r="AH119">
            <v>389372</v>
          </cell>
          <cell r="AI119">
            <v>488511</v>
          </cell>
          <cell r="AJ119">
            <v>384383</v>
          </cell>
          <cell r="AK119">
            <v>400902</v>
          </cell>
          <cell r="AL119">
            <v>472798</v>
          </cell>
          <cell r="AM119">
            <v>403411</v>
          </cell>
          <cell r="AN119">
            <v>409130</v>
          </cell>
          <cell r="AO119">
            <v>538728</v>
          </cell>
          <cell r="AP119">
            <v>435981</v>
          </cell>
          <cell r="AQ119">
            <v>392787</v>
          </cell>
          <cell r="AR119">
            <v>435494</v>
          </cell>
        </row>
        <row r="120">
          <cell r="A120" t="str">
            <v>MYLAN LABS, INC.</v>
          </cell>
          <cell r="B120" t="str">
            <v>CIPROFLOXACIN HCL 07/2004 M/I</v>
          </cell>
          <cell r="C120" t="str">
            <v>Sales $</v>
          </cell>
          <cell r="D120" t="str">
            <v>07/2004 M/I</v>
          </cell>
          <cell r="E120" t="str">
            <v>07/2004</v>
          </cell>
          <cell r="F120" t="str">
            <v>07</v>
          </cell>
          <cell r="G120" t="str">
            <v>2004</v>
          </cell>
          <cell r="H120" t="str">
            <v>07/1/2004</v>
          </cell>
          <cell r="I120">
            <v>116</v>
          </cell>
          <cell r="J120">
            <v>17</v>
          </cell>
          <cell r="K120">
            <v>25515</v>
          </cell>
          <cell r="L120">
            <v>28620</v>
          </cell>
          <cell r="M120">
            <v>69264</v>
          </cell>
          <cell r="N120">
            <v>153637</v>
          </cell>
          <cell r="O120">
            <v>58556</v>
          </cell>
          <cell r="P120">
            <v>32843</v>
          </cell>
          <cell r="Q120">
            <v>43373</v>
          </cell>
          <cell r="R120">
            <v>47686</v>
          </cell>
          <cell r="S120">
            <v>62477</v>
          </cell>
          <cell r="T120">
            <v>64118</v>
          </cell>
          <cell r="U120">
            <v>59567</v>
          </cell>
          <cell r="V120">
            <v>90478</v>
          </cell>
          <cell r="W120">
            <v>83683</v>
          </cell>
          <cell r="X120">
            <v>67538</v>
          </cell>
          <cell r="Y120">
            <v>54192</v>
          </cell>
          <cell r="Z120">
            <v>227093</v>
          </cell>
          <cell r="AA120">
            <v>53320</v>
          </cell>
          <cell r="AB120">
            <v>63304</v>
          </cell>
          <cell r="AC120">
            <v>75507</v>
          </cell>
          <cell r="AD120">
            <v>45687</v>
          </cell>
          <cell r="AE120">
            <v>35134</v>
          </cell>
          <cell r="AF120">
            <v>50637</v>
          </cell>
          <cell r="AG120">
            <v>39834</v>
          </cell>
          <cell r="AH120">
            <v>28778</v>
          </cell>
          <cell r="AI120">
            <v>35482</v>
          </cell>
          <cell r="AJ120">
            <v>59056</v>
          </cell>
          <cell r="AK120">
            <v>20141</v>
          </cell>
          <cell r="AL120">
            <v>141585</v>
          </cell>
          <cell r="AM120">
            <v>31497</v>
          </cell>
          <cell r="AN120">
            <v>126093</v>
          </cell>
          <cell r="AO120">
            <v>34960</v>
          </cell>
          <cell r="AP120">
            <v>27452</v>
          </cell>
          <cell r="AQ120">
            <v>61224</v>
          </cell>
          <cell r="AR120">
            <v>62801</v>
          </cell>
        </row>
        <row r="121">
          <cell r="A121" t="str">
            <v>MYLAN LABS, INC.</v>
          </cell>
          <cell r="B121" t="str">
            <v>CIPROFLOXACIN HCL 12/2003 MYN</v>
          </cell>
          <cell r="C121" t="str">
            <v>Sales $</v>
          </cell>
          <cell r="D121" t="str">
            <v>12/2003 MYN</v>
          </cell>
          <cell r="E121" t="str">
            <v>12/2003</v>
          </cell>
          <cell r="F121" t="str">
            <v>12</v>
          </cell>
          <cell r="G121" t="str">
            <v>2003</v>
          </cell>
          <cell r="H121" t="str">
            <v>12/1/2003</v>
          </cell>
          <cell r="I121">
            <v>16372</v>
          </cell>
          <cell r="J121">
            <v>22699</v>
          </cell>
          <cell r="K121">
            <v>59731</v>
          </cell>
          <cell r="L121">
            <v>21584</v>
          </cell>
          <cell r="M121">
            <v>24201</v>
          </cell>
          <cell r="N121">
            <v>42278</v>
          </cell>
          <cell r="O121">
            <v>35892</v>
          </cell>
          <cell r="P121">
            <v>61852</v>
          </cell>
          <cell r="Q121">
            <v>61734</v>
          </cell>
          <cell r="R121">
            <v>48943</v>
          </cell>
          <cell r="S121">
            <v>63070</v>
          </cell>
          <cell r="T121">
            <v>329491</v>
          </cell>
          <cell r="U121">
            <v>22159</v>
          </cell>
          <cell r="V121">
            <v>252369</v>
          </cell>
          <cell r="W121">
            <v>31344</v>
          </cell>
          <cell r="X121">
            <v>24823</v>
          </cell>
          <cell r="Y121">
            <v>35377</v>
          </cell>
          <cell r="Z121">
            <v>32583</v>
          </cell>
          <cell r="AA121">
            <v>41705</v>
          </cell>
          <cell r="AB121">
            <v>56588</v>
          </cell>
          <cell r="AC121">
            <v>108406</v>
          </cell>
          <cell r="AD121">
            <v>55628</v>
          </cell>
          <cell r="AE121">
            <v>35483</v>
          </cell>
          <cell r="AF121">
            <v>31844</v>
          </cell>
          <cell r="AG121">
            <v>25149</v>
          </cell>
          <cell r="AH121">
            <v>22756</v>
          </cell>
          <cell r="AI121">
            <v>381847</v>
          </cell>
          <cell r="AJ121">
            <v>41043</v>
          </cell>
          <cell r="AK121">
            <v>391768</v>
          </cell>
          <cell r="AL121">
            <v>23196</v>
          </cell>
          <cell r="AM121">
            <v>16046</v>
          </cell>
          <cell r="AN121">
            <v>13670</v>
          </cell>
          <cell r="AO121">
            <v>42803</v>
          </cell>
          <cell r="AP121">
            <v>12657</v>
          </cell>
          <cell r="AQ121">
            <v>16296</v>
          </cell>
          <cell r="AR121">
            <v>13923</v>
          </cell>
        </row>
        <row r="122">
          <cell r="A122" t="str">
            <v>MYLAN LABS, INC.</v>
          </cell>
          <cell r="B122" t="str">
            <v>CIPROFLOXCN HCL ER 03/2007 MYN</v>
          </cell>
          <cell r="C122" t="str">
            <v>Sales $</v>
          </cell>
          <cell r="D122" t="str">
            <v>03/2007 MYN</v>
          </cell>
          <cell r="E122" t="str">
            <v>03/2007</v>
          </cell>
          <cell r="F122" t="str">
            <v>03</v>
          </cell>
          <cell r="G122" t="str">
            <v>2007</v>
          </cell>
          <cell r="H122" t="str">
            <v>03/1/2007</v>
          </cell>
          <cell r="I122">
            <v>188047</v>
          </cell>
          <cell r="J122">
            <v>189042</v>
          </cell>
          <cell r="K122">
            <v>235263</v>
          </cell>
          <cell r="L122">
            <v>174162</v>
          </cell>
          <cell r="M122">
            <v>168825</v>
          </cell>
          <cell r="N122">
            <v>182490</v>
          </cell>
          <cell r="O122">
            <v>94553</v>
          </cell>
          <cell r="P122">
            <v>132474</v>
          </cell>
          <cell r="Q122">
            <v>154542</v>
          </cell>
          <cell r="R122">
            <v>140807</v>
          </cell>
          <cell r="S122">
            <v>140413</v>
          </cell>
          <cell r="T122">
            <v>168036</v>
          </cell>
          <cell r="U122">
            <v>136535</v>
          </cell>
          <cell r="V122">
            <v>169489</v>
          </cell>
          <cell r="W122">
            <v>224157</v>
          </cell>
          <cell r="X122">
            <v>182234</v>
          </cell>
          <cell r="Y122">
            <v>187460</v>
          </cell>
          <cell r="Z122">
            <v>194308</v>
          </cell>
          <cell r="AA122">
            <v>146760</v>
          </cell>
          <cell r="AB122">
            <v>148672</v>
          </cell>
          <cell r="AC122">
            <v>199025</v>
          </cell>
          <cell r="AD122">
            <v>140056</v>
          </cell>
          <cell r="AE122">
            <v>115986</v>
          </cell>
          <cell r="AF122">
            <v>98373</v>
          </cell>
          <cell r="AG122">
            <v>59183</v>
          </cell>
          <cell r="AH122">
            <v>24364</v>
          </cell>
          <cell r="AI122">
            <v>28188</v>
          </cell>
          <cell r="AJ122">
            <v>160870</v>
          </cell>
          <cell r="AK122">
            <v>182349</v>
          </cell>
          <cell r="AL122">
            <v>286137</v>
          </cell>
          <cell r="AM122">
            <v>224750</v>
          </cell>
          <cell r="AN122">
            <v>216469</v>
          </cell>
          <cell r="AO122">
            <v>268164</v>
          </cell>
          <cell r="AP122">
            <v>191482</v>
          </cell>
          <cell r="AQ122">
            <v>175470</v>
          </cell>
          <cell r="AR122">
            <v>215848</v>
          </cell>
        </row>
        <row r="123">
          <cell r="A123" t="str">
            <v>MYLAN LABS, INC.</v>
          </cell>
          <cell r="B123" t="str">
            <v>CITALOPRAM HBR 08/2008 MYN</v>
          </cell>
          <cell r="C123" t="str">
            <v>Sales $</v>
          </cell>
          <cell r="D123" t="str">
            <v>08/2008 MYN</v>
          </cell>
          <cell r="E123" t="str">
            <v>08/2008</v>
          </cell>
          <cell r="F123" t="str">
            <v>08</v>
          </cell>
          <cell r="G123" t="str">
            <v>2008</v>
          </cell>
          <cell r="H123" t="str">
            <v>08/1/2008</v>
          </cell>
          <cell r="I123">
            <v>323418</v>
          </cell>
          <cell r="J123">
            <v>333352</v>
          </cell>
          <cell r="K123">
            <v>466437</v>
          </cell>
          <cell r="L123">
            <v>373471</v>
          </cell>
          <cell r="M123">
            <v>390790</v>
          </cell>
          <cell r="N123">
            <v>421799</v>
          </cell>
          <cell r="O123">
            <v>350593</v>
          </cell>
          <cell r="P123">
            <v>371062</v>
          </cell>
          <cell r="Q123">
            <v>510995</v>
          </cell>
          <cell r="R123">
            <v>409880</v>
          </cell>
          <cell r="S123">
            <v>356697</v>
          </cell>
          <cell r="T123">
            <v>484922</v>
          </cell>
          <cell r="U123">
            <v>450652</v>
          </cell>
          <cell r="V123">
            <v>445548</v>
          </cell>
          <cell r="W123">
            <v>593643</v>
          </cell>
          <cell r="X123">
            <v>518651</v>
          </cell>
          <cell r="Y123">
            <v>463548</v>
          </cell>
          <cell r="Z123">
            <v>510074</v>
          </cell>
          <cell r="AA123">
            <v>390359</v>
          </cell>
          <cell r="AB123">
            <v>406601</v>
          </cell>
          <cell r="AC123">
            <v>626116</v>
          </cell>
          <cell r="AD123">
            <v>457967</v>
          </cell>
          <cell r="AE123">
            <v>505043</v>
          </cell>
          <cell r="AF123">
            <v>449958</v>
          </cell>
          <cell r="AG123">
            <v>341405</v>
          </cell>
          <cell r="AH123">
            <v>328860</v>
          </cell>
          <cell r="AI123">
            <v>398898</v>
          </cell>
          <cell r="AJ123">
            <v>294028</v>
          </cell>
          <cell r="AK123">
            <v>398751</v>
          </cell>
          <cell r="AL123">
            <v>474518</v>
          </cell>
          <cell r="AM123">
            <v>424275</v>
          </cell>
          <cell r="AN123">
            <v>451776</v>
          </cell>
          <cell r="AO123">
            <v>574408</v>
          </cell>
          <cell r="AP123">
            <v>343456</v>
          </cell>
          <cell r="AQ123">
            <v>638285</v>
          </cell>
          <cell r="AR123">
            <v>712384</v>
          </cell>
        </row>
        <row r="124">
          <cell r="A124" t="str">
            <v>MYLAN LABS, INC.</v>
          </cell>
          <cell r="B124" t="str">
            <v>CLARITHROMYCIN 01/2008 MYN</v>
          </cell>
          <cell r="C124" t="str">
            <v>Sales $</v>
          </cell>
          <cell r="D124" t="str">
            <v>01/2008 MYN</v>
          </cell>
          <cell r="E124" t="str">
            <v>01/2008</v>
          </cell>
          <cell r="F124" t="str">
            <v>01</v>
          </cell>
          <cell r="G124" t="str">
            <v>2008</v>
          </cell>
          <cell r="H124" t="str">
            <v>01/1/2008</v>
          </cell>
          <cell r="I124">
            <v>134211</v>
          </cell>
          <cell r="J124">
            <v>42649</v>
          </cell>
          <cell r="K124">
            <v>84492</v>
          </cell>
          <cell r="L124">
            <v>31142</v>
          </cell>
          <cell r="M124">
            <v>15157</v>
          </cell>
          <cell r="N124">
            <v>4843</v>
          </cell>
          <cell r="O124">
            <v>1555</v>
          </cell>
          <cell r="P124">
            <v>39723</v>
          </cell>
          <cell r="Q124">
            <v>556602</v>
          </cell>
          <cell r="R124">
            <v>997034</v>
          </cell>
          <cell r="S124">
            <v>56881</v>
          </cell>
          <cell r="T124">
            <v>6872963</v>
          </cell>
          <cell r="U124">
            <v>8487942</v>
          </cell>
          <cell r="V124">
            <v>4570715</v>
          </cell>
          <cell r="W124">
            <v>7823203</v>
          </cell>
          <cell r="X124">
            <v>870950</v>
          </cell>
          <cell r="Y124">
            <v>609707</v>
          </cell>
          <cell r="Z124">
            <v>453565</v>
          </cell>
          <cell r="AA124">
            <v>474627</v>
          </cell>
          <cell r="AB124">
            <v>570401</v>
          </cell>
          <cell r="AC124">
            <v>1162902</v>
          </cell>
          <cell r="AD124">
            <v>986591</v>
          </cell>
          <cell r="AE124">
            <v>1155441</v>
          </cell>
          <cell r="AF124">
            <v>960427</v>
          </cell>
          <cell r="AG124">
            <v>311568</v>
          </cell>
          <cell r="AH124">
            <v>192651</v>
          </cell>
          <cell r="AI124">
            <v>289971</v>
          </cell>
          <cell r="AJ124">
            <v>275044</v>
          </cell>
          <cell r="AK124">
            <v>80045</v>
          </cell>
          <cell r="AL124">
            <v>53697</v>
          </cell>
          <cell r="AM124">
            <v>30039</v>
          </cell>
          <cell r="AN124">
            <v>22707</v>
          </cell>
          <cell r="AO124">
            <v>260797</v>
          </cell>
          <cell r="AP124">
            <v>20310</v>
          </cell>
          <cell r="AQ124">
            <v>12727</v>
          </cell>
          <cell r="AR124">
            <v>12282</v>
          </cell>
        </row>
        <row r="125">
          <cell r="A125" t="str">
            <v>MYLAN LABS, INC.</v>
          </cell>
          <cell r="B125" t="str">
            <v>CLARITHROMYCIN 07/2006 M/I</v>
          </cell>
          <cell r="C125" t="str">
            <v>Sales $</v>
          </cell>
          <cell r="D125" t="str">
            <v>07/2006 M/I</v>
          </cell>
          <cell r="E125" t="str">
            <v>07/2006</v>
          </cell>
          <cell r="F125" t="str">
            <v>07</v>
          </cell>
          <cell r="G125" t="str">
            <v>2006</v>
          </cell>
          <cell r="H125" t="str">
            <v>07/1/2006</v>
          </cell>
          <cell r="I125">
            <v>120402</v>
          </cell>
          <cell r="J125">
            <v>33536</v>
          </cell>
          <cell r="K125">
            <v>105667</v>
          </cell>
          <cell r="L125">
            <v>149302</v>
          </cell>
          <cell r="M125">
            <v>56255</v>
          </cell>
          <cell r="N125">
            <v>50970</v>
          </cell>
          <cell r="O125">
            <v>21433</v>
          </cell>
          <cell r="P125">
            <v>44770</v>
          </cell>
          <cell r="Q125">
            <v>171446</v>
          </cell>
          <cell r="R125">
            <v>143152</v>
          </cell>
          <cell r="S125">
            <v>1170093</v>
          </cell>
          <cell r="T125">
            <v>1319634</v>
          </cell>
          <cell r="U125">
            <v>88059</v>
          </cell>
          <cell r="V125">
            <v>94849</v>
          </cell>
          <cell r="W125">
            <v>144830</v>
          </cell>
          <cell r="X125">
            <v>67288</v>
          </cell>
          <cell r="Y125">
            <v>66406</v>
          </cell>
          <cell r="Z125">
            <v>83034</v>
          </cell>
          <cell r="AA125">
            <v>74260</v>
          </cell>
          <cell r="AB125">
            <v>73877</v>
          </cell>
          <cell r="AC125">
            <v>107807</v>
          </cell>
          <cell r="AD125">
            <v>108985</v>
          </cell>
          <cell r="AE125">
            <v>89586</v>
          </cell>
          <cell r="AF125">
            <v>116301</v>
          </cell>
          <cell r="AG125">
            <v>96583</v>
          </cell>
          <cell r="AH125">
            <v>96203</v>
          </cell>
          <cell r="AI125">
            <v>119021</v>
          </cell>
          <cell r="AJ125">
            <v>42320</v>
          </cell>
          <cell r="AK125">
            <v>40430</v>
          </cell>
          <cell r="AL125">
            <v>19423</v>
          </cell>
          <cell r="AM125">
            <v>1399</v>
          </cell>
          <cell r="AN125">
            <v>2032</v>
          </cell>
          <cell r="AO125">
            <v>419</v>
          </cell>
          <cell r="AP125">
            <v>109</v>
          </cell>
          <cell r="AQ125">
            <v>174</v>
          </cell>
          <cell r="AR125">
            <v>109</v>
          </cell>
        </row>
        <row r="126">
          <cell r="A126" t="str">
            <v>MYLAN LABS, INC.</v>
          </cell>
          <cell r="B126" t="str">
            <v>CLIND PHOS/BENZ PER 08/2009 MYN</v>
          </cell>
          <cell r="C126" t="str">
            <v>Sales $</v>
          </cell>
          <cell r="D126" t="str">
            <v>08/2009 MYN</v>
          </cell>
          <cell r="E126" t="str">
            <v>08/2009</v>
          </cell>
          <cell r="F126" t="str">
            <v>08</v>
          </cell>
          <cell r="G126" t="str">
            <v>2009</v>
          </cell>
          <cell r="H126" t="str">
            <v>08/1/2009</v>
          </cell>
          <cell r="I126">
            <v>7349861</v>
          </cell>
          <cell r="J126">
            <v>8912557</v>
          </cell>
          <cell r="K126">
            <v>10169934</v>
          </cell>
          <cell r="L126">
            <v>7405607</v>
          </cell>
          <cell r="M126">
            <v>7900042</v>
          </cell>
          <cell r="N126">
            <v>10171269</v>
          </cell>
          <cell r="O126">
            <v>7681716</v>
          </cell>
          <cell r="P126">
            <v>10537598</v>
          </cell>
          <cell r="Q126">
            <v>11158104</v>
          </cell>
          <cell r="R126">
            <v>8373334</v>
          </cell>
          <cell r="S126">
            <v>8308358</v>
          </cell>
          <cell r="T126">
            <v>10478809</v>
          </cell>
          <cell r="U126">
            <v>8443607</v>
          </cell>
          <cell r="V126">
            <v>8010302</v>
          </cell>
          <cell r="W126">
            <v>11729648</v>
          </cell>
          <cell r="X126">
            <v>10096459</v>
          </cell>
          <cell r="Y126">
            <v>6866711</v>
          </cell>
          <cell r="Z126">
            <v>5390759</v>
          </cell>
          <cell r="AA126">
            <v>14868550</v>
          </cell>
          <cell r="AB126">
            <v>14767887</v>
          </cell>
          <cell r="AC126">
            <v>16534090</v>
          </cell>
          <cell r="AD126">
            <v>14074982</v>
          </cell>
          <cell r="AE126">
            <v>13617210</v>
          </cell>
          <cell r="AF126">
            <v>16933172</v>
          </cell>
          <cell r="AG126">
            <v>14252425</v>
          </cell>
          <cell r="AH126">
            <v>13179398</v>
          </cell>
          <cell r="AI126">
            <v>16211452</v>
          </cell>
          <cell r="AJ126">
            <v>13403947</v>
          </cell>
          <cell r="AK126">
            <v>13330794</v>
          </cell>
          <cell r="AL126">
            <v>16678305</v>
          </cell>
          <cell r="AM126">
            <v>13872196</v>
          </cell>
          <cell r="AN126">
            <v>15880082</v>
          </cell>
          <cell r="AO126">
            <v>18197233</v>
          </cell>
          <cell r="AP126">
            <v>12870467</v>
          </cell>
          <cell r="AQ126">
            <v>12947399</v>
          </cell>
          <cell r="AR126">
            <v>15733674</v>
          </cell>
        </row>
        <row r="127">
          <cell r="A127" t="str">
            <v>MYLAN LABS, INC.</v>
          </cell>
          <cell r="B127" t="str">
            <v>CLINDAMYCIN HCL 06/1989 M/I</v>
          </cell>
          <cell r="C127" t="str">
            <v>Sales $</v>
          </cell>
          <cell r="D127" t="str">
            <v>06/1989 M/I</v>
          </cell>
          <cell r="E127" t="str">
            <v>06/1989</v>
          </cell>
          <cell r="F127" t="str">
            <v>06</v>
          </cell>
          <cell r="G127" t="str">
            <v>1989</v>
          </cell>
          <cell r="H127" t="str">
            <v>06/1/1989</v>
          </cell>
          <cell r="I127">
            <v>37303</v>
          </cell>
          <cell r="J127">
            <v>41335</v>
          </cell>
          <cell r="K127">
            <v>43927</v>
          </cell>
          <cell r="L127">
            <v>33847</v>
          </cell>
          <cell r="M127">
            <v>36760</v>
          </cell>
          <cell r="N127">
            <v>38710</v>
          </cell>
          <cell r="O127">
            <v>30789</v>
          </cell>
          <cell r="P127">
            <v>30582</v>
          </cell>
          <cell r="Q127">
            <v>37071</v>
          </cell>
          <cell r="R127">
            <v>30524</v>
          </cell>
          <cell r="S127">
            <v>30891</v>
          </cell>
          <cell r="T127">
            <v>37303</v>
          </cell>
          <cell r="U127">
            <v>29643</v>
          </cell>
          <cell r="V127">
            <v>25879</v>
          </cell>
          <cell r="W127">
            <v>32851</v>
          </cell>
          <cell r="X127">
            <v>25332</v>
          </cell>
          <cell r="Y127">
            <v>26511</v>
          </cell>
          <cell r="Z127">
            <v>37264</v>
          </cell>
          <cell r="AA127">
            <v>25412</v>
          </cell>
          <cell r="AB127">
            <v>29135</v>
          </cell>
          <cell r="AC127">
            <v>48466</v>
          </cell>
          <cell r="AD127">
            <v>33927</v>
          </cell>
          <cell r="AE127">
            <v>24933</v>
          </cell>
          <cell r="AF127">
            <v>28562</v>
          </cell>
          <cell r="AG127">
            <v>30042</v>
          </cell>
          <cell r="AH127">
            <v>33278</v>
          </cell>
          <cell r="AI127">
            <v>36867</v>
          </cell>
          <cell r="AJ127">
            <v>23036</v>
          </cell>
          <cell r="AK127">
            <v>22989</v>
          </cell>
          <cell r="AL127">
            <v>27920</v>
          </cell>
          <cell r="AM127">
            <v>24949</v>
          </cell>
          <cell r="AN127">
            <v>22497</v>
          </cell>
          <cell r="AO127">
            <v>28726</v>
          </cell>
          <cell r="AP127">
            <v>20709</v>
          </cell>
          <cell r="AQ127">
            <v>18201</v>
          </cell>
          <cell r="AR127">
            <v>23910</v>
          </cell>
        </row>
        <row r="128">
          <cell r="A128" t="str">
            <v>MYLAN LABS, INC.</v>
          </cell>
          <cell r="B128" t="str">
            <v>CLOMIPRAMINE HCL 08/1998 MYN</v>
          </cell>
          <cell r="C128" t="str">
            <v>Sales $</v>
          </cell>
          <cell r="D128" t="str">
            <v>08/1998 MYN</v>
          </cell>
          <cell r="E128" t="str">
            <v>08/1998</v>
          </cell>
          <cell r="F128" t="str">
            <v>08</v>
          </cell>
          <cell r="G128" t="str">
            <v>1998</v>
          </cell>
          <cell r="H128" t="str">
            <v>08/1/1998</v>
          </cell>
          <cell r="I128">
            <v>99769</v>
          </cell>
          <cell r="J128">
            <v>110478</v>
          </cell>
          <cell r="K128">
            <v>127210</v>
          </cell>
          <cell r="L128">
            <v>101308</v>
          </cell>
          <cell r="M128">
            <v>97972</v>
          </cell>
          <cell r="N128">
            <v>128079</v>
          </cell>
          <cell r="O128">
            <v>99728</v>
          </cell>
          <cell r="P128">
            <v>98406</v>
          </cell>
          <cell r="Q128">
            <v>129451</v>
          </cell>
          <cell r="R128">
            <v>108263</v>
          </cell>
          <cell r="S128">
            <v>103999</v>
          </cell>
          <cell r="T128">
            <v>141030</v>
          </cell>
          <cell r="U128">
            <v>112433</v>
          </cell>
          <cell r="V128">
            <v>118043</v>
          </cell>
          <cell r="W128">
            <v>148233</v>
          </cell>
          <cell r="X128">
            <v>129982</v>
          </cell>
          <cell r="Y128">
            <v>127697</v>
          </cell>
          <cell r="Z128">
            <v>152362</v>
          </cell>
          <cell r="AA128">
            <v>122734</v>
          </cell>
          <cell r="AB128">
            <v>121933</v>
          </cell>
          <cell r="AC128">
            <v>156411</v>
          </cell>
          <cell r="AD128">
            <v>128682</v>
          </cell>
          <cell r="AE128">
            <v>136491</v>
          </cell>
          <cell r="AF128">
            <v>345380</v>
          </cell>
          <cell r="AG128">
            <v>299453</v>
          </cell>
          <cell r="AH128">
            <v>293539</v>
          </cell>
          <cell r="AI128">
            <v>360364</v>
          </cell>
          <cell r="AJ128">
            <v>319161</v>
          </cell>
          <cell r="AK128">
            <v>951654</v>
          </cell>
          <cell r="AL128">
            <v>3042406</v>
          </cell>
          <cell r="AM128">
            <v>8651281</v>
          </cell>
          <cell r="AN128">
            <v>9051365</v>
          </cell>
          <cell r="AO128">
            <v>15373930</v>
          </cell>
          <cell r="AP128">
            <v>10908932</v>
          </cell>
          <cell r="AQ128">
            <v>12437391</v>
          </cell>
          <cell r="AR128">
            <v>12482694</v>
          </cell>
        </row>
        <row r="129">
          <cell r="A129" t="str">
            <v>MYLAN LABS, INC.</v>
          </cell>
          <cell r="B129" t="str">
            <v>CLONAZEPAM 04/2002 M/I</v>
          </cell>
          <cell r="C129" t="str">
            <v>Sales $</v>
          </cell>
          <cell r="D129" t="str">
            <v>04/2002 M/I</v>
          </cell>
          <cell r="E129" t="str">
            <v>04/2002</v>
          </cell>
          <cell r="F129" t="str">
            <v>04</v>
          </cell>
          <cell r="G129" t="str">
            <v>2002</v>
          </cell>
          <cell r="H129" t="str">
            <v>04/1/2002</v>
          </cell>
          <cell r="I129">
            <v>15084</v>
          </cell>
          <cell r="J129">
            <v>14133</v>
          </cell>
          <cell r="K129">
            <v>18086</v>
          </cell>
          <cell r="L129">
            <v>14145</v>
          </cell>
          <cell r="M129">
            <v>16848</v>
          </cell>
          <cell r="N129">
            <v>38736</v>
          </cell>
          <cell r="O129">
            <v>15512</v>
          </cell>
          <cell r="P129">
            <v>21601</v>
          </cell>
          <cell r="Q129">
            <v>17475</v>
          </cell>
          <cell r="R129">
            <v>13103</v>
          </cell>
          <cell r="S129">
            <v>13236</v>
          </cell>
          <cell r="T129">
            <v>16871</v>
          </cell>
          <cell r="U129">
            <v>10136</v>
          </cell>
          <cell r="V129">
            <v>10943</v>
          </cell>
          <cell r="W129">
            <v>13371</v>
          </cell>
          <cell r="X129">
            <v>10159</v>
          </cell>
          <cell r="Y129">
            <v>10101</v>
          </cell>
          <cell r="Z129">
            <v>11843</v>
          </cell>
          <cell r="AA129">
            <v>10024</v>
          </cell>
          <cell r="AB129">
            <v>16122</v>
          </cell>
          <cell r="AC129">
            <v>13668</v>
          </cell>
          <cell r="AD129">
            <v>9866</v>
          </cell>
          <cell r="AE129">
            <v>10057</v>
          </cell>
          <cell r="AF129">
            <v>11733</v>
          </cell>
          <cell r="AG129">
            <v>9015</v>
          </cell>
          <cell r="AH129">
            <v>9287</v>
          </cell>
          <cell r="AI129">
            <v>11436</v>
          </cell>
          <cell r="AJ129">
            <v>9068</v>
          </cell>
          <cell r="AK129">
            <v>8516</v>
          </cell>
          <cell r="AL129">
            <v>11009</v>
          </cell>
          <cell r="AM129">
            <v>8336</v>
          </cell>
          <cell r="AN129">
            <v>8570</v>
          </cell>
          <cell r="AO129">
            <v>10912</v>
          </cell>
          <cell r="AP129">
            <v>8476</v>
          </cell>
          <cell r="AQ129">
            <v>7588</v>
          </cell>
          <cell r="AR129">
            <v>10672</v>
          </cell>
        </row>
        <row r="130">
          <cell r="A130" t="str">
            <v>MYLAN LABS, INC.</v>
          </cell>
          <cell r="B130" t="str">
            <v>CLONAZEPAM 12/1998 MYN</v>
          </cell>
          <cell r="C130" t="str">
            <v>Sales $</v>
          </cell>
          <cell r="D130" t="str">
            <v>12/1998 MYN</v>
          </cell>
          <cell r="E130" t="str">
            <v>12/1998</v>
          </cell>
          <cell r="F130" t="str">
            <v>12</v>
          </cell>
          <cell r="G130" t="str">
            <v>1998</v>
          </cell>
          <cell r="H130" t="str">
            <v>12/1/1998</v>
          </cell>
          <cell r="I130">
            <v>1071698</v>
          </cell>
          <cell r="J130">
            <v>1075020</v>
          </cell>
          <cell r="K130">
            <v>1326018</v>
          </cell>
          <cell r="L130">
            <v>1046155</v>
          </cell>
          <cell r="M130">
            <v>1147752</v>
          </cell>
          <cell r="N130">
            <v>1375741</v>
          </cell>
          <cell r="O130">
            <v>1009942</v>
          </cell>
          <cell r="P130">
            <v>1140087</v>
          </cell>
          <cell r="Q130">
            <v>1249045</v>
          </cell>
          <cell r="R130">
            <v>1018999</v>
          </cell>
          <cell r="S130">
            <v>1006743</v>
          </cell>
          <cell r="T130">
            <v>1329812</v>
          </cell>
          <cell r="U130">
            <v>964857</v>
          </cell>
          <cell r="V130">
            <v>1045800</v>
          </cell>
          <cell r="W130">
            <v>1253027</v>
          </cell>
          <cell r="X130">
            <v>1055391</v>
          </cell>
          <cell r="Y130">
            <v>1065218</v>
          </cell>
          <cell r="Z130">
            <v>1206039</v>
          </cell>
          <cell r="AA130">
            <v>898979</v>
          </cell>
          <cell r="AB130">
            <v>945587</v>
          </cell>
          <cell r="AC130">
            <v>1207143</v>
          </cell>
          <cell r="AD130">
            <v>995252</v>
          </cell>
          <cell r="AE130">
            <v>986651</v>
          </cell>
          <cell r="AF130">
            <v>1241045</v>
          </cell>
          <cell r="AG130">
            <v>924556</v>
          </cell>
          <cell r="AH130">
            <v>941244</v>
          </cell>
          <cell r="AI130">
            <v>1285426</v>
          </cell>
          <cell r="AJ130">
            <v>930902</v>
          </cell>
          <cell r="AK130">
            <v>968459</v>
          </cell>
          <cell r="AL130">
            <v>1092953</v>
          </cell>
          <cell r="AM130">
            <v>1000864</v>
          </cell>
          <cell r="AN130">
            <v>856835</v>
          </cell>
          <cell r="AO130">
            <v>1133320</v>
          </cell>
          <cell r="AP130">
            <v>880826</v>
          </cell>
          <cell r="AQ130">
            <v>874102</v>
          </cell>
          <cell r="AR130">
            <v>1105288</v>
          </cell>
        </row>
        <row r="131">
          <cell r="A131" t="str">
            <v>MYLAN LABS, INC.</v>
          </cell>
          <cell r="B131" t="str">
            <v>CLONIDINE 07/2010 MYN</v>
          </cell>
          <cell r="C131" t="str">
            <v>Sales $</v>
          </cell>
          <cell r="D131" t="str">
            <v>07/2010 MYN</v>
          </cell>
          <cell r="E131" t="str">
            <v>07/2010</v>
          </cell>
          <cell r="F131" t="str">
            <v>07</v>
          </cell>
          <cell r="G131" t="str">
            <v>2010</v>
          </cell>
          <cell r="H131" t="str">
            <v>07/1/2010</v>
          </cell>
          <cell r="I131">
            <v>4988008</v>
          </cell>
          <cell r="J131">
            <v>5013874</v>
          </cell>
          <cell r="K131">
            <v>6138988</v>
          </cell>
          <cell r="L131">
            <v>5552557</v>
          </cell>
          <cell r="M131">
            <v>5651985</v>
          </cell>
          <cell r="N131">
            <v>7010081</v>
          </cell>
          <cell r="O131">
            <v>5502759</v>
          </cell>
          <cell r="P131">
            <v>5396182</v>
          </cell>
          <cell r="Q131">
            <v>6713755</v>
          </cell>
          <cell r="R131">
            <v>5363857</v>
          </cell>
          <cell r="S131">
            <v>5562835</v>
          </cell>
          <cell r="T131">
            <v>6301674</v>
          </cell>
          <cell r="U131">
            <v>2999887</v>
          </cell>
          <cell r="V131">
            <v>2664761</v>
          </cell>
          <cell r="W131">
            <v>3259255</v>
          </cell>
          <cell r="X131">
            <v>2099737</v>
          </cell>
          <cell r="Y131">
            <v>1957179</v>
          </cell>
          <cell r="Z131">
            <v>3683504</v>
          </cell>
          <cell r="AA131">
            <v>4458588</v>
          </cell>
          <cell r="AB131">
            <v>5113835</v>
          </cell>
          <cell r="AC131">
            <v>5211694</v>
          </cell>
          <cell r="AD131">
            <v>1831882</v>
          </cell>
          <cell r="AE131">
            <v>997370</v>
          </cell>
          <cell r="AF131">
            <v>730477</v>
          </cell>
          <cell r="AG131">
            <v>340931</v>
          </cell>
          <cell r="AH131">
            <v>80260</v>
          </cell>
          <cell r="AI131">
            <v>100597</v>
          </cell>
          <cell r="AJ131">
            <v>1009686</v>
          </cell>
          <cell r="AK131">
            <v>1512147</v>
          </cell>
          <cell r="AL131">
            <v>2523253</v>
          </cell>
          <cell r="AM131">
            <v>2464998</v>
          </cell>
          <cell r="AN131">
            <v>2790263</v>
          </cell>
          <cell r="AO131">
            <v>3936843</v>
          </cell>
          <cell r="AP131">
            <v>2961087</v>
          </cell>
          <cell r="AQ131">
            <v>3065779</v>
          </cell>
          <cell r="AR131">
            <v>3628688</v>
          </cell>
        </row>
        <row r="132">
          <cell r="A132" t="str">
            <v>MYLAN LABS, INC.</v>
          </cell>
          <cell r="B132" t="str">
            <v>CLONIDINE HCL 06/1989 M/I</v>
          </cell>
          <cell r="C132" t="str">
            <v>Sales $</v>
          </cell>
          <cell r="D132" t="str">
            <v>06/1989 M/I</v>
          </cell>
          <cell r="E132" t="str">
            <v>06/1989</v>
          </cell>
          <cell r="F132" t="str">
            <v>06</v>
          </cell>
          <cell r="G132" t="str">
            <v>1989</v>
          </cell>
          <cell r="H132" t="str">
            <v>06/1/1989</v>
          </cell>
          <cell r="I132">
            <v>41199</v>
          </cell>
          <cell r="J132">
            <v>44808</v>
          </cell>
          <cell r="K132">
            <v>54822</v>
          </cell>
          <cell r="L132">
            <v>37866</v>
          </cell>
          <cell r="M132">
            <v>39180</v>
          </cell>
          <cell r="N132">
            <v>49697</v>
          </cell>
          <cell r="O132">
            <v>36841</v>
          </cell>
          <cell r="P132">
            <v>40159</v>
          </cell>
          <cell r="Q132">
            <v>48409</v>
          </cell>
          <cell r="R132">
            <v>39980</v>
          </cell>
          <cell r="S132">
            <v>38836</v>
          </cell>
          <cell r="T132">
            <v>48909</v>
          </cell>
          <cell r="U132">
            <v>38377</v>
          </cell>
          <cell r="V132">
            <v>36953</v>
          </cell>
          <cell r="W132">
            <v>49331</v>
          </cell>
          <cell r="X132">
            <v>39558</v>
          </cell>
          <cell r="Y132">
            <v>37474</v>
          </cell>
          <cell r="Z132">
            <v>44676</v>
          </cell>
          <cell r="AA132">
            <v>37085</v>
          </cell>
          <cell r="AB132">
            <v>34762</v>
          </cell>
          <cell r="AC132">
            <v>43556</v>
          </cell>
          <cell r="AD132">
            <v>34732</v>
          </cell>
          <cell r="AE132">
            <v>36572</v>
          </cell>
          <cell r="AF132">
            <v>43039</v>
          </cell>
          <cell r="AG132">
            <v>37098</v>
          </cell>
          <cell r="AH132">
            <v>40334</v>
          </cell>
          <cell r="AI132">
            <v>46244</v>
          </cell>
          <cell r="AJ132">
            <v>37210</v>
          </cell>
          <cell r="AK132">
            <v>35748</v>
          </cell>
          <cell r="AL132">
            <v>39062</v>
          </cell>
          <cell r="AM132">
            <v>33356</v>
          </cell>
          <cell r="AN132">
            <v>32286</v>
          </cell>
          <cell r="AO132">
            <v>41493</v>
          </cell>
          <cell r="AP132">
            <v>34188</v>
          </cell>
          <cell r="AQ132">
            <v>29924</v>
          </cell>
          <cell r="AR132">
            <v>36023</v>
          </cell>
        </row>
        <row r="133">
          <cell r="A133" t="str">
            <v>MYLAN LABS, INC.</v>
          </cell>
          <cell r="B133" t="str">
            <v>CLONIDINE HCL 07/1986 MYN</v>
          </cell>
          <cell r="C133" t="str">
            <v>Sales $</v>
          </cell>
          <cell r="D133" t="str">
            <v>07/1986 MYN</v>
          </cell>
          <cell r="E133" t="str">
            <v>07/1986</v>
          </cell>
          <cell r="F133" t="str">
            <v>07</v>
          </cell>
          <cell r="G133" t="str">
            <v>1986</v>
          </cell>
          <cell r="H133" t="str">
            <v>07/1/1986</v>
          </cell>
          <cell r="I133">
            <v>877283</v>
          </cell>
          <cell r="J133">
            <v>833466</v>
          </cell>
          <cell r="K133">
            <v>1092679</v>
          </cell>
          <cell r="L133">
            <v>857889</v>
          </cell>
          <cell r="M133">
            <v>842389</v>
          </cell>
          <cell r="N133">
            <v>992123</v>
          </cell>
          <cell r="O133">
            <v>781598</v>
          </cell>
          <cell r="P133">
            <v>786146</v>
          </cell>
          <cell r="Q133">
            <v>1151629</v>
          </cell>
          <cell r="R133">
            <v>893713</v>
          </cell>
          <cell r="S133">
            <v>872202</v>
          </cell>
          <cell r="T133">
            <v>1091801</v>
          </cell>
          <cell r="U133">
            <v>922447</v>
          </cell>
          <cell r="V133">
            <v>964399</v>
          </cell>
          <cell r="W133">
            <v>1114853</v>
          </cell>
          <cell r="X133">
            <v>872469</v>
          </cell>
          <cell r="Y133">
            <v>895969</v>
          </cell>
          <cell r="Z133">
            <v>1117227</v>
          </cell>
          <cell r="AA133">
            <v>873570</v>
          </cell>
          <cell r="AB133">
            <v>932119</v>
          </cell>
          <cell r="AC133">
            <v>1134870</v>
          </cell>
          <cell r="AD133">
            <v>894349</v>
          </cell>
          <cell r="AE133">
            <v>916530</v>
          </cell>
          <cell r="AF133">
            <v>1123074</v>
          </cell>
          <cell r="AG133">
            <v>929928</v>
          </cell>
          <cell r="AH133">
            <v>953642</v>
          </cell>
          <cell r="AI133">
            <v>1187368</v>
          </cell>
          <cell r="AJ133">
            <v>901333</v>
          </cell>
          <cell r="AK133">
            <v>986460</v>
          </cell>
          <cell r="AL133">
            <v>1152608</v>
          </cell>
          <cell r="AM133">
            <v>928717</v>
          </cell>
          <cell r="AN133">
            <v>827368</v>
          </cell>
          <cell r="AO133">
            <v>1196847</v>
          </cell>
          <cell r="AP133">
            <v>819299</v>
          </cell>
          <cell r="AQ133">
            <v>872875</v>
          </cell>
          <cell r="AR133">
            <v>1029174</v>
          </cell>
        </row>
        <row r="134">
          <cell r="A134" t="str">
            <v>MYLAN LABS, INC.</v>
          </cell>
          <cell r="B134" t="str">
            <v>CLONIDINE/CHLORTHL 07/1987 MYN</v>
          </cell>
          <cell r="C134" t="str">
            <v>Sales $</v>
          </cell>
          <cell r="D134" t="str">
            <v>07/1987 MYN</v>
          </cell>
          <cell r="E134" t="str">
            <v>07/1987</v>
          </cell>
          <cell r="F134" t="str">
            <v>07</v>
          </cell>
          <cell r="G134" t="str">
            <v>1987</v>
          </cell>
          <cell r="H134" t="str">
            <v>07/1/1987</v>
          </cell>
          <cell r="I134">
            <v>1501</v>
          </cell>
          <cell r="J134">
            <v>826</v>
          </cell>
          <cell r="K134">
            <v>526</v>
          </cell>
          <cell r="L134">
            <v>2271</v>
          </cell>
          <cell r="M134">
            <v>0</v>
          </cell>
          <cell r="N134">
            <v>2755</v>
          </cell>
          <cell r="O134">
            <v>722</v>
          </cell>
          <cell r="P134">
            <v>1847</v>
          </cell>
          <cell r="Q134">
            <v>1102</v>
          </cell>
          <cell r="R134">
            <v>2103</v>
          </cell>
          <cell r="S134">
            <v>1180</v>
          </cell>
          <cell r="T134">
            <v>894</v>
          </cell>
          <cell r="U134">
            <v>1036</v>
          </cell>
          <cell r="V134">
            <v>649</v>
          </cell>
          <cell r="W134">
            <v>3617</v>
          </cell>
          <cell r="X134">
            <v>649</v>
          </cell>
          <cell r="Y134">
            <v>0</v>
          </cell>
          <cell r="Z134">
            <v>1500</v>
          </cell>
          <cell r="AA134">
            <v>0</v>
          </cell>
          <cell r="AB134">
            <v>0</v>
          </cell>
          <cell r="AC134">
            <v>1781</v>
          </cell>
          <cell r="AD134">
            <v>598</v>
          </cell>
          <cell r="AE134">
            <v>0</v>
          </cell>
          <cell r="AF134">
            <v>1900</v>
          </cell>
          <cell r="AG134">
            <v>0</v>
          </cell>
          <cell r="AH134">
            <v>699</v>
          </cell>
          <cell r="AI134">
            <v>1764</v>
          </cell>
          <cell r="AJ134">
            <v>519</v>
          </cell>
          <cell r="AK134">
            <v>1825</v>
          </cell>
          <cell r="AL134">
            <v>988</v>
          </cell>
          <cell r="AM134">
            <v>609</v>
          </cell>
          <cell r="AN134">
            <v>870</v>
          </cell>
          <cell r="AO134">
            <v>1887</v>
          </cell>
          <cell r="AP134">
            <v>0</v>
          </cell>
          <cell r="AQ134">
            <v>520</v>
          </cell>
          <cell r="AR134">
            <v>1244</v>
          </cell>
        </row>
        <row r="135">
          <cell r="A135" t="str">
            <v>MYLAN LABS, INC.</v>
          </cell>
          <cell r="B135" t="str">
            <v>CLOPIDOGREL BISULF 05/2012 M/I</v>
          </cell>
          <cell r="C135" t="str">
            <v>Sales $</v>
          </cell>
          <cell r="D135" t="str">
            <v>05/2012 M/I</v>
          </cell>
          <cell r="E135" t="str">
            <v>05/2012</v>
          </cell>
          <cell r="F135" t="str">
            <v>05</v>
          </cell>
          <cell r="G135" t="str">
            <v>2012</v>
          </cell>
          <cell r="H135" t="str">
            <v>05/1/2012</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76301</v>
          </cell>
          <cell r="Z135">
            <v>758496</v>
          </cell>
          <cell r="AA135">
            <v>642528</v>
          </cell>
          <cell r="AB135">
            <v>701616</v>
          </cell>
          <cell r="AC135">
            <v>896607</v>
          </cell>
          <cell r="AD135">
            <v>729410</v>
          </cell>
          <cell r="AE135">
            <v>740809</v>
          </cell>
          <cell r="AF135">
            <v>595016</v>
          </cell>
          <cell r="AG135">
            <v>675931</v>
          </cell>
          <cell r="AH135">
            <v>653937</v>
          </cell>
          <cell r="AI135">
            <v>786767</v>
          </cell>
          <cell r="AJ135">
            <v>594286</v>
          </cell>
          <cell r="AK135">
            <v>568318</v>
          </cell>
          <cell r="AL135">
            <v>718771</v>
          </cell>
          <cell r="AM135">
            <v>532729</v>
          </cell>
          <cell r="AN135">
            <v>520568</v>
          </cell>
          <cell r="AO135">
            <v>660512</v>
          </cell>
          <cell r="AP135">
            <v>534452</v>
          </cell>
          <cell r="AQ135">
            <v>527132</v>
          </cell>
          <cell r="AR135">
            <v>690947</v>
          </cell>
        </row>
        <row r="136">
          <cell r="A136" t="str">
            <v>MYLAN LABS, INC.</v>
          </cell>
          <cell r="B136" t="str">
            <v>CLOPIDOGREL BISULF 05/2012 MYN</v>
          </cell>
          <cell r="C136" t="str">
            <v>Sales $</v>
          </cell>
          <cell r="D136" t="str">
            <v>05/2012 MYN</v>
          </cell>
          <cell r="E136" t="str">
            <v>05/2012</v>
          </cell>
          <cell r="F136" t="str">
            <v>05</v>
          </cell>
          <cell r="G136" t="str">
            <v>2012</v>
          </cell>
          <cell r="H136" t="str">
            <v>05/1/2012</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1758306</v>
          </cell>
          <cell r="Z136">
            <v>3909049</v>
          </cell>
          <cell r="AA136">
            <v>2387190</v>
          </cell>
          <cell r="AB136">
            <v>2520992</v>
          </cell>
          <cell r="AC136">
            <v>3058337</v>
          </cell>
          <cell r="AD136">
            <v>2634835</v>
          </cell>
          <cell r="AE136">
            <v>2560099</v>
          </cell>
          <cell r="AF136">
            <v>3170220</v>
          </cell>
          <cell r="AG136">
            <v>2193225</v>
          </cell>
          <cell r="AH136">
            <v>2659121</v>
          </cell>
          <cell r="AI136">
            <v>5079032</v>
          </cell>
          <cell r="AJ136">
            <v>4193598</v>
          </cell>
          <cell r="AK136">
            <v>3388878</v>
          </cell>
          <cell r="AL136">
            <v>5826482</v>
          </cell>
          <cell r="AM136">
            <v>6437230</v>
          </cell>
          <cell r="AN136">
            <v>6346513</v>
          </cell>
          <cell r="AO136">
            <v>7670680</v>
          </cell>
          <cell r="AP136">
            <v>2326173</v>
          </cell>
          <cell r="AQ136">
            <v>1251815</v>
          </cell>
          <cell r="AR136">
            <v>1427507</v>
          </cell>
        </row>
        <row r="137">
          <cell r="A137" t="str">
            <v>MYLAN LABS, INC.</v>
          </cell>
          <cell r="B137" t="str">
            <v>CLORAZEPATE DIPOT 01/2003 M/I</v>
          </cell>
          <cell r="C137" t="str">
            <v>Sales $</v>
          </cell>
          <cell r="D137" t="str">
            <v>01/2003 M/I</v>
          </cell>
          <cell r="E137" t="str">
            <v>01/2003</v>
          </cell>
          <cell r="F137" t="str">
            <v>01</v>
          </cell>
          <cell r="G137" t="str">
            <v>2003</v>
          </cell>
          <cell r="H137" t="str">
            <v>01/1/2003</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row>
        <row r="138">
          <cell r="A138" t="str">
            <v>MYLAN LABS, INC.</v>
          </cell>
          <cell r="B138" t="str">
            <v>CLORAZEPATE DIPOT 09/1987 MYN</v>
          </cell>
          <cell r="C138" t="str">
            <v>Sales $</v>
          </cell>
          <cell r="D138" t="str">
            <v>09/1987 MYN</v>
          </cell>
          <cell r="E138" t="str">
            <v>09/1987</v>
          </cell>
          <cell r="F138" t="str">
            <v>09</v>
          </cell>
          <cell r="G138" t="str">
            <v>1987</v>
          </cell>
          <cell r="H138" t="str">
            <v>09/1/1987</v>
          </cell>
          <cell r="I138">
            <v>172119</v>
          </cell>
          <cell r="J138">
            <v>176834</v>
          </cell>
          <cell r="K138">
            <v>223419</v>
          </cell>
          <cell r="L138">
            <v>203246</v>
          </cell>
          <cell r="M138">
            <v>213410</v>
          </cell>
          <cell r="N138">
            <v>253374</v>
          </cell>
          <cell r="O138">
            <v>200734</v>
          </cell>
          <cell r="P138">
            <v>207337</v>
          </cell>
          <cell r="Q138">
            <v>298113</v>
          </cell>
          <cell r="R138">
            <v>244438</v>
          </cell>
          <cell r="S138">
            <v>237924</v>
          </cell>
          <cell r="T138">
            <v>315486</v>
          </cell>
          <cell r="U138">
            <v>253460</v>
          </cell>
          <cell r="V138">
            <v>259924</v>
          </cell>
          <cell r="W138">
            <v>325266</v>
          </cell>
          <cell r="X138">
            <v>273189</v>
          </cell>
          <cell r="Y138">
            <v>277442</v>
          </cell>
          <cell r="Z138">
            <v>344166</v>
          </cell>
          <cell r="AA138">
            <v>268192</v>
          </cell>
          <cell r="AB138">
            <v>274124</v>
          </cell>
          <cell r="AC138">
            <v>344975</v>
          </cell>
          <cell r="AD138">
            <v>279887</v>
          </cell>
          <cell r="AE138">
            <v>265412</v>
          </cell>
          <cell r="AF138">
            <v>333033</v>
          </cell>
          <cell r="AG138">
            <v>266748</v>
          </cell>
          <cell r="AH138">
            <v>271728</v>
          </cell>
          <cell r="AI138">
            <v>563871</v>
          </cell>
          <cell r="AJ138">
            <v>559904</v>
          </cell>
          <cell r="AK138">
            <v>667128</v>
          </cell>
          <cell r="AL138">
            <v>872064</v>
          </cell>
          <cell r="AM138">
            <v>776257</v>
          </cell>
          <cell r="AN138">
            <v>760932</v>
          </cell>
          <cell r="AO138">
            <v>920939</v>
          </cell>
          <cell r="AP138">
            <v>698041</v>
          </cell>
          <cell r="AQ138">
            <v>703906</v>
          </cell>
          <cell r="AR138">
            <v>865970</v>
          </cell>
        </row>
        <row r="139">
          <cell r="A139" t="str">
            <v>MYLAN LABS, INC.</v>
          </cell>
          <cell r="B139" t="str">
            <v>CLOZAPINE 10/1999 MYN</v>
          </cell>
          <cell r="C139" t="str">
            <v>Sales $</v>
          </cell>
          <cell r="D139" t="str">
            <v>10/1999 MYN</v>
          </cell>
          <cell r="E139" t="str">
            <v>10/1999</v>
          </cell>
          <cell r="F139" t="str">
            <v>10</v>
          </cell>
          <cell r="G139" t="str">
            <v>1999</v>
          </cell>
          <cell r="H139" t="str">
            <v>10/1/1999</v>
          </cell>
          <cell r="I139">
            <v>2574136</v>
          </cell>
          <cell r="J139">
            <v>2604227</v>
          </cell>
          <cell r="K139">
            <v>3282698</v>
          </cell>
          <cell r="L139">
            <v>2519300</v>
          </cell>
          <cell r="M139">
            <v>2727548</v>
          </cell>
          <cell r="N139">
            <v>3287887</v>
          </cell>
          <cell r="O139">
            <v>2494730</v>
          </cell>
          <cell r="P139">
            <v>2538140</v>
          </cell>
          <cell r="Q139">
            <v>3130664</v>
          </cell>
          <cell r="R139">
            <v>2575617</v>
          </cell>
          <cell r="S139">
            <v>2456800</v>
          </cell>
          <cell r="T139">
            <v>3288396</v>
          </cell>
          <cell r="U139">
            <v>2510499</v>
          </cell>
          <cell r="V139">
            <v>2564634</v>
          </cell>
          <cell r="W139">
            <v>3177809</v>
          </cell>
          <cell r="X139">
            <v>2518731</v>
          </cell>
          <cell r="Y139">
            <v>2576068</v>
          </cell>
          <cell r="Z139">
            <v>3134082</v>
          </cell>
          <cell r="AA139">
            <v>2535037</v>
          </cell>
          <cell r="AB139">
            <v>2581347</v>
          </cell>
          <cell r="AC139">
            <v>3143718</v>
          </cell>
          <cell r="AD139">
            <v>2581038</v>
          </cell>
          <cell r="AE139">
            <v>2518815</v>
          </cell>
          <cell r="AF139">
            <v>3223341</v>
          </cell>
          <cell r="AG139">
            <v>2683898</v>
          </cell>
          <cell r="AH139">
            <v>2555230</v>
          </cell>
          <cell r="AI139">
            <v>3156612</v>
          </cell>
          <cell r="AJ139">
            <v>2546669</v>
          </cell>
          <cell r="AK139">
            <v>2608656</v>
          </cell>
          <cell r="AL139">
            <v>3169794</v>
          </cell>
          <cell r="AM139">
            <v>2537559</v>
          </cell>
          <cell r="AN139">
            <v>2500256</v>
          </cell>
          <cell r="AO139">
            <v>3281186</v>
          </cell>
          <cell r="AP139">
            <v>2585138</v>
          </cell>
          <cell r="AQ139">
            <v>2647073</v>
          </cell>
          <cell r="AR139">
            <v>3321136</v>
          </cell>
        </row>
        <row r="140">
          <cell r="A140" t="str">
            <v>MYLAN LABS, INC.</v>
          </cell>
          <cell r="B140" t="str">
            <v>CLOZAPINE 12/1999 M/I</v>
          </cell>
          <cell r="C140" t="str">
            <v>Sales $</v>
          </cell>
          <cell r="D140" t="str">
            <v>12/1999 M/I</v>
          </cell>
          <cell r="E140" t="str">
            <v>12/1999</v>
          </cell>
          <cell r="F140" t="str">
            <v>12</v>
          </cell>
          <cell r="G140" t="str">
            <v>1999</v>
          </cell>
          <cell r="H140" t="str">
            <v>12/1/1999</v>
          </cell>
          <cell r="I140">
            <v>64163</v>
          </cell>
          <cell r="J140">
            <v>67578</v>
          </cell>
          <cell r="K140">
            <v>78602</v>
          </cell>
          <cell r="L140">
            <v>67439</v>
          </cell>
          <cell r="M140">
            <v>73309</v>
          </cell>
          <cell r="N140">
            <v>91955</v>
          </cell>
          <cell r="O140">
            <v>61608</v>
          </cell>
          <cell r="P140">
            <v>70422</v>
          </cell>
          <cell r="Q140">
            <v>82325</v>
          </cell>
          <cell r="R140">
            <v>88050</v>
          </cell>
          <cell r="S140">
            <v>60901</v>
          </cell>
          <cell r="T140">
            <v>71699</v>
          </cell>
          <cell r="U140">
            <v>71025</v>
          </cell>
          <cell r="V140">
            <v>83175</v>
          </cell>
          <cell r="W140">
            <v>106969</v>
          </cell>
          <cell r="X140">
            <v>54285</v>
          </cell>
          <cell r="Y140">
            <v>56281</v>
          </cell>
          <cell r="Z140">
            <v>68144</v>
          </cell>
          <cell r="AA140">
            <v>62296</v>
          </cell>
          <cell r="AB140">
            <v>74157</v>
          </cell>
          <cell r="AC140">
            <v>73844</v>
          </cell>
          <cell r="AD140">
            <v>63006</v>
          </cell>
          <cell r="AE140">
            <v>66805</v>
          </cell>
          <cell r="AF140">
            <v>64942</v>
          </cell>
          <cell r="AG140">
            <v>72274</v>
          </cell>
          <cell r="AH140">
            <v>72556</v>
          </cell>
          <cell r="AI140">
            <v>78344</v>
          </cell>
          <cell r="AJ140">
            <v>69755</v>
          </cell>
          <cell r="AK140">
            <v>51460</v>
          </cell>
          <cell r="AL140">
            <v>72900</v>
          </cell>
          <cell r="AM140">
            <v>73931</v>
          </cell>
          <cell r="AN140">
            <v>72781</v>
          </cell>
          <cell r="AO140">
            <v>73582</v>
          </cell>
          <cell r="AP140">
            <v>62163</v>
          </cell>
          <cell r="AQ140">
            <v>61865</v>
          </cell>
          <cell r="AR140">
            <v>78616</v>
          </cell>
        </row>
        <row r="141">
          <cell r="A141" t="str">
            <v>MYLAN LABS, INC.</v>
          </cell>
          <cell r="B141" t="str">
            <v>COSYNTROPIN 08/2012 M/I</v>
          </cell>
          <cell r="C141" t="str">
            <v>Sales $</v>
          </cell>
          <cell r="D141" t="str">
            <v>08/2012 M/I</v>
          </cell>
          <cell r="E141" t="str">
            <v>08/2012</v>
          </cell>
          <cell r="F141" t="str">
            <v>08</v>
          </cell>
          <cell r="G141" t="str">
            <v>2012</v>
          </cell>
          <cell r="H141" t="str">
            <v>08/1/2012</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2478</v>
          </cell>
          <cell r="AC141">
            <v>0</v>
          </cell>
          <cell r="AD141">
            <v>118</v>
          </cell>
          <cell r="AE141">
            <v>41</v>
          </cell>
          <cell r="AF141">
            <v>8545</v>
          </cell>
          <cell r="AG141">
            <v>15241</v>
          </cell>
          <cell r="AH141">
            <v>10287</v>
          </cell>
          <cell r="AI141">
            <v>8466</v>
          </cell>
          <cell r="AJ141">
            <v>39</v>
          </cell>
          <cell r="AK141">
            <v>20618</v>
          </cell>
          <cell r="AL141">
            <v>39759</v>
          </cell>
          <cell r="AM141">
            <v>20619</v>
          </cell>
          <cell r="AN141">
            <v>27562</v>
          </cell>
          <cell r="AO141">
            <v>26893</v>
          </cell>
          <cell r="AP141">
            <v>12128</v>
          </cell>
          <cell r="AQ141">
            <v>16849</v>
          </cell>
          <cell r="AR141">
            <v>13826</v>
          </cell>
        </row>
        <row r="142">
          <cell r="A142" t="str">
            <v>MYLAN LABS, INC.</v>
          </cell>
          <cell r="B142" t="str">
            <v>CROMOLYN SOD 05/1994 M+S</v>
          </cell>
          <cell r="C142" t="str">
            <v>Sales $</v>
          </cell>
          <cell r="D142" t="str">
            <v>05/1994 M+S</v>
          </cell>
          <cell r="E142" t="str">
            <v>05/1994</v>
          </cell>
          <cell r="F142" t="str">
            <v>05</v>
          </cell>
          <cell r="G142" t="str">
            <v>1994</v>
          </cell>
          <cell r="H142" t="str">
            <v>05/1/1994</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row>
        <row r="143">
          <cell r="A143" t="str">
            <v>MYLAN LABS, INC.</v>
          </cell>
          <cell r="B143" t="str">
            <v>CYCLOBENZAP HCL ER 05/2011 MYN</v>
          </cell>
          <cell r="C143" t="str">
            <v>Sales $</v>
          </cell>
          <cell r="D143" t="str">
            <v>05/2011 MYN</v>
          </cell>
          <cell r="E143" t="str">
            <v>05/2011</v>
          </cell>
          <cell r="F143" t="str">
            <v>05</v>
          </cell>
          <cell r="G143" t="str">
            <v>2011</v>
          </cell>
          <cell r="H143" t="str">
            <v>05/1/2011</v>
          </cell>
          <cell r="I143">
            <v>0</v>
          </cell>
          <cell r="J143">
            <v>0</v>
          </cell>
          <cell r="K143">
            <v>0</v>
          </cell>
          <cell r="L143">
            <v>0</v>
          </cell>
          <cell r="M143">
            <v>5566475</v>
          </cell>
          <cell r="N143">
            <v>6125283</v>
          </cell>
          <cell r="O143">
            <v>3141201</v>
          </cell>
          <cell r="P143">
            <v>3265485</v>
          </cell>
          <cell r="Q143">
            <v>3847036</v>
          </cell>
          <cell r="R143">
            <v>2390310</v>
          </cell>
          <cell r="S143">
            <v>2015015</v>
          </cell>
          <cell r="T143">
            <v>2055175</v>
          </cell>
          <cell r="U143">
            <v>989650</v>
          </cell>
          <cell r="V143">
            <v>874746</v>
          </cell>
          <cell r="W143">
            <v>746528</v>
          </cell>
          <cell r="X143">
            <v>512406</v>
          </cell>
          <cell r="Y143">
            <v>469851</v>
          </cell>
          <cell r="Z143">
            <v>478954</v>
          </cell>
          <cell r="AA143">
            <v>360775</v>
          </cell>
          <cell r="AB143">
            <v>344276</v>
          </cell>
          <cell r="AC143">
            <v>262360</v>
          </cell>
          <cell r="AD143">
            <v>145155</v>
          </cell>
          <cell r="AE143">
            <v>102805</v>
          </cell>
          <cell r="AF143">
            <v>24936</v>
          </cell>
          <cell r="AG143">
            <v>0</v>
          </cell>
          <cell r="AH143">
            <v>0</v>
          </cell>
          <cell r="AI143">
            <v>356</v>
          </cell>
          <cell r="AJ143">
            <v>0</v>
          </cell>
          <cell r="AK143">
            <v>251</v>
          </cell>
          <cell r="AL143">
            <v>0</v>
          </cell>
          <cell r="AM143">
            <v>0</v>
          </cell>
          <cell r="AN143">
            <v>0</v>
          </cell>
          <cell r="AO143">
            <v>0</v>
          </cell>
          <cell r="AP143">
            <v>0</v>
          </cell>
          <cell r="AQ143">
            <v>0</v>
          </cell>
          <cell r="AR143">
            <v>0</v>
          </cell>
        </row>
        <row r="144">
          <cell r="A144" t="str">
            <v>MYLAN LABS, INC.</v>
          </cell>
          <cell r="B144" t="str">
            <v>CYCLOBENZAPRIN HCL 07/1991 MYN</v>
          </cell>
          <cell r="C144" t="str">
            <v>Sales $</v>
          </cell>
          <cell r="D144" t="str">
            <v>07/1991 MYN</v>
          </cell>
          <cell r="E144" t="str">
            <v>07/1991</v>
          </cell>
          <cell r="F144" t="str">
            <v>07</v>
          </cell>
          <cell r="G144" t="str">
            <v>1991</v>
          </cell>
          <cell r="H144" t="str">
            <v>07/1/1991</v>
          </cell>
          <cell r="I144">
            <v>1084526</v>
          </cell>
          <cell r="J144">
            <v>1227151</v>
          </cell>
          <cell r="K144">
            <v>1433884</v>
          </cell>
          <cell r="L144">
            <v>1157344</v>
          </cell>
          <cell r="M144">
            <v>1109678</v>
          </cell>
          <cell r="N144">
            <v>1293755</v>
          </cell>
          <cell r="O144">
            <v>1015546</v>
          </cell>
          <cell r="P144">
            <v>1057670</v>
          </cell>
          <cell r="Q144">
            <v>1306436</v>
          </cell>
          <cell r="R144">
            <v>1096500</v>
          </cell>
          <cell r="S144">
            <v>1098099</v>
          </cell>
          <cell r="T144">
            <v>1381845</v>
          </cell>
          <cell r="U144">
            <v>1125415</v>
          </cell>
          <cell r="V144">
            <v>1140799</v>
          </cell>
          <cell r="W144">
            <v>1384641</v>
          </cell>
          <cell r="X144">
            <v>1049823</v>
          </cell>
          <cell r="Y144">
            <v>1119047</v>
          </cell>
          <cell r="Z144">
            <v>1367979</v>
          </cell>
          <cell r="AA144">
            <v>1356152</v>
          </cell>
          <cell r="AB144">
            <v>1436525</v>
          </cell>
          <cell r="AC144">
            <v>2137288</v>
          </cell>
          <cell r="AD144">
            <v>1669767</v>
          </cell>
          <cell r="AE144">
            <v>1744263</v>
          </cell>
          <cell r="AF144">
            <v>2048876</v>
          </cell>
          <cell r="AG144">
            <v>1711414</v>
          </cell>
          <cell r="AH144">
            <v>1580029</v>
          </cell>
          <cell r="AI144">
            <v>1784628</v>
          </cell>
          <cell r="AJ144">
            <v>1428049</v>
          </cell>
          <cell r="AK144">
            <v>1686131</v>
          </cell>
          <cell r="AL144">
            <v>1968928</v>
          </cell>
          <cell r="AM144">
            <v>1613183</v>
          </cell>
          <cell r="AN144">
            <v>1705615</v>
          </cell>
          <cell r="AO144">
            <v>2260715</v>
          </cell>
          <cell r="AP144">
            <v>1294954</v>
          </cell>
          <cell r="AQ144">
            <v>993971</v>
          </cell>
          <cell r="AR144">
            <v>815502</v>
          </cell>
        </row>
        <row r="145">
          <cell r="A145" t="str">
            <v>MYLAN LABS, INC.</v>
          </cell>
          <cell r="B145" t="str">
            <v>CYCLOBENZAPRIN HCL 11/1989 M/I</v>
          </cell>
          <cell r="C145" t="str">
            <v>Sales $</v>
          </cell>
          <cell r="D145" t="str">
            <v>11/1989 M/I</v>
          </cell>
          <cell r="E145" t="str">
            <v>11/1989</v>
          </cell>
          <cell r="F145" t="str">
            <v>11</v>
          </cell>
          <cell r="G145" t="str">
            <v>1989</v>
          </cell>
          <cell r="H145" t="str">
            <v>11/1/1989</v>
          </cell>
          <cell r="I145">
            <v>7232</v>
          </cell>
          <cell r="J145">
            <v>8548</v>
          </cell>
          <cell r="K145">
            <v>8831</v>
          </cell>
          <cell r="L145">
            <v>7084</v>
          </cell>
          <cell r="M145">
            <v>7711</v>
          </cell>
          <cell r="N145">
            <v>9233</v>
          </cell>
          <cell r="O145">
            <v>7464</v>
          </cell>
          <cell r="P145">
            <v>9082</v>
          </cell>
          <cell r="Q145">
            <v>12636</v>
          </cell>
          <cell r="R145">
            <v>10906</v>
          </cell>
          <cell r="S145">
            <v>10821</v>
          </cell>
          <cell r="T145">
            <v>14458</v>
          </cell>
          <cell r="U145">
            <v>12398</v>
          </cell>
          <cell r="V145">
            <v>12770</v>
          </cell>
          <cell r="W145">
            <v>15978</v>
          </cell>
          <cell r="X145">
            <v>12382</v>
          </cell>
          <cell r="Y145">
            <v>12742</v>
          </cell>
          <cell r="Z145">
            <v>14008</v>
          </cell>
          <cell r="AA145">
            <v>12424</v>
          </cell>
          <cell r="AB145">
            <v>12390</v>
          </cell>
          <cell r="AC145">
            <v>14572</v>
          </cell>
          <cell r="AD145">
            <v>14024</v>
          </cell>
          <cell r="AE145">
            <v>11912</v>
          </cell>
          <cell r="AF145">
            <v>15508</v>
          </cell>
          <cell r="AG145">
            <v>10513</v>
          </cell>
          <cell r="AH145">
            <v>11132</v>
          </cell>
          <cell r="AI145">
            <v>13386</v>
          </cell>
          <cell r="AJ145">
            <v>10972</v>
          </cell>
          <cell r="AK145">
            <v>10101</v>
          </cell>
          <cell r="AL145">
            <v>12699</v>
          </cell>
          <cell r="AM145">
            <v>11014</v>
          </cell>
          <cell r="AN145">
            <v>10426</v>
          </cell>
          <cell r="AO145">
            <v>13724</v>
          </cell>
          <cell r="AP145">
            <v>11664</v>
          </cell>
          <cell r="AQ145">
            <v>10961</v>
          </cell>
          <cell r="AR145">
            <v>12393</v>
          </cell>
        </row>
        <row r="146">
          <cell r="A146" t="str">
            <v>MYLAN LABS, INC.</v>
          </cell>
          <cell r="B146" t="str">
            <v>CYPROHEPTADINE HCL 05/1981 MYN</v>
          </cell>
          <cell r="C146" t="str">
            <v>Sales $</v>
          </cell>
          <cell r="D146" t="str">
            <v>05/1981 MYN</v>
          </cell>
          <cell r="E146" t="str">
            <v>05/1981</v>
          </cell>
          <cell r="F146" t="str">
            <v>05</v>
          </cell>
          <cell r="G146" t="str">
            <v>1981</v>
          </cell>
          <cell r="H146" t="str">
            <v>05/1/1981</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row>
        <row r="147">
          <cell r="A147" t="str">
            <v>MYLAN LABS, INC.</v>
          </cell>
          <cell r="B147" t="str">
            <v>DESLORATADINE 07/2012 MYN</v>
          </cell>
          <cell r="C147" t="str">
            <v>Sales $</v>
          </cell>
          <cell r="D147" t="str">
            <v>07/2012 MYN</v>
          </cell>
          <cell r="E147" t="str">
            <v>07/2012</v>
          </cell>
          <cell r="F147" t="str">
            <v>07</v>
          </cell>
          <cell r="G147" t="str">
            <v>2012</v>
          </cell>
          <cell r="H147" t="str">
            <v>07/1/2012</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1026578</v>
          </cell>
          <cell r="AB147">
            <v>1085614</v>
          </cell>
          <cell r="AC147">
            <v>1571933</v>
          </cell>
          <cell r="AD147">
            <v>1407562</v>
          </cell>
          <cell r="AE147">
            <v>1478892</v>
          </cell>
          <cell r="AF147">
            <v>1864892</v>
          </cell>
          <cell r="AG147">
            <v>3232694</v>
          </cell>
          <cell r="AH147">
            <v>3020926</v>
          </cell>
          <cell r="AI147">
            <v>3328544</v>
          </cell>
          <cell r="AJ147">
            <v>2002841</v>
          </cell>
          <cell r="AK147">
            <v>2310390</v>
          </cell>
          <cell r="AL147">
            <v>2421234</v>
          </cell>
          <cell r="AM147">
            <v>1902756</v>
          </cell>
          <cell r="AN147">
            <v>1795159</v>
          </cell>
          <cell r="AO147">
            <v>3313827</v>
          </cell>
          <cell r="AP147">
            <v>2407147</v>
          </cell>
          <cell r="AQ147">
            <v>2399626</v>
          </cell>
          <cell r="AR147">
            <v>1895227</v>
          </cell>
        </row>
        <row r="148">
          <cell r="A148" t="str">
            <v>MYLAN LABS, INC.</v>
          </cell>
          <cell r="B148" t="str">
            <v>DESMOPRESSIN ACE 01/2008 M/I</v>
          </cell>
          <cell r="C148" t="str">
            <v>Sales $</v>
          </cell>
          <cell r="D148" t="str">
            <v>01/2008 M/I</v>
          </cell>
          <cell r="E148" t="str">
            <v>01/2008</v>
          </cell>
          <cell r="F148" t="str">
            <v>01</v>
          </cell>
          <cell r="G148" t="str">
            <v>2008</v>
          </cell>
          <cell r="H148" t="str">
            <v>01/1/2008</v>
          </cell>
          <cell r="I148">
            <v>37060</v>
          </cell>
          <cell r="J148">
            <v>33290</v>
          </cell>
          <cell r="K148">
            <v>47052</v>
          </cell>
          <cell r="L148">
            <v>52170</v>
          </cell>
          <cell r="M148">
            <v>37517</v>
          </cell>
          <cell r="N148">
            <v>52752</v>
          </cell>
          <cell r="O148">
            <v>34464</v>
          </cell>
          <cell r="P148">
            <v>17140</v>
          </cell>
          <cell r="Q148">
            <v>15519</v>
          </cell>
          <cell r="R148">
            <v>71183</v>
          </cell>
          <cell r="S148">
            <v>48547</v>
          </cell>
          <cell r="T148">
            <v>59950</v>
          </cell>
          <cell r="U148">
            <v>49550</v>
          </cell>
          <cell r="V148">
            <v>45314</v>
          </cell>
          <cell r="W148">
            <v>60663</v>
          </cell>
          <cell r="X148">
            <v>44268</v>
          </cell>
          <cell r="Y148">
            <v>45479</v>
          </cell>
          <cell r="Z148">
            <v>68172</v>
          </cell>
          <cell r="AA148">
            <v>48294</v>
          </cell>
          <cell r="AB148">
            <v>41787</v>
          </cell>
          <cell r="AC148">
            <v>49334</v>
          </cell>
          <cell r="AD148">
            <v>50172</v>
          </cell>
          <cell r="AE148">
            <v>51532</v>
          </cell>
          <cell r="AF148">
            <v>43171</v>
          </cell>
          <cell r="AG148">
            <v>5768</v>
          </cell>
          <cell r="AH148">
            <v>16102</v>
          </cell>
          <cell r="AI148">
            <v>52689</v>
          </cell>
          <cell r="AJ148">
            <v>44503</v>
          </cell>
          <cell r="AK148">
            <v>37532</v>
          </cell>
          <cell r="AL148">
            <v>44556</v>
          </cell>
          <cell r="AM148">
            <v>38455</v>
          </cell>
          <cell r="AN148">
            <v>42731</v>
          </cell>
          <cell r="AO148">
            <v>45182</v>
          </cell>
          <cell r="AP148">
            <v>42710</v>
          </cell>
          <cell r="AQ148">
            <v>40423</v>
          </cell>
          <cell r="AR148">
            <v>46048</v>
          </cell>
        </row>
        <row r="149">
          <cell r="A149" t="str">
            <v>MYLAN LABS, INC.</v>
          </cell>
          <cell r="B149" t="str">
            <v>DEXMETHYLPHEN ER 11/2013 MYN</v>
          </cell>
          <cell r="C149" t="str">
            <v>Sales $</v>
          </cell>
          <cell r="D149" t="str">
            <v>11/2013 MYN</v>
          </cell>
          <cell r="E149" t="str">
            <v>11/2013</v>
          </cell>
          <cell r="F149" t="str">
            <v>11</v>
          </cell>
          <cell r="G149" t="str">
            <v>2013</v>
          </cell>
          <cell r="H149" t="str">
            <v>11/1/2013</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385307</v>
          </cell>
          <cell r="AR149">
            <v>2548679</v>
          </cell>
        </row>
        <row r="150">
          <cell r="A150" t="str">
            <v>MYLAN LABS, INC.</v>
          </cell>
          <cell r="B150" t="str">
            <v>DEXRAZOXANE 12/2011 M/I</v>
          </cell>
          <cell r="C150" t="str">
            <v>Sales $</v>
          </cell>
          <cell r="D150" t="str">
            <v>12/2011 M/I</v>
          </cell>
          <cell r="E150" t="str">
            <v>12/2011</v>
          </cell>
          <cell r="F150" t="str">
            <v>12</v>
          </cell>
          <cell r="G150" t="str">
            <v>2011</v>
          </cell>
          <cell r="H150" t="str">
            <v>12/1/2011</v>
          </cell>
          <cell r="I150">
            <v>0</v>
          </cell>
          <cell r="J150">
            <v>0</v>
          </cell>
          <cell r="K150">
            <v>0</v>
          </cell>
          <cell r="L150">
            <v>0</v>
          </cell>
          <cell r="M150">
            <v>0</v>
          </cell>
          <cell r="N150">
            <v>0</v>
          </cell>
          <cell r="O150">
            <v>0</v>
          </cell>
          <cell r="P150">
            <v>0</v>
          </cell>
          <cell r="Q150">
            <v>0</v>
          </cell>
          <cell r="R150">
            <v>0</v>
          </cell>
          <cell r="S150">
            <v>0</v>
          </cell>
          <cell r="T150">
            <v>322151</v>
          </cell>
          <cell r="U150">
            <v>204160</v>
          </cell>
          <cell r="V150">
            <v>170790</v>
          </cell>
          <cell r="W150">
            <v>85124</v>
          </cell>
          <cell r="X150">
            <v>33459</v>
          </cell>
          <cell r="Y150">
            <v>16114</v>
          </cell>
          <cell r="Z150">
            <v>304530</v>
          </cell>
          <cell r="AA150">
            <v>99529</v>
          </cell>
          <cell r="AB150">
            <v>131621</v>
          </cell>
          <cell r="AC150">
            <v>164580</v>
          </cell>
          <cell r="AD150">
            <v>140635</v>
          </cell>
          <cell r="AE150">
            <v>157780</v>
          </cell>
          <cell r="AF150">
            <v>180748</v>
          </cell>
          <cell r="AG150">
            <v>152686</v>
          </cell>
          <cell r="AH150">
            <v>195499</v>
          </cell>
          <cell r="AI150">
            <v>220764</v>
          </cell>
          <cell r="AJ150">
            <v>236367</v>
          </cell>
          <cell r="AK150">
            <v>224015</v>
          </cell>
          <cell r="AL150">
            <v>257076</v>
          </cell>
          <cell r="AM150">
            <v>235797</v>
          </cell>
          <cell r="AN150">
            <v>197403</v>
          </cell>
          <cell r="AO150">
            <v>294372</v>
          </cell>
          <cell r="AP150">
            <v>238301</v>
          </cell>
          <cell r="AQ150">
            <v>217918</v>
          </cell>
          <cell r="AR150">
            <v>296511</v>
          </cell>
        </row>
        <row r="151">
          <cell r="A151" t="str">
            <v>MYLAN LABS, INC.</v>
          </cell>
          <cell r="B151" t="str">
            <v>DIAZEPAM 05/1987 M/I</v>
          </cell>
          <cell r="C151" t="str">
            <v>Sales $</v>
          </cell>
          <cell r="D151" t="str">
            <v>05/1987 M/I</v>
          </cell>
          <cell r="E151" t="str">
            <v>05/1987</v>
          </cell>
          <cell r="F151" t="str">
            <v>05</v>
          </cell>
          <cell r="G151" t="str">
            <v>1987</v>
          </cell>
          <cell r="H151" t="str">
            <v>05/1/1987</v>
          </cell>
          <cell r="I151">
            <v>24514</v>
          </cell>
          <cell r="J151">
            <v>24258</v>
          </cell>
          <cell r="K151">
            <v>30503</v>
          </cell>
          <cell r="L151">
            <v>27305</v>
          </cell>
          <cell r="M151">
            <v>26218</v>
          </cell>
          <cell r="N151">
            <v>29571</v>
          </cell>
          <cell r="O151">
            <v>22953</v>
          </cell>
          <cell r="P151">
            <v>23089</v>
          </cell>
          <cell r="Q151">
            <v>28277</v>
          </cell>
          <cell r="R151">
            <v>22718</v>
          </cell>
          <cell r="S151">
            <v>22708</v>
          </cell>
          <cell r="T151">
            <v>28692</v>
          </cell>
          <cell r="U151">
            <v>20238</v>
          </cell>
          <cell r="V151">
            <v>23665</v>
          </cell>
          <cell r="W151">
            <v>28535</v>
          </cell>
          <cell r="X151">
            <v>23352</v>
          </cell>
          <cell r="Y151">
            <v>21397</v>
          </cell>
          <cell r="Z151">
            <v>24964</v>
          </cell>
          <cell r="AA151">
            <v>20272</v>
          </cell>
          <cell r="AB151">
            <v>19891</v>
          </cell>
          <cell r="AC151">
            <v>24197</v>
          </cell>
          <cell r="AD151">
            <v>19722</v>
          </cell>
          <cell r="AE151">
            <v>18268</v>
          </cell>
          <cell r="AF151">
            <v>26520</v>
          </cell>
          <cell r="AG151">
            <v>19458</v>
          </cell>
          <cell r="AH151">
            <v>18280</v>
          </cell>
          <cell r="AI151">
            <v>20987</v>
          </cell>
          <cell r="AJ151">
            <v>16718</v>
          </cell>
          <cell r="AK151">
            <v>18077</v>
          </cell>
          <cell r="AL151">
            <v>23622</v>
          </cell>
          <cell r="AM151">
            <v>17541</v>
          </cell>
          <cell r="AN151">
            <v>16727</v>
          </cell>
          <cell r="AO151">
            <v>22714</v>
          </cell>
          <cell r="AP151">
            <v>17601</v>
          </cell>
          <cell r="AQ151">
            <v>18078</v>
          </cell>
          <cell r="AR151">
            <v>20454</v>
          </cell>
        </row>
        <row r="152">
          <cell r="A152" t="str">
            <v>MYLAN LABS, INC.</v>
          </cell>
          <cell r="B152" t="str">
            <v>DIAZEPAM 08/1985 MYN</v>
          </cell>
          <cell r="C152" t="str">
            <v>Sales $</v>
          </cell>
          <cell r="D152" t="str">
            <v>08/1985 MYN</v>
          </cell>
          <cell r="E152" t="str">
            <v>08/1985</v>
          </cell>
          <cell r="F152" t="str">
            <v>08</v>
          </cell>
          <cell r="G152" t="str">
            <v>1985</v>
          </cell>
          <cell r="H152" t="str">
            <v>08/1/1985</v>
          </cell>
          <cell r="I152">
            <v>530862</v>
          </cell>
          <cell r="J152">
            <v>564188</v>
          </cell>
          <cell r="K152">
            <v>708847</v>
          </cell>
          <cell r="L152">
            <v>564527</v>
          </cell>
          <cell r="M152">
            <v>590478</v>
          </cell>
          <cell r="N152">
            <v>683785</v>
          </cell>
          <cell r="O152">
            <v>515971</v>
          </cell>
          <cell r="P152">
            <v>535212</v>
          </cell>
          <cell r="Q152">
            <v>665688</v>
          </cell>
          <cell r="R152">
            <v>537874</v>
          </cell>
          <cell r="S152">
            <v>543516</v>
          </cell>
          <cell r="T152">
            <v>660105</v>
          </cell>
          <cell r="U152">
            <v>541195</v>
          </cell>
          <cell r="V152">
            <v>561097</v>
          </cell>
          <cell r="W152">
            <v>624628</v>
          </cell>
          <cell r="X152">
            <v>485900</v>
          </cell>
          <cell r="Y152">
            <v>507541</v>
          </cell>
          <cell r="Z152">
            <v>640151</v>
          </cell>
          <cell r="AA152">
            <v>500667</v>
          </cell>
          <cell r="AB152">
            <v>505437</v>
          </cell>
          <cell r="AC152">
            <v>650638</v>
          </cell>
          <cell r="AD152">
            <v>545764</v>
          </cell>
          <cell r="AE152">
            <v>583425</v>
          </cell>
          <cell r="AF152">
            <v>688346</v>
          </cell>
          <cell r="AG152">
            <v>543866</v>
          </cell>
          <cell r="AH152">
            <v>570587</v>
          </cell>
          <cell r="AI152">
            <v>705284</v>
          </cell>
          <cell r="AJ152">
            <v>539771</v>
          </cell>
          <cell r="AK152">
            <v>560119</v>
          </cell>
          <cell r="AL152">
            <v>652696</v>
          </cell>
          <cell r="AM152">
            <v>531746</v>
          </cell>
          <cell r="AN152">
            <v>512576</v>
          </cell>
          <cell r="AO152">
            <v>749621</v>
          </cell>
          <cell r="AP152">
            <v>615447</v>
          </cell>
          <cell r="AQ152">
            <v>598545</v>
          </cell>
          <cell r="AR152">
            <v>714852</v>
          </cell>
        </row>
        <row r="153">
          <cell r="A153" t="str">
            <v>MYLAN LABS, INC.</v>
          </cell>
          <cell r="B153" t="str">
            <v>DICLOFENAC POT 11/1999 MYN</v>
          </cell>
          <cell r="C153" t="str">
            <v>Sales $</v>
          </cell>
          <cell r="D153" t="str">
            <v>11/1999 MYN</v>
          </cell>
          <cell r="E153" t="str">
            <v>11/1999</v>
          </cell>
          <cell r="F153" t="str">
            <v>11</v>
          </cell>
          <cell r="G153" t="str">
            <v>1999</v>
          </cell>
          <cell r="H153" t="str">
            <v>11/1/1999</v>
          </cell>
          <cell r="I153">
            <v>95634</v>
          </cell>
          <cell r="J153">
            <v>98389</v>
          </cell>
          <cell r="K153">
            <v>125426</v>
          </cell>
          <cell r="L153">
            <v>102583</v>
          </cell>
          <cell r="M153">
            <v>123250</v>
          </cell>
          <cell r="N153">
            <v>180123</v>
          </cell>
          <cell r="O153">
            <v>115138</v>
          </cell>
          <cell r="P153">
            <v>180678</v>
          </cell>
          <cell r="Q153">
            <v>291044</v>
          </cell>
          <cell r="R153">
            <v>245938</v>
          </cell>
          <cell r="S153">
            <v>148171</v>
          </cell>
          <cell r="T153">
            <v>188045</v>
          </cell>
          <cell r="U153">
            <v>172346</v>
          </cell>
          <cell r="V153">
            <v>156154</v>
          </cell>
          <cell r="W153">
            <v>173197</v>
          </cell>
          <cell r="X153">
            <v>144041</v>
          </cell>
          <cell r="Y153">
            <v>153517</v>
          </cell>
          <cell r="Z153">
            <v>177935</v>
          </cell>
          <cell r="AA153">
            <v>150842</v>
          </cell>
          <cell r="AB153">
            <v>144601</v>
          </cell>
          <cell r="AC153">
            <v>183294</v>
          </cell>
          <cell r="AD153">
            <v>145316</v>
          </cell>
          <cell r="AE153">
            <v>310073</v>
          </cell>
          <cell r="AF153">
            <v>457267</v>
          </cell>
          <cell r="AG153">
            <v>188119</v>
          </cell>
          <cell r="AH153">
            <v>55176</v>
          </cell>
          <cell r="AI153">
            <v>92756</v>
          </cell>
          <cell r="AJ153">
            <v>427648</v>
          </cell>
          <cell r="AK153">
            <v>303112</v>
          </cell>
          <cell r="AL153">
            <v>440437</v>
          </cell>
          <cell r="AM153">
            <v>268757</v>
          </cell>
          <cell r="AN153">
            <v>274511</v>
          </cell>
          <cell r="AO153">
            <v>390450</v>
          </cell>
          <cell r="AP153">
            <v>339191</v>
          </cell>
          <cell r="AQ153">
            <v>284471</v>
          </cell>
          <cell r="AR153">
            <v>322446</v>
          </cell>
        </row>
        <row r="154">
          <cell r="A154" t="str">
            <v>MYLAN LABS, INC.</v>
          </cell>
          <cell r="B154" t="str">
            <v>DICLOFENAC SOD 02/2002 MYN</v>
          </cell>
          <cell r="C154" t="str">
            <v>Sales $</v>
          </cell>
          <cell r="D154" t="str">
            <v>02/2002 MYN</v>
          </cell>
          <cell r="E154" t="str">
            <v>02/2002</v>
          </cell>
          <cell r="F154" t="str">
            <v>02</v>
          </cell>
          <cell r="G154" t="str">
            <v>2002</v>
          </cell>
          <cell r="H154" t="str">
            <v>02/1/2002</v>
          </cell>
          <cell r="I154">
            <v>472973</v>
          </cell>
          <cell r="J154">
            <v>592807</v>
          </cell>
          <cell r="K154">
            <v>628992</v>
          </cell>
          <cell r="L154">
            <v>503482</v>
          </cell>
          <cell r="M154">
            <v>530441</v>
          </cell>
          <cell r="N154">
            <v>689284</v>
          </cell>
          <cell r="O154">
            <v>580977</v>
          </cell>
          <cell r="P154">
            <v>620907</v>
          </cell>
          <cell r="Q154">
            <v>678972</v>
          </cell>
          <cell r="R154">
            <v>622193</v>
          </cell>
          <cell r="S154">
            <v>610329</v>
          </cell>
          <cell r="T154">
            <v>950058</v>
          </cell>
          <cell r="U154">
            <v>762803</v>
          </cell>
          <cell r="V154">
            <v>778085</v>
          </cell>
          <cell r="W154">
            <v>947235</v>
          </cell>
          <cell r="X154">
            <v>884963</v>
          </cell>
          <cell r="Y154">
            <v>769982</v>
          </cell>
          <cell r="Z154">
            <v>257495</v>
          </cell>
          <cell r="AA154">
            <v>483146</v>
          </cell>
          <cell r="AB154">
            <v>445912</v>
          </cell>
          <cell r="AC154">
            <v>604868</v>
          </cell>
          <cell r="AD154">
            <v>500305</v>
          </cell>
          <cell r="AE154">
            <v>475965</v>
          </cell>
          <cell r="AF154">
            <v>628861</v>
          </cell>
          <cell r="AG154">
            <v>434947</v>
          </cell>
          <cell r="AH154">
            <v>428514</v>
          </cell>
          <cell r="AI154">
            <v>555732</v>
          </cell>
          <cell r="AJ154">
            <v>482378</v>
          </cell>
          <cell r="AK154">
            <v>436564</v>
          </cell>
          <cell r="AL154">
            <v>497190</v>
          </cell>
          <cell r="AM154">
            <v>404212</v>
          </cell>
          <cell r="AN154">
            <v>416294</v>
          </cell>
          <cell r="AO154">
            <v>460444</v>
          </cell>
          <cell r="AP154">
            <v>354293</v>
          </cell>
          <cell r="AQ154">
            <v>358615</v>
          </cell>
          <cell r="AR154">
            <v>451267</v>
          </cell>
        </row>
        <row r="155">
          <cell r="A155" t="str">
            <v>MYLAN LABS, INC.</v>
          </cell>
          <cell r="B155" t="str">
            <v>DICLOFENAC SOD 06/2010 M/I</v>
          </cell>
          <cell r="C155" t="str">
            <v>Sales $</v>
          </cell>
          <cell r="D155" t="str">
            <v>06/2010 M/I</v>
          </cell>
          <cell r="E155" t="str">
            <v>06/2010</v>
          </cell>
          <cell r="F155" t="str">
            <v>06</v>
          </cell>
          <cell r="G155" t="str">
            <v>2010</v>
          </cell>
          <cell r="H155" t="str">
            <v>06/1/2010</v>
          </cell>
          <cell r="I155">
            <v>10858</v>
          </cell>
          <cell r="J155">
            <v>15885</v>
          </cell>
          <cell r="K155">
            <v>5434</v>
          </cell>
          <cell r="L155">
            <v>5364</v>
          </cell>
          <cell r="M155">
            <v>8539</v>
          </cell>
          <cell r="N155">
            <v>12480</v>
          </cell>
          <cell r="O155">
            <v>16987</v>
          </cell>
          <cell r="P155">
            <v>13213</v>
          </cell>
          <cell r="Q155">
            <v>9729</v>
          </cell>
          <cell r="R155">
            <v>7451</v>
          </cell>
          <cell r="S155">
            <v>6996</v>
          </cell>
          <cell r="T155">
            <v>13696</v>
          </cell>
          <cell r="U155">
            <v>9220</v>
          </cell>
          <cell r="V155">
            <v>9578</v>
          </cell>
          <cell r="W155">
            <v>13144</v>
          </cell>
          <cell r="X155">
            <v>9467</v>
          </cell>
          <cell r="Y155">
            <v>9122</v>
          </cell>
          <cell r="Z155">
            <v>7291</v>
          </cell>
          <cell r="AA155">
            <v>3467</v>
          </cell>
          <cell r="AB155">
            <v>9252</v>
          </cell>
          <cell r="AC155">
            <v>13191</v>
          </cell>
          <cell r="AD155">
            <v>6448</v>
          </cell>
          <cell r="AE155">
            <v>3852</v>
          </cell>
          <cell r="AF155">
            <v>7725</v>
          </cell>
          <cell r="AG155">
            <v>5013</v>
          </cell>
          <cell r="AH155">
            <v>6281</v>
          </cell>
          <cell r="AI155">
            <v>11934</v>
          </cell>
          <cell r="AJ155">
            <v>9965</v>
          </cell>
          <cell r="AK155">
            <v>8901</v>
          </cell>
          <cell r="AL155">
            <v>10857</v>
          </cell>
          <cell r="AM155">
            <v>8838</v>
          </cell>
          <cell r="AN155">
            <v>9414</v>
          </cell>
          <cell r="AO155">
            <v>11258</v>
          </cell>
          <cell r="AP155">
            <v>10532</v>
          </cell>
          <cell r="AQ155">
            <v>7795</v>
          </cell>
          <cell r="AR155">
            <v>9073</v>
          </cell>
        </row>
        <row r="156">
          <cell r="A156" t="str">
            <v>MYLAN LABS, INC.</v>
          </cell>
          <cell r="B156" t="str">
            <v>DICYCLOMINE HCL 10/1984 M/I</v>
          </cell>
          <cell r="C156" t="str">
            <v>Sales $</v>
          </cell>
          <cell r="D156" t="str">
            <v>10/1984 M/I</v>
          </cell>
          <cell r="E156" t="str">
            <v>10/1984</v>
          </cell>
          <cell r="F156" t="str">
            <v>10</v>
          </cell>
          <cell r="G156" t="str">
            <v>1984</v>
          </cell>
          <cell r="H156" t="str">
            <v>10/1/1984</v>
          </cell>
          <cell r="I156">
            <v>10574</v>
          </cell>
          <cell r="J156">
            <v>11042</v>
          </cell>
          <cell r="K156">
            <v>14054</v>
          </cell>
          <cell r="L156">
            <v>10544</v>
          </cell>
          <cell r="M156">
            <v>10966</v>
          </cell>
          <cell r="N156">
            <v>13528</v>
          </cell>
          <cell r="O156">
            <v>10805</v>
          </cell>
          <cell r="P156">
            <v>10694</v>
          </cell>
          <cell r="Q156">
            <v>12786</v>
          </cell>
          <cell r="R156">
            <v>10876</v>
          </cell>
          <cell r="S156">
            <v>11202</v>
          </cell>
          <cell r="T156">
            <v>13493</v>
          </cell>
          <cell r="U156">
            <v>11567</v>
          </cell>
          <cell r="V156">
            <v>11659</v>
          </cell>
          <cell r="W156">
            <v>14190</v>
          </cell>
          <cell r="X156">
            <v>11465</v>
          </cell>
          <cell r="Y156">
            <v>11228</v>
          </cell>
          <cell r="Z156">
            <v>14220</v>
          </cell>
          <cell r="AA156">
            <v>11275</v>
          </cell>
          <cell r="AB156">
            <v>11115</v>
          </cell>
          <cell r="AC156">
            <v>14930</v>
          </cell>
          <cell r="AD156">
            <v>11918</v>
          </cell>
          <cell r="AE156">
            <v>11091</v>
          </cell>
          <cell r="AF156">
            <v>13939</v>
          </cell>
          <cell r="AG156">
            <v>12122</v>
          </cell>
          <cell r="AH156">
            <v>12201</v>
          </cell>
          <cell r="AI156">
            <v>15101</v>
          </cell>
          <cell r="AJ156">
            <v>13018</v>
          </cell>
          <cell r="AK156">
            <v>12409</v>
          </cell>
          <cell r="AL156">
            <v>15834</v>
          </cell>
          <cell r="AM156">
            <v>11978</v>
          </cell>
          <cell r="AN156">
            <v>11215</v>
          </cell>
          <cell r="AO156">
            <v>14941</v>
          </cell>
          <cell r="AP156">
            <v>13790</v>
          </cell>
          <cell r="AQ156">
            <v>11880</v>
          </cell>
          <cell r="AR156">
            <v>14961</v>
          </cell>
        </row>
        <row r="157">
          <cell r="A157" t="str">
            <v>MYLAN LABS, INC.</v>
          </cell>
          <cell r="B157" t="str">
            <v>DICYCLOMINE HCL 11/1999 MYN</v>
          </cell>
          <cell r="C157" t="str">
            <v>Sales $</v>
          </cell>
          <cell r="D157" t="str">
            <v>11/1999 MYN</v>
          </cell>
          <cell r="E157" t="str">
            <v>11/1999</v>
          </cell>
          <cell r="F157" t="str">
            <v>11</v>
          </cell>
          <cell r="G157" t="str">
            <v>1999</v>
          </cell>
          <cell r="H157" t="str">
            <v>11/1/1999</v>
          </cell>
          <cell r="I157">
            <v>283135</v>
          </cell>
          <cell r="J157">
            <v>285273</v>
          </cell>
          <cell r="K157">
            <v>368492</v>
          </cell>
          <cell r="L157">
            <v>300977</v>
          </cell>
          <cell r="M157">
            <v>290951</v>
          </cell>
          <cell r="N157">
            <v>360466</v>
          </cell>
          <cell r="O157">
            <v>286400</v>
          </cell>
          <cell r="P157">
            <v>290029</v>
          </cell>
          <cell r="Q157">
            <v>369189</v>
          </cell>
          <cell r="R157">
            <v>303355</v>
          </cell>
          <cell r="S157">
            <v>312275</v>
          </cell>
          <cell r="T157">
            <v>416097</v>
          </cell>
          <cell r="U157">
            <v>279183</v>
          </cell>
          <cell r="V157">
            <v>295345</v>
          </cell>
          <cell r="W157">
            <v>347524</v>
          </cell>
          <cell r="X157">
            <v>274282</v>
          </cell>
          <cell r="Y157">
            <v>283875</v>
          </cell>
          <cell r="Z157">
            <v>377882</v>
          </cell>
          <cell r="AA157">
            <v>294345</v>
          </cell>
          <cell r="AB157">
            <v>299386</v>
          </cell>
          <cell r="AC157">
            <v>385079</v>
          </cell>
          <cell r="AD157">
            <v>371555</v>
          </cell>
          <cell r="AE157">
            <v>304793</v>
          </cell>
          <cell r="AF157">
            <v>385878</v>
          </cell>
          <cell r="AG157">
            <v>306977</v>
          </cell>
          <cell r="AH157">
            <v>337833</v>
          </cell>
          <cell r="AI157">
            <v>412433</v>
          </cell>
          <cell r="AJ157">
            <v>325479</v>
          </cell>
          <cell r="AK157">
            <v>342578</v>
          </cell>
          <cell r="AL157">
            <v>417612</v>
          </cell>
          <cell r="AM157">
            <v>467595</v>
          </cell>
          <cell r="AN157">
            <v>510296</v>
          </cell>
          <cell r="AO157">
            <v>666674</v>
          </cell>
          <cell r="AP157">
            <v>579927</v>
          </cell>
          <cell r="AQ157">
            <v>627772</v>
          </cell>
          <cell r="AR157">
            <v>754698</v>
          </cell>
        </row>
        <row r="158">
          <cell r="A158" t="str">
            <v>MYLAN LABS, INC.</v>
          </cell>
          <cell r="B158" t="str">
            <v>DIDANOSINE 07/2010 MYN</v>
          </cell>
          <cell r="C158" t="str">
            <v>Sales $</v>
          </cell>
          <cell r="D158" t="str">
            <v>07/2010 MYN</v>
          </cell>
          <cell r="E158" t="str">
            <v>07/2010</v>
          </cell>
          <cell r="F158" t="str">
            <v>07</v>
          </cell>
          <cell r="G158" t="str">
            <v>2010</v>
          </cell>
          <cell r="H158" t="str">
            <v>07/1/2010</v>
          </cell>
          <cell r="I158">
            <v>73713</v>
          </cell>
          <cell r="J158">
            <v>88700</v>
          </cell>
          <cell r="K158">
            <v>94371</v>
          </cell>
          <cell r="L158">
            <v>85254</v>
          </cell>
          <cell r="M158">
            <v>88329</v>
          </cell>
          <cell r="N158">
            <v>99956</v>
          </cell>
          <cell r="O158">
            <v>84249</v>
          </cell>
          <cell r="P158">
            <v>66582</v>
          </cell>
          <cell r="Q158">
            <v>64093</v>
          </cell>
          <cell r="R158">
            <v>59850</v>
          </cell>
          <cell r="S158">
            <v>51696</v>
          </cell>
          <cell r="T158">
            <v>49664</v>
          </cell>
          <cell r="U158">
            <v>34089</v>
          </cell>
          <cell r="V158">
            <v>29155</v>
          </cell>
          <cell r="W158">
            <v>49281</v>
          </cell>
          <cell r="X158">
            <v>35887</v>
          </cell>
          <cell r="Y158">
            <v>47363</v>
          </cell>
          <cell r="Z158">
            <v>61234</v>
          </cell>
          <cell r="AA158">
            <v>46227</v>
          </cell>
          <cell r="AB158">
            <v>46181</v>
          </cell>
          <cell r="AC158">
            <v>47225</v>
          </cell>
          <cell r="AD158">
            <v>42258</v>
          </cell>
          <cell r="AE158">
            <v>42618</v>
          </cell>
          <cell r="AF158">
            <v>38617</v>
          </cell>
          <cell r="AG158">
            <v>33665</v>
          </cell>
          <cell r="AH158">
            <v>31088</v>
          </cell>
          <cell r="AI158">
            <v>27664</v>
          </cell>
          <cell r="AJ158">
            <v>20396</v>
          </cell>
          <cell r="AK158">
            <v>17347</v>
          </cell>
          <cell r="AL158">
            <v>21882</v>
          </cell>
          <cell r="AM158">
            <v>32213</v>
          </cell>
          <cell r="AN158">
            <v>26790</v>
          </cell>
          <cell r="AO158">
            <v>43038</v>
          </cell>
          <cell r="AP158">
            <v>45776</v>
          </cell>
          <cell r="AQ158">
            <v>25046</v>
          </cell>
          <cell r="AR158">
            <v>32509</v>
          </cell>
        </row>
        <row r="159">
          <cell r="A159" t="str">
            <v>MYLAN LABS, INC.</v>
          </cell>
          <cell r="B159" t="str">
            <v>DIGOXIN 01/2009 M/I</v>
          </cell>
          <cell r="C159" t="str">
            <v>Sales $</v>
          </cell>
          <cell r="D159" t="str">
            <v>01/2009 M/I</v>
          </cell>
          <cell r="E159" t="str">
            <v>01/2009</v>
          </cell>
          <cell r="F159" t="str">
            <v>01</v>
          </cell>
          <cell r="G159" t="str">
            <v>2009</v>
          </cell>
          <cell r="H159" t="str">
            <v>01/1/2009</v>
          </cell>
          <cell r="I159">
            <v>13636</v>
          </cell>
          <cell r="J159">
            <v>19000</v>
          </cell>
          <cell r="K159">
            <v>20217</v>
          </cell>
          <cell r="L159">
            <v>12652</v>
          </cell>
          <cell r="M159">
            <v>9357</v>
          </cell>
          <cell r="N159">
            <v>10712</v>
          </cell>
          <cell r="O159">
            <v>8601</v>
          </cell>
          <cell r="P159">
            <v>9888</v>
          </cell>
          <cell r="Q159">
            <v>19780</v>
          </cell>
          <cell r="R159">
            <v>19709</v>
          </cell>
          <cell r="S159">
            <v>21759</v>
          </cell>
          <cell r="T159">
            <v>19292</v>
          </cell>
          <cell r="U159">
            <v>14395</v>
          </cell>
          <cell r="V159">
            <v>13933</v>
          </cell>
          <cell r="W159">
            <v>22392</v>
          </cell>
          <cell r="X159">
            <v>13968</v>
          </cell>
          <cell r="Y159">
            <v>9278</v>
          </cell>
          <cell r="Z159">
            <v>3553</v>
          </cell>
          <cell r="AA159">
            <v>1185</v>
          </cell>
          <cell r="AB159">
            <v>1351</v>
          </cell>
          <cell r="AC159">
            <v>301</v>
          </cell>
          <cell r="AD159">
            <v>282</v>
          </cell>
          <cell r="AE159">
            <v>19</v>
          </cell>
          <cell r="AF159">
            <v>35</v>
          </cell>
          <cell r="AG159">
            <v>0</v>
          </cell>
          <cell r="AH159">
            <v>0</v>
          </cell>
          <cell r="AI159">
            <v>0</v>
          </cell>
          <cell r="AJ159">
            <v>28</v>
          </cell>
          <cell r="AK159">
            <v>0</v>
          </cell>
          <cell r="AL159">
            <v>0</v>
          </cell>
          <cell r="AM159">
            <v>0</v>
          </cell>
          <cell r="AN159">
            <v>0</v>
          </cell>
          <cell r="AO159">
            <v>0</v>
          </cell>
          <cell r="AP159">
            <v>0</v>
          </cell>
          <cell r="AQ159">
            <v>0</v>
          </cell>
          <cell r="AR159">
            <v>0</v>
          </cell>
        </row>
        <row r="160">
          <cell r="A160" t="str">
            <v>MYLAN LABS, INC.</v>
          </cell>
          <cell r="B160" t="str">
            <v>DILTIAZEM HCL 09/1991 M/I</v>
          </cell>
          <cell r="C160" t="str">
            <v>Sales $</v>
          </cell>
          <cell r="D160" t="str">
            <v>09/1991 M/I</v>
          </cell>
          <cell r="E160" t="str">
            <v>09/1991</v>
          </cell>
          <cell r="F160" t="str">
            <v>09</v>
          </cell>
          <cell r="G160" t="str">
            <v>1991</v>
          </cell>
          <cell r="H160" t="str">
            <v>09/1/1991</v>
          </cell>
          <cell r="I160">
            <v>110022</v>
          </cell>
          <cell r="J160">
            <v>101829</v>
          </cell>
          <cell r="K160">
            <v>130720</v>
          </cell>
          <cell r="L160">
            <v>101233</v>
          </cell>
          <cell r="M160">
            <v>106589</v>
          </cell>
          <cell r="N160">
            <v>158919</v>
          </cell>
          <cell r="O160">
            <v>90836</v>
          </cell>
          <cell r="P160">
            <v>105286</v>
          </cell>
          <cell r="Q160">
            <v>120520</v>
          </cell>
          <cell r="R160">
            <v>98935</v>
          </cell>
          <cell r="S160">
            <v>107978</v>
          </cell>
          <cell r="T160">
            <v>142651</v>
          </cell>
          <cell r="U160">
            <v>101796</v>
          </cell>
          <cell r="V160">
            <v>106831</v>
          </cell>
          <cell r="W160">
            <v>126414</v>
          </cell>
          <cell r="X160">
            <v>96603</v>
          </cell>
          <cell r="Y160">
            <v>92478</v>
          </cell>
          <cell r="Z160">
            <v>108612</v>
          </cell>
          <cell r="AA160">
            <v>99466</v>
          </cell>
          <cell r="AB160">
            <v>95662</v>
          </cell>
          <cell r="AC160">
            <v>121563</v>
          </cell>
          <cell r="AD160">
            <v>105539</v>
          </cell>
          <cell r="AE160">
            <v>103852</v>
          </cell>
          <cell r="AF160">
            <v>140457</v>
          </cell>
          <cell r="AG160">
            <v>150621</v>
          </cell>
          <cell r="AH160">
            <v>134553</v>
          </cell>
          <cell r="AI160">
            <v>168086</v>
          </cell>
          <cell r="AJ160">
            <v>112985</v>
          </cell>
          <cell r="AK160">
            <v>134033</v>
          </cell>
          <cell r="AL160">
            <v>255856</v>
          </cell>
          <cell r="AM160">
            <v>234752</v>
          </cell>
          <cell r="AN160">
            <v>240179</v>
          </cell>
          <cell r="AO160">
            <v>94720</v>
          </cell>
          <cell r="AP160">
            <v>92318</v>
          </cell>
          <cell r="AQ160">
            <v>152350</v>
          </cell>
          <cell r="AR160">
            <v>158051</v>
          </cell>
        </row>
        <row r="161">
          <cell r="A161" t="str">
            <v>MYLAN LABS, INC.</v>
          </cell>
          <cell r="B161" t="str">
            <v>DILTIAZEM HCL 11/1992 MYN</v>
          </cell>
          <cell r="C161" t="str">
            <v>Sales $</v>
          </cell>
          <cell r="D161" t="str">
            <v>11/1992 MYN</v>
          </cell>
          <cell r="E161" t="str">
            <v>11/1992</v>
          </cell>
          <cell r="F161" t="str">
            <v>11</v>
          </cell>
          <cell r="G161" t="str">
            <v>1992</v>
          </cell>
          <cell r="H161" t="str">
            <v>11/1/1992</v>
          </cell>
          <cell r="I161">
            <v>340805</v>
          </cell>
          <cell r="J161">
            <v>332079</v>
          </cell>
          <cell r="K161">
            <v>407775</v>
          </cell>
          <cell r="L161">
            <v>332926</v>
          </cell>
          <cell r="M161">
            <v>334884</v>
          </cell>
          <cell r="N161">
            <v>438350</v>
          </cell>
          <cell r="O161">
            <v>339298</v>
          </cell>
          <cell r="P161">
            <v>353456</v>
          </cell>
          <cell r="Q161">
            <v>453820</v>
          </cell>
          <cell r="R161">
            <v>359322</v>
          </cell>
          <cell r="S161">
            <v>339368</v>
          </cell>
          <cell r="T161">
            <v>427575</v>
          </cell>
          <cell r="U161">
            <v>348651</v>
          </cell>
          <cell r="V161">
            <v>351482</v>
          </cell>
          <cell r="W161">
            <v>439552</v>
          </cell>
          <cell r="X161">
            <v>379287</v>
          </cell>
          <cell r="Y161">
            <v>366479</v>
          </cell>
          <cell r="Z161">
            <v>424367</v>
          </cell>
          <cell r="AA161">
            <v>339681</v>
          </cell>
          <cell r="AB161">
            <v>334442</v>
          </cell>
          <cell r="AC161">
            <v>420817</v>
          </cell>
          <cell r="AD161">
            <v>337973</v>
          </cell>
          <cell r="AE161">
            <v>439477</v>
          </cell>
          <cell r="AF161">
            <v>596722</v>
          </cell>
          <cell r="AG161">
            <v>524022</v>
          </cell>
          <cell r="AH161">
            <v>476431</v>
          </cell>
          <cell r="AI161">
            <v>475432</v>
          </cell>
          <cell r="AJ161">
            <v>359991</v>
          </cell>
          <cell r="AK161">
            <v>377285</v>
          </cell>
          <cell r="AL161">
            <v>451755</v>
          </cell>
          <cell r="AM161">
            <v>356063</v>
          </cell>
          <cell r="AN161">
            <v>385989</v>
          </cell>
          <cell r="AO161">
            <v>493418</v>
          </cell>
          <cell r="AP161">
            <v>413584</v>
          </cell>
          <cell r="AQ161">
            <v>407791</v>
          </cell>
          <cell r="AR161">
            <v>524521</v>
          </cell>
        </row>
        <row r="162">
          <cell r="A162" t="str">
            <v>MYLAN LABS, INC.</v>
          </cell>
          <cell r="B162" t="str">
            <v>DILTIAZEM SR 06/1997 MYN</v>
          </cell>
          <cell r="C162" t="str">
            <v>Sales $</v>
          </cell>
          <cell r="D162" t="str">
            <v>06/1997 MYN</v>
          </cell>
          <cell r="E162" t="str">
            <v>06/1997</v>
          </cell>
          <cell r="F162" t="str">
            <v>06</v>
          </cell>
          <cell r="G162" t="str">
            <v>1997</v>
          </cell>
          <cell r="H162" t="str">
            <v>06/1/1997</v>
          </cell>
          <cell r="I162">
            <v>1154969</v>
          </cell>
          <cell r="J162">
            <v>1109417</v>
          </cell>
          <cell r="K162">
            <v>1399468</v>
          </cell>
          <cell r="L162">
            <v>1146288</v>
          </cell>
          <cell r="M162">
            <v>1037084</v>
          </cell>
          <cell r="N162">
            <v>1282183</v>
          </cell>
          <cell r="O162">
            <v>1228321</v>
          </cell>
          <cell r="P162">
            <v>1179467</v>
          </cell>
          <cell r="Q162">
            <v>1489531</v>
          </cell>
          <cell r="R162">
            <v>1219915</v>
          </cell>
          <cell r="S162">
            <v>1184776</v>
          </cell>
          <cell r="T162">
            <v>1522449</v>
          </cell>
          <cell r="U162">
            <v>1243450</v>
          </cell>
          <cell r="V162">
            <v>1255963</v>
          </cell>
          <cell r="W162">
            <v>1573483</v>
          </cell>
          <cell r="X162">
            <v>1300727</v>
          </cell>
          <cell r="Y162">
            <v>1245786</v>
          </cell>
          <cell r="Z162">
            <v>1635006</v>
          </cell>
          <cell r="AA162">
            <v>1359101</v>
          </cell>
          <cell r="AB162">
            <v>1494367</v>
          </cell>
          <cell r="AC162">
            <v>1799801</v>
          </cell>
          <cell r="AD162">
            <v>1442577</v>
          </cell>
          <cell r="AE162">
            <v>1391687</v>
          </cell>
          <cell r="AF162">
            <v>1663020</v>
          </cell>
          <cell r="AG162">
            <v>1264842</v>
          </cell>
          <cell r="AH162">
            <v>1300850</v>
          </cell>
          <cell r="AI162">
            <v>1886732</v>
          </cell>
          <cell r="AJ162">
            <v>1750968</v>
          </cell>
          <cell r="AK162">
            <v>1465463</v>
          </cell>
          <cell r="AL162">
            <v>1164115</v>
          </cell>
          <cell r="AM162">
            <v>724288</v>
          </cell>
          <cell r="AN162">
            <v>1130727</v>
          </cell>
          <cell r="AO162">
            <v>1408296</v>
          </cell>
          <cell r="AP162">
            <v>1619223</v>
          </cell>
          <cell r="AQ162">
            <v>1536756</v>
          </cell>
          <cell r="AR162">
            <v>1764767</v>
          </cell>
        </row>
        <row r="163">
          <cell r="A163" t="str">
            <v>MYLAN LABS, INC.</v>
          </cell>
          <cell r="B163" t="str">
            <v>DILTIAZEM XR 04/1998 MYN</v>
          </cell>
          <cell r="C163" t="str">
            <v>Sales $</v>
          </cell>
          <cell r="D163" t="str">
            <v>04/1998 MYN</v>
          </cell>
          <cell r="E163" t="str">
            <v>04/1998</v>
          </cell>
          <cell r="F163" t="str">
            <v>04</v>
          </cell>
          <cell r="G163" t="str">
            <v>1998</v>
          </cell>
          <cell r="H163" t="str">
            <v>04/1/1998</v>
          </cell>
          <cell r="I163">
            <v>4766719</v>
          </cell>
          <cell r="J163">
            <v>4662372</v>
          </cell>
          <cell r="K163">
            <v>5851019</v>
          </cell>
          <cell r="L163">
            <v>4670630</v>
          </cell>
          <cell r="M163">
            <v>4872264</v>
          </cell>
          <cell r="N163">
            <v>5774705</v>
          </cell>
          <cell r="O163">
            <v>4366535</v>
          </cell>
          <cell r="P163">
            <v>4473354</v>
          </cell>
          <cell r="Q163">
            <v>5315287</v>
          </cell>
          <cell r="R163">
            <v>4148670</v>
          </cell>
          <cell r="S163">
            <v>3866967</v>
          </cell>
          <cell r="T163">
            <v>5029446</v>
          </cell>
          <cell r="U163">
            <v>3842030</v>
          </cell>
          <cell r="V163">
            <v>3781737</v>
          </cell>
          <cell r="W163">
            <v>4575211</v>
          </cell>
          <cell r="X163">
            <v>3597797</v>
          </cell>
          <cell r="Y163">
            <v>3638138</v>
          </cell>
          <cell r="Z163">
            <v>4392465</v>
          </cell>
          <cell r="AA163">
            <v>3480223</v>
          </cell>
          <cell r="AB163">
            <v>3421465</v>
          </cell>
          <cell r="AC163">
            <v>4158750</v>
          </cell>
          <cell r="AD163">
            <v>3049904</v>
          </cell>
          <cell r="AE163">
            <v>2925225</v>
          </cell>
          <cell r="AF163">
            <v>3672587</v>
          </cell>
          <cell r="AG163">
            <v>3171963</v>
          </cell>
          <cell r="AH163">
            <v>3028520</v>
          </cell>
          <cell r="AI163">
            <v>3676541</v>
          </cell>
          <cell r="AJ163">
            <v>2853182</v>
          </cell>
          <cell r="AK163">
            <v>2820912</v>
          </cell>
          <cell r="AL163">
            <v>3328107</v>
          </cell>
          <cell r="AM163">
            <v>2682261</v>
          </cell>
          <cell r="AN163">
            <v>2697134</v>
          </cell>
          <cell r="AO163">
            <v>3378786</v>
          </cell>
          <cell r="AP163">
            <v>2611801</v>
          </cell>
          <cell r="AQ163">
            <v>2722090</v>
          </cell>
          <cell r="AR163">
            <v>3367035</v>
          </cell>
        </row>
        <row r="164">
          <cell r="A164" t="str">
            <v>MYLAN LABS, INC.</v>
          </cell>
          <cell r="B164" t="str">
            <v>DIMETHYL SULFOXIDE 07/2004 M/I</v>
          </cell>
          <cell r="C164" t="str">
            <v>Sales $</v>
          </cell>
          <cell r="D164" t="str">
            <v>07/2004 M/I</v>
          </cell>
          <cell r="E164" t="str">
            <v>07/2004</v>
          </cell>
          <cell r="F164" t="str">
            <v>07</v>
          </cell>
          <cell r="G164" t="str">
            <v>2004</v>
          </cell>
          <cell r="H164" t="str">
            <v>07/1/2004</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row>
        <row r="165">
          <cell r="A165" t="str">
            <v>MYLAN LABS, INC.</v>
          </cell>
          <cell r="B165" t="str">
            <v>DIPHENHYDRAMIN HCL 10/1999 M/I</v>
          </cell>
          <cell r="C165" t="str">
            <v>Sales $</v>
          </cell>
          <cell r="D165" t="str">
            <v>10/1999 M/I</v>
          </cell>
          <cell r="E165" t="str">
            <v>10/1999</v>
          </cell>
          <cell r="F165" t="str">
            <v>10</v>
          </cell>
          <cell r="G165" t="str">
            <v>1999</v>
          </cell>
          <cell r="H165" t="str">
            <v>10/1/1999</v>
          </cell>
          <cell r="I165">
            <v>59402</v>
          </cell>
          <cell r="J165">
            <v>60769</v>
          </cell>
          <cell r="K165">
            <v>83440</v>
          </cell>
          <cell r="L165">
            <v>77216</v>
          </cell>
          <cell r="M165">
            <v>71152</v>
          </cell>
          <cell r="N165">
            <v>102932</v>
          </cell>
          <cell r="O165">
            <v>77923</v>
          </cell>
          <cell r="P165">
            <v>67285</v>
          </cell>
          <cell r="Q165">
            <v>116557</v>
          </cell>
          <cell r="R165">
            <v>275466</v>
          </cell>
          <cell r="S165">
            <v>69948</v>
          </cell>
          <cell r="T165">
            <v>252441</v>
          </cell>
          <cell r="U165">
            <v>75377</v>
          </cell>
          <cell r="V165">
            <v>44888</v>
          </cell>
          <cell r="W165">
            <v>84398</v>
          </cell>
          <cell r="X165">
            <v>69747</v>
          </cell>
          <cell r="Y165">
            <v>74917</v>
          </cell>
          <cell r="Z165">
            <v>69213</v>
          </cell>
          <cell r="AA165">
            <v>130366</v>
          </cell>
          <cell r="AB165">
            <v>73713</v>
          </cell>
          <cell r="AC165">
            <v>87976</v>
          </cell>
          <cell r="AD165">
            <v>67563</v>
          </cell>
          <cell r="AE165">
            <v>72263</v>
          </cell>
          <cell r="AF165">
            <v>78912</v>
          </cell>
          <cell r="AG165">
            <v>60088</v>
          </cell>
          <cell r="AH165">
            <v>61755</v>
          </cell>
          <cell r="AI165">
            <v>69534</v>
          </cell>
          <cell r="AJ165">
            <v>57009</v>
          </cell>
          <cell r="AK165">
            <v>55678</v>
          </cell>
          <cell r="AL165">
            <v>82214</v>
          </cell>
          <cell r="AM165">
            <v>60440</v>
          </cell>
          <cell r="AN165">
            <v>57932</v>
          </cell>
          <cell r="AO165">
            <v>78921</v>
          </cell>
          <cell r="AP165">
            <v>59425</v>
          </cell>
          <cell r="AQ165">
            <v>47835</v>
          </cell>
          <cell r="AR165">
            <v>69354</v>
          </cell>
        </row>
        <row r="166">
          <cell r="A166" t="str">
            <v>MYLAN LABS, INC.</v>
          </cell>
          <cell r="B166" t="str">
            <v>DIPHENOXYLATE/ATR 02/1984 M/I</v>
          </cell>
          <cell r="C166" t="str">
            <v>Sales $</v>
          </cell>
          <cell r="D166" t="str">
            <v>02/1984 M/I</v>
          </cell>
          <cell r="E166" t="str">
            <v>02/1984</v>
          </cell>
          <cell r="F166" t="str">
            <v>02</v>
          </cell>
          <cell r="G166" t="str">
            <v>1984</v>
          </cell>
          <cell r="H166" t="str">
            <v>02/1/1984</v>
          </cell>
          <cell r="I166">
            <v>10848</v>
          </cell>
          <cell r="J166">
            <v>10600</v>
          </cell>
          <cell r="K166">
            <v>14143</v>
          </cell>
          <cell r="L166">
            <v>10684</v>
          </cell>
          <cell r="M166">
            <v>5781</v>
          </cell>
          <cell r="N166">
            <v>6232</v>
          </cell>
          <cell r="O166">
            <v>5083</v>
          </cell>
          <cell r="P166">
            <v>10502</v>
          </cell>
          <cell r="Q166">
            <v>12509</v>
          </cell>
          <cell r="R166">
            <v>12187</v>
          </cell>
          <cell r="S166">
            <v>13223</v>
          </cell>
          <cell r="T166">
            <v>13192</v>
          </cell>
          <cell r="U166">
            <v>11204</v>
          </cell>
          <cell r="V166">
            <v>9931</v>
          </cell>
          <cell r="W166">
            <v>13404</v>
          </cell>
          <cell r="X166">
            <v>9275</v>
          </cell>
          <cell r="Y166">
            <v>10163</v>
          </cell>
          <cell r="Z166">
            <v>11996</v>
          </cell>
          <cell r="AA166">
            <v>9816</v>
          </cell>
          <cell r="AB166">
            <v>10804</v>
          </cell>
          <cell r="AC166">
            <v>11602</v>
          </cell>
          <cell r="AD166">
            <v>8443</v>
          </cell>
          <cell r="AE166">
            <v>18530</v>
          </cell>
          <cell r="AF166">
            <v>25858</v>
          </cell>
          <cell r="AG166">
            <v>16444</v>
          </cell>
          <cell r="AH166">
            <v>9812</v>
          </cell>
          <cell r="AI166">
            <v>12106</v>
          </cell>
          <cell r="AJ166">
            <v>8194</v>
          </cell>
          <cell r="AK166">
            <v>8618</v>
          </cell>
          <cell r="AL166">
            <v>3588</v>
          </cell>
          <cell r="AM166">
            <v>11389</v>
          </cell>
          <cell r="AN166">
            <v>8984</v>
          </cell>
          <cell r="AO166">
            <v>10884</v>
          </cell>
          <cell r="AP166">
            <v>3782</v>
          </cell>
          <cell r="AQ166">
            <v>1389</v>
          </cell>
          <cell r="AR166">
            <v>1313</v>
          </cell>
        </row>
        <row r="167">
          <cell r="A167" t="str">
            <v>MYLAN LABS, INC.</v>
          </cell>
          <cell r="B167" t="str">
            <v>DIPHENOXYLATE/ATR 05/1981 MYN</v>
          </cell>
          <cell r="C167" t="str">
            <v>Sales $</v>
          </cell>
          <cell r="D167" t="str">
            <v>05/1981 MYN</v>
          </cell>
          <cell r="E167" t="str">
            <v>05/1981</v>
          </cell>
          <cell r="F167" t="str">
            <v>05</v>
          </cell>
          <cell r="G167" t="str">
            <v>1981</v>
          </cell>
          <cell r="H167" t="str">
            <v>05/1/1981</v>
          </cell>
          <cell r="I167">
            <v>1440692</v>
          </cell>
          <cell r="J167">
            <v>1427579</v>
          </cell>
          <cell r="K167">
            <v>1904343</v>
          </cell>
          <cell r="L167">
            <v>1539746</v>
          </cell>
          <cell r="M167">
            <v>1585910</v>
          </cell>
          <cell r="N167">
            <v>1861418</v>
          </cell>
          <cell r="O167">
            <v>1408325</v>
          </cell>
          <cell r="P167">
            <v>1462429</v>
          </cell>
          <cell r="Q167">
            <v>1767342</v>
          </cell>
          <cell r="R167">
            <v>1366470</v>
          </cell>
          <cell r="S167">
            <v>1325100</v>
          </cell>
          <cell r="T167">
            <v>1751610</v>
          </cell>
          <cell r="U167">
            <v>1275449</v>
          </cell>
          <cell r="V167">
            <v>1189986</v>
          </cell>
          <cell r="W167">
            <v>1543591</v>
          </cell>
          <cell r="X167">
            <v>1116993</v>
          </cell>
          <cell r="Y167">
            <v>1127385</v>
          </cell>
          <cell r="Z167">
            <v>1355581</v>
          </cell>
          <cell r="AA167">
            <v>1056287</v>
          </cell>
          <cell r="AB167">
            <v>1061905</v>
          </cell>
          <cell r="AC167">
            <v>1385123</v>
          </cell>
          <cell r="AD167">
            <v>1102156</v>
          </cell>
          <cell r="AE167">
            <v>1376358</v>
          </cell>
          <cell r="AF167">
            <v>1700722</v>
          </cell>
          <cell r="AG167">
            <v>1374951</v>
          </cell>
          <cell r="AH167">
            <v>1190487</v>
          </cell>
          <cell r="AI167">
            <v>1582200</v>
          </cell>
          <cell r="AJ167">
            <v>1196951</v>
          </cell>
          <cell r="AK167">
            <v>1236986</v>
          </cell>
          <cell r="AL167">
            <v>1641286</v>
          </cell>
          <cell r="AM167">
            <v>1274889</v>
          </cell>
          <cell r="AN167">
            <v>1139793</v>
          </cell>
          <cell r="AO167">
            <v>1479447</v>
          </cell>
          <cell r="AP167">
            <v>1129391</v>
          </cell>
          <cell r="AQ167">
            <v>1088392</v>
          </cell>
          <cell r="AR167">
            <v>1317874</v>
          </cell>
        </row>
        <row r="168">
          <cell r="A168" t="str">
            <v>MYLAN LABS, INC.</v>
          </cell>
          <cell r="B168" t="str">
            <v>DIPYRIDAMOLE 08/1982 M/I</v>
          </cell>
          <cell r="C168" t="str">
            <v>Sales $</v>
          </cell>
          <cell r="D168" t="str">
            <v>08/1982 M/I</v>
          </cell>
          <cell r="E168" t="str">
            <v>08/1982</v>
          </cell>
          <cell r="F168" t="str">
            <v>08</v>
          </cell>
          <cell r="G168" t="str">
            <v>1982</v>
          </cell>
          <cell r="H168" t="str">
            <v>08/1/1982</v>
          </cell>
          <cell r="I168">
            <v>94</v>
          </cell>
          <cell r="J168">
            <v>0</v>
          </cell>
          <cell r="K168">
            <v>37</v>
          </cell>
          <cell r="L168">
            <v>85</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row>
        <row r="169">
          <cell r="A169" t="str">
            <v>MYLAN LABS, INC.</v>
          </cell>
          <cell r="B169" t="str">
            <v>DIVALPROEX SOD 04/2009 MYN</v>
          </cell>
          <cell r="C169" t="str">
            <v>Sales $</v>
          </cell>
          <cell r="D169" t="str">
            <v>04/2009 MYN</v>
          </cell>
          <cell r="E169" t="str">
            <v>04/2009</v>
          </cell>
          <cell r="F169" t="str">
            <v>04</v>
          </cell>
          <cell r="G169" t="str">
            <v>2009</v>
          </cell>
          <cell r="H169" t="str">
            <v>04/1/2009</v>
          </cell>
          <cell r="I169">
            <v>245055</v>
          </cell>
          <cell r="J169">
            <v>249408</v>
          </cell>
          <cell r="K169">
            <v>271388</v>
          </cell>
          <cell r="L169">
            <v>215305</v>
          </cell>
          <cell r="M169">
            <v>244466</v>
          </cell>
          <cell r="N169">
            <v>609043</v>
          </cell>
          <cell r="O169">
            <v>482197</v>
          </cell>
          <cell r="P169">
            <v>590697</v>
          </cell>
          <cell r="Q169">
            <v>536818</v>
          </cell>
          <cell r="R169">
            <v>463900</v>
          </cell>
          <cell r="S169">
            <v>435083</v>
          </cell>
          <cell r="T169">
            <v>611306</v>
          </cell>
          <cell r="U169">
            <v>474962</v>
          </cell>
          <cell r="V169">
            <v>482629</v>
          </cell>
          <cell r="W169">
            <v>722128</v>
          </cell>
          <cell r="X169">
            <v>611705</v>
          </cell>
          <cell r="Y169">
            <v>636149</v>
          </cell>
          <cell r="Z169">
            <v>787075</v>
          </cell>
          <cell r="AA169">
            <v>648721</v>
          </cell>
          <cell r="AB169">
            <v>679109</v>
          </cell>
          <cell r="AC169">
            <v>719610</v>
          </cell>
          <cell r="AD169">
            <v>358458</v>
          </cell>
          <cell r="AE169">
            <v>317234</v>
          </cell>
          <cell r="AF169">
            <v>538614</v>
          </cell>
          <cell r="AG169">
            <v>476432</v>
          </cell>
          <cell r="AH169">
            <v>334950</v>
          </cell>
          <cell r="AI169">
            <v>455906</v>
          </cell>
          <cell r="AJ169">
            <v>431016</v>
          </cell>
          <cell r="AK169">
            <v>422113</v>
          </cell>
          <cell r="AL169">
            <v>277942</v>
          </cell>
          <cell r="AM169">
            <v>31167</v>
          </cell>
          <cell r="AN169">
            <v>349371</v>
          </cell>
          <cell r="AO169">
            <v>391166</v>
          </cell>
          <cell r="AP169">
            <v>276740</v>
          </cell>
          <cell r="AQ169">
            <v>233519</v>
          </cell>
          <cell r="AR169">
            <v>334970</v>
          </cell>
        </row>
        <row r="170">
          <cell r="A170" t="str">
            <v>MYLAN LABS, INC.</v>
          </cell>
          <cell r="B170" t="str">
            <v>DIVALPROEX SOD 06/2009 M/I</v>
          </cell>
          <cell r="C170" t="str">
            <v>Sales $</v>
          </cell>
          <cell r="D170" t="str">
            <v>06/2009 M/I</v>
          </cell>
          <cell r="E170" t="str">
            <v>06/2009</v>
          </cell>
          <cell r="F170" t="str">
            <v>06</v>
          </cell>
          <cell r="G170" t="str">
            <v>2009</v>
          </cell>
          <cell r="H170" t="str">
            <v>06/1/2009</v>
          </cell>
          <cell r="I170">
            <v>23313</v>
          </cell>
          <cell r="J170">
            <v>28099</v>
          </cell>
          <cell r="K170">
            <v>37470</v>
          </cell>
          <cell r="L170">
            <v>29862</v>
          </cell>
          <cell r="M170">
            <v>31361</v>
          </cell>
          <cell r="N170">
            <v>41885</v>
          </cell>
          <cell r="O170">
            <v>42599</v>
          </cell>
          <cell r="P170">
            <v>58916</v>
          </cell>
          <cell r="Q170">
            <v>93929</v>
          </cell>
          <cell r="R170">
            <v>84695</v>
          </cell>
          <cell r="S170">
            <v>68979</v>
          </cell>
          <cell r="T170">
            <v>109930</v>
          </cell>
          <cell r="U170">
            <v>69005</v>
          </cell>
          <cell r="V170">
            <v>66458</v>
          </cell>
          <cell r="W170">
            <v>101272</v>
          </cell>
          <cell r="X170">
            <v>69603</v>
          </cell>
          <cell r="Y170">
            <v>53557</v>
          </cell>
          <cell r="Z170">
            <v>63236</v>
          </cell>
          <cell r="AA170">
            <v>225164</v>
          </cell>
          <cell r="AB170">
            <v>302666</v>
          </cell>
          <cell r="AC170">
            <v>363040</v>
          </cell>
          <cell r="AD170">
            <v>417756</v>
          </cell>
          <cell r="AE170">
            <v>241691</v>
          </cell>
          <cell r="AF170">
            <v>61412</v>
          </cell>
          <cell r="AG170">
            <v>26664</v>
          </cell>
          <cell r="AH170">
            <v>33826</v>
          </cell>
          <cell r="AI170">
            <v>40170</v>
          </cell>
          <cell r="AJ170">
            <v>26784</v>
          </cell>
          <cell r="AK170">
            <v>29499</v>
          </cell>
          <cell r="AL170">
            <v>39595</v>
          </cell>
          <cell r="AM170">
            <v>29534</v>
          </cell>
          <cell r="AN170">
            <v>29107</v>
          </cell>
          <cell r="AO170">
            <v>32381</v>
          </cell>
          <cell r="AP170">
            <v>27172</v>
          </cell>
          <cell r="AQ170">
            <v>26325</v>
          </cell>
          <cell r="AR170">
            <v>32997</v>
          </cell>
        </row>
        <row r="171">
          <cell r="A171" t="str">
            <v>MYLAN LABS, INC.</v>
          </cell>
          <cell r="B171" t="str">
            <v>DIVALPROEX SOD ER 01/2009 MYN</v>
          </cell>
          <cell r="C171" t="str">
            <v>Sales $</v>
          </cell>
          <cell r="D171" t="str">
            <v>01/2009 MYN</v>
          </cell>
          <cell r="E171" t="str">
            <v>01/2009</v>
          </cell>
          <cell r="F171" t="str">
            <v>01</v>
          </cell>
          <cell r="G171" t="str">
            <v>2009</v>
          </cell>
          <cell r="H171" t="str">
            <v>01/1/2009</v>
          </cell>
          <cell r="I171">
            <v>5025200</v>
          </cell>
          <cell r="J171">
            <v>5164204</v>
          </cell>
          <cell r="K171">
            <v>6341205</v>
          </cell>
          <cell r="L171">
            <v>4819039</v>
          </cell>
          <cell r="M171">
            <v>5174223</v>
          </cell>
          <cell r="N171">
            <v>6224378</v>
          </cell>
          <cell r="O171">
            <v>4725943</v>
          </cell>
          <cell r="P171">
            <v>4784814</v>
          </cell>
          <cell r="Q171">
            <v>5082557</v>
          </cell>
          <cell r="R171">
            <v>4009454</v>
          </cell>
          <cell r="S171">
            <v>4526897</v>
          </cell>
          <cell r="T171">
            <v>5703504</v>
          </cell>
          <cell r="U171">
            <v>3657392</v>
          </cell>
          <cell r="V171">
            <v>3615224</v>
          </cell>
          <cell r="W171">
            <v>4137995</v>
          </cell>
          <cell r="X171">
            <v>3357915</v>
          </cell>
          <cell r="Y171">
            <v>3440205</v>
          </cell>
          <cell r="Z171">
            <v>4215810</v>
          </cell>
          <cell r="AA171">
            <v>3312705</v>
          </cell>
          <cell r="AB171">
            <v>3399151</v>
          </cell>
          <cell r="AC171">
            <v>4085116</v>
          </cell>
          <cell r="AD171">
            <v>3220542</v>
          </cell>
          <cell r="AE171">
            <v>3354893</v>
          </cell>
          <cell r="AF171">
            <v>4009030</v>
          </cell>
          <cell r="AG171">
            <v>3297655</v>
          </cell>
          <cell r="AH171">
            <v>3196611</v>
          </cell>
          <cell r="AI171">
            <v>3900426</v>
          </cell>
          <cell r="AJ171">
            <v>3017876</v>
          </cell>
          <cell r="AK171">
            <v>3003218</v>
          </cell>
          <cell r="AL171">
            <v>12985680</v>
          </cell>
          <cell r="AM171">
            <v>27293029</v>
          </cell>
          <cell r="AN171">
            <v>28795954</v>
          </cell>
          <cell r="AO171">
            <v>51457442</v>
          </cell>
          <cell r="AP171">
            <v>38173558</v>
          </cell>
          <cell r="AQ171">
            <v>38971693</v>
          </cell>
          <cell r="AR171">
            <v>45143322</v>
          </cell>
        </row>
        <row r="172">
          <cell r="A172" t="str">
            <v>MYLAN LABS, INC.</v>
          </cell>
          <cell r="B172" t="str">
            <v>DIVALPROEX SOD ER 02/2009 M/I</v>
          </cell>
          <cell r="C172" t="str">
            <v>Sales $</v>
          </cell>
          <cell r="D172" t="str">
            <v>02/2009 M/I</v>
          </cell>
          <cell r="E172" t="str">
            <v>02/2009</v>
          </cell>
          <cell r="F172" t="str">
            <v>02</v>
          </cell>
          <cell r="G172" t="str">
            <v>2009</v>
          </cell>
          <cell r="H172" t="str">
            <v>02/1/2009</v>
          </cell>
          <cell r="I172">
            <v>320858</v>
          </cell>
          <cell r="J172">
            <v>324218</v>
          </cell>
          <cell r="K172">
            <v>400821</v>
          </cell>
          <cell r="L172">
            <v>313023</v>
          </cell>
          <cell r="M172">
            <v>308077</v>
          </cell>
          <cell r="N172">
            <v>336289</v>
          </cell>
          <cell r="O172">
            <v>264831</v>
          </cell>
          <cell r="P172">
            <v>248269</v>
          </cell>
          <cell r="Q172">
            <v>291155</v>
          </cell>
          <cell r="R172">
            <v>221718</v>
          </cell>
          <cell r="S172">
            <v>228087</v>
          </cell>
          <cell r="T172">
            <v>291158</v>
          </cell>
          <cell r="U172">
            <v>237557</v>
          </cell>
          <cell r="V172">
            <v>225284</v>
          </cell>
          <cell r="W172">
            <v>283277</v>
          </cell>
          <cell r="X172">
            <v>222476</v>
          </cell>
          <cell r="Y172">
            <v>234522</v>
          </cell>
          <cell r="Z172">
            <v>264241</v>
          </cell>
          <cell r="AA172">
            <v>253534</v>
          </cell>
          <cell r="AB172">
            <v>250986</v>
          </cell>
          <cell r="AC172">
            <v>334179</v>
          </cell>
          <cell r="AD172">
            <v>232561</v>
          </cell>
          <cell r="AE172">
            <v>226159</v>
          </cell>
          <cell r="AF172">
            <v>269109</v>
          </cell>
          <cell r="AG172">
            <v>233778</v>
          </cell>
          <cell r="AH172">
            <v>243971</v>
          </cell>
          <cell r="AI172">
            <v>270335</v>
          </cell>
          <cell r="AJ172">
            <v>229330</v>
          </cell>
          <cell r="AK172">
            <v>236849</v>
          </cell>
          <cell r="AL172">
            <v>493091</v>
          </cell>
          <cell r="AM172">
            <v>1272284</v>
          </cell>
          <cell r="AN172">
            <v>1486791</v>
          </cell>
          <cell r="AO172">
            <v>2094048</v>
          </cell>
          <cell r="AP172">
            <v>1815729</v>
          </cell>
          <cell r="AQ172">
            <v>1903458</v>
          </cell>
          <cell r="AR172">
            <v>2408086</v>
          </cell>
        </row>
        <row r="173">
          <cell r="A173" t="str">
            <v>MYLAN LABS, INC.</v>
          </cell>
          <cell r="B173" t="str">
            <v>DONEPEZIL HCL 06/2011 MYN</v>
          </cell>
          <cell r="C173" t="str">
            <v>Sales $</v>
          </cell>
          <cell r="D173" t="str">
            <v>06/2011 MYN</v>
          </cell>
          <cell r="E173" t="str">
            <v>06/2011</v>
          </cell>
          <cell r="F173" t="str">
            <v>06</v>
          </cell>
          <cell r="G173" t="str">
            <v>2011</v>
          </cell>
          <cell r="H173" t="str">
            <v>06/1/2011</v>
          </cell>
          <cell r="I173">
            <v>0</v>
          </cell>
          <cell r="J173">
            <v>0</v>
          </cell>
          <cell r="K173">
            <v>0</v>
          </cell>
          <cell r="L173">
            <v>0</v>
          </cell>
          <cell r="M173">
            <v>0</v>
          </cell>
          <cell r="N173">
            <v>4874</v>
          </cell>
          <cell r="O173">
            <v>5928</v>
          </cell>
          <cell r="P173">
            <v>5700</v>
          </cell>
          <cell r="Q173">
            <v>6705</v>
          </cell>
          <cell r="R173">
            <v>7073</v>
          </cell>
          <cell r="S173">
            <v>5739</v>
          </cell>
          <cell r="T173">
            <v>8785</v>
          </cell>
          <cell r="U173">
            <v>6111</v>
          </cell>
          <cell r="V173">
            <v>744</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row>
        <row r="174">
          <cell r="A174" t="str">
            <v>MYLAN LABS, INC.</v>
          </cell>
          <cell r="B174" t="str">
            <v>DONEPEZIL HCL 12/2010 M/I</v>
          </cell>
          <cell r="C174" t="str">
            <v>Sales $</v>
          </cell>
          <cell r="D174" t="str">
            <v>12/2010 M/I</v>
          </cell>
          <cell r="E174" t="str">
            <v>12/2010</v>
          </cell>
          <cell r="F174" t="str">
            <v>12</v>
          </cell>
          <cell r="G174" t="str">
            <v>2010</v>
          </cell>
          <cell r="H174" t="str">
            <v>12/1/2010</v>
          </cell>
          <cell r="I174">
            <v>259014</v>
          </cell>
          <cell r="J174">
            <v>284162</v>
          </cell>
          <cell r="K174">
            <v>337378</v>
          </cell>
          <cell r="L174">
            <v>302003</v>
          </cell>
          <cell r="M174">
            <v>353291</v>
          </cell>
          <cell r="N174">
            <v>166468</v>
          </cell>
          <cell r="O174">
            <v>21087</v>
          </cell>
          <cell r="P174">
            <v>12293</v>
          </cell>
          <cell r="Q174">
            <v>5659</v>
          </cell>
          <cell r="R174">
            <v>3422</v>
          </cell>
          <cell r="S174">
            <v>4026</v>
          </cell>
          <cell r="T174">
            <v>9886</v>
          </cell>
          <cell r="U174">
            <v>1121</v>
          </cell>
          <cell r="V174">
            <v>1009</v>
          </cell>
          <cell r="W174">
            <v>2539</v>
          </cell>
          <cell r="X174">
            <v>1425</v>
          </cell>
          <cell r="Y174">
            <v>1125</v>
          </cell>
          <cell r="Z174">
            <v>1244</v>
          </cell>
          <cell r="AA174">
            <v>862</v>
          </cell>
          <cell r="AB174">
            <v>291</v>
          </cell>
          <cell r="AC174">
            <v>39</v>
          </cell>
          <cell r="AD174">
            <v>87</v>
          </cell>
          <cell r="AE174">
            <v>0</v>
          </cell>
          <cell r="AF174">
            <v>39</v>
          </cell>
          <cell r="AG174">
            <v>0</v>
          </cell>
          <cell r="AH174">
            <v>0</v>
          </cell>
          <cell r="AI174">
            <v>0</v>
          </cell>
          <cell r="AJ174">
            <v>0</v>
          </cell>
          <cell r="AK174">
            <v>0</v>
          </cell>
          <cell r="AL174">
            <v>0</v>
          </cell>
          <cell r="AM174">
            <v>0</v>
          </cell>
          <cell r="AN174">
            <v>0</v>
          </cell>
          <cell r="AO174">
            <v>0</v>
          </cell>
          <cell r="AP174">
            <v>0</v>
          </cell>
          <cell r="AQ174">
            <v>0</v>
          </cell>
          <cell r="AR174">
            <v>0</v>
          </cell>
        </row>
        <row r="175">
          <cell r="A175" t="str">
            <v>MYLAN LABS, INC.</v>
          </cell>
          <cell r="B175" t="str">
            <v>DOXAZOSIN MESY 02/2001 M/I</v>
          </cell>
          <cell r="C175" t="str">
            <v>Sales $</v>
          </cell>
          <cell r="D175" t="str">
            <v>02/2001 M/I</v>
          </cell>
          <cell r="E175" t="str">
            <v>02/2001</v>
          </cell>
          <cell r="F175" t="str">
            <v>02</v>
          </cell>
          <cell r="G175" t="str">
            <v>2001</v>
          </cell>
          <cell r="H175" t="str">
            <v>02/1/2001</v>
          </cell>
          <cell r="I175">
            <v>19836</v>
          </cell>
          <cell r="J175">
            <v>20132</v>
          </cell>
          <cell r="K175">
            <v>22609</v>
          </cell>
          <cell r="L175">
            <v>18047</v>
          </cell>
          <cell r="M175">
            <v>17440</v>
          </cell>
          <cell r="N175">
            <v>21577</v>
          </cell>
          <cell r="O175">
            <v>14924</v>
          </cell>
          <cell r="P175">
            <v>15200</v>
          </cell>
          <cell r="Q175">
            <v>22842</v>
          </cell>
          <cell r="R175">
            <v>25361</v>
          </cell>
          <cell r="S175">
            <v>18661</v>
          </cell>
          <cell r="T175">
            <v>20486</v>
          </cell>
          <cell r="U175">
            <v>16786</v>
          </cell>
          <cell r="V175">
            <v>18013</v>
          </cell>
          <cell r="W175">
            <v>23166</v>
          </cell>
          <cell r="X175">
            <v>26818</v>
          </cell>
          <cell r="Y175">
            <v>21079</v>
          </cell>
          <cell r="Z175">
            <v>11731</v>
          </cell>
          <cell r="AA175">
            <v>8151</v>
          </cell>
          <cell r="AB175">
            <v>8485</v>
          </cell>
          <cell r="AC175">
            <v>9795</v>
          </cell>
          <cell r="AD175">
            <v>8725</v>
          </cell>
          <cell r="AE175">
            <v>17625</v>
          </cell>
          <cell r="AF175">
            <v>23422</v>
          </cell>
          <cell r="AG175">
            <v>19920</v>
          </cell>
          <cell r="AH175">
            <v>19293</v>
          </cell>
          <cell r="AI175">
            <v>24603</v>
          </cell>
          <cell r="AJ175">
            <v>20345</v>
          </cell>
          <cell r="AK175">
            <v>20217</v>
          </cell>
          <cell r="AL175">
            <v>40376</v>
          </cell>
          <cell r="AM175">
            <v>100680</v>
          </cell>
          <cell r="AN175">
            <v>94027</v>
          </cell>
          <cell r="AO175">
            <v>137581</v>
          </cell>
          <cell r="AP175">
            <v>107773</v>
          </cell>
          <cell r="AQ175">
            <v>118194</v>
          </cell>
          <cell r="AR175">
            <v>159937</v>
          </cell>
        </row>
        <row r="176">
          <cell r="A176" t="str">
            <v>MYLAN LABS, INC.</v>
          </cell>
          <cell r="B176" t="str">
            <v>DOXAZOSIN MESY 11/2000 MYN</v>
          </cell>
          <cell r="C176" t="str">
            <v>Sales $</v>
          </cell>
          <cell r="D176" t="str">
            <v>11/2000 MYN</v>
          </cell>
          <cell r="E176" t="str">
            <v>11/2000</v>
          </cell>
          <cell r="F176" t="str">
            <v>11</v>
          </cell>
          <cell r="G176" t="str">
            <v>2000</v>
          </cell>
          <cell r="H176" t="str">
            <v>11/1/2000</v>
          </cell>
          <cell r="I176">
            <v>564878</v>
          </cell>
          <cell r="J176">
            <v>597054</v>
          </cell>
          <cell r="K176">
            <v>829367</v>
          </cell>
          <cell r="L176">
            <v>746933</v>
          </cell>
          <cell r="M176">
            <v>590853</v>
          </cell>
          <cell r="N176">
            <v>698741</v>
          </cell>
          <cell r="O176">
            <v>488348</v>
          </cell>
          <cell r="P176">
            <v>475865</v>
          </cell>
          <cell r="Q176">
            <v>624869</v>
          </cell>
          <cell r="R176">
            <v>604559</v>
          </cell>
          <cell r="S176">
            <v>522837</v>
          </cell>
          <cell r="T176">
            <v>665993</v>
          </cell>
          <cell r="U176">
            <v>393320</v>
          </cell>
          <cell r="V176">
            <v>392691</v>
          </cell>
          <cell r="W176">
            <v>449250</v>
          </cell>
          <cell r="X176">
            <v>286594</v>
          </cell>
          <cell r="Y176">
            <v>341159</v>
          </cell>
          <cell r="Z176">
            <v>487013</v>
          </cell>
          <cell r="AA176">
            <v>383148</v>
          </cell>
          <cell r="AB176">
            <v>358453</v>
          </cell>
          <cell r="AC176">
            <v>248120</v>
          </cell>
          <cell r="AD176">
            <v>741281</v>
          </cell>
          <cell r="AE176">
            <v>399626</v>
          </cell>
          <cell r="AF176">
            <v>568862</v>
          </cell>
          <cell r="AG176">
            <v>476972</v>
          </cell>
          <cell r="AH176">
            <v>463634</v>
          </cell>
          <cell r="AI176">
            <v>584321</v>
          </cell>
          <cell r="AJ176">
            <v>454772</v>
          </cell>
          <cell r="AK176">
            <v>674809</v>
          </cell>
          <cell r="AL176">
            <v>1229191</v>
          </cell>
          <cell r="AM176">
            <v>4597303</v>
          </cell>
          <cell r="AN176">
            <v>5403187</v>
          </cell>
          <cell r="AO176">
            <v>7585041</v>
          </cell>
          <cell r="AP176">
            <v>5870420</v>
          </cell>
          <cell r="AQ176">
            <v>5934738</v>
          </cell>
          <cell r="AR176">
            <v>7416924</v>
          </cell>
        </row>
        <row r="177">
          <cell r="A177" t="str">
            <v>MYLAN LABS, INC.</v>
          </cell>
          <cell r="B177" t="str">
            <v>DOXEPIN HCL 05/1987 M/I</v>
          </cell>
          <cell r="C177" t="str">
            <v>Sales $</v>
          </cell>
          <cell r="D177" t="str">
            <v>05/1987 M/I</v>
          </cell>
          <cell r="E177" t="str">
            <v>05/1987</v>
          </cell>
          <cell r="F177" t="str">
            <v>05</v>
          </cell>
          <cell r="G177" t="str">
            <v>1987</v>
          </cell>
          <cell r="H177" t="str">
            <v>05/1/1987</v>
          </cell>
          <cell r="I177">
            <v>9391</v>
          </cell>
          <cell r="J177">
            <v>18782</v>
          </cell>
          <cell r="K177">
            <v>8359</v>
          </cell>
          <cell r="L177">
            <v>6789</v>
          </cell>
          <cell r="M177">
            <v>8270</v>
          </cell>
          <cell r="N177">
            <v>10485</v>
          </cell>
          <cell r="O177">
            <v>10896</v>
          </cell>
          <cell r="P177">
            <v>12172</v>
          </cell>
          <cell r="Q177">
            <v>13917</v>
          </cell>
          <cell r="R177">
            <v>12696</v>
          </cell>
          <cell r="S177">
            <v>9906</v>
          </cell>
          <cell r="T177">
            <v>15200</v>
          </cell>
          <cell r="U177">
            <v>20068</v>
          </cell>
          <cell r="V177">
            <v>12009</v>
          </cell>
          <cell r="W177">
            <v>24752</v>
          </cell>
          <cell r="X177">
            <v>21468</v>
          </cell>
          <cell r="Y177">
            <v>12487</v>
          </cell>
          <cell r="Z177">
            <v>18717</v>
          </cell>
          <cell r="AA177">
            <v>17397</v>
          </cell>
          <cell r="AB177">
            <v>16207</v>
          </cell>
          <cell r="AC177">
            <v>21238</v>
          </cell>
          <cell r="AD177">
            <v>19928</v>
          </cell>
          <cell r="AE177">
            <v>18074</v>
          </cell>
          <cell r="AF177">
            <v>27641</v>
          </cell>
          <cell r="AG177">
            <v>27673</v>
          </cell>
          <cell r="AH177">
            <v>28074</v>
          </cell>
          <cell r="AI177">
            <v>34457</v>
          </cell>
          <cell r="AJ177">
            <v>24240</v>
          </cell>
          <cell r="AK177">
            <v>27861</v>
          </cell>
          <cell r="AL177">
            <v>36158</v>
          </cell>
          <cell r="AM177">
            <v>31136</v>
          </cell>
          <cell r="AN177">
            <v>36343</v>
          </cell>
          <cell r="AO177">
            <v>43610</v>
          </cell>
          <cell r="AP177">
            <v>32323</v>
          </cell>
          <cell r="AQ177">
            <v>32852</v>
          </cell>
          <cell r="AR177">
            <v>37674</v>
          </cell>
        </row>
        <row r="178">
          <cell r="A178" t="str">
            <v>MYLAN LABS, INC.</v>
          </cell>
          <cell r="B178" t="str">
            <v>DOXEPIN HCL 07/1986 MYN</v>
          </cell>
          <cell r="C178" t="str">
            <v>Sales $</v>
          </cell>
          <cell r="D178" t="str">
            <v>07/1986 MYN</v>
          </cell>
          <cell r="E178" t="str">
            <v>07/1986</v>
          </cell>
          <cell r="F178" t="str">
            <v>07</v>
          </cell>
          <cell r="G178" t="str">
            <v>1986</v>
          </cell>
          <cell r="H178" t="str">
            <v>07/1/1986</v>
          </cell>
          <cell r="I178">
            <v>479380</v>
          </cell>
          <cell r="J178">
            <v>525773</v>
          </cell>
          <cell r="K178">
            <v>652063</v>
          </cell>
          <cell r="L178">
            <v>511484</v>
          </cell>
          <cell r="M178">
            <v>524575</v>
          </cell>
          <cell r="N178">
            <v>642461</v>
          </cell>
          <cell r="O178">
            <v>979563</v>
          </cell>
          <cell r="P178">
            <v>1378008</v>
          </cell>
          <cell r="Q178">
            <v>1823397</v>
          </cell>
          <cell r="R178">
            <v>1536583</v>
          </cell>
          <cell r="S178">
            <v>1523693</v>
          </cell>
          <cell r="T178">
            <v>1977327</v>
          </cell>
          <cell r="U178">
            <v>1567567</v>
          </cell>
          <cell r="V178">
            <v>1585539</v>
          </cell>
          <cell r="W178">
            <v>1818424</v>
          </cell>
          <cell r="X178">
            <v>1681777</v>
          </cell>
          <cell r="Y178">
            <v>1630498</v>
          </cell>
          <cell r="Z178">
            <v>2032111</v>
          </cell>
          <cell r="AA178">
            <v>1842821</v>
          </cell>
          <cell r="AB178">
            <v>1969420</v>
          </cell>
          <cell r="AC178">
            <v>2499638</v>
          </cell>
          <cell r="AD178">
            <v>2035464</v>
          </cell>
          <cell r="AE178">
            <v>2040635</v>
          </cell>
          <cell r="AF178">
            <v>2658448</v>
          </cell>
          <cell r="AG178">
            <v>2253078</v>
          </cell>
          <cell r="AH178">
            <v>2276713</v>
          </cell>
          <cell r="AI178">
            <v>2767725</v>
          </cell>
          <cell r="AJ178">
            <v>2228151</v>
          </cell>
          <cell r="AK178">
            <v>2297806</v>
          </cell>
          <cell r="AL178">
            <v>2750769</v>
          </cell>
          <cell r="AM178">
            <v>2284795</v>
          </cell>
          <cell r="AN178">
            <v>2344749</v>
          </cell>
          <cell r="AO178">
            <v>2927039</v>
          </cell>
          <cell r="AP178">
            <v>2324331</v>
          </cell>
          <cell r="AQ178">
            <v>2263207</v>
          </cell>
          <cell r="AR178">
            <v>2730813</v>
          </cell>
        </row>
        <row r="179">
          <cell r="A179" t="str">
            <v>MYLAN LABS, INC.</v>
          </cell>
          <cell r="B179" t="str">
            <v>DOXYCYCLINE HYC DR 01/2011 MYN</v>
          </cell>
          <cell r="C179" t="str">
            <v>Sales $</v>
          </cell>
          <cell r="D179" t="str">
            <v>01/2011 MYN</v>
          </cell>
          <cell r="E179" t="str">
            <v>01/2011</v>
          </cell>
          <cell r="F179" t="str">
            <v>01</v>
          </cell>
          <cell r="G179" t="str">
            <v>2011</v>
          </cell>
          <cell r="H179" t="str">
            <v>01/1/2011</v>
          </cell>
          <cell r="I179">
            <v>595325</v>
          </cell>
          <cell r="J179">
            <v>915043</v>
          </cell>
          <cell r="K179">
            <v>1072751</v>
          </cell>
          <cell r="L179">
            <v>684245</v>
          </cell>
          <cell r="M179">
            <v>763616</v>
          </cell>
          <cell r="N179">
            <v>941938</v>
          </cell>
          <cell r="O179">
            <v>1087090</v>
          </cell>
          <cell r="P179">
            <v>1046045</v>
          </cell>
          <cell r="Q179">
            <v>1289929</v>
          </cell>
          <cell r="R179">
            <v>1242775</v>
          </cell>
          <cell r="S179">
            <v>1078593</v>
          </cell>
          <cell r="T179">
            <v>1459499</v>
          </cell>
          <cell r="U179">
            <v>1260227</v>
          </cell>
          <cell r="V179">
            <v>1110377</v>
          </cell>
          <cell r="W179">
            <v>1337815</v>
          </cell>
          <cell r="X179">
            <v>1060559</v>
          </cell>
          <cell r="Y179">
            <v>22921195</v>
          </cell>
          <cell r="Z179">
            <v>13368558</v>
          </cell>
          <cell r="AA179">
            <v>11348496</v>
          </cell>
          <cell r="AB179">
            <v>10824325</v>
          </cell>
          <cell r="AC179">
            <v>13409301</v>
          </cell>
          <cell r="AD179">
            <v>10718072</v>
          </cell>
          <cell r="AE179">
            <v>10842797</v>
          </cell>
          <cell r="AF179">
            <v>15307547</v>
          </cell>
          <cell r="AG179">
            <v>13949614</v>
          </cell>
          <cell r="AH179">
            <v>11332685</v>
          </cell>
          <cell r="AI179">
            <v>13132717</v>
          </cell>
          <cell r="AJ179">
            <v>13581020</v>
          </cell>
          <cell r="AK179">
            <v>11209592</v>
          </cell>
          <cell r="AL179">
            <v>13292011</v>
          </cell>
          <cell r="AM179">
            <v>9951765</v>
          </cell>
          <cell r="AN179">
            <v>9203251</v>
          </cell>
          <cell r="AO179">
            <v>10570237</v>
          </cell>
          <cell r="AP179">
            <v>7597362</v>
          </cell>
          <cell r="AQ179">
            <v>5028087</v>
          </cell>
          <cell r="AR179">
            <v>5522641</v>
          </cell>
        </row>
        <row r="180">
          <cell r="A180" t="str">
            <v>MYLAN LABS, INC.</v>
          </cell>
          <cell r="B180" t="str">
            <v>DOXYCYCLINE HYCLAT 07/1984 MYN</v>
          </cell>
          <cell r="C180" t="str">
            <v>Sales $</v>
          </cell>
          <cell r="D180" t="str">
            <v>07/1984 MYN</v>
          </cell>
          <cell r="E180" t="str">
            <v>07/1984</v>
          </cell>
          <cell r="F180" t="str">
            <v>07</v>
          </cell>
          <cell r="G180" t="str">
            <v>1984</v>
          </cell>
          <cell r="H180" t="str">
            <v>07/1/1984</v>
          </cell>
          <cell r="I180">
            <v>10</v>
          </cell>
          <cell r="J180">
            <v>15</v>
          </cell>
          <cell r="K180">
            <v>22</v>
          </cell>
          <cell r="L180">
            <v>0</v>
          </cell>
          <cell r="M180">
            <v>0</v>
          </cell>
          <cell r="N180">
            <v>12</v>
          </cell>
          <cell r="O180">
            <v>13</v>
          </cell>
          <cell r="P180">
            <v>13</v>
          </cell>
          <cell r="Q180">
            <v>23</v>
          </cell>
          <cell r="R180">
            <v>24</v>
          </cell>
          <cell r="S180">
            <v>18</v>
          </cell>
          <cell r="T180">
            <v>21</v>
          </cell>
          <cell r="U180">
            <v>17</v>
          </cell>
          <cell r="V180">
            <v>0</v>
          </cell>
          <cell r="W180">
            <v>0</v>
          </cell>
          <cell r="X180">
            <v>0</v>
          </cell>
          <cell r="Y180">
            <v>32</v>
          </cell>
          <cell r="Z180">
            <v>26</v>
          </cell>
          <cell r="AA180">
            <v>9</v>
          </cell>
          <cell r="AB180">
            <v>0</v>
          </cell>
          <cell r="AC180">
            <v>16</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row>
        <row r="181">
          <cell r="A181" t="str">
            <v>MYLAN LABS, INC.</v>
          </cell>
          <cell r="B181" t="str">
            <v>DOXYCYCLINE HYCLAT 08/1984 M/I</v>
          </cell>
          <cell r="C181" t="str">
            <v>Sales $</v>
          </cell>
          <cell r="D181" t="str">
            <v>08/1984 M/I</v>
          </cell>
          <cell r="E181" t="str">
            <v>08/1984</v>
          </cell>
          <cell r="F181" t="str">
            <v>08</v>
          </cell>
          <cell r="G181" t="str">
            <v>1984</v>
          </cell>
          <cell r="H181" t="str">
            <v>08/1/1984</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row>
        <row r="182">
          <cell r="A182" t="str">
            <v>MYLAN LABS, INC.</v>
          </cell>
          <cell r="B182" t="str">
            <v>DOXYCYCLINE MONOHYD 01/2007 MYN</v>
          </cell>
          <cell r="C182" t="str">
            <v>Sales $</v>
          </cell>
          <cell r="D182" t="str">
            <v>01/2007 MYN</v>
          </cell>
          <cell r="E182" t="str">
            <v>01/2007</v>
          </cell>
          <cell r="F182" t="str">
            <v>01</v>
          </cell>
          <cell r="G182" t="str">
            <v>2007</v>
          </cell>
          <cell r="H182" t="str">
            <v>01/1/2007</v>
          </cell>
          <cell r="I182">
            <v>501057</v>
          </cell>
          <cell r="J182">
            <v>542734</v>
          </cell>
          <cell r="K182">
            <v>653084</v>
          </cell>
          <cell r="L182">
            <v>654376</v>
          </cell>
          <cell r="M182">
            <v>564540</v>
          </cell>
          <cell r="N182">
            <v>701260</v>
          </cell>
          <cell r="O182">
            <v>518812</v>
          </cell>
          <cell r="P182">
            <v>498926</v>
          </cell>
          <cell r="Q182">
            <v>522637</v>
          </cell>
          <cell r="R182">
            <v>410528</v>
          </cell>
          <cell r="S182">
            <v>462644</v>
          </cell>
          <cell r="T182">
            <v>554338</v>
          </cell>
          <cell r="U182">
            <v>459209</v>
          </cell>
          <cell r="V182">
            <v>395380</v>
          </cell>
          <cell r="W182">
            <v>453478</v>
          </cell>
          <cell r="X182">
            <v>541432</v>
          </cell>
          <cell r="Y182">
            <v>333209</v>
          </cell>
          <cell r="Z182">
            <v>577494</v>
          </cell>
          <cell r="AA182">
            <v>363273</v>
          </cell>
          <cell r="AB182">
            <v>388394</v>
          </cell>
          <cell r="AC182">
            <v>522917</v>
          </cell>
          <cell r="AD182">
            <v>379114</v>
          </cell>
          <cell r="AE182">
            <v>421357</v>
          </cell>
          <cell r="AF182">
            <v>638852</v>
          </cell>
          <cell r="AG182">
            <v>753304</v>
          </cell>
          <cell r="AH182">
            <v>763157</v>
          </cell>
          <cell r="AI182">
            <v>960959</v>
          </cell>
          <cell r="AJ182">
            <v>791139</v>
          </cell>
          <cell r="AK182">
            <v>823565</v>
          </cell>
          <cell r="AL182">
            <v>1078311</v>
          </cell>
          <cell r="AM182">
            <v>862024</v>
          </cell>
          <cell r="AN182">
            <v>883722</v>
          </cell>
          <cell r="AO182">
            <v>770160</v>
          </cell>
          <cell r="AP182">
            <v>658645</v>
          </cell>
          <cell r="AQ182">
            <v>657196</v>
          </cell>
          <cell r="AR182">
            <v>736778</v>
          </cell>
        </row>
        <row r="183">
          <cell r="A183" t="str">
            <v>MYLAN LABS, INC.</v>
          </cell>
          <cell r="B183" t="str">
            <v>DRONABINOL 01/2012 MYN</v>
          </cell>
          <cell r="C183" t="str">
            <v>Sales $</v>
          </cell>
          <cell r="D183" t="str">
            <v>01/2012 MYN</v>
          </cell>
          <cell r="E183" t="str">
            <v>01/2012</v>
          </cell>
          <cell r="F183" t="str">
            <v>01</v>
          </cell>
          <cell r="G183" t="str">
            <v>2012</v>
          </cell>
          <cell r="H183" t="str">
            <v>01/1/2012</v>
          </cell>
          <cell r="I183">
            <v>0</v>
          </cell>
          <cell r="J183">
            <v>0</v>
          </cell>
          <cell r="K183">
            <v>0</v>
          </cell>
          <cell r="L183">
            <v>0</v>
          </cell>
          <cell r="M183">
            <v>0</v>
          </cell>
          <cell r="N183">
            <v>0</v>
          </cell>
          <cell r="O183">
            <v>0</v>
          </cell>
          <cell r="P183">
            <v>0</v>
          </cell>
          <cell r="Q183">
            <v>0</v>
          </cell>
          <cell r="R183">
            <v>0</v>
          </cell>
          <cell r="S183">
            <v>0</v>
          </cell>
          <cell r="T183">
            <v>0</v>
          </cell>
          <cell r="U183">
            <v>16146</v>
          </cell>
          <cell r="V183">
            <v>837527</v>
          </cell>
          <cell r="W183">
            <v>1445017</v>
          </cell>
          <cell r="X183">
            <v>1397816</v>
          </cell>
          <cell r="Y183">
            <v>1434246</v>
          </cell>
          <cell r="Z183">
            <v>1921653</v>
          </cell>
          <cell r="AA183">
            <v>1597684</v>
          </cell>
          <cell r="AB183">
            <v>1637628</v>
          </cell>
          <cell r="AC183">
            <v>1692302</v>
          </cell>
          <cell r="AD183">
            <v>949581</v>
          </cell>
          <cell r="AE183">
            <v>600992</v>
          </cell>
          <cell r="AF183">
            <v>596756</v>
          </cell>
          <cell r="AG183">
            <v>371752</v>
          </cell>
          <cell r="AH183">
            <v>500501</v>
          </cell>
          <cell r="AI183">
            <v>826980</v>
          </cell>
          <cell r="AJ183">
            <v>705885</v>
          </cell>
          <cell r="AK183">
            <v>688780</v>
          </cell>
          <cell r="AL183">
            <v>820504</v>
          </cell>
          <cell r="AM183">
            <v>675637</v>
          </cell>
          <cell r="AN183">
            <v>670217</v>
          </cell>
          <cell r="AO183">
            <v>842129</v>
          </cell>
          <cell r="AP183">
            <v>706033</v>
          </cell>
          <cell r="AQ183">
            <v>712490</v>
          </cell>
          <cell r="AR183">
            <v>835811</v>
          </cell>
        </row>
        <row r="184">
          <cell r="A184" t="str">
            <v>MYLAN LABS, INC.</v>
          </cell>
          <cell r="B184" t="str">
            <v>EDETATE DISOD 01/2003 M/I</v>
          </cell>
          <cell r="C184" t="str">
            <v>Sales $</v>
          </cell>
          <cell r="D184" t="str">
            <v>01/2003 M/I</v>
          </cell>
          <cell r="E184" t="str">
            <v>01/2003</v>
          </cell>
          <cell r="F184" t="str">
            <v>01</v>
          </cell>
          <cell r="G184" t="str">
            <v>2003</v>
          </cell>
          <cell r="H184" t="str">
            <v>01/1/2003</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row>
        <row r="185">
          <cell r="A185" t="str">
            <v>MYLAN LABS, INC.</v>
          </cell>
          <cell r="B185" t="str">
            <v>ENALAPRIL MAL 08/2000 MYN</v>
          </cell>
          <cell r="C185" t="str">
            <v>Sales $</v>
          </cell>
          <cell r="D185" t="str">
            <v>08/2000 MYN</v>
          </cell>
          <cell r="E185" t="str">
            <v>08/2000</v>
          </cell>
          <cell r="F185" t="str">
            <v>08</v>
          </cell>
          <cell r="G185" t="str">
            <v>2000</v>
          </cell>
          <cell r="H185" t="str">
            <v>08/1/2000</v>
          </cell>
          <cell r="I185">
            <v>557505</v>
          </cell>
          <cell r="J185">
            <v>546175</v>
          </cell>
          <cell r="K185">
            <v>697572</v>
          </cell>
          <cell r="L185">
            <v>584233</v>
          </cell>
          <cell r="M185">
            <v>609672</v>
          </cell>
          <cell r="N185">
            <v>688380</v>
          </cell>
          <cell r="O185">
            <v>508790</v>
          </cell>
          <cell r="P185">
            <v>524004</v>
          </cell>
          <cell r="Q185">
            <v>635835</v>
          </cell>
          <cell r="R185">
            <v>507693</v>
          </cell>
          <cell r="S185">
            <v>513534</v>
          </cell>
          <cell r="T185">
            <v>697320</v>
          </cell>
          <cell r="U185">
            <v>526164</v>
          </cell>
          <cell r="V185">
            <v>546007</v>
          </cell>
          <cell r="W185">
            <v>671871</v>
          </cell>
          <cell r="X185">
            <v>515096</v>
          </cell>
          <cell r="Y185">
            <v>530306</v>
          </cell>
          <cell r="Z185">
            <v>645238</v>
          </cell>
          <cell r="AA185">
            <v>527626</v>
          </cell>
          <cell r="AB185">
            <v>521079</v>
          </cell>
          <cell r="AC185">
            <v>663627</v>
          </cell>
          <cell r="AD185">
            <v>516509</v>
          </cell>
          <cell r="AE185">
            <v>573227</v>
          </cell>
          <cell r="AF185">
            <v>672674</v>
          </cell>
          <cell r="AG185">
            <v>522273</v>
          </cell>
          <cell r="AH185">
            <v>552522</v>
          </cell>
          <cell r="AI185">
            <v>684284</v>
          </cell>
          <cell r="AJ185">
            <v>555931</v>
          </cell>
          <cell r="AK185">
            <v>565929</v>
          </cell>
          <cell r="AL185">
            <v>676680</v>
          </cell>
          <cell r="AM185">
            <v>2834503</v>
          </cell>
          <cell r="AN185">
            <v>3471971</v>
          </cell>
          <cell r="AO185">
            <v>4380475</v>
          </cell>
          <cell r="AP185">
            <v>3216293</v>
          </cell>
          <cell r="AQ185">
            <v>2854249</v>
          </cell>
          <cell r="AR185">
            <v>2450403</v>
          </cell>
        </row>
        <row r="186">
          <cell r="A186" t="str">
            <v>MYLAN LABS, INC.</v>
          </cell>
          <cell r="B186" t="str">
            <v>ENALAPRIL MAL 12/2000 M/I</v>
          </cell>
          <cell r="C186" t="str">
            <v>Sales $</v>
          </cell>
          <cell r="D186" t="str">
            <v>12/2000 M/I</v>
          </cell>
          <cell r="E186" t="str">
            <v>12/2000</v>
          </cell>
          <cell r="F186" t="str">
            <v>12</v>
          </cell>
          <cell r="G186" t="str">
            <v>2000</v>
          </cell>
          <cell r="H186" t="str">
            <v>12/1/2000</v>
          </cell>
          <cell r="I186">
            <v>15765</v>
          </cell>
          <cell r="J186">
            <v>15572</v>
          </cell>
          <cell r="K186">
            <v>19658</v>
          </cell>
          <cell r="L186">
            <v>16615</v>
          </cell>
          <cell r="M186">
            <v>14482</v>
          </cell>
          <cell r="N186">
            <v>18384</v>
          </cell>
          <cell r="O186">
            <v>15384</v>
          </cell>
          <cell r="P186">
            <v>14204</v>
          </cell>
          <cell r="Q186">
            <v>14584</v>
          </cell>
          <cell r="R186">
            <v>11826</v>
          </cell>
          <cell r="S186">
            <v>11616</v>
          </cell>
          <cell r="T186">
            <v>16065</v>
          </cell>
          <cell r="U186">
            <v>15153</v>
          </cell>
          <cell r="V186">
            <v>10575</v>
          </cell>
          <cell r="W186">
            <v>13814</v>
          </cell>
          <cell r="X186">
            <v>10464</v>
          </cell>
          <cell r="Y186">
            <v>13547</v>
          </cell>
          <cell r="Z186">
            <v>12640</v>
          </cell>
          <cell r="AA186">
            <v>11161</v>
          </cell>
          <cell r="AB186">
            <v>10649</v>
          </cell>
          <cell r="AC186">
            <v>12501</v>
          </cell>
          <cell r="AD186">
            <v>12120</v>
          </cell>
          <cell r="AE186">
            <v>9532</v>
          </cell>
          <cell r="AF186">
            <v>12396</v>
          </cell>
          <cell r="AG186">
            <v>10088</v>
          </cell>
          <cell r="AH186">
            <v>9809</v>
          </cell>
          <cell r="AI186">
            <v>11812</v>
          </cell>
          <cell r="AJ186">
            <v>8648</v>
          </cell>
          <cell r="AK186">
            <v>9090</v>
          </cell>
          <cell r="AL186">
            <v>10675</v>
          </cell>
          <cell r="AM186">
            <v>17171</v>
          </cell>
          <cell r="AN186">
            <v>20993</v>
          </cell>
          <cell r="AO186">
            <v>38201</v>
          </cell>
          <cell r="AP186">
            <v>34624</v>
          </cell>
          <cell r="AQ186">
            <v>26481</v>
          </cell>
          <cell r="AR186">
            <v>24840</v>
          </cell>
        </row>
        <row r="187">
          <cell r="A187" t="str">
            <v>MYLAN LABS, INC.</v>
          </cell>
          <cell r="B187" t="str">
            <v>ENALAPRIL MAL/HCTZ 02/2002 M/I</v>
          </cell>
          <cell r="C187" t="str">
            <v>Sales $</v>
          </cell>
          <cell r="D187" t="str">
            <v>02/2002 M/I</v>
          </cell>
          <cell r="E187" t="str">
            <v>02/2002</v>
          </cell>
          <cell r="F187" t="str">
            <v>02</v>
          </cell>
          <cell r="G187" t="str">
            <v>2002</v>
          </cell>
          <cell r="H187" t="str">
            <v>02/1/2002</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row>
        <row r="188">
          <cell r="A188" t="str">
            <v>MYLAN LABS, INC.</v>
          </cell>
          <cell r="B188" t="str">
            <v>ENALAPRIL MAL/HCTZ 09/2001 MYN</v>
          </cell>
          <cell r="C188" t="str">
            <v>Sales $</v>
          </cell>
          <cell r="D188" t="str">
            <v>09/2001 MYN</v>
          </cell>
          <cell r="E188" t="str">
            <v>09/2001</v>
          </cell>
          <cell r="F188" t="str">
            <v>09</v>
          </cell>
          <cell r="G188" t="str">
            <v>2001</v>
          </cell>
          <cell r="H188" t="str">
            <v>09/1/2001</v>
          </cell>
          <cell r="I188">
            <v>106727</v>
          </cell>
          <cell r="J188">
            <v>108085</v>
          </cell>
          <cell r="K188">
            <v>129551</v>
          </cell>
          <cell r="L188">
            <v>104577</v>
          </cell>
          <cell r="M188">
            <v>173035</v>
          </cell>
          <cell r="N188">
            <v>191371</v>
          </cell>
          <cell r="O188">
            <v>116424</v>
          </cell>
          <cell r="P188">
            <v>110626</v>
          </cell>
          <cell r="Q188">
            <v>123308</v>
          </cell>
          <cell r="R188">
            <v>104297</v>
          </cell>
          <cell r="S188">
            <v>100207</v>
          </cell>
          <cell r="T188">
            <v>127183</v>
          </cell>
          <cell r="U188">
            <v>116240</v>
          </cell>
          <cell r="V188">
            <v>118216</v>
          </cell>
          <cell r="W188">
            <v>130626</v>
          </cell>
          <cell r="X188">
            <v>101792</v>
          </cell>
          <cell r="Y188">
            <v>97687</v>
          </cell>
          <cell r="Z188">
            <v>126098</v>
          </cell>
          <cell r="AA188">
            <v>101689</v>
          </cell>
          <cell r="AB188">
            <v>100864</v>
          </cell>
          <cell r="AC188">
            <v>156338</v>
          </cell>
          <cell r="AD188">
            <v>177403</v>
          </cell>
          <cell r="AE188">
            <v>122272</v>
          </cell>
          <cell r="AF188">
            <v>120842</v>
          </cell>
          <cell r="AG188">
            <v>55847</v>
          </cell>
          <cell r="AH188">
            <v>125361</v>
          </cell>
          <cell r="AI188">
            <v>140203</v>
          </cell>
          <cell r="AJ188">
            <v>208110</v>
          </cell>
          <cell r="AK188">
            <v>104156</v>
          </cell>
          <cell r="AL188">
            <v>132672</v>
          </cell>
          <cell r="AM188">
            <v>119197</v>
          </cell>
          <cell r="AN188">
            <v>95128</v>
          </cell>
          <cell r="AO188">
            <v>133187</v>
          </cell>
          <cell r="AP188">
            <v>99283</v>
          </cell>
          <cell r="AQ188">
            <v>106381</v>
          </cell>
          <cell r="AR188">
            <v>121069</v>
          </cell>
        </row>
        <row r="189">
          <cell r="A189" t="str">
            <v>MYLAN LABS, INC.</v>
          </cell>
          <cell r="B189" t="str">
            <v>ENTACAPONE  M/I</v>
          </cell>
          <cell r="C189" t="str">
            <v>Sales $</v>
          </cell>
          <cell r="D189" t="str">
            <v>CAPONE  M/I</v>
          </cell>
          <cell r="E189" t="str">
            <v xml:space="preserve">CAPONE </v>
          </cell>
          <cell r="F189" t="str">
            <v>CA</v>
          </cell>
          <cell r="G189" t="str">
            <v xml:space="preserve">ONE </v>
          </cell>
          <cell r="H189" t="str">
            <v xml:space="preserve">CA/1/ONE </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4034</v>
          </cell>
        </row>
        <row r="190">
          <cell r="A190" t="str">
            <v>MYLAN LABS, INC.</v>
          </cell>
          <cell r="B190" t="str">
            <v>ENTACAPONE 07/2013 MYN</v>
          </cell>
          <cell r="C190" t="str">
            <v>Sales $</v>
          </cell>
          <cell r="D190" t="str">
            <v>07/2013 MYN</v>
          </cell>
          <cell r="E190" t="str">
            <v>07/2013</v>
          </cell>
          <cell r="F190" t="str">
            <v>07</v>
          </cell>
          <cell r="G190" t="str">
            <v>2013</v>
          </cell>
          <cell r="H190" t="str">
            <v>07/1/2013</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76904</v>
          </cell>
          <cell r="AN190">
            <v>717868</v>
          </cell>
          <cell r="AO190">
            <v>1555843</v>
          </cell>
          <cell r="AP190">
            <v>2335953</v>
          </cell>
          <cell r="AQ190">
            <v>2385980</v>
          </cell>
          <cell r="AR190">
            <v>1689370</v>
          </cell>
        </row>
        <row r="191">
          <cell r="A191" t="str">
            <v>MYLAN LABS, INC.</v>
          </cell>
          <cell r="B191" t="str">
            <v>EPROSARTAN MESY 12/2011 MYN</v>
          </cell>
          <cell r="C191" t="str">
            <v>Sales $</v>
          </cell>
          <cell r="D191" t="str">
            <v>12/2011 MYN</v>
          </cell>
          <cell r="E191" t="str">
            <v>12/2011</v>
          </cell>
          <cell r="F191" t="str">
            <v>12</v>
          </cell>
          <cell r="G191" t="str">
            <v>2011</v>
          </cell>
          <cell r="H191" t="str">
            <v>12/1/2011</v>
          </cell>
          <cell r="I191">
            <v>0</v>
          </cell>
          <cell r="J191">
            <v>0</v>
          </cell>
          <cell r="K191">
            <v>0</v>
          </cell>
          <cell r="L191">
            <v>0</v>
          </cell>
          <cell r="M191">
            <v>0</v>
          </cell>
          <cell r="N191">
            <v>0</v>
          </cell>
          <cell r="O191">
            <v>0</v>
          </cell>
          <cell r="P191">
            <v>0</v>
          </cell>
          <cell r="Q191">
            <v>0</v>
          </cell>
          <cell r="R191">
            <v>0</v>
          </cell>
          <cell r="S191">
            <v>0</v>
          </cell>
          <cell r="T191">
            <v>34044</v>
          </cell>
          <cell r="U191">
            <v>110248</v>
          </cell>
          <cell r="V191">
            <v>145190</v>
          </cell>
          <cell r="W191">
            <v>196506</v>
          </cell>
          <cell r="X191">
            <v>145819</v>
          </cell>
          <cell r="Y191">
            <v>161532</v>
          </cell>
          <cell r="Z191">
            <v>182281</v>
          </cell>
          <cell r="AA191">
            <v>136999</v>
          </cell>
          <cell r="AB191">
            <v>140579</v>
          </cell>
          <cell r="AC191">
            <v>188913</v>
          </cell>
          <cell r="AD191">
            <v>142916</v>
          </cell>
          <cell r="AE191">
            <v>148924</v>
          </cell>
          <cell r="AF191">
            <v>165982</v>
          </cell>
          <cell r="AG191">
            <v>109981</v>
          </cell>
          <cell r="AH191">
            <v>113489</v>
          </cell>
          <cell r="AI191">
            <v>156177</v>
          </cell>
          <cell r="AJ191">
            <v>152981</v>
          </cell>
          <cell r="AK191">
            <v>139761</v>
          </cell>
          <cell r="AL191">
            <v>174276</v>
          </cell>
          <cell r="AM191">
            <v>151547</v>
          </cell>
          <cell r="AN191">
            <v>145048</v>
          </cell>
          <cell r="AO191">
            <v>183952</v>
          </cell>
          <cell r="AP191">
            <v>153471</v>
          </cell>
          <cell r="AQ191">
            <v>144684</v>
          </cell>
          <cell r="AR191">
            <v>173958</v>
          </cell>
        </row>
        <row r="192">
          <cell r="A192" t="str">
            <v>MYLAN LABS, INC.</v>
          </cell>
          <cell r="B192" t="str">
            <v>ERYTHROMYCIN ETHSU 06/1982 MYN</v>
          </cell>
          <cell r="C192" t="str">
            <v>Sales $</v>
          </cell>
          <cell r="D192" t="str">
            <v>06/1982 MYN</v>
          </cell>
          <cell r="E192" t="str">
            <v>06/1982</v>
          </cell>
          <cell r="F192" t="str">
            <v>06</v>
          </cell>
          <cell r="G192" t="str">
            <v>1982</v>
          </cell>
          <cell r="H192" t="str">
            <v>06/1/1982</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row>
        <row r="193">
          <cell r="A193" t="str">
            <v>MYLAN LABS, INC.</v>
          </cell>
          <cell r="B193" t="str">
            <v>ERYTHROMYCIN STEAR 05/1981 MYN</v>
          </cell>
          <cell r="C193" t="str">
            <v>Sales $</v>
          </cell>
          <cell r="D193" t="str">
            <v>05/1981 MYN</v>
          </cell>
          <cell r="E193" t="str">
            <v>05/1981</v>
          </cell>
          <cell r="F193" t="str">
            <v>05</v>
          </cell>
          <cell r="G193" t="str">
            <v>1981</v>
          </cell>
          <cell r="H193" t="str">
            <v>05/1/1981</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row>
        <row r="194">
          <cell r="A194" t="str">
            <v>MYLAN LABS, INC.</v>
          </cell>
          <cell r="B194" t="str">
            <v>ESCITALOPRAM OXAL 03/2012 M/I</v>
          </cell>
          <cell r="C194" t="str">
            <v>Sales $</v>
          </cell>
          <cell r="D194" t="str">
            <v>03/2012 M/I</v>
          </cell>
          <cell r="E194" t="str">
            <v>03/2012</v>
          </cell>
          <cell r="F194" t="str">
            <v>03</v>
          </cell>
          <cell r="G194" t="str">
            <v>2012</v>
          </cell>
          <cell r="H194" t="str">
            <v>03/1/2012</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1366639</v>
          </cell>
          <cell r="X194">
            <v>853647</v>
          </cell>
          <cell r="Y194">
            <v>968709</v>
          </cell>
          <cell r="Z194">
            <v>949674</v>
          </cell>
          <cell r="AA194">
            <v>767290</v>
          </cell>
          <cell r="AB194">
            <v>759633</v>
          </cell>
          <cell r="AC194">
            <v>945606</v>
          </cell>
          <cell r="AD194">
            <v>166222</v>
          </cell>
          <cell r="AE194">
            <v>82701</v>
          </cell>
          <cell r="AF194">
            <v>81459</v>
          </cell>
          <cell r="AG194">
            <v>53766</v>
          </cell>
          <cell r="AH194">
            <v>55669</v>
          </cell>
          <cell r="AI194">
            <v>104243</v>
          </cell>
          <cell r="AJ194">
            <v>59327</v>
          </cell>
          <cell r="AK194">
            <v>57344</v>
          </cell>
          <cell r="AL194">
            <v>44805</v>
          </cell>
          <cell r="AM194">
            <v>48379</v>
          </cell>
          <cell r="AN194">
            <v>44708</v>
          </cell>
          <cell r="AO194">
            <v>60908</v>
          </cell>
          <cell r="AP194">
            <v>30642</v>
          </cell>
          <cell r="AQ194">
            <v>29363</v>
          </cell>
          <cell r="AR194">
            <v>48986</v>
          </cell>
        </row>
        <row r="195">
          <cell r="A195" t="str">
            <v>MYLAN LABS, INC.</v>
          </cell>
          <cell r="B195" t="str">
            <v>ESCITALOPRAM OXAL 03/2012 MYN</v>
          </cell>
          <cell r="C195" t="str">
            <v>Sales $</v>
          </cell>
          <cell r="D195" t="str">
            <v>03/2012 MYN</v>
          </cell>
          <cell r="E195" t="str">
            <v>03/2012</v>
          </cell>
          <cell r="F195" t="str">
            <v>03</v>
          </cell>
          <cell r="G195" t="str">
            <v>2012</v>
          </cell>
          <cell r="H195" t="str">
            <v>03/1/2012</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152294281</v>
          </cell>
          <cell r="X195">
            <v>53763547</v>
          </cell>
          <cell r="Y195">
            <v>54614210</v>
          </cell>
          <cell r="Z195">
            <v>72468543</v>
          </cell>
          <cell r="AA195">
            <v>54648326</v>
          </cell>
          <cell r="AB195">
            <v>54808996</v>
          </cell>
          <cell r="AC195">
            <v>46610447</v>
          </cell>
          <cell r="AD195">
            <v>9112195</v>
          </cell>
          <cell r="AE195">
            <v>5807219</v>
          </cell>
          <cell r="AF195">
            <v>7547780</v>
          </cell>
          <cell r="AG195">
            <v>6044231</v>
          </cell>
          <cell r="AH195">
            <v>3986618</v>
          </cell>
          <cell r="AI195">
            <v>3869945</v>
          </cell>
          <cell r="AJ195">
            <v>3303090</v>
          </cell>
          <cell r="AK195">
            <v>3698133</v>
          </cell>
          <cell r="AL195">
            <v>3764272</v>
          </cell>
          <cell r="AM195">
            <v>2847913</v>
          </cell>
          <cell r="AN195">
            <v>1698888</v>
          </cell>
          <cell r="AO195">
            <v>1523335</v>
          </cell>
          <cell r="AP195">
            <v>1152835</v>
          </cell>
          <cell r="AQ195">
            <v>1087737</v>
          </cell>
          <cell r="AR195">
            <v>1135359</v>
          </cell>
        </row>
        <row r="196">
          <cell r="A196" t="str">
            <v>MYLAN LABS, INC.</v>
          </cell>
          <cell r="B196" t="str">
            <v>ESMOLOL HCL 07/2007 M/I</v>
          </cell>
          <cell r="C196" t="str">
            <v>Sales $</v>
          </cell>
          <cell r="D196" t="str">
            <v>07/2007 M/I</v>
          </cell>
          <cell r="E196" t="str">
            <v>07/2007</v>
          </cell>
          <cell r="F196" t="str">
            <v>07</v>
          </cell>
          <cell r="G196" t="str">
            <v>2007</v>
          </cell>
          <cell r="H196" t="str">
            <v>07/1/2007</v>
          </cell>
          <cell r="I196">
            <v>20091</v>
          </cell>
          <cell r="J196">
            <v>18728</v>
          </cell>
          <cell r="K196">
            <v>33110</v>
          </cell>
          <cell r="L196">
            <v>17288</v>
          </cell>
          <cell r="M196">
            <v>90289</v>
          </cell>
          <cell r="N196">
            <v>114903</v>
          </cell>
          <cell r="O196">
            <v>72248</v>
          </cell>
          <cell r="P196">
            <v>120533</v>
          </cell>
          <cell r="Q196">
            <v>164531</v>
          </cell>
          <cell r="R196">
            <v>244731</v>
          </cell>
          <cell r="S196">
            <v>118550</v>
          </cell>
          <cell r="T196">
            <v>34604</v>
          </cell>
          <cell r="U196">
            <v>13178</v>
          </cell>
          <cell r="V196">
            <v>12068</v>
          </cell>
          <cell r="W196">
            <v>429</v>
          </cell>
          <cell r="X196">
            <v>499</v>
          </cell>
          <cell r="Y196">
            <v>132</v>
          </cell>
          <cell r="Z196">
            <v>95908</v>
          </cell>
          <cell r="AA196">
            <v>86113</v>
          </cell>
          <cell r="AB196">
            <v>148230</v>
          </cell>
          <cell r="AC196">
            <v>240150</v>
          </cell>
          <cell r="AD196">
            <v>101062</v>
          </cell>
          <cell r="AE196">
            <v>127931</v>
          </cell>
          <cell r="AF196">
            <v>45836</v>
          </cell>
          <cell r="AG196">
            <v>148843</v>
          </cell>
          <cell r="AH196">
            <v>100247</v>
          </cell>
          <cell r="AI196">
            <v>118747</v>
          </cell>
          <cell r="AJ196">
            <v>104783</v>
          </cell>
          <cell r="AK196">
            <v>129640</v>
          </cell>
          <cell r="AL196">
            <v>241905</v>
          </cell>
          <cell r="AM196">
            <v>141369</v>
          </cell>
          <cell r="AN196">
            <v>187787</v>
          </cell>
          <cell r="AO196">
            <v>230293</v>
          </cell>
          <cell r="AP196">
            <v>115595</v>
          </cell>
          <cell r="AQ196">
            <v>111228</v>
          </cell>
          <cell r="AR196">
            <v>123565</v>
          </cell>
        </row>
        <row r="197">
          <cell r="A197" t="str">
            <v>MYLAN LABS, INC.</v>
          </cell>
          <cell r="B197" t="str">
            <v>ESTRADIOL 07/1999 MYN</v>
          </cell>
          <cell r="C197" t="str">
            <v>Sales $</v>
          </cell>
          <cell r="D197" t="str">
            <v>07/1999 MYN</v>
          </cell>
          <cell r="E197" t="str">
            <v>07/1999</v>
          </cell>
          <cell r="F197" t="str">
            <v>07</v>
          </cell>
          <cell r="G197" t="str">
            <v>1999</v>
          </cell>
          <cell r="H197" t="str">
            <v>07/1/1999</v>
          </cell>
          <cell r="I197">
            <v>306597</v>
          </cell>
          <cell r="J197">
            <v>291872</v>
          </cell>
          <cell r="K197">
            <v>352970</v>
          </cell>
          <cell r="L197">
            <v>279754</v>
          </cell>
          <cell r="M197">
            <v>322641</v>
          </cell>
          <cell r="N197">
            <v>362385</v>
          </cell>
          <cell r="O197">
            <v>269313</v>
          </cell>
          <cell r="P197">
            <v>283298</v>
          </cell>
          <cell r="Q197">
            <v>338642</v>
          </cell>
          <cell r="R197">
            <v>273642</v>
          </cell>
          <cell r="S197">
            <v>284184</v>
          </cell>
          <cell r="T197">
            <v>343641</v>
          </cell>
          <cell r="U197">
            <v>267141</v>
          </cell>
          <cell r="V197">
            <v>270455</v>
          </cell>
          <cell r="W197">
            <v>323482</v>
          </cell>
          <cell r="X197">
            <v>292793</v>
          </cell>
          <cell r="Y197">
            <v>358911</v>
          </cell>
          <cell r="Z197">
            <v>288239</v>
          </cell>
          <cell r="AA197">
            <v>162482</v>
          </cell>
          <cell r="AB197">
            <v>138029</v>
          </cell>
          <cell r="AC197">
            <v>74740</v>
          </cell>
          <cell r="AD197">
            <v>174398</v>
          </cell>
          <cell r="AE197">
            <v>178905</v>
          </cell>
          <cell r="AF197">
            <v>196408</v>
          </cell>
          <cell r="AG197">
            <v>203280</v>
          </cell>
          <cell r="AH197">
            <v>233583</v>
          </cell>
          <cell r="AI197">
            <v>598498</v>
          </cell>
          <cell r="AJ197">
            <v>232096</v>
          </cell>
          <cell r="AK197">
            <v>123020</v>
          </cell>
          <cell r="AL197">
            <v>139544</v>
          </cell>
          <cell r="AM197">
            <v>113353</v>
          </cell>
          <cell r="AN197">
            <v>110083</v>
          </cell>
          <cell r="AO197">
            <v>141811</v>
          </cell>
          <cell r="AP197">
            <v>99337</v>
          </cell>
          <cell r="AQ197">
            <v>96233</v>
          </cell>
          <cell r="AR197">
            <v>111873</v>
          </cell>
        </row>
        <row r="198">
          <cell r="A198" t="str">
            <v>MYLAN LABS, INC.</v>
          </cell>
          <cell r="B198" t="str">
            <v>ESTRADIOL TRANSDML 03/2000 MYN</v>
          </cell>
          <cell r="C198" t="str">
            <v>Sales $</v>
          </cell>
          <cell r="D198" t="str">
            <v>03/2000 MYN</v>
          </cell>
          <cell r="E198" t="str">
            <v>03/2000</v>
          </cell>
          <cell r="F198" t="str">
            <v>03</v>
          </cell>
          <cell r="G198" t="str">
            <v>2000</v>
          </cell>
          <cell r="H198" t="str">
            <v>03/1/2000</v>
          </cell>
          <cell r="I198">
            <v>3078601</v>
          </cell>
          <cell r="J198">
            <v>2898525</v>
          </cell>
          <cell r="K198">
            <v>3931326</v>
          </cell>
          <cell r="L198">
            <v>3160209</v>
          </cell>
          <cell r="M198">
            <v>3156662</v>
          </cell>
          <cell r="N198">
            <v>3867158</v>
          </cell>
          <cell r="O198">
            <v>3448885</v>
          </cell>
          <cell r="P198">
            <v>3914704</v>
          </cell>
          <cell r="Q198">
            <v>4989877</v>
          </cell>
          <cell r="R198">
            <v>4186049</v>
          </cell>
          <cell r="S198">
            <v>4014199</v>
          </cell>
          <cell r="T198">
            <v>5123298</v>
          </cell>
          <cell r="U198">
            <v>3750415</v>
          </cell>
          <cell r="V198">
            <v>3445835</v>
          </cell>
          <cell r="W198">
            <v>4070092</v>
          </cell>
          <cell r="X198">
            <v>3342480</v>
          </cell>
          <cell r="Y198">
            <v>3330023</v>
          </cell>
          <cell r="Z198">
            <v>4087431</v>
          </cell>
          <cell r="AA198">
            <v>3266946</v>
          </cell>
          <cell r="AB198">
            <v>3261336</v>
          </cell>
          <cell r="AC198">
            <v>4192412</v>
          </cell>
          <cell r="AD198">
            <v>3404188</v>
          </cell>
          <cell r="AE198">
            <v>3301034</v>
          </cell>
          <cell r="AF198">
            <v>4307138</v>
          </cell>
          <cell r="AG198">
            <v>3507414</v>
          </cell>
          <cell r="AH198">
            <v>3390130</v>
          </cell>
          <cell r="AI198">
            <v>4271715</v>
          </cell>
          <cell r="AJ198">
            <v>3429315</v>
          </cell>
          <cell r="AK198">
            <v>3540501</v>
          </cell>
          <cell r="AL198">
            <v>4314847</v>
          </cell>
          <cell r="AM198">
            <v>3454324</v>
          </cell>
          <cell r="AN198">
            <v>3466532</v>
          </cell>
          <cell r="AO198">
            <v>5850799</v>
          </cell>
          <cell r="AP198">
            <v>4494723</v>
          </cell>
          <cell r="AQ198">
            <v>4498521</v>
          </cell>
          <cell r="AR198">
            <v>5593341</v>
          </cell>
        </row>
        <row r="199">
          <cell r="A199" t="str">
            <v>MYLAN LABS, INC.</v>
          </cell>
          <cell r="B199" t="str">
            <v>ESTROPIPATE 02/2000 MYN</v>
          </cell>
          <cell r="C199" t="str">
            <v>Sales $</v>
          </cell>
          <cell r="D199" t="str">
            <v>02/2000 MYN</v>
          </cell>
          <cell r="E199" t="str">
            <v>02/2000</v>
          </cell>
          <cell r="F199" t="str">
            <v>02</v>
          </cell>
          <cell r="G199" t="str">
            <v>2000</v>
          </cell>
          <cell r="H199" t="str">
            <v>02/1/2000</v>
          </cell>
          <cell r="I199">
            <v>20306</v>
          </cell>
          <cell r="J199">
            <v>18363</v>
          </cell>
          <cell r="K199">
            <v>23851</v>
          </cell>
          <cell r="L199">
            <v>17936</v>
          </cell>
          <cell r="M199">
            <v>17925</v>
          </cell>
          <cell r="N199">
            <v>26023</v>
          </cell>
          <cell r="O199">
            <v>29415</v>
          </cell>
          <cell r="P199">
            <v>27666</v>
          </cell>
          <cell r="Q199">
            <v>32420</v>
          </cell>
          <cell r="R199">
            <v>27011</v>
          </cell>
          <cell r="S199">
            <v>26794</v>
          </cell>
          <cell r="T199">
            <v>32983</v>
          </cell>
          <cell r="U199">
            <v>29529</v>
          </cell>
          <cell r="V199">
            <v>28233</v>
          </cell>
          <cell r="W199">
            <v>33070</v>
          </cell>
          <cell r="X199">
            <v>19129</v>
          </cell>
          <cell r="Y199">
            <v>13603</v>
          </cell>
          <cell r="Z199">
            <v>6123</v>
          </cell>
          <cell r="AA199">
            <v>2339</v>
          </cell>
          <cell r="AB199">
            <v>2229</v>
          </cell>
          <cell r="AC199">
            <v>2211</v>
          </cell>
          <cell r="AD199">
            <v>1610</v>
          </cell>
          <cell r="AE199">
            <v>1475</v>
          </cell>
          <cell r="AF199">
            <v>1540</v>
          </cell>
          <cell r="AG199">
            <v>32</v>
          </cell>
          <cell r="AH199">
            <v>48</v>
          </cell>
          <cell r="AI199">
            <v>18</v>
          </cell>
          <cell r="AJ199">
            <v>45</v>
          </cell>
          <cell r="AK199">
            <v>0</v>
          </cell>
          <cell r="AL199">
            <v>0</v>
          </cell>
          <cell r="AM199">
            <v>0</v>
          </cell>
          <cell r="AN199">
            <v>0</v>
          </cell>
          <cell r="AO199">
            <v>0</v>
          </cell>
          <cell r="AP199">
            <v>0</v>
          </cell>
          <cell r="AQ199">
            <v>0</v>
          </cell>
          <cell r="AR199">
            <v>0</v>
          </cell>
        </row>
        <row r="200">
          <cell r="A200" t="str">
            <v>MYLAN LABS, INC.</v>
          </cell>
          <cell r="B200" t="str">
            <v>ETIDRONATE DISOD 01/2008 MYN</v>
          </cell>
          <cell r="C200" t="str">
            <v>Sales $</v>
          </cell>
          <cell r="D200" t="str">
            <v>01/2008 MYN</v>
          </cell>
          <cell r="E200" t="str">
            <v>01/2008</v>
          </cell>
          <cell r="F200" t="str">
            <v>01</v>
          </cell>
          <cell r="G200" t="str">
            <v>2008</v>
          </cell>
          <cell r="H200" t="str">
            <v>01/1/2008</v>
          </cell>
          <cell r="I200">
            <v>180308</v>
          </cell>
          <cell r="J200">
            <v>170690</v>
          </cell>
          <cell r="K200">
            <v>194713</v>
          </cell>
          <cell r="L200">
            <v>131516</v>
          </cell>
          <cell r="M200">
            <v>96976</v>
          </cell>
          <cell r="N200">
            <v>80489</v>
          </cell>
          <cell r="O200">
            <v>29459</v>
          </cell>
          <cell r="P200">
            <v>168290</v>
          </cell>
          <cell r="Q200">
            <v>194219</v>
          </cell>
          <cell r="R200">
            <v>159943</v>
          </cell>
          <cell r="S200">
            <v>165756</v>
          </cell>
          <cell r="T200">
            <v>209172</v>
          </cell>
          <cell r="U200">
            <v>130491</v>
          </cell>
          <cell r="V200">
            <v>134310</v>
          </cell>
          <cell r="W200">
            <v>130938</v>
          </cell>
          <cell r="X200">
            <v>86488</v>
          </cell>
          <cell r="Y200">
            <v>64516</v>
          </cell>
          <cell r="Z200">
            <v>19209</v>
          </cell>
          <cell r="AA200">
            <v>191087</v>
          </cell>
          <cell r="AB200">
            <v>148255</v>
          </cell>
          <cell r="AC200">
            <v>173682</v>
          </cell>
          <cell r="AD200">
            <v>148833</v>
          </cell>
          <cell r="AE200">
            <v>133776</v>
          </cell>
          <cell r="AF200">
            <v>168640</v>
          </cell>
          <cell r="AG200">
            <v>138600</v>
          </cell>
          <cell r="AH200">
            <v>132929</v>
          </cell>
          <cell r="AI200">
            <v>140252</v>
          </cell>
          <cell r="AJ200">
            <v>146071</v>
          </cell>
          <cell r="AK200">
            <v>128847</v>
          </cell>
          <cell r="AL200">
            <v>129879</v>
          </cell>
          <cell r="AM200">
            <v>106039</v>
          </cell>
          <cell r="AN200">
            <v>106516</v>
          </cell>
          <cell r="AO200">
            <v>137225</v>
          </cell>
          <cell r="AP200">
            <v>96874</v>
          </cell>
          <cell r="AQ200">
            <v>62426</v>
          </cell>
          <cell r="AR200">
            <v>34293</v>
          </cell>
        </row>
        <row r="201">
          <cell r="A201" t="str">
            <v>MYLAN LABS, INC.</v>
          </cell>
          <cell r="B201" t="str">
            <v>ETODOLAC 05/1997 MYN</v>
          </cell>
          <cell r="C201" t="str">
            <v>Sales $</v>
          </cell>
          <cell r="D201" t="str">
            <v>05/1997 MYN</v>
          </cell>
          <cell r="E201" t="str">
            <v>05/1997</v>
          </cell>
          <cell r="F201" t="str">
            <v>05</v>
          </cell>
          <cell r="G201" t="str">
            <v>1997</v>
          </cell>
          <cell r="H201" t="str">
            <v>05/1/1997</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row>
        <row r="202">
          <cell r="A202" t="str">
            <v>MYLAN LABS, INC.</v>
          </cell>
          <cell r="B202" t="str">
            <v>ETOMIDATE 08/2012 M/I</v>
          </cell>
          <cell r="C202" t="str">
            <v>Sales $</v>
          </cell>
          <cell r="D202" t="str">
            <v>08/2012 M/I</v>
          </cell>
          <cell r="E202" t="str">
            <v>08/2012</v>
          </cell>
          <cell r="F202" t="str">
            <v>08</v>
          </cell>
          <cell r="G202" t="str">
            <v>2012</v>
          </cell>
          <cell r="H202" t="str">
            <v>08/1/2012</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35442</v>
          </cell>
          <cell r="AC202">
            <v>0</v>
          </cell>
          <cell r="AD202">
            <v>1730</v>
          </cell>
          <cell r="AE202">
            <v>2475</v>
          </cell>
          <cell r="AF202">
            <v>88695</v>
          </cell>
          <cell r="AG202">
            <v>47758</v>
          </cell>
          <cell r="AH202">
            <v>6444</v>
          </cell>
          <cell r="AI202">
            <v>14309</v>
          </cell>
          <cell r="AJ202">
            <v>1801</v>
          </cell>
          <cell r="AK202">
            <v>21240</v>
          </cell>
          <cell r="AL202">
            <v>27127</v>
          </cell>
          <cell r="AM202">
            <v>24958</v>
          </cell>
          <cell r="AN202">
            <v>31039</v>
          </cell>
          <cell r="AO202">
            <v>45359</v>
          </cell>
          <cell r="AP202">
            <v>47866</v>
          </cell>
          <cell r="AQ202">
            <v>53561</v>
          </cell>
          <cell r="AR202">
            <v>56251</v>
          </cell>
        </row>
        <row r="203">
          <cell r="A203" t="str">
            <v>MYLAN LABS, INC.</v>
          </cell>
          <cell r="B203" t="str">
            <v>ETOPOSIDE 11/2001 M/I</v>
          </cell>
          <cell r="C203" t="str">
            <v>Sales $</v>
          </cell>
          <cell r="D203" t="str">
            <v>11/2001 M/I</v>
          </cell>
          <cell r="E203" t="str">
            <v>11/2001</v>
          </cell>
          <cell r="F203" t="str">
            <v>11</v>
          </cell>
          <cell r="G203" t="str">
            <v>2001</v>
          </cell>
          <cell r="H203" t="str">
            <v>11/1/2001</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row>
        <row r="204">
          <cell r="A204" t="str">
            <v>MYLAN LABS, INC.</v>
          </cell>
          <cell r="B204" t="str">
            <v>ETOPOSIDE 11/2001 MYN</v>
          </cell>
          <cell r="C204" t="str">
            <v>Sales $</v>
          </cell>
          <cell r="D204" t="str">
            <v>11/2001 MYN</v>
          </cell>
          <cell r="E204" t="str">
            <v>11/2001</v>
          </cell>
          <cell r="F204" t="str">
            <v>11</v>
          </cell>
          <cell r="G204" t="str">
            <v>2001</v>
          </cell>
          <cell r="H204" t="str">
            <v>11/1/2001</v>
          </cell>
          <cell r="I204">
            <v>1052937</v>
          </cell>
          <cell r="J204">
            <v>1107704</v>
          </cell>
          <cell r="K204">
            <v>1305518</v>
          </cell>
          <cell r="L204">
            <v>1149446</v>
          </cell>
          <cell r="M204">
            <v>1053252</v>
          </cell>
          <cell r="N204">
            <v>1419960</v>
          </cell>
          <cell r="O204">
            <v>1107712</v>
          </cell>
          <cell r="P204">
            <v>1148461</v>
          </cell>
          <cell r="Q204">
            <v>1515886</v>
          </cell>
          <cell r="R204">
            <v>1149633</v>
          </cell>
          <cell r="S204">
            <v>1114827</v>
          </cell>
          <cell r="T204">
            <v>1553755</v>
          </cell>
          <cell r="U204">
            <v>1060569</v>
          </cell>
          <cell r="V204">
            <v>998130</v>
          </cell>
          <cell r="W204">
            <v>1243319</v>
          </cell>
          <cell r="X204">
            <v>957982</v>
          </cell>
          <cell r="Y204">
            <v>315135</v>
          </cell>
          <cell r="Z204">
            <v>2058931</v>
          </cell>
          <cell r="AA204">
            <v>1052488</v>
          </cell>
          <cell r="AB204">
            <v>959468</v>
          </cell>
          <cell r="AC204">
            <v>1248517</v>
          </cell>
          <cell r="AD204">
            <v>955128</v>
          </cell>
          <cell r="AE204">
            <v>960312</v>
          </cell>
          <cell r="AF204">
            <v>1329539</v>
          </cell>
          <cell r="AG204">
            <v>1008904</v>
          </cell>
          <cell r="AH204">
            <v>850372</v>
          </cell>
          <cell r="AI204">
            <v>576045</v>
          </cell>
          <cell r="AJ204">
            <v>1095602</v>
          </cell>
          <cell r="AK204">
            <v>985687</v>
          </cell>
          <cell r="AL204">
            <v>1118677</v>
          </cell>
          <cell r="AM204">
            <v>848078</v>
          </cell>
          <cell r="AN204">
            <v>995583</v>
          </cell>
          <cell r="AO204">
            <v>1292267</v>
          </cell>
          <cell r="AP204">
            <v>1020152</v>
          </cell>
          <cell r="AQ204">
            <v>1075494</v>
          </cell>
          <cell r="AR204">
            <v>1032370</v>
          </cell>
        </row>
        <row r="205">
          <cell r="A205" t="str">
            <v>MYLAN LABS, INC.</v>
          </cell>
          <cell r="B205" t="str">
            <v>FAMCICLOVIR 07/2011 MYN</v>
          </cell>
          <cell r="C205" t="str">
            <v>Sales $</v>
          </cell>
          <cell r="D205" t="str">
            <v>07/2011 MYN</v>
          </cell>
          <cell r="E205" t="str">
            <v>07/2011</v>
          </cell>
          <cell r="F205" t="str">
            <v>07</v>
          </cell>
          <cell r="G205" t="str">
            <v>2011</v>
          </cell>
          <cell r="H205" t="str">
            <v>07/1/2011</v>
          </cell>
          <cell r="I205">
            <v>0</v>
          </cell>
          <cell r="J205">
            <v>0</v>
          </cell>
          <cell r="K205">
            <v>0</v>
          </cell>
          <cell r="L205">
            <v>0</v>
          </cell>
          <cell r="M205">
            <v>0</v>
          </cell>
          <cell r="N205">
            <v>0</v>
          </cell>
          <cell r="O205">
            <v>628</v>
          </cell>
          <cell r="P205">
            <v>628</v>
          </cell>
          <cell r="Q205">
            <v>1569</v>
          </cell>
          <cell r="R205">
            <v>0</v>
          </cell>
          <cell r="S205">
            <v>314</v>
          </cell>
          <cell r="T205">
            <v>0</v>
          </cell>
          <cell r="U205">
            <v>0</v>
          </cell>
          <cell r="V205">
            <v>314</v>
          </cell>
          <cell r="W205">
            <v>314</v>
          </cell>
          <cell r="X205">
            <v>287</v>
          </cell>
          <cell r="Y205">
            <v>0</v>
          </cell>
          <cell r="Z205">
            <v>0</v>
          </cell>
          <cell r="AA205">
            <v>602</v>
          </cell>
          <cell r="AB205">
            <v>314</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row>
        <row r="206">
          <cell r="A206" t="str">
            <v>MYLAN LABS, INC.</v>
          </cell>
          <cell r="B206" t="str">
            <v>FAMOTIDINE 04/2001 MYN</v>
          </cell>
          <cell r="C206" t="str">
            <v>Sales $</v>
          </cell>
          <cell r="D206" t="str">
            <v>04/2001 MYN</v>
          </cell>
          <cell r="E206" t="str">
            <v>04/2001</v>
          </cell>
          <cell r="F206" t="str">
            <v>04</v>
          </cell>
          <cell r="G206" t="str">
            <v>2001</v>
          </cell>
          <cell r="H206" t="str">
            <v>04/1/2001</v>
          </cell>
          <cell r="I206">
            <v>27585</v>
          </cell>
          <cell r="J206">
            <v>28692</v>
          </cell>
          <cell r="K206">
            <v>32575</v>
          </cell>
          <cell r="L206">
            <v>26833</v>
          </cell>
          <cell r="M206">
            <v>31746</v>
          </cell>
          <cell r="N206">
            <v>37994</v>
          </cell>
          <cell r="O206">
            <v>30025</v>
          </cell>
          <cell r="P206">
            <v>29871</v>
          </cell>
          <cell r="Q206">
            <v>38858</v>
          </cell>
          <cell r="R206">
            <v>29844</v>
          </cell>
          <cell r="S206">
            <v>24632</v>
          </cell>
          <cell r="T206">
            <v>44789</v>
          </cell>
          <cell r="U206">
            <v>19927</v>
          </cell>
          <cell r="V206">
            <v>18130</v>
          </cell>
          <cell r="W206">
            <v>21141</v>
          </cell>
          <cell r="X206">
            <v>18614</v>
          </cell>
          <cell r="Y206">
            <v>18973</v>
          </cell>
          <cell r="Z206">
            <v>21753</v>
          </cell>
          <cell r="AA206">
            <v>18906</v>
          </cell>
          <cell r="AB206">
            <v>19769</v>
          </cell>
          <cell r="AC206">
            <v>24000</v>
          </cell>
          <cell r="AD206">
            <v>18377</v>
          </cell>
          <cell r="AE206">
            <v>17453</v>
          </cell>
          <cell r="AF206">
            <v>24533</v>
          </cell>
          <cell r="AG206">
            <v>22246</v>
          </cell>
          <cell r="AH206">
            <v>21858</v>
          </cell>
          <cell r="AI206">
            <v>29569</v>
          </cell>
          <cell r="AJ206">
            <v>32337</v>
          </cell>
          <cell r="AK206">
            <v>49377</v>
          </cell>
          <cell r="AL206">
            <v>56330</v>
          </cell>
          <cell r="AM206">
            <v>39728</v>
          </cell>
          <cell r="AN206">
            <v>38583</v>
          </cell>
          <cell r="AO206">
            <v>46935</v>
          </cell>
          <cell r="AP206">
            <v>43858</v>
          </cell>
          <cell r="AQ206">
            <v>28555</v>
          </cell>
          <cell r="AR206">
            <v>3187</v>
          </cell>
        </row>
        <row r="207">
          <cell r="A207" t="str">
            <v>MYLAN LABS, INC.</v>
          </cell>
          <cell r="B207" t="str">
            <v>FAMOTIDINE 05/2001 M/I</v>
          </cell>
          <cell r="C207" t="str">
            <v>Sales $</v>
          </cell>
          <cell r="D207" t="str">
            <v>05/2001 M/I</v>
          </cell>
          <cell r="E207" t="str">
            <v>05/2001</v>
          </cell>
          <cell r="F207" t="str">
            <v>05</v>
          </cell>
          <cell r="G207" t="str">
            <v>2001</v>
          </cell>
          <cell r="H207" t="str">
            <v>05/1/2001</v>
          </cell>
          <cell r="I207">
            <v>34937</v>
          </cell>
          <cell r="J207">
            <v>38830</v>
          </cell>
          <cell r="K207">
            <v>48341</v>
          </cell>
          <cell r="L207">
            <v>40012</v>
          </cell>
          <cell r="M207">
            <v>32832</v>
          </cell>
          <cell r="N207">
            <v>44476</v>
          </cell>
          <cell r="O207">
            <v>35851</v>
          </cell>
          <cell r="P207">
            <v>35988</v>
          </cell>
          <cell r="Q207">
            <v>48057</v>
          </cell>
          <cell r="R207">
            <v>36137</v>
          </cell>
          <cell r="S207">
            <v>26503</v>
          </cell>
          <cell r="T207">
            <v>29581</v>
          </cell>
          <cell r="U207">
            <v>19320</v>
          </cell>
          <cell r="V207">
            <v>24722</v>
          </cell>
          <cell r="W207">
            <v>34141</v>
          </cell>
          <cell r="X207">
            <v>33435</v>
          </cell>
          <cell r="Y207">
            <v>32749</v>
          </cell>
          <cell r="Z207">
            <v>40442</v>
          </cell>
          <cell r="AA207">
            <v>31717</v>
          </cell>
          <cell r="AB207">
            <v>29169</v>
          </cell>
          <cell r="AC207">
            <v>28217</v>
          </cell>
          <cell r="AD207">
            <v>31999</v>
          </cell>
          <cell r="AE207">
            <v>27393</v>
          </cell>
          <cell r="AF207">
            <v>52759</v>
          </cell>
          <cell r="AG207">
            <v>44549</v>
          </cell>
          <cell r="AH207">
            <v>74641</v>
          </cell>
          <cell r="AI207">
            <v>36223</v>
          </cell>
          <cell r="AJ207">
            <v>45259</v>
          </cell>
          <cell r="AK207">
            <v>38790</v>
          </cell>
          <cell r="AL207">
            <v>50286</v>
          </cell>
          <cell r="AM207">
            <v>45561</v>
          </cell>
          <cell r="AN207">
            <v>46555</v>
          </cell>
          <cell r="AO207">
            <v>69039</v>
          </cell>
          <cell r="AP207">
            <v>57909</v>
          </cell>
          <cell r="AQ207">
            <v>26557</v>
          </cell>
          <cell r="AR207">
            <v>20779</v>
          </cell>
        </row>
        <row r="208">
          <cell r="A208" t="str">
            <v>MYLAN LABS, INC.</v>
          </cell>
          <cell r="B208" t="str">
            <v>FELODIPINE ER 04/2008 MYN</v>
          </cell>
          <cell r="C208" t="str">
            <v>Sales $</v>
          </cell>
          <cell r="D208" t="str">
            <v>04/2008 MYN</v>
          </cell>
          <cell r="E208" t="str">
            <v>04/2008</v>
          </cell>
          <cell r="F208" t="str">
            <v>04</v>
          </cell>
          <cell r="G208" t="str">
            <v>2008</v>
          </cell>
          <cell r="H208" t="str">
            <v>04/1/2008</v>
          </cell>
          <cell r="I208">
            <v>3753743</v>
          </cell>
          <cell r="J208">
            <v>3014774</v>
          </cell>
          <cell r="K208">
            <v>2527093</v>
          </cell>
          <cell r="L208">
            <v>1760447</v>
          </cell>
          <cell r="M208">
            <v>1775955</v>
          </cell>
          <cell r="N208">
            <v>2166402</v>
          </cell>
          <cell r="O208">
            <v>1647435</v>
          </cell>
          <cell r="P208">
            <v>1612071</v>
          </cell>
          <cell r="Q208">
            <v>1994737</v>
          </cell>
          <cell r="R208">
            <v>1440475</v>
          </cell>
          <cell r="S208">
            <v>1529737</v>
          </cell>
          <cell r="T208">
            <v>1938797</v>
          </cell>
          <cell r="U208">
            <v>1563154</v>
          </cell>
          <cell r="V208">
            <v>1489595</v>
          </cell>
          <cell r="W208">
            <v>1785635</v>
          </cell>
          <cell r="X208">
            <v>1461576</v>
          </cell>
          <cell r="Y208">
            <v>1454234</v>
          </cell>
          <cell r="Z208">
            <v>2396392</v>
          </cell>
          <cell r="AA208">
            <v>1846823</v>
          </cell>
          <cell r="AB208">
            <v>1887435</v>
          </cell>
          <cell r="AC208">
            <v>2507169</v>
          </cell>
          <cell r="AD208">
            <v>2319300</v>
          </cell>
          <cell r="AE208">
            <v>2612074</v>
          </cell>
          <cell r="AF208">
            <v>3064343</v>
          </cell>
          <cell r="AG208">
            <v>2352154</v>
          </cell>
          <cell r="AH208">
            <v>2236717</v>
          </cell>
          <cell r="AI208">
            <v>2681455</v>
          </cell>
          <cell r="AJ208">
            <v>1931856</v>
          </cell>
          <cell r="AK208">
            <v>1884554</v>
          </cell>
          <cell r="AL208">
            <v>2266984</v>
          </cell>
          <cell r="AM208">
            <v>1814377</v>
          </cell>
          <cell r="AN208">
            <v>1417769</v>
          </cell>
          <cell r="AO208">
            <v>1830163</v>
          </cell>
          <cell r="AP208">
            <v>1275437</v>
          </cell>
          <cell r="AQ208">
            <v>1226810</v>
          </cell>
          <cell r="AR208">
            <v>1572156</v>
          </cell>
        </row>
        <row r="209">
          <cell r="A209" t="str">
            <v>MYLAN LABS, INC.</v>
          </cell>
          <cell r="B209" t="str">
            <v>FELODIPINE ER 05/2008 M/I</v>
          </cell>
          <cell r="C209" t="str">
            <v>Sales $</v>
          </cell>
          <cell r="D209" t="str">
            <v>05/2008 M/I</v>
          </cell>
          <cell r="E209" t="str">
            <v>05/2008</v>
          </cell>
          <cell r="F209" t="str">
            <v>05</v>
          </cell>
          <cell r="G209" t="str">
            <v>2008</v>
          </cell>
          <cell r="H209" t="str">
            <v>05/1/2008</v>
          </cell>
          <cell r="I209">
            <v>36441</v>
          </cell>
          <cell r="J209">
            <v>38534</v>
          </cell>
          <cell r="K209">
            <v>40768</v>
          </cell>
          <cell r="L209">
            <v>27434</v>
          </cell>
          <cell r="M209">
            <v>26381</v>
          </cell>
          <cell r="N209">
            <v>30250</v>
          </cell>
          <cell r="O209">
            <v>24241</v>
          </cell>
          <cell r="P209">
            <v>28470</v>
          </cell>
          <cell r="Q209">
            <v>43196</v>
          </cell>
          <cell r="R209">
            <v>28491</v>
          </cell>
          <cell r="S209">
            <v>21284</v>
          </cell>
          <cell r="T209">
            <v>31847</v>
          </cell>
          <cell r="U209">
            <v>29730</v>
          </cell>
          <cell r="V209">
            <v>34942</v>
          </cell>
          <cell r="W209">
            <v>30700</v>
          </cell>
          <cell r="X209">
            <v>20492</v>
          </cell>
          <cell r="Y209">
            <v>24761</v>
          </cell>
          <cell r="Z209">
            <v>35075</v>
          </cell>
          <cell r="AA209">
            <v>27008</v>
          </cell>
          <cell r="AB209">
            <v>19985</v>
          </cell>
          <cell r="AC209">
            <v>23227</v>
          </cell>
          <cell r="AD209">
            <v>16600</v>
          </cell>
          <cell r="AE209">
            <v>17676</v>
          </cell>
          <cell r="AF209">
            <v>25573</v>
          </cell>
          <cell r="AG209">
            <v>26764</v>
          </cell>
          <cell r="AH209">
            <v>31608</v>
          </cell>
          <cell r="AI209">
            <v>31044</v>
          </cell>
          <cell r="AJ209">
            <v>23024</v>
          </cell>
          <cell r="AK209">
            <v>23549</v>
          </cell>
          <cell r="AL209">
            <v>39170</v>
          </cell>
          <cell r="AM209">
            <v>20370</v>
          </cell>
          <cell r="AN209">
            <v>16198</v>
          </cell>
          <cell r="AO209">
            <v>17353</v>
          </cell>
          <cell r="AP209">
            <v>14010</v>
          </cell>
          <cell r="AQ209">
            <v>13357</v>
          </cell>
          <cell r="AR209">
            <v>25856</v>
          </cell>
        </row>
        <row r="210">
          <cell r="A210" t="str">
            <v>MYLAN LABS, INC.</v>
          </cell>
          <cell r="B210" t="str">
            <v>FENOFIBRATE 06/2013 M/I</v>
          </cell>
          <cell r="C210" t="str">
            <v>Sales $</v>
          </cell>
          <cell r="D210" t="str">
            <v>06/2013 M/I</v>
          </cell>
          <cell r="E210" t="str">
            <v>06/2013</v>
          </cell>
          <cell r="F210" t="str">
            <v>06</v>
          </cell>
          <cell r="G210" t="str">
            <v>2013</v>
          </cell>
          <cell r="H210" t="str">
            <v>06/1/2013</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11145</v>
          </cell>
          <cell r="AM210">
            <v>68587</v>
          </cell>
          <cell r="AN210">
            <v>93380</v>
          </cell>
          <cell r="AO210">
            <v>125638</v>
          </cell>
          <cell r="AP210">
            <v>92032</v>
          </cell>
          <cell r="AQ210">
            <v>97341</v>
          </cell>
          <cell r="AR210">
            <v>109248</v>
          </cell>
        </row>
        <row r="211">
          <cell r="A211" t="str">
            <v>MYLAN LABS, INC.</v>
          </cell>
          <cell r="B211" t="str">
            <v>FENOFIBRATE 12/2009 MYN</v>
          </cell>
          <cell r="C211" t="str">
            <v>Sales $</v>
          </cell>
          <cell r="D211" t="str">
            <v>12/2009 MYN</v>
          </cell>
          <cell r="E211" t="str">
            <v>12/2009</v>
          </cell>
          <cell r="F211" t="str">
            <v>12</v>
          </cell>
          <cell r="G211" t="str">
            <v>2009</v>
          </cell>
          <cell r="H211" t="str">
            <v>12/1/2009</v>
          </cell>
          <cell r="I211">
            <v>5844685</v>
          </cell>
          <cell r="J211">
            <v>5964527</v>
          </cell>
          <cell r="K211">
            <v>7439177</v>
          </cell>
          <cell r="L211">
            <v>5560161</v>
          </cell>
          <cell r="M211">
            <v>6927977</v>
          </cell>
          <cell r="N211">
            <v>7617264</v>
          </cell>
          <cell r="O211">
            <v>5721757</v>
          </cell>
          <cell r="P211">
            <v>6224500</v>
          </cell>
          <cell r="Q211">
            <v>7643951</v>
          </cell>
          <cell r="R211">
            <v>5690185</v>
          </cell>
          <cell r="S211">
            <v>5662339</v>
          </cell>
          <cell r="T211">
            <v>7478429</v>
          </cell>
          <cell r="U211">
            <v>5637910</v>
          </cell>
          <cell r="V211">
            <v>5597532</v>
          </cell>
          <cell r="W211">
            <v>7300644</v>
          </cell>
          <cell r="X211">
            <v>6244512</v>
          </cell>
          <cell r="Y211">
            <v>6064798</v>
          </cell>
          <cell r="Z211">
            <v>7470389</v>
          </cell>
          <cell r="AA211">
            <v>5962864</v>
          </cell>
          <cell r="AB211">
            <v>6373408</v>
          </cell>
          <cell r="AC211">
            <v>8071499</v>
          </cell>
          <cell r="AD211">
            <v>6576975</v>
          </cell>
          <cell r="AE211">
            <v>7610861</v>
          </cell>
          <cell r="AF211">
            <v>11238187</v>
          </cell>
          <cell r="AG211">
            <v>9265569</v>
          </cell>
          <cell r="AH211">
            <v>9036528</v>
          </cell>
          <cell r="AI211">
            <v>15071645</v>
          </cell>
          <cell r="AJ211">
            <v>11123267</v>
          </cell>
          <cell r="AK211">
            <v>10525438</v>
          </cell>
          <cell r="AL211">
            <v>13530051</v>
          </cell>
          <cell r="AM211">
            <v>14849829</v>
          </cell>
          <cell r="AN211">
            <v>17231141</v>
          </cell>
          <cell r="AO211">
            <v>21948063</v>
          </cell>
          <cell r="AP211">
            <v>17120370</v>
          </cell>
          <cell r="AQ211">
            <v>16874021</v>
          </cell>
          <cell r="AR211">
            <v>20610949</v>
          </cell>
        </row>
        <row r="212">
          <cell r="A212" t="str">
            <v>MYLAN LABS, INC.</v>
          </cell>
          <cell r="B212" t="str">
            <v>FENOFIBRIC ACID C  M/I</v>
          </cell>
          <cell r="C212" t="str">
            <v>Sales $</v>
          </cell>
          <cell r="D212" t="str">
            <v>ACID C  M/I</v>
          </cell>
          <cell r="E212" t="str">
            <v xml:space="preserve">ACID C </v>
          </cell>
          <cell r="F212" t="str">
            <v>AC</v>
          </cell>
          <cell r="G212" t="str">
            <v xml:space="preserve">D C </v>
          </cell>
          <cell r="H212" t="str">
            <v xml:space="preserve">AC/1/D C </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13392</v>
          </cell>
        </row>
        <row r="213">
          <cell r="A213" t="str">
            <v>MYLAN LABS, INC.</v>
          </cell>
          <cell r="B213" t="str">
            <v>FENOFIBRIC ACID C 07/2013 MYN</v>
          </cell>
          <cell r="C213" t="str">
            <v>Sales $</v>
          </cell>
          <cell r="D213" t="str">
            <v>07/2013 MYN</v>
          </cell>
          <cell r="E213" t="str">
            <v>07/2013</v>
          </cell>
          <cell r="F213" t="str">
            <v>07</v>
          </cell>
          <cell r="G213" t="str">
            <v>2013</v>
          </cell>
          <cell r="H213" t="str">
            <v>07/1/2013</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9916563</v>
          </cell>
          <cell r="AN213">
            <v>9297977</v>
          </cell>
          <cell r="AO213">
            <v>8739004</v>
          </cell>
          <cell r="AP213">
            <v>8728502</v>
          </cell>
          <cell r="AQ213">
            <v>7265816</v>
          </cell>
          <cell r="AR213">
            <v>9249242</v>
          </cell>
        </row>
        <row r="214">
          <cell r="A214" t="str">
            <v>MYLAN LABS, INC.</v>
          </cell>
          <cell r="B214" t="str">
            <v>FENOPROFEN CA 09/1988 MYN</v>
          </cell>
          <cell r="C214" t="str">
            <v>Sales $</v>
          </cell>
          <cell r="D214" t="str">
            <v>09/1988 MYN</v>
          </cell>
          <cell r="E214" t="str">
            <v>09/1988</v>
          </cell>
          <cell r="F214" t="str">
            <v>09</v>
          </cell>
          <cell r="G214" t="str">
            <v>1988</v>
          </cell>
          <cell r="H214" t="str">
            <v>09/1/1988</v>
          </cell>
          <cell r="I214">
            <v>73200</v>
          </cell>
          <cell r="J214">
            <v>65342</v>
          </cell>
          <cell r="K214">
            <v>89646</v>
          </cell>
          <cell r="L214">
            <v>127717</v>
          </cell>
          <cell r="M214">
            <v>124376</v>
          </cell>
          <cell r="N214">
            <v>157482</v>
          </cell>
          <cell r="O214">
            <v>121358</v>
          </cell>
          <cell r="P214">
            <v>124545</v>
          </cell>
          <cell r="Q214">
            <v>138966</v>
          </cell>
          <cell r="R214">
            <v>127809</v>
          </cell>
          <cell r="S214">
            <v>125395</v>
          </cell>
          <cell r="T214">
            <v>160633</v>
          </cell>
          <cell r="U214">
            <v>115785</v>
          </cell>
          <cell r="V214">
            <v>114947</v>
          </cell>
          <cell r="W214">
            <v>147320</v>
          </cell>
          <cell r="X214">
            <v>128663</v>
          </cell>
          <cell r="Y214">
            <v>121395</v>
          </cell>
          <cell r="Z214">
            <v>140471</v>
          </cell>
          <cell r="AA214">
            <v>143595</v>
          </cell>
          <cell r="AB214">
            <v>121303</v>
          </cell>
          <cell r="AC214">
            <v>156602</v>
          </cell>
          <cell r="AD214">
            <v>122982</v>
          </cell>
          <cell r="AE214">
            <v>112679</v>
          </cell>
          <cell r="AF214">
            <v>149758</v>
          </cell>
          <cell r="AG214">
            <v>104384</v>
          </cell>
          <cell r="AH214">
            <v>103199</v>
          </cell>
          <cell r="AI214">
            <v>130370</v>
          </cell>
          <cell r="AJ214">
            <v>119221</v>
          </cell>
          <cell r="AK214">
            <v>117726</v>
          </cell>
          <cell r="AL214">
            <v>129798</v>
          </cell>
          <cell r="AM214">
            <v>114937</v>
          </cell>
          <cell r="AN214">
            <v>110985</v>
          </cell>
          <cell r="AO214">
            <v>128530</v>
          </cell>
          <cell r="AP214">
            <v>114816</v>
          </cell>
          <cell r="AQ214">
            <v>104699</v>
          </cell>
          <cell r="AR214">
            <v>135516</v>
          </cell>
        </row>
        <row r="215">
          <cell r="A215" t="str">
            <v>MYLAN LABS, INC.</v>
          </cell>
          <cell r="B215" t="str">
            <v>FENTANYL 02/2005 MYN</v>
          </cell>
          <cell r="C215" t="str">
            <v>Sales $</v>
          </cell>
          <cell r="D215" t="str">
            <v>02/2005 MYN</v>
          </cell>
          <cell r="E215" t="str">
            <v>02/2005</v>
          </cell>
          <cell r="F215" t="str">
            <v>02</v>
          </cell>
          <cell r="G215" t="str">
            <v>2005</v>
          </cell>
          <cell r="H215" t="str">
            <v>02/1/2005</v>
          </cell>
          <cell r="I215">
            <v>34465705</v>
          </cell>
          <cell r="J215">
            <v>36468604</v>
          </cell>
          <cell r="K215">
            <v>53716957</v>
          </cell>
          <cell r="L215">
            <v>39683510</v>
          </cell>
          <cell r="M215">
            <v>37894494</v>
          </cell>
          <cell r="N215">
            <v>44614114</v>
          </cell>
          <cell r="O215">
            <v>35607892</v>
          </cell>
          <cell r="P215">
            <v>35138146</v>
          </cell>
          <cell r="Q215">
            <v>42921891</v>
          </cell>
          <cell r="R215">
            <v>35113457</v>
          </cell>
          <cell r="S215">
            <v>34200213</v>
          </cell>
          <cell r="T215">
            <v>43754961</v>
          </cell>
          <cell r="U215">
            <v>34450765</v>
          </cell>
          <cell r="V215">
            <v>33391123</v>
          </cell>
          <cell r="W215">
            <v>42100679</v>
          </cell>
          <cell r="X215">
            <v>33119680</v>
          </cell>
          <cell r="Y215">
            <v>34811810</v>
          </cell>
          <cell r="Z215">
            <v>40689108</v>
          </cell>
          <cell r="AA215">
            <v>32826909</v>
          </cell>
          <cell r="AB215">
            <v>32469757</v>
          </cell>
          <cell r="AC215">
            <v>40212024</v>
          </cell>
          <cell r="AD215">
            <v>32179254</v>
          </cell>
          <cell r="AE215">
            <v>31422223</v>
          </cell>
          <cell r="AF215">
            <v>42040713</v>
          </cell>
          <cell r="AG215">
            <v>35069535</v>
          </cell>
          <cell r="AH215">
            <v>34131158</v>
          </cell>
          <cell r="AI215">
            <v>41354642</v>
          </cell>
          <cell r="AJ215">
            <v>32795614</v>
          </cell>
          <cell r="AK215">
            <v>33232667</v>
          </cell>
          <cell r="AL215">
            <v>39763847</v>
          </cell>
          <cell r="AM215">
            <v>32104152</v>
          </cell>
          <cell r="AN215">
            <v>30593007</v>
          </cell>
          <cell r="AO215">
            <v>38880565</v>
          </cell>
          <cell r="AP215">
            <v>30877770</v>
          </cell>
          <cell r="AQ215">
            <v>28689858</v>
          </cell>
          <cell r="AR215">
            <v>35810191</v>
          </cell>
        </row>
        <row r="216">
          <cell r="A216" t="str">
            <v>MYLAN LABS, INC.</v>
          </cell>
          <cell r="B216" t="str">
            <v>FEXOFENADINE HCL 06/2007 MYN</v>
          </cell>
          <cell r="C216" t="str">
            <v>Sales $</v>
          </cell>
          <cell r="D216" t="str">
            <v>06/2007 MYN</v>
          </cell>
          <cell r="E216" t="str">
            <v>06/2007</v>
          </cell>
          <cell r="F216" t="str">
            <v>06</v>
          </cell>
          <cell r="G216" t="str">
            <v>2007</v>
          </cell>
          <cell r="H216" t="str">
            <v>06/1/2007</v>
          </cell>
          <cell r="I216">
            <v>2502404</v>
          </cell>
          <cell r="J216">
            <v>2360263</v>
          </cell>
          <cell r="K216">
            <v>4455097</v>
          </cell>
          <cell r="L216">
            <v>4393155</v>
          </cell>
          <cell r="M216">
            <v>6235375</v>
          </cell>
          <cell r="N216">
            <v>2147448</v>
          </cell>
          <cell r="O216">
            <v>1280910</v>
          </cell>
          <cell r="P216">
            <v>585918</v>
          </cell>
          <cell r="Q216">
            <v>256158</v>
          </cell>
          <cell r="R216">
            <v>201264</v>
          </cell>
          <cell r="S216">
            <v>147674</v>
          </cell>
          <cell r="T216">
            <v>195399</v>
          </cell>
          <cell r="U216">
            <v>166133</v>
          </cell>
          <cell r="V216">
            <v>169824</v>
          </cell>
          <cell r="W216">
            <v>202594</v>
          </cell>
          <cell r="X216">
            <v>157805</v>
          </cell>
          <cell r="Y216">
            <v>154187</v>
          </cell>
          <cell r="Z216">
            <v>95009</v>
          </cell>
          <cell r="AA216">
            <v>20316</v>
          </cell>
          <cell r="AB216">
            <v>13686</v>
          </cell>
          <cell r="AC216">
            <v>19453</v>
          </cell>
          <cell r="AD216">
            <v>12898</v>
          </cell>
          <cell r="AE216">
            <v>10133</v>
          </cell>
          <cell r="AF216">
            <v>13161</v>
          </cell>
          <cell r="AG216">
            <v>11009</v>
          </cell>
          <cell r="AH216">
            <v>8147</v>
          </cell>
          <cell r="AI216">
            <v>16931</v>
          </cell>
          <cell r="AJ216">
            <v>9914</v>
          </cell>
          <cell r="AK216">
            <v>11337</v>
          </cell>
          <cell r="AL216">
            <v>14287</v>
          </cell>
          <cell r="AM216">
            <v>8712</v>
          </cell>
          <cell r="AN216">
            <v>9196</v>
          </cell>
          <cell r="AO216">
            <v>21747</v>
          </cell>
          <cell r="AP216">
            <v>7895</v>
          </cell>
          <cell r="AQ216">
            <v>8323</v>
          </cell>
          <cell r="AR216">
            <v>12003</v>
          </cell>
        </row>
        <row r="217">
          <cell r="A217" t="str">
            <v>MYLAN LABS, INC.</v>
          </cell>
          <cell r="B217" t="str">
            <v>FEXOFENADINE HCL 07/2006 M/I</v>
          </cell>
          <cell r="C217" t="str">
            <v>Sales $</v>
          </cell>
          <cell r="D217" t="str">
            <v>07/2006 M/I</v>
          </cell>
          <cell r="E217" t="str">
            <v>07/2006</v>
          </cell>
          <cell r="F217" t="str">
            <v>07</v>
          </cell>
          <cell r="G217" t="str">
            <v>2006</v>
          </cell>
          <cell r="H217" t="str">
            <v>07/1/2006</v>
          </cell>
          <cell r="I217">
            <v>64086</v>
          </cell>
          <cell r="J217">
            <v>58801</v>
          </cell>
          <cell r="K217">
            <v>133976</v>
          </cell>
          <cell r="L217">
            <v>134834</v>
          </cell>
          <cell r="M217">
            <v>246808</v>
          </cell>
          <cell r="N217">
            <v>232895</v>
          </cell>
          <cell r="O217">
            <v>6387</v>
          </cell>
          <cell r="P217">
            <v>1011</v>
          </cell>
          <cell r="Q217">
            <v>816</v>
          </cell>
          <cell r="R217">
            <v>884</v>
          </cell>
          <cell r="S217">
            <v>92</v>
          </cell>
          <cell r="T217">
            <v>174</v>
          </cell>
          <cell r="U217">
            <v>0</v>
          </cell>
          <cell r="V217">
            <v>2045</v>
          </cell>
          <cell r="W217">
            <v>5662</v>
          </cell>
          <cell r="X217">
            <v>2006</v>
          </cell>
          <cell r="Y217">
            <v>1328</v>
          </cell>
          <cell r="Z217">
            <v>4665</v>
          </cell>
          <cell r="AA217">
            <v>2977</v>
          </cell>
          <cell r="AB217">
            <v>2725</v>
          </cell>
          <cell r="AC217">
            <v>5519</v>
          </cell>
          <cell r="AD217">
            <v>3249</v>
          </cell>
          <cell r="AE217">
            <v>3878</v>
          </cell>
          <cell r="AF217">
            <v>944</v>
          </cell>
          <cell r="AG217">
            <v>1774</v>
          </cell>
          <cell r="AH217">
            <v>629</v>
          </cell>
          <cell r="AI217">
            <v>4422</v>
          </cell>
          <cell r="AJ217">
            <v>2155</v>
          </cell>
          <cell r="AK217">
            <v>2147</v>
          </cell>
          <cell r="AL217">
            <v>5422</v>
          </cell>
          <cell r="AM217">
            <v>3301</v>
          </cell>
          <cell r="AN217">
            <v>2019</v>
          </cell>
          <cell r="AO217">
            <v>2386</v>
          </cell>
          <cell r="AP217">
            <v>2957</v>
          </cell>
          <cell r="AQ217">
            <v>2694</v>
          </cell>
          <cell r="AR217">
            <v>2798</v>
          </cell>
        </row>
        <row r="218">
          <cell r="A218" t="str">
            <v>MYLAN LABS, INC.</v>
          </cell>
          <cell r="B218" t="str">
            <v>FINASTERIDE 11/2007 M/I</v>
          </cell>
          <cell r="C218" t="str">
            <v>Sales $</v>
          </cell>
          <cell r="D218" t="str">
            <v>11/2007 M/I</v>
          </cell>
          <cell r="E218" t="str">
            <v>11/2007</v>
          </cell>
          <cell r="F218" t="str">
            <v>11</v>
          </cell>
          <cell r="G218" t="str">
            <v>2007</v>
          </cell>
          <cell r="H218" t="str">
            <v>11/1/2007</v>
          </cell>
          <cell r="I218">
            <v>296145</v>
          </cell>
          <cell r="J218">
            <v>233202</v>
          </cell>
          <cell r="K218">
            <v>291634</v>
          </cell>
          <cell r="L218">
            <v>233175</v>
          </cell>
          <cell r="M218">
            <v>246854</v>
          </cell>
          <cell r="N218">
            <v>272128</v>
          </cell>
          <cell r="O218">
            <v>217598</v>
          </cell>
          <cell r="P218">
            <v>224432</v>
          </cell>
          <cell r="Q218">
            <v>273981</v>
          </cell>
          <cell r="R218">
            <v>212895</v>
          </cell>
          <cell r="S218">
            <v>216091</v>
          </cell>
          <cell r="T218">
            <v>287616</v>
          </cell>
          <cell r="U218">
            <v>208718</v>
          </cell>
          <cell r="V218">
            <v>203637</v>
          </cell>
          <cell r="W218">
            <v>290645</v>
          </cell>
          <cell r="X218">
            <v>235033</v>
          </cell>
          <cell r="Y218">
            <v>224214</v>
          </cell>
          <cell r="Z218">
            <v>261317</v>
          </cell>
          <cell r="AA218">
            <v>217994</v>
          </cell>
          <cell r="AB218">
            <v>221660</v>
          </cell>
          <cell r="AC218">
            <v>302052</v>
          </cell>
          <cell r="AD218">
            <v>166246</v>
          </cell>
          <cell r="AE218">
            <v>91238</v>
          </cell>
          <cell r="AF218">
            <v>122674</v>
          </cell>
          <cell r="AG218">
            <v>127776</v>
          </cell>
          <cell r="AH218">
            <v>86578</v>
          </cell>
          <cell r="AI218">
            <v>111778</v>
          </cell>
          <cell r="AJ218">
            <v>72339</v>
          </cell>
          <cell r="AK218">
            <v>50474</v>
          </cell>
          <cell r="AL218">
            <v>6411</v>
          </cell>
          <cell r="AM218">
            <v>66670</v>
          </cell>
          <cell r="AN218">
            <v>60228</v>
          </cell>
          <cell r="AO218">
            <v>88668</v>
          </cell>
          <cell r="AP218">
            <v>98793</v>
          </cell>
          <cell r="AQ218">
            <v>96141</v>
          </cell>
          <cell r="AR218">
            <v>99949</v>
          </cell>
        </row>
        <row r="219">
          <cell r="A219" t="str">
            <v>MYLAN LABS, INC.</v>
          </cell>
          <cell r="B219" t="str">
            <v>FINASTERIDE 12/2006 MYN</v>
          </cell>
          <cell r="C219" t="str">
            <v>Sales $</v>
          </cell>
          <cell r="D219" t="str">
            <v>12/2006 MYN</v>
          </cell>
          <cell r="E219" t="str">
            <v>12/2006</v>
          </cell>
          <cell r="F219" t="str">
            <v>12</v>
          </cell>
          <cell r="G219" t="str">
            <v>2006</v>
          </cell>
          <cell r="H219" t="str">
            <v>12/1/2006</v>
          </cell>
          <cell r="I219">
            <v>1661164</v>
          </cell>
          <cell r="J219">
            <v>1117570</v>
          </cell>
          <cell r="K219">
            <v>2006678</v>
          </cell>
          <cell r="L219">
            <v>1631314</v>
          </cell>
          <cell r="M219">
            <v>1616092</v>
          </cell>
          <cell r="N219">
            <v>2083749</v>
          </cell>
          <cell r="O219">
            <v>1658920</v>
          </cell>
          <cell r="P219">
            <v>1688862</v>
          </cell>
          <cell r="Q219">
            <v>2572791</v>
          </cell>
          <cell r="R219">
            <v>3354505</v>
          </cell>
          <cell r="S219">
            <v>1957517</v>
          </cell>
          <cell r="T219">
            <v>3207057</v>
          </cell>
          <cell r="U219">
            <v>231577</v>
          </cell>
          <cell r="V219">
            <v>202547</v>
          </cell>
          <cell r="W219">
            <v>252615</v>
          </cell>
          <cell r="X219">
            <v>198204</v>
          </cell>
          <cell r="Y219">
            <v>192046</v>
          </cell>
          <cell r="Z219">
            <v>211548</v>
          </cell>
          <cell r="AA219">
            <v>175936</v>
          </cell>
          <cell r="AB219">
            <v>23166</v>
          </cell>
          <cell r="AC219">
            <v>8605</v>
          </cell>
          <cell r="AD219">
            <v>4703</v>
          </cell>
          <cell r="AE219">
            <v>93253</v>
          </cell>
          <cell r="AF219">
            <v>90119</v>
          </cell>
          <cell r="AG219">
            <v>14187</v>
          </cell>
          <cell r="AH219">
            <v>2604</v>
          </cell>
          <cell r="AI219">
            <v>4682</v>
          </cell>
          <cell r="AJ219">
            <v>7464</v>
          </cell>
          <cell r="AK219">
            <v>4348</v>
          </cell>
          <cell r="AL219">
            <v>12817</v>
          </cell>
          <cell r="AM219">
            <v>10106</v>
          </cell>
          <cell r="AN219">
            <v>51143</v>
          </cell>
          <cell r="AO219">
            <v>275282</v>
          </cell>
          <cell r="AP219">
            <v>144051</v>
          </cell>
          <cell r="AQ219">
            <v>143036</v>
          </cell>
          <cell r="AR219">
            <v>162191</v>
          </cell>
        </row>
        <row r="220">
          <cell r="A220" t="str">
            <v>MYLAN LABS, INC.</v>
          </cell>
          <cell r="B220" t="str">
            <v>FLECAINIDE ACE 03/2002 MYN</v>
          </cell>
          <cell r="C220" t="str">
            <v>Sales $</v>
          </cell>
          <cell r="D220" t="str">
            <v>03/2002 MYN</v>
          </cell>
          <cell r="E220" t="str">
            <v>03/2002</v>
          </cell>
          <cell r="F220" t="str">
            <v>03</v>
          </cell>
          <cell r="G220" t="str">
            <v>2002</v>
          </cell>
          <cell r="H220" t="str">
            <v>03/1/2002</v>
          </cell>
          <cell r="I220">
            <v>18597</v>
          </cell>
          <cell r="J220">
            <v>15589</v>
          </cell>
          <cell r="K220">
            <v>21549</v>
          </cell>
          <cell r="L220">
            <v>17794</v>
          </cell>
          <cell r="M220">
            <v>21240</v>
          </cell>
          <cell r="N220">
            <v>26564</v>
          </cell>
          <cell r="O220">
            <v>19141</v>
          </cell>
          <cell r="P220">
            <v>22338</v>
          </cell>
          <cell r="Q220">
            <v>25352</v>
          </cell>
          <cell r="R220">
            <v>20774</v>
          </cell>
          <cell r="S220">
            <v>19064</v>
          </cell>
          <cell r="T220">
            <v>29702</v>
          </cell>
          <cell r="U220">
            <v>24417</v>
          </cell>
          <cell r="V220">
            <v>22517</v>
          </cell>
          <cell r="W220">
            <v>30561</v>
          </cell>
          <cell r="X220">
            <v>22967</v>
          </cell>
          <cell r="Y220">
            <v>21839</v>
          </cell>
          <cell r="Z220">
            <v>26313</v>
          </cell>
          <cell r="AA220">
            <v>23822</v>
          </cell>
          <cell r="AB220">
            <v>23461</v>
          </cell>
          <cell r="AC220">
            <v>26945</v>
          </cell>
          <cell r="AD220">
            <v>1013</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row>
        <row r="221">
          <cell r="A221" t="str">
            <v>MYLAN LABS, INC.</v>
          </cell>
          <cell r="B221" t="str">
            <v>FLECAINIDE ACE 10/2002 M/I</v>
          </cell>
          <cell r="C221" t="str">
            <v>Sales $</v>
          </cell>
          <cell r="D221" t="str">
            <v>10/2002 M/I</v>
          </cell>
          <cell r="E221" t="str">
            <v>10/2002</v>
          </cell>
          <cell r="F221" t="str">
            <v>10</v>
          </cell>
          <cell r="G221" t="str">
            <v>2002</v>
          </cell>
          <cell r="H221" t="str">
            <v>10/1/2002</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row>
        <row r="222">
          <cell r="A222" t="str">
            <v>MYLAN LABS, INC.</v>
          </cell>
          <cell r="B222" t="str">
            <v>FLUCONAZOLE 09/2004 M/I</v>
          </cell>
          <cell r="C222" t="str">
            <v>Sales $</v>
          </cell>
          <cell r="D222" t="str">
            <v>09/2004 M/I</v>
          </cell>
          <cell r="E222" t="str">
            <v>09/2004</v>
          </cell>
          <cell r="F222" t="str">
            <v>09</v>
          </cell>
          <cell r="G222" t="str">
            <v>2004</v>
          </cell>
          <cell r="H222" t="str">
            <v>09/1/2004</v>
          </cell>
          <cell r="I222">
            <v>1944</v>
          </cell>
          <cell r="J222">
            <v>2635</v>
          </cell>
          <cell r="K222">
            <v>3362</v>
          </cell>
          <cell r="L222">
            <v>2289</v>
          </cell>
          <cell r="M222">
            <v>1542</v>
          </cell>
          <cell r="N222">
            <v>992</v>
          </cell>
          <cell r="O222">
            <v>457</v>
          </cell>
          <cell r="P222">
            <v>551</v>
          </cell>
          <cell r="Q222">
            <v>257</v>
          </cell>
          <cell r="R222">
            <v>0</v>
          </cell>
          <cell r="S222">
            <v>166</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row>
        <row r="223">
          <cell r="A223" t="str">
            <v>MYLAN LABS, INC.</v>
          </cell>
          <cell r="B223" t="str">
            <v>FLUCONAZOLE 09/2004 MYN</v>
          </cell>
          <cell r="C223" t="str">
            <v>Sales $</v>
          </cell>
          <cell r="D223" t="str">
            <v>09/2004 MYN</v>
          </cell>
          <cell r="E223" t="str">
            <v>09/2004</v>
          </cell>
          <cell r="F223" t="str">
            <v>09</v>
          </cell>
          <cell r="G223" t="str">
            <v>2004</v>
          </cell>
          <cell r="H223" t="str">
            <v>09/1/2004</v>
          </cell>
          <cell r="I223">
            <v>293</v>
          </cell>
          <cell r="J223">
            <v>317</v>
          </cell>
          <cell r="K223">
            <v>446</v>
          </cell>
          <cell r="L223">
            <v>344</v>
          </cell>
          <cell r="M223">
            <v>395</v>
          </cell>
          <cell r="N223">
            <v>497</v>
          </cell>
          <cell r="O223">
            <v>159</v>
          </cell>
          <cell r="P223">
            <v>809</v>
          </cell>
          <cell r="Q223">
            <v>1485</v>
          </cell>
          <cell r="R223">
            <v>2815</v>
          </cell>
          <cell r="S223">
            <v>2403</v>
          </cell>
          <cell r="T223">
            <v>681</v>
          </cell>
          <cell r="U223">
            <v>19</v>
          </cell>
          <cell r="V223">
            <v>51</v>
          </cell>
          <cell r="W223">
            <v>167</v>
          </cell>
          <cell r="X223">
            <v>62</v>
          </cell>
          <cell r="Y223">
            <v>37</v>
          </cell>
          <cell r="Z223">
            <v>50</v>
          </cell>
          <cell r="AA223">
            <v>19</v>
          </cell>
          <cell r="AB223">
            <v>28</v>
          </cell>
          <cell r="AC223">
            <v>95</v>
          </cell>
          <cell r="AD223">
            <v>97</v>
          </cell>
          <cell r="AE223">
            <v>161</v>
          </cell>
          <cell r="AF223">
            <v>64</v>
          </cell>
          <cell r="AG223">
            <v>54</v>
          </cell>
          <cell r="AH223">
            <v>42</v>
          </cell>
          <cell r="AI223">
            <v>63</v>
          </cell>
          <cell r="AJ223">
            <v>44</v>
          </cell>
          <cell r="AK223">
            <v>55</v>
          </cell>
          <cell r="AL223">
            <v>55</v>
          </cell>
          <cell r="AM223">
            <v>0</v>
          </cell>
          <cell r="AN223">
            <v>0</v>
          </cell>
          <cell r="AO223">
            <v>0</v>
          </cell>
          <cell r="AP223">
            <v>0</v>
          </cell>
          <cell r="AQ223">
            <v>0</v>
          </cell>
          <cell r="AR223">
            <v>0</v>
          </cell>
        </row>
        <row r="224">
          <cell r="A224" t="str">
            <v>MYLAN LABS, INC.</v>
          </cell>
          <cell r="B224" t="str">
            <v>FLUDARABINE PHOS  M/I</v>
          </cell>
          <cell r="C224" t="str">
            <v>Sales $</v>
          </cell>
          <cell r="D224" t="str">
            <v>E PHOS  M/I</v>
          </cell>
          <cell r="E224" t="str">
            <v xml:space="preserve">E PHOS </v>
          </cell>
          <cell r="F224" t="str">
            <v xml:space="preserve">E </v>
          </cell>
          <cell r="G224" t="str">
            <v xml:space="preserve">HOS </v>
          </cell>
          <cell r="H224" t="str">
            <v xml:space="preserve">E /1/HOS </v>
          </cell>
          <cell r="I224">
            <v>0</v>
          </cell>
          <cell r="J224">
            <v>0</v>
          </cell>
          <cell r="K224">
            <v>0</v>
          </cell>
          <cell r="L224">
            <v>390</v>
          </cell>
          <cell r="M224">
            <v>584</v>
          </cell>
          <cell r="N224">
            <v>85776</v>
          </cell>
          <cell r="O224">
            <v>96368</v>
          </cell>
          <cell r="P224">
            <v>126962</v>
          </cell>
          <cell r="Q224">
            <v>131497</v>
          </cell>
          <cell r="R224">
            <v>110477</v>
          </cell>
          <cell r="S224">
            <v>106526</v>
          </cell>
          <cell r="T224">
            <v>136638</v>
          </cell>
          <cell r="U224">
            <v>131665</v>
          </cell>
          <cell r="V224">
            <v>146040</v>
          </cell>
          <cell r="W224">
            <v>137459</v>
          </cell>
          <cell r="X224">
            <v>123963</v>
          </cell>
          <cell r="Y224">
            <v>180630</v>
          </cell>
          <cell r="Z224">
            <v>237919</v>
          </cell>
          <cell r="AA224">
            <v>115549</v>
          </cell>
          <cell r="AB224">
            <v>76465</v>
          </cell>
          <cell r="AC224">
            <v>92185</v>
          </cell>
          <cell r="AD224">
            <v>146056</v>
          </cell>
          <cell r="AE224">
            <v>71627</v>
          </cell>
          <cell r="AF224">
            <v>32903</v>
          </cell>
          <cell r="AG224">
            <v>17432</v>
          </cell>
          <cell r="AH224">
            <v>16267</v>
          </cell>
          <cell r="AI224">
            <v>3682</v>
          </cell>
          <cell r="AJ224">
            <v>8599</v>
          </cell>
          <cell r="AK224">
            <v>5515</v>
          </cell>
          <cell r="AL224">
            <v>137</v>
          </cell>
          <cell r="AM224">
            <v>0</v>
          </cell>
          <cell r="AN224">
            <v>0</v>
          </cell>
          <cell r="AO224">
            <v>0</v>
          </cell>
          <cell r="AP224">
            <v>0</v>
          </cell>
          <cell r="AQ224">
            <v>0</v>
          </cell>
          <cell r="AR224">
            <v>0</v>
          </cell>
        </row>
        <row r="225">
          <cell r="A225" t="str">
            <v>MYLAN LABS, INC.</v>
          </cell>
          <cell r="B225" t="str">
            <v>FLUOROURACIL 12/2006 MYN</v>
          </cell>
          <cell r="C225" t="str">
            <v>Sales $</v>
          </cell>
          <cell r="D225" t="str">
            <v>12/2006 MYN</v>
          </cell>
          <cell r="E225" t="str">
            <v>12/2006</v>
          </cell>
          <cell r="F225" t="str">
            <v>12</v>
          </cell>
          <cell r="G225" t="str">
            <v>2006</v>
          </cell>
          <cell r="H225" t="str">
            <v>12/1/2006</v>
          </cell>
          <cell r="I225">
            <v>1042920</v>
          </cell>
          <cell r="J225">
            <v>1055937</v>
          </cell>
          <cell r="K225">
            <v>1055280</v>
          </cell>
          <cell r="L225">
            <v>735942</v>
          </cell>
          <cell r="M225">
            <v>724336</v>
          </cell>
          <cell r="N225">
            <v>828753</v>
          </cell>
          <cell r="O225">
            <v>531468</v>
          </cell>
          <cell r="P225">
            <v>686894</v>
          </cell>
          <cell r="Q225">
            <v>1251219</v>
          </cell>
          <cell r="R225">
            <v>1464237</v>
          </cell>
          <cell r="S225">
            <v>1577808</v>
          </cell>
          <cell r="T225">
            <v>1604664</v>
          </cell>
          <cell r="U225">
            <v>1495315</v>
          </cell>
          <cell r="V225">
            <v>1757518</v>
          </cell>
          <cell r="W225">
            <v>1962099</v>
          </cell>
          <cell r="X225">
            <v>1532414</v>
          </cell>
          <cell r="Y225">
            <v>1491915</v>
          </cell>
          <cell r="Z225">
            <v>1502840</v>
          </cell>
          <cell r="AA225">
            <v>1141810</v>
          </cell>
          <cell r="AB225">
            <v>1253849</v>
          </cell>
          <cell r="AC225">
            <v>1746921</v>
          </cell>
          <cell r="AD225">
            <v>1587918</v>
          </cell>
          <cell r="AE225">
            <v>1678153</v>
          </cell>
          <cell r="AF225">
            <v>2041009</v>
          </cell>
          <cell r="AG225">
            <v>1890794</v>
          </cell>
          <cell r="AH225">
            <v>1986335</v>
          </cell>
          <cell r="AI225">
            <v>2181886</v>
          </cell>
          <cell r="AJ225">
            <v>1561388</v>
          </cell>
          <cell r="AK225">
            <v>1913692</v>
          </cell>
          <cell r="AL225">
            <v>2310984</v>
          </cell>
          <cell r="AM225">
            <v>1819610</v>
          </cell>
          <cell r="AN225">
            <v>1827961</v>
          </cell>
          <cell r="AO225">
            <v>2848785</v>
          </cell>
          <cell r="AP225">
            <v>3284301</v>
          </cell>
          <cell r="AQ225">
            <v>4437153</v>
          </cell>
          <cell r="AR225">
            <v>4108614</v>
          </cell>
        </row>
        <row r="226">
          <cell r="A226" t="str">
            <v>MYLAN LABS, INC.</v>
          </cell>
          <cell r="B226" t="str">
            <v>FLUOXETINE HCL 02/2002 M/I</v>
          </cell>
          <cell r="C226" t="str">
            <v>Sales $</v>
          </cell>
          <cell r="D226" t="str">
            <v>02/2002 M/I</v>
          </cell>
          <cell r="E226" t="str">
            <v>02/2002</v>
          </cell>
          <cell r="F226" t="str">
            <v>02</v>
          </cell>
          <cell r="G226" t="str">
            <v>2002</v>
          </cell>
          <cell r="H226" t="str">
            <v>02/1/2002</v>
          </cell>
          <cell r="I226">
            <v>42380</v>
          </cell>
          <cell r="J226">
            <v>33613</v>
          </cell>
          <cell r="K226">
            <v>31152</v>
          </cell>
          <cell r="L226">
            <v>21326</v>
          </cell>
          <cell r="M226">
            <v>20473</v>
          </cell>
          <cell r="N226">
            <v>22424</v>
          </cell>
          <cell r="O226">
            <v>20691</v>
          </cell>
          <cell r="P226">
            <v>21677</v>
          </cell>
          <cell r="Q226">
            <v>28084</v>
          </cell>
          <cell r="R226">
            <v>15404</v>
          </cell>
          <cell r="S226">
            <v>4969</v>
          </cell>
          <cell r="T226">
            <v>1954</v>
          </cell>
          <cell r="U226">
            <v>389</v>
          </cell>
          <cell r="V226">
            <v>137</v>
          </cell>
          <cell r="W226">
            <v>335</v>
          </cell>
          <cell r="X226">
            <v>0</v>
          </cell>
          <cell r="Y226">
            <v>0</v>
          </cell>
          <cell r="Z226">
            <v>17</v>
          </cell>
          <cell r="AA226">
            <v>0</v>
          </cell>
          <cell r="AB226">
            <v>0</v>
          </cell>
          <cell r="AC226">
            <v>17</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row>
        <row r="227">
          <cell r="A227" t="str">
            <v>MYLAN LABS, INC.</v>
          </cell>
          <cell r="B227" t="str">
            <v>FLUOXETINE HCL 02/2002 MYN</v>
          </cell>
          <cell r="C227" t="str">
            <v>Sales $</v>
          </cell>
          <cell r="D227" t="str">
            <v>02/2002 MYN</v>
          </cell>
          <cell r="E227" t="str">
            <v>02/2002</v>
          </cell>
          <cell r="F227" t="str">
            <v>02</v>
          </cell>
          <cell r="G227" t="str">
            <v>2002</v>
          </cell>
          <cell r="H227" t="str">
            <v>02/1/2002</v>
          </cell>
          <cell r="I227">
            <v>202485</v>
          </cell>
          <cell r="J227">
            <v>126281</v>
          </cell>
          <cell r="K227">
            <v>163873</v>
          </cell>
          <cell r="L227">
            <v>98362</v>
          </cell>
          <cell r="M227">
            <v>106076</v>
          </cell>
          <cell r="N227">
            <v>111390</v>
          </cell>
          <cell r="O227">
            <v>89307</v>
          </cell>
          <cell r="P227">
            <v>77586</v>
          </cell>
          <cell r="Q227">
            <v>85053</v>
          </cell>
          <cell r="R227">
            <v>64958</v>
          </cell>
          <cell r="S227">
            <v>54981</v>
          </cell>
          <cell r="T227">
            <v>92491</v>
          </cell>
          <cell r="U227">
            <v>51978</v>
          </cell>
          <cell r="V227">
            <v>85046</v>
          </cell>
          <cell r="W227">
            <v>36620</v>
          </cell>
          <cell r="X227">
            <v>24478</v>
          </cell>
          <cell r="Y227">
            <v>25996</v>
          </cell>
          <cell r="Z227">
            <v>36953</v>
          </cell>
          <cell r="AA227">
            <v>21167</v>
          </cell>
          <cell r="AB227">
            <v>45084</v>
          </cell>
          <cell r="AC227">
            <v>28721</v>
          </cell>
          <cell r="AD227">
            <v>28899</v>
          </cell>
          <cell r="AE227">
            <v>45741</v>
          </cell>
          <cell r="AF227">
            <v>71534</v>
          </cell>
          <cell r="AG227">
            <v>49355</v>
          </cell>
          <cell r="AH227">
            <v>39187</v>
          </cell>
          <cell r="AI227">
            <v>51670</v>
          </cell>
          <cell r="AJ227">
            <v>38794</v>
          </cell>
          <cell r="AK227">
            <v>42661</v>
          </cell>
          <cell r="AL227">
            <v>48319</v>
          </cell>
          <cell r="AM227">
            <v>43956</v>
          </cell>
          <cell r="AN227">
            <v>39777</v>
          </cell>
          <cell r="AO227">
            <v>45293</v>
          </cell>
          <cell r="AP227">
            <v>38882</v>
          </cell>
          <cell r="AQ227">
            <v>38206</v>
          </cell>
          <cell r="AR227">
            <v>49203</v>
          </cell>
        </row>
        <row r="228">
          <cell r="A228" t="str">
            <v>MYLAN LABS, INC.</v>
          </cell>
          <cell r="B228" t="str">
            <v>FLUPHENAZINE HCL 01/2000 M/I</v>
          </cell>
          <cell r="C228" t="str">
            <v>Sales $</v>
          </cell>
          <cell r="D228" t="str">
            <v>01/2000 M/I</v>
          </cell>
          <cell r="E228" t="str">
            <v>01/2000</v>
          </cell>
          <cell r="F228" t="str">
            <v>01</v>
          </cell>
          <cell r="G228" t="str">
            <v>2000</v>
          </cell>
          <cell r="H228" t="str">
            <v>01/1/2000</v>
          </cell>
          <cell r="I228">
            <v>9341</v>
          </cell>
          <cell r="J228">
            <v>8284</v>
          </cell>
          <cell r="K228">
            <v>9140</v>
          </cell>
          <cell r="L228">
            <v>7535</v>
          </cell>
          <cell r="M228">
            <v>6618</v>
          </cell>
          <cell r="N228">
            <v>10167</v>
          </cell>
          <cell r="O228">
            <v>7992</v>
          </cell>
          <cell r="P228">
            <v>7593</v>
          </cell>
          <cell r="Q228">
            <v>11142</v>
          </cell>
          <cell r="R228">
            <v>11918</v>
          </cell>
          <cell r="S228">
            <v>8674</v>
          </cell>
          <cell r="T228">
            <v>14259</v>
          </cell>
          <cell r="U228">
            <v>12355</v>
          </cell>
          <cell r="V228">
            <v>8093</v>
          </cell>
          <cell r="W228">
            <v>9698</v>
          </cell>
          <cell r="X228">
            <v>8057</v>
          </cell>
          <cell r="Y228">
            <v>7296</v>
          </cell>
          <cell r="Z228">
            <v>10669</v>
          </cell>
          <cell r="AA228">
            <v>8228</v>
          </cell>
          <cell r="AB228">
            <v>8539</v>
          </cell>
          <cell r="AC228">
            <v>8539</v>
          </cell>
          <cell r="AD228">
            <v>8448</v>
          </cell>
          <cell r="AE228">
            <v>6760</v>
          </cell>
          <cell r="AF228">
            <v>10591</v>
          </cell>
          <cell r="AG228">
            <v>9156</v>
          </cell>
          <cell r="AH228">
            <v>8541</v>
          </cell>
          <cell r="AI228">
            <v>11185</v>
          </cell>
          <cell r="AJ228">
            <v>7557</v>
          </cell>
          <cell r="AK228">
            <v>9233</v>
          </cell>
          <cell r="AL228">
            <v>9666</v>
          </cell>
          <cell r="AM228">
            <v>7734</v>
          </cell>
          <cell r="AN228">
            <v>8183</v>
          </cell>
          <cell r="AO228">
            <v>9674</v>
          </cell>
          <cell r="AP228">
            <v>9281</v>
          </cell>
          <cell r="AQ228">
            <v>8158</v>
          </cell>
          <cell r="AR228">
            <v>9342</v>
          </cell>
        </row>
        <row r="229">
          <cell r="A229" t="str">
            <v>MYLAN LABS, INC.</v>
          </cell>
          <cell r="B229" t="str">
            <v>FLUPHENAZINE HCL 02/1989 MYN</v>
          </cell>
          <cell r="C229" t="str">
            <v>Sales $</v>
          </cell>
          <cell r="D229" t="str">
            <v>02/1989 MYN</v>
          </cell>
          <cell r="E229" t="str">
            <v>02/1989</v>
          </cell>
          <cell r="F229" t="str">
            <v>02</v>
          </cell>
          <cell r="G229" t="str">
            <v>1989</v>
          </cell>
          <cell r="H229" t="str">
            <v>02/1/1989</v>
          </cell>
          <cell r="I229">
            <v>145991</v>
          </cell>
          <cell r="J229">
            <v>138920</v>
          </cell>
          <cell r="K229">
            <v>171499</v>
          </cell>
          <cell r="L229">
            <v>135534</v>
          </cell>
          <cell r="M229">
            <v>129251</v>
          </cell>
          <cell r="N229">
            <v>159856</v>
          </cell>
          <cell r="O229">
            <v>131403</v>
          </cell>
          <cell r="P229">
            <v>117387</v>
          </cell>
          <cell r="Q229">
            <v>168996</v>
          </cell>
          <cell r="R229">
            <v>154843</v>
          </cell>
          <cell r="S229">
            <v>159896</v>
          </cell>
          <cell r="T229">
            <v>243522</v>
          </cell>
          <cell r="U229">
            <v>194374</v>
          </cell>
          <cell r="V229">
            <v>172273</v>
          </cell>
          <cell r="W229">
            <v>220088</v>
          </cell>
          <cell r="X229">
            <v>170742</v>
          </cell>
          <cell r="Y229">
            <v>172804</v>
          </cell>
          <cell r="Z229">
            <v>209740</v>
          </cell>
          <cell r="AA229">
            <v>168160</v>
          </cell>
          <cell r="AB229">
            <v>166405</v>
          </cell>
          <cell r="AC229">
            <v>203849</v>
          </cell>
          <cell r="AD229">
            <v>166555</v>
          </cell>
          <cell r="AE229">
            <v>298148</v>
          </cell>
          <cell r="AF229">
            <v>437754</v>
          </cell>
          <cell r="AG229">
            <v>291819</v>
          </cell>
          <cell r="AH229">
            <v>276863</v>
          </cell>
          <cell r="AI229">
            <v>331328</v>
          </cell>
          <cell r="AJ229">
            <v>261430</v>
          </cell>
          <cell r="AK229">
            <v>263807</v>
          </cell>
          <cell r="AL229">
            <v>322061</v>
          </cell>
          <cell r="AM229">
            <v>269148</v>
          </cell>
          <cell r="AN229">
            <v>253528</v>
          </cell>
          <cell r="AO229">
            <v>298567</v>
          </cell>
          <cell r="AP229">
            <v>245642</v>
          </cell>
          <cell r="AQ229">
            <v>236895</v>
          </cell>
          <cell r="AR229">
            <v>288188</v>
          </cell>
        </row>
        <row r="230">
          <cell r="A230" t="str">
            <v>MYLAN LABS, INC.</v>
          </cell>
          <cell r="B230" t="str">
            <v>FLURAZEPAM HCL 02/1986 MYN</v>
          </cell>
          <cell r="C230" t="str">
            <v>Sales $</v>
          </cell>
          <cell r="D230" t="str">
            <v>02/1986 MYN</v>
          </cell>
          <cell r="E230" t="str">
            <v>02/1986</v>
          </cell>
          <cell r="F230" t="str">
            <v>02</v>
          </cell>
          <cell r="G230" t="str">
            <v>1986</v>
          </cell>
          <cell r="H230" t="str">
            <v>02/1/1986</v>
          </cell>
          <cell r="I230">
            <v>68763</v>
          </cell>
          <cell r="J230">
            <v>65824</v>
          </cell>
          <cell r="K230">
            <v>85827</v>
          </cell>
          <cell r="L230">
            <v>67846</v>
          </cell>
          <cell r="M230">
            <v>68419</v>
          </cell>
          <cell r="N230">
            <v>87558</v>
          </cell>
          <cell r="O230">
            <v>71601</v>
          </cell>
          <cell r="P230">
            <v>73484</v>
          </cell>
          <cell r="Q230">
            <v>90283</v>
          </cell>
          <cell r="R230">
            <v>69679</v>
          </cell>
          <cell r="S230">
            <v>63686</v>
          </cell>
          <cell r="T230">
            <v>85606</v>
          </cell>
          <cell r="U230">
            <v>65361</v>
          </cell>
          <cell r="V230">
            <v>69865</v>
          </cell>
          <cell r="W230">
            <v>81018</v>
          </cell>
          <cell r="X230">
            <v>64753</v>
          </cell>
          <cell r="Y230">
            <v>64415</v>
          </cell>
          <cell r="Z230">
            <v>76501</v>
          </cell>
          <cell r="AA230">
            <v>61481</v>
          </cell>
          <cell r="AB230">
            <v>66765</v>
          </cell>
          <cell r="AC230">
            <v>87681</v>
          </cell>
          <cell r="AD230">
            <v>78599</v>
          </cell>
          <cell r="AE230">
            <v>106870</v>
          </cell>
          <cell r="AF230">
            <v>184194</v>
          </cell>
          <cell r="AG230">
            <v>164381</v>
          </cell>
          <cell r="AH230">
            <v>154574</v>
          </cell>
          <cell r="AI230">
            <v>193824</v>
          </cell>
          <cell r="AJ230">
            <v>156544</v>
          </cell>
          <cell r="AK230">
            <v>148568</v>
          </cell>
          <cell r="AL230">
            <v>175798</v>
          </cell>
          <cell r="AM230">
            <v>142037</v>
          </cell>
          <cell r="AN230">
            <v>147280</v>
          </cell>
          <cell r="AO230">
            <v>188455</v>
          </cell>
          <cell r="AP230">
            <v>146623</v>
          </cell>
          <cell r="AQ230">
            <v>141581</v>
          </cell>
          <cell r="AR230">
            <v>175583</v>
          </cell>
        </row>
        <row r="231">
          <cell r="A231" t="str">
            <v>MYLAN LABS, INC.</v>
          </cell>
          <cell r="B231" t="str">
            <v>FLURAZEPAM HCL 06/1987 M/I</v>
          </cell>
          <cell r="C231" t="str">
            <v>Sales $</v>
          </cell>
          <cell r="D231" t="str">
            <v>06/1987 M/I</v>
          </cell>
          <cell r="E231" t="str">
            <v>06/1987</v>
          </cell>
          <cell r="F231" t="str">
            <v>06</v>
          </cell>
          <cell r="G231" t="str">
            <v>1987</v>
          </cell>
          <cell r="H231" t="str">
            <v>06/1/1987</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row>
        <row r="232">
          <cell r="A232" t="str">
            <v>MYLAN LABS, INC.</v>
          </cell>
          <cell r="B232" t="str">
            <v>FLURBIPROFEN 06/1994 MYN</v>
          </cell>
          <cell r="C232" t="str">
            <v>Sales $</v>
          </cell>
          <cell r="D232" t="str">
            <v>06/1994 MYN</v>
          </cell>
          <cell r="E232" t="str">
            <v>06/1994</v>
          </cell>
          <cell r="F232" t="str">
            <v>06</v>
          </cell>
          <cell r="G232" t="str">
            <v>1994</v>
          </cell>
          <cell r="H232" t="str">
            <v>06/1/1994</v>
          </cell>
          <cell r="I232">
            <v>28670</v>
          </cell>
          <cell r="J232">
            <v>30176</v>
          </cell>
          <cell r="K232">
            <v>36364</v>
          </cell>
          <cell r="L232">
            <v>28138</v>
          </cell>
          <cell r="M232">
            <v>30215</v>
          </cell>
          <cell r="N232">
            <v>35854</v>
          </cell>
          <cell r="O232">
            <v>28344</v>
          </cell>
          <cell r="P232">
            <v>30047</v>
          </cell>
          <cell r="Q232">
            <v>37241</v>
          </cell>
          <cell r="R232">
            <v>30677</v>
          </cell>
          <cell r="S232">
            <v>31444</v>
          </cell>
          <cell r="T232">
            <v>38388</v>
          </cell>
          <cell r="U232">
            <v>33207</v>
          </cell>
          <cell r="V232">
            <v>32797</v>
          </cell>
          <cell r="W232">
            <v>42049</v>
          </cell>
          <cell r="X232">
            <v>32776</v>
          </cell>
          <cell r="Y232">
            <v>34798</v>
          </cell>
          <cell r="Z232">
            <v>40179</v>
          </cell>
          <cell r="AA232">
            <v>32319</v>
          </cell>
          <cell r="AB232">
            <v>31817</v>
          </cell>
          <cell r="AC232">
            <v>37436</v>
          </cell>
          <cell r="AD232">
            <v>31559</v>
          </cell>
          <cell r="AE232">
            <v>28588</v>
          </cell>
          <cell r="AF232">
            <v>37666</v>
          </cell>
          <cell r="AG232">
            <v>31270</v>
          </cell>
          <cell r="AH232">
            <v>30640</v>
          </cell>
          <cell r="AI232">
            <v>60308</v>
          </cell>
          <cell r="AJ232">
            <v>59639</v>
          </cell>
          <cell r="AK232">
            <v>65450</v>
          </cell>
          <cell r="AL232">
            <v>83333</v>
          </cell>
          <cell r="AM232">
            <v>62582</v>
          </cell>
          <cell r="AN232">
            <v>63489</v>
          </cell>
          <cell r="AO232">
            <v>81213</v>
          </cell>
          <cell r="AP232">
            <v>69042</v>
          </cell>
          <cell r="AQ232">
            <v>69082</v>
          </cell>
          <cell r="AR232">
            <v>105481</v>
          </cell>
        </row>
        <row r="233">
          <cell r="A233" t="str">
            <v>MYLAN LABS, INC.</v>
          </cell>
          <cell r="B233" t="str">
            <v>FLURBIPROFEN 09/1994 M/I</v>
          </cell>
          <cell r="C233" t="str">
            <v>Sales $</v>
          </cell>
          <cell r="D233" t="str">
            <v>09/1994 M/I</v>
          </cell>
          <cell r="E233" t="str">
            <v>09/1994</v>
          </cell>
          <cell r="F233" t="str">
            <v>09</v>
          </cell>
          <cell r="G233" t="str">
            <v>1994</v>
          </cell>
          <cell r="H233" t="str">
            <v>09/1/1994</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row>
        <row r="234">
          <cell r="A234" t="str">
            <v>MYLAN LABS, INC.</v>
          </cell>
          <cell r="B234" t="str">
            <v>FLUVASTATIN SOD 04/2012 MYN</v>
          </cell>
          <cell r="C234" t="str">
            <v>Sales $</v>
          </cell>
          <cell r="D234" t="str">
            <v>04/2012 MYN</v>
          </cell>
          <cell r="E234" t="str">
            <v>04/2012</v>
          </cell>
          <cell r="F234" t="str">
            <v>04</v>
          </cell>
          <cell r="G234" t="str">
            <v>2012</v>
          </cell>
          <cell r="H234" t="str">
            <v>04/1/2012</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854214</v>
          </cell>
          <cell r="Y234">
            <v>1626499</v>
          </cell>
          <cell r="Z234">
            <v>1557094</v>
          </cell>
          <cell r="AA234">
            <v>1311209</v>
          </cell>
          <cell r="AB234">
            <v>1069945</v>
          </cell>
          <cell r="AC234">
            <v>1595413</v>
          </cell>
          <cell r="AD234">
            <v>1046796</v>
          </cell>
          <cell r="AE234">
            <v>982598</v>
          </cell>
          <cell r="AF234">
            <v>1274848</v>
          </cell>
          <cell r="AG234">
            <v>1029686</v>
          </cell>
          <cell r="AH234">
            <v>1054200</v>
          </cell>
          <cell r="AI234">
            <v>1248443</v>
          </cell>
          <cell r="AJ234">
            <v>958158</v>
          </cell>
          <cell r="AK234">
            <v>991600</v>
          </cell>
          <cell r="AL234">
            <v>1218119</v>
          </cell>
          <cell r="AM234">
            <v>988436</v>
          </cell>
          <cell r="AN234">
            <v>822961</v>
          </cell>
          <cell r="AO234">
            <v>1437084</v>
          </cell>
          <cell r="AP234">
            <v>1026744</v>
          </cell>
          <cell r="AQ234">
            <v>1164032</v>
          </cell>
          <cell r="AR234">
            <v>1537164</v>
          </cell>
        </row>
        <row r="235">
          <cell r="A235" t="str">
            <v>MYLAN LABS, INC.</v>
          </cell>
          <cell r="B235" t="str">
            <v>FLUVOXAMINE MAL 01/2001 MYN</v>
          </cell>
          <cell r="C235" t="str">
            <v>Sales $</v>
          </cell>
          <cell r="D235" t="str">
            <v>01/2001 MYN</v>
          </cell>
          <cell r="E235" t="str">
            <v>01/2001</v>
          </cell>
          <cell r="F235" t="str">
            <v>01</v>
          </cell>
          <cell r="G235" t="str">
            <v>2001</v>
          </cell>
          <cell r="H235" t="str">
            <v>01/1/2001</v>
          </cell>
          <cell r="I235">
            <v>578693</v>
          </cell>
          <cell r="J235">
            <v>549738</v>
          </cell>
          <cell r="K235">
            <v>677901</v>
          </cell>
          <cell r="L235">
            <v>540806</v>
          </cell>
          <cell r="M235">
            <v>553177</v>
          </cell>
          <cell r="N235">
            <v>694404</v>
          </cell>
          <cell r="O235">
            <v>555911</v>
          </cell>
          <cell r="P235">
            <v>562381</v>
          </cell>
          <cell r="Q235">
            <v>689964</v>
          </cell>
          <cell r="R235">
            <v>488047</v>
          </cell>
          <cell r="S235">
            <v>506481</v>
          </cell>
          <cell r="T235">
            <v>639148</v>
          </cell>
          <cell r="U235">
            <v>540893</v>
          </cell>
          <cell r="V235">
            <v>569653</v>
          </cell>
          <cell r="W235">
            <v>834934</v>
          </cell>
          <cell r="X235">
            <v>1012395</v>
          </cell>
          <cell r="Y235">
            <v>783185</v>
          </cell>
          <cell r="Z235">
            <v>884696</v>
          </cell>
          <cell r="AA235">
            <v>512358</v>
          </cell>
          <cell r="AB235">
            <v>472229</v>
          </cell>
          <cell r="AC235">
            <v>575974</v>
          </cell>
          <cell r="AD235">
            <v>458949</v>
          </cell>
          <cell r="AE235">
            <v>458945</v>
          </cell>
          <cell r="AF235">
            <v>593820</v>
          </cell>
          <cell r="AG235">
            <v>492013</v>
          </cell>
          <cell r="AH235">
            <v>506107</v>
          </cell>
          <cell r="AI235">
            <v>642905</v>
          </cell>
          <cell r="AJ235">
            <v>466687</v>
          </cell>
          <cell r="AK235">
            <v>484462</v>
          </cell>
          <cell r="AL235">
            <v>577975</v>
          </cell>
          <cell r="AM235">
            <v>451817</v>
          </cell>
          <cell r="AN235">
            <v>456892</v>
          </cell>
          <cell r="AO235">
            <v>584118</v>
          </cell>
          <cell r="AP235">
            <v>453235</v>
          </cell>
          <cell r="AQ235">
            <v>428606</v>
          </cell>
          <cell r="AR235">
            <v>500756</v>
          </cell>
        </row>
        <row r="236">
          <cell r="A236" t="str">
            <v>MYLAN LABS, INC.</v>
          </cell>
          <cell r="B236" t="str">
            <v>FLUVOXAMINE MAL 09/2002 M/I</v>
          </cell>
          <cell r="C236" t="str">
            <v>Sales $</v>
          </cell>
          <cell r="D236" t="str">
            <v>09/2002 M/I</v>
          </cell>
          <cell r="E236" t="str">
            <v>09/2002</v>
          </cell>
          <cell r="F236" t="str">
            <v>09</v>
          </cell>
          <cell r="G236" t="str">
            <v>2002</v>
          </cell>
          <cell r="H236" t="str">
            <v>09/1/2002</v>
          </cell>
          <cell r="I236">
            <v>25371</v>
          </cell>
          <cell r="J236">
            <v>24274</v>
          </cell>
          <cell r="K236">
            <v>31984</v>
          </cell>
          <cell r="L236">
            <v>25102</v>
          </cell>
          <cell r="M236">
            <v>23813</v>
          </cell>
          <cell r="N236">
            <v>29533</v>
          </cell>
          <cell r="O236">
            <v>23254</v>
          </cell>
          <cell r="P236">
            <v>23931</v>
          </cell>
          <cell r="Q236">
            <v>24114</v>
          </cell>
          <cell r="R236">
            <v>27324</v>
          </cell>
          <cell r="S236">
            <v>24018</v>
          </cell>
          <cell r="T236">
            <v>30130</v>
          </cell>
          <cell r="U236">
            <v>23798</v>
          </cell>
          <cell r="V236">
            <v>24627</v>
          </cell>
          <cell r="W236">
            <v>34646</v>
          </cell>
          <cell r="X236">
            <v>32259</v>
          </cell>
          <cell r="Y236">
            <v>29882</v>
          </cell>
          <cell r="Z236">
            <v>32719</v>
          </cell>
          <cell r="AA236">
            <v>21364</v>
          </cell>
          <cell r="AB236">
            <v>22068</v>
          </cell>
          <cell r="AC236">
            <v>27764</v>
          </cell>
          <cell r="AD236">
            <v>23440</v>
          </cell>
          <cell r="AE236">
            <v>23579</v>
          </cell>
          <cell r="AF236">
            <v>27839</v>
          </cell>
          <cell r="AG236">
            <v>22517</v>
          </cell>
          <cell r="AH236">
            <v>27128</v>
          </cell>
          <cell r="AI236">
            <v>29740</v>
          </cell>
          <cell r="AJ236">
            <v>22230</v>
          </cell>
          <cell r="AK236">
            <v>26191</v>
          </cell>
          <cell r="AL236">
            <v>29731</v>
          </cell>
          <cell r="AM236">
            <v>22368</v>
          </cell>
          <cell r="AN236">
            <v>20564</v>
          </cell>
          <cell r="AO236">
            <v>25989</v>
          </cell>
          <cell r="AP236">
            <v>23491</v>
          </cell>
          <cell r="AQ236">
            <v>24988</v>
          </cell>
          <cell r="AR236">
            <v>24123</v>
          </cell>
        </row>
        <row r="237">
          <cell r="A237" t="str">
            <v>MYLAN LABS, INC.</v>
          </cell>
          <cell r="B237" t="str">
            <v>FOLIC ACID 12/1999 M/I</v>
          </cell>
          <cell r="C237" t="str">
            <v>Sales $</v>
          </cell>
          <cell r="D237" t="str">
            <v>12/1999 M/I</v>
          </cell>
          <cell r="E237" t="str">
            <v>12/1999</v>
          </cell>
          <cell r="F237" t="str">
            <v>12</v>
          </cell>
          <cell r="G237" t="str">
            <v>1999</v>
          </cell>
          <cell r="H237" t="str">
            <v>12/1/1999</v>
          </cell>
          <cell r="I237">
            <v>410</v>
          </cell>
          <cell r="J237">
            <v>217</v>
          </cell>
          <cell r="K237">
            <v>23</v>
          </cell>
          <cell r="L237">
            <v>0</v>
          </cell>
          <cell r="M237">
            <v>2685</v>
          </cell>
          <cell r="N237">
            <v>13144</v>
          </cell>
          <cell r="O237">
            <v>7686</v>
          </cell>
          <cell r="P237">
            <v>7317</v>
          </cell>
          <cell r="Q237">
            <v>13408</v>
          </cell>
          <cell r="R237">
            <v>9771</v>
          </cell>
          <cell r="S237">
            <v>16411</v>
          </cell>
          <cell r="T237">
            <v>18289</v>
          </cell>
          <cell r="U237">
            <v>8839</v>
          </cell>
          <cell r="V237">
            <v>14717</v>
          </cell>
          <cell r="W237">
            <v>25479</v>
          </cell>
          <cell r="X237">
            <v>16564</v>
          </cell>
          <cell r="Y237">
            <v>15783</v>
          </cell>
          <cell r="Z237">
            <v>17672</v>
          </cell>
          <cell r="AA237">
            <v>15652</v>
          </cell>
          <cell r="AB237">
            <v>16322</v>
          </cell>
          <cell r="AC237">
            <v>18411</v>
          </cell>
          <cell r="AD237">
            <v>14444</v>
          </cell>
          <cell r="AE237">
            <v>16561</v>
          </cell>
          <cell r="AF237">
            <v>18978</v>
          </cell>
          <cell r="AG237">
            <v>15272</v>
          </cell>
          <cell r="AH237">
            <v>17357</v>
          </cell>
          <cell r="AI237">
            <v>17242</v>
          </cell>
          <cell r="AJ237">
            <v>11257</v>
          </cell>
          <cell r="AK237">
            <v>15007</v>
          </cell>
          <cell r="AL237">
            <v>13495</v>
          </cell>
          <cell r="AM237">
            <v>12132</v>
          </cell>
          <cell r="AN237">
            <v>11361</v>
          </cell>
          <cell r="AO237">
            <v>13967</v>
          </cell>
          <cell r="AP237">
            <v>11413</v>
          </cell>
          <cell r="AQ237">
            <v>10744</v>
          </cell>
          <cell r="AR237">
            <v>12983</v>
          </cell>
        </row>
        <row r="238">
          <cell r="A238" t="str">
            <v>MYLAN LABS, INC.</v>
          </cell>
          <cell r="B238" t="str">
            <v>FOMEPIZOLE 10/2009 M/I</v>
          </cell>
          <cell r="C238" t="str">
            <v>Sales $</v>
          </cell>
          <cell r="D238" t="str">
            <v>10/2009 M/I</v>
          </cell>
          <cell r="E238" t="str">
            <v>10/2009</v>
          </cell>
          <cell r="F238" t="str">
            <v>10</v>
          </cell>
          <cell r="G238" t="str">
            <v>2009</v>
          </cell>
          <cell r="H238" t="str">
            <v>10/1/2009</v>
          </cell>
          <cell r="I238">
            <v>172596</v>
          </cell>
          <cell r="J238">
            <v>155758</v>
          </cell>
          <cell r="K238">
            <v>174330</v>
          </cell>
          <cell r="L238">
            <v>220324</v>
          </cell>
          <cell r="M238">
            <v>209970</v>
          </cell>
          <cell r="N238">
            <v>246867</v>
          </cell>
          <cell r="O238">
            <v>217090</v>
          </cell>
          <cell r="P238">
            <v>135723</v>
          </cell>
          <cell r="Q238">
            <v>192834</v>
          </cell>
          <cell r="R238">
            <v>121166</v>
          </cell>
          <cell r="S238">
            <v>127890</v>
          </cell>
          <cell r="T238">
            <v>149686</v>
          </cell>
          <cell r="U238">
            <v>88122</v>
          </cell>
          <cell r="V238">
            <v>97237</v>
          </cell>
          <cell r="W238">
            <v>103414</v>
          </cell>
          <cell r="X238">
            <v>90036</v>
          </cell>
          <cell r="Y238">
            <v>112779</v>
          </cell>
          <cell r="Z238">
            <v>112939</v>
          </cell>
          <cell r="AA238">
            <v>86804</v>
          </cell>
          <cell r="AB238">
            <v>64262</v>
          </cell>
          <cell r="AC238">
            <v>89214</v>
          </cell>
          <cell r="AD238">
            <v>119683</v>
          </cell>
          <cell r="AE238">
            <v>107631</v>
          </cell>
          <cell r="AF238">
            <v>63460</v>
          </cell>
          <cell r="AG238">
            <v>44637</v>
          </cell>
          <cell r="AH238">
            <v>218248</v>
          </cell>
          <cell r="AI238">
            <v>224863</v>
          </cell>
          <cell r="AJ238">
            <v>147693</v>
          </cell>
          <cell r="AK238">
            <v>143388</v>
          </cell>
          <cell r="AL238">
            <v>78925</v>
          </cell>
          <cell r="AM238">
            <v>21267</v>
          </cell>
          <cell r="AN238">
            <v>8347</v>
          </cell>
          <cell r="AO238">
            <v>0</v>
          </cell>
          <cell r="AP238">
            <v>9943</v>
          </cell>
          <cell r="AQ238">
            <v>52391</v>
          </cell>
          <cell r="AR238">
            <v>186451</v>
          </cell>
        </row>
        <row r="239">
          <cell r="A239" t="str">
            <v>MYLAN LABS, INC.</v>
          </cell>
          <cell r="B239" t="str">
            <v>FUROSEMIDE 05/1984 M/I</v>
          </cell>
          <cell r="C239" t="str">
            <v>Sales $</v>
          </cell>
          <cell r="D239" t="str">
            <v>05/1984 M/I</v>
          </cell>
          <cell r="E239" t="str">
            <v>05/1984</v>
          </cell>
          <cell r="F239" t="str">
            <v>05</v>
          </cell>
          <cell r="G239" t="str">
            <v>1984</v>
          </cell>
          <cell r="H239" t="str">
            <v>05/1/1984</v>
          </cell>
          <cell r="I239">
            <v>30801</v>
          </cell>
          <cell r="J239">
            <v>30778</v>
          </cell>
          <cell r="K239">
            <v>41084</v>
          </cell>
          <cell r="L239">
            <v>30341</v>
          </cell>
          <cell r="M239">
            <v>28484</v>
          </cell>
          <cell r="N239">
            <v>34514</v>
          </cell>
          <cell r="O239">
            <v>28538</v>
          </cell>
          <cell r="P239">
            <v>31442</v>
          </cell>
          <cell r="Q239">
            <v>40006</v>
          </cell>
          <cell r="R239">
            <v>36474</v>
          </cell>
          <cell r="S239">
            <v>36227</v>
          </cell>
          <cell r="T239">
            <v>47933</v>
          </cell>
          <cell r="U239">
            <v>37885</v>
          </cell>
          <cell r="V239">
            <v>37979</v>
          </cell>
          <cell r="W239">
            <v>45878</v>
          </cell>
          <cell r="X239">
            <v>34184</v>
          </cell>
          <cell r="Y239">
            <v>47146</v>
          </cell>
          <cell r="Z239">
            <v>63361</v>
          </cell>
          <cell r="AA239">
            <v>38996</v>
          </cell>
          <cell r="AB239">
            <v>43085</v>
          </cell>
          <cell r="AC239">
            <v>58584</v>
          </cell>
          <cell r="AD239">
            <v>43833</v>
          </cell>
          <cell r="AE239">
            <v>37888</v>
          </cell>
          <cell r="AF239">
            <v>46568</v>
          </cell>
          <cell r="AG239">
            <v>37298</v>
          </cell>
          <cell r="AH239">
            <v>35425</v>
          </cell>
          <cell r="AI239">
            <v>51032</v>
          </cell>
          <cell r="AJ239">
            <v>36105</v>
          </cell>
          <cell r="AK239">
            <v>36880</v>
          </cell>
          <cell r="AL239">
            <v>44004</v>
          </cell>
          <cell r="AM239">
            <v>36846</v>
          </cell>
          <cell r="AN239">
            <v>38049</v>
          </cell>
          <cell r="AO239">
            <v>47987</v>
          </cell>
          <cell r="AP239">
            <v>42211</v>
          </cell>
          <cell r="AQ239">
            <v>42521</v>
          </cell>
          <cell r="AR239">
            <v>50986</v>
          </cell>
        </row>
        <row r="240">
          <cell r="A240" t="str">
            <v>MYLAN LABS, INC.</v>
          </cell>
          <cell r="B240" t="str">
            <v>FUROSEMIDE 11/1987 MYN</v>
          </cell>
          <cell r="C240" t="str">
            <v>Sales $</v>
          </cell>
          <cell r="D240" t="str">
            <v>11/1987 MYN</v>
          </cell>
          <cell r="E240" t="str">
            <v>11/1987</v>
          </cell>
          <cell r="F240" t="str">
            <v>11</v>
          </cell>
          <cell r="G240" t="str">
            <v>1987</v>
          </cell>
          <cell r="H240" t="str">
            <v>11/1/1987</v>
          </cell>
          <cell r="I240">
            <v>588927</v>
          </cell>
          <cell r="J240">
            <v>552037</v>
          </cell>
          <cell r="K240">
            <v>859801</v>
          </cell>
          <cell r="L240">
            <v>803736</v>
          </cell>
          <cell r="M240">
            <v>813271</v>
          </cell>
          <cell r="N240">
            <v>895980</v>
          </cell>
          <cell r="O240">
            <v>741614</v>
          </cell>
          <cell r="P240">
            <v>697336</v>
          </cell>
          <cell r="Q240">
            <v>888185</v>
          </cell>
          <cell r="R240">
            <v>721867</v>
          </cell>
          <cell r="S240">
            <v>667272</v>
          </cell>
          <cell r="T240">
            <v>820460</v>
          </cell>
          <cell r="U240">
            <v>665752</v>
          </cell>
          <cell r="V240">
            <v>711963</v>
          </cell>
          <cell r="W240">
            <v>804777</v>
          </cell>
          <cell r="X240">
            <v>672590</v>
          </cell>
          <cell r="Y240">
            <v>443498</v>
          </cell>
          <cell r="Z240">
            <v>891111</v>
          </cell>
          <cell r="AA240">
            <v>750770</v>
          </cell>
          <cell r="AB240">
            <v>593468</v>
          </cell>
          <cell r="AC240">
            <v>812599</v>
          </cell>
          <cell r="AD240">
            <v>662494</v>
          </cell>
          <cell r="AE240">
            <v>503159</v>
          </cell>
          <cell r="AF240">
            <v>871028</v>
          </cell>
          <cell r="AG240">
            <v>807575</v>
          </cell>
          <cell r="AH240">
            <v>631752</v>
          </cell>
          <cell r="AI240">
            <v>778222</v>
          </cell>
          <cell r="AJ240">
            <v>627948</v>
          </cell>
          <cell r="AK240">
            <v>717240</v>
          </cell>
          <cell r="AL240">
            <v>835712</v>
          </cell>
          <cell r="AM240">
            <v>717401</v>
          </cell>
          <cell r="AN240">
            <v>618495</v>
          </cell>
          <cell r="AO240">
            <v>900905</v>
          </cell>
          <cell r="AP240">
            <v>646375</v>
          </cell>
          <cell r="AQ240">
            <v>297583</v>
          </cell>
          <cell r="AR240">
            <v>269657</v>
          </cell>
        </row>
        <row r="241">
          <cell r="A241" t="str">
            <v>MYLAN LABS, INC.</v>
          </cell>
          <cell r="B241" t="str">
            <v>GABAPENTIN 01/2011 MYN</v>
          </cell>
          <cell r="C241" t="str">
            <v>Sales $</v>
          </cell>
          <cell r="D241" t="str">
            <v>01/2011 MYN</v>
          </cell>
          <cell r="E241" t="str">
            <v>01/2011</v>
          </cell>
          <cell r="F241" t="str">
            <v>01</v>
          </cell>
          <cell r="G241" t="str">
            <v>2011</v>
          </cell>
          <cell r="H241" t="str">
            <v>01/1/2011</v>
          </cell>
          <cell r="I241">
            <v>16932</v>
          </cell>
          <cell r="J241">
            <v>36618</v>
          </cell>
          <cell r="K241">
            <v>51070</v>
          </cell>
          <cell r="L241">
            <v>37847</v>
          </cell>
          <cell r="M241">
            <v>138659</v>
          </cell>
          <cell r="N241">
            <v>211939</v>
          </cell>
          <cell r="O241">
            <v>245777</v>
          </cell>
          <cell r="P241">
            <v>226060</v>
          </cell>
          <cell r="Q241">
            <v>488104</v>
          </cell>
          <cell r="R241">
            <v>207194</v>
          </cell>
          <cell r="S241">
            <v>209212</v>
          </cell>
          <cell r="T241">
            <v>206388</v>
          </cell>
          <cell r="U241">
            <v>229265</v>
          </cell>
          <cell r="V241">
            <v>70448</v>
          </cell>
          <cell r="W241">
            <v>20456</v>
          </cell>
          <cell r="X241">
            <v>7215</v>
          </cell>
          <cell r="Y241">
            <v>5905</v>
          </cell>
          <cell r="Z241">
            <v>6805</v>
          </cell>
          <cell r="AA241">
            <v>6751</v>
          </cell>
          <cell r="AB241">
            <v>583</v>
          </cell>
          <cell r="AC241">
            <v>168</v>
          </cell>
          <cell r="AD241">
            <v>209</v>
          </cell>
          <cell r="AE241">
            <v>46</v>
          </cell>
          <cell r="AF241">
            <v>0</v>
          </cell>
          <cell r="AG241">
            <v>0</v>
          </cell>
          <cell r="AH241">
            <v>98</v>
          </cell>
          <cell r="AI241">
            <v>13</v>
          </cell>
          <cell r="AJ241">
            <v>0</v>
          </cell>
          <cell r="AK241">
            <v>0</v>
          </cell>
          <cell r="AL241">
            <v>0</v>
          </cell>
          <cell r="AM241">
            <v>0</v>
          </cell>
          <cell r="AN241">
            <v>0</v>
          </cell>
          <cell r="AO241">
            <v>0</v>
          </cell>
          <cell r="AP241">
            <v>0</v>
          </cell>
          <cell r="AQ241">
            <v>0</v>
          </cell>
          <cell r="AR241">
            <v>0</v>
          </cell>
        </row>
        <row r="242">
          <cell r="A242" t="str">
            <v>MYLAN LABS, INC.</v>
          </cell>
          <cell r="B242" t="str">
            <v>GABAPENTIN 02/2005 M/I</v>
          </cell>
          <cell r="C242" t="str">
            <v>Sales $</v>
          </cell>
          <cell r="D242" t="str">
            <v>02/2005 M/I</v>
          </cell>
          <cell r="E242" t="str">
            <v>02/2005</v>
          </cell>
          <cell r="F242" t="str">
            <v>02</v>
          </cell>
          <cell r="G242" t="str">
            <v>2005</v>
          </cell>
          <cell r="H242" t="str">
            <v>02/1/2005</v>
          </cell>
          <cell r="I242">
            <v>0</v>
          </cell>
          <cell r="J242">
            <v>0</v>
          </cell>
          <cell r="K242">
            <v>0</v>
          </cell>
          <cell r="L242">
            <v>26</v>
          </cell>
          <cell r="M242">
            <v>4560</v>
          </cell>
          <cell r="N242">
            <v>10653</v>
          </cell>
          <cell r="O242">
            <v>5026</v>
          </cell>
          <cell r="P242">
            <v>11176</v>
          </cell>
          <cell r="Q242">
            <v>3846</v>
          </cell>
          <cell r="R242">
            <v>195</v>
          </cell>
          <cell r="S242">
            <v>1663</v>
          </cell>
          <cell r="T242">
            <v>9945</v>
          </cell>
          <cell r="U242">
            <v>6887</v>
          </cell>
          <cell r="V242">
            <v>5739</v>
          </cell>
          <cell r="W242">
            <v>1974</v>
          </cell>
          <cell r="X242">
            <v>665</v>
          </cell>
          <cell r="Y242">
            <v>352</v>
          </cell>
          <cell r="Z242">
            <v>683</v>
          </cell>
          <cell r="AA242">
            <v>396</v>
          </cell>
          <cell r="AB242">
            <v>368</v>
          </cell>
          <cell r="AC242">
            <v>274</v>
          </cell>
          <cell r="AD242">
            <v>471</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row>
        <row r="243">
          <cell r="A243" t="str">
            <v>MYLAN LABS, INC.</v>
          </cell>
          <cell r="B243" t="str">
            <v>GALANTAMINE HBR 09/2008 MYN</v>
          </cell>
          <cell r="C243" t="str">
            <v>Sales $</v>
          </cell>
          <cell r="D243" t="str">
            <v>09/2008 MYN</v>
          </cell>
          <cell r="E243" t="str">
            <v>09/2008</v>
          </cell>
          <cell r="F243" t="str">
            <v>09</v>
          </cell>
          <cell r="G243" t="str">
            <v>2008</v>
          </cell>
          <cell r="H243" t="str">
            <v>09/1/2008</v>
          </cell>
          <cell r="I243">
            <v>1171294</v>
          </cell>
          <cell r="J243">
            <v>1144948</v>
          </cell>
          <cell r="K243">
            <v>1394043</v>
          </cell>
          <cell r="L243">
            <v>1097037</v>
          </cell>
          <cell r="M243">
            <v>1125972</v>
          </cell>
          <cell r="N243">
            <v>1388210</v>
          </cell>
          <cell r="O243">
            <v>1120420</v>
          </cell>
          <cell r="P243">
            <v>1039811</v>
          </cell>
          <cell r="Q243">
            <v>1378570</v>
          </cell>
          <cell r="R243">
            <v>1050767</v>
          </cell>
          <cell r="S243">
            <v>1057489</v>
          </cell>
          <cell r="T243">
            <v>1413063</v>
          </cell>
          <cell r="U243">
            <v>923222</v>
          </cell>
          <cell r="V243">
            <v>991551</v>
          </cell>
          <cell r="W243">
            <v>888737</v>
          </cell>
          <cell r="X243">
            <v>439732</v>
          </cell>
          <cell r="Y243">
            <v>458623</v>
          </cell>
          <cell r="Z243">
            <v>406852</v>
          </cell>
          <cell r="AA243">
            <v>196151</v>
          </cell>
          <cell r="AB243">
            <v>747142</v>
          </cell>
          <cell r="AC243">
            <v>848858</v>
          </cell>
          <cell r="AD243">
            <v>684097</v>
          </cell>
          <cell r="AE243">
            <v>713891</v>
          </cell>
          <cell r="AF243">
            <v>850580</v>
          </cell>
          <cell r="AG243">
            <v>690669</v>
          </cell>
          <cell r="AH243">
            <v>691916</v>
          </cell>
          <cell r="AI243">
            <v>772492</v>
          </cell>
          <cell r="AJ243">
            <v>583188</v>
          </cell>
          <cell r="AK243">
            <v>591150</v>
          </cell>
          <cell r="AL243">
            <v>633151</v>
          </cell>
          <cell r="AM243">
            <v>546834</v>
          </cell>
          <cell r="AN243">
            <v>513640</v>
          </cell>
          <cell r="AO243">
            <v>597167</v>
          </cell>
          <cell r="AP243">
            <v>504560</v>
          </cell>
          <cell r="AQ243">
            <v>422311</v>
          </cell>
          <cell r="AR243">
            <v>512076</v>
          </cell>
        </row>
        <row r="244">
          <cell r="A244" t="str">
            <v>MYLAN LABS, INC.</v>
          </cell>
          <cell r="B244" t="str">
            <v>GALANTAMINE HBR 10/2008 M/I</v>
          </cell>
          <cell r="C244" t="str">
            <v>Sales $</v>
          </cell>
          <cell r="D244" t="str">
            <v>10/2008 M/I</v>
          </cell>
          <cell r="E244" t="str">
            <v>10/2008</v>
          </cell>
          <cell r="F244" t="str">
            <v>10</v>
          </cell>
          <cell r="G244" t="str">
            <v>2008</v>
          </cell>
          <cell r="H244" t="str">
            <v>10/1/2008</v>
          </cell>
          <cell r="I244">
            <v>87676</v>
          </cell>
          <cell r="J244">
            <v>86105</v>
          </cell>
          <cell r="K244">
            <v>96216</v>
          </cell>
          <cell r="L244">
            <v>80062</v>
          </cell>
          <cell r="M244">
            <v>79308</v>
          </cell>
          <cell r="N244">
            <v>95538</v>
          </cell>
          <cell r="O244">
            <v>74764</v>
          </cell>
          <cell r="P244">
            <v>73157</v>
          </cell>
          <cell r="Q244">
            <v>93684</v>
          </cell>
          <cell r="R244">
            <v>74550</v>
          </cell>
          <cell r="S244">
            <v>75492</v>
          </cell>
          <cell r="T244">
            <v>96305</v>
          </cell>
          <cell r="U244">
            <v>78740</v>
          </cell>
          <cell r="V244">
            <v>75135</v>
          </cell>
          <cell r="W244">
            <v>107851</v>
          </cell>
          <cell r="X244">
            <v>113969</v>
          </cell>
          <cell r="Y244">
            <v>31010</v>
          </cell>
          <cell r="Z244">
            <v>15257</v>
          </cell>
          <cell r="AA244">
            <v>47969</v>
          </cell>
          <cell r="AB244">
            <v>16590</v>
          </cell>
          <cell r="AC244">
            <v>49835</v>
          </cell>
          <cell r="AD244">
            <v>49743</v>
          </cell>
          <cell r="AE244">
            <v>45792</v>
          </cell>
          <cell r="AF244">
            <v>59560</v>
          </cell>
          <cell r="AG244">
            <v>47030</v>
          </cell>
          <cell r="AH244">
            <v>45513</v>
          </cell>
          <cell r="AI244">
            <v>52326</v>
          </cell>
          <cell r="AJ244">
            <v>43513</v>
          </cell>
          <cell r="AK244">
            <v>42305</v>
          </cell>
          <cell r="AL244">
            <v>48648</v>
          </cell>
          <cell r="AM244">
            <v>38382</v>
          </cell>
          <cell r="AN244">
            <v>35892</v>
          </cell>
          <cell r="AO244">
            <v>35174</v>
          </cell>
          <cell r="AP244">
            <v>22675</v>
          </cell>
          <cell r="AQ244">
            <v>32390</v>
          </cell>
          <cell r="AR244">
            <v>45664</v>
          </cell>
        </row>
        <row r="245">
          <cell r="A245" t="str">
            <v>MYLAN LABS, INC.</v>
          </cell>
          <cell r="B245" t="str">
            <v>GALANTAMINE HBR ER 03/2011 MYN</v>
          </cell>
          <cell r="C245" t="str">
            <v>Sales $</v>
          </cell>
          <cell r="D245" t="str">
            <v>03/2011 MYN</v>
          </cell>
          <cell r="E245" t="str">
            <v>03/2011</v>
          </cell>
          <cell r="F245" t="str">
            <v>03</v>
          </cell>
          <cell r="G245" t="str">
            <v>2011</v>
          </cell>
          <cell r="H245" t="str">
            <v>03/1/2011</v>
          </cell>
          <cell r="I245">
            <v>0</v>
          </cell>
          <cell r="J245">
            <v>0</v>
          </cell>
          <cell r="K245">
            <v>58</v>
          </cell>
          <cell r="L245">
            <v>46205</v>
          </cell>
          <cell r="M245">
            <v>261332</v>
          </cell>
          <cell r="N245">
            <v>419311</v>
          </cell>
          <cell r="O245">
            <v>381126</v>
          </cell>
          <cell r="P245">
            <v>434442</v>
          </cell>
          <cell r="Q245">
            <v>528906</v>
          </cell>
          <cell r="R245">
            <v>419175</v>
          </cell>
          <cell r="S245">
            <v>463313</v>
          </cell>
          <cell r="T245">
            <v>440930</v>
          </cell>
          <cell r="U245">
            <v>313085</v>
          </cell>
          <cell r="V245">
            <v>317058</v>
          </cell>
          <cell r="W245">
            <v>392285</v>
          </cell>
          <cell r="X245">
            <v>316728</v>
          </cell>
          <cell r="Y245">
            <v>348542</v>
          </cell>
          <cell r="Z245">
            <v>252082</v>
          </cell>
          <cell r="AA245">
            <v>109543</v>
          </cell>
          <cell r="AB245">
            <v>49443</v>
          </cell>
          <cell r="AC245">
            <v>50954</v>
          </cell>
          <cell r="AD245">
            <v>33175</v>
          </cell>
          <cell r="AE245">
            <v>21353</v>
          </cell>
          <cell r="AF245">
            <v>22524</v>
          </cell>
          <cell r="AG245">
            <v>469</v>
          </cell>
          <cell r="AH245">
            <v>1005</v>
          </cell>
          <cell r="AI245">
            <v>872</v>
          </cell>
          <cell r="AJ245">
            <v>382</v>
          </cell>
          <cell r="AK245">
            <v>201</v>
          </cell>
          <cell r="AL245">
            <v>160</v>
          </cell>
          <cell r="AM245">
            <v>93</v>
          </cell>
          <cell r="AN245">
            <v>26</v>
          </cell>
          <cell r="AO245">
            <v>201</v>
          </cell>
          <cell r="AP245">
            <v>0</v>
          </cell>
          <cell r="AQ245">
            <v>162</v>
          </cell>
          <cell r="AR245">
            <v>0</v>
          </cell>
          <cell r="BV245" t="e">
            <v>#REF!</v>
          </cell>
          <cell r="BW245" t="e">
            <v>#REF!</v>
          </cell>
          <cell r="BX245" t="e">
            <v>#REF!</v>
          </cell>
          <cell r="BY245" t="e">
            <v>#REF!</v>
          </cell>
          <cell r="CA245" t="e">
            <v>#REF!</v>
          </cell>
          <cell r="CB245" t="e">
            <v>#REF!</v>
          </cell>
          <cell r="CC245" t="e">
            <v>#REF!</v>
          </cell>
          <cell r="CD245" t="e">
            <v>#REF!</v>
          </cell>
          <cell r="CE245" t="e">
            <v>#REF!</v>
          </cell>
          <cell r="CF245" t="e">
            <v>#REF!</v>
          </cell>
          <cell r="CG245" t="e">
            <v>#REF!</v>
          </cell>
          <cell r="CH245" t="e">
            <v>#REF!</v>
          </cell>
          <cell r="CI245" t="e">
            <v>#REF!</v>
          </cell>
          <cell r="CJ245" t="e">
            <v>#REF!</v>
          </cell>
          <cell r="CK245" t="e">
            <v>#REF!</v>
          </cell>
          <cell r="CL245" t="e">
            <v>#REF!</v>
          </cell>
          <cell r="CM245" t="e">
            <v>#REF!</v>
          </cell>
          <cell r="CN245" t="e">
            <v>#REF!</v>
          </cell>
          <cell r="CO245" t="e">
            <v>#REF!</v>
          </cell>
          <cell r="CP245" t="e">
            <v>#REF!</v>
          </cell>
          <cell r="CQ245" t="e">
            <v>#REF!</v>
          </cell>
          <cell r="CR245" t="e">
            <v>#REF!</v>
          </cell>
          <cell r="CS245" t="e">
            <v>#REF!</v>
          </cell>
          <cell r="CT245" t="e">
            <v>#REF!</v>
          </cell>
          <cell r="CU245" t="e">
            <v>#REF!</v>
          </cell>
          <cell r="CV245" t="e">
            <v>#REF!</v>
          </cell>
          <cell r="CW245" t="e">
            <v>#REF!</v>
          </cell>
          <cell r="CX245" t="e">
            <v>#REF!</v>
          </cell>
          <cell r="CY245" t="e">
            <v>#REF!</v>
          </cell>
          <cell r="CZ245" t="e">
            <v>#REF!</v>
          </cell>
          <cell r="DA245" t="e">
            <v>#REF!</v>
          </cell>
          <cell r="DB245" t="e">
            <v>#REF!</v>
          </cell>
          <cell r="DC245" t="e">
            <v>#REF!</v>
          </cell>
          <cell r="DD245" t="e">
            <v>#REF!</v>
          </cell>
          <cell r="DE245" t="e">
            <v>#REF!</v>
          </cell>
          <cell r="DF245" t="e">
            <v>#REF!</v>
          </cell>
          <cell r="DG245" t="e">
            <v>#REF!</v>
          </cell>
          <cell r="DH245" t="e">
            <v>#REF!</v>
          </cell>
          <cell r="DI245" t="e">
            <v>#REF!</v>
          </cell>
          <cell r="DJ245" t="e">
            <v>#REF!</v>
          </cell>
          <cell r="DK245" t="e">
            <v>#REF!</v>
          </cell>
          <cell r="DL245" t="e">
            <v>#REF!</v>
          </cell>
          <cell r="DM245" t="e">
            <v>#REF!</v>
          </cell>
        </row>
        <row r="246">
          <cell r="A246" t="str">
            <v>MYLAN LABS, INC.</v>
          </cell>
          <cell r="B246" t="str">
            <v>GEMFIBROZIL 04/1995 MYN</v>
          </cell>
          <cell r="C246" t="str">
            <v>Sales $</v>
          </cell>
          <cell r="D246" t="str">
            <v>04/1995 MYN</v>
          </cell>
          <cell r="E246" t="str">
            <v>04/1995</v>
          </cell>
          <cell r="F246" t="str">
            <v>04</v>
          </cell>
          <cell r="G246" t="str">
            <v>1995</v>
          </cell>
          <cell r="H246" t="str">
            <v>04/1/1995</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row>
        <row r="247">
          <cell r="A247" t="str">
            <v>MYLAN LABS, INC.</v>
          </cell>
          <cell r="B247" t="str">
            <v>GEMFIBROZIL 11/1993 M/I</v>
          </cell>
          <cell r="C247" t="str">
            <v>Sales $</v>
          </cell>
          <cell r="D247" t="str">
            <v>11/1993 M/I</v>
          </cell>
          <cell r="E247" t="str">
            <v>11/1993</v>
          </cell>
          <cell r="F247" t="str">
            <v>11</v>
          </cell>
          <cell r="G247" t="str">
            <v>1993</v>
          </cell>
          <cell r="H247" t="str">
            <v>11/1/1993</v>
          </cell>
          <cell r="I247">
            <v>405</v>
          </cell>
          <cell r="J247">
            <v>890</v>
          </cell>
          <cell r="K247">
            <v>668</v>
          </cell>
          <cell r="L247">
            <v>504</v>
          </cell>
          <cell r="M247">
            <v>651</v>
          </cell>
          <cell r="N247">
            <v>652</v>
          </cell>
          <cell r="O247">
            <v>514</v>
          </cell>
          <cell r="P247">
            <v>521</v>
          </cell>
          <cell r="Q247">
            <v>941</v>
          </cell>
          <cell r="R247">
            <v>669</v>
          </cell>
          <cell r="S247">
            <v>480</v>
          </cell>
          <cell r="T247">
            <v>552</v>
          </cell>
          <cell r="U247">
            <v>701</v>
          </cell>
          <cell r="V247">
            <v>311</v>
          </cell>
          <cell r="W247">
            <v>861</v>
          </cell>
          <cell r="X247">
            <v>531</v>
          </cell>
          <cell r="Y247">
            <v>283</v>
          </cell>
          <cell r="Z247">
            <v>698</v>
          </cell>
          <cell r="AA247">
            <v>106</v>
          </cell>
          <cell r="AB247">
            <v>449</v>
          </cell>
          <cell r="AC247">
            <v>391</v>
          </cell>
          <cell r="AD247">
            <v>363</v>
          </cell>
          <cell r="AE247">
            <v>249</v>
          </cell>
          <cell r="AF247">
            <v>518</v>
          </cell>
          <cell r="AG247">
            <v>388</v>
          </cell>
          <cell r="AH247">
            <v>213</v>
          </cell>
          <cell r="AI247">
            <v>363</v>
          </cell>
          <cell r="AJ247">
            <v>307</v>
          </cell>
          <cell r="AK247">
            <v>468</v>
          </cell>
          <cell r="AL247">
            <v>309</v>
          </cell>
          <cell r="AM247">
            <v>224</v>
          </cell>
          <cell r="AN247">
            <v>12</v>
          </cell>
          <cell r="AO247">
            <v>255</v>
          </cell>
          <cell r="AP247">
            <v>237</v>
          </cell>
          <cell r="AQ247">
            <v>649</v>
          </cell>
          <cell r="AR247">
            <v>1086</v>
          </cell>
        </row>
        <row r="248">
          <cell r="A248" t="str">
            <v>MYLAN LABS, INC.</v>
          </cell>
          <cell r="B248" t="str">
            <v>GLIMEPIRIDE 04/2006 M/I</v>
          </cell>
          <cell r="C248" t="str">
            <v>Sales $</v>
          </cell>
          <cell r="D248" t="str">
            <v>04/2006 M/I</v>
          </cell>
          <cell r="E248" t="str">
            <v>04/2006</v>
          </cell>
          <cell r="F248" t="str">
            <v>04</v>
          </cell>
          <cell r="G248" t="str">
            <v>2006</v>
          </cell>
          <cell r="H248" t="str">
            <v>04/1/2006</v>
          </cell>
          <cell r="I248">
            <v>12251</v>
          </cell>
          <cell r="J248">
            <v>12484</v>
          </cell>
          <cell r="K248">
            <v>14715</v>
          </cell>
          <cell r="L248">
            <v>9844</v>
          </cell>
          <cell r="M248">
            <v>10143</v>
          </cell>
          <cell r="N248">
            <v>12192</v>
          </cell>
          <cell r="O248">
            <v>9462</v>
          </cell>
          <cell r="P248">
            <v>9322</v>
          </cell>
          <cell r="Q248">
            <v>10852</v>
          </cell>
          <cell r="R248">
            <v>8599</v>
          </cell>
          <cell r="S248">
            <v>18730</v>
          </cell>
          <cell r="T248">
            <v>17331</v>
          </cell>
          <cell r="U248">
            <v>8976</v>
          </cell>
          <cell r="V248">
            <v>10471</v>
          </cell>
          <cell r="W248">
            <v>11682</v>
          </cell>
          <cell r="X248">
            <v>8558</v>
          </cell>
          <cell r="Y248">
            <v>8693</v>
          </cell>
          <cell r="Z248">
            <v>12695</v>
          </cell>
          <cell r="AA248">
            <v>8192</v>
          </cell>
          <cell r="AB248">
            <v>9616</v>
          </cell>
          <cell r="AC248">
            <v>10522</v>
          </cell>
          <cell r="AD248">
            <v>10095</v>
          </cell>
          <cell r="AE248">
            <v>7107</v>
          </cell>
          <cell r="AF248">
            <v>9765</v>
          </cell>
          <cell r="AG248">
            <v>10674</v>
          </cell>
          <cell r="AH248">
            <v>13496</v>
          </cell>
          <cell r="AI248">
            <v>14901</v>
          </cell>
          <cell r="AJ248">
            <v>6448</v>
          </cell>
          <cell r="AK248">
            <v>6258</v>
          </cell>
          <cell r="AL248">
            <v>8056</v>
          </cell>
          <cell r="AM248">
            <v>5922</v>
          </cell>
          <cell r="AN248">
            <v>7081</v>
          </cell>
          <cell r="AO248">
            <v>7553</v>
          </cell>
          <cell r="AP248">
            <v>6380</v>
          </cell>
          <cell r="AQ248">
            <v>4921</v>
          </cell>
          <cell r="AR248">
            <v>6601</v>
          </cell>
        </row>
        <row r="249">
          <cell r="A249" t="str">
            <v>MYLAN LABS, INC.</v>
          </cell>
          <cell r="B249" t="str">
            <v>GLIMEPIRIDE 06/2006 MYN</v>
          </cell>
          <cell r="C249" t="str">
            <v>Sales $</v>
          </cell>
          <cell r="D249" t="str">
            <v>06/2006 MYN</v>
          </cell>
          <cell r="E249" t="str">
            <v>06/2006</v>
          </cell>
          <cell r="F249" t="str">
            <v>06</v>
          </cell>
          <cell r="G249" t="str">
            <v>2006</v>
          </cell>
          <cell r="H249" t="str">
            <v>06/1/2006</v>
          </cell>
          <cell r="I249">
            <v>46271</v>
          </cell>
          <cell r="J249">
            <v>41723</v>
          </cell>
          <cell r="K249">
            <v>44187</v>
          </cell>
          <cell r="L249">
            <v>28937</v>
          </cell>
          <cell r="M249">
            <v>27253</v>
          </cell>
          <cell r="N249">
            <v>32634</v>
          </cell>
          <cell r="O249">
            <v>29595</v>
          </cell>
          <cell r="P249">
            <v>30074</v>
          </cell>
          <cell r="Q249">
            <v>37716</v>
          </cell>
          <cell r="R249">
            <v>26447</v>
          </cell>
          <cell r="S249">
            <v>52641</v>
          </cell>
          <cell r="T249">
            <v>60431</v>
          </cell>
          <cell r="U249">
            <v>22383</v>
          </cell>
          <cell r="V249">
            <v>23051</v>
          </cell>
          <cell r="W249">
            <v>29683</v>
          </cell>
          <cell r="X249">
            <v>21858</v>
          </cell>
          <cell r="Y249">
            <v>26004</v>
          </cell>
          <cell r="Z249">
            <v>28120</v>
          </cell>
          <cell r="AA249">
            <v>14261</v>
          </cell>
          <cell r="AB249">
            <v>17550</v>
          </cell>
          <cell r="AC249">
            <v>35512</v>
          </cell>
          <cell r="AD249">
            <v>18293</v>
          </cell>
          <cell r="AE249">
            <v>18530</v>
          </cell>
          <cell r="AF249">
            <v>24669</v>
          </cell>
          <cell r="AG249">
            <v>20786</v>
          </cell>
          <cell r="AH249">
            <v>21813</v>
          </cell>
          <cell r="AI249">
            <v>24671</v>
          </cell>
          <cell r="AJ249">
            <v>15918</v>
          </cell>
          <cell r="AK249">
            <v>16406</v>
          </cell>
          <cell r="AL249">
            <v>22107</v>
          </cell>
          <cell r="AM249">
            <v>17473</v>
          </cell>
          <cell r="AN249">
            <v>18877</v>
          </cell>
          <cell r="AO249">
            <v>32153</v>
          </cell>
          <cell r="AP249">
            <v>11977</v>
          </cell>
          <cell r="AQ249">
            <v>15018</v>
          </cell>
          <cell r="AR249">
            <v>14998</v>
          </cell>
        </row>
        <row r="250">
          <cell r="A250" t="str">
            <v>MYLAN LABS, INC.</v>
          </cell>
          <cell r="B250" t="str">
            <v>GLIPIZIDE 05/1994 MYN</v>
          </cell>
          <cell r="C250" t="str">
            <v>Sales $</v>
          </cell>
          <cell r="D250" t="str">
            <v>05/1994 MYN</v>
          </cell>
          <cell r="E250" t="str">
            <v>05/1994</v>
          </cell>
          <cell r="F250" t="str">
            <v>05</v>
          </cell>
          <cell r="G250" t="str">
            <v>1994</v>
          </cell>
          <cell r="H250" t="str">
            <v>05/1/1994</v>
          </cell>
          <cell r="I250">
            <v>686138</v>
          </cell>
          <cell r="J250">
            <v>707759</v>
          </cell>
          <cell r="K250">
            <v>983882</v>
          </cell>
          <cell r="L250">
            <v>783010</v>
          </cell>
          <cell r="M250">
            <v>750027</v>
          </cell>
          <cell r="N250">
            <v>891348</v>
          </cell>
          <cell r="O250">
            <v>667293</v>
          </cell>
          <cell r="P250">
            <v>680626</v>
          </cell>
          <cell r="Q250">
            <v>872794</v>
          </cell>
          <cell r="R250">
            <v>741833</v>
          </cell>
          <cell r="S250">
            <v>817263</v>
          </cell>
          <cell r="T250">
            <v>896719</v>
          </cell>
          <cell r="U250">
            <v>753324</v>
          </cell>
          <cell r="V250">
            <v>695876</v>
          </cell>
          <cell r="W250">
            <v>758179</v>
          </cell>
          <cell r="X250">
            <v>406121</v>
          </cell>
          <cell r="Y250">
            <v>615489</v>
          </cell>
          <cell r="Z250">
            <v>687054</v>
          </cell>
          <cell r="AA250">
            <v>514284</v>
          </cell>
          <cell r="AB250">
            <v>448509</v>
          </cell>
          <cell r="AC250">
            <v>417088</v>
          </cell>
          <cell r="AD250">
            <v>252595</v>
          </cell>
          <cell r="AE250">
            <v>94977</v>
          </cell>
          <cell r="AF250">
            <v>83295</v>
          </cell>
          <cell r="AG250">
            <v>62458</v>
          </cell>
          <cell r="AH250">
            <v>57366</v>
          </cell>
          <cell r="AI250">
            <v>78227</v>
          </cell>
          <cell r="AJ250">
            <v>63625</v>
          </cell>
          <cell r="AK250">
            <v>62564</v>
          </cell>
          <cell r="AL250">
            <v>71739</v>
          </cell>
          <cell r="AM250">
            <v>59138</v>
          </cell>
          <cell r="AN250">
            <v>61775</v>
          </cell>
          <cell r="AO250">
            <v>71513</v>
          </cell>
          <cell r="AP250">
            <v>55982</v>
          </cell>
          <cell r="AQ250">
            <v>58461</v>
          </cell>
          <cell r="AR250">
            <v>69666</v>
          </cell>
        </row>
        <row r="251">
          <cell r="A251" t="str">
            <v>MYLAN LABS, INC.</v>
          </cell>
          <cell r="B251" t="str">
            <v>GLIPIZIDE 08/1993 M/I</v>
          </cell>
          <cell r="C251" t="str">
            <v>Sales $</v>
          </cell>
          <cell r="D251" t="str">
            <v>08/1993 M/I</v>
          </cell>
          <cell r="E251" t="str">
            <v>08/1993</v>
          </cell>
          <cell r="F251" t="str">
            <v>08</v>
          </cell>
          <cell r="G251" t="str">
            <v>1993</v>
          </cell>
          <cell r="H251" t="str">
            <v>08/1/1993</v>
          </cell>
          <cell r="I251">
            <v>4504</v>
          </cell>
          <cell r="J251">
            <v>3661</v>
          </cell>
          <cell r="K251">
            <v>4999</v>
          </cell>
          <cell r="L251">
            <v>7604</v>
          </cell>
          <cell r="M251">
            <v>5658</v>
          </cell>
          <cell r="N251">
            <v>4370</v>
          </cell>
          <cell r="O251">
            <v>4447</v>
          </cell>
          <cell r="P251">
            <v>4476</v>
          </cell>
          <cell r="Q251">
            <v>6062</v>
          </cell>
          <cell r="R251">
            <v>5392</v>
          </cell>
          <cell r="S251">
            <v>5773</v>
          </cell>
          <cell r="T251">
            <v>5996</v>
          </cell>
          <cell r="U251">
            <v>5270</v>
          </cell>
          <cell r="V251">
            <v>4985</v>
          </cell>
          <cell r="W251">
            <v>6287</v>
          </cell>
          <cell r="X251">
            <v>6150</v>
          </cell>
          <cell r="Y251">
            <v>5864</v>
          </cell>
          <cell r="Z251">
            <v>6577</v>
          </cell>
          <cell r="AA251">
            <v>3582</v>
          </cell>
          <cell r="AB251">
            <v>4192</v>
          </cell>
          <cell r="AC251">
            <v>5832</v>
          </cell>
          <cell r="AD251">
            <v>4764</v>
          </cell>
          <cell r="AE251">
            <v>4340</v>
          </cell>
          <cell r="AF251">
            <v>5827</v>
          </cell>
          <cell r="AG251">
            <v>4553</v>
          </cell>
          <cell r="AH251">
            <v>4470</v>
          </cell>
          <cell r="AI251">
            <v>5594</v>
          </cell>
          <cell r="AJ251">
            <v>4704</v>
          </cell>
          <cell r="AK251">
            <v>4610</v>
          </cell>
          <cell r="AL251">
            <v>5602</v>
          </cell>
          <cell r="AM251">
            <v>4598</v>
          </cell>
          <cell r="AN251">
            <v>4458</v>
          </cell>
          <cell r="AO251">
            <v>5165</v>
          </cell>
          <cell r="AP251">
            <v>4331</v>
          </cell>
          <cell r="AQ251">
            <v>4592</v>
          </cell>
          <cell r="AR251">
            <v>5666</v>
          </cell>
        </row>
        <row r="252">
          <cell r="A252" t="str">
            <v>MYLAN LABS, INC.</v>
          </cell>
          <cell r="B252" t="str">
            <v>GLIPIZIDE/METFORM 06/2007 MYN</v>
          </cell>
          <cell r="C252" t="str">
            <v>Sales $</v>
          </cell>
          <cell r="D252" t="str">
            <v>06/2007 MYN</v>
          </cell>
          <cell r="E252" t="str">
            <v>06/2007</v>
          </cell>
          <cell r="F252" t="str">
            <v>06</v>
          </cell>
          <cell r="G252" t="str">
            <v>2007</v>
          </cell>
          <cell r="H252" t="str">
            <v>06/1/2007</v>
          </cell>
          <cell r="I252">
            <v>531209</v>
          </cell>
          <cell r="J252">
            <v>469194</v>
          </cell>
          <cell r="K252">
            <v>563245</v>
          </cell>
          <cell r="L252">
            <v>453440</v>
          </cell>
          <cell r="M252">
            <v>447301</v>
          </cell>
          <cell r="N252">
            <v>538308</v>
          </cell>
          <cell r="O252">
            <v>407312</v>
          </cell>
          <cell r="P252">
            <v>410518</v>
          </cell>
          <cell r="Q252">
            <v>514034</v>
          </cell>
          <cell r="R252">
            <v>405534</v>
          </cell>
          <cell r="S252">
            <v>408785</v>
          </cell>
          <cell r="T252">
            <v>561484</v>
          </cell>
          <cell r="U252">
            <v>445562</v>
          </cell>
          <cell r="V252">
            <v>487764</v>
          </cell>
          <cell r="W252">
            <v>557537</v>
          </cell>
          <cell r="X252">
            <v>442201</v>
          </cell>
          <cell r="Y252">
            <v>432816</v>
          </cell>
          <cell r="Z252">
            <v>499273</v>
          </cell>
          <cell r="AA252">
            <v>406550</v>
          </cell>
          <cell r="AB252">
            <v>412220</v>
          </cell>
          <cell r="AC252">
            <v>508297</v>
          </cell>
          <cell r="AD252">
            <v>404806</v>
          </cell>
          <cell r="AE252">
            <v>418887</v>
          </cell>
          <cell r="AF252">
            <v>517817</v>
          </cell>
          <cell r="AG252">
            <v>424781</v>
          </cell>
          <cell r="AH252">
            <v>509616</v>
          </cell>
          <cell r="AI252">
            <v>656204</v>
          </cell>
          <cell r="AJ252">
            <v>536392</v>
          </cell>
          <cell r="AK252">
            <v>597886</v>
          </cell>
          <cell r="AL252">
            <v>666778</v>
          </cell>
          <cell r="AM252">
            <v>550478</v>
          </cell>
          <cell r="AN252">
            <v>476421</v>
          </cell>
          <cell r="AO252">
            <v>521823</v>
          </cell>
          <cell r="AP252">
            <v>403152</v>
          </cell>
          <cell r="AQ252">
            <v>139256</v>
          </cell>
          <cell r="AR252">
            <v>457822</v>
          </cell>
        </row>
        <row r="253">
          <cell r="A253" t="str">
            <v>MYLAN LABS, INC.</v>
          </cell>
          <cell r="B253" t="str">
            <v>GLYBURIDE 10/2001 M/I</v>
          </cell>
          <cell r="C253" t="str">
            <v>Sales $</v>
          </cell>
          <cell r="D253" t="str">
            <v>10/2001 M/I</v>
          </cell>
          <cell r="E253" t="str">
            <v>10/2001</v>
          </cell>
          <cell r="F253" t="str">
            <v>10</v>
          </cell>
          <cell r="G253" t="str">
            <v>2001</v>
          </cell>
          <cell r="H253" t="str">
            <v>10/1/2001</v>
          </cell>
          <cell r="I253">
            <v>6490</v>
          </cell>
          <cell r="J253">
            <v>6278</v>
          </cell>
          <cell r="K253">
            <v>7637</v>
          </cell>
          <cell r="L253">
            <v>6006</v>
          </cell>
          <cell r="M253">
            <v>5970</v>
          </cell>
          <cell r="N253">
            <v>6857</v>
          </cell>
          <cell r="O253">
            <v>7460</v>
          </cell>
          <cell r="P253">
            <v>6951</v>
          </cell>
          <cell r="Q253">
            <v>7386</v>
          </cell>
          <cell r="R253">
            <v>5289</v>
          </cell>
          <cell r="S253">
            <v>4708</v>
          </cell>
          <cell r="T253">
            <v>7385</v>
          </cell>
          <cell r="U253">
            <v>6206</v>
          </cell>
          <cell r="V253">
            <v>7171</v>
          </cell>
          <cell r="W253">
            <v>7469</v>
          </cell>
          <cell r="X253">
            <v>6024</v>
          </cell>
          <cell r="Y253">
            <v>6349</v>
          </cell>
          <cell r="Z253">
            <v>8084</v>
          </cell>
          <cell r="AA253">
            <v>4561</v>
          </cell>
          <cell r="AB253">
            <v>4004</v>
          </cell>
          <cell r="AC253">
            <v>5610</v>
          </cell>
          <cell r="AD253">
            <v>5097</v>
          </cell>
          <cell r="AE253">
            <v>5155</v>
          </cell>
          <cell r="AF253">
            <v>6679</v>
          </cell>
          <cell r="AG253">
            <v>5273</v>
          </cell>
          <cell r="AH253">
            <v>7936</v>
          </cell>
          <cell r="AI253">
            <v>9891</v>
          </cell>
          <cell r="AJ253">
            <v>7145</v>
          </cell>
          <cell r="AK253">
            <v>7757</v>
          </cell>
          <cell r="AL253">
            <v>7652</v>
          </cell>
          <cell r="AM253">
            <v>7120</v>
          </cell>
          <cell r="AN253">
            <v>8314</v>
          </cell>
          <cell r="AO253">
            <v>11135</v>
          </cell>
          <cell r="AP253">
            <v>5587</v>
          </cell>
          <cell r="AQ253">
            <v>3329</v>
          </cell>
          <cell r="AR253">
            <v>2344</v>
          </cell>
        </row>
        <row r="254">
          <cell r="A254" t="str">
            <v>MYLAN LABS, INC.</v>
          </cell>
          <cell r="B254" t="str">
            <v>GLYBURIDE MICRO 01/1997 MYN</v>
          </cell>
          <cell r="C254" t="str">
            <v>Sales $</v>
          </cell>
          <cell r="D254" t="str">
            <v>01/1997 MYN</v>
          </cell>
          <cell r="E254" t="str">
            <v>01/1997</v>
          </cell>
          <cell r="F254" t="str">
            <v>01</v>
          </cell>
          <cell r="G254" t="str">
            <v>1997</v>
          </cell>
          <cell r="H254" t="str">
            <v>01/1/1997</v>
          </cell>
          <cell r="I254">
            <v>62598</v>
          </cell>
          <cell r="J254">
            <v>60318</v>
          </cell>
          <cell r="K254">
            <v>71163</v>
          </cell>
          <cell r="L254">
            <v>55925</v>
          </cell>
          <cell r="M254">
            <v>61705</v>
          </cell>
          <cell r="N254">
            <v>73118</v>
          </cell>
          <cell r="O254">
            <v>58260</v>
          </cell>
          <cell r="P254">
            <v>57308</v>
          </cell>
          <cell r="Q254">
            <v>72097</v>
          </cell>
          <cell r="R254">
            <v>72407</v>
          </cell>
          <cell r="S254">
            <v>63267</v>
          </cell>
          <cell r="T254">
            <v>93406</v>
          </cell>
          <cell r="U254">
            <v>62594</v>
          </cell>
          <cell r="V254">
            <v>55154</v>
          </cell>
          <cell r="W254">
            <v>68158</v>
          </cell>
          <cell r="X254">
            <v>58904</v>
          </cell>
          <cell r="Y254">
            <v>68295</v>
          </cell>
          <cell r="Z254">
            <v>94337</v>
          </cell>
          <cell r="AA254">
            <v>75071</v>
          </cell>
          <cell r="AB254">
            <v>76996</v>
          </cell>
          <cell r="AC254">
            <v>105488</v>
          </cell>
          <cell r="AD254">
            <v>97643</v>
          </cell>
          <cell r="AE254">
            <v>140356</v>
          </cell>
          <cell r="AF254">
            <v>197552</v>
          </cell>
          <cell r="AG254">
            <v>156545</v>
          </cell>
          <cell r="AH254">
            <v>146250</v>
          </cell>
          <cell r="AI254">
            <v>188576</v>
          </cell>
          <cell r="AJ254">
            <v>145458</v>
          </cell>
          <cell r="AK254">
            <v>147112</v>
          </cell>
          <cell r="AL254">
            <v>174790</v>
          </cell>
          <cell r="AM254">
            <v>138757</v>
          </cell>
          <cell r="AN254">
            <v>138290</v>
          </cell>
          <cell r="AO254">
            <v>174870</v>
          </cell>
          <cell r="AP254">
            <v>139447</v>
          </cell>
          <cell r="AQ254">
            <v>130006</v>
          </cell>
          <cell r="AR254">
            <v>163736</v>
          </cell>
        </row>
        <row r="255">
          <cell r="A255" t="str">
            <v>MYLAN LABS, INC.</v>
          </cell>
          <cell r="B255" t="str">
            <v>GLYCOPYRROLATE 06/2010 M/I</v>
          </cell>
          <cell r="C255" t="str">
            <v>Sales $</v>
          </cell>
          <cell r="D255" t="str">
            <v>06/2010 M/I</v>
          </cell>
          <cell r="E255" t="str">
            <v>06/2010</v>
          </cell>
          <cell r="F255" t="str">
            <v>06</v>
          </cell>
          <cell r="G255" t="str">
            <v>2010</v>
          </cell>
          <cell r="H255" t="str">
            <v>06/1/2010</v>
          </cell>
          <cell r="I255">
            <v>22740</v>
          </cell>
          <cell r="J255">
            <v>24702</v>
          </cell>
          <cell r="K255">
            <v>38265</v>
          </cell>
          <cell r="L255">
            <v>29075</v>
          </cell>
          <cell r="M255">
            <v>39629</v>
          </cell>
          <cell r="N255">
            <v>53114</v>
          </cell>
          <cell r="O255">
            <v>29692</v>
          </cell>
          <cell r="P255">
            <v>39096</v>
          </cell>
          <cell r="Q255">
            <v>51992</v>
          </cell>
          <cell r="R255">
            <v>35805</v>
          </cell>
          <cell r="S255">
            <v>34089</v>
          </cell>
          <cell r="T255">
            <v>48348</v>
          </cell>
          <cell r="U255">
            <v>35563</v>
          </cell>
          <cell r="V255">
            <v>34755</v>
          </cell>
          <cell r="W255">
            <v>45280</v>
          </cell>
          <cell r="X255">
            <v>24962</v>
          </cell>
          <cell r="Y255">
            <v>35490</v>
          </cell>
          <cell r="Z255">
            <v>36048</v>
          </cell>
          <cell r="AA255">
            <v>40145</v>
          </cell>
          <cell r="AB255">
            <v>36079</v>
          </cell>
          <cell r="AC255">
            <v>35677</v>
          </cell>
          <cell r="AD255">
            <v>9173</v>
          </cell>
          <cell r="AE255">
            <v>5245</v>
          </cell>
          <cell r="AF255">
            <v>3617</v>
          </cell>
          <cell r="AG255">
            <v>3303</v>
          </cell>
          <cell r="AH255">
            <v>2568</v>
          </cell>
          <cell r="AI255">
            <v>4643</v>
          </cell>
          <cell r="AJ255">
            <v>3108</v>
          </cell>
          <cell r="AK255">
            <v>5745</v>
          </cell>
          <cell r="AL255">
            <v>6673</v>
          </cell>
          <cell r="AM255">
            <v>10521</v>
          </cell>
          <cell r="AN255">
            <v>11492</v>
          </cell>
          <cell r="AO255">
            <v>18273</v>
          </cell>
          <cell r="AP255">
            <v>16409</v>
          </cell>
          <cell r="AQ255">
            <v>16923</v>
          </cell>
          <cell r="AR255">
            <v>18208</v>
          </cell>
        </row>
        <row r="256">
          <cell r="A256" t="str">
            <v>MYLAN LABS, INC.</v>
          </cell>
          <cell r="B256" t="str">
            <v>GRANISETRON HCL 03/2008 M/I</v>
          </cell>
          <cell r="C256" t="str">
            <v>Sales $</v>
          </cell>
          <cell r="D256" t="str">
            <v>03/2008 M/I</v>
          </cell>
          <cell r="E256" t="str">
            <v>03/2008</v>
          </cell>
          <cell r="F256" t="str">
            <v>03</v>
          </cell>
          <cell r="G256" t="str">
            <v>2008</v>
          </cell>
          <cell r="H256" t="str">
            <v>03/1/2008</v>
          </cell>
          <cell r="I256">
            <v>44178</v>
          </cell>
          <cell r="J256">
            <v>38634</v>
          </cell>
          <cell r="K256">
            <v>46992</v>
          </cell>
          <cell r="L256">
            <v>52197</v>
          </cell>
          <cell r="M256">
            <v>31793</v>
          </cell>
          <cell r="N256">
            <v>23076</v>
          </cell>
          <cell r="O256">
            <v>24406</v>
          </cell>
          <cell r="P256">
            <v>22322</v>
          </cell>
          <cell r="Q256">
            <v>25869</v>
          </cell>
          <cell r="R256">
            <v>25014</v>
          </cell>
          <cell r="S256">
            <v>19778</v>
          </cell>
          <cell r="T256">
            <v>23262</v>
          </cell>
          <cell r="U256">
            <v>22200</v>
          </cell>
          <cell r="V256">
            <v>3739</v>
          </cell>
          <cell r="W256">
            <v>1757</v>
          </cell>
          <cell r="X256">
            <v>844</v>
          </cell>
          <cell r="Y256">
            <v>1044</v>
          </cell>
          <cell r="Z256">
            <v>0</v>
          </cell>
          <cell r="AA256">
            <v>151</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row>
        <row r="257">
          <cell r="A257" t="str">
            <v>MYLAN LABS, INC.</v>
          </cell>
          <cell r="B257" t="str">
            <v>GRANISETRON HCL 04/2008 MYN</v>
          </cell>
          <cell r="C257" t="str">
            <v>Sales $</v>
          </cell>
          <cell r="D257" t="str">
            <v>04/2008 MYN</v>
          </cell>
          <cell r="E257" t="str">
            <v>04/2008</v>
          </cell>
          <cell r="F257" t="str">
            <v>04</v>
          </cell>
          <cell r="G257" t="str">
            <v>2008</v>
          </cell>
          <cell r="H257" t="str">
            <v>04/1/2008</v>
          </cell>
          <cell r="I257">
            <v>136545</v>
          </cell>
          <cell r="J257">
            <v>107776</v>
          </cell>
          <cell r="K257">
            <v>96681</v>
          </cell>
          <cell r="L257">
            <v>95256</v>
          </cell>
          <cell r="M257">
            <v>79605</v>
          </cell>
          <cell r="N257">
            <v>131235</v>
          </cell>
          <cell r="O257">
            <v>49639</v>
          </cell>
          <cell r="P257">
            <v>41447</v>
          </cell>
          <cell r="Q257">
            <v>38657</v>
          </cell>
          <cell r="R257">
            <v>14221</v>
          </cell>
          <cell r="S257">
            <v>21214</v>
          </cell>
          <cell r="T257">
            <v>27557</v>
          </cell>
          <cell r="U257">
            <v>19771</v>
          </cell>
          <cell r="V257">
            <v>24735</v>
          </cell>
          <cell r="W257">
            <v>14370</v>
          </cell>
          <cell r="X257">
            <v>10701</v>
          </cell>
          <cell r="Y257">
            <v>7014</v>
          </cell>
          <cell r="Z257">
            <v>1859</v>
          </cell>
          <cell r="AA257">
            <v>268</v>
          </cell>
          <cell r="AB257">
            <v>335</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row>
        <row r="258">
          <cell r="A258" t="str">
            <v>MYLAN LABS, INC.</v>
          </cell>
          <cell r="B258" t="str">
            <v>GUANFACINE HCL 03/1997 MYN</v>
          </cell>
          <cell r="C258" t="str">
            <v>Sales $</v>
          </cell>
          <cell r="D258" t="str">
            <v>03/1997 MYN</v>
          </cell>
          <cell r="E258" t="str">
            <v>03/1997</v>
          </cell>
          <cell r="F258" t="str">
            <v>03</v>
          </cell>
          <cell r="G258" t="str">
            <v>1997</v>
          </cell>
          <cell r="H258" t="str">
            <v>03/1/1997</v>
          </cell>
          <cell r="I258">
            <v>314816</v>
          </cell>
          <cell r="J258">
            <v>321396</v>
          </cell>
          <cell r="K258">
            <v>409751</v>
          </cell>
          <cell r="L258">
            <v>334871</v>
          </cell>
          <cell r="M258">
            <v>348093</v>
          </cell>
          <cell r="N258">
            <v>404767</v>
          </cell>
          <cell r="O258">
            <v>311833</v>
          </cell>
          <cell r="P258">
            <v>324625</v>
          </cell>
          <cell r="Q258">
            <v>420786</v>
          </cell>
          <cell r="R258">
            <v>344083</v>
          </cell>
          <cell r="S258">
            <v>347626</v>
          </cell>
          <cell r="T258">
            <v>446033</v>
          </cell>
          <cell r="U258">
            <v>383488</v>
          </cell>
          <cell r="V258">
            <v>394230</v>
          </cell>
          <cell r="W258">
            <v>564269</v>
          </cell>
          <cell r="X258">
            <v>407392</v>
          </cell>
          <cell r="Y258">
            <v>400441</v>
          </cell>
          <cell r="Z258">
            <v>483577</v>
          </cell>
          <cell r="AA258">
            <v>379998</v>
          </cell>
          <cell r="AB258">
            <v>388408</v>
          </cell>
          <cell r="AC258">
            <v>508106</v>
          </cell>
          <cell r="AD258">
            <v>447722</v>
          </cell>
          <cell r="AE258">
            <v>475333</v>
          </cell>
          <cell r="AF258">
            <v>663306</v>
          </cell>
          <cell r="AG258">
            <v>492436</v>
          </cell>
          <cell r="AH258">
            <v>377032</v>
          </cell>
          <cell r="AI258">
            <v>703228</v>
          </cell>
          <cell r="AJ258">
            <v>490985</v>
          </cell>
          <cell r="AK258">
            <v>503583</v>
          </cell>
          <cell r="AL258">
            <v>577023</v>
          </cell>
          <cell r="AM258">
            <v>462566</v>
          </cell>
          <cell r="AN258">
            <v>469018</v>
          </cell>
          <cell r="AO258">
            <v>617886</v>
          </cell>
          <cell r="AP258">
            <v>489316</v>
          </cell>
          <cell r="AQ258">
            <v>520906</v>
          </cell>
          <cell r="AR258">
            <v>608363</v>
          </cell>
        </row>
        <row r="259">
          <cell r="A259" t="str">
            <v>MYLAN LABS, INC.</v>
          </cell>
          <cell r="B259" t="str">
            <v>HALOPERIDOL 02/1987 MYN</v>
          </cell>
          <cell r="C259" t="str">
            <v>Sales $</v>
          </cell>
          <cell r="D259" t="str">
            <v>02/1987 MYN</v>
          </cell>
          <cell r="E259" t="str">
            <v>02/1987</v>
          </cell>
          <cell r="F259" t="str">
            <v>02</v>
          </cell>
          <cell r="G259" t="str">
            <v>1987</v>
          </cell>
          <cell r="H259" t="str">
            <v>02/1/1987</v>
          </cell>
          <cell r="I259">
            <v>950829</v>
          </cell>
          <cell r="J259">
            <v>971937</v>
          </cell>
          <cell r="K259">
            <v>1212036</v>
          </cell>
          <cell r="L259">
            <v>980941</v>
          </cell>
          <cell r="M259">
            <v>1004792</v>
          </cell>
          <cell r="N259">
            <v>1208048</v>
          </cell>
          <cell r="O259">
            <v>971336</v>
          </cell>
          <cell r="P259">
            <v>944860</v>
          </cell>
          <cell r="Q259">
            <v>1179450</v>
          </cell>
          <cell r="R259">
            <v>1010870</v>
          </cell>
          <cell r="S259">
            <v>1021196</v>
          </cell>
          <cell r="T259">
            <v>1242445</v>
          </cell>
          <cell r="U259">
            <v>981908</v>
          </cell>
          <cell r="V259">
            <v>1027237</v>
          </cell>
          <cell r="W259">
            <v>1285550</v>
          </cell>
          <cell r="X259">
            <v>1072474</v>
          </cell>
          <cell r="Y259">
            <v>1172291</v>
          </cell>
          <cell r="Z259">
            <v>1450038</v>
          </cell>
          <cell r="AA259">
            <v>1178947</v>
          </cell>
          <cell r="AB259">
            <v>1100083</v>
          </cell>
          <cell r="AC259">
            <v>1363186</v>
          </cell>
          <cell r="AD259">
            <v>1117922</v>
          </cell>
          <cell r="AE259">
            <v>1132837</v>
          </cell>
          <cell r="AF259">
            <v>1414366</v>
          </cell>
          <cell r="AG259">
            <v>1518715</v>
          </cell>
          <cell r="AH259">
            <v>1534444</v>
          </cell>
          <cell r="AI259">
            <v>1644986</v>
          </cell>
          <cell r="AJ259">
            <v>1329126</v>
          </cell>
          <cell r="AK259">
            <v>1340259</v>
          </cell>
          <cell r="AL259">
            <v>1598723</v>
          </cell>
          <cell r="AM259">
            <v>1301518</v>
          </cell>
          <cell r="AN259">
            <v>1959339</v>
          </cell>
          <cell r="AO259">
            <v>4161104</v>
          </cell>
          <cell r="AP259">
            <v>3335184</v>
          </cell>
          <cell r="AQ259">
            <v>3492038</v>
          </cell>
          <cell r="AR259">
            <v>4549638</v>
          </cell>
        </row>
        <row r="260">
          <cell r="A260" t="str">
            <v>MYLAN LABS, INC.</v>
          </cell>
          <cell r="B260" t="str">
            <v>HALOPERIDOL 04/1988 M/I</v>
          </cell>
          <cell r="C260" t="str">
            <v>Sales $</v>
          </cell>
          <cell r="D260" t="str">
            <v>04/1988 M/I</v>
          </cell>
          <cell r="E260" t="str">
            <v>04/1988</v>
          </cell>
          <cell r="F260" t="str">
            <v>04</v>
          </cell>
          <cell r="G260" t="str">
            <v>1988</v>
          </cell>
          <cell r="H260" t="str">
            <v>04/1/1988</v>
          </cell>
          <cell r="I260">
            <v>86542</v>
          </cell>
          <cell r="J260">
            <v>88605</v>
          </cell>
          <cell r="K260">
            <v>104253</v>
          </cell>
          <cell r="L260">
            <v>87342</v>
          </cell>
          <cell r="M260">
            <v>85660</v>
          </cell>
          <cell r="N260">
            <v>114675</v>
          </cell>
          <cell r="O260">
            <v>88345</v>
          </cell>
          <cell r="P260">
            <v>92120</v>
          </cell>
          <cell r="Q260">
            <v>118116</v>
          </cell>
          <cell r="R260">
            <v>97052</v>
          </cell>
          <cell r="S260">
            <v>100407</v>
          </cell>
          <cell r="T260">
            <v>130231</v>
          </cell>
          <cell r="U260">
            <v>89344</v>
          </cell>
          <cell r="V260">
            <v>92750</v>
          </cell>
          <cell r="W260">
            <v>114468</v>
          </cell>
          <cell r="X260">
            <v>98101</v>
          </cell>
          <cell r="Y260">
            <v>97697</v>
          </cell>
          <cell r="Z260">
            <v>123049</v>
          </cell>
          <cell r="AA260">
            <v>102298</v>
          </cell>
          <cell r="AB260">
            <v>86778</v>
          </cell>
          <cell r="AC260">
            <v>149187</v>
          </cell>
          <cell r="AD260">
            <v>131229</v>
          </cell>
          <cell r="AE260">
            <v>119551</v>
          </cell>
          <cell r="AF260">
            <v>151311</v>
          </cell>
          <cell r="AG260">
            <v>122460</v>
          </cell>
          <cell r="AH260">
            <v>134893</v>
          </cell>
          <cell r="AI260">
            <v>159239</v>
          </cell>
          <cell r="AJ260">
            <v>130770</v>
          </cell>
          <cell r="AK260">
            <v>129586</v>
          </cell>
          <cell r="AL260">
            <v>162117</v>
          </cell>
          <cell r="AM260">
            <v>113249</v>
          </cell>
          <cell r="AN260">
            <v>133386</v>
          </cell>
          <cell r="AO260">
            <v>177152</v>
          </cell>
          <cell r="AP260">
            <v>167165</v>
          </cell>
          <cell r="AQ260">
            <v>301023</v>
          </cell>
          <cell r="AR260">
            <v>453013</v>
          </cell>
        </row>
        <row r="261">
          <cell r="A261" t="str">
            <v>MYLAN LABS, INC.</v>
          </cell>
          <cell r="B261" t="str">
            <v>HYCD/APAP 07/1988 M/I</v>
          </cell>
          <cell r="C261" t="str">
            <v>Sales $</v>
          </cell>
          <cell r="D261" t="str">
            <v>07/1988 M/I</v>
          </cell>
          <cell r="E261" t="str">
            <v>07/1988</v>
          </cell>
          <cell r="F261" t="str">
            <v>07</v>
          </cell>
          <cell r="G261" t="str">
            <v>1988</v>
          </cell>
          <cell r="H261" t="str">
            <v>07/1/1988</v>
          </cell>
          <cell r="I261">
            <v>105812</v>
          </cell>
          <cell r="J261">
            <v>92784</v>
          </cell>
          <cell r="K261">
            <v>110586</v>
          </cell>
          <cell r="L261">
            <v>76416</v>
          </cell>
          <cell r="M261">
            <v>81694</v>
          </cell>
          <cell r="N261">
            <v>109646</v>
          </cell>
          <cell r="O261">
            <v>89547</v>
          </cell>
          <cell r="P261">
            <v>90528</v>
          </cell>
          <cell r="Q261">
            <v>105909</v>
          </cell>
          <cell r="R261">
            <v>86450</v>
          </cell>
          <cell r="S261">
            <v>95682</v>
          </cell>
          <cell r="T261">
            <v>88369</v>
          </cell>
          <cell r="U261">
            <v>59809</v>
          </cell>
          <cell r="V261">
            <v>95147</v>
          </cell>
          <cell r="W261">
            <v>178212</v>
          </cell>
          <cell r="X261">
            <v>124863</v>
          </cell>
          <cell r="Y261">
            <v>101392</v>
          </cell>
          <cell r="Z261">
            <v>143390</v>
          </cell>
          <cell r="AA261">
            <v>118707</v>
          </cell>
          <cell r="AB261">
            <v>129613</v>
          </cell>
          <cell r="AC261">
            <v>115416</v>
          </cell>
          <cell r="AD261">
            <v>95009</v>
          </cell>
          <cell r="AE261">
            <v>97822</v>
          </cell>
          <cell r="AF261">
            <v>130416</v>
          </cell>
          <cell r="AG261">
            <v>83271</v>
          </cell>
          <cell r="AH261">
            <v>93680</v>
          </cell>
          <cell r="AI261">
            <v>109385</v>
          </cell>
          <cell r="AJ261">
            <v>82241</v>
          </cell>
          <cell r="AK261">
            <v>79446</v>
          </cell>
          <cell r="AL261">
            <v>86794</v>
          </cell>
          <cell r="AM261">
            <v>65637</v>
          </cell>
          <cell r="AN261">
            <v>72436</v>
          </cell>
          <cell r="AO261">
            <v>73174</v>
          </cell>
          <cell r="AP261">
            <v>50781</v>
          </cell>
          <cell r="AQ261">
            <v>45784</v>
          </cell>
          <cell r="AR261">
            <v>53948</v>
          </cell>
        </row>
        <row r="262">
          <cell r="A262" t="str">
            <v>MYLAN LABS, INC.</v>
          </cell>
          <cell r="B262" t="str">
            <v>HYDRALAZINE HCL 07/1984 M/I</v>
          </cell>
          <cell r="C262" t="str">
            <v>Sales $</v>
          </cell>
          <cell r="D262" t="str">
            <v>07/1984 M/I</v>
          </cell>
          <cell r="E262" t="str">
            <v>07/1984</v>
          </cell>
          <cell r="F262" t="str">
            <v>07</v>
          </cell>
          <cell r="G262" t="str">
            <v>1984</v>
          </cell>
          <cell r="H262" t="str">
            <v>07/1/1984</v>
          </cell>
          <cell r="I262">
            <v>80298</v>
          </cell>
          <cell r="J262">
            <v>80053</v>
          </cell>
          <cell r="K262">
            <v>62413</v>
          </cell>
          <cell r="L262">
            <v>57541</v>
          </cell>
          <cell r="M262">
            <v>53003</v>
          </cell>
          <cell r="N262">
            <v>64723</v>
          </cell>
          <cell r="O262">
            <v>51121</v>
          </cell>
          <cell r="P262">
            <v>53781</v>
          </cell>
          <cell r="Q262">
            <v>67119</v>
          </cell>
          <cell r="R262">
            <v>52640</v>
          </cell>
          <cell r="S262">
            <v>54382</v>
          </cell>
          <cell r="T262">
            <v>67041</v>
          </cell>
          <cell r="U262">
            <v>54934</v>
          </cell>
          <cell r="V262">
            <v>52651</v>
          </cell>
          <cell r="W262">
            <v>64614</v>
          </cell>
          <cell r="X262">
            <v>45064</v>
          </cell>
          <cell r="Y262">
            <v>36774</v>
          </cell>
          <cell r="Z262">
            <v>47901</v>
          </cell>
          <cell r="AA262">
            <v>34311</v>
          </cell>
          <cell r="AB262">
            <v>56040</v>
          </cell>
          <cell r="AC262">
            <v>53457</v>
          </cell>
          <cell r="AD262">
            <v>42639</v>
          </cell>
          <cell r="AE262">
            <v>59312</v>
          </cell>
          <cell r="AF262">
            <v>61462</v>
          </cell>
          <cell r="AG262">
            <v>53722</v>
          </cell>
          <cell r="AH262">
            <v>67365</v>
          </cell>
          <cell r="AI262">
            <v>91205</v>
          </cell>
          <cell r="AJ262">
            <v>64671</v>
          </cell>
          <cell r="AK262">
            <v>51457</v>
          </cell>
          <cell r="AL262">
            <v>52422</v>
          </cell>
          <cell r="AM262">
            <v>45976</v>
          </cell>
          <cell r="AN262">
            <v>46543</v>
          </cell>
          <cell r="AO262">
            <v>60509</v>
          </cell>
          <cell r="AP262">
            <v>48099</v>
          </cell>
          <cell r="AQ262">
            <v>49448</v>
          </cell>
          <cell r="AR262">
            <v>60682</v>
          </cell>
        </row>
        <row r="263">
          <cell r="A263" t="str">
            <v>MYLAN LABS, INC.</v>
          </cell>
          <cell r="B263" t="str">
            <v>HYDROCHLOROTHIAZIDE 02/2000 MYN</v>
          </cell>
          <cell r="C263" t="str">
            <v>Sales $</v>
          </cell>
          <cell r="D263" t="str">
            <v>02/2000 MYN</v>
          </cell>
          <cell r="E263" t="str">
            <v>02/2000</v>
          </cell>
          <cell r="F263" t="str">
            <v>02</v>
          </cell>
          <cell r="G263" t="str">
            <v>2000</v>
          </cell>
          <cell r="H263" t="str">
            <v>02/1/2000</v>
          </cell>
          <cell r="I263">
            <v>708870</v>
          </cell>
          <cell r="J263">
            <v>818908</v>
          </cell>
          <cell r="K263">
            <v>1036358</v>
          </cell>
          <cell r="L263">
            <v>837198</v>
          </cell>
          <cell r="M263">
            <v>829694</v>
          </cell>
          <cell r="N263">
            <v>1005047</v>
          </cell>
          <cell r="O263">
            <v>780099</v>
          </cell>
          <cell r="P263">
            <v>802333</v>
          </cell>
          <cell r="Q263">
            <v>989104</v>
          </cell>
          <cell r="R263">
            <v>1061561</v>
          </cell>
          <cell r="S263">
            <v>1079994</v>
          </cell>
          <cell r="T263">
            <v>350916</v>
          </cell>
          <cell r="U263">
            <v>1757096</v>
          </cell>
          <cell r="V263">
            <v>1704489</v>
          </cell>
          <cell r="W263">
            <v>1313188</v>
          </cell>
          <cell r="X263">
            <v>188977</v>
          </cell>
          <cell r="Y263">
            <v>3722001</v>
          </cell>
          <cell r="Z263">
            <v>1420457</v>
          </cell>
          <cell r="AA263">
            <v>2243470</v>
          </cell>
          <cell r="AB263">
            <v>1985969</v>
          </cell>
          <cell r="AC263">
            <v>3604698</v>
          </cell>
          <cell r="AD263">
            <v>1648576</v>
          </cell>
          <cell r="AE263">
            <v>2794928</v>
          </cell>
          <cell r="AF263">
            <v>361286</v>
          </cell>
          <cell r="AG263">
            <v>1236098</v>
          </cell>
          <cell r="AH263">
            <v>1814071</v>
          </cell>
          <cell r="AI263">
            <v>2865962</v>
          </cell>
          <cell r="AJ263">
            <v>2626227</v>
          </cell>
          <cell r="AK263">
            <v>2275283</v>
          </cell>
          <cell r="AL263">
            <v>1899179</v>
          </cell>
          <cell r="AM263">
            <v>912603</v>
          </cell>
          <cell r="AN263">
            <v>2005277</v>
          </cell>
          <cell r="AO263">
            <v>1886366</v>
          </cell>
          <cell r="AP263">
            <v>287747</v>
          </cell>
          <cell r="AQ263">
            <v>1487112</v>
          </cell>
          <cell r="AR263">
            <v>893743</v>
          </cell>
        </row>
        <row r="264">
          <cell r="A264" t="str">
            <v>MYLAN LABS, INC.</v>
          </cell>
          <cell r="B264" t="str">
            <v>HYDROCHLOROTHIAZIDE 12/1995 M/I</v>
          </cell>
          <cell r="C264" t="str">
            <v>Sales $</v>
          </cell>
          <cell r="D264" t="str">
            <v>12/1995 M/I</v>
          </cell>
          <cell r="E264" t="str">
            <v>12/1995</v>
          </cell>
          <cell r="F264" t="str">
            <v>12</v>
          </cell>
          <cell r="G264" t="str">
            <v>1995</v>
          </cell>
          <cell r="H264" t="str">
            <v>12/1/1995</v>
          </cell>
          <cell r="I264">
            <v>7815</v>
          </cell>
          <cell r="J264">
            <v>8126</v>
          </cell>
          <cell r="K264">
            <v>11167</v>
          </cell>
          <cell r="L264">
            <v>10671</v>
          </cell>
          <cell r="M264">
            <v>9061</v>
          </cell>
          <cell r="N264">
            <v>9896</v>
          </cell>
          <cell r="O264">
            <v>7508</v>
          </cell>
          <cell r="P264">
            <v>7449</v>
          </cell>
          <cell r="Q264">
            <v>9229</v>
          </cell>
          <cell r="R264">
            <v>7423</v>
          </cell>
          <cell r="S264">
            <v>8068</v>
          </cell>
          <cell r="T264">
            <v>11585</v>
          </cell>
          <cell r="U264">
            <v>9509</v>
          </cell>
          <cell r="V264">
            <v>11428</v>
          </cell>
          <cell r="W264">
            <v>11677</v>
          </cell>
          <cell r="X264">
            <v>11119</v>
          </cell>
          <cell r="Y264">
            <v>9206</v>
          </cell>
          <cell r="Z264">
            <v>11668</v>
          </cell>
          <cell r="AA264">
            <v>8112</v>
          </cell>
          <cell r="AB264">
            <v>8803</v>
          </cell>
          <cell r="AC264">
            <v>10620</v>
          </cell>
          <cell r="AD264">
            <v>8217</v>
          </cell>
          <cell r="AE264">
            <v>7968</v>
          </cell>
          <cell r="AF264">
            <v>11519</v>
          </cell>
          <cell r="AG264">
            <v>9603</v>
          </cell>
          <cell r="AH264">
            <v>7781</v>
          </cell>
          <cell r="AI264">
            <v>10721</v>
          </cell>
          <cell r="AJ264">
            <v>8045</v>
          </cell>
          <cell r="AK264">
            <v>8021</v>
          </cell>
          <cell r="AL264">
            <v>9178</v>
          </cell>
          <cell r="AM264">
            <v>7246</v>
          </cell>
          <cell r="AN264">
            <v>6453</v>
          </cell>
          <cell r="AO264">
            <v>8059</v>
          </cell>
          <cell r="AP264">
            <v>6729</v>
          </cell>
          <cell r="AQ264">
            <v>6767</v>
          </cell>
          <cell r="AR264">
            <v>7587</v>
          </cell>
        </row>
        <row r="265">
          <cell r="A265" t="str">
            <v>MYLAN LABS, INC.</v>
          </cell>
          <cell r="B265" t="str">
            <v>HYDROXYCHLOROQUINE SULF 08/1998 MYN</v>
          </cell>
          <cell r="C265" t="str">
            <v>Sales $</v>
          </cell>
          <cell r="D265" t="str">
            <v>08/1998 MYN</v>
          </cell>
          <cell r="E265" t="str">
            <v>08/1998</v>
          </cell>
          <cell r="F265" t="str">
            <v>08</v>
          </cell>
          <cell r="G265" t="str">
            <v>1998</v>
          </cell>
          <cell r="H265" t="str">
            <v>08/1/1998</v>
          </cell>
          <cell r="I265">
            <v>325722</v>
          </cell>
          <cell r="J265">
            <v>1152243</v>
          </cell>
          <cell r="K265">
            <v>1036740</v>
          </cell>
          <cell r="L265">
            <v>573184</v>
          </cell>
          <cell r="M265">
            <v>275209</v>
          </cell>
          <cell r="N265">
            <v>357970</v>
          </cell>
          <cell r="O265">
            <v>279272</v>
          </cell>
          <cell r="P265">
            <v>271835</v>
          </cell>
          <cell r="Q265">
            <v>345966</v>
          </cell>
          <cell r="R265">
            <v>279139</v>
          </cell>
          <cell r="S265">
            <v>260055</v>
          </cell>
          <cell r="T265">
            <v>119373</v>
          </cell>
          <cell r="U265">
            <v>334659</v>
          </cell>
          <cell r="V265">
            <v>284732</v>
          </cell>
          <cell r="W265">
            <v>368854</v>
          </cell>
          <cell r="X265">
            <v>296295</v>
          </cell>
          <cell r="Y265">
            <v>310933</v>
          </cell>
          <cell r="Z265">
            <v>377733</v>
          </cell>
          <cell r="AA265">
            <v>299655</v>
          </cell>
          <cell r="AB265">
            <v>300783</v>
          </cell>
          <cell r="AC265">
            <v>388578</v>
          </cell>
          <cell r="AD265">
            <v>312638</v>
          </cell>
          <cell r="AE265">
            <v>297656</v>
          </cell>
          <cell r="AF265">
            <v>404780</v>
          </cell>
          <cell r="AG265">
            <v>305288</v>
          </cell>
          <cell r="AH265">
            <v>313069</v>
          </cell>
          <cell r="AI265">
            <v>397181</v>
          </cell>
          <cell r="AJ265">
            <v>333647</v>
          </cell>
          <cell r="AK265">
            <v>351890</v>
          </cell>
          <cell r="AL265">
            <v>425837</v>
          </cell>
          <cell r="AM265">
            <v>333690</v>
          </cell>
          <cell r="AN265">
            <v>345814</v>
          </cell>
          <cell r="AO265">
            <v>432351</v>
          </cell>
          <cell r="AP265">
            <v>343675</v>
          </cell>
          <cell r="AQ265">
            <v>338726</v>
          </cell>
          <cell r="AR265">
            <v>429383</v>
          </cell>
        </row>
        <row r="266">
          <cell r="A266" t="str">
            <v>MYLAN LABS, INC.</v>
          </cell>
          <cell r="B266" t="str">
            <v>HYDROXYZINE HCL 08/2010 MYN</v>
          </cell>
          <cell r="C266" t="str">
            <v>Sales $</v>
          </cell>
          <cell r="D266" t="str">
            <v>08/2010 MYN</v>
          </cell>
          <cell r="E266" t="str">
            <v>08/2010</v>
          </cell>
          <cell r="F266" t="str">
            <v>08</v>
          </cell>
          <cell r="G266" t="str">
            <v>2010</v>
          </cell>
          <cell r="H266" t="str">
            <v>08/1/2010</v>
          </cell>
          <cell r="I266">
            <v>234107</v>
          </cell>
          <cell r="J266">
            <v>241292</v>
          </cell>
          <cell r="K266">
            <v>310272</v>
          </cell>
          <cell r="L266">
            <v>277294</v>
          </cell>
          <cell r="M266">
            <v>288349</v>
          </cell>
          <cell r="N266">
            <v>372261</v>
          </cell>
          <cell r="O266">
            <v>286658</v>
          </cell>
          <cell r="P266">
            <v>289459</v>
          </cell>
          <cell r="Q266">
            <v>375053</v>
          </cell>
          <cell r="R266">
            <v>292537</v>
          </cell>
          <cell r="S266">
            <v>284005</v>
          </cell>
          <cell r="T266">
            <v>423894</v>
          </cell>
          <cell r="U266">
            <v>288130</v>
          </cell>
          <cell r="V266">
            <v>296079</v>
          </cell>
          <cell r="W266">
            <v>354658</v>
          </cell>
          <cell r="X266">
            <v>316662</v>
          </cell>
          <cell r="Y266">
            <v>325366</v>
          </cell>
          <cell r="Z266">
            <v>392380</v>
          </cell>
          <cell r="AA266">
            <v>313236</v>
          </cell>
          <cell r="AB266">
            <v>297619</v>
          </cell>
          <cell r="AC266">
            <v>383493</v>
          </cell>
          <cell r="AD266">
            <v>270898</v>
          </cell>
          <cell r="AE266">
            <v>305226</v>
          </cell>
          <cell r="AF266">
            <v>355530</v>
          </cell>
          <cell r="AG266">
            <v>281568</v>
          </cell>
          <cell r="AH266">
            <v>171864</v>
          </cell>
          <cell r="AI266">
            <v>111750</v>
          </cell>
          <cell r="AJ266">
            <v>82949</v>
          </cell>
          <cell r="AK266">
            <v>77555</v>
          </cell>
          <cell r="AL266">
            <v>85762</v>
          </cell>
          <cell r="AM266">
            <v>73017</v>
          </cell>
          <cell r="AN266">
            <v>70357</v>
          </cell>
          <cell r="AO266">
            <v>92178</v>
          </cell>
          <cell r="AP266">
            <v>58674</v>
          </cell>
          <cell r="AQ266">
            <v>54057</v>
          </cell>
          <cell r="AR266">
            <v>66951</v>
          </cell>
        </row>
        <row r="267">
          <cell r="A267" t="str">
            <v>MYLAN LABS, INC.</v>
          </cell>
          <cell r="B267" t="str">
            <v>HYDROXYZINE HCL 12/2007 M/I</v>
          </cell>
          <cell r="C267" t="str">
            <v>Sales $</v>
          </cell>
          <cell r="D267" t="str">
            <v>12/2007 M/I</v>
          </cell>
          <cell r="E267" t="str">
            <v>12/2007</v>
          </cell>
          <cell r="F267" t="str">
            <v>12</v>
          </cell>
          <cell r="G267" t="str">
            <v>2007</v>
          </cell>
          <cell r="H267" t="str">
            <v>12/1/2007</v>
          </cell>
          <cell r="I267">
            <v>16660</v>
          </cell>
          <cell r="J267">
            <v>21608</v>
          </cell>
          <cell r="K267">
            <v>21224</v>
          </cell>
          <cell r="L267">
            <v>19059</v>
          </cell>
          <cell r="M267">
            <v>17800</v>
          </cell>
          <cell r="N267">
            <v>22043</v>
          </cell>
          <cell r="O267">
            <v>19119</v>
          </cell>
          <cell r="P267">
            <v>21974</v>
          </cell>
          <cell r="Q267">
            <v>32647</v>
          </cell>
          <cell r="R267">
            <v>28082</v>
          </cell>
          <cell r="S267">
            <v>28856</v>
          </cell>
          <cell r="T267">
            <v>37889</v>
          </cell>
          <cell r="U267">
            <v>23675</v>
          </cell>
          <cell r="V267">
            <v>22754</v>
          </cell>
          <cell r="W267">
            <v>31060</v>
          </cell>
          <cell r="X267">
            <v>25822</v>
          </cell>
          <cell r="Y267">
            <v>34495</v>
          </cell>
          <cell r="Z267">
            <v>40377</v>
          </cell>
          <cell r="AA267">
            <v>38036</v>
          </cell>
          <cell r="AB267">
            <v>31897</v>
          </cell>
          <cell r="AC267">
            <v>42947</v>
          </cell>
          <cell r="AD267">
            <v>35220</v>
          </cell>
          <cell r="AE267">
            <v>31262</v>
          </cell>
          <cell r="AF267">
            <v>43344</v>
          </cell>
          <cell r="AG267">
            <v>37553</v>
          </cell>
          <cell r="AH267">
            <v>45585</v>
          </cell>
          <cell r="AI267">
            <v>44117</v>
          </cell>
          <cell r="AJ267">
            <v>31687</v>
          </cell>
          <cell r="AK267">
            <v>30694</v>
          </cell>
          <cell r="AL267">
            <v>37827</v>
          </cell>
          <cell r="AM267">
            <v>33422</v>
          </cell>
          <cell r="AN267">
            <v>32396</v>
          </cell>
          <cell r="AO267">
            <v>42195</v>
          </cell>
          <cell r="AP267">
            <v>32617</v>
          </cell>
          <cell r="AQ267">
            <v>30870</v>
          </cell>
          <cell r="AR267">
            <v>36948</v>
          </cell>
        </row>
        <row r="268">
          <cell r="A268" t="str">
            <v>MYLAN LABS, INC.</v>
          </cell>
          <cell r="B268" t="str">
            <v>HYDROXYZINE PAM 12/2007 M/I</v>
          </cell>
          <cell r="C268" t="str">
            <v>Sales $</v>
          </cell>
          <cell r="D268" t="str">
            <v>12/2007 M/I</v>
          </cell>
          <cell r="E268" t="str">
            <v>12/2007</v>
          </cell>
          <cell r="F268" t="str">
            <v>12</v>
          </cell>
          <cell r="G268" t="str">
            <v>2007</v>
          </cell>
          <cell r="H268" t="str">
            <v>12/1/2007</v>
          </cell>
          <cell r="I268">
            <v>50138</v>
          </cell>
          <cell r="J268">
            <v>44117</v>
          </cell>
          <cell r="K268">
            <v>58669</v>
          </cell>
          <cell r="L268">
            <v>47219</v>
          </cell>
          <cell r="M268">
            <v>52019</v>
          </cell>
          <cell r="N268">
            <v>62461</v>
          </cell>
          <cell r="O268">
            <v>48047</v>
          </cell>
          <cell r="P268">
            <v>45136</v>
          </cell>
          <cell r="Q268">
            <v>55025</v>
          </cell>
          <cell r="R268">
            <v>34196</v>
          </cell>
          <cell r="S268">
            <v>38764</v>
          </cell>
          <cell r="T268">
            <v>42534</v>
          </cell>
          <cell r="U268">
            <v>43161</v>
          </cell>
          <cell r="V268">
            <v>77664</v>
          </cell>
          <cell r="W268">
            <v>31477</v>
          </cell>
          <cell r="X268">
            <v>3034</v>
          </cell>
          <cell r="Y268">
            <v>1019</v>
          </cell>
          <cell r="Z268">
            <v>284</v>
          </cell>
          <cell r="AA268">
            <v>188</v>
          </cell>
          <cell r="AB268">
            <v>14393</v>
          </cell>
          <cell r="AC268">
            <v>52587</v>
          </cell>
          <cell r="AD268">
            <v>88248</v>
          </cell>
          <cell r="AE268">
            <v>102978</v>
          </cell>
          <cell r="AF268">
            <v>33534</v>
          </cell>
          <cell r="AG268">
            <v>19865</v>
          </cell>
          <cell r="AH268">
            <v>15335</v>
          </cell>
          <cell r="AI268">
            <v>19971</v>
          </cell>
          <cell r="AJ268">
            <v>26193</v>
          </cell>
          <cell r="AK268">
            <v>26964</v>
          </cell>
          <cell r="AL268">
            <v>29112</v>
          </cell>
          <cell r="AM268">
            <v>34196</v>
          </cell>
          <cell r="AN268">
            <v>24719</v>
          </cell>
          <cell r="AO268">
            <v>40687</v>
          </cell>
          <cell r="AP268">
            <v>34941</v>
          </cell>
          <cell r="AQ268">
            <v>37955</v>
          </cell>
          <cell r="AR268">
            <v>24937</v>
          </cell>
        </row>
        <row r="269">
          <cell r="A269" t="str">
            <v>MYLAN LABS, INC.</v>
          </cell>
          <cell r="B269" t="str">
            <v>IBANDRONATE SOD 03/2012 MYN</v>
          </cell>
          <cell r="C269" t="str">
            <v>Sales $</v>
          </cell>
          <cell r="D269" t="str">
            <v>03/2012 MYN</v>
          </cell>
          <cell r="E269" t="str">
            <v>03/2012</v>
          </cell>
          <cell r="F269" t="str">
            <v>03</v>
          </cell>
          <cell r="G269" t="str">
            <v>2012</v>
          </cell>
          <cell r="H269" t="str">
            <v>03/1/2012</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9528742</v>
          </cell>
          <cell r="X269">
            <v>6275219</v>
          </cell>
          <cell r="Y269">
            <v>6271687</v>
          </cell>
          <cell r="Z269">
            <v>7803310</v>
          </cell>
          <cell r="AA269">
            <v>5787547</v>
          </cell>
          <cell r="AB269">
            <v>5331233</v>
          </cell>
          <cell r="AC269">
            <v>6306541</v>
          </cell>
          <cell r="AD269">
            <v>4537632</v>
          </cell>
          <cell r="AE269">
            <v>2392211</v>
          </cell>
          <cell r="AF269">
            <v>2674848</v>
          </cell>
          <cell r="AG269">
            <v>1674860</v>
          </cell>
          <cell r="AH269">
            <v>1196674</v>
          </cell>
          <cell r="AI269">
            <v>1519956</v>
          </cell>
          <cell r="AJ269">
            <v>1169599</v>
          </cell>
          <cell r="AK269">
            <v>1169061</v>
          </cell>
          <cell r="AL269">
            <v>1357114</v>
          </cell>
          <cell r="AM269">
            <v>1224030</v>
          </cell>
          <cell r="AN269">
            <v>1088285</v>
          </cell>
          <cell r="AO269">
            <v>1393512</v>
          </cell>
          <cell r="AP269">
            <v>1016219</v>
          </cell>
          <cell r="AQ269">
            <v>1040807</v>
          </cell>
          <cell r="AR269">
            <v>1236038</v>
          </cell>
        </row>
        <row r="270">
          <cell r="A270" t="str">
            <v>MYLAN LABS, INC.</v>
          </cell>
          <cell r="B270" t="str">
            <v>IBUPROFEN (RX) 01/1987 MYN</v>
          </cell>
          <cell r="C270" t="str">
            <v>Sales $</v>
          </cell>
          <cell r="D270" t="str">
            <v>01/1987 MYN</v>
          </cell>
          <cell r="E270" t="str">
            <v>01/1987</v>
          </cell>
          <cell r="F270" t="str">
            <v>01</v>
          </cell>
          <cell r="G270" t="str">
            <v>1987</v>
          </cell>
          <cell r="H270" t="str">
            <v>01/1/1987</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row>
        <row r="271">
          <cell r="A271" t="str">
            <v>MYLAN LABS, INC.</v>
          </cell>
          <cell r="B271" t="str">
            <v>IBUPROFEN (RX) 07/1985 M/I</v>
          </cell>
          <cell r="C271" t="str">
            <v>Sales $</v>
          </cell>
          <cell r="D271" t="str">
            <v>07/1985 M/I</v>
          </cell>
          <cell r="E271" t="str">
            <v>07/1985</v>
          </cell>
          <cell r="F271" t="str">
            <v>07</v>
          </cell>
          <cell r="G271" t="str">
            <v>1985</v>
          </cell>
          <cell r="H271" t="str">
            <v>07/1/1985</v>
          </cell>
          <cell r="I271">
            <v>868</v>
          </cell>
          <cell r="J271">
            <v>537</v>
          </cell>
          <cell r="K271">
            <v>1473</v>
          </cell>
          <cell r="L271">
            <v>163</v>
          </cell>
          <cell r="M271">
            <v>201</v>
          </cell>
          <cell r="N271">
            <v>96</v>
          </cell>
          <cell r="O271">
            <v>52</v>
          </cell>
          <cell r="P271">
            <v>67</v>
          </cell>
          <cell r="Q271">
            <v>13</v>
          </cell>
          <cell r="R271">
            <v>12</v>
          </cell>
          <cell r="S271">
            <v>19</v>
          </cell>
          <cell r="T271">
            <v>0</v>
          </cell>
          <cell r="U271">
            <v>23</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row>
        <row r="272">
          <cell r="A272" t="str">
            <v>MYLAN LABS, INC.</v>
          </cell>
          <cell r="B272" t="str">
            <v>IBUTILIDE FUM 01/2010 M/I</v>
          </cell>
          <cell r="C272" t="str">
            <v>Sales $</v>
          </cell>
          <cell r="D272" t="str">
            <v>01/2010 M/I</v>
          </cell>
          <cell r="E272" t="str">
            <v>01/2010</v>
          </cell>
          <cell r="F272" t="str">
            <v>01</v>
          </cell>
          <cell r="G272" t="str">
            <v>2010</v>
          </cell>
          <cell r="H272" t="str">
            <v>01/1/2010</v>
          </cell>
          <cell r="I272">
            <v>43322</v>
          </cell>
          <cell r="J272">
            <v>45272</v>
          </cell>
          <cell r="K272">
            <v>58437</v>
          </cell>
          <cell r="L272">
            <v>59528</v>
          </cell>
          <cell r="M272">
            <v>59991</v>
          </cell>
          <cell r="N272">
            <v>68774</v>
          </cell>
          <cell r="O272">
            <v>44559</v>
          </cell>
          <cell r="P272">
            <v>43581</v>
          </cell>
          <cell r="Q272">
            <v>69452</v>
          </cell>
          <cell r="R272">
            <v>61744</v>
          </cell>
          <cell r="S272">
            <v>92808</v>
          </cell>
          <cell r="T272">
            <v>162119</v>
          </cell>
          <cell r="U272">
            <v>86706</v>
          </cell>
          <cell r="V272">
            <v>49944</v>
          </cell>
          <cell r="W272">
            <v>64796</v>
          </cell>
          <cell r="X272">
            <v>61739</v>
          </cell>
          <cell r="Y272">
            <v>49471</v>
          </cell>
          <cell r="Z272">
            <v>76152</v>
          </cell>
          <cell r="AA272">
            <v>43469</v>
          </cell>
          <cell r="AB272">
            <v>45287</v>
          </cell>
          <cell r="AC272">
            <v>51803</v>
          </cell>
          <cell r="AD272">
            <v>36919</v>
          </cell>
          <cell r="AE272">
            <v>46689</v>
          </cell>
          <cell r="AF272">
            <v>57390</v>
          </cell>
          <cell r="AG272">
            <v>61537</v>
          </cell>
          <cell r="AH272">
            <v>49617</v>
          </cell>
          <cell r="AI272">
            <v>59651</v>
          </cell>
          <cell r="AJ272">
            <v>41584</v>
          </cell>
          <cell r="AK272">
            <v>45209</v>
          </cell>
          <cell r="AL272">
            <v>59568</v>
          </cell>
          <cell r="AM272">
            <v>50904</v>
          </cell>
          <cell r="AN272">
            <v>72854</v>
          </cell>
          <cell r="AO272">
            <v>66108</v>
          </cell>
          <cell r="AP272">
            <v>54676</v>
          </cell>
          <cell r="AQ272">
            <v>45524</v>
          </cell>
          <cell r="AR272">
            <v>76663</v>
          </cell>
        </row>
        <row r="273">
          <cell r="A273" t="str">
            <v>MYLAN LABS, INC.</v>
          </cell>
          <cell r="B273" t="str">
            <v>INDAPAMIDE 01/2003 M/I</v>
          </cell>
          <cell r="C273" t="str">
            <v>Sales $</v>
          </cell>
          <cell r="D273" t="str">
            <v>01/2003 M/I</v>
          </cell>
          <cell r="E273" t="str">
            <v>01/2003</v>
          </cell>
          <cell r="F273" t="str">
            <v>01</v>
          </cell>
          <cell r="G273" t="str">
            <v>2003</v>
          </cell>
          <cell r="H273" t="str">
            <v>01/1/2003</v>
          </cell>
          <cell r="I273">
            <v>621</v>
          </cell>
          <cell r="J273">
            <v>481</v>
          </cell>
          <cell r="K273">
            <v>559</v>
          </cell>
          <cell r="L273">
            <v>431</v>
          </cell>
          <cell r="M273">
            <v>500</v>
          </cell>
          <cell r="N273">
            <v>900</v>
          </cell>
          <cell r="O273">
            <v>607</v>
          </cell>
          <cell r="P273">
            <v>346</v>
          </cell>
          <cell r="Q273">
            <v>323</v>
          </cell>
          <cell r="R273">
            <v>542</v>
          </cell>
          <cell r="S273">
            <v>478</v>
          </cell>
          <cell r="T273">
            <v>647</v>
          </cell>
          <cell r="U273">
            <v>419</v>
          </cell>
          <cell r="V273">
            <v>531</v>
          </cell>
          <cell r="W273">
            <v>528</v>
          </cell>
          <cell r="X273">
            <v>379</v>
          </cell>
          <cell r="Y273">
            <v>392</v>
          </cell>
          <cell r="Z273">
            <v>526</v>
          </cell>
          <cell r="AA273">
            <v>671</v>
          </cell>
          <cell r="AB273">
            <v>478</v>
          </cell>
          <cell r="AC273">
            <v>575</v>
          </cell>
          <cell r="AD273">
            <v>194</v>
          </cell>
          <cell r="AE273">
            <v>212</v>
          </cell>
          <cell r="AF273">
            <v>358</v>
          </cell>
          <cell r="AG273">
            <v>367</v>
          </cell>
          <cell r="AH273">
            <v>441</v>
          </cell>
          <cell r="AI273">
            <v>382</v>
          </cell>
          <cell r="AJ273">
            <v>195</v>
          </cell>
          <cell r="AK273">
            <v>226</v>
          </cell>
          <cell r="AL273">
            <v>491</v>
          </cell>
          <cell r="AM273">
            <v>466</v>
          </cell>
          <cell r="AN273">
            <v>446</v>
          </cell>
          <cell r="AO273">
            <v>492</v>
          </cell>
          <cell r="AP273">
            <v>270</v>
          </cell>
          <cell r="AQ273">
            <v>286</v>
          </cell>
          <cell r="AR273">
            <v>278</v>
          </cell>
        </row>
        <row r="274">
          <cell r="A274" t="str">
            <v>MYLAN LABS, INC.</v>
          </cell>
          <cell r="B274" t="str">
            <v>INDAPAMIDE 04/1996 MYN</v>
          </cell>
          <cell r="C274" t="str">
            <v>Sales $</v>
          </cell>
          <cell r="D274" t="str">
            <v>04/1996 MYN</v>
          </cell>
          <cell r="E274" t="str">
            <v>04/1996</v>
          </cell>
          <cell r="F274" t="str">
            <v>04</v>
          </cell>
          <cell r="G274" t="str">
            <v>1996</v>
          </cell>
          <cell r="H274" t="str">
            <v>04/1/1996</v>
          </cell>
          <cell r="I274">
            <v>186112</v>
          </cell>
          <cell r="J274">
            <v>181713</v>
          </cell>
          <cell r="K274">
            <v>228070</v>
          </cell>
          <cell r="L274">
            <v>180565</v>
          </cell>
          <cell r="M274">
            <v>185369</v>
          </cell>
          <cell r="N274">
            <v>233561</v>
          </cell>
          <cell r="O274">
            <v>181531</v>
          </cell>
          <cell r="P274">
            <v>184635</v>
          </cell>
          <cell r="Q274">
            <v>219618</v>
          </cell>
          <cell r="R274">
            <v>176188</v>
          </cell>
          <cell r="S274">
            <v>171037</v>
          </cell>
          <cell r="T274">
            <v>224780</v>
          </cell>
          <cell r="U274">
            <v>180113</v>
          </cell>
          <cell r="V274">
            <v>181402</v>
          </cell>
          <cell r="W274">
            <v>224228</v>
          </cell>
          <cell r="X274">
            <v>183709</v>
          </cell>
          <cell r="Y274">
            <v>191211</v>
          </cell>
          <cell r="Z274">
            <v>227985</v>
          </cell>
          <cell r="AA274">
            <v>171074</v>
          </cell>
          <cell r="AB274">
            <v>173215</v>
          </cell>
          <cell r="AC274">
            <v>223317</v>
          </cell>
          <cell r="AD274">
            <v>175733</v>
          </cell>
          <cell r="AE274">
            <v>310977</v>
          </cell>
          <cell r="AF274">
            <v>449201</v>
          </cell>
          <cell r="AG274">
            <v>386916</v>
          </cell>
          <cell r="AH274">
            <v>380772</v>
          </cell>
          <cell r="AI274">
            <v>468541</v>
          </cell>
          <cell r="AJ274">
            <v>392780</v>
          </cell>
          <cell r="AK274">
            <v>392607</v>
          </cell>
          <cell r="AL274">
            <v>466720</v>
          </cell>
          <cell r="AM274">
            <v>403314</v>
          </cell>
          <cell r="AN274">
            <v>434603</v>
          </cell>
          <cell r="AO274">
            <v>538516</v>
          </cell>
          <cell r="AP274">
            <v>422578</v>
          </cell>
          <cell r="AQ274">
            <v>408900</v>
          </cell>
          <cell r="AR274">
            <v>501611</v>
          </cell>
        </row>
        <row r="275">
          <cell r="A275" t="str">
            <v>MYLAN LABS, INC.</v>
          </cell>
          <cell r="B275" t="str">
            <v>INDOMETHACIN 04/1984 MYN</v>
          </cell>
          <cell r="C275" t="str">
            <v>Sales $</v>
          </cell>
          <cell r="D275" t="str">
            <v>04/1984 MYN</v>
          </cell>
          <cell r="E275" t="str">
            <v>04/1984</v>
          </cell>
          <cell r="F275" t="str">
            <v>04</v>
          </cell>
          <cell r="G275" t="str">
            <v>1984</v>
          </cell>
          <cell r="H275" t="str">
            <v>04/1/1984</v>
          </cell>
          <cell r="I275">
            <v>993223</v>
          </cell>
          <cell r="J275">
            <v>1005596</v>
          </cell>
          <cell r="K275">
            <v>1365117</v>
          </cell>
          <cell r="L275">
            <v>1100654</v>
          </cell>
          <cell r="M275">
            <v>1133780</v>
          </cell>
          <cell r="N275">
            <v>1408070</v>
          </cell>
          <cell r="O275">
            <v>1020453</v>
          </cell>
          <cell r="P275">
            <v>1084108</v>
          </cell>
          <cell r="Q275">
            <v>1318340</v>
          </cell>
          <cell r="R275">
            <v>961464</v>
          </cell>
          <cell r="S275">
            <v>1024722</v>
          </cell>
          <cell r="T275">
            <v>1343470</v>
          </cell>
          <cell r="U275">
            <v>889987</v>
          </cell>
          <cell r="V275">
            <v>880956</v>
          </cell>
          <cell r="W275">
            <v>734751</v>
          </cell>
          <cell r="X275">
            <v>400685</v>
          </cell>
          <cell r="Y275">
            <v>413698</v>
          </cell>
          <cell r="Z275">
            <v>512970</v>
          </cell>
          <cell r="AA275">
            <v>404029</v>
          </cell>
          <cell r="AB275">
            <v>412910</v>
          </cell>
          <cell r="AC275">
            <v>516334</v>
          </cell>
          <cell r="AD275">
            <v>425070</v>
          </cell>
          <cell r="AE275">
            <v>420071</v>
          </cell>
          <cell r="AF275">
            <v>512044</v>
          </cell>
          <cell r="AG275">
            <v>391402</v>
          </cell>
          <cell r="AH275">
            <v>406754</v>
          </cell>
          <cell r="AI275">
            <v>472531</v>
          </cell>
          <cell r="AJ275">
            <v>486994</v>
          </cell>
          <cell r="AK275">
            <v>511171</v>
          </cell>
          <cell r="AL275">
            <v>572721</v>
          </cell>
          <cell r="AM275">
            <v>454796</v>
          </cell>
          <cell r="AN275">
            <v>451782</v>
          </cell>
          <cell r="AO275">
            <v>600686</v>
          </cell>
          <cell r="AP275">
            <v>438500</v>
          </cell>
          <cell r="AQ275">
            <v>434247</v>
          </cell>
          <cell r="AR275">
            <v>502161</v>
          </cell>
        </row>
        <row r="276">
          <cell r="A276" t="str">
            <v>MYLAN LABS, INC.</v>
          </cell>
          <cell r="B276" t="str">
            <v>INDOMETHACIN 11/1985 M/I</v>
          </cell>
          <cell r="C276" t="str">
            <v>Sales $</v>
          </cell>
          <cell r="D276" t="str">
            <v>11/1985 M/I</v>
          </cell>
          <cell r="E276" t="str">
            <v>11/1985</v>
          </cell>
          <cell r="F276" t="str">
            <v>11</v>
          </cell>
          <cell r="G276" t="str">
            <v>1985</v>
          </cell>
          <cell r="H276" t="str">
            <v>11/1/1985</v>
          </cell>
          <cell r="I276">
            <v>49190</v>
          </cell>
          <cell r="J276">
            <v>49986</v>
          </cell>
          <cell r="K276">
            <v>55633</v>
          </cell>
          <cell r="L276">
            <v>41083</v>
          </cell>
          <cell r="M276">
            <v>43098</v>
          </cell>
          <cell r="N276">
            <v>50427</v>
          </cell>
          <cell r="O276">
            <v>34710</v>
          </cell>
          <cell r="P276">
            <v>34618</v>
          </cell>
          <cell r="Q276">
            <v>37077</v>
          </cell>
          <cell r="R276">
            <v>22173</v>
          </cell>
          <cell r="S276">
            <v>34379</v>
          </cell>
          <cell r="T276">
            <v>54222</v>
          </cell>
          <cell r="U276">
            <v>46405</v>
          </cell>
          <cell r="V276">
            <v>37237</v>
          </cell>
          <cell r="W276">
            <v>44851</v>
          </cell>
          <cell r="X276">
            <v>32921</v>
          </cell>
          <cell r="Y276">
            <v>34073</v>
          </cell>
          <cell r="Z276">
            <v>35467</v>
          </cell>
          <cell r="AA276">
            <v>25537</v>
          </cell>
          <cell r="AB276">
            <v>29819</v>
          </cell>
          <cell r="AC276">
            <v>39313</v>
          </cell>
          <cell r="AD276">
            <v>27628</v>
          </cell>
          <cell r="AE276">
            <v>30212</v>
          </cell>
          <cell r="AF276">
            <v>42992</v>
          </cell>
          <cell r="AG276">
            <v>30869</v>
          </cell>
          <cell r="AH276">
            <v>33186</v>
          </cell>
          <cell r="AI276">
            <v>49563</v>
          </cell>
          <cell r="AJ276">
            <v>36271</v>
          </cell>
          <cell r="AK276">
            <v>38375</v>
          </cell>
          <cell r="AL276">
            <v>50860</v>
          </cell>
          <cell r="AM276">
            <v>36109</v>
          </cell>
          <cell r="AN276">
            <v>32490</v>
          </cell>
          <cell r="AO276">
            <v>46649</v>
          </cell>
          <cell r="AP276">
            <v>34220</v>
          </cell>
          <cell r="AQ276">
            <v>32989</v>
          </cell>
          <cell r="AR276">
            <v>41719</v>
          </cell>
        </row>
        <row r="277">
          <cell r="A277" t="str">
            <v>MYLAN LABS, INC.</v>
          </cell>
          <cell r="B277" t="str">
            <v>IPRATROPIUM BR 01/1997 M+S</v>
          </cell>
          <cell r="C277" t="str">
            <v>Sales $</v>
          </cell>
          <cell r="D277" t="str">
            <v>01/1997 M+S</v>
          </cell>
          <cell r="E277" t="str">
            <v>01/1997</v>
          </cell>
          <cell r="F277" t="str">
            <v>01</v>
          </cell>
          <cell r="G277" t="str">
            <v>1997</v>
          </cell>
          <cell r="H277" t="str">
            <v>01/1/1997</v>
          </cell>
          <cell r="I277">
            <v>6698</v>
          </cell>
          <cell r="J277">
            <v>5457</v>
          </cell>
          <cell r="K277">
            <v>7240</v>
          </cell>
          <cell r="L277">
            <v>4888</v>
          </cell>
          <cell r="M277">
            <v>6076</v>
          </cell>
          <cell r="N277">
            <v>6111</v>
          </cell>
          <cell r="O277">
            <v>4633</v>
          </cell>
          <cell r="P277">
            <v>4365</v>
          </cell>
          <cell r="Q277">
            <v>5600</v>
          </cell>
          <cell r="R277">
            <v>4703</v>
          </cell>
          <cell r="S277">
            <v>3900</v>
          </cell>
          <cell r="T277">
            <v>5668</v>
          </cell>
          <cell r="U277">
            <v>4439</v>
          </cell>
          <cell r="V277">
            <v>3709</v>
          </cell>
          <cell r="W277">
            <v>4305</v>
          </cell>
          <cell r="X277">
            <v>4410</v>
          </cell>
          <cell r="Y277">
            <v>3871</v>
          </cell>
          <cell r="Z277">
            <v>4315</v>
          </cell>
          <cell r="AA277">
            <v>3461</v>
          </cell>
          <cell r="AB277">
            <v>4231</v>
          </cell>
          <cell r="AC277">
            <v>4386</v>
          </cell>
          <cell r="AD277">
            <v>3585</v>
          </cell>
          <cell r="AE277">
            <v>3075</v>
          </cell>
          <cell r="AF277">
            <v>3915</v>
          </cell>
          <cell r="AG277">
            <v>4520</v>
          </cell>
          <cell r="AH277">
            <v>4853</v>
          </cell>
          <cell r="AI277">
            <v>4748</v>
          </cell>
          <cell r="AJ277">
            <v>4005</v>
          </cell>
          <cell r="AK277">
            <v>2800</v>
          </cell>
          <cell r="AL277">
            <v>2202</v>
          </cell>
          <cell r="AM277">
            <v>2482</v>
          </cell>
          <cell r="AN277">
            <v>2993</v>
          </cell>
          <cell r="AO277">
            <v>3614</v>
          </cell>
          <cell r="AP277">
            <v>2801</v>
          </cell>
          <cell r="AQ277">
            <v>3239</v>
          </cell>
          <cell r="AR277">
            <v>4979</v>
          </cell>
        </row>
        <row r="278">
          <cell r="A278" t="str">
            <v>MYLAN LABS, INC.</v>
          </cell>
          <cell r="B278" t="str">
            <v>IPRATROPIUM BR 10/2009 MYN</v>
          </cell>
          <cell r="C278" t="str">
            <v>Sales $</v>
          </cell>
          <cell r="D278" t="str">
            <v>10/2009 MYN</v>
          </cell>
          <cell r="E278" t="str">
            <v>10/2009</v>
          </cell>
          <cell r="F278" t="str">
            <v>10</v>
          </cell>
          <cell r="G278" t="str">
            <v>2009</v>
          </cell>
          <cell r="H278" t="str">
            <v>10/1/2009</v>
          </cell>
          <cell r="I278">
            <v>3016827</v>
          </cell>
          <cell r="J278">
            <v>3254955</v>
          </cell>
          <cell r="K278">
            <v>3988231</v>
          </cell>
          <cell r="L278">
            <v>2909660</v>
          </cell>
          <cell r="M278">
            <v>2806756</v>
          </cell>
          <cell r="N278">
            <v>3366578</v>
          </cell>
          <cell r="O278">
            <v>2444740</v>
          </cell>
          <cell r="P278">
            <v>2499070</v>
          </cell>
          <cell r="Q278">
            <v>3298606</v>
          </cell>
          <cell r="R278">
            <v>2869830</v>
          </cell>
          <cell r="S278">
            <v>3025923</v>
          </cell>
          <cell r="T278">
            <v>3734709</v>
          </cell>
          <cell r="U278">
            <v>3097776</v>
          </cell>
          <cell r="V278">
            <v>3179469</v>
          </cell>
          <cell r="W278">
            <v>3641393</v>
          </cell>
          <cell r="X278">
            <v>2652317</v>
          </cell>
          <cell r="Y278">
            <v>2664737</v>
          </cell>
          <cell r="Z278">
            <v>2676541</v>
          </cell>
          <cell r="AA278">
            <v>2207888</v>
          </cell>
          <cell r="AB278">
            <v>2168880</v>
          </cell>
          <cell r="AC278">
            <v>2877649</v>
          </cell>
          <cell r="AD278">
            <v>2406420</v>
          </cell>
          <cell r="AE278">
            <v>2569952</v>
          </cell>
          <cell r="AF278">
            <v>3410994</v>
          </cell>
          <cell r="AG278">
            <v>2982512</v>
          </cell>
          <cell r="AH278">
            <v>2996147</v>
          </cell>
          <cell r="AI278">
            <v>3290353</v>
          </cell>
          <cell r="AJ278">
            <v>2463069</v>
          </cell>
          <cell r="AK278">
            <v>1464081</v>
          </cell>
          <cell r="AL278">
            <v>1588291</v>
          </cell>
          <cell r="AM278">
            <v>1520403</v>
          </cell>
          <cell r="AN278">
            <v>1648153</v>
          </cell>
          <cell r="AO278">
            <v>3416045</v>
          </cell>
          <cell r="AP278">
            <v>2811459</v>
          </cell>
          <cell r="AQ278">
            <v>4258752</v>
          </cell>
          <cell r="AR278">
            <v>6798802</v>
          </cell>
        </row>
        <row r="279">
          <cell r="A279" t="str">
            <v>MYLAN LABS, INC.</v>
          </cell>
          <cell r="B279" t="str">
            <v>IRBESARTAN 10/2012 MYN</v>
          </cell>
          <cell r="C279" t="str">
            <v>Sales $</v>
          </cell>
          <cell r="D279" t="str">
            <v>10/2012 MYN</v>
          </cell>
          <cell r="E279" t="str">
            <v>10/2012</v>
          </cell>
          <cell r="F279" t="str">
            <v>10</v>
          </cell>
          <cell r="G279" t="str">
            <v>2012</v>
          </cell>
          <cell r="H279" t="str">
            <v>10/1/2012</v>
          </cell>
          <cell r="I279">
            <v>0</v>
          </cell>
          <cell r="J279">
            <v>0</v>
          </cell>
          <cell r="K279">
            <v>0</v>
          </cell>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650</v>
          </cell>
          <cell r="AE279">
            <v>5414</v>
          </cell>
          <cell r="AF279">
            <v>6412</v>
          </cell>
          <cell r="AG279">
            <v>5663</v>
          </cell>
          <cell r="AH279">
            <v>5292</v>
          </cell>
          <cell r="AI279">
            <v>6571</v>
          </cell>
          <cell r="AJ279">
            <v>3356</v>
          </cell>
          <cell r="AK279">
            <v>5859</v>
          </cell>
          <cell r="AL279">
            <v>4892</v>
          </cell>
          <cell r="AM279">
            <v>4679</v>
          </cell>
          <cell r="AN279">
            <v>4757</v>
          </cell>
          <cell r="AO279">
            <v>8418</v>
          </cell>
          <cell r="AP279">
            <v>11762</v>
          </cell>
          <cell r="AQ279">
            <v>12740</v>
          </cell>
          <cell r="AR279">
            <v>18053</v>
          </cell>
        </row>
        <row r="280">
          <cell r="A280" t="str">
            <v>MYLAN LABS, INC.</v>
          </cell>
          <cell r="B280" t="str">
            <v>IRBESARTAN/HCTZ 10/2012 MYN</v>
          </cell>
          <cell r="C280" t="str">
            <v>Sales $</v>
          </cell>
          <cell r="D280" t="str">
            <v>10/2012 MYN</v>
          </cell>
          <cell r="E280" t="str">
            <v>10/2012</v>
          </cell>
          <cell r="F280" t="str">
            <v>10</v>
          </cell>
          <cell r="G280" t="str">
            <v>2012</v>
          </cell>
          <cell r="H280" t="str">
            <v>10/1/2012</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79047</v>
          </cell>
          <cell r="AE280">
            <v>277530</v>
          </cell>
          <cell r="AF280">
            <v>305894</v>
          </cell>
          <cell r="AG280">
            <v>85548</v>
          </cell>
          <cell r="AH280">
            <v>113600</v>
          </cell>
          <cell r="AI280">
            <v>165890</v>
          </cell>
          <cell r="AJ280">
            <v>162469</v>
          </cell>
          <cell r="AK280">
            <v>131268</v>
          </cell>
          <cell r="AL280">
            <v>182985</v>
          </cell>
          <cell r="AM280">
            <v>142203</v>
          </cell>
          <cell r="AN280">
            <v>148883</v>
          </cell>
          <cell r="AO280">
            <v>155658</v>
          </cell>
          <cell r="AP280">
            <v>111612</v>
          </cell>
          <cell r="AQ280">
            <v>9075</v>
          </cell>
          <cell r="AR280">
            <v>6626</v>
          </cell>
        </row>
        <row r="281">
          <cell r="A281" t="str">
            <v>MYLAN LABS, INC.</v>
          </cell>
          <cell r="B281" t="str">
            <v>ISONIAZID 03/2002 M/I</v>
          </cell>
          <cell r="C281" t="str">
            <v>Sales $</v>
          </cell>
          <cell r="D281" t="str">
            <v>03/2002 M/I</v>
          </cell>
          <cell r="E281" t="str">
            <v>03/2002</v>
          </cell>
          <cell r="F281" t="str">
            <v>03</v>
          </cell>
          <cell r="G281" t="str">
            <v>2002</v>
          </cell>
          <cell r="H281" t="str">
            <v>03/1/2002</v>
          </cell>
          <cell r="I281">
            <v>1037</v>
          </cell>
          <cell r="J281">
            <v>3575</v>
          </cell>
          <cell r="K281">
            <v>1929</v>
          </cell>
          <cell r="L281">
            <v>1143</v>
          </cell>
          <cell r="M281">
            <v>733</v>
          </cell>
          <cell r="N281">
            <v>7493</v>
          </cell>
          <cell r="O281">
            <v>835</v>
          </cell>
          <cell r="P281">
            <v>776</v>
          </cell>
          <cell r="Q281">
            <v>1915</v>
          </cell>
          <cell r="R281">
            <v>1241</v>
          </cell>
          <cell r="S281">
            <v>713</v>
          </cell>
          <cell r="T281">
            <v>1398</v>
          </cell>
          <cell r="U281">
            <v>621</v>
          </cell>
          <cell r="V281">
            <v>673</v>
          </cell>
          <cell r="W281">
            <v>1084</v>
          </cell>
          <cell r="X281">
            <v>657</v>
          </cell>
          <cell r="Y281">
            <v>723</v>
          </cell>
          <cell r="Z281">
            <v>813</v>
          </cell>
          <cell r="AA281">
            <v>792</v>
          </cell>
          <cell r="AB281">
            <v>776</v>
          </cell>
          <cell r="AC281">
            <v>1022</v>
          </cell>
          <cell r="AD281">
            <v>1838</v>
          </cell>
          <cell r="AE281">
            <v>2915</v>
          </cell>
          <cell r="AF281">
            <v>5249</v>
          </cell>
          <cell r="AG281">
            <v>163</v>
          </cell>
          <cell r="AH281">
            <v>35</v>
          </cell>
          <cell r="AI281">
            <v>29</v>
          </cell>
          <cell r="AJ281">
            <v>20</v>
          </cell>
          <cell r="AK281">
            <v>15</v>
          </cell>
          <cell r="AL281">
            <v>8</v>
          </cell>
          <cell r="AM281">
            <v>2427</v>
          </cell>
          <cell r="AN281">
            <v>13094</v>
          </cell>
          <cell r="AO281">
            <v>20528</v>
          </cell>
          <cell r="AP281">
            <v>11008</v>
          </cell>
          <cell r="AQ281">
            <v>10629</v>
          </cell>
          <cell r="AR281">
            <v>12819</v>
          </cell>
        </row>
        <row r="282">
          <cell r="A282" t="str">
            <v>MYLAN LABS, INC.</v>
          </cell>
          <cell r="B282" t="str">
            <v>ISOSULFAN BLUE 08/2010 M/I</v>
          </cell>
          <cell r="C282" t="str">
            <v>Sales $</v>
          </cell>
          <cell r="D282" t="str">
            <v>08/2010 M/I</v>
          </cell>
          <cell r="E282" t="str">
            <v>08/2010</v>
          </cell>
          <cell r="F282" t="str">
            <v>08</v>
          </cell>
          <cell r="G282" t="str">
            <v>2010</v>
          </cell>
          <cell r="H282" t="str">
            <v>08/1/2010</v>
          </cell>
          <cell r="I282">
            <v>1815682</v>
          </cell>
          <cell r="J282">
            <v>2007292</v>
          </cell>
          <cell r="K282">
            <v>2498092</v>
          </cell>
          <cell r="L282">
            <v>2135719</v>
          </cell>
          <cell r="M282">
            <v>2214899</v>
          </cell>
          <cell r="N282">
            <v>2311814</v>
          </cell>
          <cell r="O282">
            <v>1667291</v>
          </cell>
          <cell r="P282">
            <v>2049860</v>
          </cell>
          <cell r="Q282">
            <v>2260854</v>
          </cell>
          <cell r="R282">
            <v>1968498</v>
          </cell>
          <cell r="S282">
            <v>2036031</v>
          </cell>
          <cell r="T282">
            <v>2630417</v>
          </cell>
          <cell r="U282">
            <v>1960748</v>
          </cell>
          <cell r="V282">
            <v>2216275</v>
          </cell>
          <cell r="W282">
            <v>2942489</v>
          </cell>
          <cell r="X282">
            <v>2300617</v>
          </cell>
          <cell r="Y282">
            <v>2610878</v>
          </cell>
          <cell r="Z282">
            <v>2951937</v>
          </cell>
          <cell r="AA282">
            <v>2133074</v>
          </cell>
          <cell r="AB282">
            <v>2383341</v>
          </cell>
          <cell r="AC282">
            <v>3979249</v>
          </cell>
          <cell r="AD282">
            <v>3416526</v>
          </cell>
          <cell r="AE282">
            <v>2962823</v>
          </cell>
          <cell r="AF282">
            <v>4067747</v>
          </cell>
          <cell r="AG282">
            <v>2915668</v>
          </cell>
          <cell r="AH282">
            <v>4197975</v>
          </cell>
          <cell r="AI282">
            <v>4038407</v>
          </cell>
          <cell r="AJ282">
            <v>3494930</v>
          </cell>
          <cell r="AK282">
            <v>3645573</v>
          </cell>
          <cell r="AL282">
            <v>4850897</v>
          </cell>
          <cell r="AM282">
            <v>3727779</v>
          </cell>
          <cell r="AN282">
            <v>3784979</v>
          </cell>
          <cell r="AO282">
            <v>5300101</v>
          </cell>
          <cell r="AP282">
            <v>4009652</v>
          </cell>
          <cell r="AQ282">
            <v>3964970</v>
          </cell>
          <cell r="AR282">
            <v>4468084</v>
          </cell>
        </row>
        <row r="283">
          <cell r="A283" t="str">
            <v>MYLAN LABS, INC.</v>
          </cell>
          <cell r="B283" t="str">
            <v>ITRACONAZOLE 08/2012 MYN</v>
          </cell>
          <cell r="C283" t="str">
            <v>Sales $</v>
          </cell>
          <cell r="D283" t="str">
            <v>08/2012 MYN</v>
          </cell>
          <cell r="E283" t="str">
            <v>08/2012</v>
          </cell>
          <cell r="F283" t="str">
            <v>08</v>
          </cell>
          <cell r="G283" t="str">
            <v>2012</v>
          </cell>
          <cell r="H283" t="str">
            <v>08/1/2012</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16474</v>
          </cell>
          <cell r="AC283">
            <v>123393</v>
          </cell>
          <cell r="AD283">
            <v>1135099</v>
          </cell>
          <cell r="AE283">
            <v>972186</v>
          </cell>
          <cell r="AF283">
            <v>1068808</v>
          </cell>
          <cell r="AG283">
            <v>799429</v>
          </cell>
          <cell r="AH283">
            <v>823980</v>
          </cell>
          <cell r="AI283">
            <v>1055068</v>
          </cell>
          <cell r="AJ283">
            <v>795514</v>
          </cell>
          <cell r="AK283">
            <v>1061979</v>
          </cell>
          <cell r="AL283">
            <v>1012412</v>
          </cell>
          <cell r="AM283">
            <v>790592</v>
          </cell>
          <cell r="AN283">
            <v>839847</v>
          </cell>
          <cell r="AO283">
            <v>1468947</v>
          </cell>
          <cell r="AP283">
            <v>1205435</v>
          </cell>
          <cell r="AQ283">
            <v>1188215</v>
          </cell>
          <cell r="AR283">
            <v>1454237</v>
          </cell>
        </row>
        <row r="284">
          <cell r="A284" t="str">
            <v>MYLAN LABS, INC.</v>
          </cell>
          <cell r="B284" t="str">
            <v>KETAMINE HCL 12/2003 M/I</v>
          </cell>
          <cell r="C284" t="str">
            <v>Sales $</v>
          </cell>
          <cell r="D284" t="str">
            <v>12/2003 M/I</v>
          </cell>
          <cell r="E284" t="str">
            <v>12/2003</v>
          </cell>
          <cell r="F284" t="str">
            <v>12</v>
          </cell>
          <cell r="G284" t="str">
            <v>2003</v>
          </cell>
          <cell r="H284" t="str">
            <v>12/1/2003</v>
          </cell>
          <cell r="I284">
            <v>72033</v>
          </cell>
          <cell r="J284">
            <v>86311</v>
          </cell>
          <cell r="K284">
            <v>111888</v>
          </cell>
          <cell r="L284">
            <v>75292</v>
          </cell>
          <cell r="M284">
            <v>78062</v>
          </cell>
          <cell r="N284">
            <v>104303</v>
          </cell>
          <cell r="O284">
            <v>74641</v>
          </cell>
          <cell r="P284">
            <v>79734</v>
          </cell>
          <cell r="Q284">
            <v>104449</v>
          </cell>
          <cell r="R284">
            <v>87174</v>
          </cell>
          <cell r="S284">
            <v>104189</v>
          </cell>
          <cell r="T284">
            <v>155451</v>
          </cell>
          <cell r="U284">
            <v>184018</v>
          </cell>
          <cell r="V284">
            <v>187141</v>
          </cell>
          <cell r="W284">
            <v>231881</v>
          </cell>
          <cell r="X284">
            <v>113443</v>
          </cell>
          <cell r="Y284">
            <v>106158</v>
          </cell>
          <cell r="Z284">
            <v>153235</v>
          </cell>
          <cell r="AA284">
            <v>137434</v>
          </cell>
          <cell r="AB284">
            <v>121362</v>
          </cell>
          <cell r="AC284">
            <v>128740</v>
          </cell>
          <cell r="AD284">
            <v>165248</v>
          </cell>
          <cell r="AE284">
            <v>120477</v>
          </cell>
          <cell r="AF284">
            <v>85073</v>
          </cell>
          <cell r="AG284">
            <v>155268</v>
          </cell>
          <cell r="AH284">
            <v>134460</v>
          </cell>
          <cell r="AI284">
            <v>162627</v>
          </cell>
          <cell r="AJ284">
            <v>87567</v>
          </cell>
          <cell r="AK284">
            <v>152196</v>
          </cell>
          <cell r="AL284">
            <v>133725</v>
          </cell>
          <cell r="AM284">
            <v>189446</v>
          </cell>
          <cell r="AN284">
            <v>179080</v>
          </cell>
          <cell r="AO284">
            <v>218086</v>
          </cell>
          <cell r="AP284">
            <v>172668</v>
          </cell>
          <cell r="AQ284">
            <v>186760</v>
          </cell>
          <cell r="AR284">
            <v>236503</v>
          </cell>
        </row>
        <row r="285">
          <cell r="A285" t="str">
            <v>MYLAN LABS, INC.</v>
          </cell>
          <cell r="B285" t="str">
            <v>KETOCONAZOLE 04/2000 MYN</v>
          </cell>
          <cell r="C285" t="str">
            <v>Sales $</v>
          </cell>
          <cell r="D285" t="str">
            <v>04/2000 MYN</v>
          </cell>
          <cell r="E285" t="str">
            <v>04/2000</v>
          </cell>
          <cell r="F285" t="str">
            <v>04</v>
          </cell>
          <cell r="G285" t="str">
            <v>2000</v>
          </cell>
          <cell r="H285" t="str">
            <v>04/1/2000</v>
          </cell>
          <cell r="I285">
            <v>34994</v>
          </cell>
          <cell r="J285">
            <v>35394</v>
          </cell>
          <cell r="K285">
            <v>57789</v>
          </cell>
          <cell r="L285">
            <v>32576</v>
          </cell>
          <cell r="M285">
            <v>37799</v>
          </cell>
          <cell r="N285">
            <v>47016</v>
          </cell>
          <cell r="O285">
            <v>31857</v>
          </cell>
          <cell r="P285">
            <v>29272</v>
          </cell>
          <cell r="Q285">
            <v>38219</v>
          </cell>
          <cell r="R285">
            <v>27803</v>
          </cell>
          <cell r="S285">
            <v>28471</v>
          </cell>
          <cell r="T285">
            <v>35006</v>
          </cell>
          <cell r="U285">
            <v>29357</v>
          </cell>
          <cell r="V285">
            <v>28935</v>
          </cell>
          <cell r="W285">
            <v>32129</v>
          </cell>
          <cell r="X285">
            <v>29789</v>
          </cell>
          <cell r="Y285">
            <v>26256</v>
          </cell>
          <cell r="Z285">
            <v>38784</v>
          </cell>
          <cell r="AA285">
            <v>28012</v>
          </cell>
          <cell r="AB285">
            <v>33897</v>
          </cell>
          <cell r="AC285">
            <v>37974</v>
          </cell>
          <cell r="AD285">
            <v>27681</v>
          </cell>
          <cell r="AE285">
            <v>26565</v>
          </cell>
          <cell r="AF285">
            <v>35128</v>
          </cell>
          <cell r="AG285">
            <v>22064</v>
          </cell>
          <cell r="AH285">
            <v>24593</v>
          </cell>
          <cell r="AI285">
            <v>32421</v>
          </cell>
          <cell r="AJ285">
            <v>27779</v>
          </cell>
          <cell r="AK285">
            <v>23181</v>
          </cell>
          <cell r="AL285">
            <v>32361</v>
          </cell>
          <cell r="AM285">
            <v>24029</v>
          </cell>
          <cell r="AN285">
            <v>22835</v>
          </cell>
          <cell r="AO285">
            <v>25599</v>
          </cell>
          <cell r="AP285">
            <v>19343</v>
          </cell>
          <cell r="AQ285">
            <v>16742</v>
          </cell>
          <cell r="AR285">
            <v>19988</v>
          </cell>
        </row>
        <row r="286">
          <cell r="A286" t="str">
            <v>MYLAN LABS, INC.</v>
          </cell>
          <cell r="B286" t="str">
            <v>KETOPROFEN 02/1997 MYN</v>
          </cell>
          <cell r="C286" t="str">
            <v>Sales $</v>
          </cell>
          <cell r="D286" t="str">
            <v>02/1997 MYN</v>
          </cell>
          <cell r="E286" t="str">
            <v>02/1997</v>
          </cell>
          <cell r="F286" t="str">
            <v>02</v>
          </cell>
          <cell r="G286" t="str">
            <v>1997</v>
          </cell>
          <cell r="H286" t="str">
            <v>02/1/1997</v>
          </cell>
          <cell r="I286">
            <v>500359</v>
          </cell>
          <cell r="J286">
            <v>458927</v>
          </cell>
          <cell r="K286">
            <v>620803</v>
          </cell>
          <cell r="L286">
            <v>493433</v>
          </cell>
          <cell r="M286">
            <v>500752</v>
          </cell>
          <cell r="N286">
            <v>634199</v>
          </cell>
          <cell r="O286">
            <v>542536</v>
          </cell>
          <cell r="P286">
            <v>699255</v>
          </cell>
          <cell r="Q286">
            <v>867417</v>
          </cell>
          <cell r="R286">
            <v>725381</v>
          </cell>
          <cell r="S286">
            <v>699045</v>
          </cell>
          <cell r="T286">
            <v>926621</v>
          </cell>
          <cell r="U286">
            <v>666083</v>
          </cell>
          <cell r="V286">
            <v>691996</v>
          </cell>
          <cell r="W286">
            <v>850630</v>
          </cell>
          <cell r="X286">
            <v>681980</v>
          </cell>
          <cell r="Y286">
            <v>691350</v>
          </cell>
          <cell r="Z286">
            <v>900531</v>
          </cell>
          <cell r="AA286">
            <v>952553</v>
          </cell>
          <cell r="AB286">
            <v>891714</v>
          </cell>
          <cell r="AC286">
            <v>1175469</v>
          </cell>
          <cell r="AD286">
            <v>903308</v>
          </cell>
          <cell r="AE286">
            <v>988269</v>
          </cell>
          <cell r="AF286">
            <v>1273258</v>
          </cell>
          <cell r="AG286">
            <v>988740</v>
          </cell>
          <cell r="AH286">
            <v>926445</v>
          </cell>
          <cell r="AI286">
            <v>1117963</v>
          </cell>
          <cell r="AJ286">
            <v>1052885</v>
          </cell>
          <cell r="AK286">
            <v>976381</v>
          </cell>
          <cell r="AL286">
            <v>1173067</v>
          </cell>
          <cell r="AM286">
            <v>1068346</v>
          </cell>
          <cell r="AN286">
            <v>1114427</v>
          </cell>
          <cell r="AO286">
            <v>1328450</v>
          </cell>
          <cell r="AP286">
            <v>1077821</v>
          </cell>
          <cell r="AQ286">
            <v>1019145</v>
          </cell>
          <cell r="AR286">
            <v>1225482</v>
          </cell>
        </row>
        <row r="287">
          <cell r="A287" t="str">
            <v>MYLAN LABS, INC.</v>
          </cell>
          <cell r="B287" t="str">
            <v>KETOROLAC TROMETH 03/1998 MYN</v>
          </cell>
          <cell r="C287" t="str">
            <v>Sales $</v>
          </cell>
          <cell r="D287" t="str">
            <v>03/1998 MYN</v>
          </cell>
          <cell r="E287" t="str">
            <v>03/1998</v>
          </cell>
          <cell r="F287" t="str">
            <v>03</v>
          </cell>
          <cell r="G287" t="str">
            <v>1998</v>
          </cell>
          <cell r="H287" t="str">
            <v>03/1/1998</v>
          </cell>
          <cell r="I287">
            <v>112518</v>
          </cell>
          <cell r="J287">
            <v>134775</v>
          </cell>
          <cell r="K287">
            <v>137056</v>
          </cell>
          <cell r="L287">
            <v>112280</v>
          </cell>
          <cell r="M287">
            <v>109458</v>
          </cell>
          <cell r="N287">
            <v>133885</v>
          </cell>
          <cell r="O287">
            <v>104586</v>
          </cell>
          <cell r="P287">
            <v>109391</v>
          </cell>
          <cell r="Q287">
            <v>122075</v>
          </cell>
          <cell r="R287">
            <v>106363</v>
          </cell>
          <cell r="S287">
            <v>103915</v>
          </cell>
          <cell r="T287">
            <v>130336</v>
          </cell>
          <cell r="U287">
            <v>116195</v>
          </cell>
          <cell r="V287">
            <v>123691</v>
          </cell>
          <cell r="W287">
            <v>151846</v>
          </cell>
          <cell r="X287">
            <v>116651</v>
          </cell>
          <cell r="Y287">
            <v>120877</v>
          </cell>
          <cell r="Z287">
            <v>142599</v>
          </cell>
          <cell r="AA287">
            <v>118422</v>
          </cell>
          <cell r="AB287">
            <v>121016</v>
          </cell>
          <cell r="AC287">
            <v>137668</v>
          </cell>
          <cell r="AD287">
            <v>126225</v>
          </cell>
          <cell r="AE287">
            <v>176907</v>
          </cell>
          <cell r="AF287">
            <v>310532</v>
          </cell>
          <cell r="AG287">
            <v>237737</v>
          </cell>
          <cell r="AH287">
            <v>251701</v>
          </cell>
          <cell r="AI287">
            <v>310505</v>
          </cell>
          <cell r="AJ287">
            <v>242630</v>
          </cell>
          <cell r="AK287">
            <v>250261</v>
          </cell>
          <cell r="AL287">
            <v>303456</v>
          </cell>
          <cell r="AM287">
            <v>253358</v>
          </cell>
          <cell r="AN287">
            <v>248489</v>
          </cell>
          <cell r="AO287">
            <v>356277</v>
          </cell>
          <cell r="AP287">
            <v>314259</v>
          </cell>
          <cell r="AQ287">
            <v>289399</v>
          </cell>
          <cell r="AR287">
            <v>339250</v>
          </cell>
        </row>
        <row r="288">
          <cell r="A288" t="str">
            <v>MYLAN LABS, INC.</v>
          </cell>
          <cell r="B288" t="str">
            <v>LABETALOL HCL 02/2000 M/I</v>
          </cell>
          <cell r="C288" t="str">
            <v>Sales $</v>
          </cell>
          <cell r="D288" t="str">
            <v>02/2000 M/I</v>
          </cell>
          <cell r="E288" t="str">
            <v>02/2000</v>
          </cell>
          <cell r="F288" t="str">
            <v>02</v>
          </cell>
          <cell r="G288" t="str">
            <v>2000</v>
          </cell>
          <cell r="H288" t="str">
            <v>02/1/2000</v>
          </cell>
          <cell r="I288">
            <v>31328</v>
          </cell>
          <cell r="J288">
            <v>32959</v>
          </cell>
          <cell r="K288">
            <v>45162</v>
          </cell>
          <cell r="L288">
            <v>35360</v>
          </cell>
          <cell r="M288">
            <v>33729</v>
          </cell>
          <cell r="N288">
            <v>34666</v>
          </cell>
          <cell r="O288">
            <v>19229</v>
          </cell>
          <cell r="P288">
            <v>15276</v>
          </cell>
          <cell r="Q288">
            <v>22119</v>
          </cell>
          <cell r="R288">
            <v>29959</v>
          </cell>
          <cell r="S288">
            <v>39666</v>
          </cell>
          <cell r="T288">
            <v>49409</v>
          </cell>
          <cell r="U288">
            <v>33501</v>
          </cell>
          <cell r="V288">
            <v>39011</v>
          </cell>
          <cell r="W288">
            <v>44583</v>
          </cell>
          <cell r="X288">
            <v>23449</v>
          </cell>
          <cell r="Y288">
            <v>17298</v>
          </cell>
          <cell r="Z288">
            <v>24909</v>
          </cell>
          <cell r="AA288">
            <v>24005</v>
          </cell>
          <cell r="AB288">
            <v>23397</v>
          </cell>
          <cell r="AC288">
            <v>55035</v>
          </cell>
          <cell r="AD288">
            <v>30068</v>
          </cell>
          <cell r="AE288">
            <v>26901</v>
          </cell>
          <cell r="AF288">
            <v>35803</v>
          </cell>
          <cell r="AG288">
            <v>23360</v>
          </cell>
          <cell r="AH288">
            <v>39465</v>
          </cell>
          <cell r="AI288">
            <v>92826</v>
          </cell>
          <cell r="AJ288">
            <v>61300</v>
          </cell>
          <cell r="AK288">
            <v>57964</v>
          </cell>
          <cell r="AL288">
            <v>71602</v>
          </cell>
          <cell r="AM288">
            <v>60124</v>
          </cell>
          <cell r="AN288">
            <v>57030</v>
          </cell>
          <cell r="AO288">
            <v>59509</v>
          </cell>
          <cell r="AP288">
            <v>45220</v>
          </cell>
          <cell r="AQ288">
            <v>47821</v>
          </cell>
          <cell r="AR288">
            <v>59586</v>
          </cell>
        </row>
        <row r="289">
          <cell r="A289" t="str">
            <v>MYLAN LABS, INC.</v>
          </cell>
          <cell r="B289" t="str">
            <v>LACTULOSE 09/1989 M/I</v>
          </cell>
          <cell r="C289" t="str">
            <v>Sales $</v>
          </cell>
          <cell r="D289" t="str">
            <v>09/1989 M/I</v>
          </cell>
          <cell r="E289" t="str">
            <v>09/1989</v>
          </cell>
          <cell r="F289" t="str">
            <v>09</v>
          </cell>
          <cell r="G289" t="str">
            <v>1989</v>
          </cell>
          <cell r="H289" t="str">
            <v>09/1/1989</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row>
        <row r="290">
          <cell r="A290" t="str">
            <v>MYLAN LABS, INC.</v>
          </cell>
          <cell r="B290" t="str">
            <v>LAMOTRIGINE 01/2009 MYN</v>
          </cell>
          <cell r="C290" t="str">
            <v>Sales $</v>
          </cell>
          <cell r="D290" t="str">
            <v>01/2009 MYN</v>
          </cell>
          <cell r="E290" t="str">
            <v>01/2009</v>
          </cell>
          <cell r="F290" t="str">
            <v>01</v>
          </cell>
          <cell r="G290" t="str">
            <v>2009</v>
          </cell>
          <cell r="H290" t="str">
            <v>01/1/2009</v>
          </cell>
          <cell r="I290">
            <v>1012517</v>
          </cell>
          <cell r="J290">
            <v>898184</v>
          </cell>
          <cell r="K290">
            <v>431683</v>
          </cell>
          <cell r="L290">
            <v>224592</v>
          </cell>
          <cell r="M290">
            <v>201514</v>
          </cell>
          <cell r="N290">
            <v>218294</v>
          </cell>
          <cell r="O290">
            <v>143540</v>
          </cell>
          <cell r="P290">
            <v>126392</v>
          </cell>
          <cell r="Q290">
            <v>199435</v>
          </cell>
          <cell r="R290">
            <v>169256</v>
          </cell>
          <cell r="S290">
            <v>148243</v>
          </cell>
          <cell r="T290">
            <v>197102</v>
          </cell>
          <cell r="U290">
            <v>163426</v>
          </cell>
          <cell r="V290">
            <v>165812</v>
          </cell>
          <cell r="W290">
            <v>199856</v>
          </cell>
          <cell r="X290">
            <v>153669</v>
          </cell>
          <cell r="Y290">
            <v>147807</v>
          </cell>
          <cell r="Z290">
            <v>197800</v>
          </cell>
          <cell r="AA290">
            <v>144687</v>
          </cell>
          <cell r="AB290">
            <v>99525</v>
          </cell>
          <cell r="AC290">
            <v>97207</v>
          </cell>
          <cell r="AD290">
            <v>115940</v>
          </cell>
          <cell r="AE290">
            <v>116008</v>
          </cell>
          <cell r="AF290">
            <v>138770</v>
          </cell>
          <cell r="AG290">
            <v>105778</v>
          </cell>
          <cell r="AH290">
            <v>96302</v>
          </cell>
          <cell r="AI290">
            <v>123268</v>
          </cell>
          <cell r="AJ290">
            <v>71364</v>
          </cell>
          <cell r="AK290">
            <v>113871</v>
          </cell>
          <cell r="AL290">
            <v>155498</v>
          </cell>
          <cell r="AM290">
            <v>108043</v>
          </cell>
          <cell r="AN290">
            <v>110184</v>
          </cell>
          <cell r="AO290">
            <v>147127</v>
          </cell>
          <cell r="AP290">
            <v>104258</v>
          </cell>
          <cell r="AQ290">
            <v>120068</v>
          </cell>
          <cell r="AR290">
            <v>133444</v>
          </cell>
        </row>
        <row r="291">
          <cell r="A291" t="str">
            <v>MYLAN LABS, INC.</v>
          </cell>
          <cell r="B291" t="str">
            <v>LAMOTRIGINE 03/2009 M/I</v>
          </cell>
          <cell r="C291" t="str">
            <v>Sales $</v>
          </cell>
          <cell r="D291" t="str">
            <v>03/2009 M/I</v>
          </cell>
          <cell r="E291" t="str">
            <v>03/2009</v>
          </cell>
          <cell r="F291" t="str">
            <v>03</v>
          </cell>
          <cell r="G291" t="str">
            <v>2009</v>
          </cell>
          <cell r="H291" t="str">
            <v>03/1/2009</v>
          </cell>
          <cell r="I291">
            <v>37944</v>
          </cell>
          <cell r="J291">
            <v>40736</v>
          </cell>
          <cell r="K291">
            <v>56846</v>
          </cell>
          <cell r="L291">
            <v>51591</v>
          </cell>
          <cell r="M291">
            <v>72045</v>
          </cell>
          <cell r="N291">
            <v>56493</v>
          </cell>
          <cell r="O291">
            <v>42678</v>
          </cell>
          <cell r="P291">
            <v>46067</v>
          </cell>
          <cell r="Q291">
            <v>53851</v>
          </cell>
          <cell r="R291">
            <v>42020</v>
          </cell>
          <cell r="S291">
            <v>42226</v>
          </cell>
          <cell r="T291">
            <v>54461</v>
          </cell>
          <cell r="U291">
            <v>37230</v>
          </cell>
          <cell r="V291">
            <v>43852</v>
          </cell>
          <cell r="W291">
            <v>44166</v>
          </cell>
          <cell r="X291">
            <v>33870</v>
          </cell>
          <cell r="Y291">
            <v>39174</v>
          </cell>
          <cell r="Z291">
            <v>48483</v>
          </cell>
          <cell r="AA291">
            <v>39012</v>
          </cell>
          <cell r="AB291">
            <v>38617</v>
          </cell>
          <cell r="AC291">
            <v>47459</v>
          </cell>
          <cell r="AD291">
            <v>38205</v>
          </cell>
          <cell r="AE291">
            <v>40031</v>
          </cell>
          <cell r="AF291">
            <v>48878</v>
          </cell>
          <cell r="AG291">
            <v>41938</v>
          </cell>
          <cell r="AH291">
            <v>45394</v>
          </cell>
          <cell r="AI291">
            <v>47974</v>
          </cell>
          <cell r="AJ291">
            <v>44616</v>
          </cell>
          <cell r="AK291">
            <v>41067</v>
          </cell>
          <cell r="AL291">
            <v>51693</v>
          </cell>
          <cell r="AM291">
            <v>42077</v>
          </cell>
          <cell r="AN291">
            <v>42707</v>
          </cell>
          <cell r="AO291">
            <v>54438</v>
          </cell>
          <cell r="AP291">
            <v>45217</v>
          </cell>
          <cell r="AQ291">
            <v>41144</v>
          </cell>
          <cell r="AR291">
            <v>49958</v>
          </cell>
        </row>
        <row r="292">
          <cell r="A292" t="str">
            <v>MYLAN LABS, INC.</v>
          </cell>
          <cell r="B292" t="str">
            <v>LANSOPRAZOLE 11/2009 MYN</v>
          </cell>
          <cell r="C292" t="str">
            <v>Sales $</v>
          </cell>
          <cell r="D292" t="str">
            <v>11/2009 MYN</v>
          </cell>
          <cell r="E292" t="str">
            <v>11/2009</v>
          </cell>
          <cell r="F292" t="str">
            <v>11</v>
          </cell>
          <cell r="G292" t="str">
            <v>2009</v>
          </cell>
          <cell r="H292" t="str">
            <v>11/1/2009</v>
          </cell>
          <cell r="I292">
            <v>17111986</v>
          </cell>
          <cell r="J292">
            <v>16188085</v>
          </cell>
          <cell r="K292">
            <v>18837207</v>
          </cell>
          <cell r="L292">
            <v>15103533</v>
          </cell>
          <cell r="M292">
            <v>18779253</v>
          </cell>
          <cell r="N292">
            <v>21780069</v>
          </cell>
          <cell r="O292">
            <v>15915169</v>
          </cell>
          <cell r="P292">
            <v>18986755</v>
          </cell>
          <cell r="Q292">
            <v>17767515</v>
          </cell>
          <cell r="R292">
            <v>14106751</v>
          </cell>
          <cell r="S292">
            <v>15631700</v>
          </cell>
          <cell r="T292">
            <v>19182485</v>
          </cell>
          <cell r="U292">
            <v>15277437</v>
          </cell>
          <cell r="V292">
            <v>17301271</v>
          </cell>
          <cell r="W292">
            <v>18680363</v>
          </cell>
          <cell r="X292">
            <v>14780312</v>
          </cell>
          <cell r="Y292">
            <v>15125143</v>
          </cell>
          <cell r="Z292">
            <v>16998517</v>
          </cell>
          <cell r="AA292">
            <v>12656768</v>
          </cell>
          <cell r="AB292">
            <v>14840520</v>
          </cell>
          <cell r="AC292">
            <v>18229663</v>
          </cell>
          <cell r="AD292">
            <v>13671231</v>
          </cell>
          <cell r="AE292">
            <v>14086117</v>
          </cell>
          <cell r="AF292">
            <v>20103260</v>
          </cell>
          <cell r="AG292">
            <v>13444868</v>
          </cell>
          <cell r="AH292">
            <v>13238271</v>
          </cell>
          <cell r="AI292">
            <v>14589863</v>
          </cell>
          <cell r="AJ292">
            <v>11749904</v>
          </cell>
          <cell r="AK292">
            <v>14391526</v>
          </cell>
          <cell r="AL292">
            <v>18352584</v>
          </cell>
          <cell r="AM292">
            <v>15152077</v>
          </cell>
          <cell r="AN292">
            <v>13879013</v>
          </cell>
          <cell r="AO292">
            <v>6621475</v>
          </cell>
          <cell r="AP292">
            <v>2835717</v>
          </cell>
          <cell r="AQ292">
            <v>4387610</v>
          </cell>
          <cell r="AR292">
            <v>3376057</v>
          </cell>
        </row>
        <row r="293">
          <cell r="A293" t="str">
            <v>MYLAN LABS, INC.</v>
          </cell>
          <cell r="B293" t="str">
            <v>LANSOPRAZOLE 12/2009 M/I</v>
          </cell>
          <cell r="C293" t="str">
            <v>Sales $</v>
          </cell>
          <cell r="D293" t="str">
            <v>12/2009 M/I</v>
          </cell>
          <cell r="E293" t="str">
            <v>12/2009</v>
          </cell>
          <cell r="F293" t="str">
            <v>12</v>
          </cell>
          <cell r="G293" t="str">
            <v>2009</v>
          </cell>
          <cell r="H293" t="str">
            <v>12/1/2009</v>
          </cell>
          <cell r="I293">
            <v>156716</v>
          </cell>
          <cell r="J293">
            <v>168644</v>
          </cell>
          <cell r="K293">
            <v>200349</v>
          </cell>
          <cell r="L293">
            <v>157864</v>
          </cell>
          <cell r="M293">
            <v>162897</v>
          </cell>
          <cell r="N293">
            <v>210511</v>
          </cell>
          <cell r="O293">
            <v>75547</v>
          </cell>
          <cell r="P293">
            <v>17050</v>
          </cell>
          <cell r="Q293">
            <v>90194</v>
          </cell>
          <cell r="R293">
            <v>108844</v>
          </cell>
          <cell r="S293">
            <v>108052</v>
          </cell>
          <cell r="T293">
            <v>130165</v>
          </cell>
          <cell r="U293">
            <v>105349</v>
          </cell>
          <cell r="V293">
            <v>115854</v>
          </cell>
          <cell r="W293">
            <v>124936</v>
          </cell>
          <cell r="X293">
            <v>81498</v>
          </cell>
          <cell r="Y293">
            <v>73271</v>
          </cell>
          <cell r="Z293">
            <v>105419</v>
          </cell>
          <cell r="AA293">
            <v>81088</v>
          </cell>
          <cell r="AB293">
            <v>69132</v>
          </cell>
          <cell r="AC293">
            <v>99059</v>
          </cell>
          <cell r="AD293">
            <v>72436</v>
          </cell>
          <cell r="AE293">
            <v>79449</v>
          </cell>
          <cell r="AF293">
            <v>89187</v>
          </cell>
          <cell r="AG293">
            <v>92439</v>
          </cell>
          <cell r="AH293">
            <v>77277</v>
          </cell>
          <cell r="AI293">
            <v>89996</v>
          </cell>
          <cell r="AJ293">
            <v>67712</v>
          </cell>
          <cell r="AK293">
            <v>67840</v>
          </cell>
          <cell r="AL293">
            <v>84555</v>
          </cell>
          <cell r="AM293">
            <v>62427</v>
          </cell>
          <cell r="AN293">
            <v>56646</v>
          </cell>
          <cell r="AO293">
            <v>76914</v>
          </cell>
          <cell r="AP293">
            <v>56380</v>
          </cell>
          <cell r="AQ293">
            <v>49996</v>
          </cell>
          <cell r="AR293">
            <v>63930</v>
          </cell>
        </row>
        <row r="294">
          <cell r="A294" t="str">
            <v>MYLAN LABS, INC.</v>
          </cell>
          <cell r="B294" t="str">
            <v>LATANOPROST 05/2011 MYN</v>
          </cell>
          <cell r="C294" t="str">
            <v>Sales $</v>
          </cell>
          <cell r="D294" t="str">
            <v>05/2011 MYN</v>
          </cell>
          <cell r="E294" t="str">
            <v>05/2011</v>
          </cell>
          <cell r="F294" t="str">
            <v>05</v>
          </cell>
          <cell r="G294" t="str">
            <v>2011</v>
          </cell>
          <cell r="H294" t="str">
            <v>05/1/2011</v>
          </cell>
          <cell r="I294">
            <v>0</v>
          </cell>
          <cell r="J294">
            <v>0</v>
          </cell>
          <cell r="K294">
            <v>0</v>
          </cell>
          <cell r="L294">
            <v>0</v>
          </cell>
          <cell r="M294">
            <v>27025</v>
          </cell>
          <cell r="N294">
            <v>200342</v>
          </cell>
          <cell r="O294">
            <v>462333</v>
          </cell>
          <cell r="P294">
            <v>388404</v>
          </cell>
          <cell r="Q294">
            <v>331574</v>
          </cell>
          <cell r="R294">
            <v>133113</v>
          </cell>
          <cell r="S294">
            <v>5954</v>
          </cell>
          <cell r="T294">
            <v>868</v>
          </cell>
          <cell r="U294">
            <v>650</v>
          </cell>
          <cell r="V294">
            <v>638</v>
          </cell>
          <cell r="W294">
            <v>668</v>
          </cell>
          <cell r="X294">
            <v>571</v>
          </cell>
          <cell r="Y294">
            <v>401</v>
          </cell>
          <cell r="Z294">
            <v>363</v>
          </cell>
          <cell r="AA294">
            <v>201</v>
          </cell>
          <cell r="AB294">
            <v>68</v>
          </cell>
          <cell r="AC294">
            <v>387</v>
          </cell>
          <cell r="AD294">
            <v>117</v>
          </cell>
          <cell r="AE294">
            <v>140</v>
          </cell>
          <cell r="AF294">
            <v>92</v>
          </cell>
          <cell r="AG294">
            <v>16</v>
          </cell>
          <cell r="AH294">
            <v>40</v>
          </cell>
          <cell r="AI294">
            <v>54</v>
          </cell>
          <cell r="AJ294">
            <v>20</v>
          </cell>
          <cell r="AK294">
            <v>9</v>
          </cell>
          <cell r="AL294">
            <v>32</v>
          </cell>
          <cell r="AM294">
            <v>0</v>
          </cell>
          <cell r="AN294">
            <v>0</v>
          </cell>
          <cell r="AO294">
            <v>0</v>
          </cell>
          <cell r="AP294">
            <v>0</v>
          </cell>
          <cell r="AQ294">
            <v>0</v>
          </cell>
          <cell r="AR294">
            <v>0</v>
          </cell>
        </row>
        <row r="295">
          <cell r="A295" t="str">
            <v>MYLAN LABS, INC.</v>
          </cell>
          <cell r="B295" t="str">
            <v>LETROZOLE 04/2011 MYN</v>
          </cell>
          <cell r="C295" t="str">
            <v>Sales $</v>
          </cell>
          <cell r="D295" t="str">
            <v>04/2011 MYN</v>
          </cell>
          <cell r="E295" t="str">
            <v>04/2011</v>
          </cell>
          <cell r="F295" t="str">
            <v>04</v>
          </cell>
          <cell r="G295" t="str">
            <v>2011</v>
          </cell>
          <cell r="H295" t="str">
            <v>04/1/2011</v>
          </cell>
          <cell r="I295">
            <v>0</v>
          </cell>
          <cell r="J295">
            <v>0</v>
          </cell>
          <cell r="K295">
            <v>0</v>
          </cell>
          <cell r="L295">
            <v>13766321</v>
          </cell>
          <cell r="M295">
            <v>25871415</v>
          </cell>
          <cell r="N295">
            <v>10199900</v>
          </cell>
          <cell r="O295">
            <v>721590</v>
          </cell>
          <cell r="P295">
            <v>360614</v>
          </cell>
          <cell r="Q295">
            <v>386166</v>
          </cell>
          <cell r="R295">
            <v>566687</v>
          </cell>
          <cell r="S295">
            <v>379035</v>
          </cell>
          <cell r="T295">
            <v>502000</v>
          </cell>
          <cell r="U295">
            <v>423998</v>
          </cell>
          <cell r="V295">
            <v>423992</v>
          </cell>
          <cell r="W295">
            <v>484436</v>
          </cell>
          <cell r="X295">
            <v>353680</v>
          </cell>
          <cell r="Y295">
            <v>346359</v>
          </cell>
          <cell r="Z295">
            <v>372490</v>
          </cell>
          <cell r="AA295">
            <v>261194</v>
          </cell>
          <cell r="AB295">
            <v>167787</v>
          </cell>
          <cell r="AC295">
            <v>58455</v>
          </cell>
          <cell r="AD295">
            <v>47379</v>
          </cell>
          <cell r="AE295">
            <v>31050</v>
          </cell>
          <cell r="AF295">
            <v>67026</v>
          </cell>
          <cell r="AG295">
            <v>19026</v>
          </cell>
          <cell r="AH295">
            <v>13529</v>
          </cell>
          <cell r="AI295">
            <v>21532</v>
          </cell>
          <cell r="AJ295">
            <v>9298</v>
          </cell>
          <cell r="AK295">
            <v>6189</v>
          </cell>
          <cell r="AL295">
            <v>5468</v>
          </cell>
          <cell r="AM295">
            <v>3719</v>
          </cell>
          <cell r="AN295">
            <v>2422</v>
          </cell>
          <cell r="AO295">
            <v>2125</v>
          </cell>
          <cell r="AP295">
            <v>689</v>
          </cell>
          <cell r="AQ295">
            <v>28</v>
          </cell>
          <cell r="AR295">
            <v>645</v>
          </cell>
        </row>
        <row r="296">
          <cell r="A296" t="str">
            <v>MYLAN LABS, INC.</v>
          </cell>
          <cell r="B296" t="str">
            <v>LEUCOVORIN CA 01/2000 M/I</v>
          </cell>
          <cell r="C296" t="str">
            <v>Sales $</v>
          </cell>
          <cell r="D296" t="str">
            <v>01/2000 M/I</v>
          </cell>
          <cell r="E296" t="str">
            <v>01/2000</v>
          </cell>
          <cell r="F296" t="str">
            <v>01</v>
          </cell>
          <cell r="G296" t="str">
            <v>2000</v>
          </cell>
          <cell r="H296" t="str">
            <v>01/1/2000</v>
          </cell>
          <cell r="I296">
            <v>0</v>
          </cell>
          <cell r="J296">
            <v>1207</v>
          </cell>
          <cell r="K296">
            <v>151</v>
          </cell>
          <cell r="L296">
            <v>734</v>
          </cell>
          <cell r="M296">
            <v>164</v>
          </cell>
          <cell r="N296">
            <v>89</v>
          </cell>
          <cell r="O296">
            <v>1455</v>
          </cell>
          <cell r="P296">
            <v>280</v>
          </cell>
          <cell r="Q296">
            <v>0</v>
          </cell>
          <cell r="R296">
            <v>319</v>
          </cell>
          <cell r="S296">
            <v>240</v>
          </cell>
          <cell r="T296">
            <v>333</v>
          </cell>
          <cell r="U296">
            <v>547</v>
          </cell>
          <cell r="V296">
            <v>1277</v>
          </cell>
          <cell r="W296">
            <v>509</v>
          </cell>
          <cell r="X296">
            <v>584</v>
          </cell>
          <cell r="Y296">
            <v>275</v>
          </cell>
          <cell r="Z296">
            <v>62</v>
          </cell>
          <cell r="AA296">
            <v>343</v>
          </cell>
          <cell r="AB296">
            <v>9455</v>
          </cell>
          <cell r="AC296">
            <v>15262</v>
          </cell>
          <cell r="AD296">
            <v>10663</v>
          </cell>
          <cell r="AE296">
            <v>6017</v>
          </cell>
          <cell r="AF296">
            <v>14395</v>
          </cell>
          <cell r="AG296">
            <v>7632</v>
          </cell>
          <cell r="AH296">
            <v>12057</v>
          </cell>
          <cell r="AI296">
            <v>17600</v>
          </cell>
          <cell r="AJ296">
            <v>8336</v>
          </cell>
          <cell r="AK296">
            <v>10162</v>
          </cell>
          <cell r="AL296">
            <v>9896</v>
          </cell>
          <cell r="AM296">
            <v>13709</v>
          </cell>
          <cell r="AN296">
            <v>10466</v>
          </cell>
          <cell r="AO296">
            <v>17323</v>
          </cell>
          <cell r="AP296">
            <v>13504</v>
          </cell>
          <cell r="AQ296">
            <v>12195</v>
          </cell>
          <cell r="AR296">
            <v>11559</v>
          </cell>
        </row>
        <row r="297">
          <cell r="A297" t="str">
            <v>MYLAN LABS, INC.</v>
          </cell>
          <cell r="B297" t="str">
            <v>LEVALBUTEROL HCL 09/2009 MYN</v>
          </cell>
          <cell r="C297" t="str">
            <v>Sales $</v>
          </cell>
          <cell r="D297" t="str">
            <v>09/2009 MYN</v>
          </cell>
          <cell r="E297" t="str">
            <v>09/2009</v>
          </cell>
          <cell r="F297" t="str">
            <v>09</v>
          </cell>
          <cell r="G297" t="str">
            <v>2009</v>
          </cell>
          <cell r="H297" t="str">
            <v>09/1/2009</v>
          </cell>
          <cell r="I297">
            <v>904046</v>
          </cell>
          <cell r="J297">
            <v>1007855</v>
          </cell>
          <cell r="K297">
            <v>1201495</v>
          </cell>
          <cell r="L297">
            <v>763166</v>
          </cell>
          <cell r="M297">
            <v>664721</v>
          </cell>
          <cell r="N297">
            <v>937810</v>
          </cell>
          <cell r="O297">
            <v>635036</v>
          </cell>
          <cell r="P297">
            <v>651184</v>
          </cell>
          <cell r="Q297">
            <v>896321</v>
          </cell>
          <cell r="R297">
            <v>828468</v>
          </cell>
          <cell r="S297">
            <v>846202</v>
          </cell>
          <cell r="T297">
            <v>1062284</v>
          </cell>
          <cell r="U297">
            <v>936305</v>
          </cell>
          <cell r="V297">
            <v>970489</v>
          </cell>
          <cell r="W297">
            <v>823560</v>
          </cell>
          <cell r="X297">
            <v>89474</v>
          </cell>
          <cell r="Y297">
            <v>10490</v>
          </cell>
          <cell r="Z297">
            <v>113111</v>
          </cell>
          <cell r="AA297">
            <v>362287</v>
          </cell>
          <cell r="AB297">
            <v>501523</v>
          </cell>
          <cell r="AC297">
            <v>643767</v>
          </cell>
          <cell r="AD297">
            <v>505091</v>
          </cell>
          <cell r="AE297">
            <v>345600</v>
          </cell>
          <cell r="AF297">
            <v>697761</v>
          </cell>
          <cell r="AG297">
            <v>821724</v>
          </cell>
          <cell r="AH297">
            <v>1464106</v>
          </cell>
          <cell r="AI297">
            <v>934611</v>
          </cell>
          <cell r="AJ297">
            <v>1142684</v>
          </cell>
          <cell r="AK297">
            <v>2350288</v>
          </cell>
          <cell r="AL297">
            <v>2518213</v>
          </cell>
          <cell r="AM297">
            <v>1879133</v>
          </cell>
          <cell r="AN297">
            <v>1846538</v>
          </cell>
          <cell r="AO297">
            <v>2398138</v>
          </cell>
          <cell r="AP297">
            <v>1552722</v>
          </cell>
          <cell r="AQ297">
            <v>1189645</v>
          </cell>
          <cell r="AR297">
            <v>1716872</v>
          </cell>
        </row>
        <row r="298">
          <cell r="A298" t="str">
            <v>MYLAN LABS, INC.</v>
          </cell>
          <cell r="B298" t="str">
            <v>LEVETIRACETAM 11/2008 M/I</v>
          </cell>
          <cell r="C298" t="str">
            <v>Sales $</v>
          </cell>
          <cell r="D298" t="str">
            <v>11/2008 M/I</v>
          </cell>
          <cell r="E298" t="str">
            <v>11/2008</v>
          </cell>
          <cell r="F298" t="str">
            <v>11</v>
          </cell>
          <cell r="G298" t="str">
            <v>2008</v>
          </cell>
          <cell r="H298" t="str">
            <v>11/1/2008</v>
          </cell>
          <cell r="I298">
            <v>298715</v>
          </cell>
          <cell r="J298">
            <v>351951</v>
          </cell>
          <cell r="K298">
            <v>314069</v>
          </cell>
          <cell r="L298">
            <v>246549</v>
          </cell>
          <cell r="M298">
            <v>266452</v>
          </cell>
          <cell r="N298">
            <v>311401</v>
          </cell>
          <cell r="O298">
            <v>215255</v>
          </cell>
          <cell r="P298">
            <v>225018</v>
          </cell>
          <cell r="Q298">
            <v>273178</v>
          </cell>
          <cell r="R298">
            <v>243829</v>
          </cell>
          <cell r="S298">
            <v>246017</v>
          </cell>
          <cell r="T298">
            <v>270577</v>
          </cell>
          <cell r="U298">
            <v>219261</v>
          </cell>
          <cell r="V298">
            <v>326655</v>
          </cell>
          <cell r="W298">
            <v>321284</v>
          </cell>
          <cell r="X298">
            <v>216982</v>
          </cell>
          <cell r="Y298">
            <v>204186</v>
          </cell>
          <cell r="Z298">
            <v>489904</v>
          </cell>
          <cell r="AA298">
            <v>519016</v>
          </cell>
          <cell r="AB298">
            <v>744304</v>
          </cell>
          <cell r="AC298">
            <v>943438</v>
          </cell>
          <cell r="AD298">
            <v>785208</v>
          </cell>
          <cell r="AE298">
            <v>853581</v>
          </cell>
          <cell r="AF298">
            <v>1206457</v>
          </cell>
          <cell r="AG298">
            <v>1066849</v>
          </cell>
          <cell r="AH298">
            <v>1006908</v>
          </cell>
          <cell r="AI298">
            <v>1267324</v>
          </cell>
          <cell r="AJ298">
            <v>1042256</v>
          </cell>
          <cell r="AK298">
            <v>1035908</v>
          </cell>
          <cell r="AL298">
            <v>1280581</v>
          </cell>
          <cell r="AM298">
            <v>1059754</v>
          </cell>
          <cell r="AN298">
            <v>1074670</v>
          </cell>
          <cell r="AO298">
            <v>1309213</v>
          </cell>
          <cell r="AP298">
            <v>1113757</v>
          </cell>
          <cell r="AQ298">
            <v>1173148</v>
          </cell>
          <cell r="AR298">
            <v>1574416</v>
          </cell>
        </row>
        <row r="299">
          <cell r="A299" t="str">
            <v>MYLAN LABS, INC.</v>
          </cell>
          <cell r="B299" t="str">
            <v>LEVETIRACETAM 11/2008 MYN</v>
          </cell>
          <cell r="C299" t="str">
            <v>Sales $</v>
          </cell>
          <cell r="D299" t="str">
            <v>11/2008 MYN</v>
          </cell>
          <cell r="E299" t="str">
            <v>11/2008</v>
          </cell>
          <cell r="F299" t="str">
            <v>11</v>
          </cell>
          <cell r="G299" t="str">
            <v>2008</v>
          </cell>
          <cell r="H299" t="str">
            <v>11/1/2008</v>
          </cell>
          <cell r="I299">
            <v>4162451</v>
          </cell>
          <cell r="J299">
            <v>4155562</v>
          </cell>
          <cell r="K299">
            <v>5166869</v>
          </cell>
          <cell r="L299">
            <v>3544332</v>
          </cell>
          <cell r="M299">
            <v>2901012</v>
          </cell>
          <cell r="N299">
            <v>3603518</v>
          </cell>
          <cell r="O299">
            <v>2770787</v>
          </cell>
          <cell r="P299">
            <v>2730861</v>
          </cell>
          <cell r="Q299">
            <v>3352233</v>
          </cell>
          <cell r="R299">
            <v>2707529</v>
          </cell>
          <cell r="S299">
            <v>2646776</v>
          </cell>
          <cell r="T299">
            <v>3349740</v>
          </cell>
          <cell r="U299">
            <v>2428110</v>
          </cell>
          <cell r="V299">
            <v>2304525</v>
          </cell>
          <cell r="W299">
            <v>2910638</v>
          </cell>
          <cell r="X299">
            <v>2496675</v>
          </cell>
          <cell r="Y299">
            <v>2446166</v>
          </cell>
          <cell r="Z299">
            <v>3066409</v>
          </cell>
          <cell r="AA299">
            <v>3020619</v>
          </cell>
          <cell r="AB299">
            <v>2483357</v>
          </cell>
          <cell r="AC299">
            <v>5230063</v>
          </cell>
          <cell r="AD299">
            <v>2165688</v>
          </cell>
          <cell r="AE299">
            <v>2053898</v>
          </cell>
          <cell r="AF299">
            <v>2406096</v>
          </cell>
          <cell r="AG299">
            <v>1991246</v>
          </cell>
          <cell r="AH299">
            <v>1978749</v>
          </cell>
          <cell r="AI299">
            <v>2312041</v>
          </cell>
          <cell r="AJ299">
            <v>1780620</v>
          </cell>
          <cell r="AK299">
            <v>2014569</v>
          </cell>
          <cell r="AL299">
            <v>2440126</v>
          </cell>
          <cell r="AM299">
            <v>1869180</v>
          </cell>
          <cell r="AN299">
            <v>1972895</v>
          </cell>
          <cell r="AO299">
            <v>2449352</v>
          </cell>
          <cell r="AP299">
            <v>1901221</v>
          </cell>
          <cell r="AQ299">
            <v>1673808</v>
          </cell>
          <cell r="AR299">
            <v>1382474</v>
          </cell>
        </row>
        <row r="300">
          <cell r="A300" t="str">
            <v>MYLAN LABS, INC.</v>
          </cell>
          <cell r="B300" t="str">
            <v>LEVETIRACETAM ER  MYN</v>
          </cell>
          <cell r="C300" t="str">
            <v>Sales $</v>
          </cell>
          <cell r="D300" t="str">
            <v>TAM ER  MYN</v>
          </cell>
          <cell r="E300" t="str">
            <v xml:space="preserve">TAM ER </v>
          </cell>
          <cell r="F300" t="str">
            <v>TA</v>
          </cell>
          <cell r="G300" t="str">
            <v xml:space="preserve"> ER </v>
          </cell>
          <cell r="H300" t="str">
            <v xml:space="preserve">TA/1/ ER </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row>
        <row r="301">
          <cell r="A301" t="str">
            <v>MYLAN LABS, INC.</v>
          </cell>
          <cell r="B301" t="str">
            <v>LEVETIRACETAM ER 01/2012 M/I</v>
          </cell>
          <cell r="C301" t="str">
            <v>Sales $</v>
          </cell>
          <cell r="D301" t="str">
            <v>01/2012 M/I</v>
          </cell>
          <cell r="E301" t="str">
            <v>01/2012</v>
          </cell>
          <cell r="F301" t="str">
            <v>01</v>
          </cell>
          <cell r="G301" t="str">
            <v>2012</v>
          </cell>
          <cell r="H301" t="str">
            <v>01/1/2012</v>
          </cell>
          <cell r="I301">
            <v>0</v>
          </cell>
          <cell r="J301">
            <v>0</v>
          </cell>
          <cell r="K301">
            <v>0</v>
          </cell>
          <cell r="L301">
            <v>0</v>
          </cell>
          <cell r="M301">
            <v>0</v>
          </cell>
          <cell r="N301">
            <v>0</v>
          </cell>
          <cell r="O301">
            <v>0</v>
          </cell>
          <cell r="P301">
            <v>0</v>
          </cell>
          <cell r="Q301">
            <v>0</v>
          </cell>
          <cell r="R301">
            <v>0</v>
          </cell>
          <cell r="S301">
            <v>0</v>
          </cell>
          <cell r="T301">
            <v>0</v>
          </cell>
          <cell r="U301">
            <v>363</v>
          </cell>
          <cell r="V301">
            <v>543</v>
          </cell>
          <cell r="W301">
            <v>1487</v>
          </cell>
          <cell r="X301">
            <v>1085</v>
          </cell>
          <cell r="Y301">
            <v>1025</v>
          </cell>
          <cell r="Z301">
            <v>1348</v>
          </cell>
          <cell r="AA301">
            <v>1470</v>
          </cell>
          <cell r="AB301">
            <v>852</v>
          </cell>
          <cell r="AC301">
            <v>518</v>
          </cell>
          <cell r="AD301">
            <v>491</v>
          </cell>
          <cell r="AE301">
            <v>481</v>
          </cell>
          <cell r="AF301">
            <v>720</v>
          </cell>
          <cell r="AG301">
            <v>220</v>
          </cell>
          <cell r="AH301">
            <v>123</v>
          </cell>
          <cell r="AI301">
            <v>37</v>
          </cell>
          <cell r="AJ301">
            <v>187</v>
          </cell>
          <cell r="AK301">
            <v>0</v>
          </cell>
          <cell r="AL301">
            <v>26</v>
          </cell>
          <cell r="AM301">
            <v>0</v>
          </cell>
          <cell r="AN301">
            <v>0</v>
          </cell>
          <cell r="AO301">
            <v>0</v>
          </cell>
          <cell r="AP301">
            <v>0</v>
          </cell>
          <cell r="AQ301">
            <v>0</v>
          </cell>
          <cell r="AR301">
            <v>0</v>
          </cell>
        </row>
        <row r="302">
          <cell r="A302" t="str">
            <v>MYLAN LABS, INC.</v>
          </cell>
          <cell r="B302" t="str">
            <v>LEVOFLOXACIN 06/2011 MYN</v>
          </cell>
          <cell r="C302" t="str">
            <v>Sales $</v>
          </cell>
          <cell r="D302" t="str">
            <v>06/2011 MYN</v>
          </cell>
          <cell r="E302" t="str">
            <v>06/2011</v>
          </cell>
          <cell r="F302" t="str">
            <v>06</v>
          </cell>
          <cell r="G302" t="str">
            <v>2011</v>
          </cell>
          <cell r="H302" t="str">
            <v>06/1/2011</v>
          </cell>
          <cell r="I302">
            <v>0</v>
          </cell>
          <cell r="J302">
            <v>0</v>
          </cell>
          <cell r="K302">
            <v>0</v>
          </cell>
          <cell r="L302">
            <v>0</v>
          </cell>
          <cell r="M302">
            <v>0</v>
          </cell>
          <cell r="N302">
            <v>741</v>
          </cell>
          <cell r="O302">
            <v>6823</v>
          </cell>
          <cell r="P302">
            <v>10135</v>
          </cell>
          <cell r="Q302">
            <v>309255</v>
          </cell>
          <cell r="R302">
            <v>332795</v>
          </cell>
          <cell r="S302">
            <v>201869</v>
          </cell>
          <cell r="T302">
            <v>37181</v>
          </cell>
          <cell r="U302">
            <v>24698</v>
          </cell>
          <cell r="V302">
            <v>25111</v>
          </cell>
          <cell r="W302">
            <v>27155</v>
          </cell>
          <cell r="X302">
            <v>15156</v>
          </cell>
          <cell r="Y302">
            <v>17256</v>
          </cell>
          <cell r="Z302">
            <v>23628</v>
          </cell>
          <cell r="AA302">
            <v>17893</v>
          </cell>
          <cell r="AB302">
            <v>17600</v>
          </cell>
          <cell r="AC302">
            <v>24261</v>
          </cell>
          <cell r="AD302">
            <v>12519</v>
          </cell>
          <cell r="AE302">
            <v>8713</v>
          </cell>
          <cell r="AF302">
            <v>7529</v>
          </cell>
          <cell r="AG302">
            <v>8347</v>
          </cell>
          <cell r="AH302">
            <v>6340</v>
          </cell>
          <cell r="AI302">
            <v>5361</v>
          </cell>
          <cell r="AJ302">
            <v>4307</v>
          </cell>
          <cell r="AK302">
            <v>4155</v>
          </cell>
          <cell r="AL302">
            <v>2557</v>
          </cell>
          <cell r="AM302">
            <v>1124</v>
          </cell>
          <cell r="AN302">
            <v>426</v>
          </cell>
          <cell r="AO302">
            <v>242</v>
          </cell>
          <cell r="AP302">
            <v>228</v>
          </cell>
          <cell r="AQ302">
            <v>0</v>
          </cell>
          <cell r="AR302">
            <v>16</v>
          </cell>
        </row>
        <row r="303">
          <cell r="A303" t="str">
            <v>MYLAN LABS, INC.</v>
          </cell>
          <cell r="B303" t="str">
            <v>LEVOFLOXACIN 08/2011 M/I</v>
          </cell>
          <cell r="C303" t="str">
            <v>Sales $</v>
          </cell>
          <cell r="D303" t="str">
            <v>08/2011 M/I</v>
          </cell>
          <cell r="E303" t="str">
            <v>08/2011</v>
          </cell>
          <cell r="F303" t="str">
            <v>08</v>
          </cell>
          <cell r="G303" t="str">
            <v>2011</v>
          </cell>
          <cell r="H303" t="str">
            <v>08/1/2011</v>
          </cell>
          <cell r="I303">
            <v>0</v>
          </cell>
          <cell r="J303">
            <v>0</v>
          </cell>
          <cell r="K303">
            <v>0</v>
          </cell>
          <cell r="L303">
            <v>0</v>
          </cell>
          <cell r="M303">
            <v>0</v>
          </cell>
          <cell r="N303">
            <v>0</v>
          </cell>
          <cell r="O303">
            <v>0</v>
          </cell>
          <cell r="P303">
            <v>13776</v>
          </cell>
          <cell r="Q303">
            <v>37987</v>
          </cell>
          <cell r="R303">
            <v>30752</v>
          </cell>
          <cell r="S303">
            <v>20030</v>
          </cell>
          <cell r="T303">
            <v>23894</v>
          </cell>
          <cell r="U303">
            <v>19528</v>
          </cell>
          <cell r="V303">
            <v>24872</v>
          </cell>
          <cell r="W303">
            <v>25357</v>
          </cell>
          <cell r="X303">
            <v>16211</v>
          </cell>
          <cell r="Y303">
            <v>14680</v>
          </cell>
          <cell r="Z303">
            <v>23316</v>
          </cell>
          <cell r="AA303">
            <v>18681</v>
          </cell>
          <cell r="AB303">
            <v>15152</v>
          </cell>
          <cell r="AC303">
            <v>19623</v>
          </cell>
          <cell r="AD303">
            <v>18825</v>
          </cell>
          <cell r="AE303">
            <v>12795</v>
          </cell>
          <cell r="AF303">
            <v>9475</v>
          </cell>
          <cell r="AG303">
            <v>5321</v>
          </cell>
          <cell r="AH303">
            <v>937</v>
          </cell>
          <cell r="AI303">
            <v>451</v>
          </cell>
          <cell r="AJ303">
            <v>150</v>
          </cell>
          <cell r="AK303">
            <v>27</v>
          </cell>
          <cell r="AL303">
            <v>27</v>
          </cell>
          <cell r="AM303">
            <v>0</v>
          </cell>
          <cell r="AN303">
            <v>0</v>
          </cell>
          <cell r="AO303">
            <v>0</v>
          </cell>
          <cell r="AP303">
            <v>0</v>
          </cell>
          <cell r="AQ303">
            <v>0</v>
          </cell>
          <cell r="AR303">
            <v>0</v>
          </cell>
        </row>
        <row r="304">
          <cell r="A304" t="str">
            <v>MYLAN LABS, INC.</v>
          </cell>
          <cell r="B304" t="str">
            <v>LEVONORGES/ETH EST 03/2013 MYN</v>
          </cell>
          <cell r="C304" t="str">
            <v>Sales $</v>
          </cell>
          <cell r="D304" t="str">
            <v>03/2013 MYN</v>
          </cell>
          <cell r="E304" t="str">
            <v>03/2013</v>
          </cell>
          <cell r="F304" t="str">
            <v>03</v>
          </cell>
          <cell r="G304" t="str">
            <v>2013</v>
          </cell>
          <cell r="H304" t="str">
            <v>03/1/2013</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427715</v>
          </cell>
          <cell r="AJ304">
            <v>498399</v>
          </cell>
          <cell r="AK304">
            <v>496450</v>
          </cell>
          <cell r="AL304">
            <v>484032</v>
          </cell>
          <cell r="AM304">
            <v>443078</v>
          </cell>
          <cell r="AN304">
            <v>502931</v>
          </cell>
          <cell r="AO304">
            <v>589276</v>
          </cell>
          <cell r="AP304">
            <v>417292</v>
          </cell>
          <cell r="AQ304">
            <v>287485</v>
          </cell>
          <cell r="AR304">
            <v>81878</v>
          </cell>
        </row>
        <row r="305">
          <cell r="A305" t="str">
            <v>MYLAN LABS, INC.</v>
          </cell>
          <cell r="B305" t="str">
            <v>LEVOTHYROXINE SOD 05/1993 M/I</v>
          </cell>
          <cell r="C305" t="str">
            <v>Sales $</v>
          </cell>
          <cell r="D305" t="str">
            <v>05/1993 M/I</v>
          </cell>
          <cell r="E305" t="str">
            <v>05/1993</v>
          </cell>
          <cell r="F305" t="str">
            <v>05</v>
          </cell>
          <cell r="G305" t="str">
            <v>1993</v>
          </cell>
          <cell r="H305" t="str">
            <v>05/1/1993</v>
          </cell>
          <cell r="I305">
            <v>140966</v>
          </cell>
          <cell r="J305">
            <v>147549</v>
          </cell>
          <cell r="K305">
            <v>185913</v>
          </cell>
          <cell r="L305">
            <v>123861</v>
          </cell>
          <cell r="M305">
            <v>136496</v>
          </cell>
          <cell r="N305">
            <v>190787</v>
          </cell>
          <cell r="O305">
            <v>149222</v>
          </cell>
          <cell r="P305">
            <v>141407</v>
          </cell>
          <cell r="Q305">
            <v>182471</v>
          </cell>
          <cell r="R305">
            <v>142355</v>
          </cell>
          <cell r="S305">
            <v>146793</v>
          </cell>
          <cell r="T305">
            <v>193128</v>
          </cell>
          <cell r="U305">
            <v>154261</v>
          </cell>
          <cell r="V305">
            <v>162700</v>
          </cell>
          <cell r="W305">
            <v>203092</v>
          </cell>
          <cell r="X305">
            <v>157444</v>
          </cell>
          <cell r="Y305">
            <v>162705</v>
          </cell>
          <cell r="Z305">
            <v>194884</v>
          </cell>
          <cell r="AA305">
            <v>161610</v>
          </cell>
          <cell r="AB305">
            <v>160951</v>
          </cell>
          <cell r="AC305">
            <v>196447</v>
          </cell>
          <cell r="AD305">
            <v>159941</v>
          </cell>
          <cell r="AE305">
            <v>162149</v>
          </cell>
          <cell r="AF305">
            <v>199292</v>
          </cell>
          <cell r="AG305">
            <v>171324</v>
          </cell>
          <cell r="AH305">
            <v>174638</v>
          </cell>
          <cell r="AI305">
            <v>224500</v>
          </cell>
          <cell r="AJ305">
            <v>171974</v>
          </cell>
          <cell r="AK305">
            <v>174253</v>
          </cell>
          <cell r="AL305">
            <v>219609</v>
          </cell>
          <cell r="AM305">
            <v>184812</v>
          </cell>
          <cell r="AN305">
            <v>211167</v>
          </cell>
          <cell r="AO305">
            <v>420555</v>
          </cell>
          <cell r="AP305">
            <v>419121</v>
          </cell>
          <cell r="AQ305">
            <v>410618</v>
          </cell>
          <cell r="AR305">
            <v>420864</v>
          </cell>
        </row>
        <row r="306">
          <cell r="A306" t="str">
            <v>MYLAN LABS, INC.</v>
          </cell>
          <cell r="B306" t="str">
            <v>LEVOTHYROXINE SOD 11/2002 MYN</v>
          </cell>
          <cell r="C306" t="str">
            <v>Sales $</v>
          </cell>
          <cell r="D306" t="str">
            <v>11/2002 MYN</v>
          </cell>
          <cell r="E306" t="str">
            <v>11/2002</v>
          </cell>
          <cell r="F306" t="str">
            <v>11</v>
          </cell>
          <cell r="G306" t="str">
            <v>2002</v>
          </cell>
          <cell r="H306" t="str">
            <v>11/1/2002</v>
          </cell>
          <cell r="I306">
            <v>14629696</v>
          </cell>
          <cell r="J306">
            <v>15257714</v>
          </cell>
          <cell r="K306">
            <v>19545770</v>
          </cell>
          <cell r="L306">
            <v>15718439</v>
          </cell>
          <cell r="M306">
            <v>15345248</v>
          </cell>
          <cell r="N306">
            <v>19572523</v>
          </cell>
          <cell r="O306">
            <v>15165276</v>
          </cell>
          <cell r="P306">
            <v>15564951</v>
          </cell>
          <cell r="Q306">
            <v>19055764</v>
          </cell>
          <cell r="R306">
            <v>15603555</v>
          </cell>
          <cell r="S306">
            <v>15357664</v>
          </cell>
          <cell r="T306">
            <v>19951488</v>
          </cell>
          <cell r="U306">
            <v>16202150</v>
          </cell>
          <cell r="V306">
            <v>16584594</v>
          </cell>
          <cell r="W306">
            <v>19152688</v>
          </cell>
          <cell r="X306">
            <v>16310690</v>
          </cell>
          <cell r="Y306">
            <v>16529002</v>
          </cell>
          <cell r="Z306">
            <v>20563811</v>
          </cell>
          <cell r="AA306">
            <v>16614554</v>
          </cell>
          <cell r="AB306">
            <v>16803968</v>
          </cell>
          <cell r="AC306">
            <v>20854953</v>
          </cell>
          <cell r="AD306">
            <v>16091337</v>
          </cell>
          <cell r="AE306">
            <v>16455571</v>
          </cell>
          <cell r="AF306">
            <v>20419072</v>
          </cell>
          <cell r="AG306">
            <v>19575925</v>
          </cell>
          <cell r="AH306">
            <v>20474748</v>
          </cell>
          <cell r="AI306">
            <v>24696668</v>
          </cell>
          <cell r="AJ306">
            <v>21490495</v>
          </cell>
          <cell r="AK306">
            <v>22593701</v>
          </cell>
          <cell r="AL306">
            <v>26106998</v>
          </cell>
          <cell r="AM306">
            <v>20715647</v>
          </cell>
          <cell r="AN306">
            <v>25558971</v>
          </cell>
          <cell r="AO306">
            <v>47968736</v>
          </cell>
          <cell r="AP306">
            <v>35034511</v>
          </cell>
          <cell r="AQ306">
            <v>39183503</v>
          </cell>
          <cell r="AR306">
            <v>47206871</v>
          </cell>
        </row>
        <row r="307">
          <cell r="A307" t="str">
            <v>MYLAN LABS, INC.</v>
          </cell>
          <cell r="B307" t="str">
            <v>LIOTHYRONINE SOD 07/2009 MYN</v>
          </cell>
          <cell r="C307" t="str">
            <v>Sales $</v>
          </cell>
          <cell r="D307" t="str">
            <v>07/2009 MYN</v>
          </cell>
          <cell r="E307" t="str">
            <v>07/2009</v>
          </cell>
          <cell r="F307" t="str">
            <v>07</v>
          </cell>
          <cell r="G307" t="str">
            <v>2009</v>
          </cell>
          <cell r="H307" t="str">
            <v>07/1/2009</v>
          </cell>
          <cell r="I307">
            <v>1951142</v>
          </cell>
          <cell r="J307">
            <v>628263</v>
          </cell>
          <cell r="K307">
            <v>325296</v>
          </cell>
          <cell r="L307">
            <v>312023</v>
          </cell>
          <cell r="M307">
            <v>252352</v>
          </cell>
          <cell r="N307">
            <v>2568059</v>
          </cell>
          <cell r="O307">
            <v>1077456</v>
          </cell>
          <cell r="P307">
            <v>1215133</v>
          </cell>
          <cell r="Q307">
            <v>1571006</v>
          </cell>
          <cell r="R307">
            <v>705754</v>
          </cell>
          <cell r="S307">
            <v>1619994</v>
          </cell>
          <cell r="T307">
            <v>1786450</v>
          </cell>
          <cell r="U307">
            <v>1283169</v>
          </cell>
          <cell r="V307">
            <v>1513225</v>
          </cell>
          <cell r="W307">
            <v>1591792</v>
          </cell>
          <cell r="X307">
            <v>1314341</v>
          </cell>
          <cell r="Y307">
            <v>1368087</v>
          </cell>
          <cell r="Z307">
            <v>1646064</v>
          </cell>
          <cell r="AA307">
            <v>1360443</v>
          </cell>
          <cell r="AB307">
            <v>1394913</v>
          </cell>
          <cell r="AC307">
            <v>1762609</v>
          </cell>
          <cell r="AD307">
            <v>1461855</v>
          </cell>
          <cell r="AE307">
            <v>1483227</v>
          </cell>
          <cell r="AF307">
            <v>1917940</v>
          </cell>
          <cell r="AG307">
            <v>1233303</v>
          </cell>
          <cell r="AH307">
            <v>1349186</v>
          </cell>
          <cell r="AI307">
            <v>2028279</v>
          </cell>
          <cell r="AJ307">
            <v>1485549</v>
          </cell>
          <cell r="AK307">
            <v>1532342</v>
          </cell>
          <cell r="AL307">
            <v>1846407</v>
          </cell>
          <cell r="AM307">
            <v>1475241</v>
          </cell>
          <cell r="AN307">
            <v>1473326</v>
          </cell>
          <cell r="AO307">
            <v>1447085</v>
          </cell>
          <cell r="AP307">
            <v>1229958</v>
          </cell>
          <cell r="AQ307">
            <v>1608795</v>
          </cell>
          <cell r="AR307">
            <v>1929918</v>
          </cell>
        </row>
        <row r="308">
          <cell r="A308" t="str">
            <v>MYLAN LABS, INC.</v>
          </cell>
          <cell r="B308" t="str">
            <v>LISINOPRIL 06/2002 MYN</v>
          </cell>
          <cell r="C308" t="str">
            <v>Sales $</v>
          </cell>
          <cell r="D308" t="str">
            <v>06/2002 MYN</v>
          </cell>
          <cell r="E308" t="str">
            <v>06/2002</v>
          </cell>
          <cell r="F308" t="str">
            <v>06</v>
          </cell>
          <cell r="G308" t="str">
            <v>2002</v>
          </cell>
          <cell r="H308" t="str">
            <v>06/1/2002</v>
          </cell>
          <cell r="I308">
            <v>981893</v>
          </cell>
          <cell r="J308">
            <v>884309</v>
          </cell>
          <cell r="K308">
            <v>1110448</v>
          </cell>
          <cell r="L308">
            <v>1040090</v>
          </cell>
          <cell r="M308">
            <v>1182438</v>
          </cell>
          <cell r="N308">
            <v>1013534</v>
          </cell>
          <cell r="O308">
            <v>766300</v>
          </cell>
          <cell r="P308">
            <v>754869</v>
          </cell>
          <cell r="Q308">
            <v>884888</v>
          </cell>
          <cell r="R308">
            <v>693986</v>
          </cell>
          <cell r="S308">
            <v>706575</v>
          </cell>
          <cell r="T308">
            <v>836850</v>
          </cell>
          <cell r="U308">
            <v>688720</v>
          </cell>
          <cell r="V308">
            <v>695727</v>
          </cell>
          <cell r="W308">
            <v>812036</v>
          </cell>
          <cell r="X308">
            <v>810662</v>
          </cell>
          <cell r="Y308">
            <v>829477</v>
          </cell>
          <cell r="Z308">
            <v>1005195</v>
          </cell>
          <cell r="AA308">
            <v>806862</v>
          </cell>
          <cell r="AB308">
            <v>801154</v>
          </cell>
          <cell r="AC308">
            <v>1003425</v>
          </cell>
          <cell r="AD308">
            <v>769639</v>
          </cell>
          <cell r="AE308">
            <v>765738</v>
          </cell>
          <cell r="AF308">
            <v>795882</v>
          </cell>
          <cell r="AG308">
            <v>558115</v>
          </cell>
          <cell r="AH308">
            <v>629596</v>
          </cell>
          <cell r="AI308">
            <v>809253</v>
          </cell>
          <cell r="AJ308">
            <v>622914</v>
          </cell>
          <cell r="AK308">
            <v>601005</v>
          </cell>
          <cell r="AL308">
            <v>743369</v>
          </cell>
          <cell r="AM308">
            <v>705686</v>
          </cell>
          <cell r="AN308">
            <v>602436</v>
          </cell>
          <cell r="AO308">
            <v>754349</v>
          </cell>
          <cell r="AP308">
            <v>587379</v>
          </cell>
          <cell r="AQ308">
            <v>639806</v>
          </cell>
          <cell r="AR308">
            <v>788264</v>
          </cell>
        </row>
        <row r="309">
          <cell r="A309" t="str">
            <v>MYLAN LABS, INC.</v>
          </cell>
          <cell r="B309" t="str">
            <v>LISINOPRIL 08/2002 M/I</v>
          </cell>
          <cell r="C309" t="str">
            <v>Sales $</v>
          </cell>
          <cell r="D309" t="str">
            <v>08/2002 M/I</v>
          </cell>
          <cell r="E309" t="str">
            <v>08/2002</v>
          </cell>
          <cell r="F309" t="str">
            <v>08</v>
          </cell>
          <cell r="G309" t="str">
            <v>2002</v>
          </cell>
          <cell r="H309" t="str">
            <v>08/1/2002</v>
          </cell>
          <cell r="I309">
            <v>106399</v>
          </cell>
          <cell r="J309">
            <v>97047</v>
          </cell>
          <cell r="K309">
            <v>123521</v>
          </cell>
          <cell r="L309">
            <v>104693</v>
          </cell>
          <cell r="M309">
            <v>103306</v>
          </cell>
          <cell r="N309">
            <v>97633</v>
          </cell>
          <cell r="O309">
            <v>79009</v>
          </cell>
          <cell r="P309">
            <v>76437</v>
          </cell>
          <cell r="Q309">
            <v>96533</v>
          </cell>
          <cell r="R309">
            <v>74696</v>
          </cell>
          <cell r="S309">
            <v>71528</v>
          </cell>
          <cell r="T309">
            <v>92280</v>
          </cell>
          <cell r="U309">
            <v>72723</v>
          </cell>
          <cell r="V309">
            <v>67254</v>
          </cell>
          <cell r="W309">
            <v>87984</v>
          </cell>
          <cell r="X309">
            <v>69778</v>
          </cell>
          <cell r="Y309">
            <v>66307</v>
          </cell>
          <cell r="Z309">
            <v>81357</v>
          </cell>
          <cell r="AA309">
            <v>71394</v>
          </cell>
          <cell r="AB309">
            <v>77342</v>
          </cell>
          <cell r="AC309">
            <v>87554</v>
          </cell>
          <cell r="AD309">
            <v>61442</v>
          </cell>
          <cell r="AE309">
            <v>63845</v>
          </cell>
          <cell r="AF309">
            <v>90470</v>
          </cell>
          <cell r="AG309">
            <v>70443</v>
          </cell>
          <cell r="AH309">
            <v>53088</v>
          </cell>
          <cell r="AI309">
            <v>71558</v>
          </cell>
          <cell r="AJ309">
            <v>76110</v>
          </cell>
          <cell r="AK309">
            <v>78985</v>
          </cell>
          <cell r="AL309">
            <v>84428</v>
          </cell>
          <cell r="AM309">
            <v>69448</v>
          </cell>
          <cell r="AN309">
            <v>71096</v>
          </cell>
          <cell r="AO309">
            <v>95044</v>
          </cell>
          <cell r="AP309">
            <v>79151</v>
          </cell>
          <cell r="AQ309">
            <v>73850</v>
          </cell>
          <cell r="AR309">
            <v>89369</v>
          </cell>
        </row>
        <row r="310">
          <cell r="A310" t="str">
            <v>MYLAN LABS, INC.</v>
          </cell>
          <cell r="B310" t="str">
            <v>LISINOPRIL/HCTZ 06/2002 MYN</v>
          </cell>
          <cell r="C310" t="str">
            <v>Sales $</v>
          </cell>
          <cell r="D310" t="str">
            <v>06/2002 MYN</v>
          </cell>
          <cell r="E310" t="str">
            <v>06/2002</v>
          </cell>
          <cell r="F310" t="str">
            <v>06</v>
          </cell>
          <cell r="G310" t="str">
            <v>2002</v>
          </cell>
          <cell r="H310" t="str">
            <v>06/1/2002</v>
          </cell>
          <cell r="I310">
            <v>817052</v>
          </cell>
          <cell r="J310">
            <v>793264</v>
          </cell>
          <cell r="K310">
            <v>989779</v>
          </cell>
          <cell r="L310">
            <v>775888</v>
          </cell>
          <cell r="M310">
            <v>762231</v>
          </cell>
          <cell r="N310">
            <v>919341</v>
          </cell>
          <cell r="O310">
            <v>698818</v>
          </cell>
          <cell r="P310">
            <v>800876</v>
          </cell>
          <cell r="Q310">
            <v>841229</v>
          </cell>
          <cell r="R310">
            <v>694269</v>
          </cell>
          <cell r="S310">
            <v>682619</v>
          </cell>
          <cell r="T310">
            <v>860685</v>
          </cell>
          <cell r="U310">
            <v>509903</v>
          </cell>
          <cell r="V310">
            <v>125050</v>
          </cell>
          <cell r="W310">
            <v>58016</v>
          </cell>
          <cell r="X310">
            <v>45515</v>
          </cell>
          <cell r="Y310">
            <v>51763</v>
          </cell>
          <cell r="Z310">
            <v>65261</v>
          </cell>
          <cell r="AA310">
            <v>54187</v>
          </cell>
          <cell r="AB310">
            <v>49747</v>
          </cell>
          <cell r="AC310">
            <v>58548</v>
          </cell>
          <cell r="AD310">
            <v>40752</v>
          </cell>
          <cell r="AE310">
            <v>51107</v>
          </cell>
          <cell r="AF310">
            <v>57321</v>
          </cell>
          <cell r="AG310">
            <v>46436</v>
          </cell>
          <cell r="AH310">
            <v>40393</v>
          </cell>
          <cell r="AI310">
            <v>50517</v>
          </cell>
          <cell r="AJ310">
            <v>22208</v>
          </cell>
          <cell r="AK310">
            <v>8157</v>
          </cell>
          <cell r="AL310">
            <v>3551</v>
          </cell>
          <cell r="AM310">
            <v>462</v>
          </cell>
          <cell r="AN310">
            <v>261</v>
          </cell>
          <cell r="AO310">
            <v>118</v>
          </cell>
          <cell r="AP310">
            <v>49</v>
          </cell>
          <cell r="AQ310">
            <v>18</v>
          </cell>
          <cell r="AR310">
            <v>19</v>
          </cell>
        </row>
        <row r="311">
          <cell r="A311" t="str">
            <v>MYLAN LABS, INC.</v>
          </cell>
          <cell r="B311" t="str">
            <v>LISINOPRIL/HCTZ 06/2010 M/I</v>
          </cell>
          <cell r="C311" t="str">
            <v>Sales $</v>
          </cell>
          <cell r="D311" t="str">
            <v>06/2010 M/I</v>
          </cell>
          <cell r="E311" t="str">
            <v>06/2010</v>
          </cell>
          <cell r="F311" t="str">
            <v>06</v>
          </cell>
          <cell r="G311" t="str">
            <v>2010</v>
          </cell>
          <cell r="H311" t="str">
            <v>06/1/2010</v>
          </cell>
          <cell r="I311">
            <v>22346</v>
          </cell>
          <cell r="J311">
            <v>32006</v>
          </cell>
          <cell r="K311">
            <v>44944</v>
          </cell>
          <cell r="L311">
            <v>33480</v>
          </cell>
          <cell r="M311">
            <v>30277</v>
          </cell>
          <cell r="N311">
            <v>28607</v>
          </cell>
          <cell r="O311">
            <v>35039</v>
          </cell>
          <cell r="P311">
            <v>35907</v>
          </cell>
          <cell r="Q311">
            <v>38313</v>
          </cell>
          <cell r="R311">
            <v>30927</v>
          </cell>
          <cell r="S311">
            <v>49077</v>
          </cell>
          <cell r="T311">
            <v>20438</v>
          </cell>
          <cell r="U311">
            <v>4870</v>
          </cell>
          <cell r="V311">
            <v>5474</v>
          </cell>
          <cell r="W311">
            <v>4010</v>
          </cell>
          <cell r="X311">
            <v>2848</v>
          </cell>
          <cell r="Y311">
            <v>12540</v>
          </cell>
          <cell r="Z311">
            <v>4281</v>
          </cell>
          <cell r="AA311">
            <v>988</v>
          </cell>
          <cell r="AB311">
            <v>3258</v>
          </cell>
          <cell r="AC311">
            <v>3035</v>
          </cell>
          <cell r="AD311">
            <v>1471</v>
          </cell>
          <cell r="AE311">
            <v>1994</v>
          </cell>
          <cell r="AF311">
            <v>3509</v>
          </cell>
          <cell r="AG311">
            <v>2541</v>
          </cell>
          <cell r="AH311">
            <v>2504</v>
          </cell>
          <cell r="AI311">
            <v>2425</v>
          </cell>
          <cell r="AJ311">
            <v>863</v>
          </cell>
          <cell r="AK311">
            <v>22</v>
          </cell>
          <cell r="AL311">
            <v>20</v>
          </cell>
          <cell r="AM311">
            <v>20</v>
          </cell>
          <cell r="AN311">
            <v>0</v>
          </cell>
          <cell r="AO311">
            <v>40</v>
          </cell>
          <cell r="AP311">
            <v>0</v>
          </cell>
          <cell r="AQ311">
            <v>0</v>
          </cell>
          <cell r="AR311">
            <v>0</v>
          </cell>
        </row>
        <row r="312">
          <cell r="A312" t="str">
            <v>MYLAN LABS, INC.</v>
          </cell>
          <cell r="B312" t="str">
            <v>LITHIUM CARB 08/2012 MYN</v>
          </cell>
          <cell r="C312" t="str">
            <v>Sales $</v>
          </cell>
          <cell r="D312" t="str">
            <v>08/2012 MYN</v>
          </cell>
          <cell r="E312" t="str">
            <v>08/2012</v>
          </cell>
          <cell r="F312" t="str">
            <v>08</v>
          </cell>
          <cell r="G312" t="str">
            <v>2012</v>
          </cell>
          <cell r="H312" t="str">
            <v>08/1/2012</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12993</v>
          </cell>
          <cell r="AC312">
            <v>100895</v>
          </cell>
          <cell r="AD312">
            <v>83490</v>
          </cell>
          <cell r="AE312">
            <v>166894</v>
          </cell>
          <cell r="AF312">
            <v>285943</v>
          </cell>
          <cell r="AG312">
            <v>215344</v>
          </cell>
          <cell r="AH312">
            <v>215265</v>
          </cell>
          <cell r="AI312">
            <v>293167</v>
          </cell>
          <cell r="AJ312">
            <v>244897</v>
          </cell>
          <cell r="AK312">
            <v>248781</v>
          </cell>
          <cell r="AL312">
            <v>306710</v>
          </cell>
          <cell r="AM312">
            <v>239460</v>
          </cell>
          <cell r="AN312">
            <v>201833</v>
          </cell>
          <cell r="AO312">
            <v>121069</v>
          </cell>
          <cell r="AP312">
            <v>69130</v>
          </cell>
          <cell r="AQ312">
            <v>189678</v>
          </cell>
          <cell r="AR312">
            <v>239710</v>
          </cell>
        </row>
        <row r="313">
          <cell r="A313" t="str">
            <v>MYLAN LABS, INC.</v>
          </cell>
          <cell r="B313" t="str">
            <v>LITHIUM CARB 10/2004 M/I</v>
          </cell>
          <cell r="C313" t="str">
            <v>Sales $</v>
          </cell>
          <cell r="D313" t="str">
            <v>10/2004 M/I</v>
          </cell>
          <cell r="E313" t="str">
            <v>10/2004</v>
          </cell>
          <cell r="F313" t="str">
            <v>10</v>
          </cell>
          <cell r="G313" t="str">
            <v>2004</v>
          </cell>
          <cell r="H313" t="str">
            <v>10/1/2004</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1097</v>
          </cell>
          <cell r="AC313">
            <v>13465</v>
          </cell>
          <cell r="AD313">
            <v>10955</v>
          </cell>
          <cell r="AE313">
            <v>12234</v>
          </cell>
          <cell r="AF313">
            <v>16581</v>
          </cell>
          <cell r="AG313">
            <v>10019</v>
          </cell>
          <cell r="AH313">
            <v>19334</v>
          </cell>
          <cell r="AI313">
            <v>21970</v>
          </cell>
          <cell r="AJ313">
            <v>25975</v>
          </cell>
          <cell r="AK313">
            <v>29618</v>
          </cell>
          <cell r="AL313">
            <v>29824</v>
          </cell>
          <cell r="AM313">
            <v>39075</v>
          </cell>
          <cell r="AN313">
            <v>28590</v>
          </cell>
          <cell r="AO313">
            <v>28609</v>
          </cell>
          <cell r="AP313">
            <v>18702</v>
          </cell>
          <cell r="AQ313">
            <v>21541</v>
          </cell>
          <cell r="AR313">
            <v>50073</v>
          </cell>
        </row>
        <row r="314">
          <cell r="A314" t="str">
            <v>MYLAN LABS, INC.</v>
          </cell>
          <cell r="B314" t="str">
            <v>LOPERAMIDE HCL 06/1992 M/I</v>
          </cell>
          <cell r="C314" t="str">
            <v>Sales $</v>
          </cell>
          <cell r="D314" t="str">
            <v>06/1992 M/I</v>
          </cell>
          <cell r="E314" t="str">
            <v>06/1992</v>
          </cell>
          <cell r="F314" t="str">
            <v>06</v>
          </cell>
          <cell r="G314" t="str">
            <v>1992</v>
          </cell>
          <cell r="H314" t="str">
            <v>06/1/1992</v>
          </cell>
          <cell r="I314">
            <v>25290</v>
          </cell>
          <cell r="J314">
            <v>25745</v>
          </cell>
          <cell r="K314">
            <v>32370</v>
          </cell>
          <cell r="L314">
            <v>25414</v>
          </cell>
          <cell r="M314">
            <v>22990</v>
          </cell>
          <cell r="N314">
            <v>32576</v>
          </cell>
          <cell r="O314">
            <v>23827</v>
          </cell>
          <cell r="P314">
            <v>23274</v>
          </cell>
          <cell r="Q314">
            <v>29847</v>
          </cell>
          <cell r="R314">
            <v>15811</v>
          </cell>
          <cell r="S314">
            <v>20923</v>
          </cell>
          <cell r="T314">
            <v>30941</v>
          </cell>
          <cell r="U314">
            <v>24471</v>
          </cell>
          <cell r="V314">
            <v>24657</v>
          </cell>
          <cell r="W314">
            <v>31646</v>
          </cell>
          <cell r="X314">
            <v>23452</v>
          </cell>
          <cell r="Y314">
            <v>22007</v>
          </cell>
          <cell r="Z314">
            <v>27798</v>
          </cell>
          <cell r="AA314">
            <v>23384</v>
          </cell>
          <cell r="AB314">
            <v>25274</v>
          </cell>
          <cell r="AC314">
            <v>35533</v>
          </cell>
          <cell r="AD314">
            <v>13290</v>
          </cell>
          <cell r="AE314">
            <v>4708</v>
          </cell>
          <cell r="AF314">
            <v>37320</v>
          </cell>
          <cell r="AG314">
            <v>26060</v>
          </cell>
          <cell r="AH314">
            <v>25073</v>
          </cell>
          <cell r="AI314">
            <v>32648</v>
          </cell>
          <cell r="AJ314">
            <v>25738</v>
          </cell>
          <cell r="AK314">
            <v>25195</v>
          </cell>
          <cell r="AL314">
            <v>32420</v>
          </cell>
          <cell r="AM314">
            <v>25457</v>
          </cell>
          <cell r="AN314">
            <v>23667</v>
          </cell>
          <cell r="AO314">
            <v>29086</v>
          </cell>
          <cell r="AP314">
            <v>22012</v>
          </cell>
          <cell r="AQ314">
            <v>25191</v>
          </cell>
          <cell r="AR314">
            <v>27790</v>
          </cell>
        </row>
        <row r="315">
          <cell r="A315" t="str">
            <v>MYLAN LABS, INC.</v>
          </cell>
          <cell r="B315" t="str">
            <v>LOPERAMIDE HCL 10/1991 MYN</v>
          </cell>
          <cell r="C315" t="str">
            <v>Sales $</v>
          </cell>
          <cell r="D315" t="str">
            <v>10/1991 MYN</v>
          </cell>
          <cell r="E315" t="str">
            <v>10/1991</v>
          </cell>
          <cell r="F315" t="str">
            <v>10</v>
          </cell>
          <cell r="G315" t="str">
            <v>1991</v>
          </cell>
          <cell r="H315" t="str">
            <v>10/1/1991</v>
          </cell>
          <cell r="I315">
            <v>147658</v>
          </cell>
          <cell r="J315">
            <v>146298</v>
          </cell>
          <cell r="K315">
            <v>177489</v>
          </cell>
          <cell r="L315">
            <v>137629</v>
          </cell>
          <cell r="M315">
            <v>136568</v>
          </cell>
          <cell r="N315">
            <v>169151</v>
          </cell>
          <cell r="O315">
            <v>128324</v>
          </cell>
          <cell r="P315">
            <v>127321</v>
          </cell>
          <cell r="Q315">
            <v>166778</v>
          </cell>
          <cell r="R315">
            <v>131411</v>
          </cell>
          <cell r="S315">
            <v>120139</v>
          </cell>
          <cell r="T315">
            <v>162801</v>
          </cell>
          <cell r="U315">
            <v>141080</v>
          </cell>
          <cell r="V315">
            <v>127201</v>
          </cell>
          <cell r="W315">
            <v>167771</v>
          </cell>
          <cell r="X315">
            <v>134926</v>
          </cell>
          <cell r="Y315">
            <v>121806</v>
          </cell>
          <cell r="Z315">
            <v>73398</v>
          </cell>
          <cell r="AA315">
            <v>108891</v>
          </cell>
          <cell r="AB315">
            <v>133886</v>
          </cell>
          <cell r="AC315">
            <v>167439</v>
          </cell>
          <cell r="AD315">
            <v>144563</v>
          </cell>
          <cell r="AE315">
            <v>236749</v>
          </cell>
          <cell r="AF315">
            <v>330866</v>
          </cell>
          <cell r="AG315">
            <v>284411</v>
          </cell>
          <cell r="AH315">
            <v>302522</v>
          </cell>
          <cell r="AI315">
            <v>362308</v>
          </cell>
          <cell r="AJ315">
            <v>249445</v>
          </cell>
          <cell r="AK315">
            <v>189372</v>
          </cell>
          <cell r="AL315">
            <v>364677</v>
          </cell>
          <cell r="AM315">
            <v>284824</v>
          </cell>
          <cell r="AN315">
            <v>316614</v>
          </cell>
          <cell r="AO315">
            <v>321243</v>
          </cell>
          <cell r="AP315">
            <v>246979</v>
          </cell>
          <cell r="AQ315">
            <v>292834</v>
          </cell>
          <cell r="AR315">
            <v>362716</v>
          </cell>
        </row>
        <row r="316">
          <cell r="A316" t="str">
            <v>MYLAN LABS, INC.</v>
          </cell>
          <cell r="B316" t="str">
            <v>LORAZEPAM 02/1988 MYN</v>
          </cell>
          <cell r="C316" t="str">
            <v>Sales $</v>
          </cell>
          <cell r="D316" t="str">
            <v>02/1988 MYN</v>
          </cell>
          <cell r="E316" t="str">
            <v>02/1988</v>
          </cell>
          <cell r="F316" t="str">
            <v>02</v>
          </cell>
          <cell r="G316" t="str">
            <v>1988</v>
          </cell>
          <cell r="H316" t="str">
            <v>02/1/1988</v>
          </cell>
          <cell r="I316">
            <v>584624</v>
          </cell>
          <cell r="J316">
            <v>595580</v>
          </cell>
          <cell r="K316">
            <v>778902</v>
          </cell>
          <cell r="L316">
            <v>735226</v>
          </cell>
          <cell r="M316">
            <v>593661</v>
          </cell>
          <cell r="N316">
            <v>750307</v>
          </cell>
          <cell r="O316">
            <v>579009</v>
          </cell>
          <cell r="P316">
            <v>575869</v>
          </cell>
          <cell r="Q316">
            <v>737905</v>
          </cell>
          <cell r="R316">
            <v>578297</v>
          </cell>
          <cell r="S316">
            <v>572803</v>
          </cell>
          <cell r="T316">
            <v>725674</v>
          </cell>
          <cell r="U316">
            <v>576821</v>
          </cell>
          <cell r="V316">
            <v>595457</v>
          </cell>
          <cell r="W316">
            <v>694074</v>
          </cell>
          <cell r="X316">
            <v>541226</v>
          </cell>
          <cell r="Y316">
            <v>527078</v>
          </cell>
          <cell r="Z316">
            <v>735791</v>
          </cell>
          <cell r="AA316">
            <v>545192</v>
          </cell>
          <cell r="AB316">
            <v>554514</v>
          </cell>
          <cell r="AC316">
            <v>722112</v>
          </cell>
          <cell r="AD316">
            <v>612302</v>
          </cell>
          <cell r="AE316">
            <v>629078</v>
          </cell>
          <cell r="AF316">
            <v>962577</v>
          </cell>
          <cell r="AG316">
            <v>826634</v>
          </cell>
          <cell r="AH316">
            <v>684665</v>
          </cell>
          <cell r="AI316">
            <v>848969</v>
          </cell>
          <cell r="AJ316">
            <v>678023</v>
          </cell>
          <cell r="AK316">
            <v>865388</v>
          </cell>
          <cell r="AL316">
            <v>854260</v>
          </cell>
          <cell r="AM316">
            <v>643175</v>
          </cell>
          <cell r="AN316">
            <v>595989</v>
          </cell>
          <cell r="AO316">
            <v>851449</v>
          </cell>
          <cell r="AP316">
            <v>652948</v>
          </cell>
          <cell r="AQ316">
            <v>667880</v>
          </cell>
          <cell r="AR316">
            <v>903026</v>
          </cell>
        </row>
        <row r="317">
          <cell r="A317" t="str">
            <v>MYLAN LABS, INC.</v>
          </cell>
          <cell r="B317" t="str">
            <v>LORAZEPAM 11/1987 M/I</v>
          </cell>
          <cell r="C317" t="str">
            <v>Sales $</v>
          </cell>
          <cell r="D317" t="str">
            <v>11/1987 M/I</v>
          </cell>
          <cell r="E317" t="str">
            <v>11/1987</v>
          </cell>
          <cell r="F317" t="str">
            <v>11</v>
          </cell>
          <cell r="G317" t="str">
            <v>1987</v>
          </cell>
          <cell r="H317" t="str">
            <v>11/1/1987</v>
          </cell>
          <cell r="I317">
            <v>81010</v>
          </cell>
          <cell r="J317">
            <v>84468</v>
          </cell>
          <cell r="K317">
            <v>95954</v>
          </cell>
          <cell r="L317">
            <v>91488</v>
          </cell>
          <cell r="M317">
            <v>72576</v>
          </cell>
          <cell r="N317">
            <v>90558</v>
          </cell>
          <cell r="O317">
            <v>70239</v>
          </cell>
          <cell r="P317">
            <v>77821</v>
          </cell>
          <cell r="Q317">
            <v>88845</v>
          </cell>
          <cell r="R317">
            <v>78257</v>
          </cell>
          <cell r="S317">
            <v>75244</v>
          </cell>
          <cell r="T317">
            <v>91583</v>
          </cell>
          <cell r="U317">
            <v>73970</v>
          </cell>
          <cell r="V317">
            <v>77464</v>
          </cell>
          <cell r="W317">
            <v>89362</v>
          </cell>
          <cell r="X317">
            <v>60630</v>
          </cell>
          <cell r="Y317">
            <v>73469</v>
          </cell>
          <cell r="Z317">
            <v>76680</v>
          </cell>
          <cell r="AA317">
            <v>67966</v>
          </cell>
          <cell r="AB317">
            <v>64202</v>
          </cell>
          <cell r="AC317">
            <v>93522</v>
          </cell>
          <cell r="AD317">
            <v>82582</v>
          </cell>
          <cell r="AE317">
            <v>62553</v>
          </cell>
          <cell r="AF317">
            <v>80436</v>
          </cell>
          <cell r="AG317">
            <v>77381</v>
          </cell>
          <cell r="AH317">
            <v>71466</v>
          </cell>
          <cell r="AI317">
            <v>85720</v>
          </cell>
          <cell r="AJ317">
            <v>75736</v>
          </cell>
          <cell r="AK317">
            <v>76245</v>
          </cell>
          <cell r="AL317">
            <v>93618</v>
          </cell>
          <cell r="AM317">
            <v>81311</v>
          </cell>
          <cell r="AN317">
            <v>84750</v>
          </cell>
          <cell r="AO317">
            <v>97417</v>
          </cell>
          <cell r="AP317">
            <v>73816</v>
          </cell>
          <cell r="AQ317">
            <v>75625</v>
          </cell>
          <cell r="AR317">
            <v>82943</v>
          </cell>
        </row>
        <row r="318">
          <cell r="A318" t="str">
            <v>MYLAN LABS, INC.</v>
          </cell>
          <cell r="B318" t="str">
            <v>LOSARTAN POT 09/2011 MYN</v>
          </cell>
          <cell r="C318" t="str">
            <v>Sales $</v>
          </cell>
          <cell r="D318" t="str">
            <v>09/2011 MYN</v>
          </cell>
          <cell r="E318" t="str">
            <v>09/2011</v>
          </cell>
          <cell r="F318" t="str">
            <v>09</v>
          </cell>
          <cell r="G318" t="str">
            <v>2011</v>
          </cell>
          <cell r="H318" t="str">
            <v>09/1/2011</v>
          </cell>
          <cell r="I318">
            <v>0</v>
          </cell>
          <cell r="J318">
            <v>0</v>
          </cell>
          <cell r="K318">
            <v>0</v>
          </cell>
          <cell r="L318">
            <v>0</v>
          </cell>
          <cell r="M318">
            <v>0</v>
          </cell>
          <cell r="N318">
            <v>0</v>
          </cell>
          <cell r="O318">
            <v>0</v>
          </cell>
          <cell r="P318">
            <v>0</v>
          </cell>
          <cell r="Q318">
            <v>767338</v>
          </cell>
          <cell r="R318">
            <v>768055</v>
          </cell>
          <cell r="S318">
            <v>857088</v>
          </cell>
          <cell r="T318">
            <v>795789</v>
          </cell>
          <cell r="U318">
            <v>445794</v>
          </cell>
          <cell r="V318">
            <v>37379</v>
          </cell>
          <cell r="W318">
            <v>220</v>
          </cell>
          <cell r="X318">
            <v>50</v>
          </cell>
          <cell r="Y318">
            <v>67</v>
          </cell>
          <cell r="Z318">
            <v>205</v>
          </cell>
          <cell r="AA318">
            <v>35</v>
          </cell>
          <cell r="AB318">
            <v>151</v>
          </cell>
          <cell r="AC318">
            <v>137</v>
          </cell>
          <cell r="AD318">
            <v>18</v>
          </cell>
          <cell r="AE318">
            <v>182</v>
          </cell>
          <cell r="AF318">
            <v>122</v>
          </cell>
          <cell r="AG318">
            <v>226</v>
          </cell>
          <cell r="AH318">
            <v>171</v>
          </cell>
          <cell r="AI318">
            <v>0</v>
          </cell>
          <cell r="AJ318">
            <v>0</v>
          </cell>
          <cell r="AK318">
            <v>0</v>
          </cell>
          <cell r="AL318">
            <v>0</v>
          </cell>
          <cell r="AM318">
            <v>0</v>
          </cell>
          <cell r="AN318">
            <v>0</v>
          </cell>
          <cell r="AO318">
            <v>0</v>
          </cell>
          <cell r="AP318">
            <v>0</v>
          </cell>
          <cell r="AQ318">
            <v>0</v>
          </cell>
          <cell r="AR318">
            <v>0</v>
          </cell>
        </row>
        <row r="319">
          <cell r="A319" t="str">
            <v>MYLAN LABS, INC.</v>
          </cell>
          <cell r="B319" t="str">
            <v>LOSARTAN POT 12/2010 M/I</v>
          </cell>
          <cell r="C319" t="str">
            <v>Sales $</v>
          </cell>
          <cell r="D319" t="str">
            <v>12/2010 M/I</v>
          </cell>
          <cell r="E319" t="str">
            <v>12/2010</v>
          </cell>
          <cell r="F319" t="str">
            <v>12</v>
          </cell>
          <cell r="G319" t="str">
            <v>2010</v>
          </cell>
          <cell r="H319" t="str">
            <v>12/1/2010</v>
          </cell>
          <cell r="I319">
            <v>60325</v>
          </cell>
          <cell r="J319">
            <v>72013</v>
          </cell>
          <cell r="K319">
            <v>94635</v>
          </cell>
          <cell r="L319">
            <v>64383</v>
          </cell>
          <cell r="M319">
            <v>77181</v>
          </cell>
          <cell r="N319">
            <v>106546</v>
          </cell>
          <cell r="O319">
            <v>92122</v>
          </cell>
          <cell r="P319">
            <v>97244</v>
          </cell>
          <cell r="Q319">
            <v>123744</v>
          </cell>
          <cell r="R319">
            <v>61203</v>
          </cell>
          <cell r="S319">
            <v>40585</v>
          </cell>
          <cell r="T319">
            <v>30901</v>
          </cell>
          <cell r="U319">
            <v>19354</v>
          </cell>
          <cell r="V319">
            <v>19313</v>
          </cell>
          <cell r="W319">
            <v>23878</v>
          </cell>
          <cell r="X319">
            <v>17483</v>
          </cell>
          <cell r="Y319">
            <v>13669</v>
          </cell>
          <cell r="Z319">
            <v>7857</v>
          </cell>
          <cell r="AA319">
            <v>1997</v>
          </cell>
          <cell r="AB319">
            <v>1026</v>
          </cell>
          <cell r="AC319">
            <v>349</v>
          </cell>
          <cell r="AD319">
            <v>47</v>
          </cell>
          <cell r="AE319">
            <v>249</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row>
        <row r="320">
          <cell r="A320" t="str">
            <v>MYLAN LABS, INC.</v>
          </cell>
          <cell r="B320" t="str">
            <v>LOSARTAN POT/HCTZ 05/2010 MYN</v>
          </cell>
          <cell r="C320" t="str">
            <v>Sales $</v>
          </cell>
          <cell r="D320" t="str">
            <v>05/2010 MYN</v>
          </cell>
          <cell r="E320" t="str">
            <v>05/2010</v>
          </cell>
          <cell r="F320" t="str">
            <v>05</v>
          </cell>
          <cell r="G320" t="str">
            <v>2010</v>
          </cell>
          <cell r="H320" t="str">
            <v>05/1/2010</v>
          </cell>
          <cell r="I320">
            <v>660</v>
          </cell>
          <cell r="J320">
            <v>6998</v>
          </cell>
          <cell r="K320">
            <v>10400</v>
          </cell>
          <cell r="L320">
            <v>965</v>
          </cell>
          <cell r="M320">
            <v>22999</v>
          </cell>
          <cell r="N320">
            <v>203754</v>
          </cell>
          <cell r="O320">
            <v>1846</v>
          </cell>
          <cell r="P320">
            <v>16917</v>
          </cell>
          <cell r="Q320">
            <v>123193</v>
          </cell>
          <cell r="R320">
            <v>99928</v>
          </cell>
          <cell r="S320">
            <v>49945</v>
          </cell>
          <cell r="T320">
            <v>23539</v>
          </cell>
          <cell r="U320">
            <v>29434</v>
          </cell>
          <cell r="V320">
            <v>25382</v>
          </cell>
          <cell r="W320">
            <v>47000</v>
          </cell>
          <cell r="X320">
            <v>24513</v>
          </cell>
          <cell r="Y320">
            <v>39224</v>
          </cell>
          <cell r="Z320">
            <v>80371</v>
          </cell>
          <cell r="AA320">
            <v>36717</v>
          </cell>
          <cell r="AB320">
            <v>60038</v>
          </cell>
          <cell r="AC320">
            <v>107167</v>
          </cell>
          <cell r="AD320">
            <v>35344</v>
          </cell>
          <cell r="AE320">
            <v>25018</v>
          </cell>
          <cell r="AF320">
            <v>5932</v>
          </cell>
          <cell r="AG320">
            <v>3534</v>
          </cell>
          <cell r="AH320">
            <v>2513</v>
          </cell>
          <cell r="AI320">
            <v>33</v>
          </cell>
          <cell r="AJ320">
            <v>19</v>
          </cell>
          <cell r="AK320">
            <v>13</v>
          </cell>
          <cell r="AL320">
            <v>6</v>
          </cell>
          <cell r="AM320">
            <v>14</v>
          </cell>
          <cell r="AN320">
            <v>7</v>
          </cell>
          <cell r="AO320">
            <v>14</v>
          </cell>
          <cell r="AP320">
            <v>7</v>
          </cell>
          <cell r="AQ320">
            <v>16</v>
          </cell>
          <cell r="AR320">
            <v>6</v>
          </cell>
        </row>
        <row r="321">
          <cell r="A321" t="str">
            <v>MYLAN LABS, INC.</v>
          </cell>
          <cell r="B321" t="str">
            <v>LOSARTAN POT/HCTZ 12/2010 M/I</v>
          </cell>
          <cell r="C321" t="str">
            <v>Sales $</v>
          </cell>
          <cell r="D321" t="str">
            <v>12/2010 M/I</v>
          </cell>
          <cell r="E321" t="str">
            <v>12/2010</v>
          </cell>
          <cell r="F321" t="str">
            <v>12</v>
          </cell>
          <cell r="G321" t="str">
            <v>2010</v>
          </cell>
          <cell r="H321" t="str">
            <v>12/1/2010</v>
          </cell>
          <cell r="I321">
            <v>3029</v>
          </cell>
          <cell r="J321">
            <v>3122</v>
          </cell>
          <cell r="K321">
            <v>3858</v>
          </cell>
          <cell r="L321">
            <v>5082</v>
          </cell>
          <cell r="M321">
            <v>6864</v>
          </cell>
          <cell r="N321">
            <v>9814</v>
          </cell>
          <cell r="O321">
            <v>6704</v>
          </cell>
          <cell r="P321">
            <v>6861</v>
          </cell>
          <cell r="Q321">
            <v>15621</v>
          </cell>
          <cell r="R321">
            <v>3052</v>
          </cell>
          <cell r="S321">
            <v>3267</v>
          </cell>
          <cell r="T321">
            <v>2390</v>
          </cell>
          <cell r="U321">
            <v>5181</v>
          </cell>
          <cell r="V321">
            <v>5675</v>
          </cell>
          <cell r="W321">
            <v>4672</v>
          </cell>
          <cell r="X321">
            <v>4809</v>
          </cell>
          <cell r="Y321">
            <v>5434</v>
          </cell>
          <cell r="Z321">
            <v>6621</v>
          </cell>
          <cell r="AA321">
            <v>6196</v>
          </cell>
          <cell r="AB321">
            <v>4831</v>
          </cell>
          <cell r="AC321">
            <v>3641</v>
          </cell>
          <cell r="AD321">
            <v>1454</v>
          </cell>
          <cell r="AE321">
            <v>827</v>
          </cell>
          <cell r="AF321">
            <v>627</v>
          </cell>
          <cell r="AG321">
            <v>248</v>
          </cell>
          <cell r="AH321">
            <v>233</v>
          </cell>
          <cell r="AI321">
            <v>95</v>
          </cell>
          <cell r="AJ321">
            <v>41</v>
          </cell>
          <cell r="AK321">
            <v>0</v>
          </cell>
          <cell r="AL321">
            <v>0</v>
          </cell>
          <cell r="AM321">
            <v>0</v>
          </cell>
          <cell r="AN321">
            <v>0</v>
          </cell>
          <cell r="AO321">
            <v>0</v>
          </cell>
          <cell r="AP321">
            <v>0</v>
          </cell>
          <cell r="AQ321">
            <v>0</v>
          </cell>
          <cell r="AR321">
            <v>0</v>
          </cell>
        </row>
        <row r="322">
          <cell r="A322" t="str">
            <v>MYLAN LABS, INC.</v>
          </cell>
          <cell r="B322" t="str">
            <v>LOVASTATIN 01/2002 M/I</v>
          </cell>
          <cell r="C322" t="str">
            <v>Sales $</v>
          </cell>
          <cell r="D322" t="str">
            <v>01/2002 M/I</v>
          </cell>
          <cell r="E322" t="str">
            <v>01/2002</v>
          </cell>
          <cell r="F322" t="str">
            <v>01</v>
          </cell>
          <cell r="G322" t="str">
            <v>2002</v>
          </cell>
          <cell r="H322" t="str">
            <v>01/1/2002</v>
          </cell>
          <cell r="I322">
            <v>12008</v>
          </cell>
          <cell r="J322">
            <v>12085</v>
          </cell>
          <cell r="K322">
            <v>16426</v>
          </cell>
          <cell r="L322">
            <v>11180</v>
          </cell>
          <cell r="M322">
            <v>10764</v>
          </cell>
          <cell r="N322">
            <v>12669</v>
          </cell>
          <cell r="O322">
            <v>11673</v>
          </cell>
          <cell r="P322">
            <v>10995</v>
          </cell>
          <cell r="Q322">
            <v>16439</v>
          </cell>
          <cell r="R322">
            <v>11324</v>
          </cell>
          <cell r="S322">
            <v>10349</v>
          </cell>
          <cell r="T322">
            <v>13997</v>
          </cell>
          <cell r="U322">
            <v>12380</v>
          </cell>
          <cell r="V322">
            <v>15216</v>
          </cell>
          <cell r="W322">
            <v>16104</v>
          </cell>
          <cell r="X322">
            <v>14885</v>
          </cell>
          <cell r="Y322">
            <v>16343</v>
          </cell>
          <cell r="Z322">
            <v>18260</v>
          </cell>
          <cell r="AA322">
            <v>19704</v>
          </cell>
          <cell r="AB322">
            <v>17654</v>
          </cell>
          <cell r="AC322">
            <v>20263</v>
          </cell>
          <cell r="AD322">
            <v>11512</v>
          </cell>
          <cell r="AE322">
            <v>11116</v>
          </cell>
          <cell r="AF322">
            <v>13979</v>
          </cell>
          <cell r="AG322">
            <v>19175</v>
          </cell>
          <cell r="AH322">
            <v>21259</v>
          </cell>
          <cell r="AI322">
            <v>9754</v>
          </cell>
          <cell r="AJ322">
            <v>4992</v>
          </cell>
          <cell r="AK322">
            <v>8277</v>
          </cell>
          <cell r="AL322">
            <v>9587</v>
          </cell>
          <cell r="AM322">
            <v>8831</v>
          </cell>
          <cell r="AN322">
            <v>7810</v>
          </cell>
          <cell r="AO322">
            <v>11395</v>
          </cell>
          <cell r="AP322">
            <v>7811</v>
          </cell>
          <cell r="AQ322">
            <v>7075</v>
          </cell>
          <cell r="AR322">
            <v>9333</v>
          </cell>
        </row>
        <row r="323">
          <cell r="A323" t="str">
            <v>MYLAN LABS, INC.</v>
          </cell>
          <cell r="B323" t="str">
            <v>LOVASTATIN 12/2001 MYN</v>
          </cell>
          <cell r="C323" t="str">
            <v>Sales $</v>
          </cell>
          <cell r="D323" t="str">
            <v>12/2001 MYN</v>
          </cell>
          <cell r="E323" t="str">
            <v>12/2001</v>
          </cell>
          <cell r="F323" t="str">
            <v>12</v>
          </cell>
          <cell r="G323" t="str">
            <v>2001</v>
          </cell>
          <cell r="H323" t="str">
            <v>12/1/2001</v>
          </cell>
          <cell r="I323">
            <v>3324629</v>
          </cell>
          <cell r="J323">
            <v>3473002</v>
          </cell>
          <cell r="K323">
            <v>5459017</v>
          </cell>
          <cell r="L323">
            <v>3675568</v>
          </cell>
          <cell r="M323">
            <v>2225407</v>
          </cell>
          <cell r="N323">
            <v>2879019</v>
          </cell>
          <cell r="O323">
            <v>2329264</v>
          </cell>
          <cell r="P323">
            <v>2352651</v>
          </cell>
          <cell r="Q323">
            <v>2898289</v>
          </cell>
          <cell r="R323">
            <v>2359702</v>
          </cell>
          <cell r="S323">
            <v>2214557</v>
          </cell>
          <cell r="T323">
            <v>3084147</v>
          </cell>
          <cell r="U323">
            <v>2705096</v>
          </cell>
          <cell r="V323">
            <v>2663492</v>
          </cell>
          <cell r="W323">
            <v>3255017</v>
          </cell>
          <cell r="X323">
            <v>2490167</v>
          </cell>
          <cell r="Y323">
            <v>2442595</v>
          </cell>
          <cell r="Z323">
            <v>2802373</v>
          </cell>
          <cell r="AA323">
            <v>2169951</v>
          </cell>
          <cell r="AB323">
            <v>2144406</v>
          </cell>
          <cell r="AC323">
            <v>2826402</v>
          </cell>
          <cell r="AD323">
            <v>2381339</v>
          </cell>
          <cell r="AE323">
            <v>2216229</v>
          </cell>
          <cell r="AF323">
            <v>1771047</v>
          </cell>
          <cell r="AG323">
            <v>249153</v>
          </cell>
          <cell r="AH323">
            <v>114703</v>
          </cell>
          <cell r="AI323">
            <v>979907</v>
          </cell>
          <cell r="AJ323">
            <v>2169994</v>
          </cell>
          <cell r="AK323">
            <v>2178338</v>
          </cell>
          <cell r="AL323">
            <v>2577089</v>
          </cell>
          <cell r="AM323">
            <v>2065451</v>
          </cell>
          <cell r="AN323">
            <v>1464199</v>
          </cell>
          <cell r="AO323">
            <v>1665722</v>
          </cell>
          <cell r="AP323">
            <v>1349603</v>
          </cell>
          <cell r="AQ323">
            <v>1288077</v>
          </cell>
          <cell r="AR323">
            <v>1671654</v>
          </cell>
        </row>
        <row r="324">
          <cell r="A324" t="str">
            <v>MYLAN LABS, INC.</v>
          </cell>
          <cell r="B324" t="str">
            <v>LOXAPINE 07/2005 M/I</v>
          </cell>
          <cell r="C324" t="str">
            <v>Sales $</v>
          </cell>
          <cell r="D324" t="str">
            <v>07/2005 M/I</v>
          </cell>
          <cell r="E324" t="str">
            <v>07/2005</v>
          </cell>
          <cell r="F324" t="str">
            <v>07</v>
          </cell>
          <cell r="G324" t="str">
            <v>2005</v>
          </cell>
          <cell r="H324" t="str">
            <v>07/1/2005</v>
          </cell>
          <cell r="I324">
            <v>35227</v>
          </cell>
          <cell r="J324">
            <v>39889</v>
          </cell>
          <cell r="K324">
            <v>42513</v>
          </cell>
          <cell r="L324">
            <v>33265</v>
          </cell>
          <cell r="M324">
            <v>34660</v>
          </cell>
          <cell r="N324">
            <v>49128</v>
          </cell>
          <cell r="O324">
            <v>35296</v>
          </cell>
          <cell r="P324">
            <v>24884</v>
          </cell>
          <cell r="Q324">
            <v>41664</v>
          </cell>
          <cell r="R324">
            <v>30967</v>
          </cell>
          <cell r="S324">
            <v>24182</v>
          </cell>
          <cell r="T324">
            <v>36291</v>
          </cell>
          <cell r="U324">
            <v>30870</v>
          </cell>
          <cell r="V324">
            <v>31047</v>
          </cell>
          <cell r="W324">
            <v>39747</v>
          </cell>
          <cell r="X324">
            <v>28338</v>
          </cell>
          <cell r="Y324">
            <v>27381</v>
          </cell>
          <cell r="Z324">
            <v>34455</v>
          </cell>
          <cell r="AA324">
            <v>24470</v>
          </cell>
          <cell r="AB324">
            <v>25087</v>
          </cell>
          <cell r="AC324">
            <v>34111</v>
          </cell>
          <cell r="AD324">
            <v>28024</v>
          </cell>
          <cell r="AE324">
            <v>27811</v>
          </cell>
          <cell r="AF324">
            <v>31944</v>
          </cell>
          <cell r="AG324">
            <v>25648</v>
          </cell>
          <cell r="AH324">
            <v>28281</v>
          </cell>
          <cell r="AI324">
            <v>36216</v>
          </cell>
          <cell r="AJ324">
            <v>28903</v>
          </cell>
          <cell r="AK324">
            <v>27119</v>
          </cell>
          <cell r="AL324">
            <v>31424</v>
          </cell>
          <cell r="AM324">
            <v>24921</v>
          </cell>
          <cell r="AN324">
            <v>29630</v>
          </cell>
          <cell r="AO324">
            <v>25807</v>
          </cell>
          <cell r="AP324">
            <v>24207</v>
          </cell>
          <cell r="AQ324">
            <v>25667</v>
          </cell>
          <cell r="AR324">
            <v>27488</v>
          </cell>
        </row>
        <row r="325">
          <cell r="A325" t="str">
            <v>MYLAN LABS, INC.</v>
          </cell>
          <cell r="B325" t="str">
            <v>LOXAPINE 11/2004 MYN</v>
          </cell>
          <cell r="C325" t="str">
            <v>Sales $</v>
          </cell>
          <cell r="D325" t="str">
            <v>11/2004 MYN</v>
          </cell>
          <cell r="E325" t="str">
            <v>11/2004</v>
          </cell>
          <cell r="F325" t="str">
            <v>11</v>
          </cell>
          <cell r="G325" t="str">
            <v>2004</v>
          </cell>
          <cell r="H325" t="str">
            <v>11/1/2004</v>
          </cell>
          <cell r="I325">
            <v>276916</v>
          </cell>
          <cell r="J325">
            <v>228733</v>
          </cell>
          <cell r="K325">
            <v>275447</v>
          </cell>
          <cell r="L325">
            <v>251337</v>
          </cell>
          <cell r="M325">
            <v>221522</v>
          </cell>
          <cell r="N325">
            <v>289647</v>
          </cell>
          <cell r="O325">
            <v>249686</v>
          </cell>
          <cell r="P325">
            <v>257098</v>
          </cell>
          <cell r="Q325">
            <v>313914</v>
          </cell>
          <cell r="R325">
            <v>244225</v>
          </cell>
          <cell r="S325">
            <v>253990</v>
          </cell>
          <cell r="T325">
            <v>325517</v>
          </cell>
          <cell r="U325">
            <v>200864</v>
          </cell>
          <cell r="V325">
            <v>218508</v>
          </cell>
          <cell r="W325">
            <v>259059</v>
          </cell>
          <cell r="X325">
            <v>252947</v>
          </cell>
          <cell r="Y325">
            <v>214881</v>
          </cell>
          <cell r="Z325">
            <v>262525</v>
          </cell>
          <cell r="AA325">
            <v>177054</v>
          </cell>
          <cell r="AB325">
            <v>189638</v>
          </cell>
          <cell r="AC325">
            <v>267284</v>
          </cell>
          <cell r="AD325">
            <v>211114</v>
          </cell>
          <cell r="AE325">
            <v>216459</v>
          </cell>
          <cell r="AF325">
            <v>277033</v>
          </cell>
          <cell r="AG325">
            <v>231494</v>
          </cell>
          <cell r="AH325">
            <v>193364</v>
          </cell>
          <cell r="AI325">
            <v>283995</v>
          </cell>
          <cell r="AJ325">
            <v>249374</v>
          </cell>
          <cell r="AK325">
            <v>272166</v>
          </cell>
          <cell r="AL325">
            <v>268891</v>
          </cell>
          <cell r="AM325">
            <v>199938</v>
          </cell>
          <cell r="AN325">
            <v>208764</v>
          </cell>
          <cell r="AO325">
            <v>268869</v>
          </cell>
          <cell r="AP325">
            <v>193660</v>
          </cell>
          <cell r="AQ325">
            <v>212778</v>
          </cell>
          <cell r="AR325">
            <v>263894</v>
          </cell>
        </row>
        <row r="326">
          <cell r="A326" t="str">
            <v>MYLAN LABS, INC.</v>
          </cell>
          <cell r="B326" t="str">
            <v>MAGNESIUM CL 11/2003 M/I</v>
          </cell>
          <cell r="C326" t="str">
            <v>Sales $</v>
          </cell>
          <cell r="D326" t="str">
            <v>11/2003 M/I</v>
          </cell>
          <cell r="E326" t="str">
            <v>11/2003</v>
          </cell>
          <cell r="F326" t="str">
            <v>11</v>
          </cell>
          <cell r="G326" t="str">
            <v>2003</v>
          </cell>
          <cell r="H326" t="str">
            <v>11/1/2003</v>
          </cell>
          <cell r="I326">
            <v>2964</v>
          </cell>
          <cell r="J326">
            <v>1938</v>
          </cell>
          <cell r="K326">
            <v>3795</v>
          </cell>
          <cell r="L326">
            <v>8029</v>
          </cell>
          <cell r="M326">
            <v>2520</v>
          </cell>
          <cell r="N326">
            <v>34483</v>
          </cell>
          <cell r="O326">
            <v>19334</v>
          </cell>
          <cell r="P326">
            <v>34218</v>
          </cell>
          <cell r="Q326">
            <v>53570</v>
          </cell>
          <cell r="R326">
            <v>26009</v>
          </cell>
          <cell r="S326">
            <v>30808</v>
          </cell>
          <cell r="T326">
            <v>16575</v>
          </cell>
          <cell r="U326">
            <v>14147</v>
          </cell>
          <cell r="V326">
            <v>22467</v>
          </cell>
          <cell r="W326">
            <v>20257</v>
          </cell>
          <cell r="X326">
            <v>10655</v>
          </cell>
          <cell r="Y326">
            <v>11898</v>
          </cell>
          <cell r="Z326">
            <v>10083</v>
          </cell>
          <cell r="AA326">
            <v>7285</v>
          </cell>
          <cell r="AB326">
            <v>5345</v>
          </cell>
          <cell r="AC326">
            <v>8382</v>
          </cell>
          <cell r="AD326">
            <v>11143</v>
          </cell>
          <cell r="AE326">
            <v>6965</v>
          </cell>
          <cell r="AF326">
            <v>9977</v>
          </cell>
          <cell r="AG326">
            <v>16146</v>
          </cell>
          <cell r="AH326">
            <v>21873</v>
          </cell>
          <cell r="AI326">
            <v>11411</v>
          </cell>
          <cell r="AJ326">
            <v>7541</v>
          </cell>
          <cell r="AK326">
            <v>26908</v>
          </cell>
          <cell r="AL326">
            <v>21078</v>
          </cell>
          <cell r="AM326">
            <v>16930</v>
          </cell>
          <cell r="AN326">
            <v>13415</v>
          </cell>
          <cell r="AO326">
            <v>22592</v>
          </cell>
          <cell r="AP326">
            <v>17373</v>
          </cell>
          <cell r="AQ326">
            <v>19351</v>
          </cell>
          <cell r="AR326">
            <v>15490</v>
          </cell>
        </row>
        <row r="327">
          <cell r="A327" t="str">
            <v>MYLAN LABS, INC.</v>
          </cell>
          <cell r="B327" t="str">
            <v>MAPROTILINE HCL 07/1989 MYN</v>
          </cell>
          <cell r="C327" t="str">
            <v>Sales $</v>
          </cell>
          <cell r="D327" t="str">
            <v>07/1989 MYN</v>
          </cell>
          <cell r="E327" t="str">
            <v>07/1989</v>
          </cell>
          <cell r="F327" t="str">
            <v>07</v>
          </cell>
          <cell r="G327" t="str">
            <v>1989</v>
          </cell>
          <cell r="H327" t="str">
            <v>07/1/1989</v>
          </cell>
          <cell r="I327">
            <v>123107</v>
          </cell>
          <cell r="J327">
            <v>122668</v>
          </cell>
          <cell r="K327">
            <v>154897</v>
          </cell>
          <cell r="L327">
            <v>134575</v>
          </cell>
          <cell r="M327">
            <v>137292</v>
          </cell>
          <cell r="N327">
            <v>169750</v>
          </cell>
          <cell r="O327">
            <v>133905</v>
          </cell>
          <cell r="P327">
            <v>128040</v>
          </cell>
          <cell r="Q327">
            <v>159205</v>
          </cell>
          <cell r="R327">
            <v>126958</v>
          </cell>
          <cell r="S327">
            <v>128584</v>
          </cell>
          <cell r="T327">
            <v>176388</v>
          </cell>
          <cell r="U327">
            <v>137970</v>
          </cell>
          <cell r="V327">
            <v>134527</v>
          </cell>
          <cell r="W327">
            <v>179135</v>
          </cell>
          <cell r="X327">
            <v>131359</v>
          </cell>
          <cell r="Y327">
            <v>133597</v>
          </cell>
          <cell r="Z327">
            <v>172259</v>
          </cell>
          <cell r="AA327">
            <v>165853</v>
          </cell>
          <cell r="AB327">
            <v>148405</v>
          </cell>
          <cell r="AC327">
            <v>190448</v>
          </cell>
          <cell r="AD327">
            <v>144869</v>
          </cell>
          <cell r="AE327">
            <v>125418</v>
          </cell>
          <cell r="AF327">
            <v>133917</v>
          </cell>
          <cell r="AG327">
            <v>83570</v>
          </cell>
          <cell r="AH327">
            <v>85995</v>
          </cell>
          <cell r="AI327">
            <v>100570</v>
          </cell>
          <cell r="AJ327">
            <v>112302</v>
          </cell>
          <cell r="AK327">
            <v>257073</v>
          </cell>
          <cell r="AL327">
            <v>163028</v>
          </cell>
          <cell r="AM327">
            <v>124371</v>
          </cell>
          <cell r="AN327">
            <v>117326</v>
          </cell>
          <cell r="AO327">
            <v>142877</v>
          </cell>
          <cell r="AP327">
            <v>127111</v>
          </cell>
          <cell r="AQ327">
            <v>116181</v>
          </cell>
          <cell r="AR327">
            <v>150285</v>
          </cell>
        </row>
        <row r="328">
          <cell r="A328" t="str">
            <v>MYLAN LABS, INC.</v>
          </cell>
          <cell r="B328" t="str">
            <v>MECLIZINE HCL (RX) 01/1982 M/I</v>
          </cell>
          <cell r="C328" t="str">
            <v>Sales $</v>
          </cell>
          <cell r="D328" t="str">
            <v>01/1982 M/I</v>
          </cell>
          <cell r="E328" t="str">
            <v>01/1982</v>
          </cell>
          <cell r="F328" t="str">
            <v>01</v>
          </cell>
          <cell r="G328" t="str">
            <v>1982</v>
          </cell>
          <cell r="H328" t="str">
            <v>01/1/1982</v>
          </cell>
          <cell r="I328">
            <v>32632</v>
          </cell>
          <cell r="J328">
            <v>33760</v>
          </cell>
          <cell r="K328">
            <v>41355</v>
          </cell>
          <cell r="L328">
            <v>29451</v>
          </cell>
          <cell r="M328">
            <v>30805</v>
          </cell>
          <cell r="N328">
            <v>34643</v>
          </cell>
          <cell r="O328">
            <v>29419</v>
          </cell>
          <cell r="P328">
            <v>29144</v>
          </cell>
          <cell r="Q328">
            <v>33198</v>
          </cell>
          <cell r="R328">
            <v>34050</v>
          </cell>
          <cell r="S328">
            <v>37516</v>
          </cell>
          <cell r="T328">
            <v>53805</v>
          </cell>
          <cell r="U328">
            <v>26129</v>
          </cell>
          <cell r="V328">
            <v>31658</v>
          </cell>
          <cell r="W328">
            <v>35493</v>
          </cell>
          <cell r="X328">
            <v>26997</v>
          </cell>
          <cell r="Y328">
            <v>29282</v>
          </cell>
          <cell r="Z328">
            <v>38033</v>
          </cell>
          <cell r="AA328">
            <v>27884</v>
          </cell>
          <cell r="AB328">
            <v>27769</v>
          </cell>
          <cell r="AC328">
            <v>37932</v>
          </cell>
          <cell r="AD328">
            <v>27029</v>
          </cell>
          <cell r="AE328">
            <v>27816</v>
          </cell>
          <cell r="AF328">
            <v>33342</v>
          </cell>
          <cell r="AG328">
            <v>26925</v>
          </cell>
          <cell r="AH328">
            <v>27600</v>
          </cell>
          <cell r="AI328">
            <v>35781</v>
          </cell>
          <cell r="AJ328">
            <v>28608</v>
          </cell>
          <cell r="AK328">
            <v>26442</v>
          </cell>
          <cell r="AL328">
            <v>33402</v>
          </cell>
          <cell r="AM328">
            <v>26391</v>
          </cell>
          <cell r="AN328">
            <v>29056</v>
          </cell>
          <cell r="AO328">
            <v>32918</v>
          </cell>
          <cell r="AP328">
            <v>24630</v>
          </cell>
          <cell r="AQ328">
            <v>25785</v>
          </cell>
          <cell r="AR328">
            <v>29893</v>
          </cell>
        </row>
        <row r="329">
          <cell r="A329" t="str">
            <v>MYLAN LABS, INC.</v>
          </cell>
          <cell r="B329" t="str">
            <v>MECLIZINE HCL (RX) 12/2012 MYN</v>
          </cell>
          <cell r="C329" t="str">
            <v>Sales $</v>
          </cell>
          <cell r="D329" t="str">
            <v>12/2012 MYN</v>
          </cell>
          <cell r="E329" t="str">
            <v>12/2012</v>
          </cell>
          <cell r="F329" t="str">
            <v>12</v>
          </cell>
          <cell r="G329" t="str">
            <v>2012</v>
          </cell>
          <cell r="H329" t="str">
            <v>12/1/2012</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8011</v>
          </cell>
          <cell r="AG329">
            <v>38108</v>
          </cell>
          <cell r="AH329">
            <v>32329</v>
          </cell>
          <cell r="AI329">
            <v>36610</v>
          </cell>
          <cell r="AJ329">
            <v>138192</v>
          </cell>
          <cell r="AK329">
            <v>143044</v>
          </cell>
          <cell r="AL329">
            <v>179123</v>
          </cell>
          <cell r="AM329">
            <v>119622</v>
          </cell>
          <cell r="AN329">
            <v>135181</v>
          </cell>
          <cell r="AO329">
            <v>221482</v>
          </cell>
          <cell r="AP329">
            <v>182908</v>
          </cell>
          <cell r="AQ329">
            <v>177484</v>
          </cell>
          <cell r="AR329">
            <v>224225</v>
          </cell>
        </row>
        <row r="330">
          <cell r="A330" t="str">
            <v>MYLAN LABS, INC.</v>
          </cell>
          <cell r="B330" t="str">
            <v>MECLOFENAMATE SOD 01/1987 MYN</v>
          </cell>
          <cell r="C330" t="str">
            <v>Sales $</v>
          </cell>
          <cell r="D330" t="str">
            <v>01/1987 MYN</v>
          </cell>
          <cell r="E330" t="str">
            <v>01/1987</v>
          </cell>
          <cell r="F330" t="str">
            <v>01</v>
          </cell>
          <cell r="G330" t="str">
            <v>1987</v>
          </cell>
          <cell r="H330" t="str">
            <v>01/1/1987</v>
          </cell>
          <cell r="I330">
            <v>166100</v>
          </cell>
          <cell r="J330">
            <v>162716</v>
          </cell>
          <cell r="K330">
            <v>223961</v>
          </cell>
          <cell r="L330">
            <v>190391</v>
          </cell>
          <cell r="M330">
            <v>187642</v>
          </cell>
          <cell r="N330">
            <v>249739</v>
          </cell>
          <cell r="O330">
            <v>210104</v>
          </cell>
          <cell r="P330">
            <v>205049</v>
          </cell>
          <cell r="Q330">
            <v>247938</v>
          </cell>
          <cell r="R330">
            <v>194027</v>
          </cell>
          <cell r="S330">
            <v>257078</v>
          </cell>
          <cell r="T330">
            <v>413486</v>
          </cell>
          <cell r="U330">
            <v>315663</v>
          </cell>
          <cell r="V330">
            <v>333777</v>
          </cell>
          <cell r="W330">
            <v>392790</v>
          </cell>
          <cell r="X330">
            <v>309269</v>
          </cell>
          <cell r="Y330">
            <v>309747</v>
          </cell>
          <cell r="Z330">
            <v>392823</v>
          </cell>
          <cell r="AA330">
            <v>333966</v>
          </cell>
          <cell r="AB330">
            <v>309058</v>
          </cell>
          <cell r="AC330">
            <v>429811</v>
          </cell>
          <cell r="AD330">
            <v>344522</v>
          </cell>
          <cell r="AE330">
            <v>312592</v>
          </cell>
          <cell r="AF330">
            <v>392091</v>
          </cell>
          <cell r="AG330">
            <v>318212</v>
          </cell>
          <cell r="AH330">
            <v>351599</v>
          </cell>
          <cell r="AI330">
            <v>383871</v>
          </cell>
          <cell r="AJ330">
            <v>326054</v>
          </cell>
          <cell r="AK330">
            <v>286884</v>
          </cell>
          <cell r="AL330">
            <v>373283</v>
          </cell>
          <cell r="AM330">
            <v>307233</v>
          </cell>
          <cell r="AN330">
            <v>342815</v>
          </cell>
          <cell r="AO330">
            <v>432314</v>
          </cell>
          <cell r="AP330">
            <v>331734</v>
          </cell>
          <cell r="AQ330">
            <v>299779</v>
          </cell>
          <cell r="AR330">
            <v>365299</v>
          </cell>
        </row>
        <row r="331">
          <cell r="A331" t="str">
            <v>MYLAN LABS, INC.</v>
          </cell>
          <cell r="B331" t="str">
            <v>MEGESTROL ACE 10/2002 M/I</v>
          </cell>
          <cell r="C331" t="str">
            <v>Sales $</v>
          </cell>
          <cell r="D331" t="str">
            <v>10/2002 M/I</v>
          </cell>
          <cell r="E331" t="str">
            <v>10/2002</v>
          </cell>
          <cell r="F331" t="str">
            <v>10</v>
          </cell>
          <cell r="G331" t="str">
            <v>2002</v>
          </cell>
          <cell r="H331" t="str">
            <v>10/1/2002</v>
          </cell>
          <cell r="I331">
            <v>1438</v>
          </cell>
          <cell r="J331">
            <v>1677</v>
          </cell>
          <cell r="K331">
            <v>2294</v>
          </cell>
          <cell r="L331">
            <v>1086</v>
          </cell>
          <cell r="M331">
            <v>1085</v>
          </cell>
          <cell r="N331">
            <v>1396</v>
          </cell>
          <cell r="O331">
            <v>1340</v>
          </cell>
          <cell r="P331">
            <v>1560</v>
          </cell>
          <cell r="Q331">
            <v>1568</v>
          </cell>
          <cell r="R331">
            <v>1059</v>
          </cell>
          <cell r="S331">
            <v>1330</v>
          </cell>
          <cell r="T331">
            <v>1335</v>
          </cell>
          <cell r="U331">
            <v>1092</v>
          </cell>
          <cell r="V331">
            <v>1629</v>
          </cell>
          <cell r="W331">
            <v>2401</v>
          </cell>
          <cell r="X331">
            <v>2217</v>
          </cell>
          <cell r="Y331">
            <v>1393</v>
          </cell>
          <cell r="Z331">
            <v>1014</v>
          </cell>
          <cell r="AA331">
            <v>907</v>
          </cell>
          <cell r="AB331">
            <v>1022</v>
          </cell>
          <cell r="AC331">
            <v>2372</v>
          </cell>
          <cell r="AD331">
            <v>3675</v>
          </cell>
          <cell r="AE331">
            <v>2164</v>
          </cell>
          <cell r="AF331">
            <v>4234</v>
          </cell>
          <cell r="AG331">
            <v>3323</v>
          </cell>
          <cell r="AH331">
            <v>2802</v>
          </cell>
          <cell r="AI331">
            <v>4128</v>
          </cell>
          <cell r="AJ331">
            <v>2607</v>
          </cell>
          <cell r="AK331">
            <v>2468</v>
          </cell>
          <cell r="AL331">
            <v>2695</v>
          </cell>
          <cell r="AM331">
            <v>1708</v>
          </cell>
          <cell r="AN331">
            <v>1706</v>
          </cell>
          <cell r="AO331">
            <v>2063</v>
          </cell>
          <cell r="AP331">
            <v>2189</v>
          </cell>
          <cell r="AQ331">
            <v>1980</v>
          </cell>
          <cell r="AR331">
            <v>1845</v>
          </cell>
        </row>
        <row r="332">
          <cell r="A332" t="str">
            <v>MYLAN LABS, INC.</v>
          </cell>
          <cell r="B332" t="str">
            <v>MELOXICAM 07/2006 MYN</v>
          </cell>
          <cell r="C332" t="str">
            <v>Sales $</v>
          </cell>
          <cell r="D332" t="str">
            <v>07/2006 MYN</v>
          </cell>
          <cell r="E332" t="str">
            <v>07/2006</v>
          </cell>
          <cell r="F332" t="str">
            <v>07</v>
          </cell>
          <cell r="G332" t="str">
            <v>2006</v>
          </cell>
          <cell r="H332" t="str">
            <v>07/1/2006</v>
          </cell>
          <cell r="I332">
            <v>304330</v>
          </cell>
          <cell r="J332">
            <v>280913</v>
          </cell>
          <cell r="K332">
            <v>362210</v>
          </cell>
          <cell r="L332">
            <v>320505</v>
          </cell>
          <cell r="M332">
            <v>313005</v>
          </cell>
          <cell r="N332">
            <v>395076</v>
          </cell>
          <cell r="O332">
            <v>313165</v>
          </cell>
          <cell r="P332">
            <v>317061</v>
          </cell>
          <cell r="Q332">
            <v>410330</v>
          </cell>
          <cell r="R332">
            <v>332339</v>
          </cell>
          <cell r="S332">
            <v>376285</v>
          </cell>
          <cell r="T332">
            <v>484019</v>
          </cell>
          <cell r="U332">
            <v>243911</v>
          </cell>
          <cell r="V332">
            <v>254468</v>
          </cell>
          <cell r="W332">
            <v>344737</v>
          </cell>
          <cell r="X332">
            <v>284303</v>
          </cell>
          <cell r="Y332">
            <v>285353</v>
          </cell>
          <cell r="Z332">
            <v>416678</v>
          </cell>
          <cell r="AA332">
            <v>301649</v>
          </cell>
          <cell r="AB332">
            <v>285774</v>
          </cell>
          <cell r="AC332">
            <v>334420</v>
          </cell>
          <cell r="AD332">
            <v>192568</v>
          </cell>
          <cell r="AE332">
            <v>198493</v>
          </cell>
          <cell r="AF332">
            <v>144241</v>
          </cell>
          <cell r="AG332">
            <v>153805</v>
          </cell>
          <cell r="AH332">
            <v>144352</v>
          </cell>
          <cell r="AI332">
            <v>198426</v>
          </cell>
          <cell r="AJ332">
            <v>104438</v>
          </cell>
          <cell r="AK332">
            <v>111371</v>
          </cell>
          <cell r="AL332">
            <v>136904</v>
          </cell>
          <cell r="AM332">
            <v>118770</v>
          </cell>
          <cell r="AN332">
            <v>103890</v>
          </cell>
          <cell r="AO332">
            <v>199652</v>
          </cell>
          <cell r="AP332">
            <v>76529</v>
          </cell>
          <cell r="AQ332">
            <v>131071</v>
          </cell>
          <cell r="AR332">
            <v>101776</v>
          </cell>
        </row>
        <row r="333">
          <cell r="A333" t="str">
            <v>MYLAN LABS, INC.</v>
          </cell>
          <cell r="B333" t="str">
            <v>MELOXICAM 08/2006 M/I</v>
          </cell>
          <cell r="C333" t="str">
            <v>Sales $</v>
          </cell>
          <cell r="D333" t="str">
            <v>08/2006 M/I</v>
          </cell>
          <cell r="E333" t="str">
            <v>08/2006</v>
          </cell>
          <cell r="F333" t="str">
            <v>08</v>
          </cell>
          <cell r="G333" t="str">
            <v>2006</v>
          </cell>
          <cell r="H333" t="str">
            <v>08/1/2006</v>
          </cell>
          <cell r="I333">
            <v>14916</v>
          </cell>
          <cell r="J333">
            <v>15125</v>
          </cell>
          <cell r="K333">
            <v>18646</v>
          </cell>
          <cell r="L333">
            <v>15038</v>
          </cell>
          <cell r="M333">
            <v>15753</v>
          </cell>
          <cell r="N333">
            <v>18909</v>
          </cell>
          <cell r="O333">
            <v>15625</v>
          </cell>
          <cell r="P333">
            <v>17206</v>
          </cell>
          <cell r="Q333">
            <v>18829</v>
          </cell>
          <cell r="R333">
            <v>14444</v>
          </cell>
          <cell r="S333">
            <v>16042</v>
          </cell>
          <cell r="T333">
            <v>20181</v>
          </cell>
          <cell r="U333">
            <v>15955</v>
          </cell>
          <cell r="V333">
            <v>15227</v>
          </cell>
          <cell r="W333">
            <v>20854</v>
          </cell>
          <cell r="X333">
            <v>17067</v>
          </cell>
          <cell r="Y333">
            <v>15743</v>
          </cell>
          <cell r="Z333">
            <v>17864</v>
          </cell>
          <cell r="AA333">
            <v>16781</v>
          </cell>
          <cell r="AB333">
            <v>16714</v>
          </cell>
          <cell r="AC333">
            <v>21578</v>
          </cell>
          <cell r="AD333">
            <v>15524</v>
          </cell>
          <cell r="AE333">
            <v>15739</v>
          </cell>
          <cell r="AF333">
            <v>21642</v>
          </cell>
          <cell r="AG333">
            <v>16655</v>
          </cell>
          <cell r="AH333">
            <v>17144</v>
          </cell>
          <cell r="AI333">
            <v>21528</v>
          </cell>
          <cell r="AJ333">
            <v>16156</v>
          </cell>
          <cell r="AK333">
            <v>16339</v>
          </cell>
          <cell r="AL333">
            <v>19340</v>
          </cell>
          <cell r="AM333">
            <v>17382</v>
          </cell>
          <cell r="AN333">
            <v>16522</v>
          </cell>
          <cell r="AO333">
            <v>21235</v>
          </cell>
          <cell r="AP333">
            <v>16381</v>
          </cell>
          <cell r="AQ333">
            <v>16216</v>
          </cell>
          <cell r="AR333">
            <v>24111</v>
          </cell>
        </row>
        <row r="334">
          <cell r="A334" t="str">
            <v>MYLAN LABS, INC.</v>
          </cell>
          <cell r="B334" t="str">
            <v>MELPHALAN HCL 06/2009 M/I</v>
          </cell>
          <cell r="C334" t="str">
            <v>Sales $</v>
          </cell>
          <cell r="D334" t="str">
            <v>06/2009 M/I</v>
          </cell>
          <cell r="E334" t="str">
            <v>06/2009</v>
          </cell>
          <cell r="F334" t="str">
            <v>06</v>
          </cell>
          <cell r="G334" t="str">
            <v>2009</v>
          </cell>
          <cell r="H334" t="str">
            <v>06/1/2009</v>
          </cell>
          <cell r="I334">
            <v>5267853</v>
          </cell>
          <cell r="J334">
            <v>5368766</v>
          </cell>
          <cell r="K334">
            <v>6926676</v>
          </cell>
          <cell r="L334">
            <v>4709318</v>
          </cell>
          <cell r="M334">
            <v>5419098</v>
          </cell>
          <cell r="N334">
            <v>6518480</v>
          </cell>
          <cell r="O334">
            <v>5468375</v>
          </cell>
          <cell r="P334">
            <v>5471933</v>
          </cell>
          <cell r="Q334">
            <v>7349231</v>
          </cell>
          <cell r="R334">
            <v>6393622</v>
          </cell>
          <cell r="S334">
            <v>7160967</v>
          </cell>
          <cell r="T334">
            <v>6761586</v>
          </cell>
          <cell r="U334">
            <v>4963896</v>
          </cell>
          <cell r="V334">
            <v>5498946</v>
          </cell>
          <cell r="W334">
            <v>7238733</v>
          </cell>
          <cell r="X334">
            <v>5686668</v>
          </cell>
          <cell r="Y334">
            <v>5666369</v>
          </cell>
          <cell r="Z334">
            <v>7441545</v>
          </cell>
          <cell r="AA334">
            <v>5945363</v>
          </cell>
          <cell r="AB334">
            <v>6093252</v>
          </cell>
          <cell r="AC334">
            <v>7310664</v>
          </cell>
          <cell r="AD334">
            <v>6978059</v>
          </cell>
          <cell r="AE334">
            <v>6524868</v>
          </cell>
          <cell r="AF334">
            <v>6824231</v>
          </cell>
          <cell r="AG334">
            <v>5786891</v>
          </cell>
          <cell r="AH334">
            <v>5927652</v>
          </cell>
          <cell r="AI334">
            <v>8221681</v>
          </cell>
          <cell r="AJ334">
            <v>5918392</v>
          </cell>
          <cell r="AK334">
            <v>5777540</v>
          </cell>
          <cell r="AL334">
            <v>7540221</v>
          </cell>
          <cell r="AM334">
            <v>6198286</v>
          </cell>
          <cell r="AN334">
            <v>6546006</v>
          </cell>
          <cell r="AO334">
            <v>7441304</v>
          </cell>
          <cell r="AP334">
            <v>7084453</v>
          </cell>
          <cell r="AQ334">
            <v>6573951</v>
          </cell>
          <cell r="AR334">
            <v>6947286</v>
          </cell>
        </row>
        <row r="335">
          <cell r="A335" t="str">
            <v>MYLAN LABS, INC.</v>
          </cell>
          <cell r="B335" t="str">
            <v>MERCAPTOPURINE 07/2005 MYN</v>
          </cell>
          <cell r="C335" t="str">
            <v>Sales $</v>
          </cell>
          <cell r="D335" t="str">
            <v>07/2005 MYN</v>
          </cell>
          <cell r="E335" t="str">
            <v>07/2005</v>
          </cell>
          <cell r="F335" t="str">
            <v>07</v>
          </cell>
          <cell r="G335" t="str">
            <v>2005</v>
          </cell>
          <cell r="H335" t="str">
            <v>07/1/2005</v>
          </cell>
          <cell r="I335">
            <v>324731</v>
          </cell>
          <cell r="J335">
            <v>304266</v>
          </cell>
          <cell r="K335">
            <v>448266</v>
          </cell>
          <cell r="L335">
            <v>375587</v>
          </cell>
          <cell r="M335">
            <v>379530</v>
          </cell>
          <cell r="N335">
            <v>429712</v>
          </cell>
          <cell r="O335">
            <v>295550</v>
          </cell>
          <cell r="P335">
            <v>346394</v>
          </cell>
          <cell r="Q335">
            <v>462339</v>
          </cell>
          <cell r="R335">
            <v>386773</v>
          </cell>
          <cell r="S335">
            <v>269729</v>
          </cell>
          <cell r="T335">
            <v>101495</v>
          </cell>
          <cell r="U335">
            <v>555010</v>
          </cell>
          <cell r="V335">
            <v>85495</v>
          </cell>
          <cell r="W335">
            <v>119966</v>
          </cell>
          <cell r="X335">
            <v>229245</v>
          </cell>
          <cell r="Y335">
            <v>308270</v>
          </cell>
          <cell r="Z335">
            <v>359077</v>
          </cell>
          <cell r="AA335">
            <v>319967</v>
          </cell>
          <cell r="AB335">
            <v>465834</v>
          </cell>
          <cell r="AC335">
            <v>486698</v>
          </cell>
          <cell r="AD335">
            <v>513563</v>
          </cell>
          <cell r="AE335">
            <v>488993</v>
          </cell>
          <cell r="AF335">
            <v>337319</v>
          </cell>
          <cell r="AG335">
            <v>17625</v>
          </cell>
          <cell r="AH335">
            <v>6709</v>
          </cell>
          <cell r="AI335">
            <v>6624</v>
          </cell>
          <cell r="AJ335">
            <v>740320</v>
          </cell>
          <cell r="AK335">
            <v>397655</v>
          </cell>
          <cell r="AL335">
            <v>526102</v>
          </cell>
          <cell r="AM335">
            <v>462317</v>
          </cell>
          <cell r="AN335">
            <v>420090</v>
          </cell>
          <cell r="AO335">
            <v>528022</v>
          </cell>
          <cell r="AP335">
            <v>444159</v>
          </cell>
          <cell r="AQ335">
            <v>421817</v>
          </cell>
          <cell r="AR335">
            <v>546683</v>
          </cell>
        </row>
        <row r="336">
          <cell r="A336" t="str">
            <v>MYLAN LABS, INC.</v>
          </cell>
          <cell r="B336" t="str">
            <v>MESNA 04/2012 M/I</v>
          </cell>
          <cell r="C336" t="str">
            <v>Sales $</v>
          </cell>
          <cell r="D336" t="str">
            <v>04/2012 M/I</v>
          </cell>
          <cell r="E336" t="str">
            <v>04/2012</v>
          </cell>
          <cell r="F336" t="str">
            <v>04</v>
          </cell>
          <cell r="G336" t="str">
            <v>2012</v>
          </cell>
          <cell r="H336" t="str">
            <v>04/1/2012</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4558</v>
          </cell>
          <cell r="Y336">
            <v>25071</v>
          </cell>
          <cell r="Z336">
            <v>50972</v>
          </cell>
          <cell r="AA336">
            <v>50230</v>
          </cell>
          <cell r="AB336">
            <v>78359</v>
          </cell>
          <cell r="AC336">
            <v>96235</v>
          </cell>
          <cell r="AD336">
            <v>37770</v>
          </cell>
          <cell r="AE336">
            <v>24309</v>
          </cell>
          <cell r="AF336">
            <v>34397</v>
          </cell>
          <cell r="AG336">
            <v>43244</v>
          </cell>
          <cell r="AH336">
            <v>30011</v>
          </cell>
          <cell r="AI336">
            <v>89927</v>
          </cell>
          <cell r="AJ336">
            <v>65531</v>
          </cell>
          <cell r="AK336">
            <v>32381</v>
          </cell>
          <cell r="AL336">
            <v>32027</v>
          </cell>
          <cell r="AM336">
            <v>93915</v>
          </cell>
          <cell r="AN336">
            <v>25579</v>
          </cell>
          <cell r="AO336">
            <v>32121</v>
          </cell>
          <cell r="AP336">
            <v>8575</v>
          </cell>
          <cell r="AQ336">
            <v>17641</v>
          </cell>
          <cell r="AR336">
            <v>30403</v>
          </cell>
        </row>
        <row r="337">
          <cell r="A337" t="str">
            <v>MYLAN LABS, INC.</v>
          </cell>
          <cell r="B337" t="str">
            <v>METAPROTERNOL SULF 03/1988 M+S</v>
          </cell>
          <cell r="C337" t="str">
            <v>Sales $</v>
          </cell>
          <cell r="D337" t="str">
            <v>03/1988 M+S</v>
          </cell>
          <cell r="E337" t="str">
            <v>03/1988</v>
          </cell>
          <cell r="F337" t="str">
            <v>03</v>
          </cell>
          <cell r="G337" t="str">
            <v>1988</v>
          </cell>
          <cell r="H337" t="str">
            <v>03/1/1988</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row>
        <row r="338">
          <cell r="A338" t="str">
            <v>MYLAN LABS, INC.</v>
          </cell>
          <cell r="B338" t="str">
            <v>METFORMIN ER (G) 01/2006 M/I</v>
          </cell>
          <cell r="C338" t="str">
            <v>Sales $</v>
          </cell>
          <cell r="D338" t="str">
            <v>01/2006 M/I</v>
          </cell>
          <cell r="E338" t="str">
            <v>01/2006</v>
          </cell>
          <cell r="F338" t="str">
            <v>01</v>
          </cell>
          <cell r="G338" t="str">
            <v>2006</v>
          </cell>
          <cell r="H338" t="str">
            <v>01/1/2006</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row>
        <row r="339">
          <cell r="A339" t="str">
            <v>MYLAN LABS, INC.</v>
          </cell>
          <cell r="B339" t="str">
            <v>METFORMIN ER (G) 10/2005 MYN</v>
          </cell>
          <cell r="C339" t="str">
            <v>Sales $</v>
          </cell>
          <cell r="D339" t="str">
            <v>10/2005 MYN</v>
          </cell>
          <cell r="E339" t="str">
            <v>10/2005</v>
          </cell>
          <cell r="F339" t="str">
            <v>10</v>
          </cell>
          <cell r="G339" t="str">
            <v>2005</v>
          </cell>
          <cell r="H339" t="str">
            <v>10/1/2005</v>
          </cell>
          <cell r="I339">
            <v>13804</v>
          </cell>
          <cell r="J339">
            <v>15777</v>
          </cell>
          <cell r="K339">
            <v>14982</v>
          </cell>
          <cell r="L339">
            <v>5416</v>
          </cell>
          <cell r="M339">
            <v>20305</v>
          </cell>
          <cell r="N339">
            <v>56516</v>
          </cell>
          <cell r="O339">
            <v>37594</v>
          </cell>
          <cell r="P339">
            <v>11471</v>
          </cell>
          <cell r="Q339">
            <v>2283</v>
          </cell>
          <cell r="R339">
            <v>828</v>
          </cell>
          <cell r="S339">
            <v>1311</v>
          </cell>
          <cell r="T339">
            <v>1430</v>
          </cell>
          <cell r="U339">
            <v>756</v>
          </cell>
          <cell r="V339">
            <v>82</v>
          </cell>
          <cell r="W339">
            <v>80</v>
          </cell>
          <cell r="X339">
            <v>69</v>
          </cell>
          <cell r="Y339">
            <v>57</v>
          </cell>
          <cell r="Z339">
            <v>137</v>
          </cell>
          <cell r="AA339">
            <v>34</v>
          </cell>
          <cell r="AB339">
            <v>116</v>
          </cell>
          <cell r="AC339">
            <v>111</v>
          </cell>
          <cell r="AD339">
            <v>35</v>
          </cell>
          <cell r="AE339">
            <v>32</v>
          </cell>
          <cell r="AF339">
            <v>41</v>
          </cell>
          <cell r="AG339">
            <v>34</v>
          </cell>
          <cell r="AH339">
            <v>30</v>
          </cell>
          <cell r="AI339">
            <v>53</v>
          </cell>
          <cell r="AJ339">
            <v>15</v>
          </cell>
          <cell r="AK339">
            <v>43</v>
          </cell>
          <cell r="AL339">
            <v>38</v>
          </cell>
          <cell r="AM339">
            <v>0</v>
          </cell>
          <cell r="AN339">
            <v>0</v>
          </cell>
          <cell r="AO339">
            <v>0</v>
          </cell>
          <cell r="AP339">
            <v>0</v>
          </cell>
          <cell r="AQ339">
            <v>0</v>
          </cell>
          <cell r="AR339">
            <v>0</v>
          </cell>
        </row>
        <row r="340">
          <cell r="A340" t="str">
            <v>MYLAN LABS, INC.</v>
          </cell>
          <cell r="B340" t="str">
            <v>METFORMIN HCL 01/2002 MYN</v>
          </cell>
          <cell r="C340" t="str">
            <v>Sales $</v>
          </cell>
          <cell r="D340" t="str">
            <v>01/2002 MYN</v>
          </cell>
          <cell r="E340" t="str">
            <v>01/2002</v>
          </cell>
          <cell r="F340" t="str">
            <v>01</v>
          </cell>
          <cell r="G340" t="str">
            <v>2002</v>
          </cell>
          <cell r="H340" t="str">
            <v>01/1/2002</v>
          </cell>
          <cell r="I340">
            <v>516916</v>
          </cell>
          <cell r="J340">
            <v>163287</v>
          </cell>
          <cell r="K340">
            <v>2733501</v>
          </cell>
          <cell r="L340">
            <v>3173800</v>
          </cell>
          <cell r="M340">
            <v>3974112</v>
          </cell>
          <cell r="N340">
            <v>4002876</v>
          </cell>
          <cell r="O340">
            <v>2767035</v>
          </cell>
          <cell r="P340">
            <v>3312015</v>
          </cell>
          <cell r="Q340">
            <v>4063862</v>
          </cell>
          <cell r="R340">
            <v>3250794</v>
          </cell>
          <cell r="S340">
            <v>2923464</v>
          </cell>
          <cell r="T340">
            <v>3706137</v>
          </cell>
          <cell r="U340">
            <v>2668928</v>
          </cell>
          <cell r="V340">
            <v>2729352</v>
          </cell>
          <cell r="W340">
            <v>2779798</v>
          </cell>
          <cell r="X340">
            <v>2639260</v>
          </cell>
          <cell r="Y340">
            <v>3137852</v>
          </cell>
          <cell r="Z340">
            <v>3332315</v>
          </cell>
          <cell r="AA340">
            <v>2784098</v>
          </cell>
          <cell r="AB340">
            <v>2932698</v>
          </cell>
          <cell r="AC340">
            <v>3622715</v>
          </cell>
          <cell r="AD340">
            <v>2170436</v>
          </cell>
          <cell r="AE340">
            <v>950817</v>
          </cell>
          <cell r="AF340">
            <v>978978</v>
          </cell>
          <cell r="AG340">
            <v>1039429</v>
          </cell>
          <cell r="AH340">
            <v>958059</v>
          </cell>
          <cell r="AI340">
            <v>1479444</v>
          </cell>
          <cell r="AJ340">
            <v>1590223</v>
          </cell>
          <cell r="AK340">
            <v>2781036</v>
          </cell>
          <cell r="AL340">
            <v>1515136</v>
          </cell>
          <cell r="AM340">
            <v>3118562</v>
          </cell>
          <cell r="AN340">
            <v>1892252</v>
          </cell>
          <cell r="AO340">
            <v>2566867</v>
          </cell>
          <cell r="AP340">
            <v>2331353</v>
          </cell>
          <cell r="AQ340">
            <v>2364993</v>
          </cell>
          <cell r="AR340">
            <v>2651558</v>
          </cell>
        </row>
        <row r="341">
          <cell r="A341" t="str">
            <v>MYLAN LABS, INC.</v>
          </cell>
          <cell r="B341" t="str">
            <v>METFORMIN HCL 02/2002 M/I</v>
          </cell>
          <cell r="C341" t="str">
            <v>Sales $</v>
          </cell>
          <cell r="D341" t="str">
            <v>02/2002 M/I</v>
          </cell>
          <cell r="E341" t="str">
            <v>02/2002</v>
          </cell>
          <cell r="F341" t="str">
            <v>02</v>
          </cell>
          <cell r="G341" t="str">
            <v>2002</v>
          </cell>
          <cell r="H341" t="str">
            <v>02/1/2002</v>
          </cell>
          <cell r="I341">
            <v>61377</v>
          </cell>
          <cell r="J341">
            <v>56830</v>
          </cell>
          <cell r="K341">
            <v>69098</v>
          </cell>
          <cell r="L341">
            <v>60738</v>
          </cell>
          <cell r="M341">
            <v>50994</v>
          </cell>
          <cell r="N341">
            <v>55786</v>
          </cell>
          <cell r="O341">
            <v>29176</v>
          </cell>
          <cell r="P341">
            <v>26003</v>
          </cell>
          <cell r="Q341">
            <v>27663</v>
          </cell>
          <cell r="R341">
            <v>12821</v>
          </cell>
          <cell r="S341">
            <v>11449</v>
          </cell>
          <cell r="T341">
            <v>10530</v>
          </cell>
          <cell r="U341">
            <v>7965</v>
          </cell>
          <cell r="V341">
            <v>6680</v>
          </cell>
          <cell r="W341">
            <v>7498</v>
          </cell>
          <cell r="X341">
            <v>5341</v>
          </cell>
          <cell r="Y341">
            <v>4806</v>
          </cell>
          <cell r="Z341">
            <v>6399</v>
          </cell>
          <cell r="AA341">
            <v>5261</v>
          </cell>
          <cell r="AB341">
            <v>5142</v>
          </cell>
          <cell r="AC341">
            <v>11409</v>
          </cell>
          <cell r="AD341">
            <v>10586</v>
          </cell>
          <cell r="AE341">
            <v>8057</v>
          </cell>
          <cell r="AF341">
            <v>15470</v>
          </cell>
          <cell r="AG341">
            <v>19395</v>
          </cell>
          <cell r="AH341">
            <v>12079</v>
          </cell>
          <cell r="AI341">
            <v>15799</v>
          </cell>
          <cell r="AJ341">
            <v>14221</v>
          </cell>
          <cell r="AK341">
            <v>25901</v>
          </cell>
          <cell r="AL341">
            <v>14109</v>
          </cell>
          <cell r="AM341">
            <v>12255</v>
          </cell>
          <cell r="AN341">
            <v>9863</v>
          </cell>
          <cell r="AO341">
            <v>10630</v>
          </cell>
          <cell r="AP341">
            <v>8604</v>
          </cell>
          <cell r="AQ341">
            <v>8584</v>
          </cell>
          <cell r="AR341">
            <v>11850</v>
          </cell>
        </row>
        <row r="342">
          <cell r="A342" t="str">
            <v>MYLAN LABS, INC.</v>
          </cell>
          <cell r="B342" t="str">
            <v>METHADONE HCL 01/2004 M/I</v>
          </cell>
          <cell r="C342" t="str">
            <v>Sales $</v>
          </cell>
          <cell r="D342" t="str">
            <v>01/2004 M/I</v>
          </cell>
          <cell r="E342" t="str">
            <v>01/2004</v>
          </cell>
          <cell r="F342" t="str">
            <v>01</v>
          </cell>
          <cell r="G342" t="str">
            <v>2004</v>
          </cell>
          <cell r="H342" t="str">
            <v>01/1/2004</v>
          </cell>
          <cell r="I342">
            <v>312818</v>
          </cell>
          <cell r="J342">
            <v>329001</v>
          </cell>
          <cell r="K342">
            <v>447184</v>
          </cell>
          <cell r="L342">
            <v>266660</v>
          </cell>
          <cell r="M342">
            <v>379007</v>
          </cell>
          <cell r="N342">
            <v>543740</v>
          </cell>
          <cell r="O342">
            <v>355604</v>
          </cell>
          <cell r="P342">
            <v>300404</v>
          </cell>
          <cell r="Q342">
            <v>415228</v>
          </cell>
          <cell r="R342">
            <v>328741</v>
          </cell>
          <cell r="S342">
            <v>426526</v>
          </cell>
          <cell r="T342">
            <v>476689</v>
          </cell>
          <cell r="U342">
            <v>353915</v>
          </cell>
          <cell r="V342">
            <v>415742</v>
          </cell>
          <cell r="W342">
            <v>493324</v>
          </cell>
          <cell r="X342">
            <v>340720</v>
          </cell>
          <cell r="Y342">
            <v>359043</v>
          </cell>
          <cell r="Z342">
            <v>529942</v>
          </cell>
          <cell r="AA342">
            <v>392088</v>
          </cell>
          <cell r="AB342">
            <v>404330</v>
          </cell>
          <cell r="AC342">
            <v>510884</v>
          </cell>
          <cell r="AD342">
            <v>435717</v>
          </cell>
          <cell r="AE342">
            <v>150527</v>
          </cell>
          <cell r="AF342">
            <v>56405</v>
          </cell>
          <cell r="AG342">
            <v>831035</v>
          </cell>
          <cell r="AH342">
            <v>435101</v>
          </cell>
          <cell r="AI342">
            <v>514841</v>
          </cell>
          <cell r="AJ342">
            <v>381590</v>
          </cell>
          <cell r="AK342">
            <v>393732</v>
          </cell>
          <cell r="AL342">
            <v>515617</v>
          </cell>
          <cell r="AM342">
            <v>308341</v>
          </cell>
          <cell r="AN342">
            <v>337424</v>
          </cell>
          <cell r="AO342">
            <v>452106</v>
          </cell>
          <cell r="AP342">
            <v>405273</v>
          </cell>
          <cell r="AQ342">
            <v>453787</v>
          </cell>
          <cell r="AR342">
            <v>539655</v>
          </cell>
        </row>
        <row r="343">
          <cell r="A343" t="str">
            <v>MYLAN LABS, INC.</v>
          </cell>
          <cell r="B343" t="str">
            <v>METHADONE HCL 10/1999 MYN</v>
          </cell>
          <cell r="C343" t="str">
            <v>Sales $</v>
          </cell>
          <cell r="D343" t="str">
            <v>10/1999 MYN</v>
          </cell>
          <cell r="E343" t="str">
            <v>10/1999</v>
          </cell>
          <cell r="F343" t="str">
            <v>10</v>
          </cell>
          <cell r="G343" t="str">
            <v>1999</v>
          </cell>
          <cell r="H343" t="str">
            <v>10/1/1999</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row>
        <row r="344">
          <cell r="A344" t="str">
            <v>MYLAN LABS, INC.</v>
          </cell>
          <cell r="B344" t="str">
            <v>METHAMPHETAMINE 05/2010 MYN</v>
          </cell>
          <cell r="C344" t="str">
            <v>Sales $</v>
          </cell>
          <cell r="D344" t="str">
            <v>05/2010 MYN</v>
          </cell>
          <cell r="E344" t="str">
            <v>05/2010</v>
          </cell>
          <cell r="F344" t="str">
            <v>05</v>
          </cell>
          <cell r="G344" t="str">
            <v>2010</v>
          </cell>
          <cell r="H344" t="str">
            <v>05/1/2010</v>
          </cell>
          <cell r="I344">
            <v>336350</v>
          </cell>
          <cell r="J344">
            <v>327190</v>
          </cell>
          <cell r="K344">
            <v>404519</v>
          </cell>
          <cell r="L344">
            <v>336509</v>
          </cell>
          <cell r="M344">
            <v>354412</v>
          </cell>
          <cell r="N344">
            <v>435346</v>
          </cell>
          <cell r="O344">
            <v>352868</v>
          </cell>
          <cell r="P344">
            <v>262763</v>
          </cell>
          <cell r="Q344">
            <v>302708</v>
          </cell>
          <cell r="R344">
            <v>316963</v>
          </cell>
          <cell r="S344">
            <v>322966</v>
          </cell>
          <cell r="T344">
            <v>353062</v>
          </cell>
          <cell r="U344">
            <v>435025</v>
          </cell>
          <cell r="V344">
            <v>428774</v>
          </cell>
          <cell r="W344">
            <v>481861</v>
          </cell>
          <cell r="X344">
            <v>407548</v>
          </cell>
          <cell r="Y344">
            <v>396576</v>
          </cell>
          <cell r="Z344">
            <v>481034</v>
          </cell>
          <cell r="AA344">
            <v>453919</v>
          </cell>
          <cell r="AB344">
            <v>413839</v>
          </cell>
          <cell r="AC344">
            <v>507574</v>
          </cell>
          <cell r="AD344">
            <v>478484</v>
          </cell>
          <cell r="AE344">
            <v>408492</v>
          </cell>
          <cell r="AF344">
            <v>543684</v>
          </cell>
          <cell r="AG344">
            <v>580129</v>
          </cell>
          <cell r="AH344">
            <v>354550</v>
          </cell>
          <cell r="AI344">
            <v>649465</v>
          </cell>
          <cell r="AJ344">
            <v>484633</v>
          </cell>
          <cell r="AK344">
            <v>497017</v>
          </cell>
          <cell r="AL344">
            <v>606408</v>
          </cell>
          <cell r="AM344">
            <v>500398</v>
          </cell>
          <cell r="AN344">
            <v>505602</v>
          </cell>
          <cell r="AO344">
            <v>626034</v>
          </cell>
          <cell r="AP344">
            <v>525454</v>
          </cell>
          <cell r="AQ344">
            <v>482143</v>
          </cell>
          <cell r="AR344">
            <v>613788</v>
          </cell>
        </row>
        <row r="345">
          <cell r="A345" t="str">
            <v>MYLAN LABS, INC.</v>
          </cell>
          <cell r="B345" t="str">
            <v>METHOTREXATE SOD 08/1992 MYN</v>
          </cell>
          <cell r="C345" t="str">
            <v>Sales $</v>
          </cell>
          <cell r="D345" t="str">
            <v>08/1992 MYN</v>
          </cell>
          <cell r="E345" t="str">
            <v>08/1992</v>
          </cell>
          <cell r="F345" t="str">
            <v>08</v>
          </cell>
          <cell r="G345" t="str">
            <v>1992</v>
          </cell>
          <cell r="H345" t="str">
            <v>08/1/1992</v>
          </cell>
          <cell r="I345">
            <v>1587274</v>
          </cell>
          <cell r="J345">
            <v>2830347</v>
          </cell>
          <cell r="K345">
            <v>3232340</v>
          </cell>
          <cell r="L345">
            <v>1803683</v>
          </cell>
          <cell r="M345">
            <v>2117229</v>
          </cell>
          <cell r="N345">
            <v>2593122</v>
          </cell>
          <cell r="O345">
            <v>1603933</v>
          </cell>
          <cell r="P345">
            <v>2193978</v>
          </cell>
          <cell r="Q345">
            <v>2916972</v>
          </cell>
          <cell r="R345">
            <v>2624075</v>
          </cell>
          <cell r="S345">
            <v>3219069</v>
          </cell>
          <cell r="T345">
            <v>3188835</v>
          </cell>
          <cell r="U345">
            <v>1756590</v>
          </cell>
          <cell r="V345">
            <v>2252069</v>
          </cell>
          <cell r="W345">
            <v>3500573</v>
          </cell>
          <cell r="X345">
            <v>1938994</v>
          </cell>
          <cell r="Y345">
            <v>1172731</v>
          </cell>
          <cell r="Z345">
            <v>2362867</v>
          </cell>
          <cell r="AA345">
            <v>600126</v>
          </cell>
          <cell r="AB345">
            <v>253839</v>
          </cell>
          <cell r="AC345">
            <v>537294</v>
          </cell>
          <cell r="AD345">
            <v>1184503</v>
          </cell>
          <cell r="AE345">
            <v>982296</v>
          </cell>
          <cell r="AF345">
            <v>1379957</v>
          </cell>
          <cell r="AG345">
            <v>743802</v>
          </cell>
          <cell r="AH345">
            <v>1180347</v>
          </cell>
          <cell r="AI345">
            <v>1771623</v>
          </cell>
          <cell r="AJ345">
            <v>1351725</v>
          </cell>
          <cell r="AK345">
            <v>1173840</v>
          </cell>
          <cell r="AL345">
            <v>1210924</v>
          </cell>
          <cell r="AM345">
            <v>598441</v>
          </cell>
          <cell r="AN345">
            <v>554964</v>
          </cell>
          <cell r="AO345">
            <v>486235</v>
          </cell>
          <cell r="AP345">
            <v>731537</v>
          </cell>
          <cell r="AQ345">
            <v>1190581</v>
          </cell>
          <cell r="AR345">
            <v>2741452</v>
          </cell>
        </row>
        <row r="346">
          <cell r="A346" t="str">
            <v>MYLAN LABS, INC.</v>
          </cell>
          <cell r="B346" t="str">
            <v>METHOTREXATE SOD 11/2001 M/I</v>
          </cell>
          <cell r="C346" t="str">
            <v>Sales $</v>
          </cell>
          <cell r="D346" t="str">
            <v>11/2001 M/I</v>
          </cell>
          <cell r="E346" t="str">
            <v>11/2001</v>
          </cell>
          <cell r="F346" t="str">
            <v>11</v>
          </cell>
          <cell r="G346" t="str">
            <v>2001</v>
          </cell>
          <cell r="H346" t="str">
            <v>11/1/2001</v>
          </cell>
          <cell r="I346">
            <v>3422</v>
          </cell>
          <cell r="J346">
            <v>2846</v>
          </cell>
          <cell r="K346">
            <v>4934</v>
          </cell>
          <cell r="L346">
            <v>2904</v>
          </cell>
          <cell r="M346">
            <v>2293</v>
          </cell>
          <cell r="N346">
            <v>3430</v>
          </cell>
          <cell r="O346">
            <v>3026</v>
          </cell>
          <cell r="P346">
            <v>3532</v>
          </cell>
          <cell r="Q346">
            <v>8943</v>
          </cell>
          <cell r="R346">
            <v>3020</v>
          </cell>
          <cell r="S346">
            <v>2829</v>
          </cell>
          <cell r="T346">
            <v>4076</v>
          </cell>
          <cell r="U346">
            <v>4611</v>
          </cell>
          <cell r="V346">
            <v>8134</v>
          </cell>
          <cell r="W346">
            <v>5276</v>
          </cell>
          <cell r="X346">
            <v>1406</v>
          </cell>
          <cell r="Y346">
            <v>2670</v>
          </cell>
          <cell r="Z346">
            <v>6264</v>
          </cell>
          <cell r="AA346">
            <v>5892</v>
          </cell>
          <cell r="AB346">
            <v>20766</v>
          </cell>
          <cell r="AC346">
            <v>20995</v>
          </cell>
          <cell r="AD346">
            <v>3961</v>
          </cell>
          <cell r="AE346">
            <v>22994</v>
          </cell>
          <cell r="AF346">
            <v>62843</v>
          </cell>
          <cell r="AG346">
            <v>46108</v>
          </cell>
          <cell r="AH346">
            <v>14569</v>
          </cell>
          <cell r="AI346">
            <v>19157</v>
          </cell>
          <cell r="AJ346">
            <v>32426</v>
          </cell>
          <cell r="AK346">
            <v>97517</v>
          </cell>
          <cell r="AL346">
            <v>108267</v>
          </cell>
          <cell r="AM346">
            <v>97332</v>
          </cell>
          <cell r="AN346">
            <v>74333</v>
          </cell>
          <cell r="AO346">
            <v>94068</v>
          </cell>
          <cell r="AP346">
            <v>166167</v>
          </cell>
          <cell r="AQ346">
            <v>138749</v>
          </cell>
          <cell r="AR346">
            <v>76959</v>
          </cell>
        </row>
        <row r="347">
          <cell r="A347" t="str">
            <v>MYLAN LABS, INC.</v>
          </cell>
          <cell r="B347" t="str">
            <v>METHYCLOTHIAZIDE 11/1989 MYN</v>
          </cell>
          <cell r="C347" t="str">
            <v>Sales $</v>
          </cell>
          <cell r="D347" t="str">
            <v>11/1989 MYN</v>
          </cell>
          <cell r="E347" t="str">
            <v>11/1989</v>
          </cell>
          <cell r="F347" t="str">
            <v>11</v>
          </cell>
          <cell r="G347" t="str">
            <v>1989</v>
          </cell>
          <cell r="H347" t="str">
            <v>11/1/1989</v>
          </cell>
          <cell r="I347">
            <v>77101</v>
          </cell>
          <cell r="J347">
            <v>66566</v>
          </cell>
          <cell r="K347">
            <v>94422</v>
          </cell>
          <cell r="L347">
            <v>102619</v>
          </cell>
          <cell r="M347">
            <v>101018</v>
          </cell>
          <cell r="N347">
            <v>148606</v>
          </cell>
          <cell r="O347">
            <v>115691</v>
          </cell>
          <cell r="P347">
            <v>100198</v>
          </cell>
          <cell r="Q347">
            <v>119326</v>
          </cell>
          <cell r="R347">
            <v>108002</v>
          </cell>
          <cell r="S347">
            <v>101701</v>
          </cell>
          <cell r="T347">
            <v>138499</v>
          </cell>
          <cell r="U347">
            <v>108436</v>
          </cell>
          <cell r="V347">
            <v>96159</v>
          </cell>
          <cell r="W347">
            <v>125484</v>
          </cell>
          <cell r="X347">
            <v>106461</v>
          </cell>
          <cell r="Y347">
            <v>100865</v>
          </cell>
          <cell r="Z347">
            <v>130989</v>
          </cell>
          <cell r="AA347">
            <v>115862</v>
          </cell>
          <cell r="AB347">
            <v>107270</v>
          </cell>
          <cell r="AC347">
            <v>123125</v>
          </cell>
          <cell r="AD347">
            <v>107825</v>
          </cell>
          <cell r="AE347">
            <v>107704</v>
          </cell>
          <cell r="AF347">
            <v>132857</v>
          </cell>
          <cell r="AG347">
            <v>118173</v>
          </cell>
          <cell r="AH347">
            <v>105987</v>
          </cell>
          <cell r="AI347">
            <v>114749</v>
          </cell>
          <cell r="AJ347">
            <v>101343</v>
          </cell>
          <cell r="AK347">
            <v>103662</v>
          </cell>
          <cell r="AL347">
            <v>121638</v>
          </cell>
          <cell r="AM347">
            <v>101650</v>
          </cell>
          <cell r="AN347">
            <v>91510</v>
          </cell>
          <cell r="AO347">
            <v>124686</v>
          </cell>
          <cell r="AP347">
            <v>101701</v>
          </cell>
          <cell r="AQ347">
            <v>92481</v>
          </cell>
          <cell r="AR347">
            <v>112289</v>
          </cell>
        </row>
        <row r="348">
          <cell r="A348" t="str">
            <v>MYLAN LABS, INC.</v>
          </cell>
          <cell r="B348" t="str">
            <v>METHYLDOPA 05/1987 M/I</v>
          </cell>
          <cell r="C348" t="str">
            <v>Sales $</v>
          </cell>
          <cell r="D348" t="str">
            <v>05/1987 M/I</v>
          </cell>
          <cell r="E348" t="str">
            <v>05/1987</v>
          </cell>
          <cell r="F348" t="str">
            <v>05</v>
          </cell>
          <cell r="G348" t="str">
            <v>1987</v>
          </cell>
          <cell r="H348" t="str">
            <v>05/1/1987</v>
          </cell>
          <cell r="I348">
            <v>6612</v>
          </cell>
          <cell r="J348">
            <v>9496</v>
          </cell>
          <cell r="K348">
            <v>15953</v>
          </cell>
          <cell r="L348">
            <v>14282</v>
          </cell>
          <cell r="M348">
            <v>14767</v>
          </cell>
          <cell r="N348">
            <v>8410</v>
          </cell>
          <cell r="O348">
            <v>6292</v>
          </cell>
          <cell r="P348">
            <v>6422</v>
          </cell>
          <cell r="Q348">
            <v>8946</v>
          </cell>
          <cell r="R348">
            <v>8835</v>
          </cell>
          <cell r="S348">
            <v>7476</v>
          </cell>
          <cell r="T348">
            <v>9237</v>
          </cell>
          <cell r="U348">
            <v>7935</v>
          </cell>
          <cell r="V348">
            <v>7336</v>
          </cell>
          <cell r="W348">
            <v>10809</v>
          </cell>
          <cell r="X348">
            <v>6789</v>
          </cell>
          <cell r="Y348">
            <v>5447</v>
          </cell>
          <cell r="Z348">
            <v>6886</v>
          </cell>
          <cell r="AA348">
            <v>5924</v>
          </cell>
          <cell r="AB348">
            <v>6750</v>
          </cell>
          <cell r="AC348">
            <v>9924</v>
          </cell>
          <cell r="AD348">
            <v>5840</v>
          </cell>
          <cell r="AE348">
            <v>4677</v>
          </cell>
          <cell r="AF348">
            <v>6062</v>
          </cell>
          <cell r="AG348">
            <v>5830</v>
          </cell>
          <cell r="AH348">
            <v>5848</v>
          </cell>
          <cell r="AI348">
            <v>10490</v>
          </cell>
          <cell r="AJ348">
            <v>6560</v>
          </cell>
          <cell r="AK348">
            <v>8295</v>
          </cell>
          <cell r="AL348">
            <v>13437</v>
          </cell>
          <cell r="AM348">
            <v>7018</v>
          </cell>
          <cell r="AN348">
            <v>4848</v>
          </cell>
          <cell r="AO348">
            <v>6064</v>
          </cell>
          <cell r="AP348">
            <v>4169</v>
          </cell>
          <cell r="AQ348">
            <v>3889</v>
          </cell>
          <cell r="AR348">
            <v>5493</v>
          </cell>
        </row>
        <row r="349">
          <cell r="A349" t="str">
            <v>MYLAN LABS, INC.</v>
          </cell>
          <cell r="B349" t="str">
            <v>METHYLDOPA 11/1985 MYN</v>
          </cell>
          <cell r="C349" t="str">
            <v>Sales $</v>
          </cell>
          <cell r="D349" t="str">
            <v>11/1985 MYN</v>
          </cell>
          <cell r="E349" t="str">
            <v>11/1985</v>
          </cell>
          <cell r="F349" t="str">
            <v>11</v>
          </cell>
          <cell r="G349" t="str">
            <v>1985</v>
          </cell>
          <cell r="H349" t="str">
            <v>11/1/1985</v>
          </cell>
          <cell r="I349">
            <v>236972</v>
          </cell>
          <cell r="J349">
            <v>247150</v>
          </cell>
          <cell r="K349">
            <v>340127</v>
          </cell>
          <cell r="L349">
            <v>270010</v>
          </cell>
          <cell r="M349">
            <v>292582</v>
          </cell>
          <cell r="N349">
            <v>283839</v>
          </cell>
          <cell r="O349">
            <v>211228</v>
          </cell>
          <cell r="P349">
            <v>228411</v>
          </cell>
          <cell r="Q349">
            <v>272640</v>
          </cell>
          <cell r="R349">
            <v>216115</v>
          </cell>
          <cell r="S349">
            <v>214076</v>
          </cell>
          <cell r="T349">
            <v>272415</v>
          </cell>
          <cell r="U349">
            <v>206636</v>
          </cell>
          <cell r="V349">
            <v>208863</v>
          </cell>
          <cell r="W349">
            <v>252831</v>
          </cell>
          <cell r="X349">
            <v>205996</v>
          </cell>
          <cell r="Y349">
            <v>214080</v>
          </cell>
          <cell r="Z349">
            <v>248310</v>
          </cell>
          <cell r="AA349">
            <v>196929</v>
          </cell>
          <cell r="AB349">
            <v>203916</v>
          </cell>
          <cell r="AC349">
            <v>268333</v>
          </cell>
          <cell r="AD349">
            <v>211111</v>
          </cell>
          <cell r="AE349">
            <v>215574</v>
          </cell>
          <cell r="AF349">
            <v>264720</v>
          </cell>
          <cell r="AG349">
            <v>234804</v>
          </cell>
          <cell r="AH349">
            <v>236433</v>
          </cell>
          <cell r="AI349">
            <v>305185</v>
          </cell>
          <cell r="AJ349">
            <v>250494</v>
          </cell>
          <cell r="AK349">
            <v>258376</v>
          </cell>
          <cell r="AL349">
            <v>305375</v>
          </cell>
          <cell r="AM349">
            <v>245519</v>
          </cell>
          <cell r="AN349">
            <v>235398</v>
          </cell>
          <cell r="AO349">
            <v>341454</v>
          </cell>
          <cell r="AP349">
            <v>268588</v>
          </cell>
          <cell r="AQ349">
            <v>269515</v>
          </cell>
          <cell r="AR349">
            <v>334182</v>
          </cell>
        </row>
        <row r="350">
          <cell r="A350" t="str">
            <v>MYLAN LABS, INC.</v>
          </cell>
          <cell r="B350" t="str">
            <v>METHYLDOPA/HCTZ 03/1987 MYN</v>
          </cell>
          <cell r="C350" t="str">
            <v>Sales $</v>
          </cell>
          <cell r="D350" t="str">
            <v>03/1987 MYN</v>
          </cell>
          <cell r="E350" t="str">
            <v>03/1987</v>
          </cell>
          <cell r="F350" t="str">
            <v>03</v>
          </cell>
          <cell r="G350" t="str">
            <v>1987</v>
          </cell>
          <cell r="H350" t="str">
            <v>03/1/1987</v>
          </cell>
          <cell r="I350">
            <v>54951</v>
          </cell>
          <cell r="J350">
            <v>51338</v>
          </cell>
          <cell r="K350">
            <v>62901</v>
          </cell>
          <cell r="L350">
            <v>47193</v>
          </cell>
          <cell r="M350">
            <v>50708</v>
          </cell>
          <cell r="N350">
            <v>57984</v>
          </cell>
          <cell r="O350">
            <v>45373</v>
          </cell>
          <cell r="P350">
            <v>43168</v>
          </cell>
          <cell r="Q350">
            <v>57083</v>
          </cell>
          <cell r="R350">
            <v>48811</v>
          </cell>
          <cell r="S350">
            <v>42463</v>
          </cell>
          <cell r="T350">
            <v>57751</v>
          </cell>
          <cell r="U350">
            <v>46123</v>
          </cell>
          <cell r="V350">
            <v>44442</v>
          </cell>
          <cell r="W350">
            <v>49780</v>
          </cell>
          <cell r="X350">
            <v>40044</v>
          </cell>
          <cell r="Y350">
            <v>38268</v>
          </cell>
          <cell r="Z350">
            <v>57052</v>
          </cell>
          <cell r="AA350">
            <v>58725</v>
          </cell>
          <cell r="AB350">
            <v>65205</v>
          </cell>
          <cell r="AC350">
            <v>83457</v>
          </cell>
          <cell r="AD350">
            <v>67347</v>
          </cell>
          <cell r="AE350">
            <v>63175</v>
          </cell>
          <cell r="AF350">
            <v>77070</v>
          </cell>
          <cell r="AG350">
            <v>62381</v>
          </cell>
          <cell r="AH350">
            <v>57248</v>
          </cell>
          <cell r="AI350">
            <v>68870</v>
          </cell>
          <cell r="AJ350">
            <v>51635</v>
          </cell>
          <cell r="AK350">
            <v>50972</v>
          </cell>
          <cell r="AL350">
            <v>61349</v>
          </cell>
          <cell r="AM350">
            <v>48439</v>
          </cell>
          <cell r="AN350">
            <v>58242</v>
          </cell>
          <cell r="AO350">
            <v>66911</v>
          </cell>
          <cell r="AP350">
            <v>50665</v>
          </cell>
          <cell r="AQ350">
            <v>57067</v>
          </cell>
          <cell r="AR350">
            <v>61657</v>
          </cell>
        </row>
        <row r="351">
          <cell r="A351" t="str">
            <v>MYLAN LABS, INC.</v>
          </cell>
          <cell r="B351" t="str">
            <v>METOCLOPRAMIDE HCL 06/2003 M/I</v>
          </cell>
          <cell r="C351" t="str">
            <v>Sales $</v>
          </cell>
          <cell r="D351" t="str">
            <v>06/2003 M/I</v>
          </cell>
          <cell r="E351" t="str">
            <v>06/2003</v>
          </cell>
          <cell r="F351" t="str">
            <v>06</v>
          </cell>
          <cell r="G351" t="str">
            <v>2003</v>
          </cell>
          <cell r="H351" t="str">
            <v>06/1/2003</v>
          </cell>
          <cell r="I351">
            <v>1264</v>
          </cell>
          <cell r="J351">
            <v>994</v>
          </cell>
          <cell r="K351">
            <v>1313</v>
          </cell>
          <cell r="L351">
            <v>1031</v>
          </cell>
          <cell r="M351">
            <v>1444</v>
          </cell>
          <cell r="N351">
            <v>1433</v>
          </cell>
          <cell r="O351">
            <v>1273</v>
          </cell>
          <cell r="P351">
            <v>2007</v>
          </cell>
          <cell r="Q351">
            <v>5123</v>
          </cell>
          <cell r="R351">
            <v>2089</v>
          </cell>
          <cell r="S351">
            <v>5098</v>
          </cell>
          <cell r="T351">
            <v>6504</v>
          </cell>
          <cell r="U351">
            <v>1741</v>
          </cell>
          <cell r="V351">
            <v>2242</v>
          </cell>
          <cell r="W351">
            <v>2624</v>
          </cell>
          <cell r="X351">
            <v>2482</v>
          </cell>
          <cell r="Y351">
            <v>1801</v>
          </cell>
          <cell r="Z351">
            <v>2273</v>
          </cell>
          <cell r="AA351">
            <v>2795</v>
          </cell>
          <cell r="AB351">
            <v>1136</v>
          </cell>
          <cell r="AC351">
            <v>3571</v>
          </cell>
          <cell r="AD351">
            <v>4054</v>
          </cell>
          <cell r="AE351">
            <v>4109</v>
          </cell>
          <cell r="AF351">
            <v>6123</v>
          </cell>
          <cell r="AG351">
            <v>3363</v>
          </cell>
          <cell r="AH351">
            <v>2810</v>
          </cell>
          <cell r="AI351">
            <v>2708</v>
          </cell>
          <cell r="AJ351">
            <v>2287</v>
          </cell>
          <cell r="AK351">
            <v>2070</v>
          </cell>
          <cell r="AL351">
            <v>2018</v>
          </cell>
          <cell r="AM351">
            <v>4682</v>
          </cell>
          <cell r="AN351">
            <v>8346</v>
          </cell>
          <cell r="AO351">
            <v>9811</v>
          </cell>
          <cell r="AP351">
            <v>8088</v>
          </cell>
          <cell r="AQ351">
            <v>7397</v>
          </cell>
          <cell r="AR351">
            <v>8890</v>
          </cell>
        </row>
        <row r="352">
          <cell r="A352" t="str">
            <v>MYLAN LABS, INC.</v>
          </cell>
          <cell r="B352" t="str">
            <v>METOLAZONE 01/2004 MYN</v>
          </cell>
          <cell r="C352" t="str">
            <v>Sales $</v>
          </cell>
          <cell r="D352" t="str">
            <v>01/2004 MYN</v>
          </cell>
          <cell r="E352" t="str">
            <v>01/2004</v>
          </cell>
          <cell r="F352" t="str">
            <v>01</v>
          </cell>
          <cell r="G352" t="str">
            <v>2004</v>
          </cell>
          <cell r="H352" t="str">
            <v>01/1/2004</v>
          </cell>
          <cell r="I352">
            <v>772231</v>
          </cell>
          <cell r="J352">
            <v>796859</v>
          </cell>
          <cell r="K352">
            <v>991051</v>
          </cell>
          <cell r="L352">
            <v>796918</v>
          </cell>
          <cell r="M352">
            <v>811327</v>
          </cell>
          <cell r="N352">
            <v>1022644</v>
          </cell>
          <cell r="O352">
            <v>813285</v>
          </cell>
          <cell r="P352">
            <v>820863</v>
          </cell>
          <cell r="Q352">
            <v>935379</v>
          </cell>
          <cell r="R352">
            <v>746385</v>
          </cell>
          <cell r="S352">
            <v>746234</v>
          </cell>
          <cell r="T352">
            <v>969653</v>
          </cell>
          <cell r="U352">
            <v>737164</v>
          </cell>
          <cell r="V352">
            <v>803505</v>
          </cell>
          <cell r="W352">
            <v>1572002</v>
          </cell>
          <cell r="X352">
            <v>1270932</v>
          </cell>
          <cell r="Y352">
            <v>1149860</v>
          </cell>
          <cell r="Z352">
            <v>1425334</v>
          </cell>
          <cell r="AA352">
            <v>1118787</v>
          </cell>
          <cell r="AB352">
            <v>1098659</v>
          </cell>
          <cell r="AC352">
            <v>1349141</v>
          </cell>
          <cell r="AD352">
            <v>1090099</v>
          </cell>
          <cell r="AE352">
            <v>1050212</v>
          </cell>
          <cell r="AF352">
            <v>1368606</v>
          </cell>
          <cell r="AG352">
            <v>1165468</v>
          </cell>
          <cell r="AH352">
            <v>1177111</v>
          </cell>
          <cell r="AI352">
            <v>1435109</v>
          </cell>
          <cell r="AJ352">
            <v>1141978</v>
          </cell>
          <cell r="AK352">
            <v>1169916</v>
          </cell>
          <cell r="AL352">
            <v>1418601</v>
          </cell>
          <cell r="AM352">
            <v>1274350</v>
          </cell>
          <cell r="AN352">
            <v>1318905</v>
          </cell>
          <cell r="AO352">
            <v>1947769</v>
          </cell>
          <cell r="AP352">
            <v>1946638</v>
          </cell>
          <cell r="AQ352">
            <v>1915110</v>
          </cell>
          <cell r="AR352">
            <v>2228949</v>
          </cell>
        </row>
        <row r="353">
          <cell r="A353" t="str">
            <v>MYLAN LABS, INC.</v>
          </cell>
          <cell r="B353" t="str">
            <v>METOLAZONE 02/2005 M/I</v>
          </cell>
          <cell r="C353" t="str">
            <v>Sales $</v>
          </cell>
          <cell r="D353" t="str">
            <v>02/2005 M/I</v>
          </cell>
          <cell r="E353" t="str">
            <v>02/2005</v>
          </cell>
          <cell r="F353" t="str">
            <v>02</v>
          </cell>
          <cell r="G353" t="str">
            <v>2005</v>
          </cell>
          <cell r="H353" t="str">
            <v>02/1/2005</v>
          </cell>
          <cell r="I353">
            <v>51711</v>
          </cell>
          <cell r="J353">
            <v>50142</v>
          </cell>
          <cell r="K353">
            <v>62751</v>
          </cell>
          <cell r="L353">
            <v>50199</v>
          </cell>
          <cell r="M353">
            <v>48911</v>
          </cell>
          <cell r="N353">
            <v>57609</v>
          </cell>
          <cell r="O353">
            <v>41362</v>
          </cell>
          <cell r="P353">
            <v>45121</v>
          </cell>
          <cell r="Q353">
            <v>55337</v>
          </cell>
          <cell r="R353">
            <v>42867</v>
          </cell>
          <cell r="S353">
            <v>41847</v>
          </cell>
          <cell r="T353">
            <v>56894</v>
          </cell>
          <cell r="U353">
            <v>49578</v>
          </cell>
          <cell r="V353">
            <v>48175</v>
          </cell>
          <cell r="W353">
            <v>68094</v>
          </cell>
          <cell r="X353">
            <v>53198</v>
          </cell>
          <cell r="Y353">
            <v>46926</v>
          </cell>
          <cell r="Z353">
            <v>49256</v>
          </cell>
          <cell r="AA353">
            <v>46834</v>
          </cell>
          <cell r="AB353">
            <v>43841</v>
          </cell>
          <cell r="AC353">
            <v>54978</v>
          </cell>
          <cell r="AD353">
            <v>50041</v>
          </cell>
          <cell r="AE353">
            <v>49003</v>
          </cell>
          <cell r="AF353">
            <v>69204</v>
          </cell>
          <cell r="AG353">
            <v>58034</v>
          </cell>
          <cell r="AH353">
            <v>54374</v>
          </cell>
          <cell r="AI353">
            <v>72677</v>
          </cell>
          <cell r="AJ353">
            <v>66400</v>
          </cell>
          <cell r="AK353">
            <v>56201</v>
          </cell>
          <cell r="AL353">
            <v>61550</v>
          </cell>
          <cell r="AM353">
            <v>54747</v>
          </cell>
          <cell r="AN353">
            <v>58527</v>
          </cell>
          <cell r="AO353">
            <v>131018</v>
          </cell>
          <cell r="AP353">
            <v>138008</v>
          </cell>
          <cell r="AQ353">
            <v>90430</v>
          </cell>
          <cell r="AR353">
            <v>205588</v>
          </cell>
        </row>
        <row r="354">
          <cell r="A354" t="str">
            <v>MYLAN LABS, INC.</v>
          </cell>
          <cell r="B354" t="str">
            <v>METOPROLOL SUCCIN 01/2012 MYN</v>
          </cell>
          <cell r="C354" t="str">
            <v>Sales $</v>
          </cell>
          <cell r="D354" t="str">
            <v>01/2012 MYN</v>
          </cell>
          <cell r="E354" t="str">
            <v>01/2012</v>
          </cell>
          <cell r="F354" t="str">
            <v>01</v>
          </cell>
          <cell r="G354" t="str">
            <v>2012</v>
          </cell>
          <cell r="H354" t="str">
            <v>01/1/2012</v>
          </cell>
          <cell r="I354">
            <v>0</v>
          </cell>
          <cell r="J354">
            <v>0</v>
          </cell>
          <cell r="K354">
            <v>0</v>
          </cell>
          <cell r="L354">
            <v>0</v>
          </cell>
          <cell r="M354">
            <v>0</v>
          </cell>
          <cell r="N354">
            <v>0</v>
          </cell>
          <cell r="O354">
            <v>0</v>
          </cell>
          <cell r="P354">
            <v>0</v>
          </cell>
          <cell r="Q354">
            <v>0</v>
          </cell>
          <cell r="R354">
            <v>0</v>
          </cell>
          <cell r="S354">
            <v>0</v>
          </cell>
          <cell r="T354">
            <v>0</v>
          </cell>
          <cell r="U354">
            <v>39302</v>
          </cell>
          <cell r="V354">
            <v>4167030</v>
          </cell>
          <cell r="W354">
            <v>11386077</v>
          </cell>
          <cell r="X354">
            <v>9036167</v>
          </cell>
          <cell r="Y354">
            <v>9369263</v>
          </cell>
          <cell r="Z354">
            <v>11318798</v>
          </cell>
          <cell r="AA354">
            <v>10055457</v>
          </cell>
          <cell r="AB354">
            <v>9001081</v>
          </cell>
          <cell r="AC354">
            <v>11232584</v>
          </cell>
          <cell r="AD354">
            <v>9169264</v>
          </cell>
          <cell r="AE354">
            <v>6703860</v>
          </cell>
          <cell r="AF354">
            <v>8473295</v>
          </cell>
          <cell r="AG354">
            <v>9098129</v>
          </cell>
          <cell r="AH354">
            <v>8632721</v>
          </cell>
          <cell r="AI354">
            <v>11121536</v>
          </cell>
          <cell r="AJ354">
            <v>9104957</v>
          </cell>
          <cell r="AK354">
            <v>9265188</v>
          </cell>
          <cell r="AL354">
            <v>11178977</v>
          </cell>
          <cell r="AM354">
            <v>9037560</v>
          </cell>
          <cell r="AN354">
            <v>8973211</v>
          </cell>
          <cell r="AO354">
            <v>11071481</v>
          </cell>
          <cell r="AP354">
            <v>9063127</v>
          </cell>
          <cell r="AQ354">
            <v>11256733</v>
          </cell>
          <cell r="AR354">
            <v>18033788</v>
          </cell>
        </row>
        <row r="355">
          <cell r="A355" t="str">
            <v>MYLAN LABS, INC.</v>
          </cell>
          <cell r="B355" t="str">
            <v>METOPROLOL SUCCIN 02/2012 M/I</v>
          </cell>
          <cell r="C355" t="str">
            <v>Sales $</v>
          </cell>
          <cell r="D355" t="str">
            <v>02/2012 M/I</v>
          </cell>
          <cell r="E355" t="str">
            <v>02/2012</v>
          </cell>
          <cell r="F355" t="str">
            <v>02</v>
          </cell>
          <cell r="G355" t="str">
            <v>2012</v>
          </cell>
          <cell r="H355" t="str">
            <v>02/1/2012</v>
          </cell>
          <cell r="I355">
            <v>0</v>
          </cell>
          <cell r="J355">
            <v>0</v>
          </cell>
          <cell r="K355">
            <v>0</v>
          </cell>
          <cell r="L355">
            <v>0</v>
          </cell>
          <cell r="M355">
            <v>0</v>
          </cell>
          <cell r="N355">
            <v>0</v>
          </cell>
          <cell r="O355">
            <v>0</v>
          </cell>
          <cell r="P355">
            <v>0</v>
          </cell>
          <cell r="Q355">
            <v>0</v>
          </cell>
          <cell r="R355">
            <v>0</v>
          </cell>
          <cell r="S355">
            <v>0</v>
          </cell>
          <cell r="T355">
            <v>0</v>
          </cell>
          <cell r="U355">
            <v>0</v>
          </cell>
          <cell r="V355">
            <v>13057</v>
          </cell>
          <cell r="W355">
            <v>62253</v>
          </cell>
          <cell r="X355">
            <v>57608</v>
          </cell>
          <cell r="Y355">
            <v>70623</v>
          </cell>
          <cell r="Z355">
            <v>99707</v>
          </cell>
          <cell r="AA355">
            <v>81182</v>
          </cell>
          <cell r="AB355">
            <v>74516</v>
          </cell>
          <cell r="AC355">
            <v>100973</v>
          </cell>
          <cell r="AD355">
            <v>65672</v>
          </cell>
          <cell r="AE355">
            <v>80934</v>
          </cell>
          <cell r="AF355">
            <v>107890</v>
          </cell>
          <cell r="AG355">
            <v>68449</v>
          </cell>
          <cell r="AH355">
            <v>56748</v>
          </cell>
          <cell r="AI355">
            <v>85766</v>
          </cell>
          <cell r="AJ355">
            <v>67541</v>
          </cell>
          <cell r="AK355">
            <v>67570</v>
          </cell>
          <cell r="AL355">
            <v>75979</v>
          </cell>
          <cell r="AM355">
            <v>57612</v>
          </cell>
          <cell r="AN355">
            <v>55239</v>
          </cell>
          <cell r="AO355">
            <v>88780</v>
          </cell>
          <cell r="AP355">
            <v>66604</v>
          </cell>
          <cell r="AQ355">
            <v>50695</v>
          </cell>
          <cell r="AR355">
            <v>39808</v>
          </cell>
        </row>
        <row r="356">
          <cell r="A356" t="str">
            <v>MYLAN LABS, INC.</v>
          </cell>
          <cell r="B356" t="str">
            <v>METOPROLOL TART 01/1994 MYN</v>
          </cell>
          <cell r="C356" t="str">
            <v>Sales $</v>
          </cell>
          <cell r="D356" t="str">
            <v>01/1994 MYN</v>
          </cell>
          <cell r="E356" t="str">
            <v>01/1994</v>
          </cell>
          <cell r="F356" t="str">
            <v>01</v>
          </cell>
          <cell r="G356" t="str">
            <v>1994</v>
          </cell>
          <cell r="H356" t="str">
            <v>01/1/1994</v>
          </cell>
          <cell r="I356">
            <v>3693612</v>
          </cell>
          <cell r="J356">
            <v>3609771</v>
          </cell>
          <cell r="K356">
            <v>4499234</v>
          </cell>
          <cell r="L356">
            <v>3706989</v>
          </cell>
          <cell r="M356">
            <v>3707677</v>
          </cell>
          <cell r="N356">
            <v>4320992</v>
          </cell>
          <cell r="O356">
            <v>3277535</v>
          </cell>
          <cell r="P356">
            <v>3363537</v>
          </cell>
          <cell r="Q356">
            <v>4012744</v>
          </cell>
          <cell r="R356">
            <v>3537078</v>
          </cell>
          <cell r="S356">
            <v>3604792</v>
          </cell>
          <cell r="T356">
            <v>4577599</v>
          </cell>
          <cell r="U356">
            <v>3079442</v>
          </cell>
          <cell r="V356">
            <v>3568034</v>
          </cell>
          <cell r="W356">
            <v>4309023</v>
          </cell>
          <cell r="X356">
            <v>3117037</v>
          </cell>
          <cell r="Y356">
            <v>2879190</v>
          </cell>
          <cell r="Z356">
            <v>3327245</v>
          </cell>
          <cell r="AA356">
            <v>2654303</v>
          </cell>
          <cell r="AB356">
            <v>2763200</v>
          </cell>
          <cell r="AC356">
            <v>3623097</v>
          </cell>
          <cell r="AD356">
            <v>2842470</v>
          </cell>
          <cell r="AE356">
            <v>2961605</v>
          </cell>
          <cell r="AF356">
            <v>3647834</v>
          </cell>
          <cell r="AG356">
            <v>3002414</v>
          </cell>
          <cell r="AH356">
            <v>2626924</v>
          </cell>
          <cell r="AI356">
            <v>3144359</v>
          </cell>
          <cell r="AJ356">
            <v>2808278</v>
          </cell>
          <cell r="AK356">
            <v>3148358</v>
          </cell>
          <cell r="AL356">
            <v>3665747</v>
          </cell>
          <cell r="AM356">
            <v>2938092</v>
          </cell>
          <cell r="AN356">
            <v>3009737</v>
          </cell>
          <cell r="AO356">
            <v>3166196</v>
          </cell>
          <cell r="AP356">
            <v>2616173</v>
          </cell>
          <cell r="AQ356">
            <v>3178189</v>
          </cell>
          <cell r="AR356">
            <v>3621289</v>
          </cell>
        </row>
        <row r="357">
          <cell r="A357" t="str">
            <v>MYLAN LABS, INC.</v>
          </cell>
          <cell r="B357" t="str">
            <v>METOPROLOL TART 05/1994 M/I</v>
          </cell>
          <cell r="C357" t="str">
            <v>Sales $</v>
          </cell>
          <cell r="D357" t="str">
            <v>05/1994 M/I</v>
          </cell>
          <cell r="E357" t="str">
            <v>05/1994</v>
          </cell>
          <cell r="F357" t="str">
            <v>05</v>
          </cell>
          <cell r="G357" t="str">
            <v>1994</v>
          </cell>
          <cell r="H357" t="str">
            <v>05/1/1994</v>
          </cell>
          <cell r="I357">
            <v>169845</v>
          </cell>
          <cell r="J357">
            <v>170340</v>
          </cell>
          <cell r="K357">
            <v>227460</v>
          </cell>
          <cell r="L357">
            <v>190245</v>
          </cell>
          <cell r="M357">
            <v>157513</v>
          </cell>
          <cell r="N357">
            <v>182468</v>
          </cell>
          <cell r="O357">
            <v>142563</v>
          </cell>
          <cell r="P357">
            <v>145337</v>
          </cell>
          <cell r="Q357">
            <v>184285</v>
          </cell>
          <cell r="R357">
            <v>147905</v>
          </cell>
          <cell r="S357">
            <v>136318</v>
          </cell>
          <cell r="T357">
            <v>179271</v>
          </cell>
          <cell r="U357">
            <v>137384</v>
          </cell>
          <cell r="V357">
            <v>139699</v>
          </cell>
          <cell r="W357">
            <v>168948</v>
          </cell>
          <cell r="X357">
            <v>134805</v>
          </cell>
          <cell r="Y357">
            <v>127344</v>
          </cell>
          <cell r="Z357">
            <v>135515</v>
          </cell>
          <cell r="AA357">
            <v>111964</v>
          </cell>
          <cell r="AB357">
            <v>112168</v>
          </cell>
          <cell r="AC357">
            <v>178911</v>
          </cell>
          <cell r="AD357">
            <v>131536</v>
          </cell>
          <cell r="AE357">
            <v>134051</v>
          </cell>
          <cell r="AF357">
            <v>172963</v>
          </cell>
          <cell r="AG357">
            <v>127675</v>
          </cell>
          <cell r="AH357">
            <v>132976</v>
          </cell>
          <cell r="AI357">
            <v>168955</v>
          </cell>
          <cell r="AJ357">
            <v>135025</v>
          </cell>
          <cell r="AK357">
            <v>127800</v>
          </cell>
          <cell r="AL357">
            <v>112161</v>
          </cell>
          <cell r="AM357">
            <v>53738</v>
          </cell>
          <cell r="AN357">
            <v>89327</v>
          </cell>
          <cell r="AO357">
            <v>119993</v>
          </cell>
          <cell r="AP357">
            <v>100872</v>
          </cell>
          <cell r="AQ357">
            <v>100345</v>
          </cell>
          <cell r="AR357">
            <v>127794</v>
          </cell>
        </row>
        <row r="358">
          <cell r="A358" t="str">
            <v>MYLAN LABS, INC.</v>
          </cell>
          <cell r="B358" t="str">
            <v>METOPROLOL/HCTZ 09/2004 MYN</v>
          </cell>
          <cell r="C358" t="str">
            <v>Sales $</v>
          </cell>
          <cell r="D358" t="str">
            <v>09/2004 MYN</v>
          </cell>
          <cell r="E358" t="str">
            <v>09/2004</v>
          </cell>
          <cell r="F358" t="str">
            <v>09</v>
          </cell>
          <cell r="G358" t="str">
            <v>2004</v>
          </cell>
          <cell r="H358" t="str">
            <v>09/1/2004</v>
          </cell>
          <cell r="I358">
            <v>966397</v>
          </cell>
          <cell r="J358">
            <v>916562</v>
          </cell>
          <cell r="K358">
            <v>1155282</v>
          </cell>
          <cell r="L358">
            <v>896877</v>
          </cell>
          <cell r="M358">
            <v>664068</v>
          </cell>
          <cell r="N358">
            <v>1312709</v>
          </cell>
          <cell r="O358">
            <v>969497</v>
          </cell>
          <cell r="P358">
            <v>962558</v>
          </cell>
          <cell r="Q358">
            <v>1102702</v>
          </cell>
          <cell r="R358">
            <v>887545</v>
          </cell>
          <cell r="S358">
            <v>861989</v>
          </cell>
          <cell r="T358">
            <v>1076649</v>
          </cell>
          <cell r="U358">
            <v>932681</v>
          </cell>
          <cell r="V358">
            <v>980595</v>
          </cell>
          <cell r="W358">
            <v>1213090</v>
          </cell>
          <cell r="X358">
            <v>1009885</v>
          </cell>
          <cell r="Y358">
            <v>1057809</v>
          </cell>
          <cell r="Z358">
            <v>1239489</v>
          </cell>
          <cell r="AA358">
            <v>915371</v>
          </cell>
          <cell r="AB358">
            <v>943856</v>
          </cell>
          <cell r="AC358">
            <v>981585</v>
          </cell>
          <cell r="AD358">
            <v>713023</v>
          </cell>
          <cell r="AE358">
            <v>668225</v>
          </cell>
          <cell r="AF358">
            <v>836817</v>
          </cell>
          <cell r="AG358">
            <v>703565</v>
          </cell>
          <cell r="AH358">
            <v>710086</v>
          </cell>
          <cell r="AI358">
            <v>913084</v>
          </cell>
          <cell r="AJ358">
            <v>717694</v>
          </cell>
          <cell r="AK358">
            <v>710119</v>
          </cell>
          <cell r="AL358">
            <v>848583</v>
          </cell>
          <cell r="AM358">
            <v>717567</v>
          </cell>
          <cell r="AN358">
            <v>691985</v>
          </cell>
          <cell r="AO358">
            <v>846187</v>
          </cell>
          <cell r="AP358">
            <v>596214</v>
          </cell>
          <cell r="AQ358">
            <v>679541</v>
          </cell>
          <cell r="AR358">
            <v>805747</v>
          </cell>
        </row>
        <row r="359">
          <cell r="A359" t="str">
            <v>MYLAN LABS, INC.</v>
          </cell>
          <cell r="B359" t="str">
            <v>METRONIDAZOLE 10/1986 M/I</v>
          </cell>
          <cell r="C359" t="str">
            <v>Sales $</v>
          </cell>
          <cell r="D359" t="str">
            <v>10/1986 M/I</v>
          </cell>
          <cell r="E359" t="str">
            <v>10/1986</v>
          </cell>
          <cell r="F359" t="str">
            <v>10</v>
          </cell>
          <cell r="G359" t="str">
            <v>1986</v>
          </cell>
          <cell r="H359" t="str">
            <v>10/1/1986</v>
          </cell>
          <cell r="I359">
            <v>60140</v>
          </cell>
          <cell r="J359">
            <v>87576</v>
          </cell>
          <cell r="K359">
            <v>95299</v>
          </cell>
          <cell r="L359">
            <v>85669</v>
          </cell>
          <cell r="M359">
            <v>109701</v>
          </cell>
          <cell r="N359">
            <v>118270</v>
          </cell>
          <cell r="O359">
            <v>131133</v>
          </cell>
          <cell r="P359">
            <v>118090</v>
          </cell>
          <cell r="Q359">
            <v>179395</v>
          </cell>
          <cell r="R359">
            <v>161379</v>
          </cell>
          <cell r="S359">
            <v>170889</v>
          </cell>
          <cell r="T359">
            <v>206250</v>
          </cell>
          <cell r="U359">
            <v>179498</v>
          </cell>
          <cell r="V359">
            <v>180047</v>
          </cell>
          <cell r="W359">
            <v>181301</v>
          </cell>
          <cell r="X359">
            <v>202726</v>
          </cell>
          <cell r="Y359">
            <v>220736</v>
          </cell>
          <cell r="Z359">
            <v>255885</v>
          </cell>
          <cell r="AA359">
            <v>149187</v>
          </cell>
          <cell r="AB359">
            <v>232187</v>
          </cell>
          <cell r="AC359">
            <v>282718</v>
          </cell>
          <cell r="AD359">
            <v>222525</v>
          </cell>
          <cell r="AE359">
            <v>217502</v>
          </cell>
          <cell r="AF359">
            <v>252537</v>
          </cell>
          <cell r="AG359">
            <v>196600</v>
          </cell>
          <cell r="AH359">
            <v>269546</v>
          </cell>
          <cell r="AI359">
            <v>355959</v>
          </cell>
          <cell r="AJ359">
            <v>304673</v>
          </cell>
          <cell r="AK359">
            <v>279668</v>
          </cell>
          <cell r="AL359">
            <v>339313</v>
          </cell>
          <cell r="AM359">
            <v>262884</v>
          </cell>
          <cell r="AN359">
            <v>263362</v>
          </cell>
          <cell r="AO359">
            <v>352501</v>
          </cell>
          <cell r="AP359">
            <v>282618</v>
          </cell>
          <cell r="AQ359">
            <v>255230</v>
          </cell>
          <cell r="AR359">
            <v>330495</v>
          </cell>
        </row>
        <row r="360">
          <cell r="A360" t="str">
            <v>MYLAN LABS, INC.</v>
          </cell>
          <cell r="B360" t="str">
            <v>MIDODRINE HCL 09/2003 MYN</v>
          </cell>
          <cell r="C360" t="str">
            <v>Sales $</v>
          </cell>
          <cell r="D360" t="str">
            <v>09/2003 MYN</v>
          </cell>
          <cell r="E360" t="str">
            <v>09/2003</v>
          </cell>
          <cell r="F360" t="str">
            <v>09</v>
          </cell>
          <cell r="G360" t="str">
            <v>2003</v>
          </cell>
          <cell r="H360" t="str">
            <v>09/1/2003</v>
          </cell>
          <cell r="I360">
            <v>1240956</v>
          </cell>
          <cell r="J360">
            <v>1210468</v>
          </cell>
          <cell r="K360">
            <v>1503005</v>
          </cell>
          <cell r="L360">
            <v>1195904</v>
          </cell>
          <cell r="M360">
            <v>1237887</v>
          </cell>
          <cell r="N360">
            <v>1621073</v>
          </cell>
          <cell r="O360">
            <v>1558180</v>
          </cell>
          <cell r="P360">
            <v>1285022</v>
          </cell>
          <cell r="Q360">
            <v>1580638</v>
          </cell>
          <cell r="R360">
            <v>1281112</v>
          </cell>
          <cell r="S360">
            <v>1299195</v>
          </cell>
          <cell r="T360">
            <v>1618406</v>
          </cell>
          <cell r="U360">
            <v>1255816</v>
          </cell>
          <cell r="V360">
            <v>1300571</v>
          </cell>
          <cell r="W360">
            <v>1602205</v>
          </cell>
          <cell r="X360">
            <v>1391458</v>
          </cell>
          <cell r="Y360">
            <v>1504123</v>
          </cell>
          <cell r="Z360">
            <v>2111335</v>
          </cell>
          <cell r="AA360">
            <v>1884108</v>
          </cell>
          <cell r="AB360">
            <v>1659030</v>
          </cell>
          <cell r="AC360">
            <v>1944921</v>
          </cell>
          <cell r="AD360">
            <v>1627235</v>
          </cell>
          <cell r="AE360">
            <v>1598011</v>
          </cell>
          <cell r="AF360">
            <v>1900966</v>
          </cell>
          <cell r="AG360">
            <v>1712850</v>
          </cell>
          <cell r="AH360">
            <v>1973668</v>
          </cell>
          <cell r="AI360">
            <v>1976264</v>
          </cell>
          <cell r="AJ360">
            <v>1706074</v>
          </cell>
          <cell r="AK360">
            <v>1759840</v>
          </cell>
          <cell r="AL360">
            <v>2116744</v>
          </cell>
          <cell r="AM360">
            <v>1703564</v>
          </cell>
          <cell r="AN360">
            <v>1843209</v>
          </cell>
          <cell r="AO360">
            <v>2408183</v>
          </cell>
          <cell r="AP360">
            <v>1863436</v>
          </cell>
          <cell r="AQ360">
            <v>1731695</v>
          </cell>
          <cell r="AR360">
            <v>2009638</v>
          </cell>
        </row>
        <row r="361">
          <cell r="A361" t="str">
            <v>MYLAN LABS, INC.</v>
          </cell>
          <cell r="B361" t="str">
            <v>MIDODRINE HCL 09/2006 M/I</v>
          </cell>
          <cell r="C361" t="str">
            <v>Sales $</v>
          </cell>
          <cell r="D361" t="str">
            <v>09/2006 M/I</v>
          </cell>
          <cell r="E361" t="str">
            <v>09/2006</v>
          </cell>
          <cell r="F361" t="str">
            <v>09</v>
          </cell>
          <cell r="G361" t="str">
            <v>2006</v>
          </cell>
          <cell r="H361" t="str">
            <v>09/1/2006</v>
          </cell>
          <cell r="I361">
            <v>119762</v>
          </cell>
          <cell r="J361">
            <v>113294</v>
          </cell>
          <cell r="K361">
            <v>142582</v>
          </cell>
          <cell r="L361">
            <v>99128</v>
          </cell>
          <cell r="M361">
            <v>102932</v>
          </cell>
          <cell r="N361">
            <v>121819</v>
          </cell>
          <cell r="O361">
            <v>104748</v>
          </cell>
          <cell r="P361">
            <v>90952</v>
          </cell>
          <cell r="Q361">
            <v>106004</v>
          </cell>
          <cell r="R361">
            <v>85709</v>
          </cell>
          <cell r="S361">
            <v>91031</v>
          </cell>
          <cell r="T361">
            <v>110296</v>
          </cell>
          <cell r="U361">
            <v>81587</v>
          </cell>
          <cell r="V361">
            <v>79926</v>
          </cell>
          <cell r="W361">
            <v>104160</v>
          </cell>
          <cell r="X361">
            <v>84528</v>
          </cell>
          <cell r="Y361">
            <v>96110</v>
          </cell>
          <cell r="Z361">
            <v>103389</v>
          </cell>
          <cell r="AA361">
            <v>74653</v>
          </cell>
          <cell r="AB361">
            <v>72775</v>
          </cell>
          <cell r="AC361">
            <v>111358</v>
          </cell>
          <cell r="AD361">
            <v>119930</v>
          </cell>
          <cell r="AE361">
            <v>74816</v>
          </cell>
          <cell r="AF361">
            <v>98201</v>
          </cell>
          <cell r="AG361">
            <v>75396</v>
          </cell>
          <cell r="AH361">
            <v>73023</v>
          </cell>
          <cell r="AI361">
            <v>79310</v>
          </cell>
          <cell r="AJ361">
            <v>61459</v>
          </cell>
          <cell r="AK361">
            <v>61471</v>
          </cell>
          <cell r="AL361">
            <v>82439</v>
          </cell>
          <cell r="AM361">
            <v>61349</v>
          </cell>
          <cell r="AN361">
            <v>67088</v>
          </cell>
          <cell r="AO361">
            <v>80753</v>
          </cell>
          <cell r="AP361">
            <v>59397</v>
          </cell>
          <cell r="AQ361">
            <v>52066</v>
          </cell>
          <cell r="AR361">
            <v>69842</v>
          </cell>
        </row>
        <row r="362">
          <cell r="A362" t="str">
            <v>MYLAN LABS, INC.</v>
          </cell>
          <cell r="B362" t="str">
            <v>MINOCYCLINE HCL ER 07/2010 MYN</v>
          </cell>
          <cell r="C362" t="str">
            <v>Sales $</v>
          </cell>
          <cell r="D362" t="str">
            <v>07/2010 MYN</v>
          </cell>
          <cell r="E362" t="str">
            <v>07/2010</v>
          </cell>
          <cell r="F362" t="str">
            <v>07</v>
          </cell>
          <cell r="G362" t="str">
            <v>2010</v>
          </cell>
          <cell r="H362" t="str">
            <v>07/1/2010</v>
          </cell>
          <cell r="I362">
            <v>6435964</v>
          </cell>
          <cell r="J362">
            <v>5563465</v>
          </cell>
          <cell r="K362">
            <v>6101924</v>
          </cell>
          <cell r="L362">
            <v>4630643</v>
          </cell>
          <cell r="M362">
            <v>4098630</v>
          </cell>
          <cell r="N362">
            <v>4917917</v>
          </cell>
          <cell r="O362">
            <v>3675152</v>
          </cell>
          <cell r="P362">
            <v>2439797</v>
          </cell>
          <cell r="Q362">
            <v>2396235</v>
          </cell>
          <cell r="R362">
            <v>1323631</v>
          </cell>
          <cell r="S362">
            <v>651418</v>
          </cell>
          <cell r="T362">
            <v>147917</v>
          </cell>
          <cell r="U362">
            <v>81398</v>
          </cell>
          <cell r="V362">
            <v>78280</v>
          </cell>
          <cell r="W362">
            <v>104136</v>
          </cell>
          <cell r="X362">
            <v>75684</v>
          </cell>
          <cell r="Y362">
            <v>65567</v>
          </cell>
          <cell r="Z362">
            <v>63087</v>
          </cell>
          <cell r="AA362">
            <v>70441</v>
          </cell>
          <cell r="AB362">
            <v>60795</v>
          </cell>
          <cell r="AC362">
            <v>59054</v>
          </cell>
          <cell r="AD362">
            <v>60984</v>
          </cell>
          <cell r="AE362">
            <v>72324</v>
          </cell>
          <cell r="AF362">
            <v>68126</v>
          </cell>
          <cell r="AG362">
            <v>55381</v>
          </cell>
          <cell r="AH362">
            <v>58101</v>
          </cell>
          <cell r="AI362">
            <v>53237</v>
          </cell>
          <cell r="AJ362">
            <v>29796</v>
          </cell>
          <cell r="AK362">
            <v>28714</v>
          </cell>
          <cell r="AL362">
            <v>12558</v>
          </cell>
          <cell r="AM362">
            <v>12934</v>
          </cell>
          <cell r="AN362">
            <v>2805</v>
          </cell>
          <cell r="AO362">
            <v>15344</v>
          </cell>
          <cell r="AP362">
            <v>22874</v>
          </cell>
          <cell r="AQ362">
            <v>26076</v>
          </cell>
          <cell r="AR362">
            <v>42595</v>
          </cell>
        </row>
        <row r="363">
          <cell r="A363" t="str">
            <v>MYLAN LABS, INC.</v>
          </cell>
          <cell r="B363" t="str">
            <v>MIRTAZAPINE 06/2003 MYN</v>
          </cell>
          <cell r="C363" t="str">
            <v>Sales $</v>
          </cell>
          <cell r="D363" t="str">
            <v>06/2003 MYN</v>
          </cell>
          <cell r="E363" t="str">
            <v>06/2003</v>
          </cell>
          <cell r="F363" t="str">
            <v>06</v>
          </cell>
          <cell r="G363" t="str">
            <v>2003</v>
          </cell>
          <cell r="H363" t="str">
            <v>06/1/2003</v>
          </cell>
          <cell r="I363">
            <v>807621</v>
          </cell>
          <cell r="J363">
            <v>634297</v>
          </cell>
          <cell r="K363">
            <v>761743</v>
          </cell>
          <cell r="L363">
            <v>717577</v>
          </cell>
          <cell r="M363">
            <v>689812</v>
          </cell>
          <cell r="N363">
            <v>835982</v>
          </cell>
          <cell r="O363">
            <v>623497</v>
          </cell>
          <cell r="P363">
            <v>646299</v>
          </cell>
          <cell r="Q363">
            <v>799882</v>
          </cell>
          <cell r="R363">
            <v>655490</v>
          </cell>
          <cell r="S363">
            <v>692603</v>
          </cell>
          <cell r="T363">
            <v>857558</v>
          </cell>
          <cell r="U363">
            <v>510086</v>
          </cell>
          <cell r="V363">
            <v>264961</v>
          </cell>
          <cell r="W363">
            <v>980233</v>
          </cell>
          <cell r="X363">
            <v>504948</v>
          </cell>
          <cell r="Y363">
            <v>429016</v>
          </cell>
          <cell r="Z363">
            <v>472903</v>
          </cell>
          <cell r="AA363">
            <v>392565</v>
          </cell>
          <cell r="AB363">
            <v>382066</v>
          </cell>
          <cell r="AC363">
            <v>474478</v>
          </cell>
          <cell r="AD363">
            <v>386259</v>
          </cell>
          <cell r="AE363">
            <v>389848</v>
          </cell>
          <cell r="AF363">
            <v>491099</v>
          </cell>
          <cell r="AG363">
            <v>417388</v>
          </cell>
          <cell r="AH363">
            <v>389583</v>
          </cell>
          <cell r="AI363">
            <v>469996</v>
          </cell>
          <cell r="AJ363">
            <v>370318</v>
          </cell>
          <cell r="AK363">
            <v>375351</v>
          </cell>
          <cell r="AL363">
            <v>462685</v>
          </cell>
          <cell r="AM363">
            <v>370419</v>
          </cell>
          <cell r="AN363">
            <v>396062</v>
          </cell>
          <cell r="AO363">
            <v>635521</v>
          </cell>
          <cell r="AP363">
            <v>628706</v>
          </cell>
          <cell r="AQ363">
            <v>736077</v>
          </cell>
          <cell r="AR363">
            <v>585719</v>
          </cell>
        </row>
        <row r="364">
          <cell r="A364" t="str">
            <v>MYLAN LABS, INC.</v>
          </cell>
          <cell r="B364" t="str">
            <v>MIRTAZAPINE 08/2003 M/I</v>
          </cell>
          <cell r="C364" t="str">
            <v>Sales $</v>
          </cell>
          <cell r="D364" t="str">
            <v>08/2003 M/I</v>
          </cell>
          <cell r="E364" t="str">
            <v>08/2003</v>
          </cell>
          <cell r="F364" t="str">
            <v>08</v>
          </cell>
          <cell r="G364" t="str">
            <v>2003</v>
          </cell>
          <cell r="H364" t="str">
            <v>08/1/2003</v>
          </cell>
          <cell r="I364">
            <v>102390</v>
          </cell>
          <cell r="J364">
            <v>87041</v>
          </cell>
          <cell r="K364">
            <v>108294</v>
          </cell>
          <cell r="L364">
            <v>89720</v>
          </cell>
          <cell r="M364">
            <v>79963</v>
          </cell>
          <cell r="N364">
            <v>101871</v>
          </cell>
          <cell r="O364">
            <v>77582</v>
          </cell>
          <cell r="P364">
            <v>78814</v>
          </cell>
          <cell r="Q364">
            <v>95995</v>
          </cell>
          <cell r="R364">
            <v>75957</v>
          </cell>
          <cell r="S364">
            <v>75793</v>
          </cell>
          <cell r="T364">
            <v>90839</v>
          </cell>
          <cell r="U364">
            <v>71457</v>
          </cell>
          <cell r="V364">
            <v>71944</v>
          </cell>
          <cell r="W364">
            <v>90155</v>
          </cell>
          <cell r="X364">
            <v>69054</v>
          </cell>
          <cell r="Y364">
            <v>62328</v>
          </cell>
          <cell r="Z364">
            <v>80620</v>
          </cell>
          <cell r="AA364">
            <v>55844</v>
          </cell>
          <cell r="AB364">
            <v>53750</v>
          </cell>
          <cell r="AC364">
            <v>79056</v>
          </cell>
          <cell r="AD364">
            <v>56284</v>
          </cell>
          <cell r="AE364">
            <v>61654</v>
          </cell>
          <cell r="AF364">
            <v>71714</v>
          </cell>
          <cell r="AG364">
            <v>61628</v>
          </cell>
          <cell r="AH364">
            <v>65499</v>
          </cell>
          <cell r="AI364">
            <v>77480</v>
          </cell>
          <cell r="AJ364">
            <v>58965</v>
          </cell>
          <cell r="AK364">
            <v>58962</v>
          </cell>
          <cell r="AL364">
            <v>78171</v>
          </cell>
          <cell r="AM364">
            <v>59953</v>
          </cell>
          <cell r="AN364">
            <v>56280</v>
          </cell>
          <cell r="AO364">
            <v>93056</v>
          </cell>
          <cell r="AP364">
            <v>144575</v>
          </cell>
          <cell r="AQ364">
            <v>194022</v>
          </cell>
          <cell r="AR364">
            <v>175692</v>
          </cell>
        </row>
        <row r="365">
          <cell r="A365" t="str">
            <v>MYLAN LABS, INC.</v>
          </cell>
          <cell r="B365" t="str">
            <v>MODAFINIL 09/2012 M/I</v>
          </cell>
          <cell r="C365" t="str">
            <v>Sales $</v>
          </cell>
          <cell r="D365" t="str">
            <v>09/2012 M/I</v>
          </cell>
          <cell r="E365" t="str">
            <v>09/2012</v>
          </cell>
          <cell r="F365" t="str">
            <v>09</v>
          </cell>
          <cell r="G365" t="str">
            <v>2012</v>
          </cell>
          <cell r="H365" t="str">
            <v>09/1/2012</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49253</v>
          </cell>
          <cell r="AD365">
            <v>241442</v>
          </cell>
          <cell r="AE365">
            <v>356158</v>
          </cell>
          <cell r="AF365">
            <v>449146</v>
          </cell>
          <cell r="AG365">
            <v>409127</v>
          </cell>
          <cell r="AH365">
            <v>536540</v>
          </cell>
          <cell r="AI365">
            <v>674167</v>
          </cell>
          <cell r="AJ365">
            <v>414132</v>
          </cell>
          <cell r="AK365">
            <v>245132</v>
          </cell>
          <cell r="AL365">
            <v>230661</v>
          </cell>
          <cell r="AM365">
            <v>453674</v>
          </cell>
          <cell r="AN365">
            <v>345706</v>
          </cell>
          <cell r="AO365">
            <v>454824</v>
          </cell>
          <cell r="AP365">
            <v>351850</v>
          </cell>
          <cell r="AQ365">
            <v>329179</v>
          </cell>
          <cell r="AR365">
            <v>401497</v>
          </cell>
        </row>
        <row r="366">
          <cell r="A366" t="str">
            <v>MYLAN LABS, INC.</v>
          </cell>
          <cell r="B366" t="str">
            <v>MODAFINIL 09/2012 MYN</v>
          </cell>
          <cell r="C366" t="str">
            <v>Sales $</v>
          </cell>
          <cell r="D366" t="str">
            <v>09/2012 MYN</v>
          </cell>
          <cell r="E366" t="str">
            <v>09/2012</v>
          </cell>
          <cell r="F366" t="str">
            <v>09</v>
          </cell>
          <cell r="G366" t="str">
            <v>2012</v>
          </cell>
          <cell r="H366" t="str">
            <v>09/1/2012</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27820026</v>
          </cell>
          <cell r="AD366">
            <v>27061238</v>
          </cell>
          <cell r="AE366">
            <v>24311474</v>
          </cell>
          <cell r="AF366">
            <v>31290231</v>
          </cell>
          <cell r="AG366">
            <v>24227119</v>
          </cell>
          <cell r="AH366">
            <v>20898271</v>
          </cell>
          <cell r="AI366">
            <v>15286295</v>
          </cell>
          <cell r="AJ366">
            <v>9531148</v>
          </cell>
          <cell r="AK366">
            <v>9102054</v>
          </cell>
          <cell r="AL366">
            <v>11043327</v>
          </cell>
          <cell r="AM366">
            <v>8038767</v>
          </cell>
          <cell r="AN366">
            <v>10952978</v>
          </cell>
          <cell r="AO366">
            <v>13706706</v>
          </cell>
          <cell r="AP366">
            <v>7768801</v>
          </cell>
          <cell r="AQ366">
            <v>9445434</v>
          </cell>
          <cell r="AR366">
            <v>10295318</v>
          </cell>
        </row>
        <row r="367">
          <cell r="A367" t="str">
            <v>MYLAN LABS, INC.</v>
          </cell>
          <cell r="B367" t="str">
            <v>MONTELUKAST SOD 08/2012 MYN</v>
          </cell>
          <cell r="C367" t="str">
            <v>Sales $</v>
          </cell>
          <cell r="D367" t="str">
            <v>08/2012 MYN</v>
          </cell>
          <cell r="E367" t="str">
            <v>08/2012</v>
          </cell>
          <cell r="F367" t="str">
            <v>08</v>
          </cell>
          <cell r="G367" t="str">
            <v>2012</v>
          </cell>
          <cell r="H367" t="str">
            <v>08/1/2012</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9863955</v>
          </cell>
          <cell r="AC367">
            <v>39616353</v>
          </cell>
          <cell r="AD367">
            <v>29496336</v>
          </cell>
          <cell r="AE367">
            <v>15720912</v>
          </cell>
          <cell r="AF367">
            <v>21639571</v>
          </cell>
          <cell r="AG367">
            <v>22688532</v>
          </cell>
          <cell r="AH367">
            <v>10571689</v>
          </cell>
          <cell r="AI367">
            <v>9860332</v>
          </cell>
          <cell r="AJ367">
            <v>13075301</v>
          </cell>
          <cell r="AK367">
            <v>5996925</v>
          </cell>
          <cell r="AL367">
            <v>4664530</v>
          </cell>
          <cell r="AM367">
            <v>4307017</v>
          </cell>
          <cell r="AN367">
            <v>2506395</v>
          </cell>
          <cell r="AO367">
            <v>6727956</v>
          </cell>
          <cell r="AP367">
            <v>5770831</v>
          </cell>
          <cell r="AQ367">
            <v>5462694</v>
          </cell>
          <cell r="AR367">
            <v>8045815</v>
          </cell>
        </row>
        <row r="368">
          <cell r="A368" t="str">
            <v>MYLAN LABS, INC.</v>
          </cell>
          <cell r="B368" t="str">
            <v>MONTELUKAST SOD 09/2012 M/I</v>
          </cell>
          <cell r="C368" t="str">
            <v>Sales $</v>
          </cell>
          <cell r="D368" t="str">
            <v>09/2012 M/I</v>
          </cell>
          <cell r="E368" t="str">
            <v>09/2012</v>
          </cell>
          <cell r="F368" t="str">
            <v>09</v>
          </cell>
          <cell r="G368" t="str">
            <v>2012</v>
          </cell>
          <cell r="H368" t="str">
            <v>09/1/2012</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11755</v>
          </cell>
          <cell r="AD368">
            <v>29416</v>
          </cell>
          <cell r="AE368">
            <v>24576</v>
          </cell>
          <cell r="AF368">
            <v>39455</v>
          </cell>
          <cell r="AG368">
            <v>38682</v>
          </cell>
          <cell r="AH368">
            <v>38740</v>
          </cell>
          <cell r="AI368">
            <v>55865</v>
          </cell>
          <cell r="AJ368">
            <v>34494</v>
          </cell>
          <cell r="AK368">
            <v>30408</v>
          </cell>
          <cell r="AL368">
            <v>37449</v>
          </cell>
          <cell r="AM368">
            <v>30613</v>
          </cell>
          <cell r="AN368">
            <v>29604</v>
          </cell>
          <cell r="AO368">
            <v>38382</v>
          </cell>
          <cell r="AP368">
            <v>38731</v>
          </cell>
          <cell r="AQ368">
            <v>36699</v>
          </cell>
          <cell r="AR368">
            <v>45704</v>
          </cell>
        </row>
        <row r="369">
          <cell r="A369" t="str">
            <v>MYLAN LABS, INC.</v>
          </cell>
          <cell r="B369" t="str">
            <v>MORPHINE SULF 11/2011 MYN</v>
          </cell>
          <cell r="C369" t="str">
            <v>Sales $</v>
          </cell>
          <cell r="D369" t="str">
            <v>11/2011 MYN</v>
          </cell>
          <cell r="E369" t="str">
            <v>11/2011</v>
          </cell>
          <cell r="F369" t="str">
            <v>11</v>
          </cell>
          <cell r="G369" t="str">
            <v>2011</v>
          </cell>
          <cell r="H369" t="str">
            <v>11/1/2011</v>
          </cell>
          <cell r="I369">
            <v>0</v>
          </cell>
          <cell r="J369">
            <v>0</v>
          </cell>
          <cell r="K369">
            <v>0</v>
          </cell>
          <cell r="L369">
            <v>0</v>
          </cell>
          <cell r="M369">
            <v>0</v>
          </cell>
          <cell r="N369">
            <v>0</v>
          </cell>
          <cell r="O369">
            <v>0</v>
          </cell>
          <cell r="P369">
            <v>0</v>
          </cell>
          <cell r="Q369">
            <v>0</v>
          </cell>
          <cell r="R369">
            <v>0</v>
          </cell>
          <cell r="S369">
            <v>266675</v>
          </cell>
          <cell r="T369">
            <v>3886589</v>
          </cell>
          <cell r="U369">
            <v>2040335</v>
          </cell>
          <cell r="V369">
            <v>2315392</v>
          </cell>
          <cell r="W369">
            <v>2663364</v>
          </cell>
          <cell r="X369">
            <v>2753719</v>
          </cell>
          <cell r="Y369">
            <v>3864649</v>
          </cell>
          <cell r="Z369">
            <v>3752277</v>
          </cell>
          <cell r="AA369">
            <v>1604288</v>
          </cell>
          <cell r="AB369">
            <v>1619771</v>
          </cell>
          <cell r="AC369">
            <v>1776696</v>
          </cell>
          <cell r="AD369">
            <v>1228267</v>
          </cell>
          <cell r="AE369">
            <v>1215729</v>
          </cell>
          <cell r="AF369">
            <v>1470629</v>
          </cell>
          <cell r="AG369">
            <v>818006</v>
          </cell>
          <cell r="AH369">
            <v>408217</v>
          </cell>
          <cell r="AI369">
            <v>851022</v>
          </cell>
          <cell r="AJ369">
            <v>886470</v>
          </cell>
          <cell r="AK369">
            <v>482207</v>
          </cell>
          <cell r="AL369">
            <v>544737</v>
          </cell>
          <cell r="AM369">
            <v>489828</v>
          </cell>
          <cell r="AN369">
            <v>614834</v>
          </cell>
          <cell r="AO369">
            <v>853632</v>
          </cell>
          <cell r="AP369">
            <v>1255440</v>
          </cell>
          <cell r="AQ369">
            <v>1965658</v>
          </cell>
          <cell r="AR369">
            <v>3528314</v>
          </cell>
        </row>
        <row r="370">
          <cell r="A370" t="str">
            <v>MYLAN LABS, INC.</v>
          </cell>
          <cell r="B370" t="str">
            <v>MYCOPHENOLATE MOF 05/2009 MYN</v>
          </cell>
          <cell r="C370" t="str">
            <v>Sales $</v>
          </cell>
          <cell r="D370" t="str">
            <v>05/2009 MYN</v>
          </cell>
          <cell r="E370" t="str">
            <v>05/2009</v>
          </cell>
          <cell r="F370" t="str">
            <v>05</v>
          </cell>
          <cell r="G370" t="str">
            <v>2009</v>
          </cell>
          <cell r="H370" t="str">
            <v>05/1/2009</v>
          </cell>
          <cell r="I370">
            <v>363507</v>
          </cell>
          <cell r="J370">
            <v>372596</v>
          </cell>
          <cell r="K370">
            <v>474750</v>
          </cell>
          <cell r="L370">
            <v>362139</v>
          </cell>
          <cell r="M370">
            <v>345417</v>
          </cell>
          <cell r="N370">
            <v>889276</v>
          </cell>
          <cell r="O370">
            <v>837566</v>
          </cell>
          <cell r="P370">
            <v>447412</v>
          </cell>
          <cell r="Q370">
            <v>476860</v>
          </cell>
          <cell r="R370">
            <v>313262</v>
          </cell>
          <cell r="S370">
            <v>277537</v>
          </cell>
          <cell r="T370">
            <v>370814</v>
          </cell>
          <cell r="U370">
            <v>294858</v>
          </cell>
          <cell r="V370">
            <v>209356</v>
          </cell>
          <cell r="W370">
            <v>177978</v>
          </cell>
          <cell r="X370">
            <v>62973</v>
          </cell>
          <cell r="Y370">
            <v>66223</v>
          </cell>
          <cell r="Z370">
            <v>153376</v>
          </cell>
          <cell r="AA370">
            <v>120321</v>
          </cell>
          <cell r="AB370">
            <v>122105</v>
          </cell>
          <cell r="AC370">
            <v>108733</v>
          </cell>
          <cell r="AD370">
            <v>81548</v>
          </cell>
          <cell r="AE370">
            <v>66187</v>
          </cell>
          <cell r="AF370">
            <v>78515</v>
          </cell>
          <cell r="AG370">
            <v>42131</v>
          </cell>
          <cell r="AH370">
            <v>30157</v>
          </cell>
          <cell r="AI370">
            <v>37770</v>
          </cell>
          <cell r="AJ370">
            <v>69803</v>
          </cell>
          <cell r="AK370">
            <v>73500</v>
          </cell>
          <cell r="AL370">
            <v>97450</v>
          </cell>
          <cell r="AM370">
            <v>93008</v>
          </cell>
          <cell r="AN370">
            <v>78678</v>
          </cell>
          <cell r="AO370">
            <v>61908</v>
          </cell>
          <cell r="AP370">
            <v>33156</v>
          </cell>
          <cell r="AQ370">
            <v>50898</v>
          </cell>
          <cell r="AR370">
            <v>81880</v>
          </cell>
        </row>
        <row r="371">
          <cell r="A371" t="str">
            <v>MYLAN LABS, INC.</v>
          </cell>
          <cell r="B371" t="str">
            <v>MYCOPHENOLATE MOF 06/2009 M/I</v>
          </cell>
          <cell r="C371" t="str">
            <v>Sales $</v>
          </cell>
          <cell r="D371" t="str">
            <v>06/2009 M/I</v>
          </cell>
          <cell r="E371" t="str">
            <v>06/2009</v>
          </cell>
          <cell r="F371" t="str">
            <v>06</v>
          </cell>
          <cell r="G371" t="str">
            <v>2009</v>
          </cell>
          <cell r="H371" t="str">
            <v>06/1/2009</v>
          </cell>
          <cell r="I371">
            <v>45660</v>
          </cell>
          <cell r="J371">
            <v>52502</v>
          </cell>
          <cell r="K371">
            <v>57471</v>
          </cell>
          <cell r="L371">
            <v>36247</v>
          </cell>
          <cell r="M371">
            <v>30903</v>
          </cell>
          <cell r="N371">
            <v>40993</v>
          </cell>
          <cell r="O371">
            <v>29579</v>
          </cell>
          <cell r="P371">
            <v>31373</v>
          </cell>
          <cell r="Q371">
            <v>50910</v>
          </cell>
          <cell r="R371">
            <v>29330</v>
          </cell>
          <cell r="S371">
            <v>30958</v>
          </cell>
          <cell r="T371">
            <v>69789</v>
          </cell>
          <cell r="U371">
            <v>43046</v>
          </cell>
          <cell r="V371">
            <v>40313</v>
          </cell>
          <cell r="W371">
            <v>56490</v>
          </cell>
          <cell r="X371">
            <v>45371</v>
          </cell>
          <cell r="Y371">
            <v>43851</v>
          </cell>
          <cell r="Z371">
            <v>53976</v>
          </cell>
          <cell r="AA371">
            <v>41401</v>
          </cell>
          <cell r="AB371">
            <v>18489</v>
          </cell>
          <cell r="AC371">
            <v>43330</v>
          </cell>
          <cell r="AD371">
            <v>36770</v>
          </cell>
          <cell r="AE371">
            <v>28912</v>
          </cell>
          <cell r="AF371">
            <v>32845</v>
          </cell>
          <cell r="AG371">
            <v>28759</v>
          </cell>
          <cell r="AH371">
            <v>17421</v>
          </cell>
          <cell r="AI371">
            <v>11371</v>
          </cell>
          <cell r="AJ371">
            <v>3586</v>
          </cell>
          <cell r="AK371">
            <v>16544</v>
          </cell>
          <cell r="AL371">
            <v>35142</v>
          </cell>
          <cell r="AM371">
            <v>47248</v>
          </cell>
          <cell r="AN371">
            <v>52690</v>
          </cell>
          <cell r="AO371">
            <v>68760</v>
          </cell>
          <cell r="AP371">
            <v>48264</v>
          </cell>
          <cell r="AQ371">
            <v>15088</v>
          </cell>
          <cell r="AR371">
            <v>8579</v>
          </cell>
        </row>
        <row r="372">
          <cell r="A372" t="str">
            <v>MYLAN LABS, INC.</v>
          </cell>
          <cell r="B372" t="str">
            <v>NABUMETONE 07/2002 M/I</v>
          </cell>
          <cell r="C372" t="str">
            <v>Sales $</v>
          </cell>
          <cell r="D372" t="str">
            <v>07/2002 M/I</v>
          </cell>
          <cell r="E372" t="str">
            <v>07/2002</v>
          </cell>
          <cell r="F372" t="str">
            <v>07</v>
          </cell>
          <cell r="G372" t="str">
            <v>2002</v>
          </cell>
          <cell r="H372" t="str">
            <v>07/1/2002</v>
          </cell>
          <cell r="I372">
            <v>26468</v>
          </cell>
          <cell r="J372">
            <v>19105</v>
          </cell>
          <cell r="K372">
            <v>16868</v>
          </cell>
          <cell r="L372">
            <v>11097</v>
          </cell>
          <cell r="M372">
            <v>11383</v>
          </cell>
          <cell r="N372">
            <v>11618</v>
          </cell>
          <cell r="O372">
            <v>13092</v>
          </cell>
          <cell r="P372">
            <v>9194</v>
          </cell>
          <cell r="Q372">
            <v>10233</v>
          </cell>
          <cell r="R372">
            <v>7324</v>
          </cell>
          <cell r="S372">
            <v>7729</v>
          </cell>
          <cell r="T372">
            <v>9631</v>
          </cell>
          <cell r="U372">
            <v>9551</v>
          </cell>
          <cell r="V372">
            <v>12883</v>
          </cell>
          <cell r="W372">
            <v>6206</v>
          </cell>
          <cell r="X372">
            <v>656</v>
          </cell>
          <cell r="Y372">
            <v>238</v>
          </cell>
          <cell r="Z372">
            <v>207</v>
          </cell>
          <cell r="AA372">
            <v>304</v>
          </cell>
          <cell r="AB372">
            <v>60</v>
          </cell>
          <cell r="AC372">
            <v>56</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row>
        <row r="373">
          <cell r="A373" t="str">
            <v>MYLAN LABS, INC.</v>
          </cell>
          <cell r="B373" t="str">
            <v>NABUMETONE 12/2010 MYN</v>
          </cell>
          <cell r="C373" t="str">
            <v>Sales $</v>
          </cell>
          <cell r="D373" t="str">
            <v>12/2010 MYN</v>
          </cell>
          <cell r="E373" t="str">
            <v>12/2010</v>
          </cell>
          <cell r="F373" t="str">
            <v>12</v>
          </cell>
          <cell r="G373" t="str">
            <v>2010</v>
          </cell>
          <cell r="H373" t="str">
            <v>12/1/2010</v>
          </cell>
          <cell r="I373">
            <v>191</v>
          </cell>
          <cell r="J373">
            <v>144</v>
          </cell>
          <cell r="K373">
            <v>626</v>
          </cell>
          <cell r="L373">
            <v>1645</v>
          </cell>
          <cell r="M373">
            <v>2273</v>
          </cell>
          <cell r="N373">
            <v>2734</v>
          </cell>
          <cell r="O373">
            <v>3405</v>
          </cell>
          <cell r="P373">
            <v>2977</v>
          </cell>
          <cell r="Q373">
            <v>9106</v>
          </cell>
          <cell r="R373">
            <v>8252</v>
          </cell>
          <cell r="S373">
            <v>16900</v>
          </cell>
          <cell r="T373">
            <v>9324</v>
          </cell>
          <cell r="U373">
            <v>5244</v>
          </cell>
          <cell r="V373">
            <v>10353</v>
          </cell>
          <cell r="W373">
            <v>22084</v>
          </cell>
          <cell r="X373">
            <v>13097</v>
          </cell>
          <cell r="Y373">
            <v>14079</v>
          </cell>
          <cell r="Z373">
            <v>14920</v>
          </cell>
          <cell r="AA373">
            <v>8200</v>
          </cell>
          <cell r="AB373">
            <v>9019</v>
          </cell>
          <cell r="AC373">
            <v>11390</v>
          </cell>
          <cell r="AD373">
            <v>7715</v>
          </cell>
          <cell r="AE373">
            <v>3660</v>
          </cell>
          <cell r="AF373">
            <v>9394</v>
          </cell>
          <cell r="AG373">
            <v>3216</v>
          </cell>
          <cell r="AH373">
            <v>1605</v>
          </cell>
          <cell r="AI373">
            <v>1010</v>
          </cell>
          <cell r="AJ373">
            <v>0</v>
          </cell>
          <cell r="AK373">
            <v>0</v>
          </cell>
          <cell r="AL373">
            <v>70</v>
          </cell>
          <cell r="AM373">
            <v>0</v>
          </cell>
          <cell r="AN373">
            <v>0</v>
          </cell>
          <cell r="AO373">
            <v>0</v>
          </cell>
          <cell r="AP373">
            <v>0</v>
          </cell>
          <cell r="AQ373">
            <v>0</v>
          </cell>
          <cell r="AR373">
            <v>0</v>
          </cell>
        </row>
        <row r="374">
          <cell r="A374" t="str">
            <v>MYLAN LABS, INC.</v>
          </cell>
          <cell r="B374" t="str">
            <v>NADOLOL 01/2003 M/I</v>
          </cell>
          <cell r="C374" t="str">
            <v>Sales $</v>
          </cell>
          <cell r="D374" t="str">
            <v>01/2003 M/I</v>
          </cell>
          <cell r="E374" t="str">
            <v>01/2003</v>
          </cell>
          <cell r="F374" t="str">
            <v>01</v>
          </cell>
          <cell r="G374" t="str">
            <v>2003</v>
          </cell>
          <cell r="H374" t="str">
            <v>01/1/2003</v>
          </cell>
          <cell r="I374">
            <v>4239</v>
          </cell>
          <cell r="J374">
            <v>4987</v>
          </cell>
          <cell r="K374">
            <v>4322</v>
          </cell>
          <cell r="L374">
            <v>2774</v>
          </cell>
          <cell r="M374">
            <v>2820</v>
          </cell>
          <cell r="N374">
            <v>3576</v>
          </cell>
          <cell r="O374">
            <v>3956</v>
          </cell>
          <cell r="P374">
            <v>3875</v>
          </cell>
          <cell r="Q374">
            <v>4939</v>
          </cell>
          <cell r="R374">
            <v>4883</v>
          </cell>
          <cell r="S374">
            <v>4641</v>
          </cell>
          <cell r="T374">
            <v>6621</v>
          </cell>
          <cell r="U374">
            <v>5875</v>
          </cell>
          <cell r="V374">
            <v>4015</v>
          </cell>
          <cell r="W374">
            <v>3538</v>
          </cell>
          <cell r="X374">
            <v>4241</v>
          </cell>
          <cell r="Y374">
            <v>3691</v>
          </cell>
          <cell r="Z374">
            <v>5786</v>
          </cell>
          <cell r="AA374">
            <v>3547</v>
          </cell>
          <cell r="AB374">
            <v>5235</v>
          </cell>
          <cell r="AC374">
            <v>21876</v>
          </cell>
          <cell r="AD374">
            <v>2206</v>
          </cell>
          <cell r="AE374">
            <v>269</v>
          </cell>
          <cell r="AF374">
            <v>17425</v>
          </cell>
          <cell r="AG374">
            <v>1966</v>
          </cell>
          <cell r="AH374">
            <v>229</v>
          </cell>
          <cell r="AI374">
            <v>43191</v>
          </cell>
          <cell r="AJ374">
            <v>28649</v>
          </cell>
          <cell r="AK374">
            <v>52795</v>
          </cell>
          <cell r="AL374">
            <v>55063</v>
          </cell>
          <cell r="AM374">
            <v>81121</v>
          </cell>
          <cell r="AN374">
            <v>91579</v>
          </cell>
          <cell r="AO374">
            <v>131575</v>
          </cell>
          <cell r="AP374">
            <v>102647</v>
          </cell>
          <cell r="AQ374">
            <v>136507</v>
          </cell>
          <cell r="AR374">
            <v>151703</v>
          </cell>
        </row>
        <row r="375">
          <cell r="A375" t="str">
            <v>MYLAN LABS, INC.</v>
          </cell>
          <cell r="B375" t="str">
            <v>NADOLOL 11/1993 MYN</v>
          </cell>
          <cell r="C375" t="str">
            <v>Sales $</v>
          </cell>
          <cell r="D375" t="str">
            <v>11/1993 MYN</v>
          </cell>
          <cell r="E375" t="str">
            <v>11/1993</v>
          </cell>
          <cell r="F375" t="str">
            <v>11</v>
          </cell>
          <cell r="G375" t="str">
            <v>1993</v>
          </cell>
          <cell r="H375" t="str">
            <v>11/1/1993</v>
          </cell>
          <cell r="I375">
            <v>654551</v>
          </cell>
          <cell r="J375">
            <v>668713</v>
          </cell>
          <cell r="K375">
            <v>771915</v>
          </cell>
          <cell r="L375">
            <v>551044</v>
          </cell>
          <cell r="M375">
            <v>560442</v>
          </cell>
          <cell r="N375">
            <v>720881</v>
          </cell>
          <cell r="O375">
            <v>637065</v>
          </cell>
          <cell r="P375">
            <v>586632</v>
          </cell>
          <cell r="Q375">
            <v>738033</v>
          </cell>
          <cell r="R375">
            <v>604799</v>
          </cell>
          <cell r="S375">
            <v>565747</v>
          </cell>
          <cell r="T375">
            <v>761477</v>
          </cell>
          <cell r="U375">
            <v>621485</v>
          </cell>
          <cell r="V375">
            <v>482072</v>
          </cell>
          <cell r="W375">
            <v>849557</v>
          </cell>
          <cell r="X375">
            <v>630194</v>
          </cell>
          <cell r="Y375">
            <v>560711</v>
          </cell>
          <cell r="Z375">
            <v>528911</v>
          </cell>
          <cell r="AA375">
            <v>197672</v>
          </cell>
          <cell r="AB375">
            <v>611834</v>
          </cell>
          <cell r="AC375">
            <v>1009204</v>
          </cell>
          <cell r="AD375">
            <v>802675</v>
          </cell>
          <cell r="AE375">
            <v>685656</v>
          </cell>
          <cell r="AF375">
            <v>604110</v>
          </cell>
          <cell r="AG375">
            <v>433194</v>
          </cell>
          <cell r="AH375">
            <v>6200489</v>
          </cell>
          <cell r="AI375">
            <v>7148381</v>
          </cell>
          <cell r="AJ375">
            <v>5353626</v>
          </cell>
          <cell r="AK375">
            <v>5320702</v>
          </cell>
          <cell r="AL375">
            <v>5866208</v>
          </cell>
          <cell r="AM375">
            <v>5618463</v>
          </cell>
          <cell r="AN375">
            <v>6816914</v>
          </cell>
          <cell r="AO375">
            <v>10405884</v>
          </cell>
          <cell r="AP375">
            <v>8562685</v>
          </cell>
          <cell r="AQ375">
            <v>9008424</v>
          </cell>
          <cell r="AR375">
            <v>7046430</v>
          </cell>
        </row>
        <row r="376">
          <cell r="A376" t="str">
            <v>MYLAN LABS, INC.</v>
          </cell>
          <cell r="B376" t="str">
            <v>NADOLOL/BENDROFLUM 03/2008 MYN</v>
          </cell>
          <cell r="C376" t="str">
            <v>Sales $</v>
          </cell>
          <cell r="D376" t="str">
            <v>03/2008 MYN</v>
          </cell>
          <cell r="E376" t="str">
            <v>03/2008</v>
          </cell>
          <cell r="F376" t="str">
            <v>03</v>
          </cell>
          <cell r="G376" t="str">
            <v>2008</v>
          </cell>
          <cell r="H376" t="str">
            <v>03/1/2008</v>
          </cell>
          <cell r="I376">
            <v>26881</v>
          </cell>
          <cell r="J376">
            <v>16902</v>
          </cell>
          <cell r="K376">
            <v>32768</v>
          </cell>
          <cell r="L376">
            <v>35439</v>
          </cell>
          <cell r="M376">
            <v>26248</v>
          </cell>
          <cell r="N376">
            <v>34258</v>
          </cell>
          <cell r="O376">
            <v>21483</v>
          </cell>
          <cell r="P376">
            <v>21142</v>
          </cell>
          <cell r="Q376">
            <v>22965</v>
          </cell>
          <cell r="R376">
            <v>22965</v>
          </cell>
          <cell r="S376">
            <v>18556</v>
          </cell>
          <cell r="T376">
            <v>20215</v>
          </cell>
          <cell r="U376">
            <v>18530</v>
          </cell>
          <cell r="V376">
            <v>12585</v>
          </cell>
          <cell r="W376">
            <v>9641</v>
          </cell>
          <cell r="X376">
            <v>1458</v>
          </cell>
          <cell r="Y376">
            <v>1094</v>
          </cell>
          <cell r="Z376">
            <v>782</v>
          </cell>
          <cell r="AA376">
            <v>1094</v>
          </cell>
          <cell r="AB376">
            <v>625</v>
          </cell>
          <cell r="AC376">
            <v>1250</v>
          </cell>
          <cell r="AD376">
            <v>625</v>
          </cell>
          <cell r="AE376">
            <v>1094</v>
          </cell>
          <cell r="AF376">
            <v>782</v>
          </cell>
          <cell r="AG376">
            <v>0</v>
          </cell>
          <cell r="AH376">
            <v>0</v>
          </cell>
          <cell r="AI376">
            <v>0</v>
          </cell>
          <cell r="AJ376">
            <v>0</v>
          </cell>
          <cell r="AK376">
            <v>0</v>
          </cell>
          <cell r="AL376">
            <v>0</v>
          </cell>
          <cell r="AM376">
            <v>0</v>
          </cell>
          <cell r="AN376">
            <v>0</v>
          </cell>
          <cell r="AO376">
            <v>0</v>
          </cell>
          <cell r="AP376">
            <v>0</v>
          </cell>
          <cell r="AQ376">
            <v>0</v>
          </cell>
          <cell r="AR376">
            <v>0</v>
          </cell>
        </row>
        <row r="377">
          <cell r="A377" t="str">
            <v>MYLAN LABS, INC.</v>
          </cell>
          <cell r="B377" t="str">
            <v>NAPROXEN 10/1993 MYN</v>
          </cell>
          <cell r="C377" t="str">
            <v>Sales $</v>
          </cell>
          <cell r="D377" t="str">
            <v>10/1993 MYN</v>
          </cell>
          <cell r="E377" t="str">
            <v>10/1993</v>
          </cell>
          <cell r="F377" t="str">
            <v>10</v>
          </cell>
          <cell r="G377" t="str">
            <v>1993</v>
          </cell>
          <cell r="H377" t="str">
            <v>10/1/1993</v>
          </cell>
          <cell r="I377">
            <v>20230</v>
          </cell>
          <cell r="J377">
            <v>21410</v>
          </cell>
          <cell r="K377">
            <v>30405</v>
          </cell>
          <cell r="L377">
            <v>29616</v>
          </cell>
          <cell r="M377">
            <v>43487</v>
          </cell>
          <cell r="N377">
            <v>70115</v>
          </cell>
          <cell r="O377">
            <v>62562</v>
          </cell>
          <cell r="P377">
            <v>70950</v>
          </cell>
          <cell r="Q377">
            <v>70151</v>
          </cell>
          <cell r="R377">
            <v>20042</v>
          </cell>
          <cell r="S377">
            <v>13179</v>
          </cell>
          <cell r="T377">
            <v>12041</v>
          </cell>
          <cell r="U377">
            <v>7236</v>
          </cell>
          <cell r="V377">
            <v>7809</v>
          </cell>
          <cell r="W377">
            <v>4740</v>
          </cell>
          <cell r="X377">
            <v>3359</v>
          </cell>
          <cell r="Y377">
            <v>2855</v>
          </cell>
          <cell r="Z377">
            <v>2586</v>
          </cell>
          <cell r="AA377">
            <v>1246</v>
          </cell>
          <cell r="AB377">
            <v>1088</v>
          </cell>
          <cell r="AC377">
            <v>1104</v>
          </cell>
          <cell r="AD377">
            <v>1415</v>
          </cell>
          <cell r="AE377">
            <v>826</v>
          </cell>
          <cell r="AF377">
            <v>1694</v>
          </cell>
          <cell r="AG377">
            <v>862</v>
          </cell>
          <cell r="AH377">
            <v>790</v>
          </cell>
          <cell r="AI377">
            <v>1084</v>
          </cell>
          <cell r="AJ377">
            <v>465</v>
          </cell>
          <cell r="AK377">
            <v>621</v>
          </cell>
          <cell r="AL377">
            <v>192</v>
          </cell>
          <cell r="AM377">
            <v>165</v>
          </cell>
          <cell r="AN377">
            <v>364</v>
          </cell>
          <cell r="AO377">
            <v>106</v>
          </cell>
          <cell r="AP377">
            <v>0</v>
          </cell>
          <cell r="AQ377">
            <v>0</v>
          </cell>
          <cell r="AR377">
            <v>0</v>
          </cell>
        </row>
        <row r="378">
          <cell r="A378" t="str">
            <v>MYLAN LABS, INC.</v>
          </cell>
          <cell r="B378" t="str">
            <v>NAPROXEN 12/1993 M/I</v>
          </cell>
          <cell r="C378" t="str">
            <v>Sales $</v>
          </cell>
          <cell r="D378" t="str">
            <v>12/1993 M/I</v>
          </cell>
          <cell r="E378" t="str">
            <v>12/1993</v>
          </cell>
          <cell r="F378" t="str">
            <v>12</v>
          </cell>
          <cell r="G378" t="str">
            <v>1993</v>
          </cell>
          <cell r="H378" t="str">
            <v>12/1/1993</v>
          </cell>
          <cell r="I378">
            <v>12130</v>
          </cell>
          <cell r="J378">
            <v>7244</v>
          </cell>
          <cell r="K378">
            <v>11428</v>
          </cell>
          <cell r="L378">
            <v>8744</v>
          </cell>
          <cell r="M378">
            <v>8220</v>
          </cell>
          <cell r="N378">
            <v>9782</v>
          </cell>
          <cell r="O378">
            <v>12861</v>
          </cell>
          <cell r="P378">
            <v>15175</v>
          </cell>
          <cell r="Q378">
            <v>9546</v>
          </cell>
          <cell r="R378">
            <v>8103</v>
          </cell>
          <cell r="S378">
            <v>6050</v>
          </cell>
          <cell r="T378">
            <v>3508</v>
          </cell>
          <cell r="U378">
            <v>1255</v>
          </cell>
          <cell r="V378">
            <v>2255</v>
          </cell>
          <cell r="W378">
            <v>1840</v>
          </cell>
          <cell r="X378">
            <v>494</v>
          </cell>
          <cell r="Y378">
            <v>142</v>
          </cell>
          <cell r="Z378">
            <v>276</v>
          </cell>
          <cell r="AA378">
            <v>200</v>
          </cell>
          <cell r="AB378">
            <v>160</v>
          </cell>
          <cell r="AC378">
            <v>83</v>
          </cell>
          <cell r="AD378">
            <v>21</v>
          </cell>
          <cell r="AE378">
            <v>0</v>
          </cell>
          <cell r="AF378">
            <v>28</v>
          </cell>
          <cell r="AG378">
            <v>0</v>
          </cell>
          <cell r="AH378">
            <v>24</v>
          </cell>
          <cell r="AI378">
            <v>0</v>
          </cell>
          <cell r="AJ378">
            <v>0</v>
          </cell>
          <cell r="AK378">
            <v>0</v>
          </cell>
          <cell r="AL378">
            <v>0</v>
          </cell>
          <cell r="AM378">
            <v>0</v>
          </cell>
          <cell r="AN378">
            <v>0</v>
          </cell>
          <cell r="AO378">
            <v>0</v>
          </cell>
          <cell r="AP378">
            <v>0</v>
          </cell>
          <cell r="AQ378">
            <v>0</v>
          </cell>
          <cell r="AR378">
            <v>0</v>
          </cell>
        </row>
        <row r="379">
          <cell r="A379" t="str">
            <v>MYLAN LABS, INC.</v>
          </cell>
          <cell r="B379" t="str">
            <v>NAPROXEN SOD (RX) 10/1994 MYN</v>
          </cell>
          <cell r="C379" t="str">
            <v>Sales $</v>
          </cell>
          <cell r="D379" t="str">
            <v>10/1994 MYN</v>
          </cell>
          <cell r="E379" t="str">
            <v>10/1994</v>
          </cell>
          <cell r="F379" t="str">
            <v>10</v>
          </cell>
          <cell r="G379" t="str">
            <v>1994</v>
          </cell>
          <cell r="H379" t="str">
            <v>10/1/1994</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row>
        <row r="380">
          <cell r="A380" t="str">
            <v>MYLAN LABS, INC.</v>
          </cell>
          <cell r="B380" t="str">
            <v>NARATRIPTAN HCL 07/2012 MYN</v>
          </cell>
          <cell r="C380" t="str">
            <v>Sales $</v>
          </cell>
          <cell r="D380" t="str">
            <v>07/2012 MYN</v>
          </cell>
          <cell r="E380" t="str">
            <v>07/2012</v>
          </cell>
          <cell r="F380" t="str">
            <v>07</v>
          </cell>
          <cell r="G380" t="str">
            <v>2012</v>
          </cell>
          <cell r="H380" t="str">
            <v>07/1/2012</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1817</v>
          </cell>
          <cell r="AB380">
            <v>3870</v>
          </cell>
          <cell r="AC380">
            <v>6227</v>
          </cell>
          <cell r="AD380">
            <v>4646</v>
          </cell>
          <cell r="AE380">
            <v>6154</v>
          </cell>
          <cell r="AF380">
            <v>9096</v>
          </cell>
          <cell r="AG380">
            <v>8640</v>
          </cell>
          <cell r="AH380">
            <v>7289</v>
          </cell>
          <cell r="AI380">
            <v>15153</v>
          </cell>
          <cell r="AJ380">
            <v>22034</v>
          </cell>
          <cell r="AK380">
            <v>18947</v>
          </cell>
          <cell r="AL380">
            <v>22986</v>
          </cell>
          <cell r="AM380">
            <v>10196</v>
          </cell>
          <cell r="AN380">
            <v>14307</v>
          </cell>
          <cell r="AO380">
            <v>2342</v>
          </cell>
          <cell r="AP380">
            <v>863</v>
          </cell>
          <cell r="AQ380">
            <v>321</v>
          </cell>
          <cell r="AR380">
            <v>140</v>
          </cell>
        </row>
        <row r="381">
          <cell r="A381" t="str">
            <v>MYLAN LABS, INC.</v>
          </cell>
          <cell r="B381" t="str">
            <v>NEOMYCIN SULF 01/2003 M/I</v>
          </cell>
          <cell r="C381" t="str">
            <v>Sales $</v>
          </cell>
          <cell r="D381" t="str">
            <v>01/2003 M/I</v>
          </cell>
          <cell r="E381" t="str">
            <v>01/2003</v>
          </cell>
          <cell r="F381" t="str">
            <v>01</v>
          </cell>
          <cell r="G381" t="str">
            <v>2003</v>
          </cell>
          <cell r="H381" t="str">
            <v>01/1/2003</v>
          </cell>
          <cell r="I381">
            <v>7904</v>
          </cell>
          <cell r="J381">
            <v>8306</v>
          </cell>
          <cell r="K381">
            <v>9762</v>
          </cell>
          <cell r="L381">
            <v>6061</v>
          </cell>
          <cell r="M381">
            <v>8537</v>
          </cell>
          <cell r="N381">
            <v>5959</v>
          </cell>
          <cell r="O381">
            <v>3497</v>
          </cell>
          <cell r="P381">
            <v>2791</v>
          </cell>
          <cell r="Q381">
            <v>6002</v>
          </cell>
          <cell r="R381">
            <v>2764</v>
          </cell>
          <cell r="S381">
            <v>555</v>
          </cell>
          <cell r="T381">
            <v>180</v>
          </cell>
          <cell r="U381">
            <v>215</v>
          </cell>
          <cell r="V381">
            <v>79</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row>
        <row r="382">
          <cell r="A382" t="str">
            <v>MYLAN LABS, INC.</v>
          </cell>
          <cell r="B382" t="str">
            <v>NEVIRAPINE 06/2012 MYN</v>
          </cell>
          <cell r="C382" t="str">
            <v>Sales $</v>
          </cell>
          <cell r="D382" t="str">
            <v>06/2012 MYN</v>
          </cell>
          <cell r="E382" t="str">
            <v>06/2012</v>
          </cell>
          <cell r="F382" t="str">
            <v>06</v>
          </cell>
          <cell r="G382" t="str">
            <v>2012</v>
          </cell>
          <cell r="H382" t="str">
            <v>06/1/2012</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7014</v>
          </cell>
          <cell r="AA382">
            <v>7300</v>
          </cell>
          <cell r="AB382">
            <v>9001</v>
          </cell>
          <cell r="AC382">
            <v>11610</v>
          </cell>
          <cell r="AD382">
            <v>12634</v>
          </cell>
          <cell r="AE382">
            <v>10548</v>
          </cell>
          <cell r="AF382">
            <v>13575</v>
          </cell>
          <cell r="AG382">
            <v>9803</v>
          </cell>
          <cell r="AH382">
            <v>10614</v>
          </cell>
          <cell r="AI382">
            <v>13269</v>
          </cell>
          <cell r="AJ382">
            <v>9029</v>
          </cell>
          <cell r="AK382">
            <v>10156</v>
          </cell>
          <cell r="AL382">
            <v>12069</v>
          </cell>
          <cell r="AM382">
            <v>9428</v>
          </cell>
          <cell r="AN382">
            <v>8202</v>
          </cell>
          <cell r="AO382">
            <v>9029</v>
          </cell>
          <cell r="AP382">
            <v>6453</v>
          </cell>
          <cell r="AQ382">
            <v>4378</v>
          </cell>
          <cell r="AR382">
            <v>4844</v>
          </cell>
        </row>
        <row r="383">
          <cell r="A383" t="str">
            <v>MYLAN LABS, INC.</v>
          </cell>
          <cell r="B383" t="str">
            <v>NICARDIPINE HCL 07/1996 MYN</v>
          </cell>
          <cell r="C383" t="str">
            <v>Sales $</v>
          </cell>
          <cell r="D383" t="str">
            <v>07/1996 MYN</v>
          </cell>
          <cell r="E383" t="str">
            <v>07/1996</v>
          </cell>
          <cell r="F383" t="str">
            <v>07</v>
          </cell>
          <cell r="G383" t="str">
            <v>1996</v>
          </cell>
          <cell r="H383" t="str">
            <v>07/1/1996</v>
          </cell>
          <cell r="I383">
            <v>111758</v>
          </cell>
          <cell r="J383">
            <v>126957</v>
          </cell>
          <cell r="K383">
            <v>163485</v>
          </cell>
          <cell r="L383">
            <v>120075</v>
          </cell>
          <cell r="M383">
            <v>102915</v>
          </cell>
          <cell r="N383">
            <v>126422</v>
          </cell>
          <cell r="O383">
            <v>99888</v>
          </cell>
          <cell r="P383">
            <v>97290</v>
          </cell>
          <cell r="Q383">
            <v>132086</v>
          </cell>
          <cell r="R383">
            <v>104004</v>
          </cell>
          <cell r="S383">
            <v>117174</v>
          </cell>
          <cell r="T383">
            <v>152357</v>
          </cell>
          <cell r="U383">
            <v>125835</v>
          </cell>
          <cell r="V383">
            <v>129574</v>
          </cell>
          <cell r="W383">
            <v>142525</v>
          </cell>
          <cell r="X383">
            <v>111748</v>
          </cell>
          <cell r="Y383">
            <v>112784</v>
          </cell>
          <cell r="Z383">
            <v>134369</v>
          </cell>
          <cell r="AA383">
            <v>109767</v>
          </cell>
          <cell r="AB383">
            <v>113038</v>
          </cell>
          <cell r="AC383">
            <v>130333</v>
          </cell>
          <cell r="AD383">
            <v>103744</v>
          </cell>
          <cell r="AE383">
            <v>121498</v>
          </cell>
          <cell r="AF383">
            <v>160642</v>
          </cell>
          <cell r="AG383">
            <v>122226</v>
          </cell>
          <cell r="AH383">
            <v>114462</v>
          </cell>
          <cell r="AI383">
            <v>140304</v>
          </cell>
          <cell r="AJ383">
            <v>109679</v>
          </cell>
          <cell r="AK383">
            <v>109728</v>
          </cell>
          <cell r="AL383">
            <v>127629</v>
          </cell>
          <cell r="AM383">
            <v>116295</v>
          </cell>
          <cell r="AN383">
            <v>108896</v>
          </cell>
          <cell r="AO383">
            <v>150944</v>
          </cell>
          <cell r="AP383">
            <v>124709</v>
          </cell>
          <cell r="AQ383">
            <v>118405</v>
          </cell>
          <cell r="AR383">
            <v>142422</v>
          </cell>
        </row>
        <row r="384">
          <cell r="A384" t="str">
            <v>MYLAN LABS, INC.</v>
          </cell>
          <cell r="B384" t="str">
            <v>NIFEDIPINE ER 03/2000 MYN</v>
          </cell>
          <cell r="C384" t="str">
            <v>Sales $</v>
          </cell>
          <cell r="D384" t="str">
            <v>03/2000 MYN</v>
          </cell>
          <cell r="E384" t="str">
            <v>03/2000</v>
          </cell>
          <cell r="F384" t="str">
            <v>03</v>
          </cell>
          <cell r="G384" t="str">
            <v>2000</v>
          </cell>
          <cell r="H384" t="str">
            <v>03/1/2000</v>
          </cell>
          <cell r="I384">
            <v>8393906</v>
          </cell>
          <cell r="J384">
            <v>8430390</v>
          </cell>
          <cell r="K384">
            <v>9811269</v>
          </cell>
          <cell r="L384">
            <v>7521979</v>
          </cell>
          <cell r="M384">
            <v>7903344</v>
          </cell>
          <cell r="N384">
            <v>9258379</v>
          </cell>
          <cell r="O384">
            <v>6813616</v>
          </cell>
          <cell r="P384">
            <v>7007007</v>
          </cell>
          <cell r="Q384">
            <v>8572866</v>
          </cell>
          <cell r="R384">
            <v>7041421</v>
          </cell>
          <cell r="S384">
            <v>6773170</v>
          </cell>
          <cell r="T384">
            <v>7006023</v>
          </cell>
          <cell r="U384">
            <v>8213629</v>
          </cell>
          <cell r="V384">
            <v>6765686</v>
          </cell>
          <cell r="W384">
            <v>7662540</v>
          </cell>
          <cell r="X384">
            <v>6820873</v>
          </cell>
          <cell r="Y384">
            <v>6985310</v>
          </cell>
          <cell r="Z384">
            <v>8368570</v>
          </cell>
          <cell r="AA384">
            <v>6744179</v>
          </cell>
          <cell r="AB384">
            <v>6574349</v>
          </cell>
          <cell r="AC384">
            <v>8229950</v>
          </cell>
          <cell r="AD384">
            <v>6526801</v>
          </cell>
          <cell r="AE384">
            <v>6606522</v>
          </cell>
          <cell r="AF384">
            <v>8342502</v>
          </cell>
          <cell r="AG384">
            <v>7319526</v>
          </cell>
          <cell r="AH384">
            <v>7435645</v>
          </cell>
          <cell r="AI384">
            <v>8726971</v>
          </cell>
          <cell r="AJ384">
            <v>6325480</v>
          </cell>
          <cell r="AK384">
            <v>6460831</v>
          </cell>
          <cell r="AL384">
            <v>7571441</v>
          </cell>
          <cell r="AM384">
            <v>6469126</v>
          </cell>
          <cell r="AN384">
            <v>6524932</v>
          </cell>
          <cell r="AO384">
            <v>9160002</v>
          </cell>
          <cell r="AP384">
            <v>5959212</v>
          </cell>
          <cell r="AQ384">
            <v>5943110</v>
          </cell>
          <cell r="AR384">
            <v>7789255</v>
          </cell>
        </row>
        <row r="385">
          <cell r="A385" t="str">
            <v>MYLAN LABS, INC.</v>
          </cell>
          <cell r="B385" t="str">
            <v>NIFEDIPINE ER 12/2002 M/I</v>
          </cell>
          <cell r="C385" t="str">
            <v>Sales $</v>
          </cell>
          <cell r="D385" t="str">
            <v>12/2002 M/I</v>
          </cell>
          <cell r="E385" t="str">
            <v>12/2002</v>
          </cell>
          <cell r="F385" t="str">
            <v>12</v>
          </cell>
          <cell r="G385" t="str">
            <v>2002</v>
          </cell>
          <cell r="H385" t="str">
            <v>12/1/2002</v>
          </cell>
          <cell r="I385">
            <v>186727</v>
          </cell>
          <cell r="J385">
            <v>188639</v>
          </cell>
          <cell r="K385">
            <v>228855</v>
          </cell>
          <cell r="L385">
            <v>181915</v>
          </cell>
          <cell r="M385">
            <v>153578</v>
          </cell>
          <cell r="N385">
            <v>212055</v>
          </cell>
          <cell r="O385">
            <v>158621</v>
          </cell>
          <cell r="P385">
            <v>150353</v>
          </cell>
          <cell r="Q385">
            <v>189389</v>
          </cell>
          <cell r="R385">
            <v>150123</v>
          </cell>
          <cell r="S385">
            <v>163198</v>
          </cell>
          <cell r="T385">
            <v>219068</v>
          </cell>
          <cell r="U385">
            <v>185960</v>
          </cell>
          <cell r="V385">
            <v>175953</v>
          </cell>
          <cell r="W385">
            <v>209115</v>
          </cell>
          <cell r="X385">
            <v>157025</v>
          </cell>
          <cell r="Y385">
            <v>150951</v>
          </cell>
          <cell r="Z385">
            <v>196884</v>
          </cell>
          <cell r="AA385">
            <v>157534</v>
          </cell>
          <cell r="AB385">
            <v>147454</v>
          </cell>
          <cell r="AC385">
            <v>187454</v>
          </cell>
          <cell r="AD385">
            <v>161385</v>
          </cell>
          <cell r="AE385">
            <v>135903</v>
          </cell>
          <cell r="AF385">
            <v>163980</v>
          </cell>
          <cell r="AG385">
            <v>158990</v>
          </cell>
          <cell r="AH385">
            <v>144131</v>
          </cell>
          <cell r="AI385">
            <v>161018</v>
          </cell>
          <cell r="AJ385">
            <v>142211</v>
          </cell>
          <cell r="AK385">
            <v>122867</v>
          </cell>
          <cell r="AL385">
            <v>139622</v>
          </cell>
          <cell r="AM385">
            <v>134316</v>
          </cell>
          <cell r="AN385">
            <v>116766</v>
          </cell>
          <cell r="AO385">
            <v>139391</v>
          </cell>
          <cell r="AP385">
            <v>109088</v>
          </cell>
          <cell r="AQ385">
            <v>109058</v>
          </cell>
          <cell r="AR385">
            <v>138353</v>
          </cell>
        </row>
        <row r="386">
          <cell r="A386" t="str">
            <v>MYLAN LABS, INC.</v>
          </cell>
          <cell r="B386" t="str">
            <v>NISOLDIPINE 08/2008 MYN</v>
          </cell>
          <cell r="C386" t="str">
            <v>Sales $</v>
          </cell>
          <cell r="D386" t="str">
            <v>08/2008 MYN</v>
          </cell>
          <cell r="E386" t="str">
            <v>08/2008</v>
          </cell>
          <cell r="F386" t="str">
            <v>08</v>
          </cell>
          <cell r="G386" t="str">
            <v>2008</v>
          </cell>
          <cell r="H386" t="str">
            <v>08/1/2008</v>
          </cell>
          <cell r="I386">
            <v>2021699</v>
          </cell>
          <cell r="J386">
            <v>2789831</v>
          </cell>
          <cell r="K386">
            <v>4521781</v>
          </cell>
          <cell r="L386">
            <v>3802179</v>
          </cell>
          <cell r="M386">
            <v>4163091</v>
          </cell>
          <cell r="N386">
            <v>5804642</v>
          </cell>
          <cell r="O386">
            <v>5537286</v>
          </cell>
          <cell r="P386">
            <v>5776537</v>
          </cell>
          <cell r="Q386">
            <v>6783128</v>
          </cell>
          <cell r="R386">
            <v>5572559</v>
          </cell>
          <cell r="S386">
            <v>5205732</v>
          </cell>
          <cell r="T386">
            <v>6657532</v>
          </cell>
          <cell r="U386">
            <v>5388263</v>
          </cell>
          <cell r="V386">
            <v>5512145</v>
          </cell>
          <cell r="W386">
            <v>5590652</v>
          </cell>
          <cell r="X386">
            <v>4925923</v>
          </cell>
          <cell r="Y386">
            <v>5133881</v>
          </cell>
          <cell r="Z386">
            <v>6086497</v>
          </cell>
          <cell r="AA386">
            <v>5301066</v>
          </cell>
          <cell r="AB386">
            <v>5774460</v>
          </cell>
          <cell r="AC386">
            <v>6905571</v>
          </cell>
          <cell r="AD386">
            <v>5446938</v>
          </cell>
          <cell r="AE386">
            <v>5418184</v>
          </cell>
          <cell r="AF386">
            <v>6399539</v>
          </cell>
          <cell r="AG386">
            <v>5424211</v>
          </cell>
          <cell r="AH386">
            <v>4745406</v>
          </cell>
          <cell r="AI386">
            <v>5920677</v>
          </cell>
          <cell r="AJ386">
            <v>5461063</v>
          </cell>
          <cell r="AK386">
            <v>4529721</v>
          </cell>
          <cell r="AL386">
            <v>5670641</v>
          </cell>
          <cell r="AM386">
            <v>4376358</v>
          </cell>
          <cell r="AN386">
            <v>4304160</v>
          </cell>
          <cell r="AO386">
            <v>5484628</v>
          </cell>
          <cell r="AP386">
            <v>4077234</v>
          </cell>
          <cell r="AQ386">
            <v>4126074</v>
          </cell>
          <cell r="AR386">
            <v>4839199</v>
          </cell>
        </row>
        <row r="387">
          <cell r="A387" t="str">
            <v>MYLAN LABS, INC.</v>
          </cell>
          <cell r="B387" t="str">
            <v>NITROFURANT MACRO 04/1989 M/I</v>
          </cell>
          <cell r="C387" t="str">
            <v>Sales $</v>
          </cell>
          <cell r="D387" t="str">
            <v>04/1989 M/I</v>
          </cell>
          <cell r="E387" t="str">
            <v>04/1989</v>
          </cell>
          <cell r="F387" t="str">
            <v>04</v>
          </cell>
          <cell r="G387" t="str">
            <v>1989</v>
          </cell>
          <cell r="H387" t="str">
            <v>04/1/1989</v>
          </cell>
          <cell r="I387">
            <v>95052</v>
          </cell>
          <cell r="J387">
            <v>130319</v>
          </cell>
          <cell r="K387">
            <v>181125</v>
          </cell>
          <cell r="L387">
            <v>163364</v>
          </cell>
          <cell r="M387">
            <v>275299</v>
          </cell>
          <cell r="N387">
            <v>269509</v>
          </cell>
          <cell r="O387">
            <v>246932</v>
          </cell>
          <cell r="P387">
            <v>157200</v>
          </cell>
          <cell r="Q387">
            <v>283021</v>
          </cell>
          <cell r="R387">
            <v>257469</v>
          </cell>
          <cell r="S387">
            <v>246105</v>
          </cell>
          <cell r="T387">
            <v>286739</v>
          </cell>
          <cell r="U387">
            <v>168426</v>
          </cell>
          <cell r="V387">
            <v>151698</v>
          </cell>
          <cell r="W387">
            <v>159441</v>
          </cell>
          <cell r="X387">
            <v>125458</v>
          </cell>
          <cell r="Y387">
            <v>119245</v>
          </cell>
          <cell r="Z387">
            <v>144356</v>
          </cell>
          <cell r="AA387">
            <v>97236</v>
          </cell>
          <cell r="AB387">
            <v>99227</v>
          </cell>
          <cell r="AC387">
            <v>134898</v>
          </cell>
          <cell r="AD387">
            <v>120870</v>
          </cell>
          <cell r="AE387">
            <v>111754</v>
          </cell>
          <cell r="AF387">
            <v>118414</v>
          </cell>
          <cell r="AG387">
            <v>42542</v>
          </cell>
          <cell r="AH387">
            <v>38058</v>
          </cell>
          <cell r="AI387">
            <v>174879</v>
          </cell>
          <cell r="AJ387">
            <v>112722</v>
          </cell>
          <cell r="AK387">
            <v>115193</v>
          </cell>
          <cell r="AL387">
            <v>136211</v>
          </cell>
          <cell r="AM387">
            <v>124334</v>
          </cell>
          <cell r="AN387">
            <v>105000</v>
          </cell>
          <cell r="AO387">
            <v>128773</v>
          </cell>
          <cell r="AP387">
            <v>100468</v>
          </cell>
          <cell r="AQ387">
            <v>105488</v>
          </cell>
          <cell r="AR387">
            <v>133994</v>
          </cell>
        </row>
        <row r="388">
          <cell r="A388" t="str">
            <v>MYLAN LABS, INC.</v>
          </cell>
          <cell r="B388" t="str">
            <v>NITROFURANT MACRO 10/1997 MYN</v>
          </cell>
          <cell r="C388" t="str">
            <v>Sales $</v>
          </cell>
          <cell r="D388" t="str">
            <v>10/1997 MYN</v>
          </cell>
          <cell r="E388" t="str">
            <v>10/1997</v>
          </cell>
          <cell r="F388" t="str">
            <v>10</v>
          </cell>
          <cell r="G388" t="str">
            <v>1997</v>
          </cell>
          <cell r="H388" t="str">
            <v>10/1/1997</v>
          </cell>
          <cell r="I388">
            <v>2393768</v>
          </cell>
          <cell r="J388">
            <v>3060676</v>
          </cell>
          <cell r="K388">
            <v>4191168</v>
          </cell>
          <cell r="L388">
            <v>3740275</v>
          </cell>
          <cell r="M388">
            <v>5784905</v>
          </cell>
          <cell r="N388">
            <v>7543461</v>
          </cell>
          <cell r="O388">
            <v>3601483</v>
          </cell>
          <cell r="P388">
            <v>6366891</v>
          </cell>
          <cell r="Q388">
            <v>5737052</v>
          </cell>
          <cell r="R388">
            <v>3636970</v>
          </cell>
          <cell r="S388">
            <v>3406020</v>
          </cell>
          <cell r="T388">
            <v>4254916</v>
          </cell>
          <cell r="U388">
            <v>2676012</v>
          </cell>
          <cell r="V388">
            <v>2638231</v>
          </cell>
          <cell r="W388">
            <v>3107870</v>
          </cell>
          <cell r="X388">
            <v>2376088</v>
          </cell>
          <cell r="Y388">
            <v>2334777</v>
          </cell>
          <cell r="Z388">
            <v>2823884</v>
          </cell>
          <cell r="AA388">
            <v>2454651</v>
          </cell>
          <cell r="AB388">
            <v>4376239</v>
          </cell>
          <cell r="AC388">
            <v>2855480</v>
          </cell>
          <cell r="AD388">
            <v>2355618</v>
          </cell>
          <cell r="AE388">
            <v>2304669</v>
          </cell>
          <cell r="AF388">
            <v>2820130</v>
          </cell>
          <cell r="AG388">
            <v>2292580</v>
          </cell>
          <cell r="AH388">
            <v>2160527</v>
          </cell>
          <cell r="AI388">
            <v>2580635</v>
          </cell>
          <cell r="AJ388">
            <v>2282240</v>
          </cell>
          <cell r="AK388">
            <v>2124088</v>
          </cell>
          <cell r="AL388">
            <v>2580894</v>
          </cell>
          <cell r="AM388">
            <v>2066750</v>
          </cell>
          <cell r="AN388">
            <v>2165326</v>
          </cell>
          <cell r="AO388">
            <v>2826942</v>
          </cell>
          <cell r="AP388">
            <v>2205170</v>
          </cell>
          <cell r="AQ388">
            <v>2249031</v>
          </cell>
          <cell r="AR388">
            <v>2521803</v>
          </cell>
        </row>
        <row r="389">
          <cell r="A389" t="str">
            <v>MYLAN LABS, INC.</v>
          </cell>
          <cell r="B389" t="str">
            <v>NITROFURANT MONO/MACRO 02/2007 M/I</v>
          </cell>
          <cell r="C389" t="str">
            <v>Sales $</v>
          </cell>
          <cell r="D389" t="str">
            <v>02/2007 M/I</v>
          </cell>
          <cell r="E389" t="str">
            <v>02/2007</v>
          </cell>
          <cell r="F389" t="str">
            <v>02</v>
          </cell>
          <cell r="G389" t="str">
            <v>2007</v>
          </cell>
          <cell r="H389" t="str">
            <v>02/1/2007</v>
          </cell>
          <cell r="I389">
            <v>187811</v>
          </cell>
          <cell r="J389">
            <v>181969</v>
          </cell>
          <cell r="K389">
            <v>361770</v>
          </cell>
          <cell r="L389">
            <v>262107</v>
          </cell>
          <cell r="M389">
            <v>250016</v>
          </cell>
          <cell r="N389">
            <v>522995</v>
          </cell>
          <cell r="O389">
            <v>245502</v>
          </cell>
          <cell r="P389">
            <v>230382</v>
          </cell>
          <cell r="Q389">
            <v>283600</v>
          </cell>
          <cell r="R389">
            <v>226331</v>
          </cell>
          <cell r="S389">
            <v>241199</v>
          </cell>
          <cell r="T389">
            <v>237330</v>
          </cell>
          <cell r="U389">
            <v>200598</v>
          </cell>
          <cell r="V389">
            <v>206551</v>
          </cell>
          <cell r="W389">
            <v>225262</v>
          </cell>
          <cell r="X389">
            <v>198429</v>
          </cell>
          <cell r="Y389">
            <v>194799</v>
          </cell>
          <cell r="Z389">
            <v>252012</v>
          </cell>
          <cell r="AA389">
            <v>217274</v>
          </cell>
          <cell r="AB389">
            <v>203604</v>
          </cell>
          <cell r="AC389">
            <v>229675</v>
          </cell>
          <cell r="AD389">
            <v>198196</v>
          </cell>
          <cell r="AE389">
            <v>150547</v>
          </cell>
          <cell r="AF389">
            <v>180476</v>
          </cell>
          <cell r="AG389">
            <v>147985</v>
          </cell>
          <cell r="AH389">
            <v>136719</v>
          </cell>
          <cell r="AI389">
            <v>166372</v>
          </cell>
          <cell r="AJ389">
            <v>146252</v>
          </cell>
          <cell r="AK389">
            <v>157228</v>
          </cell>
          <cell r="AL389">
            <v>174810</v>
          </cell>
          <cell r="AM389">
            <v>157793</v>
          </cell>
          <cell r="AN389">
            <v>142758</v>
          </cell>
          <cell r="AO389">
            <v>179811</v>
          </cell>
          <cell r="AP389">
            <v>127929</v>
          </cell>
          <cell r="AQ389">
            <v>126380</v>
          </cell>
          <cell r="AR389">
            <v>174711</v>
          </cell>
        </row>
        <row r="390">
          <cell r="A390" t="str">
            <v>MYLAN LABS, INC.</v>
          </cell>
          <cell r="B390" t="str">
            <v>NITROFURANT MONO/MACRO 03/2004 MYN</v>
          </cell>
          <cell r="C390" t="str">
            <v>Sales $</v>
          </cell>
          <cell r="D390" t="str">
            <v>03/2004 MYN</v>
          </cell>
          <cell r="E390" t="str">
            <v>03/2004</v>
          </cell>
          <cell r="F390" t="str">
            <v>03</v>
          </cell>
          <cell r="G390" t="str">
            <v>2004</v>
          </cell>
          <cell r="H390" t="str">
            <v>03/1/2004</v>
          </cell>
          <cell r="I390">
            <v>6399685</v>
          </cell>
          <cell r="J390">
            <v>7762466</v>
          </cell>
          <cell r="K390">
            <v>8784241</v>
          </cell>
          <cell r="L390">
            <v>7194279</v>
          </cell>
          <cell r="M390">
            <v>7175407</v>
          </cell>
          <cell r="N390">
            <v>8449612</v>
          </cell>
          <cell r="O390">
            <v>8401139</v>
          </cell>
          <cell r="P390">
            <v>8673636</v>
          </cell>
          <cell r="Q390">
            <v>10778736</v>
          </cell>
          <cell r="R390">
            <v>7316887</v>
          </cell>
          <cell r="S390">
            <v>7477509</v>
          </cell>
          <cell r="T390">
            <v>9587807</v>
          </cell>
          <cell r="U390">
            <v>7903932</v>
          </cell>
          <cell r="V390">
            <v>8360904</v>
          </cell>
          <cell r="W390">
            <v>9662631</v>
          </cell>
          <cell r="X390">
            <v>7744334</v>
          </cell>
          <cell r="Y390">
            <v>8344461</v>
          </cell>
          <cell r="Z390">
            <v>9638640</v>
          </cell>
          <cell r="AA390">
            <v>7102287</v>
          </cell>
          <cell r="AB390">
            <v>6902551</v>
          </cell>
          <cell r="AC390">
            <v>9560165</v>
          </cell>
          <cell r="AD390">
            <v>7312086</v>
          </cell>
          <cell r="AE390">
            <v>7152830</v>
          </cell>
          <cell r="AF390">
            <v>8194118</v>
          </cell>
          <cell r="AG390">
            <v>6475010</v>
          </cell>
          <cell r="AH390">
            <v>6669289</v>
          </cell>
          <cell r="AI390">
            <v>8789716</v>
          </cell>
          <cell r="AJ390">
            <v>7722667</v>
          </cell>
          <cell r="AK390">
            <v>7898982</v>
          </cell>
          <cell r="AL390">
            <v>9584901</v>
          </cell>
          <cell r="AM390">
            <v>7431561</v>
          </cell>
          <cell r="AN390">
            <v>7467000</v>
          </cell>
          <cell r="AO390">
            <v>8865569</v>
          </cell>
          <cell r="AP390">
            <v>6111470</v>
          </cell>
          <cell r="AQ390">
            <v>7227317</v>
          </cell>
          <cell r="AR390">
            <v>7341751</v>
          </cell>
        </row>
        <row r="391">
          <cell r="A391" t="str">
            <v>MYLAN LABS, INC.</v>
          </cell>
          <cell r="B391" t="str">
            <v>NITROGLYCERIN 06/1991 MYN</v>
          </cell>
          <cell r="C391" t="str">
            <v>Sales $</v>
          </cell>
          <cell r="D391" t="str">
            <v>06/1991 MYN</v>
          </cell>
          <cell r="E391" t="str">
            <v>06/1991</v>
          </cell>
          <cell r="F391" t="str">
            <v>06</v>
          </cell>
          <cell r="G391" t="str">
            <v>1991</v>
          </cell>
          <cell r="H391" t="str">
            <v>06/1/1991</v>
          </cell>
          <cell r="I391">
            <v>2007154</v>
          </cell>
          <cell r="J391">
            <v>1910712</v>
          </cell>
          <cell r="K391">
            <v>1923244</v>
          </cell>
          <cell r="L391">
            <v>1364706</v>
          </cell>
          <cell r="M391">
            <v>1285337</v>
          </cell>
          <cell r="N391">
            <v>1493586</v>
          </cell>
          <cell r="O391">
            <v>1160236</v>
          </cell>
          <cell r="P391">
            <v>1103498</v>
          </cell>
          <cell r="Q391">
            <v>1347316</v>
          </cell>
          <cell r="R391">
            <v>1045535</v>
          </cell>
          <cell r="S391">
            <v>1063469</v>
          </cell>
          <cell r="T391">
            <v>1345778</v>
          </cell>
          <cell r="U391">
            <v>894509</v>
          </cell>
          <cell r="V391">
            <v>933069</v>
          </cell>
          <cell r="W391">
            <v>1115796</v>
          </cell>
          <cell r="X391">
            <v>835813</v>
          </cell>
          <cell r="Y391">
            <v>826666</v>
          </cell>
          <cell r="Z391">
            <v>971326</v>
          </cell>
          <cell r="AA391">
            <v>782411</v>
          </cell>
          <cell r="AB391">
            <v>741023</v>
          </cell>
          <cell r="AC391">
            <v>928696</v>
          </cell>
          <cell r="AD391">
            <v>747916</v>
          </cell>
          <cell r="AE391">
            <v>718726</v>
          </cell>
          <cell r="AF391">
            <v>897559</v>
          </cell>
          <cell r="AG391">
            <v>719286</v>
          </cell>
          <cell r="AH391">
            <v>700397</v>
          </cell>
          <cell r="AI391">
            <v>818202</v>
          </cell>
          <cell r="AJ391">
            <v>644556</v>
          </cell>
          <cell r="AK391">
            <v>668792</v>
          </cell>
          <cell r="AL391">
            <v>786816</v>
          </cell>
          <cell r="AM391">
            <v>615448</v>
          </cell>
          <cell r="AN391">
            <v>625400</v>
          </cell>
          <cell r="AO391">
            <v>814567</v>
          </cell>
          <cell r="AP391">
            <v>652622</v>
          </cell>
          <cell r="AQ391">
            <v>644291</v>
          </cell>
          <cell r="AR391">
            <v>753494</v>
          </cell>
        </row>
        <row r="392">
          <cell r="A392" t="str">
            <v>MYLAN LABS, INC.</v>
          </cell>
          <cell r="B392" t="str">
            <v>NIZATIDINE 07/2002 MYN</v>
          </cell>
          <cell r="C392" t="str">
            <v>Sales $</v>
          </cell>
          <cell r="D392" t="str">
            <v>07/2002 MYN</v>
          </cell>
          <cell r="E392" t="str">
            <v>07/2002</v>
          </cell>
          <cell r="F392" t="str">
            <v>07</v>
          </cell>
          <cell r="G392" t="str">
            <v>2002</v>
          </cell>
          <cell r="H392" t="str">
            <v>07/1/2002</v>
          </cell>
          <cell r="I392">
            <v>128712</v>
          </cell>
          <cell r="J392">
            <v>121630</v>
          </cell>
          <cell r="K392">
            <v>149601</v>
          </cell>
          <cell r="L392">
            <v>115889</v>
          </cell>
          <cell r="M392">
            <v>131065</v>
          </cell>
          <cell r="N392">
            <v>116719</v>
          </cell>
          <cell r="O392">
            <v>128973</v>
          </cell>
          <cell r="P392">
            <v>156926</v>
          </cell>
          <cell r="Q392">
            <v>158748</v>
          </cell>
          <cell r="R392">
            <v>120571</v>
          </cell>
          <cell r="S392">
            <v>121788</v>
          </cell>
          <cell r="T392">
            <v>153245</v>
          </cell>
          <cell r="U392">
            <v>149561</v>
          </cell>
          <cell r="V392">
            <v>162848</v>
          </cell>
          <cell r="W392">
            <v>197031</v>
          </cell>
          <cell r="X392">
            <v>190450</v>
          </cell>
          <cell r="Y392">
            <v>154637</v>
          </cell>
          <cell r="Z392">
            <v>216399</v>
          </cell>
          <cell r="AA392">
            <v>182885</v>
          </cell>
          <cell r="AB392">
            <v>186222</v>
          </cell>
          <cell r="AC392">
            <v>251394</v>
          </cell>
          <cell r="AD392">
            <v>199149</v>
          </cell>
          <cell r="AE392">
            <v>188041</v>
          </cell>
          <cell r="AF392">
            <v>215467</v>
          </cell>
          <cell r="AG392">
            <v>166295</v>
          </cell>
          <cell r="AH392">
            <v>153868</v>
          </cell>
          <cell r="AI392">
            <v>194557</v>
          </cell>
          <cell r="AJ392">
            <v>152283</v>
          </cell>
          <cell r="AK392">
            <v>139543</v>
          </cell>
          <cell r="AL392">
            <v>184399</v>
          </cell>
          <cell r="AM392">
            <v>131330</v>
          </cell>
          <cell r="AN392">
            <v>122720</v>
          </cell>
          <cell r="AO392">
            <v>172422</v>
          </cell>
          <cell r="AP392">
            <v>139639</v>
          </cell>
          <cell r="AQ392">
            <v>130943</v>
          </cell>
          <cell r="AR392">
            <v>153412</v>
          </cell>
        </row>
        <row r="393">
          <cell r="A393" t="str">
            <v>MYLAN LABS, INC.</v>
          </cell>
          <cell r="B393" t="str">
            <v>NORETHINDRONE 08/2013 MYN</v>
          </cell>
          <cell r="C393" t="str">
            <v>Sales $</v>
          </cell>
          <cell r="D393" t="str">
            <v>08/2013 MYN</v>
          </cell>
          <cell r="E393" t="str">
            <v>08/2013</v>
          </cell>
          <cell r="F393" t="str">
            <v>08</v>
          </cell>
          <cell r="G393" t="str">
            <v>2013</v>
          </cell>
          <cell r="H393" t="str">
            <v>08/1/2013</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25</v>
          </cell>
          <cell r="AO393">
            <v>1976</v>
          </cell>
          <cell r="AP393">
            <v>2889</v>
          </cell>
          <cell r="AQ393">
            <v>3411</v>
          </cell>
          <cell r="AR393">
            <v>6262</v>
          </cell>
        </row>
        <row r="394">
          <cell r="A394" t="str">
            <v>MYLAN LABS, INC.</v>
          </cell>
          <cell r="B394" t="str">
            <v>NORTRIPTYLINE HCL 09/1994 M/I</v>
          </cell>
          <cell r="C394" t="str">
            <v>Sales $</v>
          </cell>
          <cell r="D394" t="str">
            <v>09/1994 M/I</v>
          </cell>
          <cell r="E394" t="str">
            <v>09/1994</v>
          </cell>
          <cell r="F394" t="str">
            <v>09</v>
          </cell>
          <cell r="G394" t="str">
            <v>1994</v>
          </cell>
          <cell r="H394" t="str">
            <v>09/1/1994</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row>
        <row r="395">
          <cell r="A395" t="str">
            <v>MYLAN LABS, INC.</v>
          </cell>
          <cell r="B395" t="str">
            <v>NORTRIPTYLINE HCL 11/1993 MYN</v>
          </cell>
          <cell r="C395" t="str">
            <v>Sales $</v>
          </cell>
          <cell r="D395" t="str">
            <v>11/1993 MYN</v>
          </cell>
          <cell r="E395" t="str">
            <v>11/1993</v>
          </cell>
          <cell r="F395" t="str">
            <v>11</v>
          </cell>
          <cell r="G395" t="str">
            <v>1993</v>
          </cell>
          <cell r="H395" t="str">
            <v>11/1/1993</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row>
        <row r="396">
          <cell r="A396" t="str">
            <v>MYLAN LABS, INC.</v>
          </cell>
          <cell r="B396" t="str">
            <v>OCTREOTIDE ACE 04/2011 M/I</v>
          </cell>
          <cell r="C396" t="str">
            <v>Sales $</v>
          </cell>
          <cell r="D396" t="str">
            <v>04/2011 M/I</v>
          </cell>
          <cell r="E396" t="str">
            <v>04/2011</v>
          </cell>
          <cell r="F396" t="str">
            <v>04</v>
          </cell>
          <cell r="G396" t="str">
            <v>2011</v>
          </cell>
          <cell r="H396" t="str">
            <v>04/1/2011</v>
          </cell>
          <cell r="I396">
            <v>0</v>
          </cell>
          <cell r="J396">
            <v>0</v>
          </cell>
          <cell r="K396">
            <v>0</v>
          </cell>
          <cell r="L396">
            <v>9737</v>
          </cell>
          <cell r="M396">
            <v>36462</v>
          </cell>
          <cell r="N396">
            <v>54267</v>
          </cell>
          <cell r="O396">
            <v>56233</v>
          </cell>
          <cell r="P396">
            <v>72987</v>
          </cell>
          <cell r="Q396">
            <v>186494</v>
          </cell>
          <cell r="R396">
            <v>234405</v>
          </cell>
          <cell r="S396">
            <v>264663</v>
          </cell>
          <cell r="T396">
            <v>377361</v>
          </cell>
          <cell r="U396">
            <v>313153</v>
          </cell>
          <cell r="V396">
            <v>155549</v>
          </cell>
          <cell r="W396">
            <v>220157</v>
          </cell>
          <cell r="X396">
            <v>194594</v>
          </cell>
          <cell r="Y396">
            <v>183001</v>
          </cell>
          <cell r="Z396">
            <v>164127</v>
          </cell>
          <cell r="AA396">
            <v>145228</v>
          </cell>
          <cell r="AB396">
            <v>145264</v>
          </cell>
          <cell r="AC396">
            <v>254748</v>
          </cell>
          <cell r="AD396">
            <v>125400</v>
          </cell>
          <cell r="AE396">
            <v>165674</v>
          </cell>
          <cell r="AF396">
            <v>144894</v>
          </cell>
          <cell r="AG396">
            <v>141051</v>
          </cell>
          <cell r="AH396">
            <v>110455</v>
          </cell>
          <cell r="AI396">
            <v>151543</v>
          </cell>
          <cell r="AJ396">
            <v>123048</v>
          </cell>
          <cell r="AK396">
            <v>140055</v>
          </cell>
          <cell r="AL396">
            <v>132236</v>
          </cell>
          <cell r="AM396">
            <v>118992</v>
          </cell>
          <cell r="AN396">
            <v>128219</v>
          </cell>
          <cell r="AO396">
            <v>167200</v>
          </cell>
          <cell r="AP396">
            <v>134259</v>
          </cell>
          <cell r="AQ396">
            <v>129860</v>
          </cell>
          <cell r="AR396">
            <v>161846</v>
          </cell>
        </row>
        <row r="397">
          <cell r="A397" t="str">
            <v>MYLAN LABS, INC.</v>
          </cell>
          <cell r="B397" t="str">
            <v>OLANZAPINE 05/2012 MYN</v>
          </cell>
          <cell r="C397" t="str">
            <v>Sales $</v>
          </cell>
          <cell r="D397" t="str">
            <v>05/2012 MYN</v>
          </cell>
          <cell r="E397" t="str">
            <v>05/2012</v>
          </cell>
          <cell r="F397" t="str">
            <v>05</v>
          </cell>
          <cell r="G397" t="str">
            <v>2012</v>
          </cell>
          <cell r="H397" t="str">
            <v>05/1/2012</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537</v>
          </cell>
          <cell r="Z397">
            <v>47890</v>
          </cell>
          <cell r="AA397">
            <v>24099</v>
          </cell>
          <cell r="AB397">
            <v>43727</v>
          </cell>
          <cell r="AC397">
            <v>26352</v>
          </cell>
          <cell r="AD397">
            <v>29396</v>
          </cell>
          <cell r="AE397">
            <v>25680</v>
          </cell>
          <cell r="AF397">
            <v>35287</v>
          </cell>
          <cell r="AG397">
            <v>26403</v>
          </cell>
          <cell r="AH397">
            <v>26615</v>
          </cell>
          <cell r="AI397">
            <v>32824</v>
          </cell>
          <cell r="AJ397">
            <v>25718</v>
          </cell>
          <cell r="AK397">
            <v>29437</v>
          </cell>
          <cell r="AL397">
            <v>37949</v>
          </cell>
          <cell r="AM397">
            <v>26461</v>
          </cell>
          <cell r="AN397">
            <v>30620</v>
          </cell>
          <cell r="AO397">
            <v>48318</v>
          </cell>
          <cell r="AP397">
            <v>115179</v>
          </cell>
          <cell r="AQ397">
            <v>122819</v>
          </cell>
          <cell r="AR397">
            <v>162167</v>
          </cell>
        </row>
        <row r="398">
          <cell r="A398" t="str">
            <v>MYLAN LABS, INC.</v>
          </cell>
          <cell r="B398" t="str">
            <v>OLANZAPINE 06/2012 M/I</v>
          </cell>
          <cell r="C398" t="str">
            <v>Sales $</v>
          </cell>
          <cell r="D398" t="str">
            <v>06/2012 M/I</v>
          </cell>
          <cell r="E398" t="str">
            <v>06/2012</v>
          </cell>
          <cell r="F398" t="str">
            <v>06</v>
          </cell>
          <cell r="G398" t="str">
            <v>2012</v>
          </cell>
          <cell r="H398" t="str">
            <v>06/1/2012</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29125</v>
          </cell>
          <cell r="AA398">
            <v>20459</v>
          </cell>
          <cell r="AB398">
            <v>32191</v>
          </cell>
          <cell r="AC398">
            <v>50814</v>
          </cell>
          <cell r="AD398">
            <v>44614</v>
          </cell>
          <cell r="AE398">
            <v>65724</v>
          </cell>
          <cell r="AF398">
            <v>68662</v>
          </cell>
          <cell r="AG398">
            <v>63741</v>
          </cell>
          <cell r="AH398">
            <v>71331</v>
          </cell>
          <cell r="AI398">
            <v>74776</v>
          </cell>
          <cell r="AJ398">
            <v>17338</v>
          </cell>
          <cell r="AK398">
            <v>32426</v>
          </cell>
          <cell r="AL398">
            <v>87490</v>
          </cell>
          <cell r="AM398">
            <v>59314</v>
          </cell>
          <cell r="AN398">
            <v>57332</v>
          </cell>
          <cell r="AO398">
            <v>68699</v>
          </cell>
          <cell r="AP398">
            <v>54231</v>
          </cell>
          <cell r="AQ398">
            <v>30415</v>
          </cell>
          <cell r="AR398">
            <v>16736</v>
          </cell>
        </row>
        <row r="399">
          <cell r="A399" t="str">
            <v>MYLAN LABS, INC.</v>
          </cell>
          <cell r="B399" t="str">
            <v>OMEPRAZOLE (RX) 08/2003 MYN</v>
          </cell>
          <cell r="C399" t="str">
            <v>Sales $</v>
          </cell>
          <cell r="D399" t="str">
            <v>08/2003 MYN</v>
          </cell>
          <cell r="E399" t="str">
            <v>08/2003</v>
          </cell>
          <cell r="F399" t="str">
            <v>08</v>
          </cell>
          <cell r="G399" t="str">
            <v>2003</v>
          </cell>
          <cell r="H399" t="str">
            <v>08/1/2003</v>
          </cell>
          <cell r="I399">
            <v>21117104</v>
          </cell>
          <cell r="J399">
            <v>21651141</v>
          </cell>
          <cell r="K399">
            <v>27497317</v>
          </cell>
          <cell r="L399">
            <v>18795015</v>
          </cell>
          <cell r="M399">
            <v>18250740</v>
          </cell>
          <cell r="N399">
            <v>22823550</v>
          </cell>
          <cell r="O399">
            <v>17445520</v>
          </cell>
          <cell r="P399">
            <v>17788139</v>
          </cell>
          <cell r="Q399">
            <v>22422101</v>
          </cell>
          <cell r="R399">
            <v>18336414</v>
          </cell>
          <cell r="S399">
            <v>18657007</v>
          </cell>
          <cell r="T399">
            <v>24691012</v>
          </cell>
          <cell r="U399">
            <v>21900974</v>
          </cell>
          <cell r="V399">
            <v>22510358</v>
          </cell>
          <cell r="W399">
            <v>25474122</v>
          </cell>
          <cell r="X399">
            <v>20197729</v>
          </cell>
          <cell r="Y399">
            <v>20118101</v>
          </cell>
          <cell r="Z399">
            <v>23053871</v>
          </cell>
          <cell r="AA399">
            <v>16986675</v>
          </cell>
          <cell r="AB399">
            <v>17633998</v>
          </cell>
          <cell r="AC399">
            <v>23920664</v>
          </cell>
          <cell r="AD399">
            <v>24343709</v>
          </cell>
          <cell r="AE399">
            <v>26486275</v>
          </cell>
          <cell r="AF399">
            <v>26191826</v>
          </cell>
          <cell r="AG399">
            <v>18351383</v>
          </cell>
          <cell r="AH399">
            <v>17058346</v>
          </cell>
          <cell r="AI399">
            <v>20728845</v>
          </cell>
          <cell r="AJ399">
            <v>17138411</v>
          </cell>
          <cell r="AK399">
            <v>18009433</v>
          </cell>
          <cell r="AL399">
            <v>20092909</v>
          </cell>
          <cell r="AM399">
            <v>18484088</v>
          </cell>
          <cell r="AN399">
            <v>17568126</v>
          </cell>
          <cell r="AO399">
            <v>21769152</v>
          </cell>
          <cell r="AP399">
            <v>10717533</v>
          </cell>
          <cell r="AQ399">
            <v>4583425</v>
          </cell>
          <cell r="AR399">
            <v>1737807</v>
          </cell>
        </row>
        <row r="400">
          <cell r="A400" t="str">
            <v>MYLAN LABS, INC.</v>
          </cell>
          <cell r="B400" t="str">
            <v>OMEPRAZOLE (RX) 09/2003 M/I</v>
          </cell>
          <cell r="C400" t="str">
            <v>Sales $</v>
          </cell>
          <cell r="D400" t="str">
            <v>09/2003 M/I</v>
          </cell>
          <cell r="E400" t="str">
            <v>09/2003</v>
          </cell>
          <cell r="F400" t="str">
            <v>09</v>
          </cell>
          <cell r="G400" t="str">
            <v>2003</v>
          </cell>
          <cell r="H400" t="str">
            <v>09/1/2003</v>
          </cell>
          <cell r="I400">
            <v>443198</v>
          </cell>
          <cell r="J400">
            <v>446230</v>
          </cell>
          <cell r="K400">
            <v>571431</v>
          </cell>
          <cell r="L400">
            <v>414080</v>
          </cell>
          <cell r="M400">
            <v>388953</v>
          </cell>
          <cell r="N400">
            <v>472371</v>
          </cell>
          <cell r="O400">
            <v>372475</v>
          </cell>
          <cell r="P400">
            <v>395101</v>
          </cell>
          <cell r="Q400">
            <v>473580</v>
          </cell>
          <cell r="R400">
            <v>401380</v>
          </cell>
          <cell r="S400">
            <v>417399</v>
          </cell>
          <cell r="T400">
            <v>536532</v>
          </cell>
          <cell r="U400">
            <v>422401</v>
          </cell>
          <cell r="V400">
            <v>426661</v>
          </cell>
          <cell r="W400">
            <v>504613</v>
          </cell>
          <cell r="X400">
            <v>401991</v>
          </cell>
          <cell r="Y400">
            <v>391441</v>
          </cell>
          <cell r="Z400">
            <v>451681</v>
          </cell>
          <cell r="AA400">
            <v>364943</v>
          </cell>
          <cell r="AB400">
            <v>396424</v>
          </cell>
          <cell r="AC400">
            <v>503164</v>
          </cell>
          <cell r="AD400">
            <v>380336</v>
          </cell>
          <cell r="AE400">
            <v>377184</v>
          </cell>
          <cell r="AF400">
            <v>450386</v>
          </cell>
          <cell r="AG400">
            <v>362418</v>
          </cell>
          <cell r="AH400">
            <v>384230</v>
          </cell>
          <cell r="AI400">
            <v>425433</v>
          </cell>
          <cell r="AJ400">
            <v>378612</v>
          </cell>
          <cell r="AK400">
            <v>368716</v>
          </cell>
          <cell r="AL400">
            <v>434522</v>
          </cell>
          <cell r="AM400">
            <v>335530</v>
          </cell>
          <cell r="AN400">
            <v>296211</v>
          </cell>
          <cell r="AO400">
            <v>421344</v>
          </cell>
          <cell r="AP400">
            <v>311741</v>
          </cell>
          <cell r="AQ400">
            <v>297460</v>
          </cell>
          <cell r="AR400">
            <v>347882</v>
          </cell>
        </row>
        <row r="401">
          <cell r="A401" t="str">
            <v>MYLAN LABS, INC.</v>
          </cell>
          <cell r="B401" t="str">
            <v>ONDANSETRON HCL 06/2007 MYN</v>
          </cell>
          <cell r="C401" t="str">
            <v>Sales $</v>
          </cell>
          <cell r="D401" t="str">
            <v>06/2007 MYN</v>
          </cell>
          <cell r="E401" t="str">
            <v>06/2007</v>
          </cell>
          <cell r="F401" t="str">
            <v>06</v>
          </cell>
          <cell r="G401" t="str">
            <v>2007</v>
          </cell>
          <cell r="H401" t="str">
            <v>06/1/2007</v>
          </cell>
          <cell r="I401">
            <v>247219</v>
          </cell>
          <cell r="J401">
            <v>290523</v>
          </cell>
          <cell r="K401">
            <v>376213</v>
          </cell>
          <cell r="L401">
            <v>248568</v>
          </cell>
          <cell r="M401">
            <v>247725</v>
          </cell>
          <cell r="N401">
            <v>385814</v>
          </cell>
          <cell r="O401">
            <v>346982</v>
          </cell>
          <cell r="P401">
            <v>268870</v>
          </cell>
          <cell r="Q401">
            <v>322324</v>
          </cell>
          <cell r="R401">
            <v>352747</v>
          </cell>
          <cell r="S401">
            <v>278320</v>
          </cell>
          <cell r="T401">
            <v>375653</v>
          </cell>
          <cell r="U401">
            <v>236539</v>
          </cell>
          <cell r="V401">
            <v>390713</v>
          </cell>
          <cell r="W401">
            <v>674491</v>
          </cell>
          <cell r="X401">
            <v>298986</v>
          </cell>
          <cell r="Y401">
            <v>406543</v>
          </cell>
          <cell r="Z401">
            <v>766022</v>
          </cell>
          <cell r="AA401">
            <v>486741</v>
          </cell>
          <cell r="AB401">
            <v>305386</v>
          </cell>
          <cell r="AC401">
            <v>678743</v>
          </cell>
          <cell r="AD401">
            <v>313647</v>
          </cell>
          <cell r="AE401">
            <v>456696</v>
          </cell>
          <cell r="AF401">
            <v>464476</v>
          </cell>
          <cell r="AG401">
            <v>372413</v>
          </cell>
          <cell r="AH401">
            <v>483290</v>
          </cell>
          <cell r="AI401">
            <v>1084445</v>
          </cell>
          <cell r="AJ401">
            <v>172611</v>
          </cell>
          <cell r="AK401">
            <v>119653</v>
          </cell>
          <cell r="AL401">
            <v>155460</v>
          </cell>
          <cell r="AM401">
            <v>116128</v>
          </cell>
          <cell r="AN401">
            <v>127831</v>
          </cell>
          <cell r="AO401">
            <v>265169</v>
          </cell>
          <cell r="AP401">
            <v>229492</v>
          </cell>
          <cell r="AQ401">
            <v>362284</v>
          </cell>
          <cell r="AR401">
            <v>293685</v>
          </cell>
        </row>
        <row r="402">
          <cell r="A402" t="str">
            <v>MYLAN LABS, INC.</v>
          </cell>
          <cell r="B402" t="str">
            <v>ONDANSETRON HCL 07/2007 M/I</v>
          </cell>
          <cell r="C402" t="str">
            <v>Sales $</v>
          </cell>
          <cell r="D402" t="str">
            <v>07/2007 M/I</v>
          </cell>
          <cell r="E402" t="str">
            <v>07/2007</v>
          </cell>
          <cell r="F402" t="str">
            <v>07</v>
          </cell>
          <cell r="G402" t="str">
            <v>2007</v>
          </cell>
          <cell r="H402" t="str">
            <v>07/1/2007</v>
          </cell>
          <cell r="I402">
            <v>73595</v>
          </cell>
          <cell r="J402">
            <v>84004</v>
          </cell>
          <cell r="K402">
            <v>98908</v>
          </cell>
          <cell r="L402">
            <v>70487</v>
          </cell>
          <cell r="M402">
            <v>70148</v>
          </cell>
          <cell r="N402">
            <v>85017</v>
          </cell>
          <cell r="O402">
            <v>73194</v>
          </cell>
          <cell r="P402">
            <v>78729</v>
          </cell>
          <cell r="Q402">
            <v>90436</v>
          </cell>
          <cell r="R402">
            <v>79671</v>
          </cell>
          <cell r="S402">
            <v>77059</v>
          </cell>
          <cell r="T402">
            <v>96432</v>
          </cell>
          <cell r="U402">
            <v>92387</v>
          </cell>
          <cell r="V402">
            <v>134268</v>
          </cell>
          <cell r="W402">
            <v>88189</v>
          </cell>
          <cell r="X402">
            <v>94029</v>
          </cell>
          <cell r="Y402">
            <v>84138</v>
          </cell>
          <cell r="Z402">
            <v>109881</v>
          </cell>
          <cell r="AA402">
            <v>86879</v>
          </cell>
          <cell r="AB402">
            <v>87753</v>
          </cell>
          <cell r="AC402">
            <v>56014</v>
          </cell>
          <cell r="AD402">
            <v>76968</v>
          </cell>
          <cell r="AE402">
            <v>92506</v>
          </cell>
          <cell r="AF402">
            <v>116810</v>
          </cell>
          <cell r="AG402">
            <v>95369</v>
          </cell>
          <cell r="AH402">
            <v>96814</v>
          </cell>
          <cell r="AI402">
            <v>117318</v>
          </cell>
          <cell r="AJ402">
            <v>99234</v>
          </cell>
          <cell r="AK402">
            <v>98528</v>
          </cell>
          <cell r="AL402">
            <v>115106</v>
          </cell>
          <cell r="AM402">
            <v>100938</v>
          </cell>
          <cell r="AN402">
            <v>105820</v>
          </cell>
          <cell r="AO402">
            <v>171921</v>
          </cell>
          <cell r="AP402">
            <v>172350</v>
          </cell>
          <cell r="AQ402">
            <v>154246</v>
          </cell>
          <cell r="AR402">
            <v>116059</v>
          </cell>
        </row>
        <row r="403">
          <cell r="A403" t="str">
            <v>MYLAN LABS, INC.</v>
          </cell>
          <cell r="B403" t="str">
            <v>ONDANSETRON ODT 06/2007 MYN</v>
          </cell>
          <cell r="C403" t="str">
            <v>Sales $</v>
          </cell>
          <cell r="D403" t="str">
            <v>06/2007 MYN</v>
          </cell>
          <cell r="E403" t="str">
            <v>06/2007</v>
          </cell>
          <cell r="F403" t="str">
            <v>06</v>
          </cell>
          <cell r="G403" t="str">
            <v>2007</v>
          </cell>
          <cell r="H403" t="str">
            <v>06/1/2007</v>
          </cell>
          <cell r="I403">
            <v>987890</v>
          </cell>
          <cell r="J403">
            <v>1131391</v>
          </cell>
          <cell r="K403">
            <v>1497401</v>
          </cell>
          <cell r="L403">
            <v>1206072</v>
          </cell>
          <cell r="M403">
            <v>1042044</v>
          </cell>
          <cell r="N403">
            <v>1273985</v>
          </cell>
          <cell r="O403">
            <v>970184</v>
          </cell>
          <cell r="P403">
            <v>999841</v>
          </cell>
          <cell r="Q403">
            <v>1300679</v>
          </cell>
          <cell r="R403">
            <v>1025453</v>
          </cell>
          <cell r="S403">
            <v>1077792</v>
          </cell>
          <cell r="T403">
            <v>1571484</v>
          </cell>
          <cell r="U403">
            <v>1589158</v>
          </cell>
          <cell r="V403">
            <v>2544884</v>
          </cell>
          <cell r="W403">
            <v>2165985</v>
          </cell>
          <cell r="X403">
            <v>1321601</v>
          </cell>
          <cell r="Y403">
            <v>1358078</v>
          </cell>
          <cell r="Z403">
            <v>1690384</v>
          </cell>
          <cell r="AA403">
            <v>1367534</v>
          </cell>
          <cell r="AB403">
            <v>1452035</v>
          </cell>
          <cell r="AC403">
            <v>1906656</v>
          </cell>
          <cell r="AD403">
            <v>1560333</v>
          </cell>
          <cell r="AE403">
            <v>2383907</v>
          </cell>
          <cell r="AF403">
            <v>3386833</v>
          </cell>
          <cell r="AG403">
            <v>2773068</v>
          </cell>
          <cell r="AH403">
            <v>2431703</v>
          </cell>
          <cell r="AI403">
            <v>3277976</v>
          </cell>
          <cell r="AJ403">
            <v>2554395</v>
          </cell>
          <cell r="AK403">
            <v>2203670</v>
          </cell>
          <cell r="AL403">
            <v>2463378</v>
          </cell>
          <cell r="AM403">
            <v>2014360</v>
          </cell>
          <cell r="AN403">
            <v>2001383</v>
          </cell>
          <cell r="AO403">
            <v>2652833</v>
          </cell>
          <cell r="AP403">
            <v>1883701</v>
          </cell>
          <cell r="AQ403">
            <v>2638785</v>
          </cell>
          <cell r="AR403">
            <v>3038099</v>
          </cell>
        </row>
        <row r="404">
          <cell r="A404" t="str">
            <v>MYLAN LABS, INC.</v>
          </cell>
          <cell r="B404" t="str">
            <v>ORPHENADRINE CIT 07/1998 MYN</v>
          </cell>
          <cell r="C404" t="str">
            <v>Sales $</v>
          </cell>
          <cell r="D404" t="str">
            <v>07/1998 MYN</v>
          </cell>
          <cell r="E404" t="str">
            <v>07/1998</v>
          </cell>
          <cell r="F404" t="str">
            <v>07</v>
          </cell>
          <cell r="G404" t="str">
            <v>1998</v>
          </cell>
          <cell r="H404" t="str">
            <v>07/1/1998</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row>
        <row r="405">
          <cell r="A405" t="str">
            <v>MYLAN LABS, INC.</v>
          </cell>
          <cell r="B405" t="str">
            <v>ORPHENADRN/ASA/CAF 01/1999 MYN</v>
          </cell>
          <cell r="C405" t="str">
            <v>Sales $</v>
          </cell>
          <cell r="D405" t="str">
            <v>01/1999 MYN</v>
          </cell>
          <cell r="E405" t="str">
            <v>01/1999</v>
          </cell>
          <cell r="F405" t="str">
            <v>01</v>
          </cell>
          <cell r="G405" t="str">
            <v>1999</v>
          </cell>
          <cell r="H405" t="str">
            <v>01/1/1999</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row>
        <row r="406">
          <cell r="A406" t="str">
            <v>MYLAN LABS, INC.</v>
          </cell>
          <cell r="B406" t="str">
            <v>OXAPROZIN 04/2002 MYN</v>
          </cell>
          <cell r="C406" t="str">
            <v>Sales $</v>
          </cell>
          <cell r="D406" t="str">
            <v>04/2002 MYN</v>
          </cell>
          <cell r="E406" t="str">
            <v>04/2002</v>
          </cell>
          <cell r="F406" t="str">
            <v>04</v>
          </cell>
          <cell r="G406" t="str">
            <v>2002</v>
          </cell>
          <cell r="H406" t="str">
            <v>04/1/2002</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row>
        <row r="407">
          <cell r="A407" t="str">
            <v>MYLAN LABS, INC.</v>
          </cell>
          <cell r="B407" t="str">
            <v>OXYBUTYNIN CL 07/1989 M/I</v>
          </cell>
          <cell r="C407" t="str">
            <v>Sales $</v>
          </cell>
          <cell r="D407" t="str">
            <v>07/1989 M/I</v>
          </cell>
          <cell r="E407" t="str">
            <v>07/1989</v>
          </cell>
          <cell r="F407" t="str">
            <v>07</v>
          </cell>
          <cell r="G407" t="str">
            <v>1989</v>
          </cell>
          <cell r="H407" t="str">
            <v>07/1/1989</v>
          </cell>
          <cell r="I407">
            <v>7837</v>
          </cell>
          <cell r="J407">
            <v>8506</v>
          </cell>
          <cell r="K407">
            <v>9829</v>
          </cell>
          <cell r="L407">
            <v>7538</v>
          </cell>
          <cell r="M407">
            <v>7219</v>
          </cell>
          <cell r="N407">
            <v>8577</v>
          </cell>
          <cell r="O407">
            <v>6627</v>
          </cell>
          <cell r="P407">
            <v>6491</v>
          </cell>
          <cell r="Q407">
            <v>8045</v>
          </cell>
          <cell r="R407">
            <v>6810</v>
          </cell>
          <cell r="S407">
            <v>9257</v>
          </cell>
          <cell r="T407">
            <v>9377</v>
          </cell>
          <cell r="U407">
            <v>7710</v>
          </cell>
          <cell r="V407">
            <v>6587</v>
          </cell>
          <cell r="W407">
            <v>7001</v>
          </cell>
          <cell r="X407">
            <v>7720</v>
          </cell>
          <cell r="Y407">
            <v>6176</v>
          </cell>
          <cell r="Z407">
            <v>7218</v>
          </cell>
          <cell r="AA407">
            <v>5638</v>
          </cell>
          <cell r="AB407">
            <v>6745</v>
          </cell>
          <cell r="AC407">
            <v>6591</v>
          </cell>
          <cell r="AD407">
            <v>910</v>
          </cell>
          <cell r="AE407">
            <v>185</v>
          </cell>
          <cell r="AF407">
            <v>157</v>
          </cell>
          <cell r="AG407">
            <v>174</v>
          </cell>
          <cell r="AH407">
            <v>23</v>
          </cell>
          <cell r="AI407">
            <v>117</v>
          </cell>
          <cell r="AJ407">
            <v>0</v>
          </cell>
          <cell r="AK407">
            <v>6</v>
          </cell>
          <cell r="AL407">
            <v>47</v>
          </cell>
          <cell r="AM407">
            <v>219</v>
          </cell>
          <cell r="AN407">
            <v>0</v>
          </cell>
          <cell r="AO407">
            <v>0</v>
          </cell>
          <cell r="AP407">
            <v>0</v>
          </cell>
          <cell r="AQ407">
            <v>0</v>
          </cell>
          <cell r="AR407">
            <v>0</v>
          </cell>
        </row>
        <row r="408">
          <cell r="A408" t="str">
            <v>MYLAN LABS, INC.</v>
          </cell>
          <cell r="B408" t="str">
            <v>OXYBUTYNIN CL ER 03/2005 MYN</v>
          </cell>
          <cell r="C408" t="str">
            <v>Sales $</v>
          </cell>
          <cell r="D408" t="str">
            <v>03/2005 MYN</v>
          </cell>
          <cell r="E408" t="str">
            <v>03/2005</v>
          </cell>
          <cell r="F408" t="str">
            <v>03</v>
          </cell>
          <cell r="G408" t="str">
            <v>2005</v>
          </cell>
          <cell r="H408" t="str">
            <v>03/1/2005</v>
          </cell>
          <cell r="I408">
            <v>5796728</v>
          </cell>
          <cell r="J408">
            <v>5620742</v>
          </cell>
          <cell r="K408">
            <v>6421176</v>
          </cell>
          <cell r="L408">
            <v>5629039</v>
          </cell>
          <cell r="M408">
            <v>5488881</v>
          </cell>
          <cell r="N408">
            <v>7427071</v>
          </cell>
          <cell r="O408">
            <v>5568698</v>
          </cell>
          <cell r="P408">
            <v>5648860</v>
          </cell>
          <cell r="Q408">
            <v>7069263</v>
          </cell>
          <cell r="R408">
            <v>5675907</v>
          </cell>
          <cell r="S408">
            <v>5359314</v>
          </cell>
          <cell r="T408">
            <v>6817514</v>
          </cell>
          <cell r="U408">
            <v>5445753</v>
          </cell>
          <cell r="V408">
            <v>5542625</v>
          </cell>
          <cell r="W408">
            <v>6795331</v>
          </cell>
          <cell r="X408">
            <v>5719295</v>
          </cell>
          <cell r="Y408">
            <v>6097912</v>
          </cell>
          <cell r="Z408">
            <v>7394477</v>
          </cell>
          <cell r="AA408">
            <v>5793541</v>
          </cell>
          <cell r="AB408">
            <v>5537665</v>
          </cell>
          <cell r="AC408">
            <v>6921747</v>
          </cell>
          <cell r="AD408">
            <v>5321775</v>
          </cell>
          <cell r="AE408">
            <v>5480868</v>
          </cell>
          <cell r="AF408">
            <v>6996606</v>
          </cell>
          <cell r="AG408">
            <v>6195318</v>
          </cell>
          <cell r="AH408">
            <v>5982924</v>
          </cell>
          <cell r="AI408">
            <v>7341717</v>
          </cell>
          <cell r="AJ408">
            <v>5690904</v>
          </cell>
          <cell r="AK408">
            <v>5904853</v>
          </cell>
          <cell r="AL408">
            <v>7063499</v>
          </cell>
          <cell r="AM408">
            <v>6104165</v>
          </cell>
          <cell r="AN408">
            <v>5886653</v>
          </cell>
          <cell r="AO408">
            <v>7581881</v>
          </cell>
          <cell r="AP408">
            <v>6189457</v>
          </cell>
          <cell r="AQ408">
            <v>6303513</v>
          </cell>
          <cell r="AR408">
            <v>7440947</v>
          </cell>
        </row>
        <row r="409">
          <cell r="A409" t="str">
            <v>MYLAN LABS, INC.</v>
          </cell>
          <cell r="B409" t="str">
            <v>OXYBUTYNIN CL ER 12/2006 M/I</v>
          </cell>
          <cell r="C409" t="str">
            <v>Sales $</v>
          </cell>
          <cell r="D409" t="str">
            <v>12/2006 M/I</v>
          </cell>
          <cell r="E409" t="str">
            <v>12/2006</v>
          </cell>
          <cell r="F409" t="str">
            <v>12</v>
          </cell>
          <cell r="G409" t="str">
            <v>2006</v>
          </cell>
          <cell r="H409" t="str">
            <v>12/1/2006</v>
          </cell>
          <cell r="I409">
            <v>164368</v>
          </cell>
          <cell r="J409">
            <v>167065</v>
          </cell>
          <cell r="K409">
            <v>211244</v>
          </cell>
          <cell r="L409">
            <v>159375</v>
          </cell>
          <cell r="M409">
            <v>169199</v>
          </cell>
          <cell r="N409">
            <v>203132</v>
          </cell>
          <cell r="O409">
            <v>152429</v>
          </cell>
          <cell r="P409">
            <v>141661</v>
          </cell>
          <cell r="Q409">
            <v>190578</v>
          </cell>
          <cell r="R409">
            <v>153149</v>
          </cell>
          <cell r="S409">
            <v>151119</v>
          </cell>
          <cell r="T409">
            <v>199868</v>
          </cell>
          <cell r="U409">
            <v>151142</v>
          </cell>
          <cell r="V409">
            <v>161071</v>
          </cell>
          <cell r="W409">
            <v>175924</v>
          </cell>
          <cell r="X409">
            <v>142584</v>
          </cell>
          <cell r="Y409">
            <v>150976</v>
          </cell>
          <cell r="Z409">
            <v>172924</v>
          </cell>
          <cell r="AA409">
            <v>135974</v>
          </cell>
          <cell r="AB409">
            <v>141660</v>
          </cell>
          <cell r="AC409">
            <v>160110</v>
          </cell>
          <cell r="AD409">
            <v>113536</v>
          </cell>
          <cell r="AE409">
            <v>121558</v>
          </cell>
          <cell r="AF409">
            <v>145616</v>
          </cell>
          <cell r="AG409">
            <v>125722</v>
          </cell>
          <cell r="AH409">
            <v>110083</v>
          </cell>
          <cell r="AI409">
            <v>145570</v>
          </cell>
          <cell r="AJ409">
            <v>110560</v>
          </cell>
          <cell r="AK409">
            <v>108720</v>
          </cell>
          <cell r="AL409">
            <v>140299</v>
          </cell>
          <cell r="AM409">
            <v>107996</v>
          </cell>
          <cell r="AN409">
            <v>107091</v>
          </cell>
          <cell r="AO409">
            <v>134732</v>
          </cell>
          <cell r="AP409">
            <v>118134</v>
          </cell>
          <cell r="AQ409">
            <v>127418</v>
          </cell>
          <cell r="AR409">
            <v>142704</v>
          </cell>
        </row>
        <row r="410">
          <cell r="A410" t="str">
            <v>MYLAN LABS, INC.</v>
          </cell>
          <cell r="B410" t="str">
            <v>OXYCODONE HCL 05/2011 MYN</v>
          </cell>
          <cell r="C410" t="str">
            <v>Sales $</v>
          </cell>
          <cell r="D410" t="str">
            <v>05/2011 MYN</v>
          </cell>
          <cell r="E410" t="str">
            <v>05/2011</v>
          </cell>
          <cell r="F410" t="str">
            <v>05</v>
          </cell>
          <cell r="G410" t="str">
            <v>2011</v>
          </cell>
          <cell r="H410" t="str">
            <v>05/1/2011</v>
          </cell>
          <cell r="I410">
            <v>0</v>
          </cell>
          <cell r="J410">
            <v>0</v>
          </cell>
          <cell r="K410">
            <v>0</v>
          </cell>
          <cell r="L410">
            <v>0</v>
          </cell>
          <cell r="M410">
            <v>2383</v>
          </cell>
          <cell r="N410">
            <v>219196</v>
          </cell>
          <cell r="O410">
            <v>248599</v>
          </cell>
          <cell r="P410">
            <v>226191</v>
          </cell>
          <cell r="Q410">
            <v>370235</v>
          </cell>
          <cell r="R410">
            <v>303240</v>
          </cell>
          <cell r="S410">
            <v>437196</v>
          </cell>
          <cell r="T410">
            <v>368139</v>
          </cell>
          <cell r="U410">
            <v>468092</v>
          </cell>
          <cell r="V410">
            <v>222057</v>
          </cell>
          <cell r="W410">
            <v>364343</v>
          </cell>
          <cell r="X410">
            <v>341419</v>
          </cell>
          <cell r="Y410">
            <v>409954</v>
          </cell>
          <cell r="Z410">
            <v>672464</v>
          </cell>
          <cell r="AA410">
            <v>499686</v>
          </cell>
          <cell r="AB410">
            <v>513220</v>
          </cell>
          <cell r="AC410">
            <v>568457</v>
          </cell>
          <cell r="AD410">
            <v>474779</v>
          </cell>
          <cell r="AE410">
            <v>404430</v>
          </cell>
          <cell r="AF410">
            <v>237562</v>
          </cell>
          <cell r="AG410">
            <v>405985</v>
          </cell>
          <cell r="AH410">
            <v>749641</v>
          </cell>
          <cell r="AI410">
            <v>799903</v>
          </cell>
          <cell r="AJ410">
            <v>406721</v>
          </cell>
          <cell r="AK410">
            <v>122281</v>
          </cell>
          <cell r="AL410">
            <v>586002</v>
          </cell>
          <cell r="AM410">
            <v>658019</v>
          </cell>
          <cell r="AN410">
            <v>639647</v>
          </cell>
          <cell r="AO410">
            <v>810952</v>
          </cell>
          <cell r="AP410">
            <v>703387</v>
          </cell>
          <cell r="AQ410">
            <v>926512</v>
          </cell>
          <cell r="AR410">
            <v>1267227</v>
          </cell>
        </row>
        <row r="411">
          <cell r="A411" t="str">
            <v>MYLAN LABS, INC.</v>
          </cell>
          <cell r="B411" t="str">
            <v>OXYCODONE/APAP 12/2008 MYN</v>
          </cell>
          <cell r="C411" t="str">
            <v>Sales $</v>
          </cell>
          <cell r="D411" t="str">
            <v>12/2008 MYN</v>
          </cell>
          <cell r="E411" t="str">
            <v>12/2008</v>
          </cell>
          <cell r="F411" t="str">
            <v>12</v>
          </cell>
          <cell r="G411" t="str">
            <v>2008</v>
          </cell>
          <cell r="H411" t="str">
            <v>12/1/2008</v>
          </cell>
          <cell r="I411">
            <v>743219</v>
          </cell>
          <cell r="J411">
            <v>663119</v>
          </cell>
          <cell r="K411">
            <v>863436</v>
          </cell>
          <cell r="L411">
            <v>711742</v>
          </cell>
          <cell r="M411">
            <v>740780</v>
          </cell>
          <cell r="N411">
            <v>855207</v>
          </cell>
          <cell r="O411">
            <v>711910</v>
          </cell>
          <cell r="P411">
            <v>718529</v>
          </cell>
          <cell r="Q411">
            <v>878337</v>
          </cell>
          <cell r="R411">
            <v>725348</v>
          </cell>
          <cell r="S411">
            <v>679648</v>
          </cell>
          <cell r="T411">
            <v>893410</v>
          </cell>
          <cell r="U411">
            <v>719927</v>
          </cell>
          <cell r="V411">
            <v>685276</v>
          </cell>
          <cell r="W411">
            <v>862553</v>
          </cell>
          <cell r="X411">
            <v>708920</v>
          </cell>
          <cell r="Y411">
            <v>534579</v>
          </cell>
          <cell r="Z411">
            <v>482556</v>
          </cell>
          <cell r="AA411">
            <v>545818</v>
          </cell>
          <cell r="AB411">
            <v>723173</v>
          </cell>
          <cell r="AC411">
            <v>839310</v>
          </cell>
          <cell r="AD411">
            <v>545836</v>
          </cell>
          <cell r="AE411">
            <v>564254</v>
          </cell>
          <cell r="AF411">
            <v>1091174</v>
          </cell>
          <cell r="AG411">
            <v>751158</v>
          </cell>
          <cell r="AH411">
            <v>411743</v>
          </cell>
          <cell r="AI411">
            <v>489734</v>
          </cell>
          <cell r="AJ411">
            <v>400529</v>
          </cell>
          <cell r="AK411">
            <v>503982</v>
          </cell>
          <cell r="AL411">
            <v>571364</v>
          </cell>
          <cell r="AM411">
            <v>472645</v>
          </cell>
          <cell r="AN411">
            <v>505390</v>
          </cell>
          <cell r="AO411">
            <v>713077</v>
          </cell>
          <cell r="AP411">
            <v>501927</v>
          </cell>
          <cell r="AQ411">
            <v>737950</v>
          </cell>
          <cell r="AR411">
            <v>1075868</v>
          </cell>
        </row>
        <row r="412">
          <cell r="A412" t="str">
            <v>MYLAN LABS, INC.</v>
          </cell>
          <cell r="B412" t="str">
            <v>OXYCODONE/ASA 05/2011 MYN</v>
          </cell>
          <cell r="C412" t="str">
            <v>Sales $</v>
          </cell>
          <cell r="D412" t="str">
            <v>05/2011 MYN</v>
          </cell>
          <cell r="E412" t="str">
            <v>05/2011</v>
          </cell>
          <cell r="F412" t="str">
            <v>05</v>
          </cell>
          <cell r="G412" t="str">
            <v>2011</v>
          </cell>
          <cell r="H412" t="str">
            <v>05/1/2011</v>
          </cell>
          <cell r="I412">
            <v>0</v>
          </cell>
          <cell r="J412">
            <v>0</v>
          </cell>
          <cell r="K412">
            <v>0</v>
          </cell>
          <cell r="L412">
            <v>0</v>
          </cell>
          <cell r="M412">
            <v>3998</v>
          </cell>
          <cell r="N412">
            <v>10655</v>
          </cell>
          <cell r="O412">
            <v>17207</v>
          </cell>
          <cell r="P412">
            <v>18824</v>
          </cell>
          <cell r="Q412">
            <v>20924</v>
          </cell>
          <cell r="R412">
            <v>17282</v>
          </cell>
          <cell r="S412">
            <v>20944</v>
          </cell>
          <cell r="T412">
            <v>39035</v>
          </cell>
          <cell r="U412">
            <v>43972</v>
          </cell>
          <cell r="V412">
            <v>40849</v>
          </cell>
          <cell r="W412">
            <v>48107</v>
          </cell>
          <cell r="X412">
            <v>39457</v>
          </cell>
          <cell r="Y412">
            <v>41596</v>
          </cell>
          <cell r="Z412">
            <v>47380</v>
          </cell>
          <cell r="AA412">
            <v>36773</v>
          </cell>
          <cell r="AB412">
            <v>30885</v>
          </cell>
          <cell r="AC412">
            <v>46502</v>
          </cell>
          <cell r="AD412">
            <v>41704</v>
          </cell>
          <cell r="AE412">
            <v>44612</v>
          </cell>
          <cell r="AF412">
            <v>66323</v>
          </cell>
          <cell r="AG412">
            <v>82969</v>
          </cell>
          <cell r="AH412">
            <v>63916</v>
          </cell>
          <cell r="AI412">
            <v>75205</v>
          </cell>
          <cell r="AJ412">
            <v>78146</v>
          </cell>
          <cell r="AK412">
            <v>99808</v>
          </cell>
          <cell r="AL412">
            <v>86419</v>
          </cell>
          <cell r="AM412">
            <v>68291</v>
          </cell>
          <cell r="AN412">
            <v>62612</v>
          </cell>
          <cell r="AO412">
            <v>78256</v>
          </cell>
          <cell r="AP412">
            <v>58187</v>
          </cell>
          <cell r="AQ412">
            <v>55110</v>
          </cell>
          <cell r="AR412">
            <v>59258</v>
          </cell>
        </row>
        <row r="413">
          <cell r="A413" t="str">
            <v>MYLAN LABS, INC.</v>
          </cell>
          <cell r="B413" t="str">
            <v>PANTOPRAZOLE SOD 01/2011 MYN</v>
          </cell>
          <cell r="C413" t="str">
            <v>Sales $</v>
          </cell>
          <cell r="D413" t="str">
            <v>01/2011 MYN</v>
          </cell>
          <cell r="E413" t="str">
            <v>01/2011</v>
          </cell>
          <cell r="F413" t="str">
            <v>01</v>
          </cell>
          <cell r="G413" t="str">
            <v>2011</v>
          </cell>
          <cell r="H413" t="str">
            <v>01/1/2011</v>
          </cell>
          <cell r="I413">
            <v>169186</v>
          </cell>
          <cell r="J413">
            <v>474925</v>
          </cell>
          <cell r="K413">
            <v>1141725</v>
          </cell>
          <cell r="L413">
            <v>675207</v>
          </cell>
          <cell r="M413">
            <v>634362</v>
          </cell>
          <cell r="N413">
            <v>863885</v>
          </cell>
          <cell r="O413">
            <v>780725</v>
          </cell>
          <cell r="P413">
            <v>766241</v>
          </cell>
          <cell r="Q413">
            <v>707825</v>
          </cell>
          <cell r="R413">
            <v>519483</v>
          </cell>
          <cell r="S413">
            <v>482265</v>
          </cell>
          <cell r="T413">
            <v>733631</v>
          </cell>
          <cell r="U413">
            <v>604692</v>
          </cell>
          <cell r="V413">
            <v>448709</v>
          </cell>
          <cell r="W413">
            <v>542965</v>
          </cell>
          <cell r="X413">
            <v>604020</v>
          </cell>
          <cell r="Y413">
            <v>680547</v>
          </cell>
          <cell r="Z413">
            <v>898039</v>
          </cell>
          <cell r="AA413">
            <v>736454</v>
          </cell>
          <cell r="AB413">
            <v>674957</v>
          </cell>
          <cell r="AC413">
            <v>1028211</v>
          </cell>
          <cell r="AD413">
            <v>767790</v>
          </cell>
          <cell r="AE413">
            <v>390250</v>
          </cell>
          <cell r="AF413">
            <v>425763</v>
          </cell>
          <cell r="AG413">
            <v>150560</v>
          </cell>
          <cell r="AH413">
            <v>253145</v>
          </cell>
          <cell r="AI413">
            <v>548824</v>
          </cell>
          <cell r="AJ413">
            <v>206026</v>
          </cell>
          <cell r="AK413">
            <v>289829</v>
          </cell>
          <cell r="AL413">
            <v>428728</v>
          </cell>
          <cell r="AM413">
            <v>223432</v>
          </cell>
          <cell r="AN413">
            <v>168676</v>
          </cell>
          <cell r="AO413">
            <v>345294</v>
          </cell>
          <cell r="AP413">
            <v>373901</v>
          </cell>
          <cell r="AQ413">
            <v>713417</v>
          </cell>
          <cell r="AR413">
            <v>964487</v>
          </cell>
        </row>
        <row r="414">
          <cell r="A414" t="str">
            <v>MYLAN LABS, INC.</v>
          </cell>
          <cell r="B414" t="str">
            <v>PANTOPRAZOLE SOD 03/2011 M/I</v>
          </cell>
          <cell r="C414" t="str">
            <v>Sales $</v>
          </cell>
          <cell r="D414" t="str">
            <v>03/2011 M/I</v>
          </cell>
          <cell r="E414" t="str">
            <v>03/2011</v>
          </cell>
          <cell r="F414" t="str">
            <v>03</v>
          </cell>
          <cell r="G414" t="str">
            <v>2011</v>
          </cell>
          <cell r="H414" t="str">
            <v>03/1/2011</v>
          </cell>
          <cell r="I414">
            <v>0</v>
          </cell>
          <cell r="J414">
            <v>0</v>
          </cell>
          <cell r="K414">
            <v>15795</v>
          </cell>
          <cell r="L414">
            <v>27947</v>
          </cell>
          <cell r="M414">
            <v>27247</v>
          </cell>
          <cell r="N414">
            <v>39971</v>
          </cell>
          <cell r="O414">
            <v>24708</v>
          </cell>
          <cell r="P414">
            <v>18892</v>
          </cell>
          <cell r="Q414">
            <v>23509</v>
          </cell>
          <cell r="R414">
            <v>21178</v>
          </cell>
          <cell r="S414">
            <v>17411</v>
          </cell>
          <cell r="T414">
            <v>20462</v>
          </cell>
          <cell r="U414">
            <v>20591</v>
          </cell>
          <cell r="V414">
            <v>20778</v>
          </cell>
          <cell r="W414">
            <v>26856</v>
          </cell>
          <cell r="X414">
            <v>14158</v>
          </cell>
          <cell r="Y414">
            <v>13111</v>
          </cell>
          <cell r="Z414">
            <v>18425</v>
          </cell>
          <cell r="AA414">
            <v>47334</v>
          </cell>
          <cell r="AB414">
            <v>20240</v>
          </cell>
          <cell r="AC414">
            <v>4382</v>
          </cell>
          <cell r="AD414">
            <v>870</v>
          </cell>
          <cell r="AE414">
            <v>103840</v>
          </cell>
          <cell r="AF414">
            <v>185377</v>
          </cell>
          <cell r="AG414">
            <v>132733</v>
          </cell>
          <cell r="AH414">
            <v>22958</v>
          </cell>
          <cell r="AI414">
            <v>132700</v>
          </cell>
          <cell r="AJ414">
            <v>150153</v>
          </cell>
          <cell r="AK414">
            <v>141839</v>
          </cell>
          <cell r="AL414">
            <v>59856</v>
          </cell>
          <cell r="AM414">
            <v>8835</v>
          </cell>
          <cell r="AN414">
            <v>114747</v>
          </cell>
          <cell r="AO414">
            <v>200142</v>
          </cell>
          <cell r="AP414">
            <v>113741</v>
          </cell>
          <cell r="AQ414">
            <v>153232</v>
          </cell>
          <cell r="AR414">
            <v>183459</v>
          </cell>
        </row>
        <row r="415">
          <cell r="A415" t="str">
            <v>MYLAN LABS, INC.</v>
          </cell>
          <cell r="B415" t="str">
            <v>PAROXETINE HCL 01/2006 M/I</v>
          </cell>
          <cell r="C415" t="str">
            <v>Sales $</v>
          </cell>
          <cell r="D415" t="str">
            <v>01/2006 M/I</v>
          </cell>
          <cell r="E415" t="str">
            <v>01/2006</v>
          </cell>
          <cell r="F415" t="str">
            <v>01</v>
          </cell>
          <cell r="G415" t="str">
            <v>2006</v>
          </cell>
          <cell r="H415" t="str">
            <v>01/1/2006</v>
          </cell>
          <cell r="I415">
            <v>20830</v>
          </cell>
          <cell r="J415">
            <v>23054</v>
          </cell>
          <cell r="K415">
            <v>27995</v>
          </cell>
          <cell r="L415">
            <v>20912</v>
          </cell>
          <cell r="M415">
            <v>18189</v>
          </cell>
          <cell r="N415">
            <v>22418</v>
          </cell>
          <cell r="O415">
            <v>17698</v>
          </cell>
          <cell r="P415">
            <v>17578</v>
          </cell>
          <cell r="Q415">
            <v>21091</v>
          </cell>
          <cell r="R415">
            <v>15268</v>
          </cell>
          <cell r="S415">
            <v>15074</v>
          </cell>
          <cell r="T415">
            <v>31595</v>
          </cell>
          <cell r="U415">
            <v>29863</v>
          </cell>
          <cell r="V415">
            <v>24540</v>
          </cell>
          <cell r="W415">
            <v>24237</v>
          </cell>
          <cell r="X415">
            <v>15915</v>
          </cell>
          <cell r="Y415">
            <v>4582</v>
          </cell>
          <cell r="Z415">
            <v>8913</v>
          </cell>
          <cell r="AA415">
            <v>11268</v>
          </cell>
          <cell r="AB415">
            <v>10743</v>
          </cell>
          <cell r="AC415">
            <v>15202</v>
          </cell>
          <cell r="AD415">
            <v>11609</v>
          </cell>
          <cell r="AE415">
            <v>11762</v>
          </cell>
          <cell r="AF415">
            <v>14346</v>
          </cell>
          <cell r="AG415">
            <v>12274</v>
          </cell>
          <cell r="AH415">
            <v>11588</v>
          </cell>
          <cell r="AI415">
            <v>19512</v>
          </cell>
          <cell r="AJ415">
            <v>10562</v>
          </cell>
          <cell r="AK415">
            <v>9719</v>
          </cell>
          <cell r="AL415">
            <v>12135</v>
          </cell>
          <cell r="AM415">
            <v>10905</v>
          </cell>
          <cell r="AN415">
            <v>10593</v>
          </cell>
          <cell r="AO415">
            <v>13011</v>
          </cell>
          <cell r="AP415">
            <v>10644</v>
          </cell>
          <cell r="AQ415">
            <v>10411</v>
          </cell>
          <cell r="AR415">
            <v>12422</v>
          </cell>
        </row>
        <row r="416">
          <cell r="A416" t="str">
            <v>MYLAN LABS, INC.</v>
          </cell>
          <cell r="B416" t="str">
            <v>PAROXETINE HCL 05/2008 MYN</v>
          </cell>
          <cell r="C416" t="str">
            <v>Sales $</v>
          </cell>
          <cell r="D416" t="str">
            <v>05/2008 MYN</v>
          </cell>
          <cell r="E416" t="str">
            <v>05/2008</v>
          </cell>
          <cell r="F416" t="str">
            <v>05</v>
          </cell>
          <cell r="G416" t="str">
            <v>2008</v>
          </cell>
          <cell r="H416" t="str">
            <v>05/1/2008</v>
          </cell>
          <cell r="I416">
            <v>729188</v>
          </cell>
          <cell r="J416">
            <v>681206</v>
          </cell>
          <cell r="K416">
            <v>810092</v>
          </cell>
          <cell r="L416">
            <v>694123</v>
          </cell>
          <cell r="M416">
            <v>686901</v>
          </cell>
          <cell r="N416">
            <v>866272</v>
          </cell>
          <cell r="O416">
            <v>737516</v>
          </cell>
          <cell r="P416">
            <v>759931</v>
          </cell>
          <cell r="Q416">
            <v>998396</v>
          </cell>
          <cell r="R416">
            <v>724618</v>
          </cell>
          <cell r="S416">
            <v>790083</v>
          </cell>
          <cell r="T416">
            <v>1145728</v>
          </cell>
          <cell r="U416">
            <v>751154</v>
          </cell>
          <cell r="V416">
            <v>705537</v>
          </cell>
          <cell r="W416">
            <v>620807</v>
          </cell>
          <cell r="X416">
            <v>540583</v>
          </cell>
          <cell r="Y416">
            <v>626548</v>
          </cell>
          <cell r="Z416">
            <v>731245</v>
          </cell>
          <cell r="AA416">
            <v>579551</v>
          </cell>
          <cell r="AB416">
            <v>600716</v>
          </cell>
          <cell r="AC416">
            <v>783244</v>
          </cell>
          <cell r="AD416">
            <v>623108</v>
          </cell>
          <cell r="AE416">
            <v>612654</v>
          </cell>
          <cell r="AF416">
            <v>763297</v>
          </cell>
          <cell r="AG416">
            <v>502185</v>
          </cell>
          <cell r="AH416">
            <v>408944</v>
          </cell>
          <cell r="AI416">
            <v>547409</v>
          </cell>
          <cell r="AJ416">
            <v>485378</v>
          </cell>
          <cell r="AK416">
            <v>502080</v>
          </cell>
          <cell r="AL416">
            <v>662979</v>
          </cell>
          <cell r="AM416">
            <v>489166</v>
          </cell>
          <cell r="AN416">
            <v>509291</v>
          </cell>
          <cell r="AO416">
            <v>686767</v>
          </cell>
          <cell r="AP416">
            <v>491224</v>
          </cell>
          <cell r="AQ416">
            <v>469318</v>
          </cell>
          <cell r="AR416">
            <v>767802</v>
          </cell>
        </row>
        <row r="417">
          <cell r="A417" t="str">
            <v>MYLAN LABS, INC.</v>
          </cell>
          <cell r="B417" t="str">
            <v>PAROXETINE HCL ER 05/2008 MYN</v>
          </cell>
          <cell r="C417" t="str">
            <v>Sales $</v>
          </cell>
          <cell r="D417" t="str">
            <v>05/2008 MYN</v>
          </cell>
          <cell r="E417" t="str">
            <v>05/2008</v>
          </cell>
          <cell r="F417" t="str">
            <v>05</v>
          </cell>
          <cell r="G417" t="str">
            <v>2008</v>
          </cell>
          <cell r="H417" t="str">
            <v>05/1/2008</v>
          </cell>
          <cell r="I417">
            <v>6220827</v>
          </cell>
          <cell r="J417">
            <v>7191638</v>
          </cell>
          <cell r="K417">
            <v>9808552</v>
          </cell>
          <cell r="L417">
            <v>7066791</v>
          </cell>
          <cell r="M417">
            <v>6796126</v>
          </cell>
          <cell r="N417">
            <v>8991316</v>
          </cell>
          <cell r="O417">
            <v>6805887</v>
          </cell>
          <cell r="P417">
            <v>6954395</v>
          </cell>
          <cell r="Q417">
            <v>8404265</v>
          </cell>
          <cell r="R417">
            <v>6808678</v>
          </cell>
          <cell r="S417">
            <v>7112906</v>
          </cell>
          <cell r="T417">
            <v>8434717</v>
          </cell>
          <cell r="U417">
            <v>6487765</v>
          </cell>
          <cell r="V417">
            <v>6482426</v>
          </cell>
          <cell r="W417">
            <v>7846432</v>
          </cell>
          <cell r="X417">
            <v>6502784</v>
          </cell>
          <cell r="Y417">
            <v>6388514</v>
          </cell>
          <cell r="Z417">
            <v>7412970</v>
          </cell>
          <cell r="AA417">
            <v>5750496</v>
          </cell>
          <cell r="AB417">
            <v>5679789</v>
          </cell>
          <cell r="AC417">
            <v>7220962</v>
          </cell>
          <cell r="AD417">
            <v>4929604</v>
          </cell>
          <cell r="AE417">
            <v>4857956</v>
          </cell>
          <cell r="AF417">
            <v>6469655</v>
          </cell>
          <cell r="AG417">
            <v>5416643</v>
          </cell>
          <cell r="AH417">
            <v>5185877</v>
          </cell>
          <cell r="AI417">
            <v>6516840</v>
          </cell>
          <cell r="AJ417">
            <v>5129768</v>
          </cell>
          <cell r="AK417">
            <v>4438553</v>
          </cell>
          <cell r="AL417">
            <v>5936829</v>
          </cell>
          <cell r="AM417">
            <v>4641317</v>
          </cell>
          <cell r="AN417">
            <v>4539011</v>
          </cell>
          <cell r="AO417">
            <v>6063622</v>
          </cell>
          <cell r="AP417">
            <v>4612611</v>
          </cell>
          <cell r="AQ417">
            <v>4514166</v>
          </cell>
          <cell r="AR417">
            <v>5759032</v>
          </cell>
        </row>
        <row r="418">
          <cell r="A418" t="str">
            <v>MYLAN LABS, INC.</v>
          </cell>
          <cell r="B418" t="str">
            <v>PAROXETINE HCL ER 08/2011 M/I</v>
          </cell>
          <cell r="C418" t="str">
            <v>Sales $</v>
          </cell>
          <cell r="D418" t="str">
            <v>08/2011 M/I</v>
          </cell>
          <cell r="E418" t="str">
            <v>08/2011</v>
          </cell>
          <cell r="F418" t="str">
            <v>08</v>
          </cell>
          <cell r="G418" t="str">
            <v>2011</v>
          </cell>
          <cell r="H418" t="str">
            <v>08/1/2011</v>
          </cell>
          <cell r="I418">
            <v>0</v>
          </cell>
          <cell r="J418">
            <v>0</v>
          </cell>
          <cell r="K418">
            <v>0</v>
          </cell>
          <cell r="L418">
            <v>0</v>
          </cell>
          <cell r="M418">
            <v>0</v>
          </cell>
          <cell r="N418">
            <v>0</v>
          </cell>
          <cell r="O418">
            <v>0</v>
          </cell>
          <cell r="P418">
            <v>83</v>
          </cell>
          <cell r="Q418">
            <v>254</v>
          </cell>
          <cell r="R418">
            <v>170</v>
          </cell>
          <cell r="S418">
            <v>85</v>
          </cell>
          <cell r="T418">
            <v>0</v>
          </cell>
          <cell r="U418">
            <v>0</v>
          </cell>
          <cell r="V418">
            <v>0</v>
          </cell>
          <cell r="W418">
            <v>85</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row>
        <row r="419">
          <cell r="A419" t="str">
            <v>MYLAN LABS, INC.</v>
          </cell>
          <cell r="B419" t="str">
            <v>PEG 3350/ELECTROLYTES 01/2010 MYN</v>
          </cell>
          <cell r="C419" t="str">
            <v>Sales $</v>
          </cell>
          <cell r="D419" t="str">
            <v>01/2010 MYN</v>
          </cell>
          <cell r="E419" t="str">
            <v>01/2010</v>
          </cell>
          <cell r="F419" t="str">
            <v>01</v>
          </cell>
          <cell r="G419" t="str">
            <v>2010</v>
          </cell>
          <cell r="H419" t="str">
            <v>01/1/2010</v>
          </cell>
          <cell r="I419">
            <v>268231</v>
          </cell>
          <cell r="J419">
            <v>224363</v>
          </cell>
          <cell r="K419">
            <v>252039</v>
          </cell>
          <cell r="L419">
            <v>269393</v>
          </cell>
          <cell r="M419">
            <v>273443</v>
          </cell>
          <cell r="N419">
            <v>311754</v>
          </cell>
          <cell r="O419">
            <v>256370</v>
          </cell>
          <cell r="P419">
            <v>256166</v>
          </cell>
          <cell r="Q419">
            <v>299612</v>
          </cell>
          <cell r="R419">
            <v>253251</v>
          </cell>
          <cell r="S419">
            <v>152666</v>
          </cell>
          <cell r="T419">
            <v>104023</v>
          </cell>
          <cell r="U419">
            <v>84579</v>
          </cell>
          <cell r="V419">
            <v>101293</v>
          </cell>
          <cell r="W419">
            <v>148231</v>
          </cell>
          <cell r="X419">
            <v>123722</v>
          </cell>
          <cell r="Y419">
            <v>136192</v>
          </cell>
          <cell r="Z419">
            <v>146529</v>
          </cell>
          <cell r="AA419">
            <v>111417</v>
          </cell>
          <cell r="AB419">
            <v>118468</v>
          </cell>
          <cell r="AC419">
            <v>160202</v>
          </cell>
          <cell r="AD419">
            <v>124676</v>
          </cell>
          <cell r="AE419">
            <v>127137</v>
          </cell>
          <cell r="AF419">
            <v>152214</v>
          </cell>
          <cell r="AG419">
            <v>106461</v>
          </cell>
          <cell r="AH419">
            <v>254258</v>
          </cell>
          <cell r="AI419">
            <v>483546</v>
          </cell>
          <cell r="AJ419">
            <v>397721</v>
          </cell>
          <cell r="AK419">
            <v>343450</v>
          </cell>
          <cell r="AL419">
            <v>187778</v>
          </cell>
          <cell r="AM419">
            <v>293607</v>
          </cell>
          <cell r="AN419">
            <v>250835</v>
          </cell>
          <cell r="AO419">
            <v>298940</v>
          </cell>
          <cell r="AP419">
            <v>302090</v>
          </cell>
          <cell r="AQ419">
            <v>262075</v>
          </cell>
          <cell r="AR419">
            <v>319202</v>
          </cell>
        </row>
        <row r="420">
          <cell r="A420" t="str">
            <v>MYLAN LABS, INC.</v>
          </cell>
          <cell r="B420" t="str">
            <v>PENICILLIN VK 07/1993 M/I</v>
          </cell>
          <cell r="C420" t="str">
            <v>Sales $</v>
          </cell>
          <cell r="D420" t="str">
            <v>07/1993 M/I</v>
          </cell>
          <cell r="E420" t="str">
            <v>07/1993</v>
          </cell>
          <cell r="F420" t="str">
            <v>07</v>
          </cell>
          <cell r="G420" t="str">
            <v>1993</v>
          </cell>
          <cell r="H420" t="str">
            <v>07/1/1993</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row>
        <row r="421">
          <cell r="A421" t="str">
            <v>MYLAN LABS, INC.</v>
          </cell>
          <cell r="B421" t="str">
            <v>PENICILLIN VK 10/1987 MYN</v>
          </cell>
          <cell r="C421" t="str">
            <v>Sales $</v>
          </cell>
          <cell r="D421" t="str">
            <v>10/1987 MYN</v>
          </cell>
          <cell r="E421" t="str">
            <v>10/1987</v>
          </cell>
          <cell r="F421" t="str">
            <v>10</v>
          </cell>
          <cell r="G421" t="str">
            <v>1987</v>
          </cell>
          <cell r="H421" t="str">
            <v>10/1/1987</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row>
        <row r="422">
          <cell r="A422" t="str">
            <v>MYLAN LABS, INC.</v>
          </cell>
          <cell r="B422" t="str">
            <v>PENTOXIFYLLINE 01/2003 M/I</v>
          </cell>
          <cell r="C422" t="str">
            <v>Sales $</v>
          </cell>
          <cell r="D422" t="str">
            <v>01/2003 M/I</v>
          </cell>
          <cell r="E422" t="str">
            <v>01/2003</v>
          </cell>
          <cell r="F422" t="str">
            <v>01</v>
          </cell>
          <cell r="G422" t="str">
            <v>2003</v>
          </cell>
          <cell r="H422" t="str">
            <v>01/1/2003</v>
          </cell>
          <cell r="I422">
            <v>276</v>
          </cell>
          <cell r="J422">
            <v>2167</v>
          </cell>
          <cell r="K422">
            <v>4276</v>
          </cell>
          <cell r="L422">
            <v>3784</v>
          </cell>
          <cell r="M422">
            <v>3133</v>
          </cell>
          <cell r="N422">
            <v>3755</v>
          </cell>
          <cell r="O422">
            <v>2850</v>
          </cell>
          <cell r="P422">
            <v>3541</v>
          </cell>
          <cell r="Q422">
            <v>4678</v>
          </cell>
          <cell r="R422">
            <v>3236</v>
          </cell>
          <cell r="S422">
            <v>5372</v>
          </cell>
          <cell r="T422">
            <v>7139</v>
          </cell>
          <cell r="U422">
            <v>1673</v>
          </cell>
          <cell r="V422">
            <v>2051</v>
          </cell>
          <cell r="W422">
            <v>1463</v>
          </cell>
          <cell r="X422">
            <v>2123</v>
          </cell>
          <cell r="Y422">
            <v>2871</v>
          </cell>
          <cell r="Z422">
            <v>3127</v>
          </cell>
          <cell r="AA422">
            <v>2523</v>
          </cell>
          <cell r="AB422">
            <v>1954</v>
          </cell>
          <cell r="AC422">
            <v>2817</v>
          </cell>
          <cell r="AD422">
            <v>1914</v>
          </cell>
          <cell r="AE422">
            <v>2029</v>
          </cell>
          <cell r="AF422">
            <v>2188</v>
          </cell>
          <cell r="AG422">
            <v>1634</v>
          </cell>
          <cell r="AH422">
            <v>1764</v>
          </cell>
          <cell r="AI422">
            <v>2198</v>
          </cell>
          <cell r="AJ422">
            <v>2209</v>
          </cell>
          <cell r="AK422">
            <v>1913</v>
          </cell>
          <cell r="AL422">
            <v>2301</v>
          </cell>
          <cell r="AM422">
            <v>1619</v>
          </cell>
          <cell r="AN422">
            <v>1730</v>
          </cell>
          <cell r="AO422">
            <v>2142</v>
          </cell>
          <cell r="AP422">
            <v>1955</v>
          </cell>
          <cell r="AQ422">
            <v>2121</v>
          </cell>
          <cell r="AR422">
            <v>3399</v>
          </cell>
        </row>
        <row r="423">
          <cell r="A423" t="str">
            <v>MYLAN LABS, INC.</v>
          </cell>
          <cell r="B423" t="str">
            <v>PENTOXIFYLLINE 07/1997 MYN</v>
          </cell>
          <cell r="C423" t="str">
            <v>Sales $</v>
          </cell>
          <cell r="D423" t="str">
            <v>07/1997 MYN</v>
          </cell>
          <cell r="E423" t="str">
            <v>07/1997</v>
          </cell>
          <cell r="F423" t="str">
            <v>07</v>
          </cell>
          <cell r="G423" t="str">
            <v>1997</v>
          </cell>
          <cell r="H423" t="str">
            <v>07/1/1997</v>
          </cell>
          <cell r="I423">
            <v>274690</v>
          </cell>
          <cell r="J423">
            <v>269202</v>
          </cell>
          <cell r="K423">
            <v>349864</v>
          </cell>
          <cell r="L423">
            <v>269916</v>
          </cell>
          <cell r="M423">
            <v>282053</v>
          </cell>
          <cell r="N423">
            <v>340418</v>
          </cell>
          <cell r="O423">
            <v>267349</v>
          </cell>
          <cell r="P423">
            <v>263677</v>
          </cell>
          <cell r="Q423">
            <v>331511</v>
          </cell>
          <cell r="R423">
            <v>243877</v>
          </cell>
          <cell r="S423">
            <v>277205</v>
          </cell>
          <cell r="T423">
            <v>357945</v>
          </cell>
          <cell r="U423">
            <v>269180</v>
          </cell>
          <cell r="V423">
            <v>179115</v>
          </cell>
          <cell r="W423">
            <v>298338</v>
          </cell>
          <cell r="X423">
            <v>220752</v>
          </cell>
          <cell r="Y423">
            <v>200522</v>
          </cell>
          <cell r="Z423">
            <v>249497</v>
          </cell>
          <cell r="AA423">
            <v>207562</v>
          </cell>
          <cell r="AB423">
            <v>202313</v>
          </cell>
          <cell r="AC423">
            <v>262503</v>
          </cell>
          <cell r="AD423">
            <v>235014</v>
          </cell>
          <cell r="AE423">
            <v>207135</v>
          </cell>
          <cell r="AF423">
            <v>295723</v>
          </cell>
          <cell r="AG423">
            <v>252003</v>
          </cell>
          <cell r="AH423">
            <v>212884</v>
          </cell>
          <cell r="AI423">
            <v>235114</v>
          </cell>
          <cell r="AJ423">
            <v>180605</v>
          </cell>
          <cell r="AK423">
            <v>197548</v>
          </cell>
          <cell r="AL423">
            <v>211091</v>
          </cell>
          <cell r="AM423">
            <v>180296</v>
          </cell>
          <cell r="AN423">
            <v>177804</v>
          </cell>
          <cell r="AO423">
            <v>212733</v>
          </cell>
          <cell r="AP423">
            <v>159889</v>
          </cell>
          <cell r="AQ423">
            <v>174886</v>
          </cell>
          <cell r="AR423">
            <v>199513</v>
          </cell>
        </row>
        <row r="424">
          <cell r="A424" t="str">
            <v>MYLAN LABS, INC.</v>
          </cell>
          <cell r="B424" t="str">
            <v>PERPHENAZN/AMITRIP 05/1989 MYN</v>
          </cell>
          <cell r="C424" t="str">
            <v>Sales $</v>
          </cell>
          <cell r="D424" t="str">
            <v>05/1989 MYN</v>
          </cell>
          <cell r="E424" t="str">
            <v>05/1989</v>
          </cell>
          <cell r="F424" t="str">
            <v>05</v>
          </cell>
          <cell r="G424" t="str">
            <v>1989</v>
          </cell>
          <cell r="H424" t="str">
            <v>05/1/1989</v>
          </cell>
          <cell r="I424">
            <v>320364</v>
          </cell>
          <cell r="J424">
            <v>308151</v>
          </cell>
          <cell r="K424">
            <v>377373</v>
          </cell>
          <cell r="L424">
            <v>302695</v>
          </cell>
          <cell r="M424">
            <v>279656</v>
          </cell>
          <cell r="N424">
            <v>335203</v>
          </cell>
          <cell r="O424">
            <v>337626</v>
          </cell>
          <cell r="P424">
            <v>540730</v>
          </cell>
          <cell r="Q424">
            <v>908577</v>
          </cell>
          <cell r="R424">
            <v>760193</v>
          </cell>
          <cell r="S424">
            <v>727202</v>
          </cell>
          <cell r="T424">
            <v>920697</v>
          </cell>
          <cell r="U424">
            <v>747145</v>
          </cell>
          <cell r="V424">
            <v>745965</v>
          </cell>
          <cell r="W424">
            <v>868284</v>
          </cell>
          <cell r="X424">
            <v>708133</v>
          </cell>
          <cell r="Y424">
            <v>715125</v>
          </cell>
          <cell r="Z424">
            <v>872016</v>
          </cell>
          <cell r="AA424">
            <v>769953</v>
          </cell>
          <cell r="AB424">
            <v>753790</v>
          </cell>
          <cell r="AC424">
            <v>893114</v>
          </cell>
          <cell r="AD424">
            <v>722582</v>
          </cell>
          <cell r="AE424">
            <v>702592</v>
          </cell>
          <cell r="AF424">
            <v>870009</v>
          </cell>
          <cell r="AG424">
            <v>710226</v>
          </cell>
          <cell r="AH424">
            <v>695576</v>
          </cell>
          <cell r="AI424">
            <v>842232</v>
          </cell>
          <cell r="AJ424">
            <v>727116</v>
          </cell>
          <cell r="AK424">
            <v>698729</v>
          </cell>
          <cell r="AL424">
            <v>833592</v>
          </cell>
          <cell r="AM424">
            <v>689661</v>
          </cell>
          <cell r="AN424">
            <v>669208</v>
          </cell>
          <cell r="AO424">
            <v>840334</v>
          </cell>
          <cell r="AP424">
            <v>670094</v>
          </cell>
          <cell r="AQ424">
            <v>626385</v>
          </cell>
          <cell r="AR424">
            <v>763598</v>
          </cell>
        </row>
        <row r="425">
          <cell r="A425" t="str">
            <v>MYLAN LABS, INC.</v>
          </cell>
          <cell r="B425" t="str">
            <v>PHENOBARBITAL 08/1985 M/I</v>
          </cell>
          <cell r="C425" t="str">
            <v>Sales $</v>
          </cell>
          <cell r="D425" t="str">
            <v>08/1985 M/I</v>
          </cell>
          <cell r="E425" t="str">
            <v>08/1985</v>
          </cell>
          <cell r="F425" t="str">
            <v>08</v>
          </cell>
          <cell r="G425" t="str">
            <v>1985</v>
          </cell>
          <cell r="H425" t="str">
            <v>08/1/1985</v>
          </cell>
          <cell r="I425">
            <v>2790</v>
          </cell>
          <cell r="J425">
            <v>4982</v>
          </cell>
          <cell r="K425">
            <v>10996</v>
          </cell>
          <cell r="L425">
            <v>910</v>
          </cell>
          <cell r="M425">
            <v>15434</v>
          </cell>
          <cell r="N425">
            <v>12358</v>
          </cell>
          <cell r="O425">
            <v>7210</v>
          </cell>
          <cell r="P425">
            <v>8053</v>
          </cell>
          <cell r="Q425">
            <v>10381</v>
          </cell>
          <cell r="R425">
            <v>8356</v>
          </cell>
          <cell r="S425">
            <v>8553</v>
          </cell>
          <cell r="T425">
            <v>11906</v>
          </cell>
          <cell r="U425">
            <v>12280</v>
          </cell>
          <cell r="V425">
            <v>20303</v>
          </cell>
          <cell r="W425">
            <v>8930</v>
          </cell>
          <cell r="X425">
            <v>816</v>
          </cell>
          <cell r="Y425">
            <v>202</v>
          </cell>
          <cell r="Z425">
            <v>37</v>
          </cell>
          <cell r="AA425">
            <v>0</v>
          </cell>
          <cell r="AB425">
            <v>14</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3</v>
          </cell>
          <cell r="AR425">
            <v>0</v>
          </cell>
        </row>
        <row r="426">
          <cell r="A426" t="str">
            <v>MYLAN LABS, INC.</v>
          </cell>
          <cell r="B426" t="str">
            <v>PHENYTOIN 03/1993 M/I</v>
          </cell>
          <cell r="C426" t="str">
            <v>Sales $</v>
          </cell>
          <cell r="D426" t="str">
            <v>03/1993 M/I</v>
          </cell>
          <cell r="E426" t="str">
            <v>03/1993</v>
          </cell>
          <cell r="F426" t="str">
            <v>03</v>
          </cell>
          <cell r="G426" t="str">
            <v>1993</v>
          </cell>
          <cell r="H426" t="str">
            <v>03/1/1993</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13486</v>
          </cell>
          <cell r="AJ426">
            <v>15163</v>
          </cell>
          <cell r="AK426">
            <v>18056</v>
          </cell>
          <cell r="AL426">
            <v>26630</v>
          </cell>
          <cell r="AM426">
            <v>21939</v>
          </cell>
          <cell r="AN426">
            <v>27903</v>
          </cell>
          <cell r="AO426">
            <v>26049</v>
          </cell>
          <cell r="AP426">
            <v>24697</v>
          </cell>
          <cell r="AQ426">
            <v>22240</v>
          </cell>
          <cell r="AR426">
            <v>28206</v>
          </cell>
        </row>
        <row r="427">
          <cell r="A427" t="str">
            <v>MYLAN LABS, INC.</v>
          </cell>
          <cell r="B427" t="str">
            <v>PHENYTOIN 12/2012 MYN</v>
          </cell>
          <cell r="C427" t="str">
            <v>Sales $</v>
          </cell>
          <cell r="D427" t="str">
            <v>12/2012 MYN</v>
          </cell>
          <cell r="E427" t="str">
            <v>12/2012</v>
          </cell>
          <cell r="F427" t="str">
            <v>12</v>
          </cell>
          <cell r="G427" t="str">
            <v>2012</v>
          </cell>
          <cell r="H427" t="str">
            <v>12/1/2012</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32593</v>
          </cell>
          <cell r="AG427">
            <v>553583</v>
          </cell>
          <cell r="AH427">
            <v>343686</v>
          </cell>
          <cell r="AI427">
            <v>370348</v>
          </cell>
          <cell r="AJ427">
            <v>330808</v>
          </cell>
          <cell r="AK427">
            <v>355211</v>
          </cell>
          <cell r="AL427">
            <v>420729</v>
          </cell>
          <cell r="AM427">
            <v>354843</v>
          </cell>
          <cell r="AN427">
            <v>317103</v>
          </cell>
          <cell r="AO427">
            <v>406974</v>
          </cell>
          <cell r="AP427">
            <v>351047</v>
          </cell>
          <cell r="AQ427">
            <v>317554</v>
          </cell>
          <cell r="AR427">
            <v>406574</v>
          </cell>
        </row>
        <row r="428">
          <cell r="A428" t="str">
            <v>MYLAN LABS, INC.</v>
          </cell>
          <cell r="B428" t="str">
            <v>PHENYTOIN SOD EXTD 01/1999 MYN</v>
          </cell>
          <cell r="C428" t="str">
            <v>Sales $</v>
          </cell>
          <cell r="D428" t="str">
            <v>01/1999 MYN</v>
          </cell>
          <cell r="E428" t="str">
            <v>01/1999</v>
          </cell>
          <cell r="F428" t="str">
            <v>01</v>
          </cell>
          <cell r="G428" t="str">
            <v>1999</v>
          </cell>
          <cell r="H428" t="str">
            <v>01/1/1999</v>
          </cell>
          <cell r="I428">
            <v>2847078</v>
          </cell>
          <cell r="J428">
            <v>2785468</v>
          </cell>
          <cell r="K428">
            <v>3215022</v>
          </cell>
          <cell r="L428">
            <v>1842626</v>
          </cell>
          <cell r="M428">
            <v>1825138</v>
          </cell>
          <cell r="N428">
            <v>2597078</v>
          </cell>
          <cell r="O428">
            <v>1822970</v>
          </cell>
          <cell r="P428">
            <v>1779323</v>
          </cell>
          <cell r="Q428">
            <v>2186345</v>
          </cell>
          <cell r="R428">
            <v>1722466</v>
          </cell>
          <cell r="S428">
            <v>1698227</v>
          </cell>
          <cell r="T428">
            <v>2208719</v>
          </cell>
          <cell r="U428">
            <v>1528670</v>
          </cell>
          <cell r="V428">
            <v>1471519</v>
          </cell>
          <cell r="W428">
            <v>1742536</v>
          </cell>
          <cell r="X428">
            <v>1313755</v>
          </cell>
          <cell r="Y428">
            <v>1305315</v>
          </cell>
          <cell r="Z428">
            <v>1643445</v>
          </cell>
          <cell r="AA428">
            <v>1258498</v>
          </cell>
          <cell r="AB428">
            <v>1290130</v>
          </cell>
          <cell r="AC428">
            <v>1495996</v>
          </cell>
          <cell r="AD428">
            <v>1198089</v>
          </cell>
          <cell r="AE428">
            <v>1182351</v>
          </cell>
          <cell r="AF428">
            <v>1442467</v>
          </cell>
          <cell r="AG428">
            <v>1206964</v>
          </cell>
          <cell r="AH428">
            <v>1103255</v>
          </cell>
          <cell r="AI428">
            <v>1364902</v>
          </cell>
          <cell r="AJ428">
            <v>1058799</v>
          </cell>
          <cell r="AK428">
            <v>1085336</v>
          </cell>
          <cell r="AL428">
            <v>1271297</v>
          </cell>
          <cell r="AM428">
            <v>1023551</v>
          </cell>
          <cell r="AN428">
            <v>980155</v>
          </cell>
          <cell r="AO428">
            <v>1133638</v>
          </cell>
          <cell r="AP428">
            <v>996630</v>
          </cell>
          <cell r="AQ428">
            <v>1061448</v>
          </cell>
          <cell r="AR428">
            <v>1352323</v>
          </cell>
        </row>
        <row r="429">
          <cell r="A429" t="str">
            <v>MYLAN LABS, INC.</v>
          </cell>
          <cell r="B429" t="str">
            <v>PHENYTOIN SOD EXTD 01/2003 M/I</v>
          </cell>
          <cell r="C429" t="str">
            <v>Sales $</v>
          </cell>
          <cell r="D429" t="str">
            <v>01/2003 M/I</v>
          </cell>
          <cell r="E429" t="str">
            <v>01/2003</v>
          </cell>
          <cell r="F429" t="str">
            <v>01</v>
          </cell>
          <cell r="G429" t="str">
            <v>2003</v>
          </cell>
          <cell r="H429" t="str">
            <v>01/1/2003</v>
          </cell>
          <cell r="I429">
            <v>65642</v>
          </cell>
          <cell r="J429">
            <v>57239</v>
          </cell>
          <cell r="K429">
            <v>74203</v>
          </cell>
          <cell r="L429">
            <v>62747</v>
          </cell>
          <cell r="M429">
            <v>57996</v>
          </cell>
          <cell r="N429">
            <v>89665</v>
          </cell>
          <cell r="O429">
            <v>56371</v>
          </cell>
          <cell r="P429">
            <v>56985</v>
          </cell>
          <cell r="Q429">
            <v>69493</v>
          </cell>
          <cell r="R429">
            <v>65597</v>
          </cell>
          <cell r="S429">
            <v>59232</v>
          </cell>
          <cell r="T429">
            <v>80611</v>
          </cell>
          <cell r="U429">
            <v>61661</v>
          </cell>
          <cell r="V429">
            <v>60173</v>
          </cell>
          <cell r="W429">
            <v>79864</v>
          </cell>
          <cell r="X429">
            <v>67009</v>
          </cell>
          <cell r="Y429">
            <v>58097</v>
          </cell>
          <cell r="Z429">
            <v>71465</v>
          </cell>
          <cell r="AA429">
            <v>49109</v>
          </cell>
          <cell r="AB429">
            <v>50030</v>
          </cell>
          <cell r="AC429">
            <v>62644</v>
          </cell>
          <cell r="AD429">
            <v>46671</v>
          </cell>
          <cell r="AE429">
            <v>52389</v>
          </cell>
          <cell r="AF429">
            <v>57792</v>
          </cell>
          <cell r="AG429">
            <v>41546</v>
          </cell>
          <cell r="AH429">
            <v>49533</v>
          </cell>
          <cell r="AI429">
            <v>52208</v>
          </cell>
          <cell r="AJ429">
            <v>43345</v>
          </cell>
          <cell r="AK429">
            <v>46435</v>
          </cell>
          <cell r="AL429">
            <v>62562</v>
          </cell>
          <cell r="AM429">
            <v>63404</v>
          </cell>
          <cell r="AN429">
            <v>73697</v>
          </cell>
          <cell r="AO429">
            <v>102978</v>
          </cell>
          <cell r="AP429">
            <v>78873</v>
          </cell>
          <cell r="AQ429">
            <v>76196</v>
          </cell>
          <cell r="AR429">
            <v>95041</v>
          </cell>
        </row>
        <row r="430">
          <cell r="A430" t="str">
            <v>MYLAN LABS, INC.</v>
          </cell>
          <cell r="B430" t="str">
            <v>PINDOLOL 10/1992 MYN</v>
          </cell>
          <cell r="C430" t="str">
            <v>Sales $</v>
          </cell>
          <cell r="D430" t="str">
            <v>10/1992 MYN</v>
          </cell>
          <cell r="E430" t="str">
            <v>10/1992</v>
          </cell>
          <cell r="F430" t="str">
            <v>10</v>
          </cell>
          <cell r="G430" t="str">
            <v>1992</v>
          </cell>
          <cell r="H430" t="str">
            <v>10/1/1992</v>
          </cell>
          <cell r="I430">
            <v>919679</v>
          </cell>
          <cell r="J430">
            <v>899537</v>
          </cell>
          <cell r="K430">
            <v>1113226</v>
          </cell>
          <cell r="L430">
            <v>870851</v>
          </cell>
          <cell r="M430">
            <v>850560</v>
          </cell>
          <cell r="N430">
            <v>1112008</v>
          </cell>
          <cell r="O430">
            <v>841797</v>
          </cell>
          <cell r="P430">
            <v>753174</v>
          </cell>
          <cell r="Q430">
            <v>936806</v>
          </cell>
          <cell r="R430">
            <v>784509</v>
          </cell>
          <cell r="S430">
            <v>804503</v>
          </cell>
          <cell r="T430">
            <v>1105163</v>
          </cell>
          <cell r="U430">
            <v>838970</v>
          </cell>
          <cell r="V430">
            <v>703035</v>
          </cell>
          <cell r="W430">
            <v>1212317</v>
          </cell>
          <cell r="X430">
            <v>876996</v>
          </cell>
          <cell r="Y430">
            <v>852703</v>
          </cell>
          <cell r="Z430">
            <v>1126876</v>
          </cell>
          <cell r="AA430">
            <v>873566</v>
          </cell>
          <cell r="AB430">
            <v>948141</v>
          </cell>
          <cell r="AC430">
            <v>1137988</v>
          </cell>
          <cell r="AD430">
            <v>892897</v>
          </cell>
          <cell r="AE430">
            <v>881206</v>
          </cell>
          <cell r="AF430">
            <v>1141264</v>
          </cell>
          <cell r="AG430">
            <v>950961</v>
          </cell>
          <cell r="AH430">
            <v>889473</v>
          </cell>
          <cell r="AI430">
            <v>1103920</v>
          </cell>
          <cell r="AJ430">
            <v>1066441</v>
          </cell>
          <cell r="AK430">
            <v>955844</v>
          </cell>
          <cell r="AL430">
            <v>1141775</v>
          </cell>
          <cell r="AM430">
            <v>921142</v>
          </cell>
          <cell r="AN430">
            <v>942245</v>
          </cell>
          <cell r="AO430">
            <v>1198209</v>
          </cell>
          <cell r="AP430">
            <v>975267</v>
          </cell>
          <cell r="AQ430">
            <v>911904</v>
          </cell>
          <cell r="AR430">
            <v>1166552</v>
          </cell>
        </row>
        <row r="431">
          <cell r="A431" t="str">
            <v>MYLAN LABS, INC.</v>
          </cell>
          <cell r="B431" t="str">
            <v>PIOGLIT/METFORMIN 08/2012 MYN</v>
          </cell>
          <cell r="C431" t="str">
            <v>Sales $</v>
          </cell>
          <cell r="D431" t="str">
            <v>08/2012 MYN</v>
          </cell>
          <cell r="E431" t="str">
            <v>08/2012</v>
          </cell>
          <cell r="F431" t="str">
            <v>08</v>
          </cell>
          <cell r="G431" t="str">
            <v>2012</v>
          </cell>
          <cell r="H431" t="str">
            <v>08/1/2012</v>
          </cell>
          <cell r="I431">
            <v>0</v>
          </cell>
          <cell r="J431">
            <v>0</v>
          </cell>
          <cell r="K431">
            <v>0</v>
          </cell>
          <cell r="L431">
            <v>0</v>
          </cell>
          <cell r="M431">
            <v>0</v>
          </cell>
          <cell r="N431">
            <v>0</v>
          </cell>
          <cell r="O431">
            <v>0</v>
          </cell>
          <cell r="P431">
            <v>0</v>
          </cell>
          <cell r="Q431">
            <v>0</v>
          </cell>
          <cell r="R431">
            <v>0</v>
          </cell>
          <cell r="S431">
            <v>0</v>
          </cell>
          <cell r="T431">
            <v>0</v>
          </cell>
          <cell r="U431">
            <v>0</v>
          </cell>
          <cell r="V431">
            <v>0</v>
          </cell>
          <cell r="W431">
            <v>0</v>
          </cell>
          <cell r="X431">
            <v>0</v>
          </cell>
          <cell r="Y431">
            <v>0</v>
          </cell>
          <cell r="Z431">
            <v>0</v>
          </cell>
          <cell r="AA431">
            <v>0</v>
          </cell>
          <cell r="AB431">
            <v>2114364</v>
          </cell>
          <cell r="AC431">
            <v>11044830</v>
          </cell>
          <cell r="AD431">
            <v>7865279</v>
          </cell>
          <cell r="AE431">
            <v>7244473</v>
          </cell>
          <cell r="AF431">
            <v>9254119</v>
          </cell>
          <cell r="AG431">
            <v>7198876</v>
          </cell>
          <cell r="AH431">
            <v>5796391</v>
          </cell>
          <cell r="AI431">
            <v>5934856</v>
          </cell>
          <cell r="AJ431">
            <v>7604359</v>
          </cell>
          <cell r="AK431">
            <v>8092841</v>
          </cell>
          <cell r="AL431">
            <v>5033548</v>
          </cell>
          <cell r="AM431">
            <v>3139634</v>
          </cell>
          <cell r="AN431">
            <v>3723345</v>
          </cell>
          <cell r="AO431">
            <v>4222846</v>
          </cell>
          <cell r="AP431">
            <v>3705237</v>
          </cell>
          <cell r="AQ431">
            <v>3303179</v>
          </cell>
          <cell r="AR431">
            <v>3381916</v>
          </cell>
        </row>
        <row r="432">
          <cell r="A432" t="str">
            <v>MYLAN LABS, INC.</v>
          </cell>
          <cell r="B432" t="str">
            <v>PIOGLITAZONE HCL 08/2012 MYN</v>
          </cell>
          <cell r="C432" t="str">
            <v>Sales $</v>
          </cell>
          <cell r="D432" t="str">
            <v>08/2012 MYN</v>
          </cell>
          <cell r="E432" t="str">
            <v>08/2012</v>
          </cell>
          <cell r="F432" t="str">
            <v>08</v>
          </cell>
          <cell r="G432" t="str">
            <v>2012</v>
          </cell>
          <cell r="H432" t="str">
            <v>08/1/2012</v>
          </cell>
          <cell r="I432">
            <v>0</v>
          </cell>
          <cell r="J432">
            <v>0</v>
          </cell>
          <cell r="K432">
            <v>0</v>
          </cell>
          <cell r="L432">
            <v>0</v>
          </cell>
          <cell r="M432">
            <v>0</v>
          </cell>
          <cell r="N432">
            <v>0</v>
          </cell>
          <cell r="O432">
            <v>0</v>
          </cell>
          <cell r="P432">
            <v>0</v>
          </cell>
          <cell r="Q432">
            <v>0</v>
          </cell>
          <cell r="R432">
            <v>0</v>
          </cell>
          <cell r="S432">
            <v>0</v>
          </cell>
          <cell r="T432">
            <v>0</v>
          </cell>
          <cell r="U432">
            <v>0</v>
          </cell>
          <cell r="V432">
            <v>0</v>
          </cell>
          <cell r="W432">
            <v>0</v>
          </cell>
          <cell r="X432">
            <v>0</v>
          </cell>
          <cell r="Y432">
            <v>0</v>
          </cell>
          <cell r="Z432">
            <v>0</v>
          </cell>
          <cell r="AA432">
            <v>0</v>
          </cell>
          <cell r="AB432">
            <v>9914487</v>
          </cell>
          <cell r="AC432">
            <v>44794039</v>
          </cell>
          <cell r="AD432">
            <v>25860237</v>
          </cell>
          <cell r="AE432">
            <v>27632341</v>
          </cell>
          <cell r="AF432">
            <v>28266048</v>
          </cell>
          <cell r="AG432">
            <v>20847331</v>
          </cell>
          <cell r="AH432">
            <v>13611909</v>
          </cell>
          <cell r="AI432">
            <v>10119857</v>
          </cell>
          <cell r="AJ432">
            <v>5603044</v>
          </cell>
          <cell r="AK432">
            <v>3290995</v>
          </cell>
          <cell r="AL432">
            <v>2035620</v>
          </cell>
          <cell r="AM432">
            <v>1136265</v>
          </cell>
          <cell r="AN432">
            <v>1191615</v>
          </cell>
          <cell r="AO432">
            <v>1692558</v>
          </cell>
          <cell r="AP432">
            <v>1261970</v>
          </cell>
          <cell r="AQ432">
            <v>1349020</v>
          </cell>
          <cell r="AR432">
            <v>1260861</v>
          </cell>
        </row>
        <row r="433">
          <cell r="A433" t="str">
            <v>MYLAN LABS, INC.</v>
          </cell>
          <cell r="B433" t="str">
            <v>PIOGLITAZONE HCL 09/2012 M/I</v>
          </cell>
          <cell r="C433" t="str">
            <v>Sales $</v>
          </cell>
          <cell r="D433" t="str">
            <v>09/2012 M/I</v>
          </cell>
          <cell r="E433" t="str">
            <v>09/2012</v>
          </cell>
          <cell r="F433" t="str">
            <v>09</v>
          </cell>
          <cell r="G433" t="str">
            <v>2012</v>
          </cell>
          <cell r="H433" t="str">
            <v>09/1/2012</v>
          </cell>
          <cell r="I433">
            <v>0</v>
          </cell>
          <cell r="J433">
            <v>0</v>
          </cell>
          <cell r="K433">
            <v>0</v>
          </cell>
          <cell r="L433">
            <v>0</v>
          </cell>
          <cell r="M433">
            <v>0</v>
          </cell>
          <cell r="N433">
            <v>0</v>
          </cell>
          <cell r="O433">
            <v>0</v>
          </cell>
          <cell r="P433">
            <v>0</v>
          </cell>
          <cell r="Q433">
            <v>0</v>
          </cell>
          <cell r="R433">
            <v>0</v>
          </cell>
          <cell r="S433">
            <v>0</v>
          </cell>
          <cell r="T433">
            <v>0</v>
          </cell>
          <cell r="U433">
            <v>0</v>
          </cell>
          <cell r="V433">
            <v>0</v>
          </cell>
          <cell r="W433">
            <v>0</v>
          </cell>
          <cell r="X433">
            <v>0</v>
          </cell>
          <cell r="Y433">
            <v>0</v>
          </cell>
          <cell r="Z433">
            <v>0</v>
          </cell>
          <cell r="AA433">
            <v>0</v>
          </cell>
          <cell r="AB433">
            <v>0</v>
          </cell>
          <cell r="AC433">
            <v>55571</v>
          </cell>
          <cell r="AD433">
            <v>143922</v>
          </cell>
          <cell r="AE433">
            <v>92675</v>
          </cell>
          <cell r="AF433">
            <v>82676</v>
          </cell>
          <cell r="AG433">
            <v>64279</v>
          </cell>
          <cell r="AH433">
            <v>74315</v>
          </cell>
          <cell r="AI433">
            <v>75723</v>
          </cell>
          <cell r="AJ433">
            <v>39318</v>
          </cell>
          <cell r="AK433">
            <v>40835</v>
          </cell>
          <cell r="AL433">
            <v>28482</v>
          </cell>
          <cell r="AM433">
            <v>26585</v>
          </cell>
          <cell r="AN433">
            <v>13635</v>
          </cell>
          <cell r="AO433">
            <v>15630</v>
          </cell>
          <cell r="AP433">
            <v>8817</v>
          </cell>
          <cell r="AQ433">
            <v>9571</v>
          </cell>
          <cell r="AR433">
            <v>17727</v>
          </cell>
        </row>
        <row r="434">
          <cell r="A434" t="str">
            <v>MYLAN LABS, INC.</v>
          </cell>
          <cell r="B434" t="str">
            <v>PIROXICAM 08/1992 MYN</v>
          </cell>
          <cell r="C434" t="str">
            <v>Sales $</v>
          </cell>
          <cell r="D434" t="str">
            <v>08/1992 MYN</v>
          </cell>
          <cell r="E434" t="str">
            <v>08/1992</v>
          </cell>
          <cell r="F434" t="str">
            <v>08</v>
          </cell>
          <cell r="G434" t="str">
            <v>1992</v>
          </cell>
          <cell r="H434" t="str">
            <v>08/1/1992</v>
          </cell>
          <cell r="I434">
            <v>3</v>
          </cell>
          <cell r="J434">
            <v>26</v>
          </cell>
          <cell r="K434">
            <v>19</v>
          </cell>
          <cell r="L434">
            <v>13</v>
          </cell>
          <cell r="M434">
            <v>16</v>
          </cell>
          <cell r="N434">
            <v>3</v>
          </cell>
          <cell r="O434">
            <v>0</v>
          </cell>
          <cell r="P434">
            <v>0</v>
          </cell>
          <cell r="Q434">
            <v>0</v>
          </cell>
          <cell r="R434">
            <v>0</v>
          </cell>
          <cell r="S434">
            <v>0</v>
          </cell>
          <cell r="T434">
            <v>0</v>
          </cell>
          <cell r="U434">
            <v>0</v>
          </cell>
          <cell r="V434">
            <v>0</v>
          </cell>
          <cell r="W434">
            <v>0</v>
          </cell>
          <cell r="X434">
            <v>0</v>
          </cell>
          <cell r="Y434">
            <v>0</v>
          </cell>
          <cell r="Z434">
            <v>0</v>
          </cell>
          <cell r="AA434">
            <v>0</v>
          </cell>
          <cell r="AB434">
            <v>0</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row>
        <row r="435">
          <cell r="A435" t="str">
            <v>MYLAN LABS, INC.</v>
          </cell>
          <cell r="B435" t="str">
            <v>PIROXICAM 11/1992 M/I</v>
          </cell>
          <cell r="C435" t="str">
            <v>Sales $</v>
          </cell>
          <cell r="D435" t="str">
            <v>11/1992 M/I</v>
          </cell>
          <cell r="E435" t="str">
            <v>11/1992</v>
          </cell>
          <cell r="F435" t="str">
            <v>11</v>
          </cell>
          <cell r="G435" t="str">
            <v>1992</v>
          </cell>
          <cell r="H435" t="str">
            <v>11/1/1992</v>
          </cell>
          <cell r="I435">
            <v>0</v>
          </cell>
          <cell r="J435">
            <v>0</v>
          </cell>
          <cell r="K435">
            <v>0</v>
          </cell>
          <cell r="L435">
            <v>0</v>
          </cell>
          <cell r="M435">
            <v>0</v>
          </cell>
          <cell r="N435">
            <v>0</v>
          </cell>
          <cell r="O435">
            <v>0</v>
          </cell>
          <cell r="P435">
            <v>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row>
        <row r="436">
          <cell r="A436" t="str">
            <v>MYLAN LABS, INC.</v>
          </cell>
          <cell r="B436" t="str">
            <v>PRAMIPEXOLE DIHCL 12/2010 M/I</v>
          </cell>
          <cell r="C436" t="str">
            <v>Sales $</v>
          </cell>
          <cell r="D436" t="str">
            <v>12/2010 M/I</v>
          </cell>
          <cell r="E436" t="str">
            <v>12/2010</v>
          </cell>
          <cell r="F436" t="str">
            <v>12</v>
          </cell>
          <cell r="G436" t="str">
            <v>2010</v>
          </cell>
          <cell r="H436" t="str">
            <v>12/1/2010</v>
          </cell>
          <cell r="I436">
            <v>7611</v>
          </cell>
          <cell r="J436">
            <v>7765</v>
          </cell>
          <cell r="K436">
            <v>15496</v>
          </cell>
          <cell r="L436">
            <v>16658</v>
          </cell>
          <cell r="M436">
            <v>21382</v>
          </cell>
          <cell r="N436">
            <v>25000</v>
          </cell>
          <cell r="O436">
            <v>20718</v>
          </cell>
          <cell r="P436">
            <v>18493</v>
          </cell>
          <cell r="Q436">
            <v>25284</v>
          </cell>
          <cell r="R436">
            <v>18996</v>
          </cell>
          <cell r="S436">
            <v>16183</v>
          </cell>
          <cell r="T436">
            <v>15840</v>
          </cell>
          <cell r="U436">
            <v>3725</v>
          </cell>
          <cell r="V436">
            <v>828</v>
          </cell>
          <cell r="W436">
            <v>513</v>
          </cell>
          <cell r="X436">
            <v>100</v>
          </cell>
          <cell r="Y436">
            <v>43</v>
          </cell>
          <cell r="Z436">
            <v>73</v>
          </cell>
          <cell r="AA436">
            <v>0</v>
          </cell>
          <cell r="AB436">
            <v>74</v>
          </cell>
          <cell r="AC436">
            <v>0</v>
          </cell>
          <cell r="AD436">
            <v>53</v>
          </cell>
          <cell r="AE436">
            <v>0</v>
          </cell>
          <cell r="AF436">
            <v>53</v>
          </cell>
          <cell r="AG436">
            <v>0</v>
          </cell>
          <cell r="AH436">
            <v>0</v>
          </cell>
          <cell r="AI436">
            <v>0</v>
          </cell>
          <cell r="AJ436">
            <v>0</v>
          </cell>
          <cell r="AK436">
            <v>0</v>
          </cell>
          <cell r="AL436">
            <v>0</v>
          </cell>
          <cell r="AM436">
            <v>0</v>
          </cell>
          <cell r="AN436">
            <v>0</v>
          </cell>
          <cell r="AO436">
            <v>0</v>
          </cell>
          <cell r="AP436">
            <v>0</v>
          </cell>
          <cell r="AQ436">
            <v>0</v>
          </cell>
          <cell r="AR436">
            <v>0</v>
          </cell>
        </row>
        <row r="437">
          <cell r="A437" t="str">
            <v>MYLAN LABS, INC.</v>
          </cell>
          <cell r="B437" t="str">
            <v>PRAMIPEXOLE DIHCL 12/2010 MYN</v>
          </cell>
          <cell r="C437" t="str">
            <v>Sales $</v>
          </cell>
          <cell r="D437" t="str">
            <v>12/2010 MYN</v>
          </cell>
          <cell r="E437" t="str">
            <v>12/2010</v>
          </cell>
          <cell r="F437" t="str">
            <v>12</v>
          </cell>
          <cell r="G437" t="str">
            <v>2010</v>
          </cell>
          <cell r="H437" t="str">
            <v>12/1/2010</v>
          </cell>
          <cell r="I437">
            <v>7954</v>
          </cell>
          <cell r="J437">
            <v>6469</v>
          </cell>
          <cell r="K437">
            <v>9864</v>
          </cell>
          <cell r="L437">
            <v>8085</v>
          </cell>
          <cell r="M437">
            <v>5278</v>
          </cell>
          <cell r="N437">
            <v>12792</v>
          </cell>
          <cell r="O437">
            <v>9389</v>
          </cell>
          <cell r="P437">
            <v>5550</v>
          </cell>
          <cell r="Q437">
            <v>7589</v>
          </cell>
          <cell r="R437">
            <v>5420</v>
          </cell>
          <cell r="S437">
            <v>7254</v>
          </cell>
          <cell r="T437">
            <v>37932</v>
          </cell>
          <cell r="U437">
            <v>14698</v>
          </cell>
          <cell r="V437">
            <v>2641</v>
          </cell>
          <cell r="W437">
            <v>2928</v>
          </cell>
          <cell r="X437">
            <v>59</v>
          </cell>
          <cell r="Y437">
            <v>483</v>
          </cell>
          <cell r="Z437">
            <v>1281</v>
          </cell>
          <cell r="AA437">
            <v>0</v>
          </cell>
          <cell r="AB437">
            <v>499</v>
          </cell>
          <cell r="AC437">
            <v>670</v>
          </cell>
          <cell r="AD437">
            <v>669</v>
          </cell>
          <cell r="AE437">
            <v>486</v>
          </cell>
          <cell r="AF437">
            <v>46</v>
          </cell>
          <cell r="AG437">
            <v>0</v>
          </cell>
          <cell r="AH437">
            <v>0</v>
          </cell>
          <cell r="AI437">
            <v>0</v>
          </cell>
          <cell r="AJ437">
            <v>0</v>
          </cell>
          <cell r="AK437">
            <v>0</v>
          </cell>
          <cell r="AL437">
            <v>0</v>
          </cell>
          <cell r="AM437">
            <v>0</v>
          </cell>
          <cell r="AN437">
            <v>0</v>
          </cell>
          <cell r="AO437">
            <v>0</v>
          </cell>
          <cell r="AP437">
            <v>0</v>
          </cell>
          <cell r="AQ437">
            <v>12</v>
          </cell>
          <cell r="AR437">
            <v>0</v>
          </cell>
        </row>
        <row r="438">
          <cell r="A438" t="str">
            <v>MYLAN LABS, INC.</v>
          </cell>
          <cell r="B438" t="str">
            <v>PRAVASTATIN SOD 01/2008 MYN</v>
          </cell>
          <cell r="C438" t="str">
            <v>Sales $</v>
          </cell>
          <cell r="D438" t="str">
            <v>01/2008 MYN</v>
          </cell>
          <cell r="E438" t="str">
            <v>01/2008</v>
          </cell>
          <cell r="F438" t="str">
            <v>01</v>
          </cell>
          <cell r="G438" t="str">
            <v>2008</v>
          </cell>
          <cell r="H438" t="str">
            <v>01/1/2008</v>
          </cell>
          <cell r="I438">
            <v>353</v>
          </cell>
          <cell r="J438">
            <v>463</v>
          </cell>
          <cell r="K438">
            <v>216</v>
          </cell>
          <cell r="L438">
            <v>240</v>
          </cell>
          <cell r="M438">
            <v>210</v>
          </cell>
          <cell r="N438">
            <v>320</v>
          </cell>
          <cell r="O438">
            <v>136</v>
          </cell>
          <cell r="P438">
            <v>77</v>
          </cell>
          <cell r="Q438">
            <v>966</v>
          </cell>
          <cell r="R438">
            <v>19590</v>
          </cell>
          <cell r="S438">
            <v>83</v>
          </cell>
          <cell r="T438">
            <v>1914</v>
          </cell>
          <cell r="U438">
            <v>359</v>
          </cell>
          <cell r="V438">
            <v>121</v>
          </cell>
          <cell r="W438">
            <v>111</v>
          </cell>
          <cell r="X438">
            <v>151</v>
          </cell>
          <cell r="Y438">
            <v>30</v>
          </cell>
          <cell r="Z438">
            <v>445</v>
          </cell>
          <cell r="AA438">
            <v>125</v>
          </cell>
          <cell r="AB438">
            <v>0</v>
          </cell>
          <cell r="AC438">
            <v>42</v>
          </cell>
          <cell r="AD438">
            <v>40</v>
          </cell>
          <cell r="AE438">
            <v>40</v>
          </cell>
          <cell r="AF438">
            <v>40</v>
          </cell>
          <cell r="AG438">
            <v>0</v>
          </cell>
          <cell r="AH438">
            <v>0</v>
          </cell>
          <cell r="AI438">
            <v>40</v>
          </cell>
          <cell r="AJ438">
            <v>0</v>
          </cell>
          <cell r="AK438">
            <v>0</v>
          </cell>
          <cell r="AL438">
            <v>0</v>
          </cell>
          <cell r="AM438">
            <v>0</v>
          </cell>
          <cell r="AN438">
            <v>0</v>
          </cell>
          <cell r="AO438">
            <v>0</v>
          </cell>
          <cell r="AP438">
            <v>0</v>
          </cell>
          <cell r="AQ438">
            <v>0</v>
          </cell>
          <cell r="AR438">
            <v>0</v>
          </cell>
        </row>
        <row r="439">
          <cell r="A439" t="str">
            <v>MYLAN LABS, INC.</v>
          </cell>
          <cell r="B439" t="str">
            <v>PRAVASTATIN SOD 05/2006 M/I</v>
          </cell>
          <cell r="C439" t="str">
            <v>Sales $</v>
          </cell>
          <cell r="D439" t="str">
            <v>05/2006 M/I</v>
          </cell>
          <cell r="E439" t="str">
            <v>05/2006</v>
          </cell>
          <cell r="F439" t="str">
            <v>05</v>
          </cell>
          <cell r="G439" t="str">
            <v>2006</v>
          </cell>
          <cell r="H439" t="str">
            <v>05/1/2006</v>
          </cell>
          <cell r="I439">
            <v>81862</v>
          </cell>
          <cell r="J439">
            <v>73635</v>
          </cell>
          <cell r="K439">
            <v>86917</v>
          </cell>
          <cell r="L439">
            <v>66436</v>
          </cell>
          <cell r="M439">
            <v>63942</v>
          </cell>
          <cell r="N439">
            <v>68447</v>
          </cell>
          <cell r="O439">
            <v>59312</v>
          </cell>
          <cell r="P439">
            <v>61353</v>
          </cell>
          <cell r="Q439">
            <v>79127</v>
          </cell>
          <cell r="R439">
            <v>72315</v>
          </cell>
          <cell r="S439">
            <v>82917</v>
          </cell>
          <cell r="T439">
            <v>94151</v>
          </cell>
          <cell r="U439">
            <v>77770</v>
          </cell>
          <cell r="V439">
            <v>76620</v>
          </cell>
          <cell r="W439">
            <v>96224</v>
          </cell>
          <cell r="X439">
            <v>69859</v>
          </cell>
          <cell r="Y439">
            <v>72290</v>
          </cell>
          <cell r="Z439">
            <v>76914</v>
          </cell>
          <cell r="AA439">
            <v>69171</v>
          </cell>
          <cell r="AB439">
            <v>78597</v>
          </cell>
          <cell r="AC439">
            <v>107601</v>
          </cell>
          <cell r="AD439">
            <v>82937</v>
          </cell>
          <cell r="AE439">
            <v>91135</v>
          </cell>
          <cell r="AF439">
            <v>109654</v>
          </cell>
          <cell r="AG439">
            <v>86080</v>
          </cell>
          <cell r="AH439">
            <v>79201</v>
          </cell>
          <cell r="AI439">
            <v>123328</v>
          </cell>
          <cell r="AJ439">
            <v>79770</v>
          </cell>
          <cell r="AK439">
            <v>85471</v>
          </cell>
          <cell r="AL439">
            <v>99392</v>
          </cell>
          <cell r="AM439">
            <v>85081</v>
          </cell>
          <cell r="AN439">
            <v>84553</v>
          </cell>
          <cell r="AO439">
            <v>184113</v>
          </cell>
          <cell r="AP439">
            <v>91100</v>
          </cell>
          <cell r="AQ439">
            <v>189203</v>
          </cell>
          <cell r="AR439">
            <v>55136</v>
          </cell>
        </row>
        <row r="440">
          <cell r="A440" t="str">
            <v>MYLAN LABS, INC.</v>
          </cell>
          <cell r="B440" t="str">
            <v>PRAZOSIN HCL 05/1989 MYN</v>
          </cell>
          <cell r="C440" t="str">
            <v>Sales $</v>
          </cell>
          <cell r="D440" t="str">
            <v>05/1989 MYN</v>
          </cell>
          <cell r="E440" t="str">
            <v>05/1989</v>
          </cell>
          <cell r="F440" t="str">
            <v>05</v>
          </cell>
          <cell r="G440" t="str">
            <v>1989</v>
          </cell>
          <cell r="H440" t="str">
            <v>05/1/1989</v>
          </cell>
          <cell r="I440">
            <v>704979</v>
          </cell>
          <cell r="J440">
            <v>584375</v>
          </cell>
          <cell r="K440">
            <v>707214</v>
          </cell>
          <cell r="L440">
            <v>655314</v>
          </cell>
          <cell r="M440">
            <v>582766</v>
          </cell>
          <cell r="N440">
            <v>660906</v>
          </cell>
          <cell r="O440">
            <v>515486</v>
          </cell>
          <cell r="P440">
            <v>508367</v>
          </cell>
          <cell r="Q440">
            <v>644033</v>
          </cell>
          <cell r="R440">
            <v>526203</v>
          </cell>
          <cell r="S440">
            <v>532142</v>
          </cell>
          <cell r="T440">
            <v>637735</v>
          </cell>
          <cell r="U440">
            <v>496868</v>
          </cell>
          <cell r="V440">
            <v>530824</v>
          </cell>
          <cell r="W440">
            <v>644742</v>
          </cell>
          <cell r="X440">
            <v>543060</v>
          </cell>
          <cell r="Y440">
            <v>538541</v>
          </cell>
          <cell r="Z440">
            <v>651476</v>
          </cell>
          <cell r="AA440">
            <v>538263</v>
          </cell>
          <cell r="AB440">
            <v>530724</v>
          </cell>
          <cell r="AC440">
            <v>732613</v>
          </cell>
          <cell r="AD440">
            <v>727805</v>
          </cell>
          <cell r="AE440">
            <v>752361</v>
          </cell>
          <cell r="AF440">
            <v>1034977</v>
          </cell>
          <cell r="AG440">
            <v>718260</v>
          </cell>
          <cell r="AH440">
            <v>700435</v>
          </cell>
          <cell r="AI440">
            <v>851063</v>
          </cell>
          <cell r="AJ440">
            <v>698387</v>
          </cell>
          <cell r="AK440">
            <v>725891</v>
          </cell>
          <cell r="AL440">
            <v>822935</v>
          </cell>
          <cell r="AM440">
            <v>446053</v>
          </cell>
          <cell r="AN440">
            <v>979697</v>
          </cell>
          <cell r="AO440">
            <v>1091025</v>
          </cell>
          <cell r="AP440">
            <v>842965</v>
          </cell>
          <cell r="AQ440">
            <v>836184</v>
          </cell>
          <cell r="AR440">
            <v>1059182</v>
          </cell>
        </row>
        <row r="441">
          <cell r="A441" t="str">
            <v>MYLAN LABS, INC.</v>
          </cell>
          <cell r="B441" t="str">
            <v>PRAZOSIN HCL 07/2002 M/I</v>
          </cell>
          <cell r="C441" t="str">
            <v>Sales $</v>
          </cell>
          <cell r="D441" t="str">
            <v>07/2002 M/I</v>
          </cell>
          <cell r="E441" t="str">
            <v>07/2002</v>
          </cell>
          <cell r="F441" t="str">
            <v>07</v>
          </cell>
          <cell r="G441" t="str">
            <v>2002</v>
          </cell>
          <cell r="H441" t="str">
            <v>07/1/2002</v>
          </cell>
          <cell r="I441">
            <v>20157</v>
          </cell>
          <cell r="J441">
            <v>11557</v>
          </cell>
          <cell r="K441">
            <v>12757</v>
          </cell>
          <cell r="L441">
            <v>23671</v>
          </cell>
          <cell r="M441">
            <v>19810</v>
          </cell>
          <cell r="N441">
            <v>9942</v>
          </cell>
          <cell r="O441">
            <v>5896</v>
          </cell>
          <cell r="P441">
            <v>8148</v>
          </cell>
          <cell r="Q441">
            <v>11488</v>
          </cell>
          <cell r="R441">
            <v>10876</v>
          </cell>
          <cell r="S441">
            <v>14886</v>
          </cell>
          <cell r="T441">
            <v>15262</v>
          </cell>
          <cell r="U441">
            <v>4352</v>
          </cell>
          <cell r="V441">
            <v>4091</v>
          </cell>
          <cell r="W441">
            <v>5029</v>
          </cell>
          <cell r="X441">
            <v>4361</v>
          </cell>
          <cell r="Y441">
            <v>4378</v>
          </cell>
          <cell r="Z441">
            <v>4441</v>
          </cell>
          <cell r="AA441">
            <v>3446</v>
          </cell>
          <cell r="AB441">
            <v>3640</v>
          </cell>
          <cell r="AC441">
            <v>6725</v>
          </cell>
          <cell r="AD441">
            <v>5225</v>
          </cell>
          <cell r="AE441">
            <v>4465</v>
          </cell>
          <cell r="AF441">
            <v>4880</v>
          </cell>
          <cell r="AG441">
            <v>3506</v>
          </cell>
          <cell r="AH441">
            <v>2909</v>
          </cell>
          <cell r="AI441">
            <v>5224</v>
          </cell>
          <cell r="AJ441">
            <v>4370</v>
          </cell>
          <cell r="AK441">
            <v>4450</v>
          </cell>
          <cell r="AL441">
            <v>6338</v>
          </cell>
          <cell r="AM441">
            <v>11687</v>
          </cell>
          <cell r="AN441">
            <v>7447</v>
          </cell>
          <cell r="AO441">
            <v>10016</v>
          </cell>
          <cell r="AP441">
            <v>6749</v>
          </cell>
          <cell r="AQ441">
            <v>7126</v>
          </cell>
          <cell r="AR441">
            <v>8985</v>
          </cell>
        </row>
        <row r="442">
          <cell r="A442" t="str">
            <v>MYLAN LABS, INC.</v>
          </cell>
          <cell r="B442" t="str">
            <v>PREDNISONE 10/1986 M/I</v>
          </cell>
          <cell r="C442" t="str">
            <v>Sales $</v>
          </cell>
          <cell r="D442" t="str">
            <v>10/1986 M/I</v>
          </cell>
          <cell r="E442" t="str">
            <v>10/1986</v>
          </cell>
          <cell r="F442" t="str">
            <v>10</v>
          </cell>
          <cell r="G442" t="str">
            <v>1986</v>
          </cell>
          <cell r="H442" t="str">
            <v>10/1/1986</v>
          </cell>
          <cell r="I442">
            <v>5</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row>
        <row r="443">
          <cell r="A443" t="str">
            <v>MYLAN LABS, INC.</v>
          </cell>
          <cell r="B443" t="str">
            <v>PROBENECID 05/1981 MYN</v>
          </cell>
          <cell r="C443" t="str">
            <v>Sales $</v>
          </cell>
          <cell r="D443" t="str">
            <v>05/1981 MYN</v>
          </cell>
          <cell r="E443" t="str">
            <v>05/1981</v>
          </cell>
          <cell r="F443" t="str">
            <v>05</v>
          </cell>
          <cell r="G443" t="str">
            <v>1981</v>
          </cell>
          <cell r="H443" t="str">
            <v>05/1/1981</v>
          </cell>
          <cell r="I443">
            <v>226882</v>
          </cell>
          <cell r="J443">
            <v>219598</v>
          </cell>
          <cell r="K443">
            <v>260869</v>
          </cell>
          <cell r="L443">
            <v>211224</v>
          </cell>
          <cell r="M443">
            <v>216206</v>
          </cell>
          <cell r="N443">
            <v>261570</v>
          </cell>
          <cell r="O443">
            <v>211483</v>
          </cell>
          <cell r="P443">
            <v>217113</v>
          </cell>
          <cell r="Q443">
            <v>265139</v>
          </cell>
          <cell r="R443">
            <v>204666</v>
          </cell>
          <cell r="S443">
            <v>199402</v>
          </cell>
          <cell r="T443">
            <v>273465</v>
          </cell>
          <cell r="U443">
            <v>230571</v>
          </cell>
          <cell r="V443">
            <v>189689</v>
          </cell>
          <cell r="W443">
            <v>281294</v>
          </cell>
          <cell r="X443">
            <v>239455</v>
          </cell>
          <cell r="Y443">
            <v>247616</v>
          </cell>
          <cell r="Z443">
            <v>299922</v>
          </cell>
          <cell r="AA443">
            <v>229506</v>
          </cell>
          <cell r="AB443">
            <v>251103</v>
          </cell>
          <cell r="AC443">
            <v>287952</v>
          </cell>
          <cell r="AD443">
            <v>220528</v>
          </cell>
          <cell r="AE443">
            <v>264470</v>
          </cell>
          <cell r="AF443">
            <v>392658</v>
          </cell>
          <cell r="AG443">
            <v>319519</v>
          </cell>
          <cell r="AH443">
            <v>266681</v>
          </cell>
          <cell r="AI443">
            <v>222698</v>
          </cell>
          <cell r="AJ443">
            <v>164325</v>
          </cell>
          <cell r="AK443">
            <v>144736</v>
          </cell>
          <cell r="AL443">
            <v>150582</v>
          </cell>
          <cell r="AM443">
            <v>40278</v>
          </cell>
          <cell r="AN443">
            <v>152900</v>
          </cell>
          <cell r="AO443">
            <v>385850</v>
          </cell>
          <cell r="AP443">
            <v>260315</v>
          </cell>
          <cell r="AQ443">
            <v>227332</v>
          </cell>
          <cell r="AR443">
            <v>250426</v>
          </cell>
        </row>
        <row r="444">
          <cell r="A444" t="str">
            <v>MYLAN LABS, INC.</v>
          </cell>
          <cell r="B444" t="str">
            <v>PROCHLORPERAZ MAL 01/2003 M/I</v>
          </cell>
          <cell r="C444" t="str">
            <v>Sales $</v>
          </cell>
          <cell r="D444" t="str">
            <v>01/2003 M/I</v>
          </cell>
          <cell r="E444" t="str">
            <v>01/2003</v>
          </cell>
          <cell r="F444" t="str">
            <v>01</v>
          </cell>
          <cell r="G444" t="str">
            <v>2003</v>
          </cell>
          <cell r="H444" t="str">
            <v>01/1/2003</v>
          </cell>
          <cell r="I444">
            <v>4790</v>
          </cell>
          <cell r="J444">
            <v>5386</v>
          </cell>
          <cell r="K444">
            <v>5731</v>
          </cell>
          <cell r="L444">
            <v>4657</v>
          </cell>
          <cell r="M444">
            <v>4139</v>
          </cell>
          <cell r="N444">
            <v>5859</v>
          </cell>
          <cell r="O444">
            <v>4282</v>
          </cell>
          <cell r="P444">
            <v>5177</v>
          </cell>
          <cell r="Q444">
            <v>8290</v>
          </cell>
          <cell r="R444">
            <v>4426</v>
          </cell>
          <cell r="S444">
            <v>4797</v>
          </cell>
          <cell r="T444">
            <v>6916</v>
          </cell>
          <cell r="U444">
            <v>5034</v>
          </cell>
          <cell r="V444">
            <v>6178</v>
          </cell>
          <cell r="W444">
            <v>6690</v>
          </cell>
          <cell r="X444">
            <v>4662</v>
          </cell>
          <cell r="Y444">
            <v>5548</v>
          </cell>
          <cell r="Z444">
            <v>7426</v>
          </cell>
          <cell r="AA444">
            <v>5030</v>
          </cell>
          <cell r="AB444">
            <v>5521</v>
          </cell>
          <cell r="AC444">
            <v>4077</v>
          </cell>
          <cell r="AD444">
            <v>3749</v>
          </cell>
          <cell r="AE444">
            <v>3634</v>
          </cell>
          <cell r="AF444">
            <v>4324</v>
          </cell>
          <cell r="AG444">
            <v>4023</v>
          </cell>
          <cell r="AH444">
            <v>4487</v>
          </cell>
          <cell r="AI444">
            <v>4808</v>
          </cell>
          <cell r="AJ444">
            <v>3983</v>
          </cell>
          <cell r="AK444">
            <v>7660</v>
          </cell>
          <cell r="AL444">
            <v>10398</v>
          </cell>
          <cell r="AM444">
            <v>8294</v>
          </cell>
          <cell r="AN444">
            <v>8639</v>
          </cell>
          <cell r="AO444">
            <v>12237</v>
          </cell>
          <cell r="AP444">
            <v>10017</v>
          </cell>
          <cell r="AQ444">
            <v>12709</v>
          </cell>
          <cell r="AR444">
            <v>12106</v>
          </cell>
        </row>
        <row r="445">
          <cell r="A445" t="str">
            <v>MYLAN LABS, INC.</v>
          </cell>
          <cell r="B445" t="str">
            <v>PROCHLORPERAZ MAL 12/1996 MYN</v>
          </cell>
          <cell r="C445" t="str">
            <v>Sales $</v>
          </cell>
          <cell r="D445" t="str">
            <v>12/1996 MYN</v>
          </cell>
          <cell r="E445" t="str">
            <v>12/1996</v>
          </cell>
          <cell r="F445" t="str">
            <v>12</v>
          </cell>
          <cell r="G445" t="str">
            <v>1996</v>
          </cell>
          <cell r="H445" t="str">
            <v>12/1/1996</v>
          </cell>
          <cell r="I445">
            <v>116523</v>
          </cell>
          <cell r="J445">
            <v>91449</v>
          </cell>
          <cell r="K445">
            <v>89979</v>
          </cell>
          <cell r="L445">
            <v>47481</v>
          </cell>
          <cell r="M445">
            <v>52708</v>
          </cell>
          <cell r="N445">
            <v>82411</v>
          </cell>
          <cell r="O445">
            <v>42359</v>
          </cell>
          <cell r="P445">
            <v>64145</v>
          </cell>
          <cell r="Q445">
            <v>117634</v>
          </cell>
          <cell r="R445">
            <v>53264</v>
          </cell>
          <cell r="S445">
            <v>69555</v>
          </cell>
          <cell r="T445">
            <v>73761</v>
          </cell>
          <cell r="U445">
            <v>44622</v>
          </cell>
          <cell r="V445">
            <v>65407</v>
          </cell>
          <cell r="W445">
            <v>83050</v>
          </cell>
          <cell r="X445">
            <v>73630</v>
          </cell>
          <cell r="Y445">
            <v>119983</v>
          </cell>
          <cell r="Z445">
            <v>254056</v>
          </cell>
          <cell r="AA445">
            <v>174265</v>
          </cell>
          <cell r="AB445">
            <v>99330</v>
          </cell>
          <cell r="AC445">
            <v>126305</v>
          </cell>
          <cell r="AD445">
            <v>120965</v>
          </cell>
          <cell r="AE445">
            <v>139098</v>
          </cell>
          <cell r="AF445">
            <v>319764</v>
          </cell>
          <cell r="AG445">
            <v>215682</v>
          </cell>
          <cell r="AH445">
            <v>193208</v>
          </cell>
          <cell r="AI445">
            <v>234633</v>
          </cell>
          <cell r="AJ445">
            <v>103709</v>
          </cell>
          <cell r="AK445">
            <v>121242</v>
          </cell>
          <cell r="AL445">
            <v>143592</v>
          </cell>
          <cell r="AM445">
            <v>100328</v>
          </cell>
          <cell r="AN445">
            <v>111983</v>
          </cell>
          <cell r="AO445">
            <v>144870</v>
          </cell>
          <cell r="AP445">
            <v>124459</v>
          </cell>
          <cell r="AQ445">
            <v>196742</v>
          </cell>
          <cell r="AR445">
            <v>156218</v>
          </cell>
        </row>
        <row r="446">
          <cell r="A446" t="str">
            <v>MYLAN LABS, INC.</v>
          </cell>
          <cell r="B446" t="str">
            <v>PROMETHAZINE HCL 03/2005 M/I</v>
          </cell>
          <cell r="C446" t="str">
            <v>Sales $</v>
          </cell>
          <cell r="D446" t="str">
            <v>03/2005 M/I</v>
          </cell>
          <cell r="E446" t="str">
            <v>03/2005</v>
          </cell>
          <cell r="F446" t="str">
            <v>03</v>
          </cell>
          <cell r="G446" t="str">
            <v>2005</v>
          </cell>
          <cell r="H446" t="str">
            <v>03/1/2005</v>
          </cell>
          <cell r="I446">
            <v>19110</v>
          </cell>
          <cell r="J446">
            <v>22037</v>
          </cell>
          <cell r="K446">
            <v>19329</v>
          </cell>
          <cell r="L446">
            <v>13846</v>
          </cell>
          <cell r="M446">
            <v>19017</v>
          </cell>
          <cell r="N446">
            <v>20202</v>
          </cell>
          <cell r="O446">
            <v>13168</v>
          </cell>
          <cell r="P446">
            <v>17308</v>
          </cell>
          <cell r="Q446">
            <v>18875</v>
          </cell>
          <cell r="R446">
            <v>19707</v>
          </cell>
          <cell r="S446">
            <v>14372</v>
          </cell>
          <cell r="T446">
            <v>19083</v>
          </cell>
          <cell r="U446">
            <v>18762</v>
          </cell>
          <cell r="V446">
            <v>17018</v>
          </cell>
          <cell r="W446">
            <v>23087</v>
          </cell>
          <cell r="X446">
            <v>18077</v>
          </cell>
          <cell r="Y446">
            <v>18055</v>
          </cell>
          <cell r="Z446">
            <v>22194</v>
          </cell>
          <cell r="AA446">
            <v>13432</v>
          </cell>
          <cell r="AB446">
            <v>15217</v>
          </cell>
          <cell r="AC446">
            <v>19821</v>
          </cell>
          <cell r="AD446">
            <v>19594</v>
          </cell>
          <cell r="AE446">
            <v>13179</v>
          </cell>
          <cell r="AF446">
            <v>17034</v>
          </cell>
          <cell r="AG446">
            <v>16272</v>
          </cell>
          <cell r="AH446">
            <v>10436</v>
          </cell>
          <cell r="AI446">
            <v>11380</v>
          </cell>
          <cell r="AJ446">
            <v>13180</v>
          </cell>
          <cell r="AK446">
            <v>7787</v>
          </cell>
          <cell r="AL446">
            <v>9024</v>
          </cell>
          <cell r="AM446">
            <v>7956</v>
          </cell>
          <cell r="AN446">
            <v>9183</v>
          </cell>
          <cell r="AO446">
            <v>9524</v>
          </cell>
          <cell r="AP446">
            <v>7955</v>
          </cell>
          <cell r="AQ446">
            <v>8060</v>
          </cell>
          <cell r="AR446">
            <v>12418</v>
          </cell>
        </row>
        <row r="447">
          <cell r="A447" t="str">
            <v>MYLAN LABS, INC.</v>
          </cell>
          <cell r="B447" t="str">
            <v>PROMETHAZINE HCL 06/1993 MYN</v>
          </cell>
          <cell r="C447" t="str">
            <v>Sales $</v>
          </cell>
          <cell r="D447" t="str">
            <v>06/1993 MYN</v>
          </cell>
          <cell r="E447" t="str">
            <v>06/1993</v>
          </cell>
          <cell r="F447" t="str">
            <v>06</v>
          </cell>
          <cell r="G447" t="str">
            <v>1993</v>
          </cell>
          <cell r="H447" t="str">
            <v>06/1/1993</v>
          </cell>
          <cell r="I447">
            <v>0</v>
          </cell>
          <cell r="J447">
            <v>0</v>
          </cell>
          <cell r="K447">
            <v>0</v>
          </cell>
          <cell r="L447">
            <v>0</v>
          </cell>
          <cell r="M447">
            <v>0</v>
          </cell>
          <cell r="N447">
            <v>0</v>
          </cell>
          <cell r="O447">
            <v>0</v>
          </cell>
          <cell r="P447">
            <v>0</v>
          </cell>
          <cell r="Q447">
            <v>60134</v>
          </cell>
          <cell r="R447">
            <v>213339</v>
          </cell>
          <cell r="S447">
            <v>190862</v>
          </cell>
          <cell r="T447">
            <v>247089</v>
          </cell>
          <cell r="U447">
            <v>204672</v>
          </cell>
          <cell r="V447">
            <v>286450</v>
          </cell>
          <cell r="W447">
            <v>286845</v>
          </cell>
          <cell r="X447">
            <v>164577</v>
          </cell>
          <cell r="Y447">
            <v>164205</v>
          </cell>
          <cell r="Z447">
            <v>219365</v>
          </cell>
          <cell r="AA447">
            <v>156604</v>
          </cell>
          <cell r="AB447">
            <v>169489</v>
          </cell>
          <cell r="AC447">
            <v>112672</v>
          </cell>
          <cell r="AD447">
            <v>49882</v>
          </cell>
          <cell r="AE447">
            <v>52722</v>
          </cell>
          <cell r="AF447">
            <v>6321</v>
          </cell>
          <cell r="AG447">
            <v>1344</v>
          </cell>
          <cell r="AH447">
            <v>315</v>
          </cell>
          <cell r="AI447">
            <v>347</v>
          </cell>
          <cell r="AJ447">
            <v>28</v>
          </cell>
          <cell r="AK447">
            <v>81</v>
          </cell>
          <cell r="AL447">
            <v>51</v>
          </cell>
          <cell r="AM447">
            <v>0</v>
          </cell>
          <cell r="AN447">
            <v>0</v>
          </cell>
          <cell r="AO447">
            <v>0</v>
          </cell>
          <cell r="AP447">
            <v>0</v>
          </cell>
          <cell r="AQ447">
            <v>0</v>
          </cell>
          <cell r="AR447">
            <v>0</v>
          </cell>
        </row>
        <row r="448">
          <cell r="A448" t="str">
            <v>MYLAN LABS, INC.</v>
          </cell>
          <cell r="B448" t="str">
            <v>PROMETHAZINE HCL 06/2003 M/I</v>
          </cell>
          <cell r="C448" t="str">
            <v>Sales $</v>
          </cell>
          <cell r="D448" t="str">
            <v>06/2003 M/I</v>
          </cell>
          <cell r="E448" t="str">
            <v>06/2003</v>
          </cell>
          <cell r="F448" t="str">
            <v>06</v>
          </cell>
          <cell r="G448" t="str">
            <v>2003</v>
          </cell>
          <cell r="H448" t="str">
            <v>06/1/2003</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row>
        <row r="449">
          <cell r="A449" t="str">
            <v>MYLAN LABS, INC.</v>
          </cell>
          <cell r="B449" t="str">
            <v>PROPAFENONE HCL 07/2004 M/I</v>
          </cell>
          <cell r="C449" t="str">
            <v>Sales $</v>
          </cell>
          <cell r="D449" t="str">
            <v>07/2004 M/I</v>
          </cell>
          <cell r="E449" t="str">
            <v>07/2004</v>
          </cell>
          <cell r="F449" t="str">
            <v>07</v>
          </cell>
          <cell r="G449" t="str">
            <v>2004</v>
          </cell>
          <cell r="H449" t="str">
            <v>07/1/2004</v>
          </cell>
          <cell r="I449">
            <v>11248</v>
          </cell>
          <cell r="J449">
            <v>12545</v>
          </cell>
          <cell r="K449">
            <v>14439</v>
          </cell>
          <cell r="L449">
            <v>10391</v>
          </cell>
          <cell r="M449">
            <v>7846</v>
          </cell>
          <cell r="N449">
            <v>10323</v>
          </cell>
          <cell r="O449">
            <v>7791</v>
          </cell>
          <cell r="P449">
            <v>8294</v>
          </cell>
          <cell r="Q449">
            <v>9001</v>
          </cell>
          <cell r="R449">
            <v>7694</v>
          </cell>
          <cell r="S449">
            <v>8512</v>
          </cell>
          <cell r="T449">
            <v>10618</v>
          </cell>
          <cell r="U449">
            <v>6715</v>
          </cell>
          <cell r="V449">
            <v>7788</v>
          </cell>
          <cell r="W449">
            <v>11986</v>
          </cell>
          <cell r="X449">
            <v>8697</v>
          </cell>
          <cell r="Y449">
            <v>12574</v>
          </cell>
          <cell r="Z449">
            <v>11061</v>
          </cell>
          <cell r="AA449">
            <v>5891</v>
          </cell>
          <cell r="AB449">
            <v>5978</v>
          </cell>
          <cell r="AC449">
            <v>11240</v>
          </cell>
          <cell r="AD449">
            <v>15462</v>
          </cell>
          <cell r="AE449">
            <v>7377</v>
          </cell>
          <cell r="AF449">
            <v>9112</v>
          </cell>
          <cell r="AG449">
            <v>5808</v>
          </cell>
          <cell r="AH449">
            <v>6472</v>
          </cell>
          <cell r="AI449">
            <v>7289</v>
          </cell>
          <cell r="AJ449">
            <v>6122</v>
          </cell>
          <cell r="AK449">
            <v>5522</v>
          </cell>
          <cell r="AL449">
            <v>4744</v>
          </cell>
          <cell r="AM449">
            <v>4565</v>
          </cell>
          <cell r="AN449">
            <v>3909</v>
          </cell>
          <cell r="AO449">
            <v>4607</v>
          </cell>
          <cell r="AP449">
            <v>3702</v>
          </cell>
          <cell r="AQ449">
            <v>3964</v>
          </cell>
          <cell r="AR449">
            <v>4482</v>
          </cell>
        </row>
        <row r="450">
          <cell r="A450" t="str">
            <v>MYLAN LABS, INC.</v>
          </cell>
          <cell r="B450" t="str">
            <v>PROPOX HCL/APAP 05/1981 MYN</v>
          </cell>
          <cell r="C450" t="str">
            <v>Sales $</v>
          </cell>
          <cell r="D450" t="str">
            <v>05/1981 MYN</v>
          </cell>
          <cell r="E450" t="str">
            <v>05/1981</v>
          </cell>
          <cell r="F450" t="str">
            <v>05</v>
          </cell>
          <cell r="G450" t="str">
            <v>1981</v>
          </cell>
          <cell r="H450" t="str">
            <v>05/1/1981</v>
          </cell>
          <cell r="I450">
            <v>1815</v>
          </cell>
          <cell r="J450">
            <v>1302</v>
          </cell>
          <cell r="K450">
            <v>231</v>
          </cell>
          <cell r="L450">
            <v>1810</v>
          </cell>
          <cell r="M450">
            <v>1073</v>
          </cell>
          <cell r="N450">
            <v>465</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row>
        <row r="451">
          <cell r="A451" t="str">
            <v>MYLAN LABS, INC.</v>
          </cell>
          <cell r="B451" t="str">
            <v>PROPOX HCL/APAP 10/1993 M/I</v>
          </cell>
          <cell r="C451" t="str">
            <v>Sales $</v>
          </cell>
          <cell r="D451" t="str">
            <v>10/1993 M/I</v>
          </cell>
          <cell r="E451" t="str">
            <v>10/1993</v>
          </cell>
          <cell r="F451" t="str">
            <v>10</v>
          </cell>
          <cell r="G451" t="str">
            <v>1993</v>
          </cell>
          <cell r="H451" t="str">
            <v>10/1/1993</v>
          </cell>
          <cell r="I451">
            <v>0</v>
          </cell>
          <cell r="J451">
            <v>0</v>
          </cell>
          <cell r="K451">
            <v>0</v>
          </cell>
          <cell r="L451">
            <v>0</v>
          </cell>
          <cell r="M451">
            <v>0</v>
          </cell>
          <cell r="N451">
            <v>0</v>
          </cell>
          <cell r="O451">
            <v>0</v>
          </cell>
          <cell r="P451">
            <v>0</v>
          </cell>
          <cell r="Q451">
            <v>0</v>
          </cell>
          <cell r="R451">
            <v>0</v>
          </cell>
          <cell r="S451">
            <v>0</v>
          </cell>
          <cell r="T451">
            <v>0</v>
          </cell>
          <cell r="U451">
            <v>0</v>
          </cell>
          <cell r="V451">
            <v>0</v>
          </cell>
          <cell r="W451">
            <v>0</v>
          </cell>
          <cell r="X451">
            <v>0</v>
          </cell>
          <cell r="Y451">
            <v>0</v>
          </cell>
          <cell r="Z451">
            <v>0</v>
          </cell>
          <cell r="AA451">
            <v>0</v>
          </cell>
          <cell r="AB451">
            <v>0</v>
          </cell>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row>
        <row r="452">
          <cell r="A452" t="str">
            <v>MYLAN LABS, INC.</v>
          </cell>
          <cell r="B452" t="str">
            <v>PROPOXYPHEN-N/APAP 06/1987 M/I</v>
          </cell>
          <cell r="C452" t="str">
            <v>Sales $</v>
          </cell>
          <cell r="D452" t="str">
            <v>06/1987 M/I</v>
          </cell>
          <cell r="E452" t="str">
            <v>06/1987</v>
          </cell>
          <cell r="F452" t="str">
            <v>06</v>
          </cell>
          <cell r="G452" t="str">
            <v>1987</v>
          </cell>
          <cell r="H452" t="str">
            <v>06/1/1987</v>
          </cell>
          <cell r="I452">
            <v>309</v>
          </cell>
          <cell r="J452">
            <v>266</v>
          </cell>
          <cell r="K452">
            <v>31</v>
          </cell>
          <cell r="L452">
            <v>309</v>
          </cell>
          <cell r="M452">
            <v>31</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row>
        <row r="453">
          <cell r="A453" t="str">
            <v>MYLAN LABS, INC.</v>
          </cell>
          <cell r="B453" t="str">
            <v>PROPOXYPHEN-N/APAP 12/1985 MYN</v>
          </cell>
          <cell r="C453" t="str">
            <v>Sales $</v>
          </cell>
          <cell r="D453" t="str">
            <v>12/1985 MYN</v>
          </cell>
          <cell r="E453" t="str">
            <v>12/1985</v>
          </cell>
          <cell r="F453" t="str">
            <v>12</v>
          </cell>
          <cell r="G453" t="str">
            <v>1985</v>
          </cell>
          <cell r="H453" t="str">
            <v>12/1/1985</v>
          </cell>
          <cell r="I453">
            <v>3900</v>
          </cell>
          <cell r="J453">
            <v>4250</v>
          </cell>
          <cell r="K453">
            <v>0</v>
          </cell>
          <cell r="L453">
            <v>4025</v>
          </cell>
          <cell r="M453">
            <v>1895</v>
          </cell>
          <cell r="N453">
            <v>331</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row>
        <row r="454">
          <cell r="A454" t="str">
            <v>MYLAN LABS, INC.</v>
          </cell>
          <cell r="B454" t="str">
            <v>PROPOXYPHENE HCL 05/1981 MYN</v>
          </cell>
          <cell r="C454" t="str">
            <v>Sales $</v>
          </cell>
          <cell r="D454" t="str">
            <v>05/1981 MYN</v>
          </cell>
          <cell r="E454" t="str">
            <v>05/1981</v>
          </cell>
          <cell r="F454" t="str">
            <v>05</v>
          </cell>
          <cell r="G454" t="str">
            <v>1981</v>
          </cell>
          <cell r="H454" t="str">
            <v>05/1/1981</v>
          </cell>
          <cell r="I454">
            <v>0</v>
          </cell>
          <cell r="J454">
            <v>60</v>
          </cell>
          <cell r="K454">
            <v>60</v>
          </cell>
          <cell r="L454">
            <v>0</v>
          </cell>
          <cell r="M454">
            <v>60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row>
        <row r="455">
          <cell r="A455" t="str">
            <v>MYLAN LABS, INC.</v>
          </cell>
          <cell r="B455" t="str">
            <v>PROPRANOLOL HCL 07/1986 MYN</v>
          </cell>
          <cell r="C455" t="str">
            <v>Sales $</v>
          </cell>
          <cell r="D455" t="str">
            <v>07/1986 MYN</v>
          </cell>
          <cell r="E455" t="str">
            <v>07/1986</v>
          </cell>
          <cell r="F455" t="str">
            <v>07</v>
          </cell>
          <cell r="G455" t="str">
            <v>1986</v>
          </cell>
          <cell r="H455" t="str">
            <v>07/1/1986</v>
          </cell>
          <cell r="I455">
            <v>2212007</v>
          </cell>
          <cell r="J455">
            <v>2853846</v>
          </cell>
          <cell r="K455">
            <v>3809766</v>
          </cell>
          <cell r="L455">
            <v>3106318</v>
          </cell>
          <cell r="M455">
            <v>3090826</v>
          </cell>
          <cell r="N455">
            <v>3427849</v>
          </cell>
          <cell r="O455">
            <v>2385082</v>
          </cell>
          <cell r="P455">
            <v>1956700</v>
          </cell>
          <cell r="Q455">
            <v>3624618</v>
          </cell>
          <cell r="R455">
            <v>2772693</v>
          </cell>
          <cell r="S455">
            <v>2957448</v>
          </cell>
          <cell r="T455">
            <v>3658456</v>
          </cell>
          <cell r="U455">
            <v>2735907</v>
          </cell>
          <cell r="V455">
            <v>2531755</v>
          </cell>
          <cell r="W455">
            <v>3808915</v>
          </cell>
          <cell r="X455">
            <v>3044052</v>
          </cell>
          <cell r="Y455">
            <v>3172964</v>
          </cell>
          <cell r="Z455">
            <v>3664218</v>
          </cell>
          <cell r="AA455">
            <v>2793047</v>
          </cell>
          <cell r="AB455">
            <v>2773378</v>
          </cell>
          <cell r="AC455">
            <v>2460401</v>
          </cell>
          <cell r="AD455">
            <v>361528</v>
          </cell>
          <cell r="AE455">
            <v>74109</v>
          </cell>
          <cell r="AF455">
            <v>63638</v>
          </cell>
          <cell r="AG455">
            <v>39936</v>
          </cell>
          <cell r="AH455">
            <v>28070</v>
          </cell>
          <cell r="AI455">
            <v>29323</v>
          </cell>
          <cell r="AJ455">
            <v>23903</v>
          </cell>
          <cell r="AK455">
            <v>22956</v>
          </cell>
          <cell r="AL455">
            <v>23430</v>
          </cell>
          <cell r="AM455">
            <v>19568</v>
          </cell>
          <cell r="AN455">
            <v>24904</v>
          </cell>
          <cell r="AO455">
            <v>27909</v>
          </cell>
          <cell r="AP455">
            <v>19789</v>
          </cell>
          <cell r="AQ455">
            <v>20084</v>
          </cell>
          <cell r="AR455">
            <v>22980</v>
          </cell>
        </row>
        <row r="456">
          <cell r="A456" t="str">
            <v>MYLAN LABS, INC.</v>
          </cell>
          <cell r="B456" t="str">
            <v>PROPRANOLOL HCL 11/1986 M/I</v>
          </cell>
          <cell r="C456" t="str">
            <v>Sales $</v>
          </cell>
          <cell r="D456" t="str">
            <v>11/1986 M/I</v>
          </cell>
          <cell r="E456" t="str">
            <v>11/1986</v>
          </cell>
          <cell r="F456" t="str">
            <v>11</v>
          </cell>
          <cell r="G456" t="str">
            <v>1986</v>
          </cell>
          <cell r="H456" t="str">
            <v>11/1/1986</v>
          </cell>
          <cell r="I456">
            <v>6319</v>
          </cell>
          <cell r="J456">
            <v>6218</v>
          </cell>
          <cell r="K456">
            <v>6656</v>
          </cell>
          <cell r="L456">
            <v>6147</v>
          </cell>
          <cell r="M456">
            <v>6531</v>
          </cell>
          <cell r="N456">
            <v>7161</v>
          </cell>
          <cell r="O456">
            <v>5625</v>
          </cell>
          <cell r="P456">
            <v>5678</v>
          </cell>
          <cell r="Q456">
            <v>7703</v>
          </cell>
          <cell r="R456">
            <v>38388</v>
          </cell>
          <cell r="S456">
            <v>5827</v>
          </cell>
          <cell r="T456">
            <v>7648</v>
          </cell>
          <cell r="U456">
            <v>5046</v>
          </cell>
          <cell r="V456">
            <v>4862</v>
          </cell>
          <cell r="W456">
            <v>5887</v>
          </cell>
          <cell r="X456">
            <v>4906</v>
          </cell>
          <cell r="Y456">
            <v>4426</v>
          </cell>
          <cell r="Z456">
            <v>5402</v>
          </cell>
          <cell r="AA456">
            <v>3638</v>
          </cell>
          <cell r="AB456">
            <v>3793</v>
          </cell>
          <cell r="AC456">
            <v>4025</v>
          </cell>
          <cell r="AD456">
            <v>2527</v>
          </cell>
          <cell r="AE456">
            <v>1439</v>
          </cell>
          <cell r="AF456">
            <v>7175</v>
          </cell>
          <cell r="AG456">
            <v>3280</v>
          </cell>
          <cell r="AH456">
            <v>3793</v>
          </cell>
          <cell r="AI456">
            <v>5441</v>
          </cell>
          <cell r="AJ456">
            <v>3699</v>
          </cell>
          <cell r="AK456">
            <v>3492</v>
          </cell>
          <cell r="AL456">
            <v>6237</v>
          </cell>
          <cell r="AM456">
            <v>4989</v>
          </cell>
          <cell r="AN456">
            <v>5031</v>
          </cell>
          <cell r="AO456">
            <v>6616</v>
          </cell>
          <cell r="AP456">
            <v>5404</v>
          </cell>
          <cell r="AQ456">
            <v>4948</v>
          </cell>
          <cell r="AR456">
            <v>3495</v>
          </cell>
        </row>
        <row r="457">
          <cell r="A457" t="str">
            <v>MYLAN LABS, INC.</v>
          </cell>
          <cell r="B457" t="str">
            <v>PROPRANOLOL/HCTZ 09/1987 MYN</v>
          </cell>
          <cell r="C457" t="str">
            <v>Sales $</v>
          </cell>
          <cell r="D457" t="str">
            <v>09/1987 MYN</v>
          </cell>
          <cell r="E457" t="str">
            <v>09/1987</v>
          </cell>
          <cell r="F457" t="str">
            <v>09</v>
          </cell>
          <cell r="G457" t="str">
            <v>1987</v>
          </cell>
          <cell r="H457" t="str">
            <v>09/1/1987</v>
          </cell>
          <cell r="I457">
            <v>130413</v>
          </cell>
          <cell r="J457">
            <v>131408</v>
          </cell>
          <cell r="K457">
            <v>163212</v>
          </cell>
          <cell r="L457">
            <v>164862</v>
          </cell>
          <cell r="M457">
            <v>164424</v>
          </cell>
          <cell r="N457">
            <v>217920</v>
          </cell>
          <cell r="O457">
            <v>170949</v>
          </cell>
          <cell r="P457">
            <v>171710</v>
          </cell>
          <cell r="Q457">
            <v>200688</v>
          </cell>
          <cell r="R457">
            <v>162451</v>
          </cell>
          <cell r="S457">
            <v>165413</v>
          </cell>
          <cell r="T457">
            <v>213206</v>
          </cell>
          <cell r="U457">
            <v>169334</v>
          </cell>
          <cell r="V457">
            <v>190222</v>
          </cell>
          <cell r="W457">
            <v>207218</v>
          </cell>
          <cell r="X457">
            <v>169479</v>
          </cell>
          <cell r="Y457">
            <v>173302</v>
          </cell>
          <cell r="Z457">
            <v>215754</v>
          </cell>
          <cell r="AA457">
            <v>177538</v>
          </cell>
          <cell r="AB457">
            <v>170475</v>
          </cell>
          <cell r="AC457">
            <v>204991</v>
          </cell>
          <cell r="AD457">
            <v>165901</v>
          </cell>
          <cell r="AE457">
            <v>165302</v>
          </cell>
          <cell r="AF457">
            <v>195246</v>
          </cell>
          <cell r="AG457">
            <v>181027</v>
          </cell>
          <cell r="AH457">
            <v>162216</v>
          </cell>
          <cell r="AI457">
            <v>205682</v>
          </cell>
          <cell r="AJ457">
            <v>174795</v>
          </cell>
          <cell r="AK457">
            <v>166256</v>
          </cell>
          <cell r="AL457">
            <v>207455</v>
          </cell>
          <cell r="AM457">
            <v>163011</v>
          </cell>
          <cell r="AN457">
            <v>159871</v>
          </cell>
          <cell r="AO457">
            <v>217249</v>
          </cell>
          <cell r="AP457">
            <v>164613</v>
          </cell>
          <cell r="AQ457">
            <v>157575</v>
          </cell>
          <cell r="AR457">
            <v>192123</v>
          </cell>
        </row>
        <row r="458">
          <cell r="A458" t="str">
            <v>MYLAN LABS, INC.</v>
          </cell>
          <cell r="B458" t="str">
            <v>PSE/TPLD 11/1981 M/I</v>
          </cell>
          <cell r="C458" t="str">
            <v>Sales $</v>
          </cell>
          <cell r="D458" t="str">
            <v>11/1981 M/I</v>
          </cell>
          <cell r="E458" t="str">
            <v>11/1981</v>
          </cell>
          <cell r="F458" t="str">
            <v>11</v>
          </cell>
          <cell r="G458" t="str">
            <v>1981</v>
          </cell>
          <cell r="H458" t="str">
            <v>11/1/1981</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v>0</v>
          </cell>
          <cell r="AF458">
            <v>0</v>
          </cell>
          <cell r="AG458">
            <v>0</v>
          </cell>
          <cell r="AH458">
            <v>0</v>
          </cell>
          <cell r="AI458">
            <v>0</v>
          </cell>
          <cell r="AJ458">
            <v>0</v>
          </cell>
          <cell r="AK458">
            <v>0</v>
          </cell>
          <cell r="AL458">
            <v>0</v>
          </cell>
          <cell r="AM458">
            <v>0</v>
          </cell>
          <cell r="AN458">
            <v>0</v>
          </cell>
          <cell r="AO458">
            <v>0</v>
          </cell>
          <cell r="AP458">
            <v>0</v>
          </cell>
          <cell r="AQ458">
            <v>0</v>
          </cell>
          <cell r="AR458">
            <v>0</v>
          </cell>
        </row>
        <row r="459">
          <cell r="A459" t="str">
            <v>MYLAN LABS, INC.</v>
          </cell>
          <cell r="B459" t="str">
            <v>QUETIAPINE FUM 05/2012 MYN</v>
          </cell>
          <cell r="C459" t="str">
            <v>Sales $</v>
          </cell>
          <cell r="D459" t="str">
            <v>05/2012 MYN</v>
          </cell>
          <cell r="E459" t="str">
            <v>05/2012</v>
          </cell>
          <cell r="F459" t="str">
            <v>05</v>
          </cell>
          <cell r="G459" t="str">
            <v>2012</v>
          </cell>
          <cell r="H459" t="str">
            <v>05/1/2012</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2741</v>
          </cell>
          <cell r="Z459">
            <v>9958</v>
          </cell>
          <cell r="AA459">
            <v>11796</v>
          </cell>
          <cell r="AB459">
            <v>9856</v>
          </cell>
          <cell r="AC459">
            <v>11043</v>
          </cell>
          <cell r="AD459">
            <v>9726</v>
          </cell>
          <cell r="AE459">
            <v>5999</v>
          </cell>
          <cell r="AF459">
            <v>5866</v>
          </cell>
          <cell r="AG459">
            <v>5737</v>
          </cell>
          <cell r="AH459">
            <v>5380</v>
          </cell>
          <cell r="AI459">
            <v>7099</v>
          </cell>
          <cell r="AJ459">
            <v>4870</v>
          </cell>
          <cell r="AK459">
            <v>485</v>
          </cell>
          <cell r="AL459">
            <v>47</v>
          </cell>
          <cell r="AM459">
            <v>20</v>
          </cell>
          <cell r="AN459">
            <v>0</v>
          </cell>
          <cell r="AO459">
            <v>0</v>
          </cell>
          <cell r="AP459">
            <v>3</v>
          </cell>
          <cell r="AQ459">
            <v>0</v>
          </cell>
          <cell r="AR459">
            <v>42</v>
          </cell>
        </row>
        <row r="460">
          <cell r="A460" t="str">
            <v>MYLAN LABS, INC.</v>
          </cell>
          <cell r="B460" t="str">
            <v>QUINAPRIL HCL 05/2007 MYN</v>
          </cell>
          <cell r="C460" t="str">
            <v>Sales $</v>
          </cell>
          <cell r="D460" t="str">
            <v>05/2007 MYN</v>
          </cell>
          <cell r="E460" t="str">
            <v>05/2007</v>
          </cell>
          <cell r="F460" t="str">
            <v>05</v>
          </cell>
          <cell r="G460" t="str">
            <v>2007</v>
          </cell>
          <cell r="H460" t="str">
            <v>05/1/2007</v>
          </cell>
          <cell r="I460">
            <v>880</v>
          </cell>
          <cell r="J460">
            <v>667</v>
          </cell>
          <cell r="K460">
            <v>873</v>
          </cell>
          <cell r="L460">
            <v>707</v>
          </cell>
          <cell r="M460">
            <v>224</v>
          </cell>
          <cell r="N460">
            <v>247</v>
          </cell>
          <cell r="O460">
            <v>90</v>
          </cell>
          <cell r="P460">
            <v>351</v>
          </cell>
          <cell r="Q460">
            <v>86</v>
          </cell>
          <cell r="R460">
            <v>284</v>
          </cell>
          <cell r="S460">
            <v>77</v>
          </cell>
          <cell r="T460">
            <v>328</v>
          </cell>
          <cell r="U460">
            <v>2810</v>
          </cell>
          <cell r="V460">
            <v>75</v>
          </cell>
          <cell r="W460">
            <v>0</v>
          </cell>
          <cell r="X460">
            <v>0</v>
          </cell>
          <cell r="Y460">
            <v>0</v>
          </cell>
          <cell r="Z460">
            <v>0</v>
          </cell>
          <cell r="AA460">
            <v>0</v>
          </cell>
          <cell r="AB460">
            <v>0</v>
          </cell>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row>
        <row r="461">
          <cell r="A461" t="str">
            <v>MYLAN LABS, INC.</v>
          </cell>
          <cell r="B461" t="str">
            <v>QUINAPRIL HCL/HCTZ 03/2007 MYN</v>
          </cell>
          <cell r="C461" t="str">
            <v>Sales $</v>
          </cell>
          <cell r="D461" t="str">
            <v>03/2007 MYN</v>
          </cell>
          <cell r="E461" t="str">
            <v>03/2007</v>
          </cell>
          <cell r="F461" t="str">
            <v>03</v>
          </cell>
          <cell r="G461" t="str">
            <v>2007</v>
          </cell>
          <cell r="H461" t="str">
            <v>03/1/2007</v>
          </cell>
          <cell r="I461">
            <v>275928</v>
          </cell>
          <cell r="J461">
            <v>234186</v>
          </cell>
          <cell r="K461">
            <v>1026331</v>
          </cell>
          <cell r="L461">
            <v>543208</v>
          </cell>
          <cell r="M461">
            <v>505685</v>
          </cell>
          <cell r="N461">
            <v>625424</v>
          </cell>
          <cell r="O461">
            <v>513073</v>
          </cell>
          <cell r="P461">
            <v>509908</v>
          </cell>
          <cell r="Q461">
            <v>598072</v>
          </cell>
          <cell r="R461">
            <v>507313</v>
          </cell>
          <cell r="S461">
            <v>504066</v>
          </cell>
          <cell r="T461">
            <v>643677</v>
          </cell>
          <cell r="U461">
            <v>627603</v>
          </cell>
          <cell r="V461">
            <v>612412</v>
          </cell>
          <cell r="W461">
            <v>814673</v>
          </cell>
          <cell r="X461">
            <v>672054</v>
          </cell>
          <cell r="Y461">
            <v>697612</v>
          </cell>
          <cell r="Z461">
            <v>827883</v>
          </cell>
          <cell r="AA461">
            <v>673127</v>
          </cell>
          <cell r="AB461">
            <v>710438</v>
          </cell>
          <cell r="AC461">
            <v>809672</v>
          </cell>
          <cell r="AD461">
            <v>650924</v>
          </cell>
          <cell r="AE461">
            <v>659034</v>
          </cell>
          <cell r="AF461">
            <v>814253</v>
          </cell>
          <cell r="AG461">
            <v>686912</v>
          </cell>
          <cell r="AH461">
            <v>653332</v>
          </cell>
          <cell r="AI461">
            <v>799932</v>
          </cell>
          <cell r="AJ461">
            <v>664391</v>
          </cell>
          <cell r="AK461">
            <v>660603</v>
          </cell>
          <cell r="AL461">
            <v>821149</v>
          </cell>
          <cell r="AM461">
            <v>713249</v>
          </cell>
          <cell r="AN461">
            <v>716121</v>
          </cell>
          <cell r="AO461">
            <v>1226867</v>
          </cell>
          <cell r="AP461">
            <v>813154</v>
          </cell>
          <cell r="AQ461">
            <v>819946</v>
          </cell>
          <cell r="AR461">
            <v>879300</v>
          </cell>
        </row>
        <row r="462">
          <cell r="A462" t="str">
            <v>MYLAN LABS, INC.</v>
          </cell>
          <cell r="B462" t="str">
            <v>QUINIDINE GLUC 09/1986 M/I</v>
          </cell>
          <cell r="C462" t="str">
            <v>Sales $</v>
          </cell>
          <cell r="D462" t="str">
            <v>09/1986 M/I</v>
          </cell>
          <cell r="E462" t="str">
            <v>09/1986</v>
          </cell>
          <cell r="F462" t="str">
            <v>09</v>
          </cell>
          <cell r="G462" t="str">
            <v>1986</v>
          </cell>
          <cell r="H462" t="str">
            <v>09/1/1986</v>
          </cell>
          <cell r="I462">
            <v>7783</v>
          </cell>
          <cell r="J462">
            <v>5931</v>
          </cell>
          <cell r="K462">
            <v>11404</v>
          </cell>
          <cell r="L462">
            <v>11503</v>
          </cell>
          <cell r="M462">
            <v>9900</v>
          </cell>
          <cell r="N462">
            <v>14309</v>
          </cell>
          <cell r="O462">
            <v>9859</v>
          </cell>
          <cell r="P462">
            <v>9550</v>
          </cell>
          <cell r="Q462">
            <v>13312</v>
          </cell>
          <cell r="R462">
            <v>10379</v>
          </cell>
          <cell r="S462">
            <v>8732</v>
          </cell>
          <cell r="T462">
            <v>10508</v>
          </cell>
          <cell r="U462">
            <v>4493</v>
          </cell>
          <cell r="V462">
            <v>6201</v>
          </cell>
          <cell r="W462">
            <v>5798</v>
          </cell>
          <cell r="X462">
            <v>6403</v>
          </cell>
          <cell r="Y462">
            <v>4633</v>
          </cell>
          <cell r="Z462">
            <v>7199</v>
          </cell>
          <cell r="AA462">
            <v>5365</v>
          </cell>
          <cell r="AB462">
            <v>6351</v>
          </cell>
          <cell r="AC462">
            <v>8758</v>
          </cell>
          <cell r="AD462">
            <v>7884</v>
          </cell>
          <cell r="AE462">
            <v>6422</v>
          </cell>
          <cell r="AF462">
            <v>7189</v>
          </cell>
          <cell r="AG462">
            <v>8143</v>
          </cell>
          <cell r="AH462">
            <v>7522</v>
          </cell>
          <cell r="AI462">
            <v>6045</v>
          </cell>
          <cell r="AJ462">
            <v>14492</v>
          </cell>
          <cell r="AK462">
            <v>15070</v>
          </cell>
          <cell r="AL462">
            <v>22491</v>
          </cell>
          <cell r="AM462">
            <v>14101</v>
          </cell>
          <cell r="AN462">
            <v>5040</v>
          </cell>
          <cell r="AO462">
            <v>3030</v>
          </cell>
          <cell r="AP462">
            <v>3738</v>
          </cell>
          <cell r="AQ462">
            <v>381</v>
          </cell>
          <cell r="AR462">
            <v>728</v>
          </cell>
        </row>
        <row r="463">
          <cell r="A463" t="str">
            <v>MYLAN LABS, INC.</v>
          </cell>
          <cell r="B463" t="str">
            <v>QUININE SULF 01/2013 MYN</v>
          </cell>
          <cell r="C463" t="str">
            <v>Sales $</v>
          </cell>
          <cell r="D463" t="str">
            <v>01/2013 MYN</v>
          </cell>
          <cell r="E463" t="str">
            <v>01/2013</v>
          </cell>
          <cell r="F463" t="str">
            <v>01</v>
          </cell>
          <cell r="G463" t="str">
            <v>2013</v>
          </cell>
          <cell r="H463" t="str">
            <v>01/1/2013</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1852</v>
          </cell>
          <cell r="AH463">
            <v>30829</v>
          </cell>
          <cell r="AI463">
            <v>97937</v>
          </cell>
          <cell r="AJ463">
            <v>356573</v>
          </cell>
          <cell r="AK463">
            <v>199250</v>
          </cell>
          <cell r="AL463">
            <v>160070</v>
          </cell>
          <cell r="AM463">
            <v>134503</v>
          </cell>
          <cell r="AN463">
            <v>443725</v>
          </cell>
          <cell r="AO463">
            <v>541542</v>
          </cell>
          <cell r="AP463">
            <v>392786</v>
          </cell>
          <cell r="AQ463">
            <v>394727</v>
          </cell>
          <cell r="AR463">
            <v>517519</v>
          </cell>
        </row>
        <row r="464">
          <cell r="A464" t="str">
            <v>MYLAN LABS, INC.</v>
          </cell>
          <cell r="B464" t="str">
            <v>RABEPRAZOLE SOD 11/2013 MYN</v>
          </cell>
          <cell r="C464" t="str">
            <v>Sales $</v>
          </cell>
          <cell r="D464" t="str">
            <v>11/2013 MYN</v>
          </cell>
          <cell r="E464" t="str">
            <v>11/2013</v>
          </cell>
          <cell r="F464" t="str">
            <v>11</v>
          </cell>
          <cell r="G464" t="str">
            <v>2013</v>
          </cell>
          <cell r="H464" t="str">
            <v>11/1/2013</v>
          </cell>
          <cell r="I464">
            <v>0</v>
          </cell>
          <cell r="J464">
            <v>0</v>
          </cell>
          <cell r="K464">
            <v>0</v>
          </cell>
          <cell r="L464">
            <v>0</v>
          </cell>
          <cell r="M464">
            <v>0</v>
          </cell>
          <cell r="N464">
            <v>0</v>
          </cell>
          <cell r="O464">
            <v>0</v>
          </cell>
          <cell r="P464">
            <v>0</v>
          </cell>
          <cell r="Q464">
            <v>0</v>
          </cell>
          <cell r="R464">
            <v>0</v>
          </cell>
          <cell r="S464">
            <v>0</v>
          </cell>
          <cell r="T464">
            <v>0</v>
          </cell>
          <cell r="U464">
            <v>0</v>
          </cell>
          <cell r="V464">
            <v>0</v>
          </cell>
          <cell r="W464">
            <v>0</v>
          </cell>
          <cell r="X464">
            <v>0</v>
          </cell>
          <cell r="Y464">
            <v>0</v>
          </cell>
          <cell r="Z464">
            <v>0</v>
          </cell>
          <cell r="AA464">
            <v>0</v>
          </cell>
          <cell r="AB464">
            <v>0</v>
          </cell>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856389</v>
          </cell>
          <cell r="AR464">
            <v>1037491</v>
          </cell>
        </row>
        <row r="465">
          <cell r="A465" t="str">
            <v>MYLAN LABS, INC.</v>
          </cell>
          <cell r="B465" t="str">
            <v>RANITIDINE HCL 01/2003 M/I</v>
          </cell>
          <cell r="C465" t="str">
            <v>Sales $</v>
          </cell>
          <cell r="D465" t="str">
            <v>01/2003 M/I</v>
          </cell>
          <cell r="E465" t="str">
            <v>01/2003</v>
          </cell>
          <cell r="F465" t="str">
            <v>01</v>
          </cell>
          <cell r="G465" t="str">
            <v>2003</v>
          </cell>
          <cell r="H465" t="str">
            <v>01/1/2003</v>
          </cell>
          <cell r="I465">
            <v>1406</v>
          </cell>
          <cell r="J465">
            <v>1940</v>
          </cell>
          <cell r="K465">
            <v>2360</v>
          </cell>
          <cell r="L465">
            <v>2212</v>
          </cell>
          <cell r="M465">
            <v>1288</v>
          </cell>
          <cell r="N465">
            <v>1551</v>
          </cell>
          <cell r="O465">
            <v>1419</v>
          </cell>
          <cell r="P465">
            <v>1836</v>
          </cell>
          <cell r="Q465">
            <v>2570</v>
          </cell>
          <cell r="R465">
            <v>2586</v>
          </cell>
          <cell r="S465">
            <v>1979</v>
          </cell>
          <cell r="T465">
            <v>1231</v>
          </cell>
          <cell r="U465">
            <v>1823</v>
          </cell>
          <cell r="V465">
            <v>1635</v>
          </cell>
          <cell r="W465">
            <v>2284</v>
          </cell>
          <cell r="X465">
            <v>2200</v>
          </cell>
          <cell r="Y465">
            <v>1810</v>
          </cell>
          <cell r="Z465">
            <v>2652</v>
          </cell>
          <cell r="AA465">
            <v>1807</v>
          </cell>
          <cell r="AB465">
            <v>2490</v>
          </cell>
          <cell r="AC465">
            <v>2704</v>
          </cell>
          <cell r="AD465">
            <v>2577</v>
          </cell>
          <cell r="AE465">
            <v>1700</v>
          </cell>
          <cell r="AF465">
            <v>1982</v>
          </cell>
          <cell r="AG465">
            <v>1882</v>
          </cell>
          <cell r="AH465">
            <v>1981</v>
          </cell>
          <cell r="AI465">
            <v>2621</v>
          </cell>
          <cell r="AJ465">
            <v>2175</v>
          </cell>
          <cell r="AK465">
            <v>1167</v>
          </cell>
          <cell r="AL465">
            <v>1091</v>
          </cell>
          <cell r="AM465">
            <v>571</v>
          </cell>
          <cell r="AN465">
            <v>36</v>
          </cell>
          <cell r="AO465">
            <v>2539</v>
          </cell>
          <cell r="AP465">
            <v>2455</v>
          </cell>
          <cell r="AQ465">
            <v>2364</v>
          </cell>
          <cell r="AR465">
            <v>691</v>
          </cell>
        </row>
        <row r="466">
          <cell r="A466" t="str">
            <v>MYLAN LABS, INC.</v>
          </cell>
          <cell r="B466" t="str">
            <v>RANITIDINE HCL 09/1997 MYN</v>
          </cell>
          <cell r="C466" t="str">
            <v>Sales $</v>
          </cell>
          <cell r="D466" t="str">
            <v>09/1997 MYN</v>
          </cell>
          <cell r="E466" t="str">
            <v>09/1997</v>
          </cell>
          <cell r="F466" t="str">
            <v>09</v>
          </cell>
          <cell r="G466" t="str">
            <v>1997</v>
          </cell>
          <cell r="H466" t="str">
            <v>09/1/1997</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row>
        <row r="467">
          <cell r="A467" t="str">
            <v>MYLAN LABS, INC.</v>
          </cell>
          <cell r="B467" t="str">
            <v>REPAGLINIDE  M/I</v>
          </cell>
          <cell r="C467" t="str">
            <v>Sales $</v>
          </cell>
          <cell r="D467" t="str">
            <v>LINIDE  M/I</v>
          </cell>
          <cell r="E467" t="str">
            <v xml:space="preserve">LINIDE </v>
          </cell>
          <cell r="F467" t="str">
            <v>LI</v>
          </cell>
          <cell r="G467" t="str">
            <v xml:space="preserve">IDE </v>
          </cell>
          <cell r="H467" t="str">
            <v xml:space="preserve">LI/1/IDE </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10532</v>
          </cell>
        </row>
        <row r="468">
          <cell r="A468" t="str">
            <v>MYLAN LABS, INC.</v>
          </cell>
          <cell r="B468" t="str">
            <v>REPAGLINIDE 09/2013 MYN</v>
          </cell>
          <cell r="C468" t="str">
            <v>Sales $</v>
          </cell>
          <cell r="D468" t="str">
            <v>09/2013 MYN</v>
          </cell>
          <cell r="E468" t="str">
            <v>09/2013</v>
          </cell>
          <cell r="F468" t="str">
            <v>09</v>
          </cell>
          <cell r="G468" t="str">
            <v>2013</v>
          </cell>
          <cell r="H468" t="str">
            <v>09/1/2013</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887103</v>
          </cell>
          <cell r="AP468">
            <v>1070641</v>
          </cell>
          <cell r="AQ468">
            <v>1385911</v>
          </cell>
          <cell r="AR468">
            <v>1609183</v>
          </cell>
        </row>
        <row r="469">
          <cell r="A469" t="str">
            <v>MYLAN LABS, INC.</v>
          </cell>
          <cell r="B469" t="str">
            <v>RIFAMPIN 02/2000 M/I</v>
          </cell>
          <cell r="C469" t="str">
            <v>Sales $</v>
          </cell>
          <cell r="D469" t="str">
            <v>02/2000 M/I</v>
          </cell>
          <cell r="E469" t="str">
            <v>02/2000</v>
          </cell>
          <cell r="F469" t="str">
            <v>02</v>
          </cell>
          <cell r="G469" t="str">
            <v>2000</v>
          </cell>
          <cell r="H469" t="str">
            <v>02/1/2000</v>
          </cell>
          <cell r="I469">
            <v>30065</v>
          </cell>
          <cell r="J469">
            <v>26725</v>
          </cell>
          <cell r="K469">
            <v>36581</v>
          </cell>
          <cell r="L469">
            <v>29592</v>
          </cell>
          <cell r="M469">
            <v>28808</v>
          </cell>
          <cell r="N469">
            <v>36079</v>
          </cell>
          <cell r="O469">
            <v>27267</v>
          </cell>
          <cell r="P469">
            <v>24455</v>
          </cell>
          <cell r="Q469">
            <v>29434</v>
          </cell>
          <cell r="R469">
            <v>23376</v>
          </cell>
          <cell r="S469">
            <v>18694</v>
          </cell>
          <cell r="T469">
            <v>26814</v>
          </cell>
          <cell r="U469">
            <v>19848</v>
          </cell>
          <cell r="V469">
            <v>20413</v>
          </cell>
          <cell r="W469">
            <v>23561</v>
          </cell>
          <cell r="X469">
            <v>19945</v>
          </cell>
          <cell r="Y469">
            <v>19644</v>
          </cell>
          <cell r="Z469">
            <v>19867</v>
          </cell>
          <cell r="AA469">
            <v>17852</v>
          </cell>
          <cell r="AB469">
            <v>16958</v>
          </cell>
          <cell r="AC469">
            <v>26482</v>
          </cell>
          <cell r="AD469">
            <v>19098</v>
          </cell>
          <cell r="AE469">
            <v>17692</v>
          </cell>
          <cell r="AF469">
            <v>14586</v>
          </cell>
          <cell r="AG469">
            <v>15612</v>
          </cell>
          <cell r="AH469">
            <v>13008</v>
          </cell>
          <cell r="AI469">
            <v>16820</v>
          </cell>
          <cell r="AJ469">
            <v>15826</v>
          </cell>
          <cell r="AK469">
            <v>16118</v>
          </cell>
          <cell r="AL469">
            <v>12924</v>
          </cell>
          <cell r="AM469">
            <v>11440</v>
          </cell>
          <cell r="AN469">
            <v>9381</v>
          </cell>
          <cell r="AO469">
            <v>15639</v>
          </cell>
          <cell r="AP469">
            <v>12547</v>
          </cell>
          <cell r="AQ469">
            <v>9483</v>
          </cell>
          <cell r="AR469">
            <v>9376</v>
          </cell>
        </row>
        <row r="470">
          <cell r="A470" t="str">
            <v>MYLAN LABS, INC.</v>
          </cell>
          <cell r="B470" t="str">
            <v>RILUZOLE 08/2013 MYN</v>
          </cell>
          <cell r="C470" t="str">
            <v>Sales $</v>
          </cell>
          <cell r="D470" t="str">
            <v>08/2013 MYN</v>
          </cell>
          <cell r="E470" t="str">
            <v>08/2013</v>
          </cell>
          <cell r="F470" t="str">
            <v>08</v>
          </cell>
          <cell r="G470" t="str">
            <v>2013</v>
          </cell>
          <cell r="H470" t="str">
            <v>08/1/2013</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368</v>
          </cell>
          <cell r="AO470">
            <v>4048</v>
          </cell>
          <cell r="AP470">
            <v>4784</v>
          </cell>
          <cell r="AQ470">
            <v>5152</v>
          </cell>
          <cell r="AR470">
            <v>6072</v>
          </cell>
        </row>
        <row r="471">
          <cell r="A471" t="str">
            <v>MYLAN LABS, INC.</v>
          </cell>
          <cell r="B471" t="str">
            <v>RISPERIDONE 10/2008 M/I</v>
          </cell>
          <cell r="C471" t="str">
            <v>Sales $</v>
          </cell>
          <cell r="D471" t="str">
            <v>10/2008 M/I</v>
          </cell>
          <cell r="E471" t="str">
            <v>10/2008</v>
          </cell>
          <cell r="F471" t="str">
            <v>10</v>
          </cell>
          <cell r="G471" t="str">
            <v>2008</v>
          </cell>
          <cell r="H471" t="str">
            <v>10/1/2008</v>
          </cell>
          <cell r="I471">
            <v>232030</v>
          </cell>
          <cell r="J471">
            <v>273653</v>
          </cell>
          <cell r="K471">
            <v>271270</v>
          </cell>
          <cell r="L471">
            <v>268283</v>
          </cell>
          <cell r="M471">
            <v>263816</v>
          </cell>
          <cell r="N471">
            <v>325396</v>
          </cell>
          <cell r="O471">
            <v>273274</v>
          </cell>
          <cell r="P471">
            <v>269397</v>
          </cell>
          <cell r="Q471">
            <v>310156</v>
          </cell>
          <cell r="R471">
            <v>296433</v>
          </cell>
          <cell r="S471">
            <v>319593</v>
          </cell>
          <cell r="T471">
            <v>346126</v>
          </cell>
          <cell r="U471">
            <v>250122</v>
          </cell>
          <cell r="V471">
            <v>273432</v>
          </cell>
          <cell r="W471">
            <v>324191</v>
          </cell>
          <cell r="X471">
            <v>306161</v>
          </cell>
          <cell r="Y471">
            <v>267543</v>
          </cell>
          <cell r="Z471">
            <v>389034</v>
          </cell>
          <cell r="AA471">
            <v>232335</v>
          </cell>
          <cell r="AB471">
            <v>239073</v>
          </cell>
          <cell r="AC471">
            <v>306481</v>
          </cell>
          <cell r="AD471">
            <v>378382</v>
          </cell>
          <cell r="AE471">
            <v>270771</v>
          </cell>
          <cell r="AF471">
            <v>411747</v>
          </cell>
          <cell r="AG471">
            <v>268976</v>
          </cell>
          <cell r="AH471">
            <v>312253</v>
          </cell>
          <cell r="AI471">
            <v>361781</v>
          </cell>
          <cell r="AJ471">
            <v>293574</v>
          </cell>
          <cell r="AK471">
            <v>253032</v>
          </cell>
          <cell r="AL471">
            <v>238335</v>
          </cell>
          <cell r="AM471">
            <v>204871</v>
          </cell>
          <cell r="AN471">
            <v>185279</v>
          </cell>
          <cell r="AO471">
            <v>231762</v>
          </cell>
          <cell r="AP471">
            <v>187348</v>
          </cell>
          <cell r="AQ471">
            <v>186652</v>
          </cell>
          <cell r="AR471">
            <v>246906</v>
          </cell>
        </row>
        <row r="472">
          <cell r="A472" t="str">
            <v>MYLAN LABS, INC.</v>
          </cell>
          <cell r="B472" t="str">
            <v>RISPERIDONE 10/2008 MYN</v>
          </cell>
          <cell r="C472" t="str">
            <v>Sales $</v>
          </cell>
          <cell r="D472" t="str">
            <v>10/2008 MYN</v>
          </cell>
          <cell r="E472" t="str">
            <v>10/2008</v>
          </cell>
          <cell r="F472" t="str">
            <v>10</v>
          </cell>
          <cell r="G472" t="str">
            <v>2008</v>
          </cell>
          <cell r="H472" t="str">
            <v>10/1/2008</v>
          </cell>
          <cell r="I472">
            <v>6610636</v>
          </cell>
          <cell r="J472">
            <v>10799251</v>
          </cell>
          <cell r="K472">
            <v>13322663</v>
          </cell>
          <cell r="L472">
            <v>8818698</v>
          </cell>
          <cell r="M472">
            <v>8673591</v>
          </cell>
          <cell r="N472">
            <v>10492258</v>
          </cell>
          <cell r="O472">
            <v>7840358</v>
          </cell>
          <cell r="P472">
            <v>8159906</v>
          </cell>
          <cell r="Q472">
            <v>10106421</v>
          </cell>
          <cell r="R472">
            <v>6521239</v>
          </cell>
          <cell r="S472">
            <v>7201804</v>
          </cell>
          <cell r="T472">
            <v>8324805</v>
          </cell>
          <cell r="U472">
            <v>6834717</v>
          </cell>
          <cell r="V472">
            <v>7262589</v>
          </cell>
          <cell r="W472">
            <v>6080255</v>
          </cell>
          <cell r="X472">
            <v>4272951</v>
          </cell>
          <cell r="Y472">
            <v>4521599</v>
          </cell>
          <cell r="Z472">
            <v>6176134</v>
          </cell>
          <cell r="AA472">
            <v>4944245</v>
          </cell>
          <cell r="AB472">
            <v>3919966</v>
          </cell>
          <cell r="AC472">
            <v>6154117</v>
          </cell>
          <cell r="AD472">
            <v>5033727</v>
          </cell>
          <cell r="AE472">
            <v>4144860</v>
          </cell>
          <cell r="AF472">
            <v>5501494</v>
          </cell>
          <cell r="AG472">
            <v>4455151</v>
          </cell>
          <cell r="AH472">
            <v>4847732</v>
          </cell>
          <cell r="AI472">
            <v>5427070</v>
          </cell>
          <cell r="AJ472">
            <v>5039191</v>
          </cell>
          <cell r="AK472">
            <v>5746498</v>
          </cell>
          <cell r="AL472">
            <v>7241600</v>
          </cell>
          <cell r="AM472">
            <v>5710346</v>
          </cell>
          <cell r="AN472">
            <v>5554887</v>
          </cell>
          <cell r="AO472">
            <v>6870557</v>
          </cell>
          <cell r="AP472">
            <v>5014452</v>
          </cell>
          <cell r="AQ472">
            <v>4977609</v>
          </cell>
          <cell r="AR472">
            <v>6353274</v>
          </cell>
        </row>
        <row r="473">
          <cell r="A473" t="str">
            <v>MYLAN LABS, INC.</v>
          </cell>
          <cell r="B473" t="str">
            <v>RISPERIDONE ODT 05/2011 MYN</v>
          </cell>
          <cell r="C473" t="str">
            <v>Sales $</v>
          </cell>
          <cell r="D473" t="str">
            <v>05/2011 MYN</v>
          </cell>
          <cell r="E473" t="str">
            <v>05/2011</v>
          </cell>
          <cell r="F473" t="str">
            <v>05</v>
          </cell>
          <cell r="G473" t="str">
            <v>2011</v>
          </cell>
          <cell r="H473" t="str">
            <v>05/1/2011</v>
          </cell>
          <cell r="I473">
            <v>0</v>
          </cell>
          <cell r="J473">
            <v>0</v>
          </cell>
          <cell r="K473">
            <v>0</v>
          </cell>
          <cell r="L473">
            <v>0</v>
          </cell>
          <cell r="M473">
            <v>1771</v>
          </cell>
          <cell r="N473">
            <v>13253</v>
          </cell>
          <cell r="O473">
            <v>17829</v>
          </cell>
          <cell r="P473">
            <v>16869</v>
          </cell>
          <cell r="Q473">
            <v>19626</v>
          </cell>
          <cell r="R473">
            <v>17541</v>
          </cell>
          <cell r="S473">
            <v>15133</v>
          </cell>
          <cell r="T473">
            <v>24742</v>
          </cell>
          <cell r="U473">
            <v>16669</v>
          </cell>
          <cell r="V473">
            <v>18039</v>
          </cell>
          <cell r="W473">
            <v>20834</v>
          </cell>
          <cell r="X473">
            <v>16050</v>
          </cell>
          <cell r="Y473">
            <v>15052</v>
          </cell>
          <cell r="Z473">
            <v>28096</v>
          </cell>
          <cell r="AA473">
            <v>16890</v>
          </cell>
          <cell r="AB473">
            <v>23686</v>
          </cell>
          <cell r="AC473">
            <v>27535</v>
          </cell>
          <cell r="AD473">
            <v>21997</v>
          </cell>
          <cell r="AE473">
            <v>18666</v>
          </cell>
          <cell r="AF473">
            <v>31407</v>
          </cell>
          <cell r="AG473">
            <v>23710</v>
          </cell>
          <cell r="AH473">
            <v>18595</v>
          </cell>
          <cell r="AI473">
            <v>39594</v>
          </cell>
          <cell r="AJ473">
            <v>44416</v>
          </cell>
          <cell r="AK473">
            <v>46434</v>
          </cell>
          <cell r="AL473">
            <v>52808</v>
          </cell>
          <cell r="AM473">
            <v>46799</v>
          </cell>
          <cell r="AN473">
            <v>45270</v>
          </cell>
          <cell r="AO473">
            <v>71430</v>
          </cell>
          <cell r="AP473">
            <v>52440</v>
          </cell>
          <cell r="AQ473">
            <v>44495</v>
          </cell>
          <cell r="AR473">
            <v>56601</v>
          </cell>
        </row>
        <row r="474">
          <cell r="A474" t="str">
            <v>MYLAN LABS, INC.</v>
          </cell>
          <cell r="B474" t="str">
            <v>RISPERIDONE ODT 06/2011 M/I</v>
          </cell>
          <cell r="C474" t="str">
            <v>Sales $</v>
          </cell>
          <cell r="D474" t="str">
            <v>06/2011 M/I</v>
          </cell>
          <cell r="E474" t="str">
            <v>06/2011</v>
          </cell>
          <cell r="F474" t="str">
            <v>06</v>
          </cell>
          <cell r="G474" t="str">
            <v>2011</v>
          </cell>
          <cell r="H474" t="str">
            <v>06/1/2011</v>
          </cell>
          <cell r="I474">
            <v>0</v>
          </cell>
          <cell r="J474">
            <v>0</v>
          </cell>
          <cell r="K474">
            <v>0</v>
          </cell>
          <cell r="L474">
            <v>0</v>
          </cell>
          <cell r="M474">
            <v>0</v>
          </cell>
          <cell r="N474">
            <v>2338</v>
          </cell>
          <cell r="O474">
            <v>20198</v>
          </cell>
          <cell r="P474">
            <v>54424</v>
          </cell>
          <cell r="Q474">
            <v>74930</v>
          </cell>
          <cell r="R474">
            <v>69358</v>
          </cell>
          <cell r="S474">
            <v>93155</v>
          </cell>
          <cell r="T474">
            <v>124538</v>
          </cell>
          <cell r="U474">
            <v>104681</v>
          </cell>
          <cell r="V474">
            <v>108392</v>
          </cell>
          <cell r="W474">
            <v>133645</v>
          </cell>
          <cell r="X474">
            <v>69711</v>
          </cell>
          <cell r="Y474">
            <v>17983</v>
          </cell>
          <cell r="Z474">
            <v>8368</v>
          </cell>
          <cell r="AA474">
            <v>2648</v>
          </cell>
          <cell r="AB474">
            <v>2019</v>
          </cell>
          <cell r="AC474">
            <v>10842</v>
          </cell>
          <cell r="AD474">
            <v>42532</v>
          </cell>
          <cell r="AE474">
            <v>55171</v>
          </cell>
          <cell r="AF474">
            <v>93977</v>
          </cell>
          <cell r="AG474">
            <v>85632</v>
          </cell>
          <cell r="AH474">
            <v>83717</v>
          </cell>
          <cell r="AI474">
            <v>106706</v>
          </cell>
          <cell r="AJ474">
            <v>111603</v>
          </cell>
          <cell r="AK474">
            <v>76565</v>
          </cell>
          <cell r="AL474">
            <v>128682</v>
          </cell>
          <cell r="AM474">
            <v>102199</v>
          </cell>
          <cell r="AN474">
            <v>108017</v>
          </cell>
          <cell r="AO474">
            <v>126068</v>
          </cell>
          <cell r="AP474">
            <v>100098</v>
          </cell>
          <cell r="AQ474">
            <v>96706</v>
          </cell>
          <cell r="AR474">
            <v>117899</v>
          </cell>
        </row>
        <row r="475">
          <cell r="A475" t="str">
            <v>MYLAN LABS, INC.</v>
          </cell>
          <cell r="B475" t="str">
            <v>RIZATRIPTAN 01/2013 MYN</v>
          </cell>
          <cell r="C475" t="str">
            <v>Sales $</v>
          </cell>
          <cell r="D475" t="str">
            <v>01/2013 MYN</v>
          </cell>
          <cell r="E475" t="str">
            <v>01/2013</v>
          </cell>
          <cell r="F475" t="str">
            <v>01</v>
          </cell>
          <cell r="G475" t="str">
            <v>2013</v>
          </cell>
          <cell r="H475" t="str">
            <v>01/1/2013</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686655</v>
          </cell>
          <cell r="AH475">
            <v>881505</v>
          </cell>
          <cell r="AI475">
            <v>985334</v>
          </cell>
          <cell r="AJ475">
            <v>632358</v>
          </cell>
          <cell r="AK475">
            <v>549632</v>
          </cell>
          <cell r="AL475">
            <v>626055</v>
          </cell>
          <cell r="AM475">
            <v>339673</v>
          </cell>
          <cell r="AN475">
            <v>419830</v>
          </cell>
          <cell r="AO475">
            <v>642836</v>
          </cell>
          <cell r="AP475">
            <v>444842</v>
          </cell>
          <cell r="AQ475">
            <v>330797</v>
          </cell>
          <cell r="AR475">
            <v>62272</v>
          </cell>
        </row>
        <row r="476">
          <cell r="A476" t="str">
            <v>MYLAN LABS, INC.</v>
          </cell>
          <cell r="B476" t="str">
            <v>RIZATRIPTAN ODT 01/2013 MYN</v>
          </cell>
          <cell r="C476" t="str">
            <v>Sales $</v>
          </cell>
          <cell r="D476" t="str">
            <v>01/2013 MYN</v>
          </cell>
          <cell r="E476" t="str">
            <v>01/2013</v>
          </cell>
          <cell r="F476" t="str">
            <v>01</v>
          </cell>
          <cell r="G476" t="str">
            <v>2013</v>
          </cell>
          <cell r="H476" t="str">
            <v>01/1/2013</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7807737</v>
          </cell>
          <cell r="AH476">
            <v>7234579</v>
          </cell>
          <cell r="AI476">
            <v>7681026</v>
          </cell>
          <cell r="AJ476">
            <v>6095810</v>
          </cell>
          <cell r="AK476">
            <v>6411902</v>
          </cell>
          <cell r="AL476">
            <v>8350671</v>
          </cell>
          <cell r="AM476">
            <v>6236924</v>
          </cell>
          <cell r="AN476">
            <v>4342884</v>
          </cell>
          <cell r="AO476">
            <v>4762386</v>
          </cell>
          <cell r="AP476">
            <v>3800070</v>
          </cell>
          <cell r="AQ476">
            <v>3617169</v>
          </cell>
          <cell r="AR476">
            <v>4307639</v>
          </cell>
        </row>
        <row r="477">
          <cell r="A477" t="str">
            <v>MYLAN LABS, INC.</v>
          </cell>
          <cell r="B477" t="str">
            <v>ROCURONIUM BR 02/2012 M/I</v>
          </cell>
          <cell r="C477" t="str">
            <v>Sales $</v>
          </cell>
          <cell r="D477" t="str">
            <v>02/2012 M/I</v>
          </cell>
          <cell r="E477" t="str">
            <v>02/2012</v>
          </cell>
          <cell r="F477" t="str">
            <v>02</v>
          </cell>
          <cell r="G477" t="str">
            <v>2012</v>
          </cell>
          <cell r="H477" t="str">
            <v>02/1/2012</v>
          </cell>
          <cell r="I477">
            <v>0</v>
          </cell>
          <cell r="J477">
            <v>0</v>
          </cell>
          <cell r="K477">
            <v>0</v>
          </cell>
          <cell r="L477">
            <v>0</v>
          </cell>
          <cell r="M477">
            <v>0</v>
          </cell>
          <cell r="N477">
            <v>0</v>
          </cell>
          <cell r="O477">
            <v>0</v>
          </cell>
          <cell r="P477">
            <v>0</v>
          </cell>
          <cell r="Q477">
            <v>0</v>
          </cell>
          <cell r="R477">
            <v>0</v>
          </cell>
          <cell r="S477">
            <v>0</v>
          </cell>
          <cell r="T477">
            <v>0</v>
          </cell>
          <cell r="U477">
            <v>0</v>
          </cell>
          <cell r="V477">
            <v>192181</v>
          </cell>
          <cell r="W477">
            <v>2671687</v>
          </cell>
          <cell r="X477">
            <v>2578139</v>
          </cell>
          <cell r="Y477">
            <v>2367390</v>
          </cell>
          <cell r="Z477">
            <v>2845410</v>
          </cell>
          <cell r="AA477">
            <v>2476632</v>
          </cell>
          <cell r="AB477">
            <v>1811105</v>
          </cell>
          <cell r="AC477">
            <v>2021771</v>
          </cell>
          <cell r="AD477">
            <v>2531411</v>
          </cell>
          <cell r="AE477">
            <v>1579777</v>
          </cell>
          <cell r="AF477">
            <v>1729356</v>
          </cell>
          <cell r="AG477">
            <v>1404506</v>
          </cell>
          <cell r="AH477">
            <v>1198125</v>
          </cell>
          <cell r="AI477">
            <v>1133510</v>
          </cell>
          <cell r="AJ477">
            <v>952145</v>
          </cell>
          <cell r="AK477">
            <v>970763</v>
          </cell>
          <cell r="AL477">
            <v>1238291</v>
          </cell>
          <cell r="AM477">
            <v>949417</v>
          </cell>
          <cell r="AN477">
            <v>925138</v>
          </cell>
          <cell r="AO477">
            <v>1656076</v>
          </cell>
          <cell r="AP477">
            <v>1532399</v>
          </cell>
          <cell r="AQ477">
            <v>1021157</v>
          </cell>
          <cell r="AR477">
            <v>1065188</v>
          </cell>
        </row>
        <row r="478">
          <cell r="A478" t="str">
            <v>MYLAN LABS, INC.</v>
          </cell>
          <cell r="B478" t="str">
            <v>ROPINIROLE HCL 05/2008 MYN</v>
          </cell>
          <cell r="C478" t="str">
            <v>Sales $</v>
          </cell>
          <cell r="D478" t="str">
            <v>05/2008 MYN</v>
          </cell>
          <cell r="E478" t="str">
            <v>05/2008</v>
          </cell>
          <cell r="F478" t="str">
            <v>05</v>
          </cell>
          <cell r="G478" t="str">
            <v>2008</v>
          </cell>
          <cell r="H478" t="str">
            <v>05/1/2008</v>
          </cell>
          <cell r="I478">
            <v>1168319</v>
          </cell>
          <cell r="J478">
            <v>1108075</v>
          </cell>
          <cell r="K478">
            <v>1288108</v>
          </cell>
          <cell r="L478">
            <v>1056105</v>
          </cell>
          <cell r="M478">
            <v>973569</v>
          </cell>
          <cell r="N478">
            <v>1310846</v>
          </cell>
          <cell r="O478">
            <v>1030264</v>
          </cell>
          <cell r="P478">
            <v>1047312</v>
          </cell>
          <cell r="Q478">
            <v>1276323</v>
          </cell>
          <cell r="R478">
            <v>1047264</v>
          </cell>
          <cell r="S478">
            <v>1042699</v>
          </cell>
          <cell r="T478">
            <v>1423130</v>
          </cell>
          <cell r="U478">
            <v>1088883</v>
          </cell>
          <cell r="V478">
            <v>1138007</v>
          </cell>
          <cell r="W478">
            <v>1394451</v>
          </cell>
          <cell r="X478">
            <v>1063135</v>
          </cell>
          <cell r="Y478">
            <v>1082565</v>
          </cell>
          <cell r="Z478">
            <v>1268206</v>
          </cell>
          <cell r="AA478">
            <v>1001859</v>
          </cell>
          <cell r="AB478">
            <v>998326</v>
          </cell>
          <cell r="AC478">
            <v>1272328</v>
          </cell>
          <cell r="AD478">
            <v>963739</v>
          </cell>
          <cell r="AE478">
            <v>950977</v>
          </cell>
          <cell r="AF478">
            <v>1125894</v>
          </cell>
          <cell r="AG478">
            <v>919321</v>
          </cell>
          <cell r="AH478">
            <v>858572</v>
          </cell>
          <cell r="AI478">
            <v>1108943</v>
          </cell>
          <cell r="AJ478">
            <v>919005</v>
          </cell>
          <cell r="AK478">
            <v>938667</v>
          </cell>
          <cell r="AL478">
            <v>1121668</v>
          </cell>
          <cell r="AM478">
            <v>807813</v>
          </cell>
          <cell r="AN478">
            <v>519226</v>
          </cell>
          <cell r="AO478">
            <v>495832</v>
          </cell>
          <cell r="AP478">
            <v>412554</v>
          </cell>
          <cell r="AQ478">
            <v>403653</v>
          </cell>
          <cell r="AR478">
            <v>467357</v>
          </cell>
        </row>
        <row r="479">
          <cell r="A479" t="str">
            <v>MYLAN LABS, INC.</v>
          </cell>
          <cell r="B479" t="str">
            <v>ROPINIROLE HCL ER 03/2013 MYN</v>
          </cell>
          <cell r="C479" t="str">
            <v>Sales $</v>
          </cell>
          <cell r="D479" t="str">
            <v>03/2013 MYN</v>
          </cell>
          <cell r="E479" t="str">
            <v>03/2013</v>
          </cell>
          <cell r="F479" t="str">
            <v>03</v>
          </cell>
          <cell r="G479" t="str">
            <v>2013</v>
          </cell>
          <cell r="H479" t="str">
            <v>03/1/2013</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215204</v>
          </cell>
          <cell r="AJ479">
            <v>402528</v>
          </cell>
          <cell r="AK479">
            <v>446971</v>
          </cell>
          <cell r="AL479">
            <v>581962</v>
          </cell>
          <cell r="AM479">
            <v>484216</v>
          </cell>
          <cell r="AN479">
            <v>560430</v>
          </cell>
          <cell r="AO479">
            <v>688702</v>
          </cell>
          <cell r="AP479">
            <v>442975</v>
          </cell>
          <cell r="AQ479">
            <v>449629</v>
          </cell>
          <cell r="AR479">
            <v>533632</v>
          </cell>
        </row>
        <row r="480">
          <cell r="A480" t="str">
            <v>MYLAN LABS, INC.</v>
          </cell>
          <cell r="B480" t="str">
            <v>SELEGILINE HCL 05/2003 MYN</v>
          </cell>
          <cell r="C480" t="str">
            <v>Sales $</v>
          </cell>
          <cell r="D480" t="str">
            <v>05/2003 MYN</v>
          </cell>
          <cell r="E480" t="str">
            <v>05/2003</v>
          </cell>
          <cell r="F480" t="str">
            <v>05</v>
          </cell>
          <cell r="G480" t="str">
            <v>2003</v>
          </cell>
          <cell r="H480" t="str">
            <v>05/1/2003</v>
          </cell>
          <cell r="I480">
            <v>228310</v>
          </cell>
          <cell r="J480">
            <v>224125</v>
          </cell>
          <cell r="K480">
            <v>280352</v>
          </cell>
          <cell r="L480">
            <v>230004</v>
          </cell>
          <cell r="M480">
            <v>249519</v>
          </cell>
          <cell r="N480">
            <v>307734</v>
          </cell>
          <cell r="O480">
            <v>217548</v>
          </cell>
          <cell r="P480">
            <v>212962</v>
          </cell>
          <cell r="Q480">
            <v>260040</v>
          </cell>
          <cell r="R480">
            <v>222810</v>
          </cell>
          <cell r="S480">
            <v>237167</v>
          </cell>
          <cell r="T480">
            <v>274067</v>
          </cell>
          <cell r="U480">
            <v>238010</v>
          </cell>
          <cell r="V480">
            <v>238171</v>
          </cell>
          <cell r="W480">
            <v>281993</v>
          </cell>
          <cell r="X480">
            <v>215098</v>
          </cell>
          <cell r="Y480">
            <v>236890</v>
          </cell>
          <cell r="Z480">
            <v>294027</v>
          </cell>
          <cell r="AA480">
            <v>218065</v>
          </cell>
          <cell r="AB480">
            <v>216303</v>
          </cell>
          <cell r="AC480">
            <v>282626</v>
          </cell>
          <cell r="AD480">
            <v>236210</v>
          </cell>
          <cell r="AE480">
            <v>289855</v>
          </cell>
          <cell r="AF480">
            <v>291526</v>
          </cell>
          <cell r="AG480">
            <v>287762</v>
          </cell>
          <cell r="AH480">
            <v>242689</v>
          </cell>
          <cell r="AI480">
            <v>267719</v>
          </cell>
          <cell r="AJ480">
            <v>223769</v>
          </cell>
          <cell r="AK480">
            <v>220849</v>
          </cell>
          <cell r="AL480">
            <v>287826</v>
          </cell>
          <cell r="AM480">
            <v>254777</v>
          </cell>
          <cell r="AN480">
            <v>227527</v>
          </cell>
          <cell r="AO480">
            <v>293870</v>
          </cell>
          <cell r="AP480">
            <v>241735</v>
          </cell>
          <cell r="AQ480">
            <v>221991</v>
          </cell>
          <cell r="AR480">
            <v>260642</v>
          </cell>
        </row>
        <row r="481">
          <cell r="A481" t="str">
            <v>MYLAN LABS, INC.</v>
          </cell>
          <cell r="B481" t="str">
            <v>SERTRALINE HCL 03/2007 M/I</v>
          </cell>
          <cell r="C481" t="str">
            <v>Sales $</v>
          </cell>
          <cell r="D481" t="str">
            <v>03/2007 M/I</v>
          </cell>
          <cell r="E481" t="str">
            <v>03/2007</v>
          </cell>
          <cell r="F481" t="str">
            <v>03</v>
          </cell>
          <cell r="G481" t="str">
            <v>2007</v>
          </cell>
          <cell r="H481" t="str">
            <v>03/1/2007</v>
          </cell>
          <cell r="I481">
            <v>19707</v>
          </cell>
          <cell r="J481">
            <v>20775</v>
          </cell>
          <cell r="K481">
            <v>23903</v>
          </cell>
          <cell r="L481">
            <v>20251</v>
          </cell>
          <cell r="M481">
            <v>20695</v>
          </cell>
          <cell r="N481">
            <v>26783</v>
          </cell>
          <cell r="O481">
            <v>19527</v>
          </cell>
          <cell r="P481">
            <v>19193</v>
          </cell>
          <cell r="Q481">
            <v>24244</v>
          </cell>
          <cell r="R481">
            <v>19974</v>
          </cell>
          <cell r="S481">
            <v>18633</v>
          </cell>
          <cell r="T481">
            <v>21444</v>
          </cell>
          <cell r="U481">
            <v>11824</v>
          </cell>
          <cell r="V481">
            <v>16782</v>
          </cell>
          <cell r="W481">
            <v>20225</v>
          </cell>
          <cell r="X481">
            <v>17300</v>
          </cell>
          <cell r="Y481">
            <v>15632</v>
          </cell>
          <cell r="Z481">
            <v>20761</v>
          </cell>
          <cell r="AA481">
            <v>15165</v>
          </cell>
          <cell r="AB481">
            <v>13884</v>
          </cell>
          <cell r="AC481">
            <v>24061</v>
          </cell>
          <cell r="AD481">
            <v>15628</v>
          </cell>
          <cell r="AE481">
            <v>11242</v>
          </cell>
          <cell r="AF481">
            <v>3853</v>
          </cell>
          <cell r="AG481">
            <v>2118</v>
          </cell>
          <cell r="AH481">
            <v>1535</v>
          </cell>
          <cell r="AI481">
            <v>1179</v>
          </cell>
          <cell r="AJ481">
            <v>314</v>
          </cell>
          <cell r="AK481">
            <v>205</v>
          </cell>
          <cell r="AL481">
            <v>74</v>
          </cell>
          <cell r="AM481">
            <v>239</v>
          </cell>
          <cell r="AN481">
            <v>2608</v>
          </cell>
          <cell r="AO481">
            <v>3022</v>
          </cell>
          <cell r="AP481">
            <v>3208</v>
          </cell>
          <cell r="AQ481">
            <v>2324</v>
          </cell>
          <cell r="AR481">
            <v>2258</v>
          </cell>
        </row>
        <row r="482">
          <cell r="A482" t="str">
            <v>MYLAN LABS, INC.</v>
          </cell>
          <cell r="B482" t="str">
            <v>SERTRALINE HCL 03/2007 MYN</v>
          </cell>
          <cell r="C482" t="str">
            <v>Sales $</v>
          </cell>
          <cell r="D482" t="str">
            <v>03/2007 MYN</v>
          </cell>
          <cell r="E482" t="str">
            <v>03/2007</v>
          </cell>
          <cell r="F482" t="str">
            <v>03</v>
          </cell>
          <cell r="G482" t="str">
            <v>2007</v>
          </cell>
          <cell r="H482" t="str">
            <v>03/1/2007</v>
          </cell>
          <cell r="I482">
            <v>906121</v>
          </cell>
          <cell r="J482">
            <v>895687</v>
          </cell>
          <cell r="K482">
            <v>968420</v>
          </cell>
          <cell r="L482">
            <v>668463</v>
          </cell>
          <cell r="M482">
            <v>427843</v>
          </cell>
          <cell r="N482">
            <v>388520</v>
          </cell>
          <cell r="O482">
            <v>417681</v>
          </cell>
          <cell r="P482">
            <v>463918</v>
          </cell>
          <cell r="Q482">
            <v>507019</v>
          </cell>
          <cell r="R482">
            <v>375100</v>
          </cell>
          <cell r="S482">
            <v>377777</v>
          </cell>
          <cell r="T482">
            <v>576309</v>
          </cell>
          <cell r="U482">
            <v>178117</v>
          </cell>
          <cell r="V482">
            <v>187888</v>
          </cell>
          <cell r="W482">
            <v>218754</v>
          </cell>
          <cell r="X482">
            <v>159333</v>
          </cell>
          <cell r="Y482">
            <v>134113</v>
          </cell>
          <cell r="Z482">
            <v>160426</v>
          </cell>
          <cell r="AA482">
            <v>96199</v>
          </cell>
          <cell r="AB482">
            <v>74380</v>
          </cell>
          <cell r="AC482">
            <v>40805</v>
          </cell>
          <cell r="AD482">
            <v>7856</v>
          </cell>
          <cell r="AE482">
            <v>7256</v>
          </cell>
          <cell r="AF482">
            <v>4529</v>
          </cell>
          <cell r="AG482">
            <v>1159</v>
          </cell>
          <cell r="AH482">
            <v>504</v>
          </cell>
          <cell r="AI482">
            <v>779</v>
          </cell>
          <cell r="AJ482">
            <v>352</v>
          </cell>
          <cell r="AK482">
            <v>220</v>
          </cell>
          <cell r="AL482">
            <v>6865</v>
          </cell>
          <cell r="AM482">
            <v>14593</v>
          </cell>
          <cell r="AN482">
            <v>23416</v>
          </cell>
          <cell r="AO482">
            <v>44918</v>
          </cell>
          <cell r="AP482">
            <v>17081</v>
          </cell>
          <cell r="AQ482">
            <v>21715</v>
          </cell>
          <cell r="AR482">
            <v>35839</v>
          </cell>
        </row>
        <row r="483">
          <cell r="A483" t="str">
            <v>MYLAN LABS, INC.</v>
          </cell>
          <cell r="B483" t="str">
            <v>SILDENAFIL 11/2012 MYN</v>
          </cell>
          <cell r="C483" t="str">
            <v>Sales $</v>
          </cell>
          <cell r="D483" t="str">
            <v>11/2012 MYN</v>
          </cell>
          <cell r="E483" t="str">
            <v>11/2012</v>
          </cell>
          <cell r="F483" t="str">
            <v>11</v>
          </cell>
          <cell r="G483" t="str">
            <v>2012</v>
          </cell>
          <cell r="H483" t="str">
            <v>11/1/2012</v>
          </cell>
          <cell r="I483">
            <v>0</v>
          </cell>
          <cell r="J483">
            <v>0</v>
          </cell>
          <cell r="K483">
            <v>0</v>
          </cell>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19931</v>
          </cell>
          <cell r="AF483">
            <v>207797</v>
          </cell>
          <cell r="AG483">
            <v>145956</v>
          </cell>
          <cell r="AH483">
            <v>120030</v>
          </cell>
          <cell r="AI483">
            <v>162046</v>
          </cell>
          <cell r="AJ483">
            <v>184626</v>
          </cell>
          <cell r="AK483">
            <v>127805</v>
          </cell>
          <cell r="AL483">
            <v>161202</v>
          </cell>
          <cell r="AM483">
            <v>151340</v>
          </cell>
          <cell r="AN483">
            <v>135404</v>
          </cell>
          <cell r="AO483">
            <v>201696</v>
          </cell>
          <cell r="AP483">
            <v>153447</v>
          </cell>
          <cell r="AQ483">
            <v>138612</v>
          </cell>
          <cell r="AR483">
            <v>168153</v>
          </cell>
        </row>
        <row r="484">
          <cell r="A484" t="str">
            <v>MYLAN LABS, INC.</v>
          </cell>
          <cell r="B484" t="str">
            <v>SIMVASTATIN 07/2006 M/I</v>
          </cell>
          <cell r="C484" t="str">
            <v>Sales $</v>
          </cell>
          <cell r="D484" t="str">
            <v>07/2006 M/I</v>
          </cell>
          <cell r="E484" t="str">
            <v>07/2006</v>
          </cell>
          <cell r="F484" t="str">
            <v>07</v>
          </cell>
          <cell r="G484" t="str">
            <v>2006</v>
          </cell>
          <cell r="H484" t="str">
            <v>07/1/2006</v>
          </cell>
          <cell r="I484">
            <v>107765</v>
          </cell>
          <cell r="J484">
            <v>111657</v>
          </cell>
          <cell r="K484">
            <v>159698</v>
          </cell>
          <cell r="L484">
            <v>99963</v>
          </cell>
          <cell r="M484">
            <v>110941</v>
          </cell>
          <cell r="N484">
            <v>130113</v>
          </cell>
          <cell r="O484">
            <v>91881</v>
          </cell>
          <cell r="P484">
            <v>88302</v>
          </cell>
          <cell r="Q484">
            <v>97453</v>
          </cell>
          <cell r="R484">
            <v>76766</v>
          </cell>
          <cell r="S484">
            <v>75773</v>
          </cell>
          <cell r="T484">
            <v>89506</v>
          </cell>
          <cell r="U484">
            <v>59615</v>
          </cell>
          <cell r="V484">
            <v>70941</v>
          </cell>
          <cell r="W484">
            <v>79276</v>
          </cell>
          <cell r="X484">
            <v>62293</v>
          </cell>
          <cell r="Y484">
            <v>57681</v>
          </cell>
          <cell r="Z484">
            <v>58861</v>
          </cell>
          <cell r="AA484">
            <v>24110</v>
          </cell>
          <cell r="AB484">
            <v>7039</v>
          </cell>
          <cell r="AC484">
            <v>4794</v>
          </cell>
          <cell r="AD484">
            <v>2892</v>
          </cell>
          <cell r="AE484">
            <v>594</v>
          </cell>
          <cell r="AF484">
            <v>860</v>
          </cell>
          <cell r="AG484">
            <v>498</v>
          </cell>
          <cell r="AH484">
            <v>116</v>
          </cell>
          <cell r="AI484">
            <v>10</v>
          </cell>
          <cell r="AJ484">
            <v>669</v>
          </cell>
          <cell r="AK484">
            <v>14247</v>
          </cell>
          <cell r="AL484">
            <v>16975</v>
          </cell>
          <cell r="AM484">
            <v>11827</v>
          </cell>
          <cell r="AN484">
            <v>10159</v>
          </cell>
          <cell r="AO484">
            <v>14977</v>
          </cell>
          <cell r="AP484">
            <v>13576</v>
          </cell>
          <cell r="AQ484">
            <v>16095</v>
          </cell>
          <cell r="AR484">
            <v>19883</v>
          </cell>
        </row>
        <row r="485">
          <cell r="A485" t="str">
            <v>MYLAN LABS, INC.</v>
          </cell>
          <cell r="B485" t="str">
            <v>SMX/TMP 12/1989 M/I</v>
          </cell>
          <cell r="C485" t="str">
            <v>Sales $</v>
          </cell>
          <cell r="D485" t="str">
            <v>12/1989 M/I</v>
          </cell>
          <cell r="E485" t="str">
            <v>12/1989</v>
          </cell>
          <cell r="F485" t="str">
            <v>12</v>
          </cell>
          <cell r="G485" t="str">
            <v>1989</v>
          </cell>
          <cell r="H485" t="str">
            <v>12/1/1989</v>
          </cell>
          <cell r="I485">
            <v>19636</v>
          </cell>
          <cell r="J485">
            <v>19589</v>
          </cell>
          <cell r="K485">
            <v>24133</v>
          </cell>
          <cell r="L485">
            <v>19745</v>
          </cell>
          <cell r="M485">
            <v>19349</v>
          </cell>
          <cell r="N485">
            <v>25634</v>
          </cell>
          <cell r="O485">
            <v>20113</v>
          </cell>
          <cell r="P485">
            <v>8440</v>
          </cell>
          <cell r="Q485">
            <v>15198</v>
          </cell>
          <cell r="R485">
            <v>13675</v>
          </cell>
          <cell r="S485">
            <v>6426</v>
          </cell>
          <cell r="T485">
            <v>19351</v>
          </cell>
          <cell r="U485">
            <v>15963</v>
          </cell>
          <cell r="V485">
            <v>14340</v>
          </cell>
          <cell r="W485">
            <v>21208</v>
          </cell>
          <cell r="X485">
            <v>15918</v>
          </cell>
          <cell r="Y485">
            <v>17363</v>
          </cell>
          <cell r="Z485">
            <v>20793</v>
          </cell>
          <cell r="AA485">
            <v>17949</v>
          </cell>
          <cell r="AB485">
            <v>20548</v>
          </cell>
          <cell r="AC485">
            <v>26184</v>
          </cell>
          <cell r="AD485">
            <v>25316</v>
          </cell>
          <cell r="AE485">
            <v>24100</v>
          </cell>
          <cell r="AF485">
            <v>22123</v>
          </cell>
          <cell r="AG485">
            <v>25392</v>
          </cell>
          <cell r="AH485">
            <v>22043</v>
          </cell>
          <cell r="AI485">
            <v>22603</v>
          </cell>
          <cell r="AJ485">
            <v>17519</v>
          </cell>
          <cell r="AK485">
            <v>17330</v>
          </cell>
          <cell r="AL485">
            <v>21241</v>
          </cell>
          <cell r="AM485">
            <v>18474</v>
          </cell>
          <cell r="AN485">
            <v>19305</v>
          </cell>
          <cell r="AO485">
            <v>29119</v>
          </cell>
          <cell r="AP485">
            <v>25746</v>
          </cell>
          <cell r="AQ485">
            <v>14578</v>
          </cell>
          <cell r="AR485">
            <v>9184</v>
          </cell>
        </row>
        <row r="486">
          <cell r="A486" t="str">
            <v>MYLAN LABS, INC.</v>
          </cell>
          <cell r="B486" t="str">
            <v>SOD CIT/CITRIC AC  M/I</v>
          </cell>
          <cell r="C486" t="str">
            <v>Sales $</v>
          </cell>
          <cell r="D486" t="str">
            <v>RIC AC  M/I</v>
          </cell>
          <cell r="E486" t="str">
            <v xml:space="preserve">RIC AC </v>
          </cell>
          <cell r="F486" t="str">
            <v>RI</v>
          </cell>
          <cell r="G486" t="str">
            <v xml:space="preserve"> AC </v>
          </cell>
          <cell r="H486" t="str">
            <v xml:space="preserve">RI/1/ AC </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row>
        <row r="487">
          <cell r="A487" t="str">
            <v>MYLAN LABS, INC.</v>
          </cell>
          <cell r="B487" t="str">
            <v>SODIUM CL 10/2009 MYN</v>
          </cell>
          <cell r="C487" t="str">
            <v>Sales $</v>
          </cell>
          <cell r="D487" t="str">
            <v>10/2009 MYN</v>
          </cell>
          <cell r="E487" t="str">
            <v>10/2009</v>
          </cell>
          <cell r="F487" t="str">
            <v>10</v>
          </cell>
          <cell r="G487" t="str">
            <v>2009</v>
          </cell>
          <cell r="H487" t="str">
            <v>10/1/2009</v>
          </cell>
          <cell r="I487">
            <v>344401</v>
          </cell>
          <cell r="J487">
            <v>291651</v>
          </cell>
          <cell r="K487">
            <v>270067</v>
          </cell>
          <cell r="L487">
            <v>317940</v>
          </cell>
          <cell r="M487">
            <v>292491</v>
          </cell>
          <cell r="N487">
            <v>348152</v>
          </cell>
          <cell r="O487">
            <v>270220</v>
          </cell>
          <cell r="P487">
            <v>371594</v>
          </cell>
          <cell r="Q487">
            <v>499297</v>
          </cell>
          <cell r="R487">
            <v>436164</v>
          </cell>
          <cell r="S487">
            <v>476284</v>
          </cell>
          <cell r="T487">
            <v>625360</v>
          </cell>
          <cell r="U487">
            <v>512366</v>
          </cell>
          <cell r="V487">
            <v>515985</v>
          </cell>
          <cell r="W487">
            <v>604036</v>
          </cell>
          <cell r="X487">
            <v>416055</v>
          </cell>
          <cell r="Y487">
            <v>406379</v>
          </cell>
          <cell r="Z487">
            <v>469624</v>
          </cell>
          <cell r="AA487">
            <v>425599</v>
          </cell>
          <cell r="AB487">
            <v>447819</v>
          </cell>
          <cell r="AC487">
            <v>588455</v>
          </cell>
          <cell r="AD487">
            <v>531153</v>
          </cell>
          <cell r="AE487">
            <v>506197</v>
          </cell>
          <cell r="AF487">
            <v>748971</v>
          </cell>
          <cell r="AG487">
            <v>693043</v>
          </cell>
          <cell r="AH487">
            <v>630055</v>
          </cell>
          <cell r="AI487">
            <v>753331</v>
          </cell>
          <cell r="AJ487">
            <v>548231</v>
          </cell>
          <cell r="AK487">
            <v>515559</v>
          </cell>
          <cell r="AL487">
            <v>578027</v>
          </cell>
          <cell r="AM487">
            <v>422887</v>
          </cell>
          <cell r="AN487">
            <v>438022</v>
          </cell>
          <cell r="AO487">
            <v>569791</v>
          </cell>
          <cell r="AP487">
            <v>531550</v>
          </cell>
          <cell r="AQ487">
            <v>547319</v>
          </cell>
          <cell r="AR487">
            <v>830196</v>
          </cell>
        </row>
        <row r="488">
          <cell r="A488" t="str">
            <v>MYLAN LABS, INC.</v>
          </cell>
          <cell r="B488" t="str">
            <v>SOTALOL AF 04/2007 MYN</v>
          </cell>
          <cell r="C488" t="str">
            <v>Sales $</v>
          </cell>
          <cell r="D488" t="str">
            <v>04/2007 MYN</v>
          </cell>
          <cell r="E488" t="str">
            <v>04/2007</v>
          </cell>
          <cell r="F488" t="str">
            <v>04</v>
          </cell>
          <cell r="G488" t="str">
            <v>2007</v>
          </cell>
          <cell r="H488" t="str">
            <v>04/1/2007</v>
          </cell>
          <cell r="I488">
            <v>84768</v>
          </cell>
          <cell r="J488">
            <v>80654</v>
          </cell>
          <cell r="K488">
            <v>101239</v>
          </cell>
          <cell r="L488">
            <v>86768</v>
          </cell>
          <cell r="M488">
            <v>79852</v>
          </cell>
          <cell r="N488">
            <v>110397</v>
          </cell>
          <cell r="O488">
            <v>95321</v>
          </cell>
          <cell r="P488">
            <v>92302</v>
          </cell>
          <cell r="Q488">
            <v>120003</v>
          </cell>
          <cell r="R488">
            <v>94478</v>
          </cell>
          <cell r="S488">
            <v>99603</v>
          </cell>
          <cell r="T488">
            <v>130726</v>
          </cell>
          <cell r="U488">
            <v>130718</v>
          </cell>
          <cell r="V488">
            <v>118282</v>
          </cell>
          <cell r="W488">
            <v>137717</v>
          </cell>
          <cell r="X488">
            <v>109007</v>
          </cell>
          <cell r="Y488">
            <v>107889</v>
          </cell>
          <cell r="Z488">
            <v>134045</v>
          </cell>
          <cell r="AA488">
            <v>108622</v>
          </cell>
          <cell r="AB488">
            <v>107586</v>
          </cell>
          <cell r="AC488">
            <v>137741</v>
          </cell>
          <cell r="AD488">
            <v>109678</v>
          </cell>
          <cell r="AE488">
            <v>103382</v>
          </cell>
          <cell r="AF488">
            <v>131611</v>
          </cell>
          <cell r="AG488">
            <v>209562</v>
          </cell>
          <cell r="AH488">
            <v>114446</v>
          </cell>
          <cell r="AI488">
            <v>141729</v>
          </cell>
          <cell r="AJ488">
            <v>113685</v>
          </cell>
          <cell r="AK488">
            <v>114487</v>
          </cell>
          <cell r="AL488">
            <v>142524</v>
          </cell>
          <cell r="AM488">
            <v>119408</v>
          </cell>
          <cell r="AN488">
            <v>114676</v>
          </cell>
          <cell r="AO488">
            <v>131010</v>
          </cell>
          <cell r="AP488">
            <v>108386</v>
          </cell>
          <cell r="AQ488">
            <v>87858</v>
          </cell>
          <cell r="AR488">
            <v>130450</v>
          </cell>
        </row>
        <row r="489">
          <cell r="A489" t="str">
            <v>MYLAN LABS, INC.</v>
          </cell>
          <cell r="B489" t="str">
            <v>SOTALOL HCL 04/2001 MYN</v>
          </cell>
          <cell r="C489" t="str">
            <v>Sales $</v>
          </cell>
          <cell r="D489" t="str">
            <v>04/2001 MYN</v>
          </cell>
          <cell r="E489" t="str">
            <v>04/2001</v>
          </cell>
          <cell r="F489" t="str">
            <v>04</v>
          </cell>
          <cell r="G489" t="str">
            <v>2001</v>
          </cell>
          <cell r="H489" t="str">
            <v>04/1/2001</v>
          </cell>
          <cell r="I489">
            <v>7940</v>
          </cell>
          <cell r="J489">
            <v>9714</v>
          </cell>
          <cell r="K489">
            <v>9208</v>
          </cell>
          <cell r="L489">
            <v>7885</v>
          </cell>
          <cell r="M489">
            <v>7580</v>
          </cell>
          <cell r="N489">
            <v>14606</v>
          </cell>
          <cell r="O489">
            <v>10288</v>
          </cell>
          <cell r="P489">
            <v>15251</v>
          </cell>
          <cell r="Q489">
            <v>5536</v>
          </cell>
          <cell r="R489">
            <v>2630</v>
          </cell>
          <cell r="S489">
            <v>873</v>
          </cell>
          <cell r="T489">
            <v>331</v>
          </cell>
          <cell r="U489">
            <v>278</v>
          </cell>
          <cell r="V489">
            <v>0</v>
          </cell>
          <cell r="W489">
            <v>32</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row>
        <row r="490">
          <cell r="A490" t="str">
            <v>MYLAN LABS, INC.</v>
          </cell>
          <cell r="B490" t="str">
            <v>SPIRONOLACTONE 03/2002 M/I</v>
          </cell>
          <cell r="C490" t="str">
            <v>Sales $</v>
          </cell>
          <cell r="D490" t="str">
            <v>03/2002 M/I</v>
          </cell>
          <cell r="E490" t="str">
            <v>03/2002</v>
          </cell>
          <cell r="F490" t="str">
            <v>03</v>
          </cell>
          <cell r="G490" t="str">
            <v>2002</v>
          </cell>
          <cell r="H490" t="str">
            <v>03/1/2002</v>
          </cell>
          <cell r="I490">
            <v>40635</v>
          </cell>
          <cell r="J490">
            <v>40189</v>
          </cell>
          <cell r="K490">
            <v>47169</v>
          </cell>
          <cell r="L490">
            <v>32202</v>
          </cell>
          <cell r="M490">
            <v>39900</v>
          </cell>
          <cell r="N490">
            <v>50762</v>
          </cell>
          <cell r="O490">
            <v>40396</v>
          </cell>
          <cell r="P490">
            <v>37680</v>
          </cell>
          <cell r="Q490">
            <v>45041</v>
          </cell>
          <cell r="R490">
            <v>41808</v>
          </cell>
          <cell r="S490">
            <v>41521</v>
          </cell>
          <cell r="T490">
            <v>54967</v>
          </cell>
          <cell r="U490">
            <v>37647</v>
          </cell>
          <cell r="V490">
            <v>37730</v>
          </cell>
          <cell r="W490">
            <v>46086</v>
          </cell>
          <cell r="X490">
            <v>38721</v>
          </cell>
          <cell r="Y490">
            <v>34296</v>
          </cell>
          <cell r="Z490">
            <v>42288</v>
          </cell>
          <cell r="AA490">
            <v>30552</v>
          </cell>
          <cell r="AB490">
            <v>31234</v>
          </cell>
          <cell r="AC490">
            <v>40085</v>
          </cell>
          <cell r="AD490">
            <v>30637</v>
          </cell>
          <cell r="AE490">
            <v>28442</v>
          </cell>
          <cell r="AF490">
            <v>39160</v>
          </cell>
          <cell r="AG490">
            <v>38890</v>
          </cell>
          <cell r="AH490">
            <v>48578</v>
          </cell>
          <cell r="AI490">
            <v>54087</v>
          </cell>
          <cell r="AJ490">
            <v>38032</v>
          </cell>
          <cell r="AK490">
            <v>40532</v>
          </cell>
          <cell r="AL490">
            <v>49243</v>
          </cell>
          <cell r="AM490">
            <v>35577</v>
          </cell>
          <cell r="AN490">
            <v>33087</v>
          </cell>
          <cell r="AO490">
            <v>48090</v>
          </cell>
          <cell r="AP490">
            <v>45034</v>
          </cell>
          <cell r="AQ490">
            <v>39487</v>
          </cell>
          <cell r="AR490">
            <v>51745</v>
          </cell>
        </row>
        <row r="491">
          <cell r="A491" t="str">
            <v>MYLAN LABS, INC.</v>
          </cell>
          <cell r="B491" t="str">
            <v>SPIRONOLACTONE 04/1987 MYN</v>
          </cell>
          <cell r="C491" t="str">
            <v>Sales $</v>
          </cell>
          <cell r="D491" t="str">
            <v>04/1987 MYN</v>
          </cell>
          <cell r="E491" t="str">
            <v>04/1987</v>
          </cell>
          <cell r="F491" t="str">
            <v>04</v>
          </cell>
          <cell r="G491" t="str">
            <v>1987</v>
          </cell>
          <cell r="H491" t="str">
            <v>04/1/1987</v>
          </cell>
          <cell r="I491">
            <v>2918714</v>
          </cell>
          <cell r="J491">
            <v>2097564</v>
          </cell>
          <cell r="K491">
            <v>2798365</v>
          </cell>
          <cell r="L491">
            <v>2177923</v>
          </cell>
          <cell r="M491">
            <v>2686371</v>
          </cell>
          <cell r="N491">
            <v>2877109</v>
          </cell>
          <cell r="O491">
            <v>1935572</v>
          </cell>
          <cell r="P491">
            <v>1714832</v>
          </cell>
          <cell r="Q491">
            <v>2504810</v>
          </cell>
          <cell r="R491">
            <v>1356848</v>
          </cell>
          <cell r="S491">
            <v>1621385</v>
          </cell>
          <cell r="T491">
            <v>1740418</v>
          </cell>
          <cell r="U491">
            <v>1598319</v>
          </cell>
          <cell r="V491">
            <v>1396228</v>
          </cell>
          <cell r="W491">
            <v>1890611</v>
          </cell>
          <cell r="X491">
            <v>1248034</v>
          </cell>
          <cell r="Y491">
            <v>560624</v>
          </cell>
          <cell r="Z491">
            <v>277810</v>
          </cell>
          <cell r="AA491">
            <v>209426</v>
          </cell>
          <cell r="AB491">
            <v>200300</v>
          </cell>
          <cell r="AC491">
            <v>273539</v>
          </cell>
          <cell r="AD491">
            <v>192944</v>
          </cell>
          <cell r="AE491">
            <v>199577</v>
          </cell>
          <cell r="AF491">
            <v>425969</v>
          </cell>
          <cell r="AG491">
            <v>472094</v>
          </cell>
          <cell r="AH491">
            <v>406923</v>
          </cell>
          <cell r="AI491">
            <v>447241</v>
          </cell>
          <cell r="AJ491">
            <v>271584</v>
          </cell>
          <cell r="AK491">
            <v>210690</v>
          </cell>
          <cell r="AL491">
            <v>240977</v>
          </cell>
          <cell r="AM491">
            <v>201412</v>
          </cell>
          <cell r="AN491">
            <v>212358</v>
          </cell>
          <cell r="AO491">
            <v>254399</v>
          </cell>
          <cell r="AP491">
            <v>204229</v>
          </cell>
          <cell r="AQ491">
            <v>192770</v>
          </cell>
          <cell r="AR491">
            <v>243045</v>
          </cell>
        </row>
        <row r="492">
          <cell r="A492" t="str">
            <v>MYLAN LABS, INC.</v>
          </cell>
          <cell r="B492" t="str">
            <v>SPIRONOLACTONE/HCT 05/1981 MYN</v>
          </cell>
          <cell r="C492" t="str">
            <v>Sales $</v>
          </cell>
          <cell r="D492" t="str">
            <v>05/1981 MYN</v>
          </cell>
          <cell r="E492" t="str">
            <v>05/1981</v>
          </cell>
          <cell r="F492" t="str">
            <v>05</v>
          </cell>
          <cell r="G492" t="str">
            <v>1981</v>
          </cell>
          <cell r="H492" t="str">
            <v>05/1/1981</v>
          </cell>
          <cell r="I492">
            <v>238579</v>
          </cell>
          <cell r="J492">
            <v>240739</v>
          </cell>
          <cell r="K492">
            <v>305131</v>
          </cell>
          <cell r="L492">
            <v>244728</v>
          </cell>
          <cell r="M492">
            <v>270805</v>
          </cell>
          <cell r="N492">
            <v>350353</v>
          </cell>
          <cell r="O492">
            <v>277429</v>
          </cell>
          <cell r="P492">
            <v>287044</v>
          </cell>
          <cell r="Q492">
            <v>347639</v>
          </cell>
          <cell r="R492">
            <v>267434</v>
          </cell>
          <cell r="S492">
            <v>263291</v>
          </cell>
          <cell r="T492">
            <v>345179</v>
          </cell>
          <cell r="U492">
            <v>278438</v>
          </cell>
          <cell r="V492">
            <v>280509</v>
          </cell>
          <cell r="W492">
            <v>346691</v>
          </cell>
          <cell r="X492">
            <v>277359</v>
          </cell>
          <cell r="Y492">
            <v>287620</v>
          </cell>
          <cell r="Z492">
            <v>337447</v>
          </cell>
          <cell r="AA492">
            <v>264529</v>
          </cell>
          <cell r="AB492">
            <v>262978</v>
          </cell>
          <cell r="AC492">
            <v>330359</v>
          </cell>
          <cell r="AD492">
            <v>267722</v>
          </cell>
          <cell r="AE492">
            <v>256685</v>
          </cell>
          <cell r="AF492">
            <v>309582</v>
          </cell>
          <cell r="AG492">
            <v>264502</v>
          </cell>
          <cell r="AH492">
            <v>264533</v>
          </cell>
          <cell r="AI492">
            <v>779509</v>
          </cell>
          <cell r="AJ492">
            <v>902762</v>
          </cell>
          <cell r="AK492">
            <v>994218</v>
          </cell>
          <cell r="AL492">
            <v>1273710</v>
          </cell>
          <cell r="AM492">
            <v>1027310</v>
          </cell>
          <cell r="AN492">
            <v>1031022</v>
          </cell>
          <cell r="AO492">
            <v>1284579</v>
          </cell>
          <cell r="AP492">
            <v>1005019</v>
          </cell>
          <cell r="AQ492">
            <v>1032021</v>
          </cell>
          <cell r="AR492">
            <v>1307060</v>
          </cell>
        </row>
        <row r="493">
          <cell r="A493" t="str">
            <v>MYLAN LABS, INC.</v>
          </cell>
          <cell r="B493" t="str">
            <v>SPIRONOLACTONE/HCT 05/1984 M/I</v>
          </cell>
          <cell r="C493" t="str">
            <v>Sales $</v>
          </cell>
          <cell r="D493" t="str">
            <v>05/1984 M/I</v>
          </cell>
          <cell r="E493" t="str">
            <v>05/1984</v>
          </cell>
          <cell r="F493" t="str">
            <v>05</v>
          </cell>
          <cell r="G493" t="str">
            <v>1984</v>
          </cell>
          <cell r="H493" t="str">
            <v>05/1/1984</v>
          </cell>
          <cell r="I493">
            <v>968</v>
          </cell>
          <cell r="J493">
            <v>607</v>
          </cell>
          <cell r="K493">
            <v>1403</v>
          </cell>
          <cell r="L493">
            <v>678</v>
          </cell>
          <cell r="M493">
            <v>810</v>
          </cell>
          <cell r="N493">
            <v>936</v>
          </cell>
          <cell r="O493">
            <v>518</v>
          </cell>
          <cell r="P493">
            <v>1076</v>
          </cell>
          <cell r="Q493">
            <v>1417</v>
          </cell>
          <cell r="R493">
            <v>1524</v>
          </cell>
          <cell r="S493">
            <v>924</v>
          </cell>
          <cell r="T493">
            <v>1612</v>
          </cell>
          <cell r="U493">
            <v>1283</v>
          </cell>
          <cell r="V493">
            <v>1288</v>
          </cell>
          <cell r="W493">
            <v>1112</v>
          </cell>
          <cell r="X493">
            <v>900</v>
          </cell>
          <cell r="Y493">
            <v>1012</v>
          </cell>
          <cell r="Z493">
            <v>1318</v>
          </cell>
          <cell r="AA493">
            <v>1510</v>
          </cell>
          <cell r="AB493">
            <v>898</v>
          </cell>
          <cell r="AC493">
            <v>1042</v>
          </cell>
          <cell r="AD493">
            <v>719</v>
          </cell>
          <cell r="AE493">
            <v>875</v>
          </cell>
          <cell r="AF493">
            <v>981</v>
          </cell>
          <cell r="AG493">
            <v>915</v>
          </cell>
          <cell r="AH493">
            <v>1286</v>
          </cell>
          <cell r="AI493">
            <v>1907</v>
          </cell>
          <cell r="AJ493">
            <v>3803</v>
          </cell>
          <cell r="AK493">
            <v>4901</v>
          </cell>
          <cell r="AL493">
            <v>8175</v>
          </cell>
          <cell r="AM493">
            <v>6447</v>
          </cell>
          <cell r="AN493">
            <v>7073</v>
          </cell>
          <cell r="AO493">
            <v>10841</v>
          </cell>
          <cell r="AP493">
            <v>9041</v>
          </cell>
          <cell r="AQ493">
            <v>10433</v>
          </cell>
          <cell r="AR493">
            <v>11301</v>
          </cell>
        </row>
        <row r="494">
          <cell r="A494" t="str">
            <v>MYLAN LABS, INC.</v>
          </cell>
          <cell r="B494" t="str">
            <v>STAVUDINE 12/2008 MYN</v>
          </cell>
          <cell r="C494" t="str">
            <v>Sales $</v>
          </cell>
          <cell r="D494" t="str">
            <v>12/2008 MYN</v>
          </cell>
          <cell r="E494" t="str">
            <v>12/2008</v>
          </cell>
          <cell r="F494" t="str">
            <v>12</v>
          </cell>
          <cell r="G494" t="str">
            <v>2008</v>
          </cell>
          <cell r="H494" t="str">
            <v>12/1/2008</v>
          </cell>
          <cell r="I494">
            <v>215678</v>
          </cell>
          <cell r="J494">
            <v>230022</v>
          </cell>
          <cell r="K494">
            <v>242648</v>
          </cell>
          <cell r="L494">
            <v>139307</v>
          </cell>
          <cell r="M494">
            <v>121345</v>
          </cell>
          <cell r="N494">
            <v>114838</v>
          </cell>
          <cell r="O494">
            <v>40040</v>
          </cell>
          <cell r="P494">
            <v>18378</v>
          </cell>
          <cell r="Q494">
            <v>7672</v>
          </cell>
          <cell r="R494">
            <v>10949</v>
          </cell>
          <cell r="S494">
            <v>12472</v>
          </cell>
          <cell r="T494">
            <v>10366</v>
          </cell>
          <cell r="U494">
            <v>5437</v>
          </cell>
          <cell r="V494">
            <v>5963</v>
          </cell>
          <cell r="W494">
            <v>10365</v>
          </cell>
          <cell r="X494">
            <v>4447</v>
          </cell>
          <cell r="Y494">
            <v>4846</v>
          </cell>
          <cell r="Z494">
            <v>6882</v>
          </cell>
          <cell r="AA494">
            <v>4063</v>
          </cell>
          <cell r="AB494">
            <v>5636</v>
          </cell>
          <cell r="AC494">
            <v>10228</v>
          </cell>
          <cell r="AD494">
            <v>6301</v>
          </cell>
          <cell r="AE494">
            <v>10690</v>
          </cell>
          <cell r="AF494">
            <v>9392</v>
          </cell>
          <cell r="AG494">
            <v>9594</v>
          </cell>
          <cell r="AH494">
            <v>14697</v>
          </cell>
          <cell r="AI494">
            <v>11290</v>
          </cell>
          <cell r="AJ494">
            <v>7409</v>
          </cell>
          <cell r="AK494">
            <v>8115</v>
          </cell>
          <cell r="AL494">
            <v>9976</v>
          </cell>
          <cell r="AM494">
            <v>12115</v>
          </cell>
          <cell r="AN494">
            <v>28968</v>
          </cell>
          <cell r="AO494">
            <v>41033</v>
          </cell>
          <cell r="AP494">
            <v>33718</v>
          </cell>
          <cell r="AQ494">
            <v>40371</v>
          </cell>
          <cell r="AR494">
            <v>59017</v>
          </cell>
        </row>
        <row r="495">
          <cell r="A495" t="str">
            <v>MYLAN LABS, INC.</v>
          </cell>
          <cell r="B495" t="str">
            <v>SUCRALFATE 01/2003 M/I</v>
          </cell>
          <cell r="C495" t="str">
            <v>Sales $</v>
          </cell>
          <cell r="D495" t="str">
            <v>01/2003 M/I</v>
          </cell>
          <cell r="E495" t="str">
            <v>01/2003</v>
          </cell>
          <cell r="F495" t="str">
            <v>01</v>
          </cell>
          <cell r="G495" t="str">
            <v>2003</v>
          </cell>
          <cell r="H495" t="str">
            <v>01/1/2003</v>
          </cell>
          <cell r="I495">
            <v>12478</v>
          </cell>
          <cell r="J495">
            <v>22043</v>
          </cell>
          <cell r="K495">
            <v>3360</v>
          </cell>
          <cell r="L495">
            <v>486</v>
          </cell>
          <cell r="M495">
            <v>76</v>
          </cell>
          <cell r="N495">
            <v>245</v>
          </cell>
          <cell r="O495">
            <v>55</v>
          </cell>
          <cell r="P495">
            <v>89</v>
          </cell>
          <cell r="Q495">
            <v>17</v>
          </cell>
          <cell r="R495">
            <v>60</v>
          </cell>
          <cell r="S495">
            <v>34</v>
          </cell>
          <cell r="T495">
            <v>0</v>
          </cell>
          <cell r="U495">
            <v>0</v>
          </cell>
          <cell r="V495">
            <v>0</v>
          </cell>
          <cell r="W495">
            <v>3347</v>
          </cell>
          <cell r="X495">
            <v>22292</v>
          </cell>
          <cell r="Y495">
            <v>34286</v>
          </cell>
          <cell r="Z495">
            <v>40485</v>
          </cell>
          <cell r="AA495">
            <v>37240</v>
          </cell>
          <cell r="AB495">
            <v>32902</v>
          </cell>
          <cell r="AC495">
            <v>44326</v>
          </cell>
          <cell r="AD495">
            <v>42487</v>
          </cell>
          <cell r="AE495">
            <v>43566</v>
          </cell>
          <cell r="AF495">
            <v>54466</v>
          </cell>
          <cell r="AG495">
            <v>42635</v>
          </cell>
          <cell r="AH495">
            <v>42370</v>
          </cell>
          <cell r="AI495">
            <v>55478</v>
          </cell>
          <cell r="AJ495">
            <v>45893</v>
          </cell>
          <cell r="AK495">
            <v>48768</v>
          </cell>
          <cell r="AL495">
            <v>55207</v>
          </cell>
          <cell r="AM495">
            <v>46441</v>
          </cell>
          <cell r="AN495">
            <v>46129</v>
          </cell>
          <cell r="AO495">
            <v>60394</v>
          </cell>
          <cell r="AP495">
            <v>45523</v>
          </cell>
          <cell r="AQ495">
            <v>46050</v>
          </cell>
          <cell r="AR495">
            <v>55104</v>
          </cell>
        </row>
        <row r="496">
          <cell r="A496" t="str">
            <v>MYLAN LABS, INC.</v>
          </cell>
          <cell r="B496" t="str">
            <v>SULINDAC 01/1991 M/I</v>
          </cell>
          <cell r="C496" t="str">
            <v>Sales $</v>
          </cell>
          <cell r="D496" t="str">
            <v>01/1991 M/I</v>
          </cell>
          <cell r="E496" t="str">
            <v>01/1991</v>
          </cell>
          <cell r="F496" t="str">
            <v>01</v>
          </cell>
          <cell r="G496" t="str">
            <v>1991</v>
          </cell>
          <cell r="H496" t="str">
            <v>01/1/1991</v>
          </cell>
          <cell r="I496">
            <v>542</v>
          </cell>
          <cell r="J496">
            <v>378</v>
          </cell>
          <cell r="K496">
            <v>669</v>
          </cell>
          <cell r="L496">
            <v>445</v>
          </cell>
          <cell r="M496">
            <v>815</v>
          </cell>
          <cell r="N496">
            <v>441</v>
          </cell>
          <cell r="O496">
            <v>595</v>
          </cell>
          <cell r="P496">
            <v>674</v>
          </cell>
          <cell r="Q496">
            <v>1181</v>
          </cell>
          <cell r="R496">
            <v>668</v>
          </cell>
          <cell r="S496">
            <v>632</v>
          </cell>
          <cell r="T496">
            <v>856</v>
          </cell>
          <cell r="U496">
            <v>524</v>
          </cell>
          <cell r="V496">
            <v>597</v>
          </cell>
          <cell r="W496">
            <v>1197</v>
          </cell>
          <cell r="X496">
            <v>233</v>
          </cell>
          <cell r="Y496">
            <v>685</v>
          </cell>
          <cell r="Z496">
            <v>489</v>
          </cell>
          <cell r="AA496">
            <v>677</v>
          </cell>
          <cell r="AB496">
            <v>818</v>
          </cell>
          <cell r="AC496">
            <v>745</v>
          </cell>
          <cell r="AD496">
            <v>225</v>
          </cell>
          <cell r="AE496">
            <v>297</v>
          </cell>
          <cell r="AF496">
            <v>482</v>
          </cell>
          <cell r="AG496">
            <v>3079</v>
          </cell>
          <cell r="AH496">
            <v>2738</v>
          </cell>
          <cell r="AI496">
            <v>2184</v>
          </cell>
          <cell r="AJ496">
            <v>2120</v>
          </cell>
          <cell r="AK496">
            <v>1815</v>
          </cell>
          <cell r="AL496">
            <v>2558</v>
          </cell>
          <cell r="AM496">
            <v>3799</v>
          </cell>
          <cell r="AN496">
            <v>3271</v>
          </cell>
          <cell r="AO496">
            <v>3492</v>
          </cell>
          <cell r="AP496">
            <v>684</v>
          </cell>
          <cell r="AQ496">
            <v>995</v>
          </cell>
          <cell r="AR496">
            <v>499</v>
          </cell>
        </row>
        <row r="497">
          <cell r="A497" t="str">
            <v>MYLAN LABS, INC.</v>
          </cell>
          <cell r="B497" t="str">
            <v>SULINDAC 09/1993 MYN</v>
          </cell>
          <cell r="C497" t="str">
            <v>Sales $</v>
          </cell>
          <cell r="D497" t="str">
            <v>09/1993 MYN</v>
          </cell>
          <cell r="E497" t="str">
            <v>09/1993</v>
          </cell>
          <cell r="F497" t="str">
            <v>09</v>
          </cell>
          <cell r="G497" t="str">
            <v>1993</v>
          </cell>
          <cell r="H497" t="str">
            <v>09/1/1993</v>
          </cell>
          <cell r="I497">
            <v>134568</v>
          </cell>
          <cell r="J497">
            <v>131952</v>
          </cell>
          <cell r="K497">
            <v>157174</v>
          </cell>
          <cell r="L497">
            <v>126312</v>
          </cell>
          <cell r="M497">
            <v>127081</v>
          </cell>
          <cell r="N497">
            <v>112049</v>
          </cell>
          <cell r="O497">
            <v>152122</v>
          </cell>
          <cell r="P497">
            <v>120697</v>
          </cell>
          <cell r="Q497">
            <v>144574</v>
          </cell>
          <cell r="R497">
            <v>110206</v>
          </cell>
          <cell r="S497">
            <v>109904</v>
          </cell>
          <cell r="T497">
            <v>130865</v>
          </cell>
          <cell r="U497">
            <v>112945</v>
          </cell>
          <cell r="V497">
            <v>112609</v>
          </cell>
          <cell r="W497">
            <v>109169</v>
          </cell>
          <cell r="X497">
            <v>150668</v>
          </cell>
          <cell r="Y497">
            <v>152353</v>
          </cell>
          <cell r="Z497">
            <v>211864</v>
          </cell>
          <cell r="AA497">
            <v>161120</v>
          </cell>
          <cell r="AB497">
            <v>162428</v>
          </cell>
          <cell r="AC497">
            <v>186168</v>
          </cell>
          <cell r="AD497">
            <v>157817</v>
          </cell>
          <cell r="AE497">
            <v>195610</v>
          </cell>
          <cell r="AF497">
            <v>201382</v>
          </cell>
          <cell r="AG497">
            <v>118988</v>
          </cell>
          <cell r="AH497">
            <v>95284</v>
          </cell>
          <cell r="AI497">
            <v>226106</v>
          </cell>
          <cell r="AJ497">
            <v>199588</v>
          </cell>
          <cell r="AK497">
            <v>199520</v>
          </cell>
          <cell r="AL497">
            <v>250536</v>
          </cell>
          <cell r="AM497">
            <v>150537</v>
          </cell>
          <cell r="AN497">
            <v>161220</v>
          </cell>
          <cell r="AO497">
            <v>195980</v>
          </cell>
          <cell r="AP497">
            <v>158108</v>
          </cell>
          <cell r="AQ497">
            <v>81054</v>
          </cell>
          <cell r="AR497">
            <v>38005</v>
          </cell>
        </row>
        <row r="498">
          <cell r="A498" t="str">
            <v>MYLAN LABS, INC.</v>
          </cell>
          <cell r="B498" t="str">
            <v>SUMATRIPTAN SUCCIN 08/2009 MYN</v>
          </cell>
          <cell r="C498" t="str">
            <v>Sales $</v>
          </cell>
          <cell r="D498" t="str">
            <v>08/2009 MYN</v>
          </cell>
          <cell r="E498" t="str">
            <v>08/2009</v>
          </cell>
          <cell r="F498" t="str">
            <v>08</v>
          </cell>
          <cell r="G498" t="str">
            <v>2009</v>
          </cell>
          <cell r="H498" t="str">
            <v>08/1/2009</v>
          </cell>
          <cell r="I498">
            <v>1783608</v>
          </cell>
          <cell r="J498">
            <v>2530132</v>
          </cell>
          <cell r="K498">
            <v>2855429</v>
          </cell>
          <cell r="L498">
            <v>2397281</v>
          </cell>
          <cell r="M498">
            <v>2667133</v>
          </cell>
          <cell r="N498">
            <v>2894123</v>
          </cell>
          <cell r="O498">
            <v>2113420</v>
          </cell>
          <cell r="P498">
            <v>2245674</v>
          </cell>
          <cell r="Q498">
            <v>2845567</v>
          </cell>
          <cell r="R498">
            <v>1946460</v>
          </cell>
          <cell r="S498">
            <v>1979170</v>
          </cell>
          <cell r="T498">
            <v>1787369</v>
          </cell>
          <cell r="U498">
            <v>2104315</v>
          </cell>
          <cell r="V498">
            <v>1647721</v>
          </cell>
          <cell r="W498">
            <v>2140291</v>
          </cell>
          <cell r="X498">
            <v>1534823</v>
          </cell>
          <cell r="Y498">
            <v>1703534</v>
          </cell>
          <cell r="Z498">
            <v>2057298</v>
          </cell>
          <cell r="AA498">
            <v>1838264</v>
          </cell>
          <cell r="AB498">
            <v>1815062</v>
          </cell>
          <cell r="AC498">
            <v>2215946</v>
          </cell>
          <cell r="AD498">
            <v>1454153</v>
          </cell>
          <cell r="AE498">
            <v>1706506</v>
          </cell>
          <cell r="AF498">
            <v>2379943</v>
          </cell>
          <cell r="AG498">
            <v>1706482</v>
          </cell>
          <cell r="AH498">
            <v>1498823</v>
          </cell>
          <cell r="AI498">
            <v>2306644</v>
          </cell>
          <cell r="AJ498">
            <v>1997622</v>
          </cell>
          <cell r="AK498">
            <v>2178928</v>
          </cell>
          <cell r="AL498">
            <v>2609395</v>
          </cell>
          <cell r="AM498">
            <v>756731</v>
          </cell>
          <cell r="AN498">
            <v>601841</v>
          </cell>
          <cell r="AO498">
            <v>1593091</v>
          </cell>
          <cell r="AP498">
            <v>1180880</v>
          </cell>
          <cell r="AQ498">
            <v>1411447</v>
          </cell>
          <cell r="AR498">
            <v>1476561</v>
          </cell>
        </row>
        <row r="499">
          <cell r="A499" t="str">
            <v>MYLAN LABS, INC.</v>
          </cell>
          <cell r="B499" t="str">
            <v>TACROLIMUS 09/2010 MYN</v>
          </cell>
          <cell r="C499" t="str">
            <v>Sales $</v>
          </cell>
          <cell r="D499" t="str">
            <v>09/2010 MYN</v>
          </cell>
          <cell r="E499" t="str">
            <v>09/2010</v>
          </cell>
          <cell r="F499" t="str">
            <v>09</v>
          </cell>
          <cell r="G499" t="str">
            <v>2010</v>
          </cell>
          <cell r="H499" t="str">
            <v>09/1/2010</v>
          </cell>
          <cell r="I499">
            <v>5930614</v>
          </cell>
          <cell r="J499">
            <v>6191791</v>
          </cell>
          <cell r="K499">
            <v>9450859</v>
          </cell>
          <cell r="L499">
            <v>7468812</v>
          </cell>
          <cell r="M499">
            <v>6443353</v>
          </cell>
          <cell r="N499">
            <v>9554853</v>
          </cell>
          <cell r="O499">
            <v>7206878</v>
          </cell>
          <cell r="P499">
            <v>7071880</v>
          </cell>
          <cell r="Q499">
            <v>8575526</v>
          </cell>
          <cell r="R499">
            <v>7008439</v>
          </cell>
          <cell r="S499">
            <v>7126268</v>
          </cell>
          <cell r="T499">
            <v>9872832</v>
          </cell>
          <cell r="U499">
            <v>5865730</v>
          </cell>
          <cell r="V499">
            <v>6666587</v>
          </cell>
          <cell r="W499">
            <v>7170540</v>
          </cell>
          <cell r="X499">
            <v>6137803</v>
          </cell>
          <cell r="Y499">
            <v>7907487</v>
          </cell>
          <cell r="Z499">
            <v>5992577</v>
          </cell>
          <cell r="AA499">
            <v>2241043</v>
          </cell>
          <cell r="AB499">
            <v>255243</v>
          </cell>
          <cell r="AC499">
            <v>4150</v>
          </cell>
          <cell r="AD499">
            <v>7449</v>
          </cell>
          <cell r="AE499">
            <v>1255</v>
          </cell>
          <cell r="AF499">
            <v>8265</v>
          </cell>
          <cell r="AG499">
            <v>6933</v>
          </cell>
          <cell r="AH499">
            <v>1885</v>
          </cell>
          <cell r="AI499">
            <v>4026</v>
          </cell>
          <cell r="AJ499">
            <v>4177</v>
          </cell>
          <cell r="AK499">
            <v>1590</v>
          </cell>
          <cell r="AL499">
            <v>2094</v>
          </cell>
          <cell r="AM499">
            <v>263</v>
          </cell>
          <cell r="AN499">
            <v>1839</v>
          </cell>
          <cell r="AO499">
            <v>8203</v>
          </cell>
          <cell r="AP499">
            <v>2483</v>
          </cell>
          <cell r="AQ499">
            <v>3934</v>
          </cell>
          <cell r="AR499">
            <v>2414</v>
          </cell>
        </row>
        <row r="500">
          <cell r="A500" t="str">
            <v>MYLAN LABS, INC.</v>
          </cell>
          <cell r="B500" t="str">
            <v>TACROLIMUS 11/2010 M/I</v>
          </cell>
          <cell r="C500" t="str">
            <v>Sales $</v>
          </cell>
          <cell r="D500" t="str">
            <v>11/2010 M/I</v>
          </cell>
          <cell r="E500" t="str">
            <v>11/2010</v>
          </cell>
          <cell r="F500" t="str">
            <v>11</v>
          </cell>
          <cell r="G500" t="str">
            <v>2010</v>
          </cell>
          <cell r="H500" t="str">
            <v>11/1/2010</v>
          </cell>
          <cell r="I500">
            <v>138303</v>
          </cell>
          <cell r="J500">
            <v>158022</v>
          </cell>
          <cell r="K500">
            <v>286431</v>
          </cell>
          <cell r="L500">
            <v>134456</v>
          </cell>
          <cell r="M500">
            <v>129707</v>
          </cell>
          <cell r="N500">
            <v>138135</v>
          </cell>
          <cell r="O500">
            <v>102964</v>
          </cell>
          <cell r="P500">
            <v>101340</v>
          </cell>
          <cell r="Q500">
            <v>132778</v>
          </cell>
          <cell r="R500">
            <v>142758</v>
          </cell>
          <cell r="S500">
            <v>90670</v>
          </cell>
          <cell r="T500">
            <v>146291</v>
          </cell>
          <cell r="U500">
            <v>120280</v>
          </cell>
          <cell r="V500">
            <v>128311</v>
          </cell>
          <cell r="W500">
            <v>151259</v>
          </cell>
          <cell r="X500">
            <v>109327</v>
          </cell>
          <cell r="Y500">
            <v>143509</v>
          </cell>
          <cell r="Z500">
            <v>168898</v>
          </cell>
          <cell r="AA500">
            <v>55068</v>
          </cell>
          <cell r="AB500">
            <v>0</v>
          </cell>
          <cell r="AC500">
            <v>617</v>
          </cell>
          <cell r="AD500">
            <v>451</v>
          </cell>
          <cell r="AE500">
            <v>0</v>
          </cell>
          <cell r="AF500">
            <v>950</v>
          </cell>
          <cell r="AG500">
            <v>0</v>
          </cell>
          <cell r="AH500">
            <v>0</v>
          </cell>
          <cell r="AI500">
            <v>1785</v>
          </cell>
          <cell r="AJ500">
            <v>0</v>
          </cell>
          <cell r="AK500">
            <v>0</v>
          </cell>
          <cell r="AL500">
            <v>0</v>
          </cell>
          <cell r="AM500">
            <v>0</v>
          </cell>
          <cell r="AN500">
            <v>6973</v>
          </cell>
          <cell r="AO500">
            <v>109724</v>
          </cell>
          <cell r="AP500">
            <v>87174</v>
          </cell>
          <cell r="AQ500">
            <v>98546</v>
          </cell>
          <cell r="AR500">
            <v>102874</v>
          </cell>
        </row>
        <row r="501">
          <cell r="A501" t="str">
            <v>MYLAN LABS, INC.</v>
          </cell>
          <cell r="B501" t="str">
            <v>TAMOXIFEN CIT 02/2003 MYN</v>
          </cell>
          <cell r="C501" t="str">
            <v>Sales $</v>
          </cell>
          <cell r="D501" t="str">
            <v>02/2003 MYN</v>
          </cell>
          <cell r="E501" t="str">
            <v>02/2003</v>
          </cell>
          <cell r="F501" t="str">
            <v>02</v>
          </cell>
          <cell r="G501" t="str">
            <v>2003</v>
          </cell>
          <cell r="H501" t="str">
            <v>02/1/2003</v>
          </cell>
          <cell r="I501">
            <v>204645</v>
          </cell>
          <cell r="J501">
            <v>200865</v>
          </cell>
          <cell r="K501">
            <v>270991</v>
          </cell>
          <cell r="L501">
            <v>242351</v>
          </cell>
          <cell r="M501">
            <v>263018</v>
          </cell>
          <cell r="N501">
            <v>410479</v>
          </cell>
          <cell r="O501">
            <v>290728</v>
          </cell>
          <cell r="P501">
            <v>215431</v>
          </cell>
          <cell r="Q501">
            <v>298325</v>
          </cell>
          <cell r="R501">
            <v>319422</v>
          </cell>
          <cell r="S501">
            <v>287261</v>
          </cell>
          <cell r="T501">
            <v>404903</v>
          </cell>
          <cell r="U501">
            <v>201362</v>
          </cell>
          <cell r="V501">
            <v>258870</v>
          </cell>
          <cell r="W501">
            <v>350525</v>
          </cell>
          <cell r="X501">
            <v>236501</v>
          </cell>
          <cell r="Y501">
            <v>242038</v>
          </cell>
          <cell r="Z501">
            <v>208478</v>
          </cell>
          <cell r="AA501">
            <v>148738</v>
          </cell>
          <cell r="AB501">
            <v>85501</v>
          </cell>
          <cell r="AC501">
            <v>249699</v>
          </cell>
          <cell r="AD501">
            <v>401373</v>
          </cell>
          <cell r="AE501">
            <v>209214</v>
          </cell>
          <cell r="AF501">
            <v>194409</v>
          </cell>
          <cell r="AG501">
            <v>131793</v>
          </cell>
          <cell r="AH501">
            <v>128426</v>
          </cell>
          <cell r="AI501">
            <v>145962</v>
          </cell>
          <cell r="AJ501">
            <v>76982</v>
          </cell>
          <cell r="AK501">
            <v>31429</v>
          </cell>
          <cell r="AL501">
            <v>31641</v>
          </cell>
          <cell r="AM501">
            <v>19376</v>
          </cell>
          <cell r="AN501">
            <v>13182</v>
          </cell>
          <cell r="AO501">
            <v>9838</v>
          </cell>
          <cell r="AP501">
            <v>5841</v>
          </cell>
          <cell r="AQ501">
            <v>2922</v>
          </cell>
          <cell r="AR501">
            <v>1022</v>
          </cell>
        </row>
        <row r="502">
          <cell r="A502" t="str">
            <v>MYLAN LABS, INC.</v>
          </cell>
          <cell r="B502" t="str">
            <v>TAMSULOSIN HCL 04/2010 MYN</v>
          </cell>
          <cell r="C502" t="str">
            <v>Sales $</v>
          </cell>
          <cell r="D502" t="str">
            <v>04/2010 MYN</v>
          </cell>
          <cell r="E502" t="str">
            <v>04/2010</v>
          </cell>
          <cell r="F502" t="str">
            <v>04</v>
          </cell>
          <cell r="G502" t="str">
            <v>2010</v>
          </cell>
          <cell r="H502" t="str">
            <v>04/1/2010</v>
          </cell>
          <cell r="I502">
            <v>2027047</v>
          </cell>
          <cell r="J502">
            <v>999041</v>
          </cell>
          <cell r="K502">
            <v>950138</v>
          </cell>
          <cell r="L502">
            <v>910936</v>
          </cell>
          <cell r="M502">
            <v>1789237</v>
          </cell>
          <cell r="N502">
            <v>933857</v>
          </cell>
          <cell r="O502">
            <v>371711</v>
          </cell>
          <cell r="P502">
            <v>963947</v>
          </cell>
          <cell r="Q502">
            <v>875886</v>
          </cell>
          <cell r="R502">
            <v>903460</v>
          </cell>
          <cell r="S502">
            <v>1532666</v>
          </cell>
          <cell r="T502">
            <v>1942036</v>
          </cell>
          <cell r="U502">
            <v>670366</v>
          </cell>
          <cell r="V502">
            <v>676579</v>
          </cell>
          <cell r="W502">
            <v>635036</v>
          </cell>
          <cell r="X502">
            <v>577562</v>
          </cell>
          <cell r="Y502">
            <v>548855</v>
          </cell>
          <cell r="Z502">
            <v>763259</v>
          </cell>
          <cell r="AA502">
            <v>305334</v>
          </cell>
          <cell r="AB502">
            <v>337995</v>
          </cell>
          <cell r="AC502">
            <v>766817</v>
          </cell>
          <cell r="AD502">
            <v>812383</v>
          </cell>
          <cell r="AE502">
            <v>283659</v>
          </cell>
          <cell r="AF502">
            <v>872177</v>
          </cell>
          <cell r="AG502">
            <v>687286</v>
          </cell>
          <cell r="AH502">
            <v>389236</v>
          </cell>
          <cell r="AI502">
            <v>939737</v>
          </cell>
          <cell r="AJ502">
            <v>720547</v>
          </cell>
          <cell r="AK502">
            <v>638377</v>
          </cell>
          <cell r="AL502">
            <v>699982</v>
          </cell>
          <cell r="AM502">
            <v>584713</v>
          </cell>
          <cell r="AN502">
            <v>645879</v>
          </cell>
          <cell r="AO502">
            <v>710295</v>
          </cell>
          <cell r="AP502">
            <v>640670</v>
          </cell>
          <cell r="AQ502">
            <v>602706</v>
          </cell>
          <cell r="AR502">
            <v>453926</v>
          </cell>
        </row>
        <row r="503">
          <cell r="A503" t="str">
            <v>MYLAN LABS, INC.</v>
          </cell>
          <cell r="B503" t="str">
            <v>TAMSULOSIN HCL 05/2010 M/I</v>
          </cell>
          <cell r="C503" t="str">
            <v>Sales $</v>
          </cell>
          <cell r="D503" t="str">
            <v>05/2010 M/I</v>
          </cell>
          <cell r="E503" t="str">
            <v>05/2010</v>
          </cell>
          <cell r="F503" t="str">
            <v>05</v>
          </cell>
          <cell r="G503" t="str">
            <v>2010</v>
          </cell>
          <cell r="H503" t="str">
            <v>05/1/2010</v>
          </cell>
          <cell r="I503">
            <v>286980</v>
          </cell>
          <cell r="J503">
            <v>269178</v>
          </cell>
          <cell r="K503">
            <v>341071</v>
          </cell>
          <cell r="L503">
            <v>268644</v>
          </cell>
          <cell r="M503">
            <v>258150</v>
          </cell>
          <cell r="N503">
            <v>307889</v>
          </cell>
          <cell r="O503">
            <v>246000</v>
          </cell>
          <cell r="P503">
            <v>234362</v>
          </cell>
          <cell r="Q503">
            <v>282384</v>
          </cell>
          <cell r="R503">
            <v>252580</v>
          </cell>
          <cell r="S503">
            <v>228590</v>
          </cell>
          <cell r="T503">
            <v>271015</v>
          </cell>
          <cell r="U503">
            <v>258316</v>
          </cell>
          <cell r="V503">
            <v>247113</v>
          </cell>
          <cell r="W503">
            <v>272985</v>
          </cell>
          <cell r="X503">
            <v>222940</v>
          </cell>
          <cell r="Y503">
            <v>215909</v>
          </cell>
          <cell r="Z503">
            <v>262052</v>
          </cell>
          <cell r="AA503">
            <v>226768</v>
          </cell>
          <cell r="AB503">
            <v>202485</v>
          </cell>
          <cell r="AC503">
            <v>280120</v>
          </cell>
          <cell r="AD503">
            <v>222000</v>
          </cell>
          <cell r="AE503">
            <v>219377</v>
          </cell>
          <cell r="AF503">
            <v>278053</v>
          </cell>
          <cell r="AG503">
            <v>234234</v>
          </cell>
          <cell r="AH503">
            <v>233034</v>
          </cell>
          <cell r="AI503">
            <v>286009</v>
          </cell>
          <cell r="AJ503">
            <v>215949</v>
          </cell>
          <cell r="AK503">
            <v>215352</v>
          </cell>
          <cell r="AL503">
            <v>232239</v>
          </cell>
          <cell r="AM503">
            <v>299292</v>
          </cell>
          <cell r="AN503">
            <v>251101</v>
          </cell>
          <cell r="AO503">
            <v>220256</v>
          </cell>
          <cell r="AP503">
            <v>179005</v>
          </cell>
          <cell r="AQ503">
            <v>166158</v>
          </cell>
          <cell r="AR503">
            <v>218075</v>
          </cell>
        </row>
        <row r="504">
          <cell r="A504" t="str">
            <v>MYLAN LABS, INC.</v>
          </cell>
          <cell r="B504" t="str">
            <v>TEMAZEPAM 03/1987 MYN</v>
          </cell>
          <cell r="C504" t="str">
            <v>Sales $</v>
          </cell>
          <cell r="D504" t="str">
            <v>03/1987 MYN</v>
          </cell>
          <cell r="E504" t="str">
            <v>03/1987</v>
          </cell>
          <cell r="F504" t="str">
            <v>03</v>
          </cell>
          <cell r="G504" t="str">
            <v>1987</v>
          </cell>
          <cell r="H504" t="str">
            <v>03/1/1987</v>
          </cell>
          <cell r="I504">
            <v>1870679</v>
          </cell>
          <cell r="J504">
            <v>1937455</v>
          </cell>
          <cell r="K504">
            <v>2409559</v>
          </cell>
          <cell r="L504">
            <v>1889112</v>
          </cell>
          <cell r="M504">
            <v>1905283</v>
          </cell>
          <cell r="N504">
            <v>2274744</v>
          </cell>
          <cell r="O504">
            <v>1895091</v>
          </cell>
          <cell r="P504">
            <v>2153358</v>
          </cell>
          <cell r="Q504">
            <v>2551596</v>
          </cell>
          <cell r="R504">
            <v>2220224</v>
          </cell>
          <cell r="S504">
            <v>2091584</v>
          </cell>
          <cell r="T504">
            <v>2735958</v>
          </cell>
          <cell r="U504">
            <v>2294960</v>
          </cell>
          <cell r="V504">
            <v>2936803</v>
          </cell>
          <cell r="W504">
            <v>3506883</v>
          </cell>
          <cell r="X504">
            <v>2707658</v>
          </cell>
          <cell r="Y504">
            <v>2774395</v>
          </cell>
          <cell r="Z504">
            <v>3412523</v>
          </cell>
          <cell r="AA504">
            <v>2654469</v>
          </cell>
          <cell r="AB504">
            <v>2735704</v>
          </cell>
          <cell r="AC504">
            <v>3398846</v>
          </cell>
          <cell r="AD504">
            <v>2721979</v>
          </cell>
          <cell r="AE504">
            <v>2690264</v>
          </cell>
          <cell r="AF504">
            <v>3340359</v>
          </cell>
          <cell r="AG504">
            <v>3110191</v>
          </cell>
          <cell r="AH504">
            <v>3237933</v>
          </cell>
          <cell r="AI504">
            <v>3735125</v>
          </cell>
          <cell r="AJ504">
            <v>2258908</v>
          </cell>
          <cell r="AK504">
            <v>1989574</v>
          </cell>
          <cell r="AL504">
            <v>2365160</v>
          </cell>
          <cell r="AM504">
            <v>2579462</v>
          </cell>
          <cell r="AN504">
            <v>2437413</v>
          </cell>
          <cell r="AO504">
            <v>3156651</v>
          </cell>
          <cell r="AP504">
            <v>2566831</v>
          </cell>
          <cell r="AQ504">
            <v>2751202</v>
          </cell>
          <cell r="AR504">
            <v>2667682</v>
          </cell>
        </row>
        <row r="505">
          <cell r="A505" t="str">
            <v>MYLAN LABS, INC.</v>
          </cell>
          <cell r="B505" t="str">
            <v>TEMAZEPAM 04/1988 M/I</v>
          </cell>
          <cell r="C505" t="str">
            <v>Sales $</v>
          </cell>
          <cell r="D505" t="str">
            <v>04/1988 M/I</v>
          </cell>
          <cell r="E505" t="str">
            <v>04/1988</v>
          </cell>
          <cell r="F505" t="str">
            <v>04</v>
          </cell>
          <cell r="G505" t="str">
            <v>1988</v>
          </cell>
          <cell r="H505" t="str">
            <v>04/1/1988</v>
          </cell>
          <cell r="I505">
            <v>5922</v>
          </cell>
          <cell r="J505">
            <v>5654</v>
          </cell>
          <cell r="K505">
            <v>7815</v>
          </cell>
          <cell r="L505">
            <v>5718</v>
          </cell>
          <cell r="M505">
            <v>5415</v>
          </cell>
          <cell r="N505">
            <v>6702</v>
          </cell>
          <cell r="O505">
            <v>5653</v>
          </cell>
          <cell r="P505">
            <v>6286</v>
          </cell>
          <cell r="Q505">
            <v>12217</v>
          </cell>
          <cell r="R505">
            <v>9154</v>
          </cell>
          <cell r="S505">
            <v>12429</v>
          </cell>
          <cell r="T505">
            <v>17037</v>
          </cell>
          <cell r="U505">
            <v>9071</v>
          </cell>
          <cell r="V505">
            <v>7065</v>
          </cell>
          <cell r="W505">
            <v>8037</v>
          </cell>
          <cell r="X505">
            <v>6315</v>
          </cell>
          <cell r="Y505">
            <v>5710</v>
          </cell>
          <cell r="Z505">
            <v>6770</v>
          </cell>
          <cell r="AA505">
            <v>5113</v>
          </cell>
          <cell r="AB505">
            <v>6027</v>
          </cell>
          <cell r="AC505">
            <v>7414</v>
          </cell>
          <cell r="AD505">
            <v>6161</v>
          </cell>
          <cell r="AE505">
            <v>6237</v>
          </cell>
          <cell r="AF505">
            <v>8842</v>
          </cell>
          <cell r="AG505">
            <v>6304</v>
          </cell>
          <cell r="AH505">
            <v>6445</v>
          </cell>
          <cell r="AI505">
            <v>7437</v>
          </cell>
          <cell r="AJ505">
            <v>5640</v>
          </cell>
          <cell r="AK505">
            <v>5456</v>
          </cell>
          <cell r="AL505">
            <v>6368</v>
          </cell>
          <cell r="AM505">
            <v>4727</v>
          </cell>
          <cell r="AN505">
            <v>5434</v>
          </cell>
          <cell r="AO505">
            <v>7075</v>
          </cell>
          <cell r="AP505">
            <v>5421</v>
          </cell>
          <cell r="AQ505">
            <v>4798</v>
          </cell>
          <cell r="AR505">
            <v>5707</v>
          </cell>
        </row>
        <row r="506">
          <cell r="A506" t="str">
            <v>MYLAN LABS, INC.</v>
          </cell>
          <cell r="B506" t="str">
            <v>TERAZOSIN HCL 01/2003 M/I</v>
          </cell>
          <cell r="C506" t="str">
            <v>Sales $</v>
          </cell>
          <cell r="D506" t="str">
            <v>01/2003 M/I</v>
          </cell>
          <cell r="E506" t="str">
            <v>01/2003</v>
          </cell>
          <cell r="F506" t="str">
            <v>01</v>
          </cell>
          <cell r="G506" t="str">
            <v>2003</v>
          </cell>
          <cell r="H506" t="str">
            <v>01/1/2003</v>
          </cell>
          <cell r="I506">
            <v>4169</v>
          </cell>
          <cell r="J506">
            <v>3703</v>
          </cell>
          <cell r="K506">
            <v>5159</v>
          </cell>
          <cell r="L506">
            <v>3836</v>
          </cell>
          <cell r="M506">
            <v>4260</v>
          </cell>
          <cell r="N506">
            <v>4754</v>
          </cell>
          <cell r="O506">
            <v>3426</v>
          </cell>
          <cell r="P506">
            <v>3780</v>
          </cell>
          <cell r="Q506">
            <v>5556</v>
          </cell>
          <cell r="R506">
            <v>2795</v>
          </cell>
          <cell r="S506">
            <v>2806</v>
          </cell>
          <cell r="T506">
            <v>4757</v>
          </cell>
          <cell r="U506">
            <v>2685</v>
          </cell>
          <cell r="V506">
            <v>2366</v>
          </cell>
          <cell r="W506">
            <v>3663</v>
          </cell>
          <cell r="X506">
            <v>3005</v>
          </cell>
          <cell r="Y506">
            <v>2916</v>
          </cell>
          <cell r="Z506">
            <v>3737</v>
          </cell>
          <cell r="AA506">
            <v>2319</v>
          </cell>
          <cell r="AB506">
            <v>2370</v>
          </cell>
          <cell r="AC506">
            <v>2967</v>
          </cell>
          <cell r="AD506">
            <v>2492</v>
          </cell>
          <cell r="AE506">
            <v>2334</v>
          </cell>
          <cell r="AF506">
            <v>2665</v>
          </cell>
          <cell r="AG506">
            <v>2423</v>
          </cell>
          <cell r="AH506">
            <v>2268</v>
          </cell>
          <cell r="AI506">
            <v>2728</v>
          </cell>
          <cell r="AJ506">
            <v>1994</v>
          </cell>
          <cell r="AK506">
            <v>1958</v>
          </cell>
          <cell r="AL506">
            <v>2907</v>
          </cell>
          <cell r="AM506">
            <v>3655</v>
          </cell>
          <cell r="AN506">
            <v>3366</v>
          </cell>
          <cell r="AO506">
            <v>4065</v>
          </cell>
          <cell r="AP506">
            <v>3494</v>
          </cell>
          <cell r="AQ506">
            <v>3451</v>
          </cell>
          <cell r="AR506">
            <v>3966</v>
          </cell>
        </row>
        <row r="507">
          <cell r="A507" t="str">
            <v>MYLAN LABS, INC.</v>
          </cell>
          <cell r="B507" t="str">
            <v>TERAZOSIN HCL 03/2000 MYN</v>
          </cell>
          <cell r="C507" t="str">
            <v>Sales $</v>
          </cell>
          <cell r="D507" t="str">
            <v>03/2000 MYN</v>
          </cell>
          <cell r="E507" t="str">
            <v>03/2000</v>
          </cell>
          <cell r="F507" t="str">
            <v>03</v>
          </cell>
          <cell r="G507" t="str">
            <v>2000</v>
          </cell>
          <cell r="H507" t="str">
            <v>03/1/2000</v>
          </cell>
          <cell r="I507">
            <v>252429</v>
          </cell>
          <cell r="J507">
            <v>252320</v>
          </cell>
          <cell r="K507">
            <v>319185</v>
          </cell>
          <cell r="L507">
            <v>252519</v>
          </cell>
          <cell r="M507">
            <v>264198</v>
          </cell>
          <cell r="N507">
            <v>315707</v>
          </cell>
          <cell r="O507">
            <v>252176</v>
          </cell>
          <cell r="P507">
            <v>254053</v>
          </cell>
          <cell r="Q507">
            <v>477000</v>
          </cell>
          <cell r="R507">
            <v>305459</v>
          </cell>
          <cell r="S507">
            <v>266006</v>
          </cell>
          <cell r="T507">
            <v>356978</v>
          </cell>
          <cell r="U507">
            <v>291933</v>
          </cell>
          <cell r="V507">
            <v>266903</v>
          </cell>
          <cell r="W507">
            <v>311333</v>
          </cell>
          <cell r="X507">
            <v>270652</v>
          </cell>
          <cell r="Y507">
            <v>300852</v>
          </cell>
          <cell r="Z507">
            <v>385787</v>
          </cell>
          <cell r="AA507">
            <v>278261</v>
          </cell>
          <cell r="AB507">
            <v>291218</v>
          </cell>
          <cell r="AC507">
            <v>354240</v>
          </cell>
          <cell r="AD507">
            <v>284337</v>
          </cell>
          <cell r="AE507">
            <v>275512</v>
          </cell>
          <cell r="AF507">
            <v>280055</v>
          </cell>
          <cell r="AG507">
            <v>283356</v>
          </cell>
          <cell r="AH507">
            <v>282458</v>
          </cell>
          <cell r="AI507">
            <v>345533</v>
          </cell>
          <cell r="AJ507">
            <v>272794</v>
          </cell>
          <cell r="AK507">
            <v>294048</v>
          </cell>
          <cell r="AL507">
            <v>348693</v>
          </cell>
          <cell r="AM507">
            <v>259190</v>
          </cell>
          <cell r="AN507">
            <v>267338</v>
          </cell>
          <cell r="AO507">
            <v>368468</v>
          </cell>
          <cell r="AP507">
            <v>297567</v>
          </cell>
          <cell r="AQ507">
            <v>271566</v>
          </cell>
          <cell r="AR507">
            <v>304077</v>
          </cell>
        </row>
        <row r="508">
          <cell r="A508" t="str">
            <v>MYLAN LABS, INC.</v>
          </cell>
          <cell r="B508" t="str">
            <v>TERBINAFINE HCL 08/2007 MYN</v>
          </cell>
          <cell r="C508" t="str">
            <v>Sales $</v>
          </cell>
          <cell r="D508" t="str">
            <v>08/2007 MYN</v>
          </cell>
          <cell r="E508" t="str">
            <v>08/2007</v>
          </cell>
          <cell r="F508" t="str">
            <v>08</v>
          </cell>
          <cell r="G508" t="str">
            <v>2007</v>
          </cell>
          <cell r="H508" t="str">
            <v>08/1/2007</v>
          </cell>
          <cell r="I508">
            <v>56241</v>
          </cell>
          <cell r="J508">
            <v>60004</v>
          </cell>
          <cell r="K508">
            <v>73693</v>
          </cell>
          <cell r="L508">
            <v>23645</v>
          </cell>
          <cell r="M508">
            <v>20953</v>
          </cell>
          <cell r="N508">
            <v>28311</v>
          </cell>
          <cell r="O508">
            <v>19258</v>
          </cell>
          <cell r="P508">
            <v>29955</v>
          </cell>
          <cell r="Q508">
            <v>21515</v>
          </cell>
          <cell r="R508">
            <v>14353</v>
          </cell>
          <cell r="S508">
            <v>15258</v>
          </cell>
          <cell r="T508">
            <v>16397</v>
          </cell>
          <cell r="U508">
            <v>12030</v>
          </cell>
          <cell r="V508">
            <v>11720</v>
          </cell>
          <cell r="W508">
            <v>15879</v>
          </cell>
          <cell r="X508">
            <v>9976</v>
          </cell>
          <cell r="Y508">
            <v>9864</v>
          </cell>
          <cell r="Z508">
            <v>11478</v>
          </cell>
          <cell r="AA508">
            <v>14154</v>
          </cell>
          <cell r="AB508">
            <v>3425</v>
          </cell>
          <cell r="AC508">
            <v>244</v>
          </cell>
          <cell r="AD508">
            <v>92</v>
          </cell>
          <cell r="AE508">
            <v>123</v>
          </cell>
          <cell r="AF508">
            <v>42</v>
          </cell>
          <cell r="AG508">
            <v>44</v>
          </cell>
          <cell r="AH508">
            <v>19</v>
          </cell>
          <cell r="AI508">
            <v>62</v>
          </cell>
          <cell r="AJ508">
            <v>28</v>
          </cell>
          <cell r="AK508">
            <v>17</v>
          </cell>
          <cell r="AL508">
            <v>22</v>
          </cell>
          <cell r="AM508">
            <v>0</v>
          </cell>
          <cell r="AN508">
            <v>0</v>
          </cell>
          <cell r="AO508">
            <v>7</v>
          </cell>
          <cell r="AP508">
            <v>0</v>
          </cell>
          <cell r="AQ508">
            <v>22</v>
          </cell>
          <cell r="AR508">
            <v>0</v>
          </cell>
        </row>
        <row r="509">
          <cell r="A509" t="str">
            <v>MYLAN LABS, INC.</v>
          </cell>
          <cell r="B509" t="str">
            <v>TETRACYCLINE HCL 05/1981 MYN</v>
          </cell>
          <cell r="C509" t="str">
            <v>Sales $</v>
          </cell>
          <cell r="D509" t="str">
            <v>05/1981 MYN</v>
          </cell>
          <cell r="E509" t="str">
            <v>05/1981</v>
          </cell>
          <cell r="F509" t="str">
            <v>05</v>
          </cell>
          <cell r="G509" t="str">
            <v>1981</v>
          </cell>
          <cell r="H509" t="str">
            <v>05/1/1981</v>
          </cell>
          <cell r="I509">
            <v>52</v>
          </cell>
          <cell r="J509">
            <v>0</v>
          </cell>
          <cell r="K509">
            <v>19</v>
          </cell>
          <cell r="L509">
            <v>0</v>
          </cell>
          <cell r="M509">
            <v>45</v>
          </cell>
          <cell r="N509">
            <v>45</v>
          </cell>
          <cell r="O509">
            <v>54</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row>
        <row r="510">
          <cell r="A510" t="str">
            <v>MYLAN LABS, INC.</v>
          </cell>
          <cell r="B510" t="str">
            <v>THIAMINE HCL 07/2012 M/I</v>
          </cell>
          <cell r="C510" t="str">
            <v>Sales $</v>
          </cell>
          <cell r="D510" t="str">
            <v>07/2012 M/I</v>
          </cell>
          <cell r="E510" t="str">
            <v>07/2012</v>
          </cell>
          <cell r="F510" t="str">
            <v>07</v>
          </cell>
          <cell r="G510" t="str">
            <v>2012</v>
          </cell>
          <cell r="H510" t="str">
            <v>07/1/2012</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45857</v>
          </cell>
          <cell r="AB510">
            <v>131114</v>
          </cell>
          <cell r="AC510">
            <v>242564</v>
          </cell>
          <cell r="AD510">
            <v>472397</v>
          </cell>
          <cell r="AE510">
            <v>252893</v>
          </cell>
          <cell r="AF510">
            <v>485944</v>
          </cell>
          <cell r="AG510">
            <v>876596</v>
          </cell>
          <cell r="AH510">
            <v>252853</v>
          </cell>
          <cell r="AI510">
            <v>305442</v>
          </cell>
          <cell r="AJ510">
            <v>296778</v>
          </cell>
          <cell r="AK510">
            <v>301206</v>
          </cell>
          <cell r="AL510">
            <v>391977</v>
          </cell>
          <cell r="AM510">
            <v>450353</v>
          </cell>
          <cell r="AN510">
            <v>380968</v>
          </cell>
          <cell r="AO510">
            <v>605086</v>
          </cell>
          <cell r="AP510">
            <v>1035995</v>
          </cell>
          <cell r="AQ510">
            <v>327895</v>
          </cell>
          <cell r="AR510">
            <v>818127</v>
          </cell>
        </row>
        <row r="511">
          <cell r="A511" t="str">
            <v>MYLAN LABS, INC.</v>
          </cell>
          <cell r="B511" t="str">
            <v>THIORIDAZINE HCL 01/2003 M/I</v>
          </cell>
          <cell r="C511" t="str">
            <v>Sales $</v>
          </cell>
          <cell r="D511" t="str">
            <v>01/2003 M/I</v>
          </cell>
          <cell r="E511" t="str">
            <v>01/2003</v>
          </cell>
          <cell r="F511" t="str">
            <v>01</v>
          </cell>
          <cell r="G511" t="str">
            <v>2003</v>
          </cell>
          <cell r="H511" t="str">
            <v>01/1/2003</v>
          </cell>
          <cell r="I511">
            <v>1954</v>
          </cell>
          <cell r="J511">
            <v>1822</v>
          </cell>
          <cell r="K511">
            <v>2382</v>
          </cell>
          <cell r="L511">
            <v>1948</v>
          </cell>
          <cell r="M511">
            <v>2466</v>
          </cell>
          <cell r="N511">
            <v>3081</v>
          </cell>
          <cell r="O511">
            <v>2003</v>
          </cell>
          <cell r="P511">
            <v>2413</v>
          </cell>
          <cell r="Q511">
            <v>2174</v>
          </cell>
          <cell r="R511">
            <v>1730</v>
          </cell>
          <cell r="S511">
            <v>1065</v>
          </cell>
          <cell r="T511">
            <v>2116</v>
          </cell>
          <cell r="U511">
            <v>938</v>
          </cell>
          <cell r="V511">
            <v>851</v>
          </cell>
          <cell r="W511">
            <v>1581</v>
          </cell>
          <cell r="X511">
            <v>1333</v>
          </cell>
          <cell r="Y511">
            <v>1789</v>
          </cell>
          <cell r="Z511">
            <v>1808</v>
          </cell>
          <cell r="AA511">
            <v>1107</v>
          </cell>
          <cell r="AB511">
            <v>888</v>
          </cell>
          <cell r="AC511">
            <v>1135</v>
          </cell>
          <cell r="AD511">
            <v>836</v>
          </cell>
          <cell r="AE511">
            <v>1100</v>
          </cell>
          <cell r="AF511">
            <v>1473</v>
          </cell>
          <cell r="AG511">
            <v>1319</v>
          </cell>
          <cell r="AH511">
            <v>1248</v>
          </cell>
          <cell r="AI511">
            <v>2460</v>
          </cell>
          <cell r="AJ511">
            <v>2338</v>
          </cell>
          <cell r="AK511">
            <v>1955</v>
          </cell>
          <cell r="AL511">
            <v>3513</v>
          </cell>
          <cell r="AM511">
            <v>2995</v>
          </cell>
          <cell r="AN511">
            <v>2100</v>
          </cell>
          <cell r="AO511">
            <v>2724</v>
          </cell>
          <cell r="AP511">
            <v>1814</v>
          </cell>
          <cell r="AQ511">
            <v>2299</v>
          </cell>
          <cell r="AR511">
            <v>9125</v>
          </cell>
        </row>
        <row r="512">
          <cell r="A512" t="str">
            <v>MYLAN LABS, INC.</v>
          </cell>
          <cell r="B512" t="str">
            <v>THIORIDAZINE HCL 02/1984 MYN</v>
          </cell>
          <cell r="C512" t="str">
            <v>Sales $</v>
          </cell>
          <cell r="D512" t="str">
            <v>02/1984 MYN</v>
          </cell>
          <cell r="E512" t="str">
            <v>02/1984</v>
          </cell>
          <cell r="F512" t="str">
            <v>02</v>
          </cell>
          <cell r="G512" t="str">
            <v>1984</v>
          </cell>
          <cell r="H512" t="str">
            <v>02/1/1984</v>
          </cell>
          <cell r="I512">
            <v>195477</v>
          </cell>
          <cell r="J512">
            <v>196600</v>
          </cell>
          <cell r="K512">
            <v>246437</v>
          </cell>
          <cell r="L512">
            <v>197966</v>
          </cell>
          <cell r="M512">
            <v>191609</v>
          </cell>
          <cell r="N512">
            <v>243233</v>
          </cell>
          <cell r="O512">
            <v>192725</v>
          </cell>
          <cell r="P512">
            <v>193202</v>
          </cell>
          <cell r="Q512">
            <v>228720</v>
          </cell>
          <cell r="R512">
            <v>188778</v>
          </cell>
          <cell r="S512">
            <v>189510</v>
          </cell>
          <cell r="T512">
            <v>234803</v>
          </cell>
          <cell r="U512">
            <v>172074</v>
          </cell>
          <cell r="V512">
            <v>181007</v>
          </cell>
          <cell r="W512">
            <v>200325</v>
          </cell>
          <cell r="X512">
            <v>164406</v>
          </cell>
          <cell r="Y512">
            <v>164333</v>
          </cell>
          <cell r="Z512">
            <v>193583</v>
          </cell>
          <cell r="AA512">
            <v>155233</v>
          </cell>
          <cell r="AB512">
            <v>156415</v>
          </cell>
          <cell r="AC512">
            <v>194488</v>
          </cell>
          <cell r="AD512">
            <v>148765</v>
          </cell>
          <cell r="AE512">
            <v>232780</v>
          </cell>
          <cell r="AF512">
            <v>285899</v>
          </cell>
          <cell r="AG512">
            <v>229517</v>
          </cell>
          <cell r="AH512">
            <v>234607</v>
          </cell>
          <cell r="AI512">
            <v>277368</v>
          </cell>
          <cell r="AJ512">
            <v>218605</v>
          </cell>
          <cell r="AK512">
            <v>224934</v>
          </cell>
          <cell r="AL512">
            <v>258866</v>
          </cell>
          <cell r="AM512">
            <v>216678</v>
          </cell>
          <cell r="AN512">
            <v>213101</v>
          </cell>
          <cell r="AO512">
            <v>271890</v>
          </cell>
          <cell r="AP512">
            <v>220921</v>
          </cell>
          <cell r="AQ512">
            <v>208645</v>
          </cell>
          <cell r="AR512">
            <v>332402</v>
          </cell>
        </row>
        <row r="513">
          <cell r="A513" t="str">
            <v>MYLAN LABS, INC.</v>
          </cell>
          <cell r="B513" t="str">
            <v>THIOTHIXENE 10/1987 MYN</v>
          </cell>
          <cell r="C513" t="str">
            <v>Sales $</v>
          </cell>
          <cell r="D513" t="str">
            <v>10/1987 MYN</v>
          </cell>
          <cell r="E513" t="str">
            <v>10/1987</v>
          </cell>
          <cell r="F513" t="str">
            <v>10</v>
          </cell>
          <cell r="G513" t="str">
            <v>1987</v>
          </cell>
          <cell r="H513" t="str">
            <v>10/1/1987</v>
          </cell>
          <cell r="I513">
            <v>198738</v>
          </cell>
          <cell r="J513">
            <v>153538</v>
          </cell>
          <cell r="K513">
            <v>255236</v>
          </cell>
          <cell r="L513">
            <v>170878</v>
          </cell>
          <cell r="M513">
            <v>133043</v>
          </cell>
          <cell r="N513">
            <v>212394</v>
          </cell>
          <cell r="O513">
            <v>199179</v>
          </cell>
          <cell r="P513">
            <v>189331</v>
          </cell>
          <cell r="Q513">
            <v>352155</v>
          </cell>
          <cell r="R513">
            <v>266641</v>
          </cell>
          <cell r="S513">
            <v>262719</v>
          </cell>
          <cell r="T513">
            <v>482544</v>
          </cell>
          <cell r="U513">
            <v>505439</v>
          </cell>
          <cell r="V513">
            <v>493315</v>
          </cell>
          <cell r="W513">
            <v>630779</v>
          </cell>
          <cell r="X513">
            <v>522519</v>
          </cell>
          <cell r="Y513">
            <v>520445</v>
          </cell>
          <cell r="Z513">
            <v>623990</v>
          </cell>
          <cell r="AA513">
            <v>514023</v>
          </cell>
          <cell r="AB513">
            <v>511606</v>
          </cell>
          <cell r="AC513">
            <v>635405</v>
          </cell>
          <cell r="AD513">
            <v>517188</v>
          </cell>
          <cell r="AE513">
            <v>546952</v>
          </cell>
          <cell r="AF513">
            <v>678555</v>
          </cell>
          <cell r="AG513">
            <v>562319</v>
          </cell>
          <cell r="AH513">
            <v>554717</v>
          </cell>
          <cell r="AI513">
            <v>671924</v>
          </cell>
          <cell r="AJ513">
            <v>551742</v>
          </cell>
          <cell r="AK513">
            <v>535864</v>
          </cell>
          <cell r="AL513">
            <v>655417</v>
          </cell>
          <cell r="AM513">
            <v>542869</v>
          </cell>
          <cell r="AN513">
            <v>564705</v>
          </cell>
          <cell r="AO513">
            <v>704058</v>
          </cell>
          <cell r="AP513">
            <v>536504</v>
          </cell>
          <cell r="AQ513">
            <v>425824</v>
          </cell>
          <cell r="AR513">
            <v>425124</v>
          </cell>
        </row>
        <row r="514">
          <cell r="A514" t="str">
            <v>MYLAN LABS, INC.</v>
          </cell>
          <cell r="B514" t="str">
            <v>THIOTHIXENE 12/2002 M/I</v>
          </cell>
          <cell r="C514" t="str">
            <v>Sales $</v>
          </cell>
          <cell r="D514" t="str">
            <v>12/2002 M/I</v>
          </cell>
          <cell r="E514" t="str">
            <v>12/2002</v>
          </cell>
          <cell r="F514" t="str">
            <v>12</v>
          </cell>
          <cell r="G514" t="str">
            <v>2002</v>
          </cell>
          <cell r="H514" t="str">
            <v>12/1/2002</v>
          </cell>
          <cell r="I514">
            <v>2558</v>
          </cell>
          <cell r="J514">
            <v>2576</v>
          </cell>
          <cell r="K514">
            <v>5506</v>
          </cell>
          <cell r="L514">
            <v>3924</v>
          </cell>
          <cell r="M514">
            <v>7139</v>
          </cell>
          <cell r="N514">
            <v>9455</v>
          </cell>
          <cell r="O514">
            <v>2053</v>
          </cell>
          <cell r="P514">
            <v>11991</v>
          </cell>
          <cell r="Q514">
            <v>16429</v>
          </cell>
          <cell r="R514">
            <v>5715</v>
          </cell>
          <cell r="S514">
            <v>5577</v>
          </cell>
          <cell r="T514">
            <v>10253</v>
          </cell>
          <cell r="U514">
            <v>6846</v>
          </cell>
          <cell r="V514">
            <v>6341</v>
          </cell>
          <cell r="W514">
            <v>10553</v>
          </cell>
          <cell r="X514">
            <v>8303</v>
          </cell>
          <cell r="Y514">
            <v>9756</v>
          </cell>
          <cell r="Z514">
            <v>11992</v>
          </cell>
          <cell r="AA514">
            <v>10970</v>
          </cell>
          <cell r="AB514">
            <v>11551</v>
          </cell>
          <cell r="AC514">
            <v>14821</v>
          </cell>
          <cell r="AD514">
            <v>10586</v>
          </cell>
          <cell r="AE514">
            <v>10722</v>
          </cell>
          <cell r="AF514">
            <v>13474</v>
          </cell>
          <cell r="AG514">
            <v>10809</v>
          </cell>
          <cell r="AH514">
            <v>11492</v>
          </cell>
          <cell r="AI514">
            <v>14483</v>
          </cell>
          <cell r="AJ514">
            <v>12743</v>
          </cell>
          <cell r="AK514">
            <v>14778</v>
          </cell>
          <cell r="AL514">
            <v>15309</v>
          </cell>
          <cell r="AM514">
            <v>14828</v>
          </cell>
          <cell r="AN514">
            <v>15168</v>
          </cell>
          <cell r="AO514">
            <v>18094</v>
          </cell>
          <cell r="AP514">
            <v>15055</v>
          </cell>
          <cell r="AQ514">
            <v>15427</v>
          </cell>
          <cell r="AR514">
            <v>10093</v>
          </cell>
        </row>
        <row r="515">
          <cell r="A515" t="str">
            <v>MYLAN LABS, INC.</v>
          </cell>
          <cell r="B515" t="str">
            <v>TIMOLOL MAL 09/1990 MYN</v>
          </cell>
          <cell r="C515" t="str">
            <v>Sales $</v>
          </cell>
          <cell r="D515" t="str">
            <v>09/1990 MYN</v>
          </cell>
          <cell r="E515" t="str">
            <v>09/1990</v>
          </cell>
          <cell r="F515" t="str">
            <v>09</v>
          </cell>
          <cell r="G515" t="str">
            <v>1990</v>
          </cell>
          <cell r="H515" t="str">
            <v>09/1/1990</v>
          </cell>
          <cell r="I515">
            <v>147807</v>
          </cell>
          <cell r="J515">
            <v>144503</v>
          </cell>
          <cell r="K515">
            <v>179855</v>
          </cell>
          <cell r="L515">
            <v>137397</v>
          </cell>
          <cell r="M515">
            <v>142224</v>
          </cell>
          <cell r="N515">
            <v>177019</v>
          </cell>
          <cell r="O515">
            <v>134735</v>
          </cell>
          <cell r="P515">
            <v>131793</v>
          </cell>
          <cell r="Q515">
            <v>168201</v>
          </cell>
          <cell r="R515">
            <v>132626</v>
          </cell>
          <cell r="S515">
            <v>130134</v>
          </cell>
          <cell r="T515">
            <v>175863</v>
          </cell>
          <cell r="U515">
            <v>138073</v>
          </cell>
          <cell r="V515">
            <v>142647</v>
          </cell>
          <cell r="W515">
            <v>158648</v>
          </cell>
          <cell r="X515">
            <v>133303</v>
          </cell>
          <cell r="Y515">
            <v>135995</v>
          </cell>
          <cell r="Z515">
            <v>180482</v>
          </cell>
          <cell r="AA515">
            <v>183699</v>
          </cell>
          <cell r="AB515">
            <v>186653</v>
          </cell>
          <cell r="AC515">
            <v>236636</v>
          </cell>
          <cell r="AD515">
            <v>191316</v>
          </cell>
          <cell r="AE515">
            <v>182190</v>
          </cell>
          <cell r="AF515">
            <v>228497</v>
          </cell>
          <cell r="AG515">
            <v>200610</v>
          </cell>
          <cell r="AH515">
            <v>197801</v>
          </cell>
          <cell r="AI515">
            <v>254288</v>
          </cell>
          <cell r="AJ515">
            <v>202642</v>
          </cell>
          <cell r="AK515">
            <v>194780</v>
          </cell>
          <cell r="AL515">
            <v>241990</v>
          </cell>
          <cell r="AM515">
            <v>202819</v>
          </cell>
          <cell r="AN515">
            <v>204385</v>
          </cell>
          <cell r="AO515">
            <v>250739</v>
          </cell>
          <cell r="AP515">
            <v>207428</v>
          </cell>
          <cell r="AQ515">
            <v>189388</v>
          </cell>
          <cell r="AR515">
            <v>236584</v>
          </cell>
        </row>
        <row r="516">
          <cell r="A516" t="str">
            <v>MYLAN LABS, INC.</v>
          </cell>
          <cell r="B516" t="str">
            <v>TIZANIDINE HCL 05/2003 MYN</v>
          </cell>
          <cell r="C516" t="str">
            <v>Sales $</v>
          </cell>
          <cell r="D516" t="str">
            <v>05/2003 MYN</v>
          </cell>
          <cell r="E516" t="str">
            <v>05/2003</v>
          </cell>
          <cell r="F516" t="str">
            <v>05</v>
          </cell>
          <cell r="G516" t="str">
            <v>2003</v>
          </cell>
          <cell r="H516" t="str">
            <v>05/1/2003</v>
          </cell>
          <cell r="I516">
            <v>331853</v>
          </cell>
          <cell r="J516">
            <v>347567</v>
          </cell>
          <cell r="K516">
            <v>452190</v>
          </cell>
          <cell r="L516">
            <v>340280</v>
          </cell>
          <cell r="M516">
            <v>367976</v>
          </cell>
          <cell r="N516">
            <v>370969</v>
          </cell>
          <cell r="O516">
            <v>284299</v>
          </cell>
          <cell r="P516">
            <v>287882</v>
          </cell>
          <cell r="Q516">
            <v>651564</v>
          </cell>
          <cell r="R516">
            <v>457677</v>
          </cell>
          <cell r="S516">
            <v>489474</v>
          </cell>
          <cell r="T516">
            <v>622428</v>
          </cell>
          <cell r="U516">
            <v>417840</v>
          </cell>
          <cell r="V516">
            <v>455791</v>
          </cell>
          <cell r="W516">
            <v>527035</v>
          </cell>
          <cell r="X516">
            <v>418470</v>
          </cell>
          <cell r="Y516">
            <v>456048</v>
          </cell>
          <cell r="Z516">
            <v>597382</v>
          </cell>
          <cell r="AA516">
            <v>463861</v>
          </cell>
          <cell r="AB516">
            <v>470598</v>
          </cell>
          <cell r="AC516">
            <v>594840</v>
          </cell>
          <cell r="AD516">
            <v>466159</v>
          </cell>
          <cell r="AE516">
            <v>481931</v>
          </cell>
          <cell r="AF516">
            <v>581111</v>
          </cell>
          <cell r="AG516">
            <v>515988</v>
          </cell>
          <cell r="AH516">
            <v>550280</v>
          </cell>
          <cell r="AI516">
            <v>687421</v>
          </cell>
          <cell r="AJ516">
            <v>876036</v>
          </cell>
          <cell r="AK516">
            <v>1213952</v>
          </cell>
          <cell r="AL516">
            <v>1567762</v>
          </cell>
          <cell r="AM516">
            <v>3737756</v>
          </cell>
          <cell r="AN516">
            <v>4185967</v>
          </cell>
          <cell r="AO516">
            <v>5644386</v>
          </cell>
          <cell r="AP516">
            <v>2307839</v>
          </cell>
          <cell r="AQ516">
            <v>2664349</v>
          </cell>
          <cell r="AR516">
            <v>3147026</v>
          </cell>
        </row>
        <row r="517">
          <cell r="A517" t="str">
            <v>MYLAN LABS, INC.</v>
          </cell>
          <cell r="B517" t="str">
            <v>TIZANIDINE HCL 06/2003 M/I</v>
          </cell>
          <cell r="C517" t="str">
            <v>Sales $</v>
          </cell>
          <cell r="D517" t="str">
            <v>06/2003 M/I</v>
          </cell>
          <cell r="E517" t="str">
            <v>06/2003</v>
          </cell>
          <cell r="F517" t="str">
            <v>06</v>
          </cell>
          <cell r="G517" t="str">
            <v>2003</v>
          </cell>
          <cell r="H517" t="str">
            <v>06/1/2003</v>
          </cell>
          <cell r="I517">
            <v>24479</v>
          </cell>
          <cell r="J517">
            <v>21867</v>
          </cell>
          <cell r="K517">
            <v>26267</v>
          </cell>
          <cell r="L517">
            <v>20693</v>
          </cell>
          <cell r="M517">
            <v>20066</v>
          </cell>
          <cell r="N517">
            <v>24684</v>
          </cell>
          <cell r="O517">
            <v>17454</v>
          </cell>
          <cell r="P517">
            <v>18183</v>
          </cell>
          <cell r="Q517">
            <v>31097</v>
          </cell>
          <cell r="R517">
            <v>17181</v>
          </cell>
          <cell r="S517">
            <v>17989</v>
          </cell>
          <cell r="T517">
            <v>19675</v>
          </cell>
          <cell r="U517">
            <v>16864</v>
          </cell>
          <cell r="V517">
            <v>17432</v>
          </cell>
          <cell r="W517">
            <v>20560</v>
          </cell>
          <cell r="X517">
            <v>16129</v>
          </cell>
          <cell r="Y517">
            <v>16776</v>
          </cell>
          <cell r="Z517">
            <v>21319</v>
          </cell>
          <cell r="AA517">
            <v>15609</v>
          </cell>
          <cell r="AB517">
            <v>15499</v>
          </cell>
          <cell r="AC517">
            <v>18944</v>
          </cell>
          <cell r="AD517">
            <v>15000</v>
          </cell>
          <cell r="AE517">
            <v>13800</v>
          </cell>
          <cell r="AF517">
            <v>17150</v>
          </cell>
          <cell r="AG517">
            <v>13510</v>
          </cell>
          <cell r="AH517">
            <v>12114</v>
          </cell>
          <cell r="AI517">
            <v>15404</v>
          </cell>
          <cell r="AJ517">
            <v>14228</v>
          </cell>
          <cell r="AK517">
            <v>18559</v>
          </cell>
          <cell r="AL517">
            <v>26935</v>
          </cell>
          <cell r="AM517">
            <v>22686</v>
          </cell>
          <cell r="AN517">
            <v>24976</v>
          </cell>
          <cell r="AO517">
            <v>43801</v>
          </cell>
          <cell r="AP517">
            <v>34752</v>
          </cell>
          <cell r="AQ517">
            <v>43498</v>
          </cell>
          <cell r="AR517">
            <v>58613</v>
          </cell>
        </row>
        <row r="518">
          <cell r="A518" t="str">
            <v>MYLAN LABS, INC.</v>
          </cell>
          <cell r="B518" t="str">
            <v>TOLAZAMIDE 03/1987 MYN</v>
          </cell>
          <cell r="C518" t="str">
            <v>Sales $</v>
          </cell>
          <cell r="D518" t="str">
            <v>03/1987 MYN</v>
          </cell>
          <cell r="E518" t="str">
            <v>03/1987</v>
          </cell>
          <cell r="F518" t="str">
            <v>03</v>
          </cell>
          <cell r="G518" t="str">
            <v>1987</v>
          </cell>
          <cell r="H518" t="str">
            <v>03/1/1987</v>
          </cell>
          <cell r="I518">
            <v>42894</v>
          </cell>
          <cell r="J518">
            <v>37496</v>
          </cell>
          <cell r="K518">
            <v>53033</v>
          </cell>
          <cell r="L518">
            <v>37649</v>
          </cell>
          <cell r="M518">
            <v>47273</v>
          </cell>
          <cell r="N518">
            <v>78319</v>
          </cell>
          <cell r="O518">
            <v>35439</v>
          </cell>
          <cell r="P518">
            <v>53570</v>
          </cell>
          <cell r="Q518">
            <v>42217</v>
          </cell>
          <cell r="R518">
            <v>36168</v>
          </cell>
          <cell r="S518">
            <v>46978</v>
          </cell>
          <cell r="T518">
            <v>81392</v>
          </cell>
          <cell r="U518">
            <v>61733</v>
          </cell>
          <cell r="V518">
            <v>67703</v>
          </cell>
          <cell r="W518">
            <v>72809</v>
          </cell>
          <cell r="X518">
            <v>57599</v>
          </cell>
          <cell r="Y518">
            <v>60330</v>
          </cell>
          <cell r="Z518">
            <v>88910</v>
          </cell>
          <cell r="AA518">
            <v>58783</v>
          </cell>
          <cell r="AB518">
            <v>58465</v>
          </cell>
          <cell r="AC518">
            <v>60888</v>
          </cell>
          <cell r="AD518">
            <v>53105</v>
          </cell>
          <cell r="AE518">
            <v>58691</v>
          </cell>
          <cell r="AF518">
            <v>67220</v>
          </cell>
          <cell r="AG518">
            <v>53818</v>
          </cell>
          <cell r="AH518">
            <v>47234</v>
          </cell>
          <cell r="AI518">
            <v>58332</v>
          </cell>
          <cell r="AJ518">
            <v>54437</v>
          </cell>
          <cell r="AK518">
            <v>44270</v>
          </cell>
          <cell r="AL518">
            <v>49932</v>
          </cell>
          <cell r="AM518">
            <v>46259</v>
          </cell>
          <cell r="AN518">
            <v>40797</v>
          </cell>
          <cell r="AO518">
            <v>50083</v>
          </cell>
          <cell r="AP518">
            <v>56073</v>
          </cell>
          <cell r="AQ518">
            <v>40704</v>
          </cell>
          <cell r="AR518">
            <v>46478</v>
          </cell>
        </row>
        <row r="519">
          <cell r="A519" t="str">
            <v>MYLAN LABS, INC.</v>
          </cell>
          <cell r="B519" t="str">
            <v>TOLBUTAMIDE 03/2003 M/I</v>
          </cell>
          <cell r="C519" t="str">
            <v>Sales $</v>
          </cell>
          <cell r="D519" t="str">
            <v>03/2003 M/I</v>
          </cell>
          <cell r="E519" t="str">
            <v>03/2003</v>
          </cell>
          <cell r="F519" t="str">
            <v>03</v>
          </cell>
          <cell r="G519" t="str">
            <v>2003</v>
          </cell>
          <cell r="H519" t="str">
            <v>03/1/2003</v>
          </cell>
          <cell r="I519">
            <v>0</v>
          </cell>
          <cell r="J519">
            <v>0</v>
          </cell>
          <cell r="K519">
            <v>0</v>
          </cell>
          <cell r="L519">
            <v>0</v>
          </cell>
          <cell r="M519">
            <v>0</v>
          </cell>
          <cell r="N519">
            <v>0</v>
          </cell>
          <cell r="O519">
            <v>0</v>
          </cell>
          <cell r="P519">
            <v>0</v>
          </cell>
          <cell r="Q519">
            <v>0</v>
          </cell>
          <cell r="R519">
            <v>0</v>
          </cell>
          <cell r="S519">
            <v>0</v>
          </cell>
          <cell r="T519">
            <v>0</v>
          </cell>
          <cell r="U519">
            <v>0</v>
          </cell>
          <cell r="V519">
            <v>0</v>
          </cell>
          <cell r="W519">
            <v>0</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row>
        <row r="520">
          <cell r="A520" t="str">
            <v>MYLAN LABS, INC.</v>
          </cell>
          <cell r="B520" t="str">
            <v>TOLBUTAMIDE 05/1981 MYN</v>
          </cell>
          <cell r="C520" t="str">
            <v>Sales $</v>
          </cell>
          <cell r="D520" t="str">
            <v>05/1981 MYN</v>
          </cell>
          <cell r="E520" t="str">
            <v>05/1981</v>
          </cell>
          <cell r="F520" t="str">
            <v>05</v>
          </cell>
          <cell r="G520" t="str">
            <v>1981</v>
          </cell>
          <cell r="H520" t="str">
            <v>05/1/1981</v>
          </cell>
          <cell r="I520">
            <v>65953</v>
          </cell>
          <cell r="J520">
            <v>27183</v>
          </cell>
          <cell r="K520">
            <v>33163</v>
          </cell>
          <cell r="L520">
            <v>44421</v>
          </cell>
          <cell r="M520">
            <v>40691</v>
          </cell>
          <cell r="N520">
            <v>58108</v>
          </cell>
          <cell r="O520">
            <v>40479</v>
          </cell>
          <cell r="P520">
            <v>40243</v>
          </cell>
          <cell r="Q520">
            <v>69835</v>
          </cell>
          <cell r="R520">
            <v>37690</v>
          </cell>
          <cell r="S520">
            <v>42922</v>
          </cell>
          <cell r="T520">
            <v>58095</v>
          </cell>
          <cell r="U520">
            <v>44189</v>
          </cell>
          <cell r="V520">
            <v>44486</v>
          </cell>
          <cell r="W520">
            <v>51007</v>
          </cell>
          <cell r="X520">
            <v>42698</v>
          </cell>
          <cell r="Y520">
            <v>40878</v>
          </cell>
          <cell r="Z520">
            <v>46992</v>
          </cell>
          <cell r="AA520">
            <v>37993</v>
          </cell>
          <cell r="AB520">
            <v>36788</v>
          </cell>
          <cell r="AC520">
            <v>51228</v>
          </cell>
          <cell r="AD520">
            <v>40498</v>
          </cell>
          <cell r="AE520">
            <v>34820</v>
          </cell>
          <cell r="AF520">
            <v>41392</v>
          </cell>
          <cell r="AG520">
            <v>42157</v>
          </cell>
          <cell r="AH520">
            <v>42242</v>
          </cell>
          <cell r="AI520">
            <v>44725</v>
          </cell>
          <cell r="AJ520">
            <v>36979</v>
          </cell>
          <cell r="AK520">
            <v>32156</v>
          </cell>
          <cell r="AL520">
            <v>40221</v>
          </cell>
          <cell r="AM520">
            <v>30366</v>
          </cell>
          <cell r="AN520">
            <v>36663</v>
          </cell>
          <cell r="AO520">
            <v>40390</v>
          </cell>
          <cell r="AP520">
            <v>26541</v>
          </cell>
          <cell r="AQ520">
            <v>30887</v>
          </cell>
          <cell r="AR520">
            <v>36542</v>
          </cell>
        </row>
        <row r="521">
          <cell r="A521" t="str">
            <v>MYLAN LABS, INC.</v>
          </cell>
          <cell r="B521" t="str">
            <v>TOLMETIN SOD 08/1993 MYN</v>
          </cell>
          <cell r="C521" t="str">
            <v>Sales $</v>
          </cell>
          <cell r="D521" t="str">
            <v>08/1993 MYN</v>
          </cell>
          <cell r="E521" t="str">
            <v>08/1993</v>
          </cell>
          <cell r="F521" t="str">
            <v>08</v>
          </cell>
          <cell r="G521" t="str">
            <v>1993</v>
          </cell>
          <cell r="H521" t="str">
            <v>08/1/1993</v>
          </cell>
          <cell r="I521">
            <v>148078</v>
          </cell>
          <cell r="J521">
            <v>143756</v>
          </cell>
          <cell r="K521">
            <v>150787</v>
          </cell>
          <cell r="L521">
            <v>130433</v>
          </cell>
          <cell r="M521">
            <v>187320</v>
          </cell>
          <cell r="N521">
            <v>204617</v>
          </cell>
          <cell r="O521">
            <v>169141</v>
          </cell>
          <cell r="P521">
            <v>145963</v>
          </cell>
          <cell r="Q521">
            <v>204446</v>
          </cell>
          <cell r="R521">
            <v>144154</v>
          </cell>
          <cell r="S521">
            <v>168729</v>
          </cell>
          <cell r="T521">
            <v>216105</v>
          </cell>
          <cell r="U521">
            <v>168022</v>
          </cell>
          <cell r="V521">
            <v>154457</v>
          </cell>
          <cell r="W521">
            <v>170460</v>
          </cell>
          <cell r="X521">
            <v>174000</v>
          </cell>
          <cell r="Y521">
            <v>205730</v>
          </cell>
          <cell r="Z521">
            <v>190432</v>
          </cell>
          <cell r="AA521">
            <v>249405</v>
          </cell>
          <cell r="AB521">
            <v>179934</v>
          </cell>
          <cell r="AC521">
            <v>219002</v>
          </cell>
          <cell r="AD521">
            <v>166896</v>
          </cell>
          <cell r="AE521">
            <v>168854</v>
          </cell>
          <cell r="AF521">
            <v>209761</v>
          </cell>
          <cell r="AG521">
            <v>190459</v>
          </cell>
          <cell r="AH521">
            <v>191096</v>
          </cell>
          <cell r="AI521">
            <v>195163</v>
          </cell>
          <cell r="AJ521">
            <v>154007</v>
          </cell>
          <cell r="AK521">
            <v>155527</v>
          </cell>
          <cell r="AL521">
            <v>184108</v>
          </cell>
          <cell r="AM521">
            <v>161631</v>
          </cell>
          <cell r="AN521">
            <v>165617</v>
          </cell>
          <cell r="AO521">
            <v>208374</v>
          </cell>
          <cell r="AP521">
            <v>145960</v>
          </cell>
          <cell r="AQ521">
            <v>162397</v>
          </cell>
          <cell r="AR521">
            <v>172520</v>
          </cell>
        </row>
        <row r="522">
          <cell r="A522" t="str">
            <v>MYLAN LABS, INC.</v>
          </cell>
          <cell r="B522" t="str">
            <v>TOLTERODINE TART 01/2013 M/I</v>
          </cell>
          <cell r="C522" t="str">
            <v>Sales $</v>
          </cell>
          <cell r="D522" t="str">
            <v>01/2013 M/I</v>
          </cell>
          <cell r="E522" t="str">
            <v>01/2013</v>
          </cell>
          <cell r="F522" t="str">
            <v>01</v>
          </cell>
          <cell r="G522" t="str">
            <v>2013</v>
          </cell>
          <cell r="H522" t="str">
            <v>01/1/2013</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1740</v>
          </cell>
          <cell r="AH522">
            <v>22066</v>
          </cell>
          <cell r="AI522">
            <v>24756</v>
          </cell>
          <cell r="AJ522">
            <v>12635</v>
          </cell>
          <cell r="AK522">
            <v>16687</v>
          </cell>
          <cell r="AL522">
            <v>17401</v>
          </cell>
          <cell r="AM522">
            <v>22344</v>
          </cell>
          <cell r="AN522">
            <v>27324</v>
          </cell>
          <cell r="AO522">
            <v>29818</v>
          </cell>
          <cell r="AP522">
            <v>15001</v>
          </cell>
          <cell r="AQ522">
            <v>10076</v>
          </cell>
          <cell r="AR522">
            <v>13750</v>
          </cell>
        </row>
        <row r="523">
          <cell r="A523" t="str">
            <v>MYLAN LABS, INC.</v>
          </cell>
          <cell r="B523" t="str">
            <v>TOLTERODINE TART 12/2012 MYN</v>
          </cell>
          <cell r="C523" t="str">
            <v>Sales $</v>
          </cell>
          <cell r="D523" t="str">
            <v>12/2012 MYN</v>
          </cell>
          <cell r="E523" t="str">
            <v>12/2012</v>
          </cell>
          <cell r="F523" t="str">
            <v>12</v>
          </cell>
          <cell r="G523" t="str">
            <v>2012</v>
          </cell>
          <cell r="H523" t="str">
            <v>12/1/2012</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18704</v>
          </cell>
          <cell r="AG523">
            <v>515083</v>
          </cell>
          <cell r="AH523">
            <v>1031463</v>
          </cell>
          <cell r="AI523">
            <v>1685736</v>
          </cell>
          <cell r="AJ523">
            <v>1547149</v>
          </cell>
          <cell r="AK523">
            <v>1671354</v>
          </cell>
          <cell r="AL523">
            <v>1898950</v>
          </cell>
          <cell r="AM523">
            <v>776255</v>
          </cell>
          <cell r="AN523">
            <v>122707</v>
          </cell>
          <cell r="AO523">
            <v>60820</v>
          </cell>
          <cell r="AP523">
            <v>22518</v>
          </cell>
          <cell r="AQ523">
            <v>35477</v>
          </cell>
          <cell r="AR523">
            <v>42854</v>
          </cell>
        </row>
        <row r="524">
          <cell r="A524" t="str">
            <v>MYLAN LABS, INC.</v>
          </cell>
          <cell r="B524" t="str">
            <v>TOPIRAMATE 03/2009 MYN</v>
          </cell>
          <cell r="C524" t="str">
            <v>Sales $</v>
          </cell>
          <cell r="D524" t="str">
            <v>03/2009 MYN</v>
          </cell>
          <cell r="E524" t="str">
            <v>03/2009</v>
          </cell>
          <cell r="F524" t="str">
            <v>03</v>
          </cell>
          <cell r="G524" t="str">
            <v>2009</v>
          </cell>
          <cell r="H524" t="str">
            <v>03/1/2009</v>
          </cell>
          <cell r="I524">
            <v>305486</v>
          </cell>
          <cell r="J524">
            <v>80659</v>
          </cell>
          <cell r="K524">
            <v>64612</v>
          </cell>
          <cell r="L524">
            <v>64545</v>
          </cell>
          <cell r="M524">
            <v>85981</v>
          </cell>
          <cell r="N524">
            <v>119288</v>
          </cell>
          <cell r="O524">
            <v>51735</v>
          </cell>
          <cell r="P524">
            <v>52441</v>
          </cell>
          <cell r="Q524">
            <v>66400</v>
          </cell>
          <cell r="R524">
            <v>87966</v>
          </cell>
          <cell r="S524">
            <v>60543</v>
          </cell>
          <cell r="T524">
            <v>88608</v>
          </cell>
          <cell r="U524">
            <v>24564</v>
          </cell>
          <cell r="V524">
            <v>22280</v>
          </cell>
          <cell r="W524">
            <v>29055</v>
          </cell>
          <cell r="X524">
            <v>26256</v>
          </cell>
          <cell r="Y524">
            <v>25482</v>
          </cell>
          <cell r="Z524">
            <v>27731</v>
          </cell>
          <cell r="AA524">
            <v>26099</v>
          </cell>
          <cell r="AB524">
            <v>23618</v>
          </cell>
          <cell r="AC524">
            <v>25155</v>
          </cell>
          <cell r="AD524">
            <v>21958</v>
          </cell>
          <cell r="AE524">
            <v>21423</v>
          </cell>
          <cell r="AF524">
            <v>23962</v>
          </cell>
          <cell r="AG524">
            <v>19348</v>
          </cell>
          <cell r="AH524">
            <v>23887</v>
          </cell>
          <cell r="AI524">
            <v>28064</v>
          </cell>
          <cell r="AJ524">
            <v>18699</v>
          </cell>
          <cell r="AK524">
            <v>20191</v>
          </cell>
          <cell r="AL524">
            <v>27952</v>
          </cell>
          <cell r="AM524">
            <v>20534</v>
          </cell>
          <cell r="AN524">
            <v>17647</v>
          </cell>
          <cell r="AO524">
            <v>26077</v>
          </cell>
          <cell r="AP524">
            <v>16819</v>
          </cell>
          <cell r="AQ524">
            <v>26651</v>
          </cell>
          <cell r="AR524">
            <v>25160</v>
          </cell>
        </row>
        <row r="525">
          <cell r="A525" t="str">
            <v>MYLAN LABS, INC.</v>
          </cell>
          <cell r="B525" t="str">
            <v>TOPIRAMATE 04/2009 M/I</v>
          </cell>
          <cell r="C525" t="str">
            <v>Sales $</v>
          </cell>
          <cell r="D525" t="str">
            <v>04/2009 M/I</v>
          </cell>
          <cell r="E525" t="str">
            <v>04/2009</v>
          </cell>
          <cell r="F525" t="str">
            <v>04</v>
          </cell>
          <cell r="G525" t="str">
            <v>2009</v>
          </cell>
          <cell r="H525" t="str">
            <v>04/1/2009</v>
          </cell>
          <cell r="I525">
            <v>45737</v>
          </cell>
          <cell r="J525">
            <v>46413</v>
          </cell>
          <cell r="K525">
            <v>58271</v>
          </cell>
          <cell r="L525">
            <v>43106</v>
          </cell>
          <cell r="M525">
            <v>43128</v>
          </cell>
          <cell r="N525">
            <v>53065</v>
          </cell>
          <cell r="O525">
            <v>45604</v>
          </cell>
          <cell r="P525">
            <v>41386</v>
          </cell>
          <cell r="Q525">
            <v>54435</v>
          </cell>
          <cell r="R525">
            <v>41325</v>
          </cell>
          <cell r="S525">
            <v>39600</v>
          </cell>
          <cell r="T525">
            <v>50075</v>
          </cell>
          <cell r="U525">
            <v>39240</v>
          </cell>
          <cell r="V525">
            <v>38561</v>
          </cell>
          <cell r="W525">
            <v>51484</v>
          </cell>
          <cell r="X525">
            <v>40396</v>
          </cell>
          <cell r="Y525">
            <v>40622</v>
          </cell>
          <cell r="Z525">
            <v>51264</v>
          </cell>
          <cell r="AA525">
            <v>39482</v>
          </cell>
          <cell r="AB525">
            <v>40344</v>
          </cell>
          <cell r="AC525">
            <v>53121</v>
          </cell>
          <cell r="AD525">
            <v>43235</v>
          </cell>
          <cell r="AE525">
            <v>39879</v>
          </cell>
          <cell r="AF525">
            <v>39865</v>
          </cell>
          <cell r="AG525">
            <v>35362</v>
          </cell>
          <cell r="AH525">
            <v>45495</v>
          </cell>
          <cell r="AI525">
            <v>45918</v>
          </cell>
          <cell r="AJ525">
            <v>36170</v>
          </cell>
          <cell r="AK525">
            <v>39091</v>
          </cell>
          <cell r="AL525">
            <v>44886</v>
          </cell>
          <cell r="AM525">
            <v>37463</v>
          </cell>
          <cell r="AN525">
            <v>39967</v>
          </cell>
          <cell r="AO525">
            <v>52231</v>
          </cell>
          <cell r="AP525">
            <v>42350</v>
          </cell>
          <cell r="AQ525">
            <v>33975</v>
          </cell>
          <cell r="AR525">
            <v>35424</v>
          </cell>
        </row>
        <row r="526">
          <cell r="A526" t="str">
            <v>MYLAN LABS, INC.</v>
          </cell>
          <cell r="B526" t="str">
            <v>TORSEMIDE 07/2004 M/I</v>
          </cell>
          <cell r="C526" t="str">
            <v>Sales $</v>
          </cell>
          <cell r="D526" t="str">
            <v>07/2004 M/I</v>
          </cell>
          <cell r="E526" t="str">
            <v>07/2004</v>
          </cell>
          <cell r="F526" t="str">
            <v>07</v>
          </cell>
          <cell r="G526" t="str">
            <v>2004</v>
          </cell>
          <cell r="H526" t="str">
            <v>07/1/2004</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row>
        <row r="527">
          <cell r="A527" t="str">
            <v>MYLAN LABS, INC.</v>
          </cell>
          <cell r="B527" t="str">
            <v>TRAMADOL HCL 07/2002 MYN</v>
          </cell>
          <cell r="C527" t="str">
            <v>Sales $</v>
          </cell>
          <cell r="D527" t="str">
            <v>07/2002 MYN</v>
          </cell>
          <cell r="E527" t="str">
            <v>07/2002</v>
          </cell>
          <cell r="F527" t="str">
            <v>07</v>
          </cell>
          <cell r="G527" t="str">
            <v>2002</v>
          </cell>
          <cell r="H527" t="str">
            <v>07/1/2002</v>
          </cell>
          <cell r="I527">
            <v>177364</v>
          </cell>
          <cell r="J527">
            <v>169176</v>
          </cell>
          <cell r="K527">
            <v>216316</v>
          </cell>
          <cell r="L527">
            <v>180970</v>
          </cell>
          <cell r="M527">
            <v>164391</v>
          </cell>
          <cell r="N527">
            <v>224407</v>
          </cell>
          <cell r="O527">
            <v>174328</v>
          </cell>
          <cell r="P527">
            <v>165522</v>
          </cell>
          <cell r="Q527">
            <v>211962</v>
          </cell>
          <cell r="R527">
            <v>179860</v>
          </cell>
          <cell r="S527">
            <v>162133</v>
          </cell>
          <cell r="T527">
            <v>204921</v>
          </cell>
          <cell r="U527">
            <v>186608</v>
          </cell>
          <cell r="V527">
            <v>178701</v>
          </cell>
          <cell r="W527">
            <v>207087</v>
          </cell>
          <cell r="X527">
            <v>180170</v>
          </cell>
          <cell r="Y527">
            <v>172834</v>
          </cell>
          <cell r="Z527">
            <v>233944</v>
          </cell>
          <cell r="AA527">
            <v>163744</v>
          </cell>
          <cell r="AB527">
            <v>178425</v>
          </cell>
          <cell r="AC527">
            <v>229743</v>
          </cell>
          <cell r="AD527">
            <v>182662</v>
          </cell>
          <cell r="AE527">
            <v>185571</v>
          </cell>
          <cell r="AF527">
            <v>242900</v>
          </cell>
          <cell r="AG527">
            <v>138795</v>
          </cell>
          <cell r="AH527">
            <v>135523</v>
          </cell>
          <cell r="AI527">
            <v>186408</v>
          </cell>
          <cell r="AJ527">
            <v>183069</v>
          </cell>
          <cell r="AK527">
            <v>198380</v>
          </cell>
          <cell r="AL527">
            <v>228956</v>
          </cell>
          <cell r="AM527">
            <v>205631</v>
          </cell>
          <cell r="AN527">
            <v>183397</v>
          </cell>
          <cell r="AO527">
            <v>206210</v>
          </cell>
          <cell r="AP527">
            <v>245368</v>
          </cell>
          <cell r="AQ527">
            <v>188558</v>
          </cell>
          <cell r="AR527">
            <v>238794</v>
          </cell>
        </row>
        <row r="528">
          <cell r="A528" t="str">
            <v>MYLAN LABS, INC.</v>
          </cell>
          <cell r="B528" t="str">
            <v>TRAMADOL HCL 08/2002 M/I</v>
          </cell>
          <cell r="C528" t="str">
            <v>Sales $</v>
          </cell>
          <cell r="D528" t="str">
            <v>08/2002 M/I</v>
          </cell>
          <cell r="E528" t="str">
            <v>08/2002</v>
          </cell>
          <cell r="F528" t="str">
            <v>08</v>
          </cell>
          <cell r="G528" t="str">
            <v>2002</v>
          </cell>
          <cell r="H528" t="str">
            <v>08/1/2002</v>
          </cell>
          <cell r="I528">
            <v>67938</v>
          </cell>
          <cell r="J528">
            <v>65786</v>
          </cell>
          <cell r="K528">
            <v>100204</v>
          </cell>
          <cell r="L528">
            <v>69575</v>
          </cell>
          <cell r="M528">
            <v>66567</v>
          </cell>
          <cell r="N528">
            <v>82887</v>
          </cell>
          <cell r="O528">
            <v>57956</v>
          </cell>
          <cell r="P528">
            <v>67570</v>
          </cell>
          <cell r="Q528">
            <v>75891</v>
          </cell>
          <cell r="R528">
            <v>64277</v>
          </cell>
          <cell r="S528">
            <v>59829</v>
          </cell>
          <cell r="T528">
            <v>71867</v>
          </cell>
          <cell r="U528">
            <v>58336</v>
          </cell>
          <cell r="V528">
            <v>58036</v>
          </cell>
          <cell r="W528">
            <v>75610</v>
          </cell>
          <cell r="X528">
            <v>57564</v>
          </cell>
          <cell r="Y528">
            <v>54654</v>
          </cell>
          <cell r="Z528">
            <v>66550</v>
          </cell>
          <cell r="AA528">
            <v>59810</v>
          </cell>
          <cell r="AB528">
            <v>46233</v>
          </cell>
          <cell r="AC528">
            <v>51275</v>
          </cell>
          <cell r="AD528">
            <v>50503</v>
          </cell>
          <cell r="AE528">
            <v>46943</v>
          </cell>
          <cell r="AF528">
            <v>62955</v>
          </cell>
          <cell r="AG528">
            <v>49808</v>
          </cell>
          <cell r="AH528">
            <v>57085</v>
          </cell>
          <cell r="AI528">
            <v>66074</v>
          </cell>
          <cell r="AJ528">
            <v>52086</v>
          </cell>
          <cell r="AK528">
            <v>53154</v>
          </cell>
          <cell r="AL528">
            <v>61714</v>
          </cell>
          <cell r="AM528">
            <v>50651</v>
          </cell>
          <cell r="AN528">
            <v>61876</v>
          </cell>
          <cell r="AO528">
            <v>90574</v>
          </cell>
          <cell r="AP528">
            <v>80585</v>
          </cell>
          <cell r="AQ528">
            <v>72926</v>
          </cell>
          <cell r="AR528">
            <v>90421</v>
          </cell>
        </row>
        <row r="529">
          <cell r="A529" t="str">
            <v>MYLAN LABS, INC.</v>
          </cell>
          <cell r="B529" t="str">
            <v>TRAMADOL/APAP 11/2008 MYN</v>
          </cell>
          <cell r="C529" t="str">
            <v>Sales $</v>
          </cell>
          <cell r="D529" t="str">
            <v>11/2008 MYN</v>
          </cell>
          <cell r="E529" t="str">
            <v>11/2008</v>
          </cell>
          <cell r="F529" t="str">
            <v>11</v>
          </cell>
          <cell r="G529" t="str">
            <v>2008</v>
          </cell>
          <cell r="H529" t="str">
            <v>11/1/2008</v>
          </cell>
          <cell r="I529">
            <v>702290</v>
          </cell>
          <cell r="J529">
            <v>606226</v>
          </cell>
          <cell r="K529">
            <v>583156</v>
          </cell>
          <cell r="L529">
            <v>580326</v>
          </cell>
          <cell r="M529">
            <v>592377</v>
          </cell>
          <cell r="N529">
            <v>724779</v>
          </cell>
          <cell r="O529">
            <v>559045</v>
          </cell>
          <cell r="P529">
            <v>564800</v>
          </cell>
          <cell r="Q529">
            <v>699143</v>
          </cell>
          <cell r="R529">
            <v>553604</v>
          </cell>
          <cell r="S529">
            <v>501620</v>
          </cell>
          <cell r="T529">
            <v>614109</v>
          </cell>
          <cell r="U529">
            <v>487276</v>
          </cell>
          <cell r="V529">
            <v>475561</v>
          </cell>
          <cell r="W529">
            <v>573283</v>
          </cell>
          <cell r="X529">
            <v>486189</v>
          </cell>
          <cell r="Y529">
            <v>504695</v>
          </cell>
          <cell r="Z529">
            <v>623253</v>
          </cell>
          <cell r="AA529">
            <v>464177</v>
          </cell>
          <cell r="AB529">
            <v>470409</v>
          </cell>
          <cell r="AC529">
            <v>597274</v>
          </cell>
          <cell r="AD529">
            <v>475644</v>
          </cell>
          <cell r="AE529">
            <v>435020</v>
          </cell>
          <cell r="AF529">
            <v>514756</v>
          </cell>
          <cell r="AG529">
            <v>377026</v>
          </cell>
          <cell r="AH529">
            <v>354775</v>
          </cell>
          <cell r="AI529">
            <v>415687</v>
          </cell>
          <cell r="AJ529">
            <v>340128</v>
          </cell>
          <cell r="AK529">
            <v>326282</v>
          </cell>
          <cell r="AL529">
            <v>343943</v>
          </cell>
          <cell r="AM529">
            <v>302062</v>
          </cell>
          <cell r="AN529">
            <v>300039</v>
          </cell>
          <cell r="AO529">
            <v>265893</v>
          </cell>
          <cell r="AP529">
            <v>373227</v>
          </cell>
          <cell r="AQ529">
            <v>363884</v>
          </cell>
          <cell r="AR529">
            <v>555194</v>
          </cell>
        </row>
        <row r="530">
          <cell r="A530" t="str">
            <v>MYLAN LABS, INC.</v>
          </cell>
          <cell r="B530" t="str">
            <v>TRANDOLAPRIL 11/2008 MYN</v>
          </cell>
          <cell r="C530" t="str">
            <v>Sales $</v>
          </cell>
          <cell r="D530" t="str">
            <v>11/2008 MYN</v>
          </cell>
          <cell r="E530" t="str">
            <v>11/2008</v>
          </cell>
          <cell r="F530" t="str">
            <v>11</v>
          </cell>
          <cell r="G530" t="str">
            <v>2008</v>
          </cell>
          <cell r="H530" t="str">
            <v>11/1/2008</v>
          </cell>
          <cell r="I530">
            <v>61921</v>
          </cell>
          <cell r="J530">
            <v>67552</v>
          </cell>
          <cell r="K530">
            <v>78037</v>
          </cell>
          <cell r="L530">
            <v>25811</v>
          </cell>
          <cell r="M530">
            <v>2886</v>
          </cell>
          <cell r="N530">
            <v>5852</v>
          </cell>
          <cell r="O530">
            <v>3066</v>
          </cell>
          <cell r="P530">
            <v>1936</v>
          </cell>
          <cell r="Q530">
            <v>4341</v>
          </cell>
          <cell r="R530">
            <v>2624</v>
          </cell>
          <cell r="S530">
            <v>2373</v>
          </cell>
          <cell r="T530">
            <v>4632</v>
          </cell>
          <cell r="U530">
            <v>3573</v>
          </cell>
          <cell r="V530">
            <v>2055</v>
          </cell>
          <cell r="W530">
            <v>1913</v>
          </cell>
          <cell r="X530">
            <v>1703</v>
          </cell>
          <cell r="Y530">
            <v>1202</v>
          </cell>
          <cell r="Z530">
            <v>655</v>
          </cell>
          <cell r="AA530">
            <v>153</v>
          </cell>
          <cell r="AB530">
            <v>153</v>
          </cell>
          <cell r="AC530">
            <v>153</v>
          </cell>
          <cell r="AD530">
            <v>102</v>
          </cell>
          <cell r="AE530">
            <v>102</v>
          </cell>
          <cell r="AF530">
            <v>153</v>
          </cell>
          <cell r="AG530">
            <v>51</v>
          </cell>
          <cell r="AH530">
            <v>0</v>
          </cell>
          <cell r="AI530">
            <v>0</v>
          </cell>
          <cell r="AJ530">
            <v>0</v>
          </cell>
          <cell r="AK530">
            <v>0</v>
          </cell>
          <cell r="AL530">
            <v>0</v>
          </cell>
          <cell r="AM530">
            <v>0</v>
          </cell>
          <cell r="AN530">
            <v>0</v>
          </cell>
          <cell r="AO530">
            <v>0</v>
          </cell>
          <cell r="AP530">
            <v>0</v>
          </cell>
          <cell r="AQ530">
            <v>0</v>
          </cell>
          <cell r="AR530">
            <v>0</v>
          </cell>
        </row>
        <row r="531">
          <cell r="A531" t="str">
            <v>MYLAN LABS, INC.</v>
          </cell>
          <cell r="B531" t="str">
            <v>TRANEXAMIC ACID 12/2011 M/I</v>
          </cell>
          <cell r="C531" t="str">
            <v>Sales $</v>
          </cell>
          <cell r="D531" t="str">
            <v>12/2011 M/I</v>
          </cell>
          <cell r="E531" t="str">
            <v>12/2011</v>
          </cell>
          <cell r="F531" t="str">
            <v>12</v>
          </cell>
          <cell r="G531" t="str">
            <v>2011</v>
          </cell>
          <cell r="H531" t="str">
            <v>12/1/2011</v>
          </cell>
          <cell r="I531">
            <v>0</v>
          </cell>
          <cell r="J531">
            <v>0</v>
          </cell>
          <cell r="K531">
            <v>0</v>
          </cell>
          <cell r="L531">
            <v>0</v>
          </cell>
          <cell r="M531">
            <v>0</v>
          </cell>
          <cell r="N531">
            <v>0</v>
          </cell>
          <cell r="O531">
            <v>0</v>
          </cell>
          <cell r="P531">
            <v>0</v>
          </cell>
          <cell r="Q531">
            <v>0</v>
          </cell>
          <cell r="R531">
            <v>0</v>
          </cell>
          <cell r="S531">
            <v>0</v>
          </cell>
          <cell r="T531">
            <v>52585</v>
          </cell>
          <cell r="U531">
            <v>114206</v>
          </cell>
          <cell r="V531">
            <v>248315</v>
          </cell>
          <cell r="W531">
            <v>470990</v>
          </cell>
          <cell r="X531">
            <v>373760</v>
          </cell>
          <cell r="Y531">
            <v>393440</v>
          </cell>
          <cell r="Z531">
            <v>536772</v>
          </cell>
          <cell r="AA531">
            <v>328278</v>
          </cell>
          <cell r="AB531">
            <v>396389</v>
          </cell>
          <cell r="AC531">
            <v>549862</v>
          </cell>
          <cell r="AD531">
            <v>482842</v>
          </cell>
          <cell r="AE531">
            <v>467475</v>
          </cell>
          <cell r="AF531">
            <v>421949</v>
          </cell>
          <cell r="AG531">
            <v>49147</v>
          </cell>
          <cell r="AH531">
            <v>242430</v>
          </cell>
          <cell r="AI531">
            <v>630611</v>
          </cell>
          <cell r="AJ531">
            <v>1197317</v>
          </cell>
          <cell r="AK531">
            <v>1099510</v>
          </cell>
          <cell r="AL531">
            <v>679199</v>
          </cell>
          <cell r="AM531">
            <v>390659</v>
          </cell>
          <cell r="AN531">
            <v>522021</v>
          </cell>
          <cell r="AO531">
            <v>659118</v>
          </cell>
          <cell r="AP531">
            <v>509724</v>
          </cell>
          <cell r="AQ531">
            <v>585165</v>
          </cell>
          <cell r="AR531">
            <v>577265</v>
          </cell>
        </row>
        <row r="532">
          <cell r="A532" t="str">
            <v>MYLAN LABS, INC.</v>
          </cell>
          <cell r="B532" t="str">
            <v>TRAZODONE HCL 05/1988 M/I</v>
          </cell>
          <cell r="C532" t="str">
            <v>Sales $</v>
          </cell>
          <cell r="D532" t="str">
            <v>05/1988 M/I</v>
          </cell>
          <cell r="E532" t="str">
            <v>05/1988</v>
          </cell>
          <cell r="F532" t="str">
            <v>05</v>
          </cell>
          <cell r="G532" t="str">
            <v>1988</v>
          </cell>
          <cell r="H532" t="str">
            <v>05/1/1988</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row>
        <row r="533">
          <cell r="A533" t="str">
            <v>MYLAN LABS, INC.</v>
          </cell>
          <cell r="B533" t="str">
            <v>TRAZODONE HCL 08/1991 MYN</v>
          </cell>
          <cell r="C533" t="str">
            <v>Sales $</v>
          </cell>
          <cell r="D533" t="str">
            <v>08/1991 MYN</v>
          </cell>
          <cell r="E533" t="str">
            <v>08/1991</v>
          </cell>
          <cell r="F533" t="str">
            <v>08</v>
          </cell>
          <cell r="G533" t="str">
            <v>1991</v>
          </cell>
          <cell r="H533" t="str">
            <v>08/1/1991</v>
          </cell>
          <cell r="I533">
            <v>324377</v>
          </cell>
          <cell r="J533">
            <v>250593</v>
          </cell>
          <cell r="K533">
            <v>236542</v>
          </cell>
          <cell r="L533">
            <v>147452</v>
          </cell>
          <cell r="M533">
            <v>238659</v>
          </cell>
          <cell r="N533">
            <v>311668</v>
          </cell>
          <cell r="O533">
            <v>207246</v>
          </cell>
          <cell r="P533">
            <v>207293</v>
          </cell>
          <cell r="Q533">
            <v>328736</v>
          </cell>
          <cell r="R533">
            <v>276046</v>
          </cell>
          <cell r="S533">
            <v>159198</v>
          </cell>
          <cell r="T533">
            <v>42187</v>
          </cell>
          <cell r="U533">
            <v>25752</v>
          </cell>
          <cell r="V533">
            <v>32278</v>
          </cell>
          <cell r="W533">
            <v>21795</v>
          </cell>
          <cell r="X533">
            <v>16385</v>
          </cell>
          <cell r="Y533">
            <v>9948</v>
          </cell>
          <cell r="Z533">
            <v>13450</v>
          </cell>
          <cell r="AA533">
            <v>7706</v>
          </cell>
          <cell r="AB533">
            <v>6019</v>
          </cell>
          <cell r="AC533">
            <v>5174</v>
          </cell>
          <cell r="AD533">
            <v>2544</v>
          </cell>
          <cell r="AE533">
            <v>1086</v>
          </cell>
          <cell r="AF533">
            <v>518</v>
          </cell>
          <cell r="AG533">
            <v>648</v>
          </cell>
          <cell r="AH533">
            <v>118</v>
          </cell>
          <cell r="AI533">
            <v>95</v>
          </cell>
          <cell r="AJ533">
            <v>61</v>
          </cell>
          <cell r="AK533">
            <v>160</v>
          </cell>
          <cell r="AL533">
            <v>129</v>
          </cell>
          <cell r="AM533">
            <v>0</v>
          </cell>
          <cell r="AN533">
            <v>0</v>
          </cell>
          <cell r="AO533">
            <v>0</v>
          </cell>
          <cell r="AP533">
            <v>0</v>
          </cell>
          <cell r="AQ533">
            <v>0</v>
          </cell>
          <cell r="AR533">
            <v>0</v>
          </cell>
        </row>
        <row r="534">
          <cell r="A534" t="str">
            <v>MYLAN LABS, INC.</v>
          </cell>
          <cell r="B534" t="str">
            <v>TRIAMTERENE/HCTZ 06/1996 MYN</v>
          </cell>
          <cell r="C534" t="str">
            <v>Sales $</v>
          </cell>
          <cell r="D534" t="str">
            <v>06/1996 MYN</v>
          </cell>
          <cell r="E534" t="str">
            <v>06/1996</v>
          </cell>
          <cell r="F534" t="str">
            <v>06</v>
          </cell>
          <cell r="G534" t="str">
            <v>1996</v>
          </cell>
          <cell r="H534" t="str">
            <v>06/1/1996</v>
          </cell>
          <cell r="I534">
            <v>869284</v>
          </cell>
          <cell r="J534">
            <v>951661</v>
          </cell>
          <cell r="K534">
            <v>1488978</v>
          </cell>
          <cell r="L534">
            <v>1727069</v>
          </cell>
          <cell r="M534">
            <v>1254309</v>
          </cell>
          <cell r="N534">
            <v>2662363</v>
          </cell>
          <cell r="O534">
            <v>4608994</v>
          </cell>
          <cell r="P534">
            <v>3547630</v>
          </cell>
          <cell r="Q534">
            <v>3666610</v>
          </cell>
          <cell r="R534">
            <v>2851683</v>
          </cell>
          <cell r="S534">
            <v>2781683</v>
          </cell>
          <cell r="T534">
            <v>4159579</v>
          </cell>
          <cell r="U534">
            <v>3748601</v>
          </cell>
          <cell r="V534">
            <v>3750468</v>
          </cell>
          <cell r="W534">
            <v>3666942</v>
          </cell>
          <cell r="X534">
            <v>3404230</v>
          </cell>
          <cell r="Y534">
            <v>3313982</v>
          </cell>
          <cell r="Z534">
            <v>4411195</v>
          </cell>
          <cell r="AA534">
            <v>3127531</v>
          </cell>
          <cell r="AB534">
            <v>2931743</v>
          </cell>
          <cell r="AC534">
            <v>3661451</v>
          </cell>
          <cell r="AD534">
            <v>2987988</v>
          </cell>
          <cell r="AE534">
            <v>3046165</v>
          </cell>
          <cell r="AF534">
            <v>4047162</v>
          </cell>
          <cell r="AG534">
            <v>2530776</v>
          </cell>
          <cell r="AH534">
            <v>3741170</v>
          </cell>
          <cell r="AI534">
            <v>4020936</v>
          </cell>
          <cell r="AJ534">
            <v>3185017</v>
          </cell>
          <cell r="AK534">
            <v>3170725</v>
          </cell>
          <cell r="AL534">
            <v>3823117</v>
          </cell>
          <cell r="AM534">
            <v>3044750</v>
          </cell>
          <cell r="AN534">
            <v>2914620</v>
          </cell>
          <cell r="AO534">
            <v>3788496</v>
          </cell>
          <cell r="AP534">
            <v>2780779</v>
          </cell>
          <cell r="AQ534">
            <v>2987371</v>
          </cell>
          <cell r="AR534">
            <v>3225045</v>
          </cell>
        </row>
        <row r="535">
          <cell r="A535" t="str">
            <v>MYLAN LABS, INC.</v>
          </cell>
          <cell r="B535" t="str">
            <v>TRIAMTERENE/HCTZ 10/1988 M/I</v>
          </cell>
          <cell r="C535" t="str">
            <v>Sales $</v>
          </cell>
          <cell r="D535" t="str">
            <v>10/1988 M/I</v>
          </cell>
          <cell r="E535" t="str">
            <v>10/1988</v>
          </cell>
          <cell r="F535" t="str">
            <v>10</v>
          </cell>
          <cell r="G535" t="str">
            <v>1988</v>
          </cell>
          <cell r="H535" t="str">
            <v>10/1/1988</v>
          </cell>
          <cell r="I535">
            <v>4568</v>
          </cell>
          <cell r="J535">
            <v>4692</v>
          </cell>
          <cell r="K535">
            <v>13577</v>
          </cell>
          <cell r="L535">
            <v>15302</v>
          </cell>
          <cell r="M535">
            <v>10312</v>
          </cell>
          <cell r="N535">
            <v>33392</v>
          </cell>
          <cell r="O535">
            <v>3270</v>
          </cell>
          <cell r="P535">
            <v>6585</v>
          </cell>
          <cell r="Q535">
            <v>18700</v>
          </cell>
          <cell r="R535">
            <v>15600</v>
          </cell>
          <cell r="S535">
            <v>9297</v>
          </cell>
          <cell r="T535">
            <v>13150</v>
          </cell>
          <cell r="U535">
            <v>16444</v>
          </cell>
          <cell r="V535">
            <v>14941</v>
          </cell>
          <cell r="W535">
            <v>21159</v>
          </cell>
          <cell r="X535">
            <v>14500</v>
          </cell>
          <cell r="Y535">
            <v>18228</v>
          </cell>
          <cell r="Z535">
            <v>22212</v>
          </cell>
          <cell r="AA535">
            <v>18505</v>
          </cell>
          <cell r="AB535">
            <v>14893</v>
          </cell>
          <cell r="AC535">
            <v>18772</v>
          </cell>
          <cell r="AD535">
            <v>21140</v>
          </cell>
          <cell r="AE535">
            <v>19093</v>
          </cell>
          <cell r="AF535">
            <v>34159</v>
          </cell>
          <cell r="AG535">
            <v>24976</v>
          </cell>
          <cell r="AH535">
            <v>21992</v>
          </cell>
          <cell r="AI535">
            <v>24185</v>
          </cell>
          <cell r="AJ535">
            <v>18762</v>
          </cell>
          <cell r="AK535">
            <v>21492</v>
          </cell>
          <cell r="AL535">
            <v>29045</v>
          </cell>
          <cell r="AM535">
            <v>24151</v>
          </cell>
          <cell r="AN535">
            <v>21438</v>
          </cell>
          <cell r="AO535">
            <v>27723</v>
          </cell>
          <cell r="AP535">
            <v>17392</v>
          </cell>
          <cell r="AQ535">
            <v>19002</v>
          </cell>
          <cell r="AR535">
            <v>21900</v>
          </cell>
        </row>
        <row r="536">
          <cell r="A536" t="str">
            <v>MYLAN LABS, INC.</v>
          </cell>
          <cell r="B536" t="str">
            <v>TRIFLUOPERAZIN HCL 01/2003 M/I</v>
          </cell>
          <cell r="C536" t="str">
            <v>Sales $</v>
          </cell>
          <cell r="D536" t="str">
            <v>01/2003 M/I</v>
          </cell>
          <cell r="E536" t="str">
            <v>01/2003</v>
          </cell>
          <cell r="F536" t="str">
            <v>01</v>
          </cell>
          <cell r="G536" t="str">
            <v>2003</v>
          </cell>
          <cell r="H536" t="str">
            <v>01/1/2003</v>
          </cell>
          <cell r="I536">
            <v>2978</v>
          </cell>
          <cell r="J536">
            <v>2578</v>
          </cell>
          <cell r="K536">
            <v>3511</v>
          </cell>
          <cell r="L536">
            <v>3069</v>
          </cell>
          <cell r="M536">
            <v>2307</v>
          </cell>
          <cell r="N536">
            <v>4499</v>
          </cell>
          <cell r="O536">
            <v>2391</v>
          </cell>
          <cell r="P536">
            <v>3059</v>
          </cell>
          <cell r="Q536">
            <v>3812</v>
          </cell>
          <cell r="R536">
            <v>3394</v>
          </cell>
          <cell r="S536">
            <v>4443</v>
          </cell>
          <cell r="T536">
            <v>4827</v>
          </cell>
          <cell r="U536">
            <v>1752</v>
          </cell>
          <cell r="V536">
            <v>2402</v>
          </cell>
          <cell r="W536">
            <v>2309</v>
          </cell>
          <cell r="X536">
            <v>1579</v>
          </cell>
          <cell r="Y536">
            <v>2445</v>
          </cell>
          <cell r="Z536">
            <v>2438</v>
          </cell>
          <cell r="AA536">
            <v>2994</v>
          </cell>
          <cell r="AB536">
            <v>3034</v>
          </cell>
          <cell r="AC536">
            <v>4318</v>
          </cell>
          <cell r="AD536">
            <v>3915</v>
          </cell>
          <cell r="AE536">
            <v>4296</v>
          </cell>
          <cell r="AF536">
            <v>8292</v>
          </cell>
          <cell r="AG536">
            <v>7536</v>
          </cell>
          <cell r="AH536">
            <v>6187</v>
          </cell>
          <cell r="AI536">
            <v>3493</v>
          </cell>
          <cell r="AJ536">
            <v>2007</v>
          </cell>
          <cell r="AK536">
            <v>4335</v>
          </cell>
          <cell r="AL536">
            <v>3266</v>
          </cell>
          <cell r="AM536">
            <v>3274</v>
          </cell>
          <cell r="AN536">
            <v>2721</v>
          </cell>
          <cell r="AO536">
            <v>2273</v>
          </cell>
          <cell r="AP536">
            <v>2225</v>
          </cell>
          <cell r="AQ536">
            <v>4131</v>
          </cell>
          <cell r="AR536">
            <v>5993</v>
          </cell>
        </row>
        <row r="537">
          <cell r="A537" t="str">
            <v>MYLAN LABS, INC.</v>
          </cell>
          <cell r="B537" t="str">
            <v>TRIFLUOPERAZIN HCL 10/1997 MYN</v>
          </cell>
          <cell r="C537" t="str">
            <v>Sales $</v>
          </cell>
          <cell r="D537" t="str">
            <v>10/1997 MYN</v>
          </cell>
          <cell r="E537" t="str">
            <v>10/1997</v>
          </cell>
          <cell r="F537" t="str">
            <v>10</v>
          </cell>
          <cell r="G537" t="str">
            <v>1997</v>
          </cell>
          <cell r="H537" t="str">
            <v>10/1/1997</v>
          </cell>
          <cell r="I537">
            <v>311265</v>
          </cell>
          <cell r="J537">
            <v>375388</v>
          </cell>
          <cell r="K537">
            <v>465000</v>
          </cell>
          <cell r="L537">
            <v>374095</v>
          </cell>
          <cell r="M537">
            <v>372028</v>
          </cell>
          <cell r="N537">
            <v>456647</v>
          </cell>
          <cell r="O537">
            <v>339549</v>
          </cell>
          <cell r="P537">
            <v>348966</v>
          </cell>
          <cell r="Q537">
            <v>456841</v>
          </cell>
          <cell r="R537">
            <v>373520</v>
          </cell>
          <cell r="S537">
            <v>362526</v>
          </cell>
          <cell r="T537">
            <v>488950</v>
          </cell>
          <cell r="U537">
            <v>396223</v>
          </cell>
          <cell r="V537">
            <v>394564</v>
          </cell>
          <cell r="W537">
            <v>485960</v>
          </cell>
          <cell r="X537">
            <v>407416</v>
          </cell>
          <cell r="Y537">
            <v>403608</v>
          </cell>
          <cell r="Z537">
            <v>503477</v>
          </cell>
          <cell r="AA537">
            <v>400949</v>
          </cell>
          <cell r="AB537">
            <v>402187</v>
          </cell>
          <cell r="AC537">
            <v>509436</v>
          </cell>
          <cell r="AD537">
            <v>470422</v>
          </cell>
          <cell r="AE537">
            <v>452042</v>
          </cell>
          <cell r="AF537">
            <v>590507</v>
          </cell>
          <cell r="AG537">
            <v>421448</v>
          </cell>
          <cell r="AH537">
            <v>437828</v>
          </cell>
          <cell r="AI537">
            <v>488308</v>
          </cell>
          <cell r="AJ537">
            <v>373116</v>
          </cell>
          <cell r="AK537">
            <v>378148</v>
          </cell>
          <cell r="AL537">
            <v>440031</v>
          </cell>
          <cell r="AM537">
            <v>367523</v>
          </cell>
          <cell r="AN537">
            <v>497106</v>
          </cell>
          <cell r="AO537">
            <v>852196</v>
          </cell>
          <cell r="AP537">
            <v>793406</v>
          </cell>
          <cell r="AQ537">
            <v>907822</v>
          </cell>
          <cell r="AR537">
            <v>1105094</v>
          </cell>
        </row>
        <row r="538">
          <cell r="A538" t="str">
            <v>MYLAN LABS, INC.</v>
          </cell>
          <cell r="B538" t="str">
            <v>URSODIOL 03/2010 MYN</v>
          </cell>
          <cell r="C538" t="str">
            <v>Sales $</v>
          </cell>
          <cell r="D538" t="str">
            <v>03/2010 MYN</v>
          </cell>
          <cell r="E538" t="str">
            <v>03/2010</v>
          </cell>
          <cell r="F538" t="str">
            <v>03</v>
          </cell>
          <cell r="G538" t="str">
            <v>2010</v>
          </cell>
          <cell r="H538" t="str">
            <v>03/1/2010</v>
          </cell>
          <cell r="I538">
            <v>57886</v>
          </cell>
          <cell r="J538">
            <v>34837</v>
          </cell>
          <cell r="K538">
            <v>45808</v>
          </cell>
          <cell r="L538">
            <v>40957</v>
          </cell>
          <cell r="M538">
            <v>39629</v>
          </cell>
          <cell r="N538">
            <v>58354</v>
          </cell>
          <cell r="O538">
            <v>59808</v>
          </cell>
          <cell r="P538">
            <v>38406</v>
          </cell>
          <cell r="Q538">
            <v>49127</v>
          </cell>
          <cell r="R538">
            <v>47005</v>
          </cell>
          <cell r="S538">
            <v>50286</v>
          </cell>
          <cell r="T538">
            <v>47617</v>
          </cell>
          <cell r="U538">
            <v>5337</v>
          </cell>
          <cell r="V538">
            <v>4471</v>
          </cell>
          <cell r="W538">
            <v>5358</v>
          </cell>
          <cell r="X538">
            <v>33894</v>
          </cell>
          <cell r="Y538">
            <v>117592</v>
          </cell>
          <cell r="Z538">
            <v>81475</v>
          </cell>
          <cell r="AA538">
            <v>7401</v>
          </cell>
          <cell r="AB538">
            <v>8055</v>
          </cell>
          <cell r="AC538">
            <v>9766</v>
          </cell>
          <cell r="AD538">
            <v>8904</v>
          </cell>
          <cell r="AE538">
            <v>1772</v>
          </cell>
          <cell r="AF538">
            <v>442</v>
          </cell>
          <cell r="AG538">
            <v>775</v>
          </cell>
          <cell r="AH538">
            <v>192</v>
          </cell>
          <cell r="AI538">
            <v>192</v>
          </cell>
          <cell r="AJ538">
            <v>156</v>
          </cell>
          <cell r="AK538">
            <v>16</v>
          </cell>
          <cell r="AL538">
            <v>34</v>
          </cell>
          <cell r="AM538">
            <v>35</v>
          </cell>
          <cell r="AN538">
            <v>35</v>
          </cell>
          <cell r="AO538">
            <v>0</v>
          </cell>
          <cell r="AP538">
            <v>35</v>
          </cell>
          <cell r="AQ538">
            <v>0</v>
          </cell>
          <cell r="AR538">
            <v>0</v>
          </cell>
        </row>
        <row r="539">
          <cell r="A539" t="str">
            <v>MYLAN LABS, INC.</v>
          </cell>
          <cell r="B539" t="str">
            <v>URSODIOL 09/2001 M/I</v>
          </cell>
          <cell r="C539" t="str">
            <v>Sales $</v>
          </cell>
          <cell r="D539" t="str">
            <v>09/2001 M/I</v>
          </cell>
          <cell r="E539" t="str">
            <v>09/2001</v>
          </cell>
          <cell r="F539" t="str">
            <v>09</v>
          </cell>
          <cell r="G539" t="str">
            <v>2001</v>
          </cell>
          <cell r="H539" t="str">
            <v>09/1/2001</v>
          </cell>
          <cell r="I539">
            <v>30083</v>
          </cell>
          <cell r="J539">
            <v>32058</v>
          </cell>
          <cell r="K539">
            <v>42726</v>
          </cell>
          <cell r="L539">
            <v>29369</v>
          </cell>
          <cell r="M539">
            <v>32058</v>
          </cell>
          <cell r="N539">
            <v>47393</v>
          </cell>
          <cell r="O539">
            <v>30859</v>
          </cell>
          <cell r="P539">
            <v>34119</v>
          </cell>
          <cell r="Q539">
            <v>39635</v>
          </cell>
          <cell r="R539">
            <v>19859</v>
          </cell>
          <cell r="S539">
            <v>7124</v>
          </cell>
          <cell r="T539">
            <v>3754</v>
          </cell>
          <cell r="U539">
            <v>2059</v>
          </cell>
          <cell r="V539">
            <v>600</v>
          </cell>
          <cell r="W539">
            <v>435</v>
          </cell>
          <cell r="X539">
            <v>8864</v>
          </cell>
          <cell r="Y539">
            <v>10549</v>
          </cell>
          <cell r="Z539">
            <v>14345</v>
          </cell>
          <cell r="AA539">
            <v>14701</v>
          </cell>
          <cell r="AB539">
            <v>16500</v>
          </cell>
          <cell r="AC539">
            <v>23275</v>
          </cell>
          <cell r="AD539">
            <v>20220</v>
          </cell>
          <cell r="AE539">
            <v>17220</v>
          </cell>
          <cell r="AF539">
            <v>22360</v>
          </cell>
          <cell r="AG539">
            <v>19611</v>
          </cell>
          <cell r="AH539">
            <v>13716</v>
          </cell>
          <cell r="AI539">
            <v>6671</v>
          </cell>
          <cell r="AJ539">
            <v>2007</v>
          </cell>
          <cell r="AK539">
            <v>626</v>
          </cell>
          <cell r="AL539">
            <v>1059</v>
          </cell>
          <cell r="AM539">
            <v>123</v>
          </cell>
          <cell r="AN539">
            <v>120</v>
          </cell>
          <cell r="AO539">
            <v>216</v>
          </cell>
          <cell r="AP539">
            <v>0</v>
          </cell>
          <cell r="AQ539">
            <v>0</v>
          </cell>
          <cell r="AR539">
            <v>0</v>
          </cell>
        </row>
        <row r="540">
          <cell r="A540" t="str">
            <v>MYLAN LABS, INC.</v>
          </cell>
          <cell r="B540" t="str">
            <v>VALACYCLOVIR HCL 03/2011 M/I</v>
          </cell>
          <cell r="C540" t="str">
            <v>Sales $</v>
          </cell>
          <cell r="D540" t="str">
            <v>03/2011 M/I</v>
          </cell>
          <cell r="E540" t="str">
            <v>03/2011</v>
          </cell>
          <cell r="F540" t="str">
            <v>03</v>
          </cell>
          <cell r="G540" t="str">
            <v>2011</v>
          </cell>
          <cell r="H540" t="str">
            <v>03/1/2011</v>
          </cell>
          <cell r="I540">
            <v>0</v>
          </cell>
          <cell r="J540">
            <v>0</v>
          </cell>
          <cell r="K540">
            <v>646</v>
          </cell>
          <cell r="L540">
            <v>9564</v>
          </cell>
          <cell r="M540">
            <v>16253</v>
          </cell>
          <cell r="N540">
            <v>39406</v>
          </cell>
          <cell r="O540">
            <v>40628</v>
          </cell>
          <cell r="P540">
            <v>41466</v>
          </cell>
          <cell r="Q540">
            <v>58234</v>
          </cell>
          <cell r="R540">
            <v>49368</v>
          </cell>
          <cell r="S540">
            <v>50360</v>
          </cell>
          <cell r="T540">
            <v>43282</v>
          </cell>
          <cell r="U540">
            <v>45811</v>
          </cell>
          <cell r="V540">
            <v>57024</v>
          </cell>
          <cell r="W540">
            <v>62533</v>
          </cell>
          <cell r="X540">
            <v>59287</v>
          </cell>
          <cell r="Y540">
            <v>59831</v>
          </cell>
          <cell r="Z540">
            <v>67136</v>
          </cell>
          <cell r="AA540">
            <v>51519</v>
          </cell>
          <cell r="AB540">
            <v>52926</v>
          </cell>
          <cell r="AC540">
            <v>75176</v>
          </cell>
          <cell r="AD540">
            <v>61162</v>
          </cell>
          <cell r="AE540">
            <v>66881</v>
          </cell>
          <cell r="AF540">
            <v>79514</v>
          </cell>
          <cell r="AG540">
            <v>70880</v>
          </cell>
          <cell r="AH540">
            <v>69063</v>
          </cell>
          <cell r="AI540">
            <v>80448</v>
          </cell>
          <cell r="AJ540">
            <v>77933</v>
          </cell>
          <cell r="AK540">
            <v>81406</v>
          </cell>
          <cell r="AL540">
            <v>102056</v>
          </cell>
          <cell r="AM540">
            <v>78538</v>
          </cell>
          <cell r="AN540">
            <v>80356</v>
          </cell>
          <cell r="AO540">
            <v>111712</v>
          </cell>
          <cell r="AP540">
            <v>95004</v>
          </cell>
          <cell r="AQ540">
            <v>102487</v>
          </cell>
          <cell r="AR540">
            <v>117038</v>
          </cell>
        </row>
        <row r="541">
          <cell r="A541" t="str">
            <v>MYLAN LABS, INC.</v>
          </cell>
          <cell r="B541" t="str">
            <v>VALACYCLOVIR HCL 05/2010 MYN</v>
          </cell>
          <cell r="C541" t="str">
            <v>Sales $</v>
          </cell>
          <cell r="D541" t="str">
            <v>05/2010 MYN</v>
          </cell>
          <cell r="E541" t="str">
            <v>05/2010</v>
          </cell>
          <cell r="F541" t="str">
            <v>05</v>
          </cell>
          <cell r="G541" t="str">
            <v>2010</v>
          </cell>
          <cell r="H541" t="str">
            <v>05/1/2010</v>
          </cell>
          <cell r="I541">
            <v>22347562</v>
          </cell>
          <cell r="J541">
            <v>20039768</v>
          </cell>
          <cell r="K541">
            <v>24141089</v>
          </cell>
          <cell r="L541">
            <v>17028782</v>
          </cell>
          <cell r="M541">
            <v>17172799</v>
          </cell>
          <cell r="N541">
            <v>21333382</v>
          </cell>
          <cell r="O541">
            <v>16572362</v>
          </cell>
          <cell r="P541">
            <v>15799847</v>
          </cell>
          <cell r="Q541">
            <v>19456315</v>
          </cell>
          <cell r="R541">
            <v>15633557</v>
          </cell>
          <cell r="S541">
            <v>15673467</v>
          </cell>
          <cell r="T541">
            <v>19929731</v>
          </cell>
          <cell r="U541">
            <v>15598150</v>
          </cell>
          <cell r="V541">
            <v>16721459</v>
          </cell>
          <cell r="W541">
            <v>17944937</v>
          </cell>
          <cell r="X541">
            <v>14469827</v>
          </cell>
          <cell r="Y541">
            <v>15455361</v>
          </cell>
          <cell r="Z541">
            <v>19092858</v>
          </cell>
          <cell r="AA541">
            <v>13717123</v>
          </cell>
          <cell r="AB541">
            <v>13912085</v>
          </cell>
          <cell r="AC541">
            <v>16809639</v>
          </cell>
          <cell r="AD541">
            <v>10010573</v>
          </cell>
          <cell r="AE541">
            <v>10566240</v>
          </cell>
          <cell r="AF541">
            <v>14825322</v>
          </cell>
          <cell r="AG541">
            <v>12236870</v>
          </cell>
          <cell r="AH541">
            <v>11916742</v>
          </cell>
          <cell r="AI541">
            <v>14835476</v>
          </cell>
          <cell r="AJ541">
            <v>11637645</v>
          </cell>
          <cell r="AK541">
            <v>11781232</v>
          </cell>
          <cell r="AL541">
            <v>14095570</v>
          </cell>
          <cell r="AM541">
            <v>11189719</v>
          </cell>
          <cell r="AN541">
            <v>10004462</v>
          </cell>
          <cell r="AO541">
            <v>11139440</v>
          </cell>
          <cell r="AP541">
            <v>8771924</v>
          </cell>
          <cell r="AQ541">
            <v>9786846</v>
          </cell>
          <cell r="AR541">
            <v>11152313</v>
          </cell>
        </row>
        <row r="542">
          <cell r="A542" t="str">
            <v>MYLAN LABS, INC.</v>
          </cell>
          <cell r="B542" t="str">
            <v>VALPROIC ACID 01/2003 M/I</v>
          </cell>
          <cell r="C542" t="str">
            <v>Sales $</v>
          </cell>
          <cell r="D542" t="str">
            <v>01/2003 M/I</v>
          </cell>
          <cell r="E542" t="str">
            <v>01/2003</v>
          </cell>
          <cell r="F542" t="str">
            <v>01</v>
          </cell>
          <cell r="G542" t="str">
            <v>2003</v>
          </cell>
          <cell r="H542" t="str">
            <v>01/1/2003</v>
          </cell>
          <cell r="I542">
            <v>41348</v>
          </cell>
          <cell r="J542">
            <v>37315</v>
          </cell>
          <cell r="K542">
            <v>53241</v>
          </cell>
          <cell r="L542">
            <v>42339</v>
          </cell>
          <cell r="M542">
            <v>41161</v>
          </cell>
          <cell r="N542">
            <v>48331</v>
          </cell>
          <cell r="O542">
            <v>33131</v>
          </cell>
          <cell r="P542">
            <v>36209</v>
          </cell>
          <cell r="Q542">
            <v>45993</v>
          </cell>
          <cell r="R542">
            <v>34318</v>
          </cell>
          <cell r="S542">
            <v>34928</v>
          </cell>
          <cell r="T542">
            <v>47698</v>
          </cell>
          <cell r="U542">
            <v>34154</v>
          </cell>
          <cell r="V542">
            <v>37407</v>
          </cell>
          <cell r="W542">
            <v>39508</v>
          </cell>
          <cell r="X542">
            <v>27258</v>
          </cell>
          <cell r="Y542">
            <v>23983</v>
          </cell>
          <cell r="Z542">
            <v>22612</v>
          </cell>
          <cell r="AA542">
            <v>16035</v>
          </cell>
          <cell r="AB542">
            <v>25128</v>
          </cell>
          <cell r="AC542">
            <v>32213</v>
          </cell>
          <cell r="AD542">
            <v>26503</v>
          </cell>
          <cell r="AE542">
            <v>26621</v>
          </cell>
          <cell r="AF542">
            <v>35213</v>
          </cell>
          <cell r="AG542">
            <v>29192</v>
          </cell>
          <cell r="AH542">
            <v>29614</v>
          </cell>
          <cell r="AI542">
            <v>33676</v>
          </cell>
          <cell r="AJ542">
            <v>12483</v>
          </cell>
          <cell r="AK542">
            <v>2900</v>
          </cell>
          <cell r="AL542">
            <v>966</v>
          </cell>
          <cell r="AM542">
            <v>377</v>
          </cell>
          <cell r="AN542">
            <v>17312</v>
          </cell>
          <cell r="AO542">
            <v>24893</v>
          </cell>
          <cell r="AP542">
            <v>18951</v>
          </cell>
          <cell r="AQ542">
            <v>18034</v>
          </cell>
          <cell r="AR542">
            <v>24209</v>
          </cell>
        </row>
        <row r="543">
          <cell r="A543" t="str">
            <v>MYLAN LABS, INC.</v>
          </cell>
          <cell r="B543" t="str">
            <v>VALSARTAN-HCTZ 05/2013 M/I</v>
          </cell>
          <cell r="C543" t="str">
            <v>Sales $</v>
          </cell>
          <cell r="D543" t="str">
            <v>05/2013 M/I</v>
          </cell>
          <cell r="E543" t="str">
            <v>05/2013</v>
          </cell>
          <cell r="F543" t="str">
            <v>05</v>
          </cell>
          <cell r="G543" t="str">
            <v>2013</v>
          </cell>
          <cell r="H543" t="str">
            <v>05/1/2013</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10167</v>
          </cell>
          <cell r="AL543">
            <v>13031</v>
          </cell>
          <cell r="AM543">
            <v>13020</v>
          </cell>
          <cell r="AN543">
            <v>15187</v>
          </cell>
          <cell r="AO543">
            <v>53005</v>
          </cell>
          <cell r="AP543">
            <v>46637</v>
          </cell>
          <cell r="AQ543">
            <v>89213</v>
          </cell>
          <cell r="AR543">
            <v>34183</v>
          </cell>
        </row>
        <row r="544">
          <cell r="A544" t="str">
            <v>MYLAN LABS, INC.</v>
          </cell>
          <cell r="B544" t="str">
            <v>VALSARTAN-HCTZ 09/2012 MYN</v>
          </cell>
          <cell r="C544" t="str">
            <v>Sales $</v>
          </cell>
          <cell r="D544" t="str">
            <v>09/2012 MYN</v>
          </cell>
          <cell r="E544" t="str">
            <v>09/2012</v>
          </cell>
          <cell r="F544" t="str">
            <v>09</v>
          </cell>
          <cell r="G544" t="str">
            <v>2012</v>
          </cell>
          <cell r="H544" t="str">
            <v>09/1/2012</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15228445</v>
          </cell>
          <cell r="AD544">
            <v>50951475</v>
          </cell>
          <cell r="AE544">
            <v>42522334</v>
          </cell>
          <cell r="AF544">
            <v>55216772</v>
          </cell>
          <cell r="AG544">
            <v>44339608</v>
          </cell>
          <cell r="AH544">
            <v>54314763</v>
          </cell>
          <cell r="AI544">
            <v>36966892</v>
          </cell>
          <cell r="AJ544">
            <v>23429185</v>
          </cell>
          <cell r="AK544">
            <v>19961431</v>
          </cell>
          <cell r="AL544">
            <v>21184256</v>
          </cell>
          <cell r="AM544">
            <v>16417478</v>
          </cell>
          <cell r="AN544">
            <v>15901512</v>
          </cell>
          <cell r="AO544">
            <v>20066693</v>
          </cell>
          <cell r="AP544">
            <v>14246246</v>
          </cell>
          <cell r="AQ544">
            <v>15990277</v>
          </cell>
          <cell r="AR544">
            <v>14332063</v>
          </cell>
        </row>
        <row r="545">
          <cell r="A545" t="str">
            <v>MYLAN LABS, INC.</v>
          </cell>
          <cell r="B545" t="str">
            <v>VANCOMYCIN HCL 09/2010 M/I</v>
          </cell>
          <cell r="C545" t="str">
            <v>Sales $</v>
          </cell>
          <cell r="D545" t="str">
            <v>09/2010 M/I</v>
          </cell>
          <cell r="E545" t="str">
            <v>09/2010</v>
          </cell>
          <cell r="F545" t="str">
            <v>09</v>
          </cell>
          <cell r="G545" t="str">
            <v>2010</v>
          </cell>
          <cell r="H545" t="str">
            <v>09/1/2010</v>
          </cell>
          <cell r="I545">
            <v>92452</v>
          </cell>
          <cell r="J545">
            <v>95335</v>
          </cell>
          <cell r="K545">
            <v>108472</v>
          </cell>
          <cell r="L545">
            <v>145305</v>
          </cell>
          <cell r="M545">
            <v>190223</v>
          </cell>
          <cell r="N545">
            <v>286295</v>
          </cell>
          <cell r="O545">
            <v>157493</v>
          </cell>
          <cell r="P545">
            <v>197646</v>
          </cell>
          <cell r="Q545">
            <v>269734</v>
          </cell>
          <cell r="R545">
            <v>202336</v>
          </cell>
          <cell r="S545">
            <v>178129</v>
          </cell>
          <cell r="T545">
            <v>243216</v>
          </cell>
          <cell r="U545">
            <v>200182</v>
          </cell>
          <cell r="V545">
            <v>214520</v>
          </cell>
          <cell r="W545">
            <v>316162</v>
          </cell>
          <cell r="X545">
            <v>259943</v>
          </cell>
          <cell r="Y545">
            <v>251983</v>
          </cell>
          <cell r="Z545">
            <v>353189</v>
          </cell>
          <cell r="AA545">
            <v>300478</v>
          </cell>
          <cell r="AB545">
            <v>268295</v>
          </cell>
          <cell r="AC545">
            <v>324857</v>
          </cell>
          <cell r="AD545">
            <v>218384</v>
          </cell>
          <cell r="AE545">
            <v>186162</v>
          </cell>
          <cell r="AF545">
            <v>199370</v>
          </cell>
          <cell r="AG545">
            <v>134036</v>
          </cell>
          <cell r="AH545">
            <v>137482</v>
          </cell>
          <cell r="AI545">
            <v>141530</v>
          </cell>
          <cell r="AJ545">
            <v>121297</v>
          </cell>
          <cell r="AK545">
            <v>129512</v>
          </cell>
          <cell r="AL545">
            <v>180787</v>
          </cell>
          <cell r="AM545">
            <v>198782</v>
          </cell>
          <cell r="AN545">
            <v>93954</v>
          </cell>
          <cell r="AO545">
            <v>42150</v>
          </cell>
          <cell r="AP545">
            <v>18372</v>
          </cell>
          <cell r="AQ545">
            <v>10033</v>
          </cell>
          <cell r="AR545">
            <v>79508</v>
          </cell>
        </row>
        <row r="546">
          <cell r="A546" t="str">
            <v>MYLAN LABS, INC.</v>
          </cell>
          <cell r="B546" t="str">
            <v>VENLAFAXINE HCL 06/2008 MYN</v>
          </cell>
          <cell r="C546" t="str">
            <v>Sales $</v>
          </cell>
          <cell r="D546" t="str">
            <v>06/2008 MYN</v>
          </cell>
          <cell r="E546" t="str">
            <v>06/2008</v>
          </cell>
          <cell r="F546" t="str">
            <v>06</v>
          </cell>
          <cell r="G546" t="str">
            <v>2008</v>
          </cell>
          <cell r="H546" t="str">
            <v>06/1/2008</v>
          </cell>
          <cell r="I546">
            <v>1296700</v>
          </cell>
          <cell r="J546">
            <v>1082813</v>
          </cell>
          <cell r="K546">
            <v>716293</v>
          </cell>
          <cell r="L546">
            <v>500089</v>
          </cell>
          <cell r="M546">
            <v>479069</v>
          </cell>
          <cell r="N546">
            <v>537329</v>
          </cell>
          <cell r="O546">
            <v>389652</v>
          </cell>
          <cell r="P546">
            <v>293912</v>
          </cell>
          <cell r="Q546">
            <v>308901</v>
          </cell>
          <cell r="R546">
            <v>261303</v>
          </cell>
          <cell r="S546">
            <v>549035</v>
          </cell>
          <cell r="T546">
            <v>891904</v>
          </cell>
          <cell r="U546">
            <v>97433</v>
          </cell>
          <cell r="V546">
            <v>77062</v>
          </cell>
          <cell r="W546">
            <v>116380</v>
          </cell>
          <cell r="X546">
            <v>69553</v>
          </cell>
          <cell r="Y546">
            <v>65318</v>
          </cell>
          <cell r="Z546">
            <v>94957</v>
          </cell>
          <cell r="AA546">
            <v>68585</v>
          </cell>
          <cell r="AB546">
            <v>65907</v>
          </cell>
          <cell r="AC546">
            <v>75983</v>
          </cell>
          <cell r="AD546">
            <v>69336</v>
          </cell>
          <cell r="AE546">
            <v>69731</v>
          </cell>
          <cell r="AF546">
            <v>108178</v>
          </cell>
          <cell r="AG546">
            <v>63750</v>
          </cell>
          <cell r="AH546">
            <v>63374</v>
          </cell>
          <cell r="AI546">
            <v>73661</v>
          </cell>
          <cell r="AJ546">
            <v>58635</v>
          </cell>
          <cell r="AK546">
            <v>41212</v>
          </cell>
          <cell r="AL546">
            <v>50942</v>
          </cell>
          <cell r="AM546">
            <v>41623</v>
          </cell>
          <cell r="AN546">
            <v>37692</v>
          </cell>
          <cell r="AO546">
            <v>63522</v>
          </cell>
          <cell r="AP546">
            <v>52977</v>
          </cell>
          <cell r="AQ546">
            <v>51818</v>
          </cell>
          <cell r="AR546">
            <v>78619</v>
          </cell>
        </row>
        <row r="547">
          <cell r="A547" t="str">
            <v>MYLAN LABS, INC.</v>
          </cell>
          <cell r="B547" t="str">
            <v>VENLAFAXINE HCL 08/2008 M/I</v>
          </cell>
          <cell r="C547" t="str">
            <v>Sales $</v>
          </cell>
          <cell r="D547" t="str">
            <v>08/2008 M/I</v>
          </cell>
          <cell r="E547" t="str">
            <v>08/2008</v>
          </cell>
          <cell r="F547" t="str">
            <v>08</v>
          </cell>
          <cell r="G547" t="str">
            <v>2008</v>
          </cell>
          <cell r="H547" t="str">
            <v>08/1/2008</v>
          </cell>
          <cell r="I547">
            <v>49172</v>
          </cell>
          <cell r="J547">
            <v>45633</v>
          </cell>
          <cell r="K547">
            <v>57675</v>
          </cell>
          <cell r="L547">
            <v>49456</v>
          </cell>
          <cell r="M547">
            <v>52404</v>
          </cell>
          <cell r="N547">
            <v>61293</v>
          </cell>
          <cell r="O547">
            <v>49578</v>
          </cell>
          <cell r="P547">
            <v>57429</v>
          </cell>
          <cell r="Q547">
            <v>69100</v>
          </cell>
          <cell r="R547">
            <v>56360</v>
          </cell>
          <cell r="S547">
            <v>46556</v>
          </cell>
          <cell r="T547">
            <v>67284</v>
          </cell>
          <cell r="U547">
            <v>43296</v>
          </cell>
          <cell r="V547">
            <v>53606</v>
          </cell>
          <cell r="W547">
            <v>62133</v>
          </cell>
          <cell r="X547">
            <v>51450</v>
          </cell>
          <cell r="Y547">
            <v>50446</v>
          </cell>
          <cell r="Z547">
            <v>64842</v>
          </cell>
          <cell r="AA547">
            <v>49620</v>
          </cell>
          <cell r="AB547">
            <v>47656</v>
          </cell>
          <cell r="AC547">
            <v>56310</v>
          </cell>
          <cell r="AD547">
            <v>40199</v>
          </cell>
          <cell r="AE547">
            <v>44844</v>
          </cell>
          <cell r="AF547">
            <v>64157</v>
          </cell>
          <cell r="AG547">
            <v>47860</v>
          </cell>
          <cell r="AH547">
            <v>58046</v>
          </cell>
          <cell r="AI547">
            <v>74941</v>
          </cell>
          <cell r="AJ547">
            <v>58626</v>
          </cell>
          <cell r="AK547">
            <v>52837</v>
          </cell>
          <cell r="AL547">
            <v>83632</v>
          </cell>
          <cell r="AM547">
            <v>50785</v>
          </cell>
          <cell r="AN547">
            <v>61255</v>
          </cell>
          <cell r="AO547">
            <v>71297</v>
          </cell>
          <cell r="AP547">
            <v>30141</v>
          </cell>
          <cell r="AQ547">
            <v>14510</v>
          </cell>
          <cell r="AR547">
            <v>46194</v>
          </cell>
        </row>
        <row r="548">
          <cell r="A548" t="str">
            <v>MYLAN LABS, INC.</v>
          </cell>
          <cell r="B548" t="str">
            <v>VENLAFAXINE HCL ER 06/2011 MYN</v>
          </cell>
          <cell r="C548" t="str">
            <v>Sales $</v>
          </cell>
          <cell r="D548" t="str">
            <v>06/2011 MYN</v>
          </cell>
          <cell r="E548" t="str">
            <v>06/2011</v>
          </cell>
          <cell r="F548" t="str">
            <v>06</v>
          </cell>
          <cell r="G548" t="str">
            <v>2011</v>
          </cell>
          <cell r="H548" t="str">
            <v>06/1/2011</v>
          </cell>
          <cell r="I548">
            <v>0</v>
          </cell>
          <cell r="J548">
            <v>0</v>
          </cell>
          <cell r="K548">
            <v>0</v>
          </cell>
          <cell r="L548">
            <v>0</v>
          </cell>
          <cell r="M548">
            <v>0</v>
          </cell>
          <cell r="N548">
            <v>468764</v>
          </cell>
          <cell r="O548">
            <v>737768</v>
          </cell>
          <cell r="P548">
            <v>607757</v>
          </cell>
          <cell r="Q548">
            <v>238113</v>
          </cell>
          <cell r="R548">
            <v>5956</v>
          </cell>
          <cell r="S548">
            <v>3005</v>
          </cell>
          <cell r="T548">
            <v>24799</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row>
        <row r="549">
          <cell r="A549" t="str">
            <v>MYLAN LABS, INC.</v>
          </cell>
          <cell r="B549" t="str">
            <v>VENLAFAXINE HCL ER 07/2011 M/I</v>
          </cell>
          <cell r="C549" t="str">
            <v>Sales $</v>
          </cell>
          <cell r="D549" t="str">
            <v>07/2011 M/I</v>
          </cell>
          <cell r="E549" t="str">
            <v>07/2011</v>
          </cell>
          <cell r="F549" t="str">
            <v>07</v>
          </cell>
          <cell r="G549" t="str">
            <v>2011</v>
          </cell>
          <cell r="H549" t="str">
            <v>07/1/2011</v>
          </cell>
          <cell r="I549">
            <v>0</v>
          </cell>
          <cell r="J549">
            <v>0</v>
          </cell>
          <cell r="K549">
            <v>0</v>
          </cell>
          <cell r="L549">
            <v>0</v>
          </cell>
          <cell r="M549">
            <v>0</v>
          </cell>
          <cell r="N549">
            <v>0</v>
          </cell>
          <cell r="O549">
            <v>1690</v>
          </cell>
          <cell r="P549">
            <v>12555</v>
          </cell>
          <cell r="Q549">
            <v>24234</v>
          </cell>
          <cell r="R549">
            <v>23420</v>
          </cell>
          <cell r="S549">
            <v>16150</v>
          </cell>
          <cell r="T549">
            <v>9476</v>
          </cell>
          <cell r="U549">
            <v>6408</v>
          </cell>
          <cell r="V549">
            <v>5160</v>
          </cell>
          <cell r="W549">
            <v>5428</v>
          </cell>
          <cell r="X549">
            <v>1991</v>
          </cell>
          <cell r="Y549">
            <v>2206</v>
          </cell>
          <cell r="Z549">
            <v>1922</v>
          </cell>
          <cell r="AA549">
            <v>1315</v>
          </cell>
          <cell r="AB549">
            <v>958</v>
          </cell>
          <cell r="AC549">
            <v>1642</v>
          </cell>
          <cell r="AD549">
            <v>520</v>
          </cell>
          <cell r="AE549">
            <v>128</v>
          </cell>
          <cell r="AF549">
            <v>134</v>
          </cell>
          <cell r="AG549">
            <v>115</v>
          </cell>
          <cell r="AH549">
            <v>147</v>
          </cell>
          <cell r="AI549">
            <v>79</v>
          </cell>
          <cell r="AJ549">
            <v>0</v>
          </cell>
          <cell r="AK549">
            <v>0</v>
          </cell>
          <cell r="AL549">
            <v>0</v>
          </cell>
          <cell r="AM549">
            <v>0</v>
          </cell>
          <cell r="AN549">
            <v>0</v>
          </cell>
          <cell r="AO549">
            <v>0</v>
          </cell>
          <cell r="AP549">
            <v>0</v>
          </cell>
          <cell r="AQ549">
            <v>0</v>
          </cell>
          <cell r="AR549">
            <v>0</v>
          </cell>
        </row>
        <row r="550">
          <cell r="A550" t="str">
            <v>MYLAN LABS, INC.</v>
          </cell>
          <cell r="B550" t="str">
            <v>VERAPAMIL HCL 04/1987 M/I</v>
          </cell>
          <cell r="C550" t="str">
            <v>Sales $</v>
          </cell>
          <cell r="D550" t="str">
            <v>04/1987 M/I</v>
          </cell>
          <cell r="E550" t="str">
            <v>04/1987</v>
          </cell>
          <cell r="F550" t="str">
            <v>04</v>
          </cell>
          <cell r="G550" t="str">
            <v>1987</v>
          </cell>
          <cell r="H550" t="str">
            <v>04/1/1987</v>
          </cell>
          <cell r="I550">
            <v>9</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row>
        <row r="551">
          <cell r="A551" t="str">
            <v>MYLAN LABS, INC.</v>
          </cell>
          <cell r="B551" t="str">
            <v>VERAPAMIL HCL 06/1989 MYN</v>
          </cell>
          <cell r="C551" t="str">
            <v>Sales $</v>
          </cell>
          <cell r="D551" t="str">
            <v>06/1989 MYN</v>
          </cell>
          <cell r="E551" t="str">
            <v>06/1989</v>
          </cell>
          <cell r="F551" t="str">
            <v>06</v>
          </cell>
          <cell r="G551" t="str">
            <v>1989</v>
          </cell>
          <cell r="H551" t="str">
            <v>06/1/1989</v>
          </cell>
          <cell r="I551">
            <v>152407</v>
          </cell>
          <cell r="J551">
            <v>153073</v>
          </cell>
          <cell r="K551">
            <v>201616</v>
          </cell>
          <cell r="L551">
            <v>156486</v>
          </cell>
          <cell r="M551">
            <v>158687</v>
          </cell>
          <cell r="N551">
            <v>189566</v>
          </cell>
          <cell r="O551">
            <v>149562</v>
          </cell>
          <cell r="P551">
            <v>153375</v>
          </cell>
          <cell r="Q551">
            <v>191531</v>
          </cell>
          <cell r="R551">
            <v>153544</v>
          </cell>
          <cell r="S551">
            <v>148194</v>
          </cell>
          <cell r="T551">
            <v>189066</v>
          </cell>
          <cell r="U551">
            <v>152335</v>
          </cell>
          <cell r="V551">
            <v>156072</v>
          </cell>
          <cell r="W551">
            <v>184849</v>
          </cell>
          <cell r="X551">
            <v>157454</v>
          </cell>
          <cell r="Y551">
            <v>166086</v>
          </cell>
          <cell r="Z551">
            <v>199932</v>
          </cell>
          <cell r="AA551">
            <v>149788</v>
          </cell>
          <cell r="AB551">
            <v>147882</v>
          </cell>
          <cell r="AC551">
            <v>181942</v>
          </cell>
          <cell r="AD551">
            <v>153393</v>
          </cell>
          <cell r="AE551">
            <v>211739</v>
          </cell>
          <cell r="AF551">
            <v>282715</v>
          </cell>
          <cell r="AG551">
            <v>241117</v>
          </cell>
          <cell r="AH551">
            <v>209768</v>
          </cell>
          <cell r="AI551">
            <v>232411</v>
          </cell>
          <cell r="AJ551">
            <v>192481</v>
          </cell>
          <cell r="AK551">
            <v>197036</v>
          </cell>
          <cell r="AL551">
            <v>212387</v>
          </cell>
          <cell r="AM551">
            <v>152399</v>
          </cell>
          <cell r="AN551">
            <v>152874</v>
          </cell>
          <cell r="AO551">
            <v>206688</v>
          </cell>
          <cell r="AP551">
            <v>172298</v>
          </cell>
          <cell r="AQ551">
            <v>160249</v>
          </cell>
          <cell r="AR551">
            <v>201373</v>
          </cell>
        </row>
        <row r="552">
          <cell r="A552" t="str">
            <v>MYLAN LABS, INC.</v>
          </cell>
          <cell r="B552" t="str">
            <v>VERAPAMIL SR 01/2003 M/I</v>
          </cell>
          <cell r="C552" t="str">
            <v>Sales $</v>
          </cell>
          <cell r="D552" t="str">
            <v>01/2003 M/I</v>
          </cell>
          <cell r="E552" t="str">
            <v>01/2003</v>
          </cell>
          <cell r="F552" t="str">
            <v>01</v>
          </cell>
          <cell r="G552" t="str">
            <v>2003</v>
          </cell>
          <cell r="H552" t="str">
            <v>01/1/2003</v>
          </cell>
          <cell r="I552">
            <v>38741</v>
          </cell>
          <cell r="J552">
            <v>20578</v>
          </cell>
          <cell r="K552">
            <v>28483</v>
          </cell>
          <cell r="L552">
            <v>26499</v>
          </cell>
          <cell r="M552">
            <v>24447</v>
          </cell>
          <cell r="N552">
            <v>50705</v>
          </cell>
          <cell r="O552">
            <v>17045</v>
          </cell>
          <cell r="P552">
            <v>20207</v>
          </cell>
          <cell r="Q552">
            <v>29564</v>
          </cell>
          <cell r="R552">
            <v>25957</v>
          </cell>
          <cell r="S552">
            <v>23086</v>
          </cell>
          <cell r="T552">
            <v>35024</v>
          </cell>
          <cell r="U552">
            <v>22632</v>
          </cell>
          <cell r="V552">
            <v>26714</v>
          </cell>
          <cell r="W552">
            <v>29843</v>
          </cell>
          <cell r="X552">
            <v>32437</v>
          </cell>
          <cell r="Y552">
            <v>19728</v>
          </cell>
          <cell r="Z552">
            <v>36761</v>
          </cell>
          <cell r="AA552">
            <v>18965</v>
          </cell>
          <cell r="AB552">
            <v>21309</v>
          </cell>
          <cell r="AC552">
            <v>27760</v>
          </cell>
          <cell r="AD552">
            <v>14411</v>
          </cell>
          <cell r="AE552">
            <v>9875</v>
          </cell>
          <cell r="AF552">
            <v>15089</v>
          </cell>
          <cell r="AG552">
            <v>25209</v>
          </cell>
          <cell r="AH552">
            <v>16308</v>
          </cell>
          <cell r="AI552">
            <v>26880</v>
          </cell>
          <cell r="AJ552">
            <v>19167</v>
          </cell>
          <cell r="AK552">
            <v>18546</v>
          </cell>
          <cell r="AL552">
            <v>24090</v>
          </cell>
          <cell r="AM552">
            <v>20337</v>
          </cell>
          <cell r="AN552">
            <v>21969</v>
          </cell>
          <cell r="AO552">
            <v>22564</v>
          </cell>
          <cell r="AP552">
            <v>20250</v>
          </cell>
          <cell r="AQ552">
            <v>27600</v>
          </cell>
          <cell r="AR552">
            <v>29881</v>
          </cell>
        </row>
        <row r="553">
          <cell r="A553" t="str">
            <v>MYLAN LABS, INC.</v>
          </cell>
          <cell r="B553" t="str">
            <v>VERAPAMIL SR 04/1996 MYN</v>
          </cell>
          <cell r="C553" t="str">
            <v>Sales $</v>
          </cell>
          <cell r="D553" t="str">
            <v>04/1996 MYN</v>
          </cell>
          <cell r="E553" t="str">
            <v>04/1996</v>
          </cell>
          <cell r="F553" t="str">
            <v>04</v>
          </cell>
          <cell r="G553" t="str">
            <v>1996</v>
          </cell>
          <cell r="H553" t="str">
            <v>04/1/1996</v>
          </cell>
          <cell r="I553">
            <v>2258602</v>
          </cell>
          <cell r="J553">
            <v>2156946</v>
          </cell>
          <cell r="K553">
            <v>3757439</v>
          </cell>
          <cell r="L553">
            <v>4310198</v>
          </cell>
          <cell r="M553">
            <v>3399032</v>
          </cell>
          <cell r="N553">
            <v>3925422</v>
          </cell>
          <cell r="O553">
            <v>3121467</v>
          </cell>
          <cell r="P553">
            <v>3240686</v>
          </cell>
          <cell r="Q553">
            <v>3907112</v>
          </cell>
          <cell r="R553">
            <v>3081448</v>
          </cell>
          <cell r="S553">
            <v>3186361</v>
          </cell>
          <cell r="T553">
            <v>4189346</v>
          </cell>
          <cell r="U553">
            <v>3213992</v>
          </cell>
          <cell r="V553">
            <v>3184856</v>
          </cell>
          <cell r="W553">
            <v>3962988</v>
          </cell>
          <cell r="X553">
            <v>3448573</v>
          </cell>
          <cell r="Y553">
            <v>3286561</v>
          </cell>
          <cell r="Z553">
            <v>3931759</v>
          </cell>
          <cell r="AA553">
            <v>3087412</v>
          </cell>
          <cell r="AB553">
            <v>3042340</v>
          </cell>
          <cell r="AC553">
            <v>3925215</v>
          </cell>
          <cell r="AD553">
            <v>3181688</v>
          </cell>
          <cell r="AE553">
            <v>3169358</v>
          </cell>
          <cell r="AF553">
            <v>4021479</v>
          </cell>
          <cell r="AG553">
            <v>3259500</v>
          </cell>
          <cell r="AH553">
            <v>3396239</v>
          </cell>
          <cell r="AI553">
            <v>4094731</v>
          </cell>
          <cell r="AJ553">
            <v>3448081</v>
          </cell>
          <cell r="AK553">
            <v>3464150</v>
          </cell>
          <cell r="AL553">
            <v>4073786</v>
          </cell>
          <cell r="AM553">
            <v>8915233</v>
          </cell>
          <cell r="AN553">
            <v>12355525</v>
          </cell>
          <cell r="AO553">
            <v>16540137</v>
          </cell>
          <cell r="AP553">
            <v>11528352</v>
          </cell>
          <cell r="AQ553">
            <v>8620277</v>
          </cell>
          <cell r="AR553">
            <v>9132276</v>
          </cell>
        </row>
        <row r="554">
          <cell r="A554" t="str">
            <v>MYLAN LABS, INC.</v>
          </cell>
          <cell r="B554" t="str">
            <v>VERAPAMIL SR PM 08/2007 MYN</v>
          </cell>
          <cell r="C554" t="str">
            <v>Sales $</v>
          </cell>
          <cell r="D554" t="str">
            <v>08/2007 MYN</v>
          </cell>
          <cell r="E554" t="str">
            <v>08/2007</v>
          </cell>
          <cell r="F554" t="str">
            <v>08</v>
          </cell>
          <cell r="G554" t="str">
            <v>2007</v>
          </cell>
          <cell r="H554" t="str">
            <v>08/1/2007</v>
          </cell>
          <cell r="I554">
            <v>1056628</v>
          </cell>
          <cell r="J554">
            <v>886909</v>
          </cell>
          <cell r="K554">
            <v>1278243</v>
          </cell>
          <cell r="L554">
            <v>988368</v>
          </cell>
          <cell r="M554">
            <v>962424</v>
          </cell>
          <cell r="N554">
            <v>1173459</v>
          </cell>
          <cell r="O554">
            <v>918295</v>
          </cell>
          <cell r="P554">
            <v>808486</v>
          </cell>
          <cell r="Q554">
            <v>997807</v>
          </cell>
          <cell r="R554">
            <v>931713</v>
          </cell>
          <cell r="S554">
            <v>864159</v>
          </cell>
          <cell r="T554">
            <v>1102837</v>
          </cell>
          <cell r="U554">
            <v>962087</v>
          </cell>
          <cell r="V554">
            <v>912623</v>
          </cell>
          <cell r="W554">
            <v>1111953</v>
          </cell>
          <cell r="X554">
            <v>949863</v>
          </cell>
          <cell r="Y554">
            <v>949142</v>
          </cell>
          <cell r="Z554">
            <v>1082401</v>
          </cell>
          <cell r="AA554">
            <v>916898</v>
          </cell>
          <cell r="AB554">
            <v>879488</v>
          </cell>
          <cell r="AC554">
            <v>1112295</v>
          </cell>
          <cell r="AD554">
            <v>925507</v>
          </cell>
          <cell r="AE554">
            <v>889904</v>
          </cell>
          <cell r="AF554">
            <v>1150729</v>
          </cell>
          <cell r="AG554">
            <v>912832</v>
          </cell>
          <cell r="AH554">
            <v>866501</v>
          </cell>
          <cell r="AI554">
            <v>1103574</v>
          </cell>
          <cell r="AJ554">
            <v>878938</v>
          </cell>
          <cell r="AK554">
            <v>855713</v>
          </cell>
          <cell r="AL554">
            <v>1075107</v>
          </cell>
          <cell r="AM554">
            <v>849384</v>
          </cell>
          <cell r="AN554">
            <v>850435</v>
          </cell>
          <cell r="AO554">
            <v>1064003</v>
          </cell>
          <cell r="AP554">
            <v>816070</v>
          </cell>
          <cell r="AQ554">
            <v>811226</v>
          </cell>
          <cell r="AR554">
            <v>985450</v>
          </cell>
        </row>
        <row r="555">
          <cell r="A555" t="str">
            <v>MYLAN LABS, INC.</v>
          </cell>
          <cell r="B555" t="str">
            <v>VIT C 11/2003 M/I</v>
          </cell>
          <cell r="C555" t="str">
            <v>Sales $</v>
          </cell>
          <cell r="D555" t="str">
            <v>11/2003 M/I</v>
          </cell>
          <cell r="E555" t="str">
            <v>11/2003</v>
          </cell>
          <cell r="F555" t="str">
            <v>11</v>
          </cell>
          <cell r="G555" t="str">
            <v>2003</v>
          </cell>
          <cell r="H555" t="str">
            <v>11/1/2003</v>
          </cell>
          <cell r="I555">
            <v>226241</v>
          </cell>
          <cell r="J555">
            <v>146157</v>
          </cell>
          <cell r="K555">
            <v>212219</v>
          </cell>
          <cell r="L555">
            <v>177471</v>
          </cell>
          <cell r="M555">
            <v>202479</v>
          </cell>
          <cell r="N555">
            <v>251891</v>
          </cell>
          <cell r="O555">
            <v>158551</v>
          </cell>
          <cell r="P555">
            <v>233535</v>
          </cell>
          <cell r="Q555">
            <v>219453</v>
          </cell>
          <cell r="R555">
            <v>191998</v>
          </cell>
          <cell r="S555">
            <v>173286</v>
          </cell>
          <cell r="T555">
            <v>289274</v>
          </cell>
          <cell r="U555">
            <v>196240</v>
          </cell>
          <cell r="V555">
            <v>198493</v>
          </cell>
          <cell r="W555">
            <v>227030</v>
          </cell>
          <cell r="X555">
            <v>219437</v>
          </cell>
          <cell r="Y555">
            <v>208137</v>
          </cell>
          <cell r="Z555">
            <v>262248</v>
          </cell>
          <cell r="AA555">
            <v>228140</v>
          </cell>
          <cell r="AB555">
            <v>221411</v>
          </cell>
          <cell r="AC555">
            <v>281391</v>
          </cell>
          <cell r="AD555">
            <v>190207</v>
          </cell>
          <cell r="AE555">
            <v>222305</v>
          </cell>
          <cell r="AF555">
            <v>236547</v>
          </cell>
          <cell r="AG555">
            <v>183654</v>
          </cell>
          <cell r="AH555">
            <v>179129</v>
          </cell>
          <cell r="AI555">
            <v>199314</v>
          </cell>
          <cell r="AJ555">
            <v>172232</v>
          </cell>
          <cell r="AK555">
            <v>187103</v>
          </cell>
          <cell r="AL555">
            <v>231765</v>
          </cell>
          <cell r="AM555">
            <v>226495</v>
          </cell>
          <cell r="AN555">
            <v>223266</v>
          </cell>
          <cell r="AO555">
            <v>276544</v>
          </cell>
          <cell r="AP555">
            <v>194777</v>
          </cell>
          <cell r="AQ555">
            <v>188107</v>
          </cell>
          <cell r="AR555">
            <v>243266</v>
          </cell>
        </row>
        <row r="556">
          <cell r="A556" t="str">
            <v>MYLAN LABS, INC.</v>
          </cell>
          <cell r="B556" t="str">
            <v>VORICONAZOLE 02/2011 MYN</v>
          </cell>
          <cell r="C556" t="str">
            <v>Sales $</v>
          </cell>
          <cell r="D556" t="str">
            <v>02/2011 MYN</v>
          </cell>
          <cell r="E556" t="str">
            <v>02/2011</v>
          </cell>
          <cell r="F556" t="str">
            <v>02</v>
          </cell>
          <cell r="G556" t="str">
            <v>2011</v>
          </cell>
          <cell r="H556" t="str">
            <v>02/1/2011</v>
          </cell>
          <cell r="I556">
            <v>0</v>
          </cell>
          <cell r="J556">
            <v>4087478</v>
          </cell>
          <cell r="K556">
            <v>4545618</v>
          </cell>
          <cell r="L556">
            <v>4131899</v>
          </cell>
          <cell r="M556">
            <v>4531756</v>
          </cell>
          <cell r="N556">
            <v>4978729</v>
          </cell>
          <cell r="O556">
            <v>4212152</v>
          </cell>
          <cell r="P556">
            <v>4453151</v>
          </cell>
          <cell r="Q556">
            <v>5517532</v>
          </cell>
          <cell r="R556">
            <v>5486905</v>
          </cell>
          <cell r="S556">
            <v>5171683</v>
          </cell>
          <cell r="T556">
            <v>6965810</v>
          </cell>
          <cell r="U556">
            <v>4252837</v>
          </cell>
          <cell r="V556">
            <v>4144637</v>
          </cell>
          <cell r="W556">
            <v>4842605</v>
          </cell>
          <cell r="X556">
            <v>3791318</v>
          </cell>
          <cell r="Y556">
            <v>3960729</v>
          </cell>
          <cell r="Z556">
            <v>4823941</v>
          </cell>
          <cell r="AA556">
            <v>4103016</v>
          </cell>
          <cell r="AB556">
            <v>4854908</v>
          </cell>
          <cell r="AC556">
            <v>6352522</v>
          </cell>
          <cell r="AD556">
            <v>5161909</v>
          </cell>
          <cell r="AE556">
            <v>5366114</v>
          </cell>
          <cell r="AF556">
            <v>7087113</v>
          </cell>
          <cell r="AG556">
            <v>4320183</v>
          </cell>
          <cell r="AH556">
            <v>2462888</v>
          </cell>
          <cell r="AI556">
            <v>4391649</v>
          </cell>
          <cell r="AJ556">
            <v>5109078</v>
          </cell>
          <cell r="AK556">
            <v>4300010</v>
          </cell>
          <cell r="AL556">
            <v>5692139</v>
          </cell>
          <cell r="AM556">
            <v>4512338</v>
          </cell>
          <cell r="AN556">
            <v>4265678</v>
          </cell>
          <cell r="AO556">
            <v>5862067</v>
          </cell>
          <cell r="AP556">
            <v>4212490</v>
          </cell>
          <cell r="AQ556">
            <v>4969036</v>
          </cell>
          <cell r="AR556">
            <v>2935706</v>
          </cell>
        </row>
        <row r="557">
          <cell r="A557" t="str">
            <v>MYLAN LABS, INC.</v>
          </cell>
          <cell r="B557" t="str">
            <v>VORICONAZOLE 03/2011 M/I</v>
          </cell>
          <cell r="C557" t="str">
            <v>Sales $</v>
          </cell>
          <cell r="D557" t="str">
            <v>03/2011 M/I</v>
          </cell>
          <cell r="E557" t="str">
            <v>03/2011</v>
          </cell>
          <cell r="F557" t="str">
            <v>03</v>
          </cell>
          <cell r="G557" t="str">
            <v>2011</v>
          </cell>
          <cell r="H557" t="str">
            <v>03/1/2011</v>
          </cell>
          <cell r="I557">
            <v>0</v>
          </cell>
          <cell r="J557">
            <v>0</v>
          </cell>
          <cell r="K557">
            <v>597431</v>
          </cell>
          <cell r="L557">
            <v>506832</v>
          </cell>
          <cell r="M557">
            <v>469211</v>
          </cell>
          <cell r="N557">
            <v>549435</v>
          </cell>
          <cell r="O557">
            <v>558679</v>
          </cell>
          <cell r="P557">
            <v>400554</v>
          </cell>
          <cell r="Q557">
            <v>580199</v>
          </cell>
          <cell r="R557">
            <v>872453</v>
          </cell>
          <cell r="S557">
            <v>889366</v>
          </cell>
          <cell r="T557">
            <v>1293525</v>
          </cell>
          <cell r="U557">
            <v>920697</v>
          </cell>
          <cell r="V557">
            <v>984659</v>
          </cell>
          <cell r="W557">
            <v>1166749</v>
          </cell>
          <cell r="X557">
            <v>942994</v>
          </cell>
          <cell r="Y557">
            <v>930824</v>
          </cell>
          <cell r="Z557">
            <v>1193000</v>
          </cell>
          <cell r="AA557">
            <v>1086190</v>
          </cell>
          <cell r="AB557">
            <v>1096849</v>
          </cell>
          <cell r="AC557">
            <v>1378613</v>
          </cell>
          <cell r="AD557">
            <v>1324651</v>
          </cell>
          <cell r="AE557">
            <v>1366979</v>
          </cell>
          <cell r="AF557">
            <v>1590461</v>
          </cell>
          <cell r="AG557">
            <v>1177027</v>
          </cell>
          <cell r="AH557">
            <v>1054663</v>
          </cell>
          <cell r="AI557">
            <v>1275672</v>
          </cell>
          <cell r="AJ557">
            <v>1247458</v>
          </cell>
          <cell r="AK557">
            <v>1079163</v>
          </cell>
          <cell r="AL557">
            <v>1380954</v>
          </cell>
          <cell r="AM557">
            <v>1100149</v>
          </cell>
          <cell r="AN557">
            <v>1121425</v>
          </cell>
          <cell r="AO557">
            <v>1455955</v>
          </cell>
          <cell r="AP557">
            <v>1231012</v>
          </cell>
          <cell r="AQ557">
            <v>1155884</v>
          </cell>
          <cell r="AR557">
            <v>1573249</v>
          </cell>
        </row>
        <row r="558">
          <cell r="A558" t="str">
            <v>MYLAN LABS, INC.</v>
          </cell>
          <cell r="B558" t="str">
            <v>WARFARIN SOD 02/2011 MYN</v>
          </cell>
          <cell r="C558" t="str">
            <v>Sales $</v>
          </cell>
          <cell r="D558" t="str">
            <v>02/2011 MYN</v>
          </cell>
          <cell r="E558" t="str">
            <v>02/2011</v>
          </cell>
          <cell r="F558" t="str">
            <v>02</v>
          </cell>
          <cell r="G558" t="str">
            <v>2011</v>
          </cell>
          <cell r="H558" t="str">
            <v>02/1/2011</v>
          </cell>
          <cell r="I558">
            <v>9</v>
          </cell>
          <cell r="J558">
            <v>10541</v>
          </cell>
          <cell r="K558">
            <v>9656</v>
          </cell>
          <cell r="L558">
            <v>5899</v>
          </cell>
          <cell r="M558">
            <v>10499</v>
          </cell>
          <cell r="N558">
            <v>6926</v>
          </cell>
          <cell r="O558">
            <v>5940</v>
          </cell>
          <cell r="P558">
            <v>6679</v>
          </cell>
          <cell r="Q558">
            <v>22947</v>
          </cell>
          <cell r="R558">
            <v>11423</v>
          </cell>
          <cell r="S558">
            <v>9925</v>
          </cell>
          <cell r="T558">
            <v>17421</v>
          </cell>
          <cell r="U558">
            <v>12158</v>
          </cell>
          <cell r="V558">
            <v>10419</v>
          </cell>
          <cell r="W558">
            <v>5224</v>
          </cell>
          <cell r="X558">
            <v>2506</v>
          </cell>
          <cell r="Y558">
            <v>841</v>
          </cell>
          <cell r="Z558">
            <v>619</v>
          </cell>
          <cell r="AA558">
            <v>379</v>
          </cell>
          <cell r="AB558">
            <v>575</v>
          </cell>
          <cell r="AC558">
            <v>357</v>
          </cell>
          <cell r="AD558">
            <v>102</v>
          </cell>
          <cell r="AE558">
            <v>385</v>
          </cell>
          <cell r="AF558">
            <v>28</v>
          </cell>
          <cell r="AG558">
            <v>0</v>
          </cell>
          <cell r="AH558">
            <v>0</v>
          </cell>
          <cell r="AI558">
            <v>80</v>
          </cell>
          <cell r="AJ558">
            <v>598</v>
          </cell>
          <cell r="AK558">
            <v>0</v>
          </cell>
          <cell r="AL558">
            <v>227</v>
          </cell>
          <cell r="AM558">
            <v>0</v>
          </cell>
          <cell r="AN558">
            <v>148</v>
          </cell>
          <cell r="AO558">
            <v>617</v>
          </cell>
          <cell r="AP558">
            <v>766</v>
          </cell>
          <cell r="AQ558">
            <v>303</v>
          </cell>
          <cell r="AR558">
            <v>235</v>
          </cell>
        </row>
        <row r="559">
          <cell r="A559" t="str">
            <v>MYLAN LABS, INC.</v>
          </cell>
          <cell r="B559" t="str">
            <v>ZALEPLON 06/2008 MYN</v>
          </cell>
          <cell r="C559" t="str">
            <v>Sales $</v>
          </cell>
          <cell r="D559" t="str">
            <v>06/2008 MYN</v>
          </cell>
          <cell r="E559" t="str">
            <v>06/2008</v>
          </cell>
          <cell r="F559" t="str">
            <v>06</v>
          </cell>
          <cell r="G559" t="str">
            <v>2008</v>
          </cell>
          <cell r="H559" t="str">
            <v>06/1/2008</v>
          </cell>
          <cell r="I559">
            <v>6848</v>
          </cell>
          <cell r="J559">
            <v>8565</v>
          </cell>
          <cell r="K559">
            <v>14210</v>
          </cell>
          <cell r="L559">
            <v>14550</v>
          </cell>
          <cell r="M559">
            <v>9578</v>
          </cell>
          <cell r="N559">
            <v>11841</v>
          </cell>
          <cell r="O559">
            <v>15448</v>
          </cell>
          <cell r="P559">
            <v>7904</v>
          </cell>
          <cell r="Q559">
            <v>10351</v>
          </cell>
          <cell r="R559">
            <v>5771</v>
          </cell>
          <cell r="S559">
            <v>10790</v>
          </cell>
          <cell r="T559">
            <v>17465</v>
          </cell>
          <cell r="U559">
            <v>7003</v>
          </cell>
          <cell r="V559">
            <v>6381</v>
          </cell>
          <cell r="W559">
            <v>5019</v>
          </cell>
          <cell r="X559">
            <v>4507</v>
          </cell>
          <cell r="Y559">
            <v>5675</v>
          </cell>
          <cell r="Z559">
            <v>2871</v>
          </cell>
          <cell r="AA559">
            <v>3461</v>
          </cell>
          <cell r="AB559">
            <v>3789</v>
          </cell>
          <cell r="AC559">
            <v>5696</v>
          </cell>
          <cell r="AD559">
            <v>10759</v>
          </cell>
          <cell r="AE559">
            <v>17971</v>
          </cell>
          <cell r="AF559">
            <v>20023</v>
          </cell>
          <cell r="AG559">
            <v>14628</v>
          </cell>
          <cell r="AH559">
            <v>9315</v>
          </cell>
          <cell r="AI559">
            <v>13086</v>
          </cell>
          <cell r="AJ559">
            <v>19736</v>
          </cell>
          <cell r="AK559">
            <v>31891</v>
          </cell>
          <cell r="AL559">
            <v>38297</v>
          </cell>
          <cell r="AM559">
            <v>25260</v>
          </cell>
          <cell r="AN559">
            <v>23240</v>
          </cell>
          <cell r="AO559">
            <v>17129</v>
          </cell>
          <cell r="AP559">
            <v>19650</v>
          </cell>
          <cell r="AQ559">
            <v>7977</v>
          </cell>
          <cell r="AR559">
            <v>6017</v>
          </cell>
        </row>
        <row r="560">
          <cell r="A560" t="str">
            <v>MYLAN LABS, INC.</v>
          </cell>
          <cell r="B560" t="str">
            <v>ZIDOVUDINE 08/2009 MYN</v>
          </cell>
          <cell r="C560" t="str">
            <v>Sales $</v>
          </cell>
          <cell r="D560" t="str">
            <v>08/2009 MYN</v>
          </cell>
          <cell r="E560" t="str">
            <v>08/2009</v>
          </cell>
          <cell r="F560" t="str">
            <v>08</v>
          </cell>
          <cell r="G560" t="str">
            <v>2009</v>
          </cell>
          <cell r="H560" t="str">
            <v>08/1/2009</v>
          </cell>
          <cell r="I560">
            <v>3343</v>
          </cell>
          <cell r="J560">
            <v>3324</v>
          </cell>
          <cell r="K560">
            <v>5046</v>
          </cell>
          <cell r="L560">
            <v>1906</v>
          </cell>
          <cell r="M560">
            <v>3504</v>
          </cell>
          <cell r="N560">
            <v>4228</v>
          </cell>
          <cell r="O560">
            <v>2974</v>
          </cell>
          <cell r="P560">
            <v>2758</v>
          </cell>
          <cell r="Q560">
            <v>2829</v>
          </cell>
          <cell r="R560">
            <v>1642</v>
          </cell>
          <cell r="S560">
            <v>4929</v>
          </cell>
          <cell r="T560">
            <v>4828</v>
          </cell>
          <cell r="U560">
            <v>3541</v>
          </cell>
          <cell r="V560">
            <v>7313</v>
          </cell>
          <cell r="W560">
            <v>1117</v>
          </cell>
          <cell r="X560">
            <v>5576</v>
          </cell>
          <cell r="Y560">
            <v>5951</v>
          </cell>
          <cell r="Z560">
            <v>7386</v>
          </cell>
          <cell r="AA560">
            <v>4956</v>
          </cell>
          <cell r="AB560">
            <v>4038</v>
          </cell>
          <cell r="AC560">
            <v>5440</v>
          </cell>
          <cell r="AD560">
            <v>3157</v>
          </cell>
          <cell r="AE560">
            <v>865</v>
          </cell>
          <cell r="AF560">
            <v>720</v>
          </cell>
          <cell r="AG560">
            <v>198</v>
          </cell>
          <cell r="AH560">
            <v>1368</v>
          </cell>
          <cell r="AI560">
            <v>2247</v>
          </cell>
          <cell r="AJ560">
            <v>4440</v>
          </cell>
          <cell r="AK560">
            <v>4789</v>
          </cell>
          <cell r="AL560">
            <v>5106</v>
          </cell>
          <cell r="AM560">
            <v>12116</v>
          </cell>
          <cell r="AN560">
            <v>16020</v>
          </cell>
          <cell r="AO560">
            <v>4826</v>
          </cell>
          <cell r="AP560">
            <v>2431</v>
          </cell>
          <cell r="AQ560">
            <v>368</v>
          </cell>
          <cell r="AR560">
            <v>753</v>
          </cell>
        </row>
        <row r="561">
          <cell r="A561" t="str">
            <v>MYLAN LABS, INC.</v>
          </cell>
          <cell r="B561" t="str">
            <v>ZOLMITRIPTAN 05/2013 MYN</v>
          </cell>
          <cell r="C561" t="str">
            <v>Sales $</v>
          </cell>
          <cell r="D561" t="str">
            <v>05/2013 MYN</v>
          </cell>
          <cell r="E561" t="str">
            <v>05/2013</v>
          </cell>
          <cell r="F561" t="str">
            <v>05</v>
          </cell>
          <cell r="G561" t="str">
            <v>2013</v>
          </cell>
          <cell r="H561" t="str">
            <v>05/1/2013</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424205</v>
          </cell>
          <cell r="AL561">
            <v>795004</v>
          </cell>
          <cell r="AM561">
            <v>422567</v>
          </cell>
          <cell r="AN561">
            <v>728840</v>
          </cell>
          <cell r="AO561">
            <v>743000</v>
          </cell>
          <cell r="AP561">
            <v>564334</v>
          </cell>
          <cell r="AQ561">
            <v>523968</v>
          </cell>
          <cell r="AR561">
            <v>670437</v>
          </cell>
        </row>
        <row r="562">
          <cell r="A562" t="str">
            <v>MYLAN LABS, INC.</v>
          </cell>
          <cell r="B562" t="str">
            <v>ZOLPIDEM TART 04/2007 MYN</v>
          </cell>
          <cell r="C562" t="str">
            <v>Sales $</v>
          </cell>
          <cell r="D562" t="str">
            <v>04/2007 MYN</v>
          </cell>
          <cell r="E562" t="str">
            <v>04/2007</v>
          </cell>
          <cell r="F562" t="str">
            <v>04</v>
          </cell>
          <cell r="G562" t="str">
            <v>2007</v>
          </cell>
          <cell r="H562" t="str">
            <v>04/1/2007</v>
          </cell>
          <cell r="I562">
            <v>182405</v>
          </cell>
          <cell r="J562">
            <v>194354</v>
          </cell>
          <cell r="K562">
            <v>966219</v>
          </cell>
          <cell r="L562">
            <v>371799</v>
          </cell>
          <cell r="M562">
            <v>364749</v>
          </cell>
          <cell r="N562">
            <v>424676</v>
          </cell>
          <cell r="O562">
            <v>315750</v>
          </cell>
          <cell r="P562">
            <v>327877</v>
          </cell>
          <cell r="Q562">
            <v>364404</v>
          </cell>
          <cell r="R562">
            <v>300053</v>
          </cell>
          <cell r="S562">
            <v>221453</v>
          </cell>
          <cell r="T562">
            <v>319805</v>
          </cell>
          <cell r="U562">
            <v>266191</v>
          </cell>
          <cell r="V562">
            <v>299069</v>
          </cell>
          <cell r="W562">
            <v>338159</v>
          </cell>
          <cell r="X562">
            <v>312222</v>
          </cell>
          <cell r="Y562">
            <v>314436</v>
          </cell>
          <cell r="Z562">
            <v>376534</v>
          </cell>
          <cell r="AA562">
            <v>293091</v>
          </cell>
          <cell r="AB562">
            <v>242852</v>
          </cell>
          <cell r="AC562">
            <v>302788</v>
          </cell>
          <cell r="AD562">
            <v>237904</v>
          </cell>
          <cell r="AE562">
            <v>217235</v>
          </cell>
          <cell r="AF562">
            <v>269417</v>
          </cell>
          <cell r="AG562">
            <v>197810</v>
          </cell>
          <cell r="AH562">
            <v>189794</v>
          </cell>
          <cell r="AI562">
            <v>227684</v>
          </cell>
          <cell r="AJ562">
            <v>180923</v>
          </cell>
          <cell r="AK562">
            <v>178450</v>
          </cell>
          <cell r="AL562">
            <v>219157</v>
          </cell>
          <cell r="AM562">
            <v>188909</v>
          </cell>
          <cell r="AN562">
            <v>195751</v>
          </cell>
          <cell r="AO562">
            <v>207252</v>
          </cell>
          <cell r="AP562">
            <v>149211</v>
          </cell>
          <cell r="AQ562">
            <v>152054</v>
          </cell>
          <cell r="AR562">
            <v>193142</v>
          </cell>
        </row>
        <row r="563">
          <cell r="A563" t="str">
            <v>MYLAN LABS, INC.</v>
          </cell>
          <cell r="B563" t="str">
            <v>ZOLPIDEM TART 05/2007 M/I</v>
          </cell>
          <cell r="C563" t="str">
            <v>Sales $</v>
          </cell>
          <cell r="D563" t="str">
            <v>05/2007 M/I</v>
          </cell>
          <cell r="E563" t="str">
            <v>05/2007</v>
          </cell>
          <cell r="F563" t="str">
            <v>05</v>
          </cell>
          <cell r="G563" t="str">
            <v>2007</v>
          </cell>
          <cell r="H563" t="str">
            <v>05/1/2007</v>
          </cell>
          <cell r="I563">
            <v>42171</v>
          </cell>
          <cell r="J563">
            <v>42034</v>
          </cell>
          <cell r="K563">
            <v>65122</v>
          </cell>
          <cell r="L563">
            <v>41381</v>
          </cell>
          <cell r="M563">
            <v>44262</v>
          </cell>
          <cell r="N563">
            <v>46172</v>
          </cell>
          <cell r="O563">
            <v>32668</v>
          </cell>
          <cell r="P563">
            <v>34546</v>
          </cell>
          <cell r="Q563">
            <v>42588</v>
          </cell>
          <cell r="R563">
            <v>33993</v>
          </cell>
          <cell r="S563">
            <v>30354</v>
          </cell>
          <cell r="T563">
            <v>34164</v>
          </cell>
          <cell r="U563">
            <v>26086</v>
          </cell>
          <cell r="V563">
            <v>25734</v>
          </cell>
          <cell r="W563">
            <v>30507</v>
          </cell>
          <cell r="X563">
            <v>21523</v>
          </cell>
          <cell r="Y563">
            <v>21330</v>
          </cell>
          <cell r="Z563">
            <v>24563</v>
          </cell>
          <cell r="AA563">
            <v>19759</v>
          </cell>
          <cell r="AB563">
            <v>19688</v>
          </cell>
          <cell r="AC563">
            <v>33721</v>
          </cell>
          <cell r="AD563">
            <v>20110</v>
          </cell>
          <cell r="AE563">
            <v>22569</v>
          </cell>
          <cell r="AF563">
            <v>32512</v>
          </cell>
          <cell r="AG563">
            <v>19497</v>
          </cell>
          <cell r="AH563">
            <v>17571</v>
          </cell>
          <cell r="AI563">
            <v>19387</v>
          </cell>
          <cell r="AJ563">
            <v>16454</v>
          </cell>
          <cell r="AK563">
            <v>18868</v>
          </cell>
          <cell r="AL563">
            <v>24696</v>
          </cell>
          <cell r="AM563">
            <v>20082</v>
          </cell>
          <cell r="AN563">
            <v>12826</v>
          </cell>
          <cell r="AO563">
            <v>21264</v>
          </cell>
          <cell r="AP563">
            <v>15528</v>
          </cell>
          <cell r="AQ563">
            <v>16040</v>
          </cell>
          <cell r="AR563">
            <v>17820</v>
          </cell>
        </row>
        <row r="564">
          <cell r="A564" t="str">
            <v>MYLAN LABS, INC.</v>
          </cell>
          <cell r="B564" t="str">
            <v>ZONISAMIDE 02/2006 M/I</v>
          </cell>
          <cell r="C564" t="str">
            <v>Sales $</v>
          </cell>
          <cell r="D564" t="str">
            <v>02/2006 M/I</v>
          </cell>
          <cell r="E564" t="str">
            <v>02/2006</v>
          </cell>
          <cell r="F564" t="str">
            <v>02</v>
          </cell>
          <cell r="G564" t="str">
            <v>2006</v>
          </cell>
          <cell r="H564" t="str">
            <v>02/1/2006</v>
          </cell>
          <cell r="I564">
            <v>20376</v>
          </cell>
          <cell r="J564">
            <v>25828</v>
          </cell>
          <cell r="K564">
            <v>28174</v>
          </cell>
          <cell r="L564">
            <v>20479</v>
          </cell>
          <cell r="M564">
            <v>23572</v>
          </cell>
          <cell r="N564">
            <v>23558</v>
          </cell>
          <cell r="O564">
            <v>21385</v>
          </cell>
          <cell r="P564">
            <v>22175</v>
          </cell>
          <cell r="Q564">
            <v>27946</v>
          </cell>
          <cell r="R564">
            <v>21376</v>
          </cell>
          <cell r="S564">
            <v>21725</v>
          </cell>
          <cell r="T564">
            <v>28905</v>
          </cell>
          <cell r="U564">
            <v>20469</v>
          </cell>
          <cell r="V564">
            <v>19501</v>
          </cell>
          <cell r="W564">
            <v>27226</v>
          </cell>
          <cell r="X564">
            <v>18120</v>
          </cell>
          <cell r="Y564">
            <v>17412</v>
          </cell>
          <cell r="Z564">
            <v>26751</v>
          </cell>
          <cell r="AA564">
            <v>17726</v>
          </cell>
          <cell r="AB564">
            <v>16498</v>
          </cell>
          <cell r="AC564">
            <v>21523</v>
          </cell>
          <cell r="AD564">
            <v>17872</v>
          </cell>
          <cell r="AE564">
            <v>17278</v>
          </cell>
          <cell r="AF564">
            <v>22451</v>
          </cell>
          <cell r="AG564">
            <v>17309</v>
          </cell>
          <cell r="AH564">
            <v>19519</v>
          </cell>
          <cell r="AI564">
            <v>23555</v>
          </cell>
          <cell r="AJ564">
            <v>18445</v>
          </cell>
          <cell r="AK564">
            <v>25971</v>
          </cell>
          <cell r="AL564">
            <v>32445</v>
          </cell>
          <cell r="AM564">
            <v>23069</v>
          </cell>
          <cell r="AN564">
            <v>23181</v>
          </cell>
          <cell r="AO564">
            <v>31072</v>
          </cell>
          <cell r="AP564">
            <v>28649</v>
          </cell>
          <cell r="AQ564">
            <v>25803</v>
          </cell>
          <cell r="AR564">
            <v>36189</v>
          </cell>
        </row>
        <row r="565">
          <cell r="A565" t="str">
            <v>MYLAN LABS, INC.</v>
          </cell>
          <cell r="B565" t="str">
            <v>ZONISAMIDE 12/2005 MYN</v>
          </cell>
          <cell r="C565" t="str">
            <v>Sales $</v>
          </cell>
          <cell r="D565" t="str">
            <v>12/2005 MYN</v>
          </cell>
          <cell r="E565" t="str">
            <v>12/2005</v>
          </cell>
          <cell r="F565" t="str">
            <v>12</v>
          </cell>
          <cell r="G565" t="str">
            <v>2005</v>
          </cell>
          <cell r="H565" t="str">
            <v>12/1/2005</v>
          </cell>
          <cell r="I565">
            <v>1033803</v>
          </cell>
          <cell r="J565">
            <v>1070459</v>
          </cell>
          <cell r="K565">
            <v>1363386</v>
          </cell>
          <cell r="L565">
            <v>770358</v>
          </cell>
          <cell r="M565">
            <v>401336</v>
          </cell>
          <cell r="N565">
            <v>542761</v>
          </cell>
          <cell r="O565">
            <v>391627</v>
          </cell>
          <cell r="P565">
            <v>425185</v>
          </cell>
          <cell r="Q565">
            <v>519103</v>
          </cell>
          <cell r="R565">
            <v>425942</v>
          </cell>
          <cell r="S565">
            <v>417488</v>
          </cell>
          <cell r="T565">
            <v>551681</v>
          </cell>
          <cell r="U565">
            <v>412247</v>
          </cell>
          <cell r="V565">
            <v>422754</v>
          </cell>
          <cell r="W565">
            <v>420432</v>
          </cell>
          <cell r="X565">
            <v>181079</v>
          </cell>
          <cell r="Y565">
            <v>185859</v>
          </cell>
          <cell r="Z565">
            <v>224178</v>
          </cell>
          <cell r="AA565">
            <v>171843</v>
          </cell>
          <cell r="AB565">
            <v>167777</v>
          </cell>
          <cell r="AC565">
            <v>212692</v>
          </cell>
          <cell r="AD565">
            <v>163794</v>
          </cell>
          <cell r="AE565">
            <v>175833</v>
          </cell>
          <cell r="AF565">
            <v>216927</v>
          </cell>
          <cell r="AG565">
            <v>169504</v>
          </cell>
          <cell r="AH565">
            <v>172357</v>
          </cell>
          <cell r="AI565">
            <v>209632</v>
          </cell>
          <cell r="AJ565">
            <v>174025</v>
          </cell>
          <cell r="AK565">
            <v>202379</v>
          </cell>
          <cell r="AL565">
            <v>290535</v>
          </cell>
          <cell r="AM565">
            <v>277537</v>
          </cell>
          <cell r="AN565">
            <v>295411</v>
          </cell>
          <cell r="AO565">
            <v>373462</v>
          </cell>
          <cell r="AP565">
            <v>407291</v>
          </cell>
          <cell r="AQ565">
            <v>335568</v>
          </cell>
          <cell r="AR565">
            <v>476708</v>
          </cell>
        </row>
        <row r="566">
          <cell r="A566" t="str">
            <v>MYLAN LABS, INC.</v>
          </cell>
          <cell r="B566" t="str">
            <v>VERAPAMIL HCL 04/1987 M/I</v>
          </cell>
          <cell r="C566" t="str">
            <v>Sales $</v>
          </cell>
          <cell r="D566" t="str">
            <v>04/1987 M/I</v>
          </cell>
          <cell r="E566" t="str">
            <v>04/1987</v>
          </cell>
          <cell r="F566" t="str">
            <v>04</v>
          </cell>
          <cell r="G566" t="str">
            <v>1987</v>
          </cell>
          <cell r="H566" t="str">
            <v>04/1/1987</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row>
        <row r="567">
          <cell r="A567" t="str">
            <v>MYLAN LABS, INC.</v>
          </cell>
          <cell r="B567" t="str">
            <v>VERAPAMIL HCL 06/1989 MYN</v>
          </cell>
          <cell r="C567" t="str">
            <v>Sales $</v>
          </cell>
          <cell r="D567" t="str">
            <v>06/1989 MYN</v>
          </cell>
          <cell r="E567" t="str">
            <v>06/1989</v>
          </cell>
          <cell r="F567" t="str">
            <v>06</v>
          </cell>
          <cell r="G567" t="str">
            <v>1989</v>
          </cell>
          <cell r="H567" t="str">
            <v>06/1/1989</v>
          </cell>
          <cell r="I567">
            <v>158687</v>
          </cell>
          <cell r="J567">
            <v>189566</v>
          </cell>
          <cell r="K567">
            <v>149562</v>
          </cell>
          <cell r="L567">
            <v>153375</v>
          </cell>
          <cell r="M567">
            <v>191531</v>
          </cell>
          <cell r="N567">
            <v>153544</v>
          </cell>
          <cell r="O567">
            <v>148194</v>
          </cell>
          <cell r="P567">
            <v>189066</v>
          </cell>
          <cell r="Q567">
            <v>152335</v>
          </cell>
          <cell r="R567">
            <v>156292</v>
          </cell>
          <cell r="S567">
            <v>185195</v>
          </cell>
          <cell r="T567">
            <v>157675</v>
          </cell>
          <cell r="U567">
            <v>166352</v>
          </cell>
          <cell r="V567">
            <v>200208</v>
          </cell>
          <cell r="W567">
            <v>149990</v>
          </cell>
          <cell r="X567">
            <v>148059</v>
          </cell>
          <cell r="Y567">
            <v>182263</v>
          </cell>
          <cell r="Z567">
            <v>153627</v>
          </cell>
          <cell r="AA567">
            <v>211988</v>
          </cell>
          <cell r="AB567">
            <v>283160</v>
          </cell>
          <cell r="AC567">
            <v>241361</v>
          </cell>
          <cell r="AD567">
            <v>209870</v>
          </cell>
          <cell r="AE567">
            <v>232562</v>
          </cell>
          <cell r="AF567">
            <v>192603</v>
          </cell>
          <cell r="AG567">
            <v>197026</v>
          </cell>
          <cell r="AH567">
            <v>212368</v>
          </cell>
          <cell r="AI567">
            <v>152388</v>
          </cell>
          <cell r="AJ567">
            <v>152892</v>
          </cell>
          <cell r="AK567">
            <v>206813</v>
          </cell>
          <cell r="AL567">
            <v>172370</v>
          </cell>
          <cell r="AM567">
            <v>160316</v>
          </cell>
          <cell r="AN567">
            <v>201656</v>
          </cell>
          <cell r="AO567">
            <v>171337</v>
          </cell>
          <cell r="AP567">
            <v>166032</v>
          </cell>
          <cell r="AQ567">
            <v>210650</v>
          </cell>
          <cell r="AR567">
            <v>151841</v>
          </cell>
        </row>
        <row r="568">
          <cell r="A568" t="str">
            <v>MYLAN LABS, INC.</v>
          </cell>
          <cell r="B568" t="str">
            <v>ABACAVIR SULF 06/2012 MYN</v>
          </cell>
          <cell r="C568" t="str">
            <v>Sales $</v>
          </cell>
          <cell r="D568" t="str">
            <v>06/2012 MYN</v>
          </cell>
          <cell r="E568" t="str">
            <v>01/2003</v>
          </cell>
          <cell r="F568" t="str">
            <v>06</v>
          </cell>
          <cell r="G568" t="str">
            <v>2012</v>
          </cell>
          <cell r="H568" t="str">
            <v>06/1/2012</v>
          </cell>
          <cell r="I568">
            <v>-517</v>
          </cell>
          <cell r="J568">
            <v>-486</v>
          </cell>
          <cell r="K568">
            <v>-458</v>
          </cell>
          <cell r="L568">
            <v>-427</v>
          </cell>
          <cell r="M568">
            <v>-397</v>
          </cell>
          <cell r="N568">
            <v>-366</v>
          </cell>
          <cell r="O568">
            <v>-336</v>
          </cell>
          <cell r="P568">
            <v>-305</v>
          </cell>
          <cell r="Q568">
            <v>-274</v>
          </cell>
          <cell r="R568">
            <v>-244</v>
          </cell>
          <cell r="S568">
            <v>-213</v>
          </cell>
          <cell r="T568">
            <v>-183</v>
          </cell>
          <cell r="U568">
            <v>-152</v>
          </cell>
          <cell r="V568">
            <v>-121</v>
          </cell>
          <cell r="W568">
            <v>-92</v>
          </cell>
          <cell r="X568">
            <v>-61</v>
          </cell>
          <cell r="Y568">
            <v>-31</v>
          </cell>
          <cell r="Z568">
            <v>0</v>
          </cell>
          <cell r="AA568">
            <v>30</v>
          </cell>
          <cell r="AB568">
            <v>61</v>
          </cell>
          <cell r="AC568">
            <v>92</v>
          </cell>
          <cell r="AD568">
            <v>122</v>
          </cell>
          <cell r="AE568">
            <v>153</v>
          </cell>
          <cell r="AF568">
            <v>183</v>
          </cell>
          <cell r="AG568">
            <v>214</v>
          </cell>
          <cell r="AH568">
            <v>245</v>
          </cell>
          <cell r="AI568">
            <v>273</v>
          </cell>
          <cell r="AJ568">
            <v>304</v>
          </cell>
          <cell r="AK568">
            <v>334</v>
          </cell>
          <cell r="AL568">
            <v>365</v>
          </cell>
          <cell r="AM568">
            <v>395</v>
          </cell>
          <cell r="AN568">
            <v>426</v>
          </cell>
          <cell r="AO568">
            <v>457</v>
          </cell>
          <cell r="AP568">
            <v>487</v>
          </cell>
          <cell r="AQ568">
            <v>518</v>
          </cell>
          <cell r="AR568">
            <v>548</v>
          </cell>
        </row>
        <row r="569">
          <cell r="A569" t="str">
            <v>MYLAN LABS, INC.</v>
          </cell>
          <cell r="B569" t="str">
            <v>ABACAVIR SULF 08/2012 M/I</v>
          </cell>
          <cell r="C569" t="str">
            <v>Sales $</v>
          </cell>
          <cell r="D569" t="str">
            <v>08/2012 M/I</v>
          </cell>
          <cell r="E569" t="str">
            <v>04/1996</v>
          </cell>
          <cell r="F569" t="str">
            <v>08</v>
          </cell>
          <cell r="G569" t="str">
            <v>2012</v>
          </cell>
          <cell r="H569" t="str">
            <v>08/1/2012</v>
          </cell>
          <cell r="I569">
            <v>-578</v>
          </cell>
          <cell r="J569">
            <v>-547</v>
          </cell>
          <cell r="K569">
            <v>-519</v>
          </cell>
          <cell r="L569">
            <v>-488</v>
          </cell>
          <cell r="M569">
            <v>-458</v>
          </cell>
          <cell r="N569">
            <v>-427</v>
          </cell>
          <cell r="O569">
            <v>-397</v>
          </cell>
          <cell r="P569">
            <v>-366</v>
          </cell>
          <cell r="Q569">
            <v>-335</v>
          </cell>
          <cell r="R569">
            <v>-305</v>
          </cell>
          <cell r="S569">
            <v>-274</v>
          </cell>
          <cell r="T569">
            <v>-244</v>
          </cell>
          <cell r="U569">
            <v>-213</v>
          </cell>
          <cell r="V569">
            <v>-182</v>
          </cell>
          <cell r="W569">
            <v>-153</v>
          </cell>
          <cell r="X569">
            <v>-122</v>
          </cell>
          <cell r="Y569">
            <v>-92</v>
          </cell>
          <cell r="Z569">
            <v>-61</v>
          </cell>
          <cell r="AA569">
            <v>-31</v>
          </cell>
          <cell r="AB569">
            <v>0</v>
          </cell>
          <cell r="AC569">
            <v>31</v>
          </cell>
          <cell r="AD569">
            <v>61</v>
          </cell>
          <cell r="AE569">
            <v>92</v>
          </cell>
          <cell r="AF569">
            <v>122</v>
          </cell>
          <cell r="AG569">
            <v>153</v>
          </cell>
          <cell r="AH569">
            <v>184</v>
          </cell>
          <cell r="AI569">
            <v>212</v>
          </cell>
          <cell r="AJ569">
            <v>243</v>
          </cell>
          <cell r="AK569">
            <v>273</v>
          </cell>
          <cell r="AL569">
            <v>304</v>
          </cell>
          <cell r="AM569">
            <v>334</v>
          </cell>
          <cell r="AN569">
            <v>365</v>
          </cell>
          <cell r="AO569">
            <v>396</v>
          </cell>
          <cell r="AP569">
            <v>426</v>
          </cell>
          <cell r="AQ569">
            <v>457</v>
          </cell>
          <cell r="AR569">
            <v>487</v>
          </cell>
        </row>
        <row r="570">
          <cell r="A570" t="str">
            <v>MYLAN LABS, INC.</v>
          </cell>
          <cell r="B570" t="str">
            <v>ACARBOSE 01/2011 MYN</v>
          </cell>
          <cell r="C570" t="str">
            <v>Sales $</v>
          </cell>
          <cell r="D570" t="str">
            <v>01/2011 MYN</v>
          </cell>
          <cell r="E570" t="str">
            <v>08/2007</v>
          </cell>
          <cell r="F570" t="str">
            <v>01</v>
          </cell>
          <cell r="G570" t="str">
            <v>2011</v>
          </cell>
          <cell r="H570" t="str">
            <v>01/1/2011</v>
          </cell>
          <cell r="I570">
            <v>0</v>
          </cell>
          <cell r="J570">
            <v>31</v>
          </cell>
          <cell r="K570">
            <v>59</v>
          </cell>
          <cell r="L570">
            <v>90</v>
          </cell>
          <cell r="M570">
            <v>120</v>
          </cell>
          <cell r="N570">
            <v>151</v>
          </cell>
          <cell r="O570">
            <v>181</v>
          </cell>
          <cell r="P570">
            <v>212</v>
          </cell>
          <cell r="Q570">
            <v>243</v>
          </cell>
          <cell r="R570">
            <v>273</v>
          </cell>
          <cell r="S570">
            <v>304</v>
          </cell>
          <cell r="T570">
            <v>334</v>
          </cell>
          <cell r="U570">
            <v>365</v>
          </cell>
          <cell r="V570">
            <v>396</v>
          </cell>
          <cell r="W570">
            <v>425</v>
          </cell>
          <cell r="X570">
            <v>456</v>
          </cell>
          <cell r="Y570">
            <v>486</v>
          </cell>
          <cell r="Z570">
            <v>517</v>
          </cell>
          <cell r="AA570">
            <v>547</v>
          </cell>
          <cell r="AB570">
            <v>578</v>
          </cell>
          <cell r="AC570">
            <v>609</v>
          </cell>
          <cell r="AD570">
            <v>639</v>
          </cell>
          <cell r="AE570">
            <v>670</v>
          </cell>
          <cell r="AF570">
            <v>700</v>
          </cell>
          <cell r="AG570">
            <v>731</v>
          </cell>
          <cell r="AH570">
            <v>762</v>
          </cell>
          <cell r="AI570">
            <v>790</v>
          </cell>
          <cell r="AJ570">
            <v>821</v>
          </cell>
          <cell r="AK570">
            <v>851</v>
          </cell>
          <cell r="AL570">
            <v>882</v>
          </cell>
          <cell r="AM570">
            <v>912</v>
          </cell>
          <cell r="AN570">
            <v>943</v>
          </cell>
          <cell r="AO570">
            <v>974</v>
          </cell>
          <cell r="AP570">
            <v>1004</v>
          </cell>
          <cell r="AQ570">
            <v>1035</v>
          </cell>
          <cell r="AR570">
            <v>1065</v>
          </cell>
        </row>
        <row r="571">
          <cell r="A571" t="str">
            <v>MYLAN LABS, INC.</v>
          </cell>
          <cell r="B571" t="str">
            <v>ACEBUTOLOL HCL 05/1995 MYN</v>
          </cell>
          <cell r="C571" t="str">
            <v>Sales $</v>
          </cell>
          <cell r="D571" t="str">
            <v>05/1995 MYN</v>
          </cell>
          <cell r="E571" t="str">
            <v>11/2003</v>
          </cell>
          <cell r="F571" t="str">
            <v>05</v>
          </cell>
          <cell r="G571" t="str">
            <v>1995</v>
          </cell>
          <cell r="H571" t="str">
            <v>05/1/1995</v>
          </cell>
          <cell r="I571">
            <v>5724</v>
          </cell>
          <cell r="J571">
            <v>5755</v>
          </cell>
          <cell r="K571">
            <v>5783</v>
          </cell>
          <cell r="L571">
            <v>5814</v>
          </cell>
          <cell r="M571">
            <v>5844</v>
          </cell>
          <cell r="N571">
            <v>5875</v>
          </cell>
          <cell r="O571">
            <v>5905</v>
          </cell>
          <cell r="P571">
            <v>5936</v>
          </cell>
          <cell r="Q571">
            <v>5967</v>
          </cell>
          <cell r="R571">
            <v>5997</v>
          </cell>
          <cell r="S571">
            <v>6028</v>
          </cell>
          <cell r="T571">
            <v>6058</v>
          </cell>
          <cell r="U571">
            <v>6089</v>
          </cell>
          <cell r="V571">
            <v>6120</v>
          </cell>
          <cell r="W571">
            <v>6149</v>
          </cell>
          <cell r="X571">
            <v>6180</v>
          </cell>
          <cell r="Y571">
            <v>6210</v>
          </cell>
          <cell r="Z571">
            <v>6241</v>
          </cell>
          <cell r="AA571">
            <v>6271</v>
          </cell>
          <cell r="AB571">
            <v>6302</v>
          </cell>
          <cell r="AC571">
            <v>6333</v>
          </cell>
          <cell r="AD571">
            <v>6363</v>
          </cell>
          <cell r="AE571">
            <v>6394</v>
          </cell>
          <cell r="AF571">
            <v>6424</v>
          </cell>
          <cell r="AG571">
            <v>6455</v>
          </cell>
          <cell r="AH571">
            <v>6486</v>
          </cell>
          <cell r="AI571">
            <v>6514</v>
          </cell>
          <cell r="AJ571">
            <v>6545</v>
          </cell>
          <cell r="AK571">
            <v>6575</v>
          </cell>
          <cell r="AL571">
            <v>6606</v>
          </cell>
          <cell r="AM571">
            <v>6636</v>
          </cell>
          <cell r="AN571">
            <v>6667</v>
          </cell>
          <cell r="AO571">
            <v>6698</v>
          </cell>
          <cell r="AP571">
            <v>6728</v>
          </cell>
          <cell r="AQ571">
            <v>6759</v>
          </cell>
          <cell r="AR571">
            <v>6789</v>
          </cell>
        </row>
        <row r="572">
          <cell r="A572" t="str">
            <v>MYLAN LABS, INC.</v>
          </cell>
          <cell r="B572" t="str">
            <v>ACETIC ACID 01/1988 M/I</v>
          </cell>
          <cell r="C572" t="str">
            <v>Sales $</v>
          </cell>
          <cell r="D572" t="str">
            <v>01/1988 M/I</v>
          </cell>
          <cell r="E572" t="str">
            <v>02/2011</v>
          </cell>
          <cell r="F572" t="str">
            <v>01</v>
          </cell>
          <cell r="G572" t="str">
            <v>1988</v>
          </cell>
          <cell r="H572" t="str">
            <v>01/1/1988</v>
          </cell>
          <cell r="I572">
            <v>8401</v>
          </cell>
          <cell r="J572">
            <v>8432</v>
          </cell>
          <cell r="K572">
            <v>8460</v>
          </cell>
          <cell r="L572">
            <v>8491</v>
          </cell>
          <cell r="M572">
            <v>8521</v>
          </cell>
          <cell r="N572">
            <v>8552</v>
          </cell>
          <cell r="O572">
            <v>8582</v>
          </cell>
          <cell r="P572">
            <v>8613</v>
          </cell>
          <cell r="Q572">
            <v>8644</v>
          </cell>
          <cell r="R572">
            <v>8674</v>
          </cell>
          <cell r="S572">
            <v>8705</v>
          </cell>
          <cell r="T572">
            <v>8735</v>
          </cell>
          <cell r="U572">
            <v>8766</v>
          </cell>
          <cell r="V572">
            <v>8797</v>
          </cell>
          <cell r="W572">
            <v>8826</v>
          </cell>
          <cell r="X572">
            <v>8857</v>
          </cell>
          <cell r="Y572">
            <v>8887</v>
          </cell>
          <cell r="Z572">
            <v>8918</v>
          </cell>
          <cell r="AA572">
            <v>8948</v>
          </cell>
          <cell r="AB572">
            <v>8979</v>
          </cell>
          <cell r="AC572">
            <v>9010</v>
          </cell>
          <cell r="AD572">
            <v>9040</v>
          </cell>
          <cell r="AE572">
            <v>9071</v>
          </cell>
          <cell r="AF572">
            <v>9101</v>
          </cell>
          <cell r="AG572">
            <v>9132</v>
          </cell>
          <cell r="AH572">
            <v>9163</v>
          </cell>
          <cell r="AI572">
            <v>9191</v>
          </cell>
          <cell r="AJ572">
            <v>9222</v>
          </cell>
          <cell r="AK572">
            <v>9252</v>
          </cell>
          <cell r="AL572">
            <v>9283</v>
          </cell>
          <cell r="AM572">
            <v>9313</v>
          </cell>
          <cell r="AN572">
            <v>9344</v>
          </cell>
          <cell r="AO572">
            <v>9375</v>
          </cell>
          <cell r="AP572">
            <v>9405</v>
          </cell>
          <cell r="AQ572">
            <v>9436</v>
          </cell>
          <cell r="AR572">
            <v>9466</v>
          </cell>
        </row>
        <row r="573">
          <cell r="A573" t="str">
            <v>MYLAN LABS, INC.</v>
          </cell>
          <cell r="B573" t="str">
            <v>ACETYLCYSTEINE 07/1987 M+S</v>
          </cell>
          <cell r="C573" t="str">
            <v>Sales $</v>
          </cell>
          <cell r="D573" t="str">
            <v>07/1987 M+S</v>
          </cell>
          <cell r="E573" t="str">
            <v>03/2011</v>
          </cell>
          <cell r="F573" t="str">
            <v>07</v>
          </cell>
          <cell r="G573" t="str">
            <v>1987</v>
          </cell>
          <cell r="H573" t="str">
            <v>07/1/1987</v>
          </cell>
          <cell r="I573">
            <v>8585</v>
          </cell>
          <cell r="J573">
            <v>8616</v>
          </cell>
          <cell r="K573">
            <v>8644</v>
          </cell>
          <cell r="L573">
            <v>8675</v>
          </cell>
          <cell r="M573">
            <v>8705</v>
          </cell>
          <cell r="N573">
            <v>8736</v>
          </cell>
          <cell r="O573">
            <v>8766</v>
          </cell>
          <cell r="P573">
            <v>8797</v>
          </cell>
          <cell r="Q573">
            <v>8828</v>
          </cell>
          <cell r="R573">
            <v>8858</v>
          </cell>
          <cell r="S573">
            <v>8889</v>
          </cell>
          <cell r="T573">
            <v>8919</v>
          </cell>
          <cell r="U573">
            <v>8950</v>
          </cell>
          <cell r="V573">
            <v>8981</v>
          </cell>
          <cell r="W573">
            <v>9010</v>
          </cell>
          <cell r="X573">
            <v>9041</v>
          </cell>
          <cell r="Y573">
            <v>9071</v>
          </cell>
          <cell r="Z573">
            <v>9102</v>
          </cell>
          <cell r="AA573">
            <v>9132</v>
          </cell>
          <cell r="AB573">
            <v>9163</v>
          </cell>
          <cell r="AC573">
            <v>9194</v>
          </cell>
          <cell r="AD573">
            <v>9224</v>
          </cell>
          <cell r="AE573">
            <v>9255</v>
          </cell>
          <cell r="AF573">
            <v>9285</v>
          </cell>
          <cell r="AG573">
            <v>9316</v>
          </cell>
          <cell r="AH573">
            <v>9347</v>
          </cell>
          <cell r="AI573">
            <v>9375</v>
          </cell>
          <cell r="AJ573">
            <v>9406</v>
          </cell>
          <cell r="AK573">
            <v>9436</v>
          </cell>
          <cell r="AL573">
            <v>9467</v>
          </cell>
          <cell r="AM573">
            <v>9497</v>
          </cell>
          <cell r="AN573">
            <v>9528</v>
          </cell>
          <cell r="AO573">
            <v>9559</v>
          </cell>
          <cell r="AP573">
            <v>9589</v>
          </cell>
          <cell r="AQ573">
            <v>9620</v>
          </cell>
          <cell r="AR573">
            <v>9650</v>
          </cell>
        </row>
        <row r="574">
          <cell r="A574" t="str">
            <v>MYLAN LABS, INC.</v>
          </cell>
          <cell r="B574" t="str">
            <v>ACYCLOVIR 04/1997 MYN</v>
          </cell>
          <cell r="C574" t="str">
            <v>Sales $</v>
          </cell>
          <cell r="D574" t="str">
            <v>04/1997 MYN</v>
          </cell>
          <cell r="E574" t="str">
            <v>02/2011</v>
          </cell>
          <cell r="F574" t="str">
            <v>04</v>
          </cell>
          <cell r="G574" t="str">
            <v>1997</v>
          </cell>
          <cell r="H574" t="str">
            <v>04/1/1997</v>
          </cell>
          <cell r="I574">
            <v>5023</v>
          </cell>
          <cell r="J574">
            <v>5054</v>
          </cell>
          <cell r="K574">
            <v>5082</v>
          </cell>
          <cell r="L574">
            <v>5113</v>
          </cell>
          <cell r="M574">
            <v>5143</v>
          </cell>
          <cell r="N574">
            <v>5174</v>
          </cell>
          <cell r="O574">
            <v>5204</v>
          </cell>
          <cell r="P574">
            <v>5235</v>
          </cell>
          <cell r="Q574">
            <v>5266</v>
          </cell>
          <cell r="R574">
            <v>5296</v>
          </cell>
          <cell r="S574">
            <v>5327</v>
          </cell>
          <cell r="T574">
            <v>5357</v>
          </cell>
          <cell r="U574">
            <v>5388</v>
          </cell>
          <cell r="V574">
            <v>5419</v>
          </cell>
          <cell r="W574">
            <v>5448</v>
          </cell>
          <cell r="X574">
            <v>5479</v>
          </cell>
          <cell r="Y574">
            <v>5509</v>
          </cell>
          <cell r="Z574">
            <v>5540</v>
          </cell>
          <cell r="AA574">
            <v>5570</v>
          </cell>
          <cell r="AB574">
            <v>5601</v>
          </cell>
          <cell r="AC574">
            <v>5632</v>
          </cell>
          <cell r="AD574">
            <v>5662</v>
          </cell>
          <cell r="AE574">
            <v>5693</v>
          </cell>
          <cell r="AF574">
            <v>5723</v>
          </cell>
          <cell r="AG574">
            <v>5754</v>
          </cell>
          <cell r="AH574">
            <v>5785</v>
          </cell>
          <cell r="AI574">
            <v>5813</v>
          </cell>
          <cell r="AJ574">
            <v>5844</v>
          </cell>
          <cell r="AK574">
            <v>5874</v>
          </cell>
          <cell r="AL574">
            <v>5905</v>
          </cell>
          <cell r="AM574">
            <v>5935</v>
          </cell>
          <cell r="AN574">
            <v>5966</v>
          </cell>
          <cell r="AO574">
            <v>5997</v>
          </cell>
          <cell r="AP574">
            <v>6027</v>
          </cell>
          <cell r="AQ574">
            <v>6058</v>
          </cell>
          <cell r="AR574">
            <v>6088</v>
          </cell>
        </row>
        <row r="575">
          <cell r="A575" t="str">
            <v>MYLAN LABS, INC.</v>
          </cell>
          <cell r="B575" t="str">
            <v>ACYCLOVIR 08/1997 M/I</v>
          </cell>
          <cell r="C575" t="str">
            <v>Sales $</v>
          </cell>
          <cell r="D575" t="str">
            <v>08/1997 M/I</v>
          </cell>
          <cell r="E575" t="str">
            <v>06/2008</v>
          </cell>
          <cell r="F575" t="str">
            <v>08</v>
          </cell>
          <cell r="G575" t="str">
            <v>1997</v>
          </cell>
          <cell r="H575" t="str">
            <v>08/1/1997</v>
          </cell>
          <cell r="I575">
            <v>4901</v>
          </cell>
          <cell r="J575">
            <v>4932</v>
          </cell>
          <cell r="K575">
            <v>4960</v>
          </cell>
          <cell r="L575">
            <v>4991</v>
          </cell>
          <cell r="M575">
            <v>5021</v>
          </cell>
          <cell r="N575">
            <v>5052</v>
          </cell>
          <cell r="O575">
            <v>5082</v>
          </cell>
          <cell r="P575">
            <v>5113</v>
          </cell>
          <cell r="Q575">
            <v>5144</v>
          </cell>
          <cell r="R575">
            <v>5174</v>
          </cell>
          <cell r="S575">
            <v>5205</v>
          </cell>
          <cell r="T575">
            <v>5235</v>
          </cell>
          <cell r="U575">
            <v>5266</v>
          </cell>
          <cell r="V575">
            <v>5297</v>
          </cell>
          <cell r="W575">
            <v>5326</v>
          </cell>
          <cell r="X575">
            <v>5357</v>
          </cell>
          <cell r="Y575">
            <v>5387</v>
          </cell>
          <cell r="Z575">
            <v>5418</v>
          </cell>
          <cell r="AA575">
            <v>5448</v>
          </cell>
          <cell r="AB575">
            <v>5479</v>
          </cell>
          <cell r="AC575">
            <v>5510</v>
          </cell>
          <cell r="AD575">
            <v>5540</v>
          </cell>
          <cell r="AE575">
            <v>5571</v>
          </cell>
          <cell r="AF575">
            <v>5601</v>
          </cell>
          <cell r="AG575">
            <v>5632</v>
          </cell>
          <cell r="AH575">
            <v>5663</v>
          </cell>
          <cell r="AI575">
            <v>5691</v>
          </cell>
          <cell r="AJ575">
            <v>5722</v>
          </cell>
          <cell r="AK575">
            <v>5752</v>
          </cell>
          <cell r="AL575">
            <v>5783</v>
          </cell>
          <cell r="AM575">
            <v>5813</v>
          </cell>
          <cell r="AN575">
            <v>5844</v>
          </cell>
          <cell r="AO575">
            <v>5875</v>
          </cell>
          <cell r="AP575">
            <v>5905</v>
          </cell>
          <cell r="AQ575">
            <v>5936</v>
          </cell>
          <cell r="AR575">
            <v>5966</v>
          </cell>
        </row>
        <row r="576">
          <cell r="A576" t="str">
            <v>MYLAN LABS, INC.</v>
          </cell>
          <cell r="B576" t="str">
            <v>ALBUT SULF/IPRATROP BR 01/2008 MYN</v>
          </cell>
          <cell r="C576" t="str">
            <v>Sales $</v>
          </cell>
          <cell r="D576" t="str">
            <v>01/2008 MYN</v>
          </cell>
          <cell r="E576" t="str">
            <v>08/2009</v>
          </cell>
          <cell r="F576" t="str">
            <v>01</v>
          </cell>
          <cell r="G576" t="str">
            <v>2008</v>
          </cell>
          <cell r="H576" t="str">
            <v>01/1/2008</v>
          </cell>
          <cell r="I576">
            <v>1096</v>
          </cell>
          <cell r="J576">
            <v>1127</v>
          </cell>
          <cell r="K576">
            <v>1155</v>
          </cell>
          <cell r="L576">
            <v>1186</v>
          </cell>
          <cell r="M576">
            <v>1216</v>
          </cell>
          <cell r="N576">
            <v>1247</v>
          </cell>
          <cell r="O576">
            <v>1277</v>
          </cell>
          <cell r="P576">
            <v>1308</v>
          </cell>
          <cell r="Q576">
            <v>1339</v>
          </cell>
          <cell r="R576">
            <v>1369</v>
          </cell>
          <cell r="S576">
            <v>1400</v>
          </cell>
          <cell r="T576">
            <v>1430</v>
          </cell>
          <cell r="U576">
            <v>1461</v>
          </cell>
          <cell r="V576">
            <v>1492</v>
          </cell>
          <cell r="W576">
            <v>1521</v>
          </cell>
          <cell r="X576">
            <v>1552</v>
          </cell>
          <cell r="Y576">
            <v>1582</v>
          </cell>
          <cell r="Z576">
            <v>1613</v>
          </cell>
          <cell r="AA576">
            <v>1643</v>
          </cell>
          <cell r="AB576">
            <v>1674</v>
          </cell>
          <cell r="AC576">
            <v>1705</v>
          </cell>
          <cell r="AD576">
            <v>1735</v>
          </cell>
          <cell r="AE576">
            <v>1766</v>
          </cell>
          <cell r="AF576">
            <v>1796</v>
          </cell>
          <cell r="AG576">
            <v>1827</v>
          </cell>
          <cell r="AH576">
            <v>1858</v>
          </cell>
          <cell r="AI576">
            <v>1886</v>
          </cell>
          <cell r="AJ576">
            <v>1917</v>
          </cell>
          <cell r="AK576">
            <v>1947</v>
          </cell>
          <cell r="AL576">
            <v>1978</v>
          </cell>
          <cell r="AM576">
            <v>2008</v>
          </cell>
          <cell r="AN576">
            <v>2039</v>
          </cell>
          <cell r="AO576">
            <v>2070</v>
          </cell>
          <cell r="AP576">
            <v>2100</v>
          </cell>
          <cell r="AQ576">
            <v>2131</v>
          </cell>
          <cell r="AR576">
            <v>2161</v>
          </cell>
        </row>
        <row r="577">
          <cell r="A577" t="str">
            <v>MYLAN LABS, INC.</v>
          </cell>
          <cell r="B577" t="str">
            <v>ALBUTEROL 02/1990 M/I</v>
          </cell>
          <cell r="C577" t="str">
            <v>Sales $</v>
          </cell>
          <cell r="D577" t="str">
            <v>02/1990 M/I</v>
          </cell>
          <cell r="E577" t="str">
            <v>06/2013</v>
          </cell>
          <cell r="F577" t="str">
            <v>02</v>
          </cell>
          <cell r="G577" t="str">
            <v>1990</v>
          </cell>
          <cell r="H577" t="str">
            <v>02/1/1990</v>
          </cell>
          <cell r="I577">
            <v>7639</v>
          </cell>
          <cell r="J577">
            <v>7670</v>
          </cell>
          <cell r="K577">
            <v>7698</v>
          </cell>
          <cell r="L577">
            <v>7729</v>
          </cell>
          <cell r="M577">
            <v>7759</v>
          </cell>
          <cell r="N577">
            <v>7790</v>
          </cell>
          <cell r="O577">
            <v>7820</v>
          </cell>
          <cell r="P577">
            <v>7851</v>
          </cell>
          <cell r="Q577">
            <v>7882</v>
          </cell>
          <cell r="R577">
            <v>7912</v>
          </cell>
          <cell r="S577">
            <v>7943</v>
          </cell>
          <cell r="T577">
            <v>7973</v>
          </cell>
          <cell r="U577">
            <v>8004</v>
          </cell>
          <cell r="V577">
            <v>8035</v>
          </cell>
          <cell r="W577">
            <v>8064</v>
          </cell>
          <cell r="X577">
            <v>8095</v>
          </cell>
          <cell r="Y577">
            <v>8125</v>
          </cell>
          <cell r="Z577">
            <v>8156</v>
          </cell>
          <cell r="AA577">
            <v>8186</v>
          </cell>
          <cell r="AB577">
            <v>8217</v>
          </cell>
          <cell r="AC577">
            <v>8248</v>
          </cell>
          <cell r="AD577">
            <v>8278</v>
          </cell>
          <cell r="AE577">
            <v>8309</v>
          </cell>
          <cell r="AF577">
            <v>8339</v>
          </cell>
          <cell r="AG577">
            <v>8370</v>
          </cell>
          <cell r="AH577">
            <v>8401</v>
          </cell>
          <cell r="AI577">
            <v>8429</v>
          </cell>
          <cell r="AJ577">
            <v>8460</v>
          </cell>
          <cell r="AK577">
            <v>8490</v>
          </cell>
          <cell r="AL577">
            <v>8521</v>
          </cell>
          <cell r="AM577">
            <v>8551</v>
          </cell>
          <cell r="AN577">
            <v>8582</v>
          </cell>
          <cell r="AO577">
            <v>8613</v>
          </cell>
          <cell r="AP577">
            <v>8643</v>
          </cell>
          <cell r="AQ577">
            <v>8674</v>
          </cell>
          <cell r="AR577">
            <v>8704</v>
          </cell>
        </row>
        <row r="578">
          <cell r="A578" t="str">
            <v>MYLAN LABS, INC.</v>
          </cell>
          <cell r="B578" t="str">
            <v>ALBUTEROL 03/1992 M+S</v>
          </cell>
          <cell r="C578" t="str">
            <v>Sales $</v>
          </cell>
          <cell r="D578" t="str">
            <v>03/1992 M+S</v>
          </cell>
          <cell r="E578" t="str">
            <v>05/2013</v>
          </cell>
          <cell r="F578" t="str">
            <v>03</v>
          </cell>
          <cell r="G578" t="str">
            <v>1992</v>
          </cell>
          <cell r="H578" t="str">
            <v>03/1/1992</v>
          </cell>
          <cell r="I578">
            <v>6880</v>
          </cell>
          <cell r="J578">
            <v>6911</v>
          </cell>
          <cell r="K578">
            <v>6939</v>
          </cell>
          <cell r="L578">
            <v>6970</v>
          </cell>
          <cell r="M578">
            <v>7000</v>
          </cell>
          <cell r="N578">
            <v>7031</v>
          </cell>
          <cell r="O578">
            <v>7061</v>
          </cell>
          <cell r="P578">
            <v>7092</v>
          </cell>
          <cell r="Q578">
            <v>7123</v>
          </cell>
          <cell r="R578">
            <v>7153</v>
          </cell>
          <cell r="S578">
            <v>7184</v>
          </cell>
          <cell r="T578">
            <v>7214</v>
          </cell>
          <cell r="U578">
            <v>7245</v>
          </cell>
          <cell r="V578">
            <v>7276</v>
          </cell>
          <cell r="W578">
            <v>7305</v>
          </cell>
          <cell r="X578">
            <v>7336</v>
          </cell>
          <cell r="Y578">
            <v>7366</v>
          </cell>
          <cell r="Z578">
            <v>7397</v>
          </cell>
          <cell r="AA578">
            <v>7427</v>
          </cell>
          <cell r="AB578">
            <v>7458</v>
          </cell>
          <cell r="AC578">
            <v>7489</v>
          </cell>
          <cell r="AD578">
            <v>7519</v>
          </cell>
          <cell r="AE578">
            <v>7550</v>
          </cell>
          <cell r="AF578">
            <v>7580</v>
          </cell>
          <cell r="AG578">
            <v>7611</v>
          </cell>
          <cell r="AH578">
            <v>7642</v>
          </cell>
          <cell r="AI578">
            <v>7670</v>
          </cell>
          <cell r="AJ578">
            <v>7701</v>
          </cell>
          <cell r="AK578">
            <v>7731</v>
          </cell>
          <cell r="AL578">
            <v>7762</v>
          </cell>
          <cell r="AM578">
            <v>7792</v>
          </cell>
          <cell r="AN578">
            <v>7823</v>
          </cell>
          <cell r="AO578">
            <v>7854</v>
          </cell>
          <cell r="AP578">
            <v>7884</v>
          </cell>
          <cell r="AQ578">
            <v>7915</v>
          </cell>
          <cell r="AR578">
            <v>7945</v>
          </cell>
        </row>
        <row r="579">
          <cell r="A579" t="str">
            <v>MYLAN LABS, INC.</v>
          </cell>
          <cell r="B579" t="str">
            <v>ALBUTEROL 04/1991 MYN</v>
          </cell>
          <cell r="C579" t="str">
            <v>Sales $</v>
          </cell>
          <cell r="D579" t="str">
            <v>04/1991 MYN</v>
          </cell>
          <cell r="E579" t="str">
            <v>04/2007</v>
          </cell>
          <cell r="F579" t="str">
            <v>04</v>
          </cell>
          <cell r="G579" t="str">
            <v>1991</v>
          </cell>
          <cell r="H579" t="str">
            <v>04/1/1991</v>
          </cell>
          <cell r="I579">
            <v>7215</v>
          </cell>
          <cell r="J579">
            <v>7246</v>
          </cell>
          <cell r="K579">
            <v>7274</v>
          </cell>
          <cell r="L579">
            <v>7305</v>
          </cell>
          <cell r="M579">
            <v>7335</v>
          </cell>
          <cell r="N579">
            <v>7366</v>
          </cell>
          <cell r="O579">
            <v>7396</v>
          </cell>
          <cell r="P579">
            <v>7427</v>
          </cell>
          <cell r="Q579">
            <v>7458</v>
          </cell>
          <cell r="R579">
            <v>7488</v>
          </cell>
          <cell r="S579">
            <v>7519</v>
          </cell>
          <cell r="T579">
            <v>7549</v>
          </cell>
          <cell r="U579">
            <v>7580</v>
          </cell>
          <cell r="V579">
            <v>7611</v>
          </cell>
          <cell r="W579">
            <v>7640</v>
          </cell>
          <cell r="X579">
            <v>7671</v>
          </cell>
          <cell r="Y579">
            <v>7701</v>
          </cell>
          <cell r="Z579">
            <v>7732</v>
          </cell>
          <cell r="AA579">
            <v>7762</v>
          </cell>
          <cell r="AB579">
            <v>7793</v>
          </cell>
          <cell r="AC579">
            <v>7824</v>
          </cell>
          <cell r="AD579">
            <v>7854</v>
          </cell>
          <cell r="AE579">
            <v>7885</v>
          </cell>
          <cell r="AF579">
            <v>7915</v>
          </cell>
          <cell r="AG579">
            <v>7946</v>
          </cell>
          <cell r="AH579">
            <v>7977</v>
          </cell>
          <cell r="AI579">
            <v>8005</v>
          </cell>
          <cell r="AJ579">
            <v>8036</v>
          </cell>
          <cell r="AK579">
            <v>8066</v>
          </cell>
          <cell r="AL579">
            <v>8097</v>
          </cell>
          <cell r="AM579">
            <v>8127</v>
          </cell>
          <cell r="AN579">
            <v>8158</v>
          </cell>
          <cell r="AO579">
            <v>8189</v>
          </cell>
          <cell r="AP579">
            <v>8219</v>
          </cell>
          <cell r="AQ579">
            <v>8250</v>
          </cell>
          <cell r="AR579">
            <v>8280</v>
          </cell>
        </row>
        <row r="580">
          <cell r="A580" t="str">
            <v>MYLAN LABS, INC.</v>
          </cell>
          <cell r="B580" t="str">
            <v>ALBUTEROL SULF ER 02/2007 MYN</v>
          </cell>
          <cell r="C580" t="str">
            <v>Sales $</v>
          </cell>
          <cell r="D580" t="str">
            <v>02/2007 MYN</v>
          </cell>
          <cell r="E580" t="str">
            <v>05/2007</v>
          </cell>
          <cell r="F580" t="str">
            <v>02</v>
          </cell>
          <cell r="G580" t="str">
            <v>2007</v>
          </cell>
          <cell r="H580" t="str">
            <v>02/1/2007</v>
          </cell>
          <cell r="I580">
            <v>1430</v>
          </cell>
          <cell r="J580">
            <v>1461</v>
          </cell>
          <cell r="K580">
            <v>1489</v>
          </cell>
          <cell r="L580">
            <v>1520</v>
          </cell>
          <cell r="M580">
            <v>1550</v>
          </cell>
          <cell r="N580">
            <v>1581</v>
          </cell>
          <cell r="O580">
            <v>1611</v>
          </cell>
          <cell r="P580">
            <v>1642</v>
          </cell>
          <cell r="Q580">
            <v>1673</v>
          </cell>
          <cell r="R580">
            <v>1703</v>
          </cell>
          <cell r="S580">
            <v>1734</v>
          </cell>
          <cell r="T580">
            <v>1764</v>
          </cell>
          <cell r="U580">
            <v>1795</v>
          </cell>
          <cell r="V580">
            <v>1826</v>
          </cell>
          <cell r="W580">
            <v>1855</v>
          </cell>
          <cell r="X580">
            <v>1886</v>
          </cell>
          <cell r="Y580">
            <v>1916</v>
          </cell>
          <cell r="Z580">
            <v>1947</v>
          </cell>
          <cell r="AA580">
            <v>1977</v>
          </cell>
          <cell r="AB580">
            <v>2008</v>
          </cell>
          <cell r="AC580">
            <v>2039</v>
          </cell>
          <cell r="AD580">
            <v>2069</v>
          </cell>
          <cell r="AE580">
            <v>2100</v>
          </cell>
          <cell r="AF580">
            <v>2130</v>
          </cell>
          <cell r="AG580">
            <v>2161</v>
          </cell>
          <cell r="AH580">
            <v>2192</v>
          </cell>
          <cell r="AI580">
            <v>2220</v>
          </cell>
          <cell r="AJ580">
            <v>2251</v>
          </cell>
          <cell r="AK580">
            <v>2281</v>
          </cell>
          <cell r="AL580">
            <v>2312</v>
          </cell>
          <cell r="AM580">
            <v>2342</v>
          </cell>
          <cell r="AN580">
            <v>2373</v>
          </cell>
          <cell r="AO580">
            <v>2404</v>
          </cell>
          <cell r="AP580">
            <v>2434</v>
          </cell>
          <cell r="AQ580">
            <v>2465</v>
          </cell>
          <cell r="AR580">
            <v>2495</v>
          </cell>
        </row>
        <row r="581">
          <cell r="A581" t="str">
            <v>MYLAN LABS, INC.</v>
          </cell>
          <cell r="B581" t="str">
            <v>ALENDRONATE SOD 08/2008 MYN</v>
          </cell>
          <cell r="C581" t="str">
            <v>Sales $</v>
          </cell>
          <cell r="D581" t="str">
            <v>08/2008 MYN</v>
          </cell>
          <cell r="E581" t="str">
            <v>02/2006</v>
          </cell>
          <cell r="F581" t="str">
            <v>08</v>
          </cell>
          <cell r="G581" t="str">
            <v>2008</v>
          </cell>
          <cell r="H581" t="str">
            <v>08/1/2008</v>
          </cell>
          <cell r="I581">
            <v>883</v>
          </cell>
          <cell r="J581">
            <v>914</v>
          </cell>
          <cell r="K581">
            <v>942</v>
          </cell>
          <cell r="L581">
            <v>973</v>
          </cell>
          <cell r="M581">
            <v>1003</v>
          </cell>
          <cell r="N581">
            <v>1034</v>
          </cell>
          <cell r="O581">
            <v>1064</v>
          </cell>
          <cell r="P581">
            <v>1095</v>
          </cell>
          <cell r="Q581">
            <v>1126</v>
          </cell>
          <cell r="R581">
            <v>1156</v>
          </cell>
          <cell r="S581">
            <v>1187</v>
          </cell>
          <cell r="T581">
            <v>1217</v>
          </cell>
          <cell r="U581">
            <v>1248</v>
          </cell>
          <cell r="V581">
            <v>1279</v>
          </cell>
          <cell r="W581">
            <v>1308</v>
          </cell>
          <cell r="X581">
            <v>1339</v>
          </cell>
          <cell r="Y581">
            <v>1369</v>
          </cell>
          <cell r="Z581">
            <v>1400</v>
          </cell>
          <cell r="AA581">
            <v>1430</v>
          </cell>
          <cell r="AB581">
            <v>1461</v>
          </cell>
          <cell r="AC581">
            <v>1492</v>
          </cell>
          <cell r="AD581">
            <v>1522</v>
          </cell>
          <cell r="AE581">
            <v>1553</v>
          </cell>
          <cell r="AF581">
            <v>1583</v>
          </cell>
          <cell r="AG581">
            <v>1614</v>
          </cell>
          <cell r="AH581">
            <v>1645</v>
          </cell>
          <cell r="AI581">
            <v>1673</v>
          </cell>
          <cell r="AJ581">
            <v>1704</v>
          </cell>
          <cell r="AK581">
            <v>1734</v>
          </cell>
          <cell r="AL581">
            <v>1765</v>
          </cell>
          <cell r="AM581">
            <v>1795</v>
          </cell>
          <cell r="AN581">
            <v>1826</v>
          </cell>
          <cell r="AO581">
            <v>1857</v>
          </cell>
          <cell r="AP581">
            <v>1887</v>
          </cell>
          <cell r="AQ581">
            <v>1918</v>
          </cell>
          <cell r="AR581">
            <v>1948</v>
          </cell>
        </row>
        <row r="582">
          <cell r="A582" t="str">
            <v>MYLAN LABS, INC.</v>
          </cell>
          <cell r="B582" t="str">
            <v>ALENDRONATE SOD 09/2008 M/I</v>
          </cell>
          <cell r="C582" t="str">
            <v>Sales $</v>
          </cell>
          <cell r="D582" t="str">
            <v>09/2008 M/I</v>
          </cell>
          <cell r="E582" t="str">
            <v>12/2005</v>
          </cell>
          <cell r="F582" t="str">
            <v>09</v>
          </cell>
          <cell r="G582" t="str">
            <v>2008</v>
          </cell>
          <cell r="H582" t="str">
            <v>09/1/2008</v>
          </cell>
          <cell r="I582">
            <v>852</v>
          </cell>
          <cell r="J582">
            <v>883</v>
          </cell>
          <cell r="K582">
            <v>911</v>
          </cell>
          <cell r="L582">
            <v>942</v>
          </cell>
          <cell r="M582">
            <v>972</v>
          </cell>
          <cell r="N582">
            <v>1003</v>
          </cell>
          <cell r="O582">
            <v>1033</v>
          </cell>
          <cell r="P582">
            <v>1064</v>
          </cell>
          <cell r="Q582">
            <v>1095</v>
          </cell>
          <cell r="R582">
            <v>1125</v>
          </cell>
          <cell r="S582">
            <v>1156</v>
          </cell>
          <cell r="T582">
            <v>1186</v>
          </cell>
          <cell r="U582">
            <v>1217</v>
          </cell>
          <cell r="V582">
            <v>1248</v>
          </cell>
          <cell r="W582">
            <v>1277</v>
          </cell>
          <cell r="X582">
            <v>1308</v>
          </cell>
          <cell r="Y582">
            <v>1338</v>
          </cell>
          <cell r="Z582">
            <v>1369</v>
          </cell>
          <cell r="AA582">
            <v>1399</v>
          </cell>
          <cell r="AB582">
            <v>1430</v>
          </cell>
          <cell r="AC582">
            <v>1461</v>
          </cell>
          <cell r="AD582">
            <v>1491</v>
          </cell>
          <cell r="AE582">
            <v>1522</v>
          </cell>
          <cell r="AF582">
            <v>1552</v>
          </cell>
          <cell r="AG582">
            <v>1583</v>
          </cell>
          <cell r="AH582">
            <v>1614</v>
          </cell>
          <cell r="AI582">
            <v>1642</v>
          </cell>
          <cell r="AJ582">
            <v>1673</v>
          </cell>
          <cell r="AK582">
            <v>1703</v>
          </cell>
          <cell r="AL582">
            <v>1734</v>
          </cell>
          <cell r="AM582">
            <v>1764</v>
          </cell>
          <cell r="AN582">
            <v>1795</v>
          </cell>
          <cell r="AO582">
            <v>1826</v>
          </cell>
          <cell r="AP582">
            <v>1856</v>
          </cell>
          <cell r="AQ582">
            <v>1887</v>
          </cell>
          <cell r="AR582">
            <v>1917</v>
          </cell>
        </row>
        <row r="583">
          <cell r="A583" t="str">
            <v>MYLAN LABS, INC.</v>
          </cell>
          <cell r="B583" t="str">
            <v>ALFUZOSIN HCL 08/2011 MYN</v>
          </cell>
          <cell r="C583" t="str">
            <v>Sales $</v>
          </cell>
          <cell r="D583" t="str">
            <v>08/2011 MYN</v>
          </cell>
          <cell r="E583" t="str">
            <v>03/2010</v>
          </cell>
          <cell r="F583" t="str">
            <v>08</v>
          </cell>
          <cell r="G583" t="str">
            <v>2011</v>
          </cell>
          <cell r="H583" t="str">
            <v>08/1/2011</v>
          </cell>
          <cell r="I583">
            <v>-212</v>
          </cell>
          <cell r="J583">
            <v>-181</v>
          </cell>
          <cell r="K583">
            <v>-153</v>
          </cell>
          <cell r="L583">
            <v>-122</v>
          </cell>
          <cell r="M583">
            <v>-92</v>
          </cell>
          <cell r="N583">
            <v>-61</v>
          </cell>
          <cell r="O583">
            <v>-31</v>
          </cell>
          <cell r="P583">
            <v>0</v>
          </cell>
          <cell r="Q583">
            <v>31</v>
          </cell>
          <cell r="R583">
            <v>61</v>
          </cell>
          <cell r="S583">
            <v>92</v>
          </cell>
          <cell r="T583">
            <v>122</v>
          </cell>
          <cell r="U583">
            <v>153</v>
          </cell>
          <cell r="V583">
            <v>184</v>
          </cell>
          <cell r="W583">
            <v>213</v>
          </cell>
          <cell r="X583">
            <v>244</v>
          </cell>
          <cell r="Y583">
            <v>274</v>
          </cell>
          <cell r="Z583">
            <v>305</v>
          </cell>
          <cell r="AA583">
            <v>335</v>
          </cell>
          <cell r="AB583">
            <v>366</v>
          </cell>
          <cell r="AC583">
            <v>397</v>
          </cell>
          <cell r="AD583">
            <v>427</v>
          </cell>
          <cell r="AE583">
            <v>458</v>
          </cell>
          <cell r="AF583">
            <v>488</v>
          </cell>
          <cell r="AG583">
            <v>519</v>
          </cell>
          <cell r="AH583">
            <v>550</v>
          </cell>
          <cell r="AI583">
            <v>578</v>
          </cell>
          <cell r="AJ583">
            <v>609</v>
          </cell>
          <cell r="AK583">
            <v>639</v>
          </cell>
          <cell r="AL583">
            <v>670</v>
          </cell>
          <cell r="AM583">
            <v>700</v>
          </cell>
          <cell r="AN583">
            <v>731</v>
          </cell>
          <cell r="AO583">
            <v>762</v>
          </cell>
          <cell r="AP583">
            <v>792</v>
          </cell>
          <cell r="AQ583">
            <v>823</v>
          </cell>
          <cell r="AR583">
            <v>853</v>
          </cell>
        </row>
        <row r="584">
          <cell r="A584" t="str">
            <v>MYLAN LABS, INC.</v>
          </cell>
          <cell r="B584" t="str">
            <v>ALLOPURINOL 04/1989 MYN</v>
          </cell>
          <cell r="C584" t="str">
            <v>Sales $</v>
          </cell>
          <cell r="D584" t="str">
            <v>04/1989 MYN</v>
          </cell>
          <cell r="E584" t="str">
            <v>09/2001</v>
          </cell>
          <cell r="F584" t="str">
            <v>04</v>
          </cell>
          <cell r="G584" t="str">
            <v>1989</v>
          </cell>
          <cell r="H584" t="str">
            <v>04/1/1989</v>
          </cell>
          <cell r="I584">
            <v>7945</v>
          </cell>
          <cell r="J584">
            <v>7976</v>
          </cell>
          <cell r="K584">
            <v>8004</v>
          </cell>
          <cell r="L584">
            <v>8035</v>
          </cell>
          <cell r="M584">
            <v>8065</v>
          </cell>
          <cell r="N584">
            <v>8096</v>
          </cell>
          <cell r="O584">
            <v>8126</v>
          </cell>
          <cell r="P584">
            <v>8157</v>
          </cell>
          <cell r="Q584">
            <v>8188</v>
          </cell>
          <cell r="R584">
            <v>8218</v>
          </cell>
          <cell r="S584">
            <v>8249</v>
          </cell>
          <cell r="T584">
            <v>8279</v>
          </cell>
          <cell r="U584">
            <v>8310</v>
          </cell>
          <cell r="V584">
            <v>8341</v>
          </cell>
          <cell r="W584">
            <v>8370</v>
          </cell>
          <cell r="X584">
            <v>8401</v>
          </cell>
          <cell r="Y584">
            <v>8431</v>
          </cell>
          <cell r="Z584">
            <v>8462</v>
          </cell>
          <cell r="AA584">
            <v>8492</v>
          </cell>
          <cell r="AB584">
            <v>8523</v>
          </cell>
          <cell r="AC584">
            <v>8554</v>
          </cell>
          <cell r="AD584">
            <v>8584</v>
          </cell>
          <cell r="AE584">
            <v>8615</v>
          </cell>
          <cell r="AF584">
            <v>8645</v>
          </cell>
          <cell r="AG584">
            <v>8676</v>
          </cell>
          <cell r="AH584">
            <v>8707</v>
          </cell>
          <cell r="AI584">
            <v>8735</v>
          </cell>
          <cell r="AJ584">
            <v>8766</v>
          </cell>
          <cell r="AK584">
            <v>8796</v>
          </cell>
          <cell r="AL584">
            <v>8827</v>
          </cell>
          <cell r="AM584">
            <v>8857</v>
          </cell>
          <cell r="AN584">
            <v>8888</v>
          </cell>
          <cell r="AO584">
            <v>8919</v>
          </cell>
          <cell r="AP584">
            <v>8949</v>
          </cell>
          <cell r="AQ584">
            <v>8980</v>
          </cell>
          <cell r="AR584">
            <v>9010</v>
          </cell>
        </row>
        <row r="585">
          <cell r="A585" t="str">
            <v>MYLAN LABS, INC.</v>
          </cell>
          <cell r="B585" t="str">
            <v>ALLOPURINOL 11/1986 M/I</v>
          </cell>
          <cell r="C585" t="str">
            <v>Sales $</v>
          </cell>
          <cell r="D585" t="str">
            <v>11/1986 M/I</v>
          </cell>
          <cell r="E585" t="str">
            <v>03/2011</v>
          </cell>
          <cell r="F585" t="str">
            <v>11</v>
          </cell>
          <cell r="G585" t="str">
            <v>1986</v>
          </cell>
          <cell r="H585" t="str">
            <v>11/1/1986</v>
          </cell>
          <cell r="I585">
            <v>8827</v>
          </cell>
          <cell r="J585">
            <v>8858</v>
          </cell>
          <cell r="K585">
            <v>8886</v>
          </cell>
          <cell r="L585">
            <v>8917</v>
          </cell>
          <cell r="M585">
            <v>8947</v>
          </cell>
          <cell r="N585">
            <v>8978</v>
          </cell>
          <cell r="O585">
            <v>9008</v>
          </cell>
          <cell r="P585">
            <v>9039</v>
          </cell>
          <cell r="Q585">
            <v>9070</v>
          </cell>
          <cell r="R585">
            <v>9100</v>
          </cell>
          <cell r="S585">
            <v>9131</v>
          </cell>
          <cell r="T585">
            <v>9161</v>
          </cell>
          <cell r="U585">
            <v>9192</v>
          </cell>
          <cell r="V585">
            <v>9223</v>
          </cell>
          <cell r="W585">
            <v>9252</v>
          </cell>
          <cell r="X585">
            <v>9283</v>
          </cell>
          <cell r="Y585">
            <v>9313</v>
          </cell>
          <cell r="Z585">
            <v>9344</v>
          </cell>
          <cell r="AA585">
            <v>9374</v>
          </cell>
          <cell r="AB585">
            <v>9405</v>
          </cell>
          <cell r="AC585">
            <v>9436</v>
          </cell>
          <cell r="AD585">
            <v>9466</v>
          </cell>
          <cell r="AE585">
            <v>9497</v>
          </cell>
          <cell r="AF585">
            <v>9527</v>
          </cell>
          <cell r="AG585">
            <v>9558</v>
          </cell>
          <cell r="AH585">
            <v>9589</v>
          </cell>
          <cell r="AI585">
            <v>9617</v>
          </cell>
          <cell r="AJ585">
            <v>9648</v>
          </cell>
          <cell r="AK585">
            <v>9678</v>
          </cell>
          <cell r="AL585">
            <v>9709</v>
          </cell>
          <cell r="AM585">
            <v>9739</v>
          </cell>
          <cell r="AN585">
            <v>9770</v>
          </cell>
          <cell r="AO585">
            <v>9801</v>
          </cell>
          <cell r="AP585">
            <v>9831</v>
          </cell>
          <cell r="AQ585">
            <v>9862</v>
          </cell>
          <cell r="AR585">
            <v>9892</v>
          </cell>
        </row>
        <row r="586">
          <cell r="A586" t="str">
            <v>MYLAN LABS, INC.</v>
          </cell>
          <cell r="B586" t="str">
            <v>ALPRAZOLAM 03/1994 MYN</v>
          </cell>
          <cell r="C586" t="str">
            <v>Sales $</v>
          </cell>
          <cell r="D586" t="str">
            <v>03/1994 MYN</v>
          </cell>
          <cell r="E586" t="str">
            <v>05/2010</v>
          </cell>
          <cell r="F586" t="str">
            <v>03</v>
          </cell>
          <cell r="G586" t="str">
            <v>1994</v>
          </cell>
          <cell r="H586" t="str">
            <v>03/1/1994</v>
          </cell>
          <cell r="I586">
            <v>6150</v>
          </cell>
          <cell r="J586">
            <v>6181</v>
          </cell>
          <cell r="K586">
            <v>6209</v>
          </cell>
          <cell r="L586">
            <v>6240</v>
          </cell>
          <cell r="M586">
            <v>6270</v>
          </cell>
          <cell r="N586">
            <v>6301</v>
          </cell>
          <cell r="O586">
            <v>6331</v>
          </cell>
          <cell r="P586">
            <v>6362</v>
          </cell>
          <cell r="Q586">
            <v>6393</v>
          </cell>
          <cell r="R586">
            <v>6423</v>
          </cell>
          <cell r="S586">
            <v>6454</v>
          </cell>
          <cell r="T586">
            <v>6484</v>
          </cell>
          <cell r="U586">
            <v>6515</v>
          </cell>
          <cell r="V586">
            <v>6546</v>
          </cell>
          <cell r="W586">
            <v>6575</v>
          </cell>
          <cell r="X586">
            <v>6606</v>
          </cell>
          <cell r="Y586">
            <v>6636</v>
          </cell>
          <cell r="Z586">
            <v>6667</v>
          </cell>
          <cell r="AA586">
            <v>6697</v>
          </cell>
          <cell r="AB586">
            <v>6728</v>
          </cell>
          <cell r="AC586">
            <v>6759</v>
          </cell>
          <cell r="AD586">
            <v>6789</v>
          </cell>
          <cell r="AE586">
            <v>6820</v>
          </cell>
          <cell r="AF586">
            <v>6850</v>
          </cell>
          <cell r="AG586">
            <v>6881</v>
          </cell>
          <cell r="AH586">
            <v>6912</v>
          </cell>
          <cell r="AI586">
            <v>6940</v>
          </cell>
          <cell r="AJ586">
            <v>6971</v>
          </cell>
          <cell r="AK586">
            <v>7001</v>
          </cell>
          <cell r="AL586">
            <v>7032</v>
          </cell>
          <cell r="AM586">
            <v>7062</v>
          </cell>
          <cell r="AN586">
            <v>7093</v>
          </cell>
          <cell r="AO586">
            <v>7124</v>
          </cell>
          <cell r="AP586">
            <v>7154</v>
          </cell>
          <cell r="AQ586">
            <v>7185</v>
          </cell>
          <cell r="AR586">
            <v>7215</v>
          </cell>
        </row>
        <row r="587">
          <cell r="A587" t="str">
            <v>MYLAN LABS, INC.</v>
          </cell>
          <cell r="B587" t="str">
            <v>ALPRAZOLAM 12/1993 M/I</v>
          </cell>
          <cell r="C587" t="str">
            <v>Sales $</v>
          </cell>
          <cell r="D587" t="str">
            <v>12/1993 M/I</v>
          </cell>
          <cell r="E587" t="str">
            <v>01/2003</v>
          </cell>
          <cell r="F587" t="str">
            <v>12</v>
          </cell>
          <cell r="G587" t="str">
            <v>1993</v>
          </cell>
          <cell r="H587" t="str">
            <v>12/1/1993</v>
          </cell>
          <cell r="I587">
            <v>6240</v>
          </cell>
          <cell r="J587">
            <v>6271</v>
          </cell>
          <cell r="K587">
            <v>6299</v>
          </cell>
          <cell r="L587">
            <v>6330</v>
          </cell>
          <cell r="M587">
            <v>6360</v>
          </cell>
          <cell r="N587">
            <v>6391</v>
          </cell>
          <cell r="O587">
            <v>6421</v>
          </cell>
          <cell r="P587">
            <v>6452</v>
          </cell>
          <cell r="Q587">
            <v>6483</v>
          </cell>
          <cell r="R587">
            <v>6513</v>
          </cell>
          <cell r="S587">
            <v>6544</v>
          </cell>
          <cell r="T587">
            <v>6574</v>
          </cell>
          <cell r="U587">
            <v>6605</v>
          </cell>
          <cell r="V587">
            <v>6636</v>
          </cell>
          <cell r="W587">
            <v>6665</v>
          </cell>
          <cell r="X587">
            <v>6696</v>
          </cell>
          <cell r="Y587">
            <v>6726</v>
          </cell>
          <cell r="Z587">
            <v>6757</v>
          </cell>
          <cell r="AA587">
            <v>6787</v>
          </cell>
          <cell r="AB587">
            <v>6818</v>
          </cell>
          <cell r="AC587">
            <v>6849</v>
          </cell>
          <cell r="AD587">
            <v>6879</v>
          </cell>
          <cell r="AE587">
            <v>6910</v>
          </cell>
          <cell r="AF587">
            <v>6940</v>
          </cell>
          <cell r="AG587">
            <v>6971</v>
          </cell>
          <cell r="AH587">
            <v>7002</v>
          </cell>
          <cell r="AI587">
            <v>7030</v>
          </cell>
          <cell r="AJ587">
            <v>7061</v>
          </cell>
          <cell r="AK587">
            <v>7091</v>
          </cell>
          <cell r="AL587">
            <v>7122</v>
          </cell>
          <cell r="AM587">
            <v>7152</v>
          </cell>
          <cell r="AN587">
            <v>7183</v>
          </cell>
          <cell r="AO587">
            <v>7214</v>
          </cell>
          <cell r="AP587">
            <v>7244</v>
          </cell>
          <cell r="AQ587">
            <v>7275</v>
          </cell>
          <cell r="AR587">
            <v>7305</v>
          </cell>
        </row>
        <row r="588">
          <cell r="A588" t="str">
            <v>MYLAN LABS, INC.</v>
          </cell>
          <cell r="B588" t="str">
            <v>ALPRAZOLAM ER 02/2006 MYN</v>
          </cell>
          <cell r="C588" t="str">
            <v>Sales $</v>
          </cell>
          <cell r="D588" t="str">
            <v>02/2006 MYN</v>
          </cell>
          <cell r="E588" t="str">
            <v>05/2013</v>
          </cell>
          <cell r="F588" t="str">
            <v>02</v>
          </cell>
          <cell r="G588" t="str">
            <v>2006</v>
          </cell>
          <cell r="H588" t="str">
            <v>02/1/2006</v>
          </cell>
          <cell r="I588">
            <v>1795</v>
          </cell>
          <cell r="J588">
            <v>1826</v>
          </cell>
          <cell r="K588">
            <v>1854</v>
          </cell>
          <cell r="L588">
            <v>1885</v>
          </cell>
          <cell r="M588">
            <v>1915</v>
          </cell>
          <cell r="N588">
            <v>1946</v>
          </cell>
          <cell r="O588">
            <v>1976</v>
          </cell>
          <cell r="P588">
            <v>2007</v>
          </cell>
          <cell r="Q588">
            <v>2038</v>
          </cell>
          <cell r="R588">
            <v>2068</v>
          </cell>
          <cell r="S588">
            <v>2099</v>
          </cell>
          <cell r="T588">
            <v>2129</v>
          </cell>
          <cell r="U588">
            <v>2160</v>
          </cell>
          <cell r="V588">
            <v>2191</v>
          </cell>
          <cell r="W588">
            <v>2220</v>
          </cell>
          <cell r="X588">
            <v>2251</v>
          </cell>
          <cell r="Y588">
            <v>2281</v>
          </cell>
          <cell r="Z588">
            <v>2312</v>
          </cell>
          <cell r="AA588">
            <v>2342</v>
          </cell>
          <cell r="AB588">
            <v>2373</v>
          </cell>
          <cell r="AC588">
            <v>2404</v>
          </cell>
          <cell r="AD588">
            <v>2434</v>
          </cell>
          <cell r="AE588">
            <v>2465</v>
          </cell>
          <cell r="AF588">
            <v>2495</v>
          </cell>
          <cell r="AG588">
            <v>2526</v>
          </cell>
          <cell r="AH588">
            <v>2557</v>
          </cell>
          <cell r="AI588">
            <v>2585</v>
          </cell>
          <cell r="AJ588">
            <v>2616</v>
          </cell>
          <cell r="AK588">
            <v>2646</v>
          </cell>
          <cell r="AL588">
            <v>2677</v>
          </cell>
          <cell r="AM588">
            <v>2707</v>
          </cell>
          <cell r="AN588">
            <v>2738</v>
          </cell>
          <cell r="AO588">
            <v>2769</v>
          </cell>
          <cell r="AP588">
            <v>2799</v>
          </cell>
          <cell r="AQ588">
            <v>2830</v>
          </cell>
          <cell r="AR588">
            <v>2860</v>
          </cell>
        </row>
        <row r="589">
          <cell r="A589" t="str">
            <v>MYLAN LABS, INC.</v>
          </cell>
          <cell r="B589" t="str">
            <v>AMANTADINE HCL 05/1989 M/I</v>
          </cell>
          <cell r="C589" t="str">
            <v>Sales $</v>
          </cell>
          <cell r="D589" t="str">
            <v>05/1989 M/I</v>
          </cell>
          <cell r="E589" t="str">
            <v>09/2012</v>
          </cell>
          <cell r="F589" t="str">
            <v>05</v>
          </cell>
          <cell r="G589" t="str">
            <v>1989</v>
          </cell>
          <cell r="H589" t="str">
            <v>05/1/1989</v>
          </cell>
          <cell r="I589">
            <v>7915</v>
          </cell>
          <cell r="J589">
            <v>7946</v>
          </cell>
          <cell r="K589">
            <v>7974</v>
          </cell>
          <cell r="L589">
            <v>8005</v>
          </cell>
          <cell r="M589">
            <v>8035</v>
          </cell>
          <cell r="N589">
            <v>8066</v>
          </cell>
          <cell r="O589">
            <v>8096</v>
          </cell>
          <cell r="P589">
            <v>8127</v>
          </cell>
          <cell r="Q589">
            <v>8158</v>
          </cell>
          <cell r="R589">
            <v>8188</v>
          </cell>
          <cell r="S589">
            <v>8219</v>
          </cell>
          <cell r="T589">
            <v>8249</v>
          </cell>
          <cell r="U589">
            <v>8280</v>
          </cell>
          <cell r="V589">
            <v>8311</v>
          </cell>
          <cell r="W589">
            <v>8340</v>
          </cell>
          <cell r="X589">
            <v>8371</v>
          </cell>
          <cell r="Y589">
            <v>8401</v>
          </cell>
          <cell r="Z589">
            <v>8432</v>
          </cell>
          <cell r="AA589">
            <v>8462</v>
          </cell>
          <cell r="AB589">
            <v>8493</v>
          </cell>
          <cell r="AC589">
            <v>8524</v>
          </cell>
          <cell r="AD589">
            <v>8554</v>
          </cell>
          <cell r="AE589">
            <v>8585</v>
          </cell>
          <cell r="AF589">
            <v>8615</v>
          </cell>
          <cell r="AG589">
            <v>8646</v>
          </cell>
          <cell r="AH589">
            <v>8677</v>
          </cell>
          <cell r="AI589">
            <v>8705</v>
          </cell>
          <cell r="AJ589">
            <v>8736</v>
          </cell>
          <cell r="AK589">
            <v>8766</v>
          </cell>
          <cell r="AL589">
            <v>8797</v>
          </cell>
          <cell r="AM589">
            <v>8827</v>
          </cell>
          <cell r="AN589">
            <v>8858</v>
          </cell>
          <cell r="AO589">
            <v>8889</v>
          </cell>
          <cell r="AP589">
            <v>8919</v>
          </cell>
          <cell r="AQ589">
            <v>8950</v>
          </cell>
          <cell r="AR589">
            <v>8980</v>
          </cell>
        </row>
        <row r="590">
          <cell r="A590" t="str">
            <v>MYLAN LABS, INC.</v>
          </cell>
          <cell r="B590" t="str">
            <v>AMILORIDE HCL/HCTZ 01/1992 MYN</v>
          </cell>
          <cell r="C590" t="str">
            <v>Sales $</v>
          </cell>
          <cell r="D590" t="str">
            <v>01/1992 MYN</v>
          </cell>
          <cell r="E590" t="str">
            <v>09/2010</v>
          </cell>
          <cell r="F590" t="str">
            <v>01</v>
          </cell>
          <cell r="G590" t="str">
            <v>1992</v>
          </cell>
          <cell r="H590" t="str">
            <v>01/1/1992</v>
          </cell>
          <cell r="I590">
            <v>6940</v>
          </cell>
          <cell r="J590">
            <v>6971</v>
          </cell>
          <cell r="K590">
            <v>6999</v>
          </cell>
          <cell r="L590">
            <v>7030</v>
          </cell>
          <cell r="M590">
            <v>7060</v>
          </cell>
          <cell r="N590">
            <v>7091</v>
          </cell>
          <cell r="O590">
            <v>7121</v>
          </cell>
          <cell r="P590">
            <v>7152</v>
          </cell>
          <cell r="Q590">
            <v>7183</v>
          </cell>
          <cell r="R590">
            <v>7213</v>
          </cell>
          <cell r="S590">
            <v>7244</v>
          </cell>
          <cell r="T590">
            <v>7274</v>
          </cell>
          <cell r="U590">
            <v>7305</v>
          </cell>
          <cell r="V590">
            <v>7336</v>
          </cell>
          <cell r="W590">
            <v>7365</v>
          </cell>
          <cell r="X590">
            <v>7396</v>
          </cell>
          <cell r="Y590">
            <v>7426</v>
          </cell>
          <cell r="Z590">
            <v>7457</v>
          </cell>
          <cell r="AA590">
            <v>7487</v>
          </cell>
          <cell r="AB590">
            <v>7518</v>
          </cell>
          <cell r="AC590">
            <v>7549</v>
          </cell>
          <cell r="AD590">
            <v>7579</v>
          </cell>
          <cell r="AE590">
            <v>7610</v>
          </cell>
          <cell r="AF590">
            <v>7640</v>
          </cell>
          <cell r="AG590">
            <v>7671</v>
          </cell>
          <cell r="AH590">
            <v>7702</v>
          </cell>
          <cell r="AI590">
            <v>7730</v>
          </cell>
          <cell r="AJ590">
            <v>7761</v>
          </cell>
          <cell r="AK590">
            <v>7791</v>
          </cell>
          <cell r="AL590">
            <v>7822</v>
          </cell>
          <cell r="AM590">
            <v>7852</v>
          </cell>
          <cell r="AN590">
            <v>7883</v>
          </cell>
          <cell r="AO590">
            <v>7914</v>
          </cell>
          <cell r="AP590">
            <v>7944</v>
          </cell>
          <cell r="AQ590">
            <v>7975</v>
          </cell>
          <cell r="AR590">
            <v>8005</v>
          </cell>
        </row>
        <row r="591">
          <cell r="A591" t="str">
            <v>MYLAN LABS, INC.</v>
          </cell>
          <cell r="B591" t="str">
            <v>AMIODARONE HCL 11/1999 M/I</v>
          </cell>
          <cell r="C591" t="str">
            <v>Sales $</v>
          </cell>
          <cell r="D591" t="str">
            <v>11/1999 M/I</v>
          </cell>
          <cell r="E591" t="str">
            <v xml:space="preserve">IUM BR </v>
          </cell>
          <cell r="F591" t="str">
            <v>11</v>
          </cell>
          <cell r="G591" t="str">
            <v>1999</v>
          </cell>
          <cell r="H591" t="str">
            <v>11/1/1999</v>
          </cell>
          <cell r="I591">
            <v>4079</v>
          </cell>
          <cell r="J591">
            <v>4110</v>
          </cell>
          <cell r="K591">
            <v>4138</v>
          </cell>
          <cell r="L591">
            <v>4169</v>
          </cell>
          <cell r="M591">
            <v>4199</v>
          </cell>
          <cell r="N591">
            <v>4230</v>
          </cell>
          <cell r="O591">
            <v>4260</v>
          </cell>
          <cell r="P591">
            <v>4291</v>
          </cell>
          <cell r="Q591">
            <v>4322</v>
          </cell>
          <cell r="R591">
            <v>4352</v>
          </cell>
          <cell r="S591">
            <v>4383</v>
          </cell>
          <cell r="T591">
            <v>4413</v>
          </cell>
          <cell r="U591">
            <v>4444</v>
          </cell>
          <cell r="V591">
            <v>4475</v>
          </cell>
          <cell r="W591">
            <v>4504</v>
          </cell>
          <cell r="X591">
            <v>4535</v>
          </cell>
          <cell r="Y591">
            <v>4565</v>
          </cell>
          <cell r="Z591">
            <v>4596</v>
          </cell>
          <cell r="AA591">
            <v>4626</v>
          </cell>
          <cell r="AB591">
            <v>4657</v>
          </cell>
          <cell r="AC591">
            <v>4688</v>
          </cell>
          <cell r="AD591">
            <v>4718</v>
          </cell>
          <cell r="AE591">
            <v>4749</v>
          </cell>
          <cell r="AF591">
            <v>4779</v>
          </cell>
          <cell r="AG591">
            <v>4810</v>
          </cell>
          <cell r="AH591">
            <v>4841</v>
          </cell>
          <cell r="AI591">
            <v>4869</v>
          </cell>
          <cell r="AJ591">
            <v>4900</v>
          </cell>
          <cell r="AK591">
            <v>4930</v>
          </cell>
          <cell r="AL591">
            <v>4961</v>
          </cell>
          <cell r="AM591">
            <v>4991</v>
          </cell>
          <cell r="AN591">
            <v>5022</v>
          </cell>
          <cell r="AO591">
            <v>5053</v>
          </cell>
          <cell r="AP591">
            <v>5083</v>
          </cell>
          <cell r="AQ591">
            <v>5114</v>
          </cell>
          <cell r="AR591">
            <v>5144</v>
          </cell>
        </row>
        <row r="592">
          <cell r="A592" t="str">
            <v>MYLAN LABS, INC.</v>
          </cell>
          <cell r="B592" t="str">
            <v>AMITRIPT/CHLORDIAZ 01/1987 MYN</v>
          </cell>
          <cell r="C592" t="str">
            <v>Sales $</v>
          </cell>
          <cell r="D592" t="str">
            <v>01/1987 MYN</v>
          </cell>
          <cell r="E592" t="str">
            <v>06/2008</v>
          </cell>
          <cell r="F592" t="str">
            <v>01</v>
          </cell>
          <cell r="G592" t="str">
            <v>1987</v>
          </cell>
          <cell r="H592" t="str">
            <v>01/1/1987</v>
          </cell>
          <cell r="I592">
            <v>8766</v>
          </cell>
          <cell r="J592">
            <v>8797</v>
          </cell>
          <cell r="K592">
            <v>8825</v>
          </cell>
          <cell r="L592">
            <v>8856</v>
          </cell>
          <cell r="M592">
            <v>8886</v>
          </cell>
          <cell r="N592">
            <v>8917</v>
          </cell>
          <cell r="O592">
            <v>8947</v>
          </cell>
          <cell r="P592">
            <v>8978</v>
          </cell>
          <cell r="Q592">
            <v>9009</v>
          </cell>
          <cell r="R592">
            <v>9039</v>
          </cell>
          <cell r="S592">
            <v>9070</v>
          </cell>
          <cell r="T592">
            <v>9100</v>
          </cell>
          <cell r="U592">
            <v>9131</v>
          </cell>
          <cell r="V592">
            <v>9162</v>
          </cell>
          <cell r="W592">
            <v>9191</v>
          </cell>
          <cell r="X592">
            <v>9222</v>
          </cell>
          <cell r="Y592">
            <v>9252</v>
          </cell>
          <cell r="Z592">
            <v>9283</v>
          </cell>
          <cell r="AA592">
            <v>9313</v>
          </cell>
          <cell r="AB592">
            <v>9344</v>
          </cell>
          <cell r="AC592">
            <v>9375</v>
          </cell>
          <cell r="AD592">
            <v>9405</v>
          </cell>
          <cell r="AE592">
            <v>9436</v>
          </cell>
          <cell r="AF592">
            <v>9466</v>
          </cell>
          <cell r="AG592">
            <v>9497</v>
          </cell>
          <cell r="AH592">
            <v>9528</v>
          </cell>
          <cell r="AI592">
            <v>9556</v>
          </cell>
          <cell r="AJ592">
            <v>9587</v>
          </cell>
          <cell r="AK592">
            <v>9617</v>
          </cell>
          <cell r="AL592">
            <v>9648</v>
          </cell>
          <cell r="AM592">
            <v>9678</v>
          </cell>
          <cell r="AN592">
            <v>9709</v>
          </cell>
          <cell r="AO592">
            <v>9740</v>
          </cell>
          <cell r="AP592">
            <v>9770</v>
          </cell>
          <cell r="AQ592">
            <v>9801</v>
          </cell>
          <cell r="AR592">
            <v>9831</v>
          </cell>
        </row>
        <row r="593">
          <cell r="A593" t="str">
            <v>MYLAN LABS, INC.</v>
          </cell>
          <cell r="B593" t="str">
            <v>AMITRIPTYLINE HCL 05/1981 MYN</v>
          </cell>
          <cell r="C593" t="str">
            <v>Sales $</v>
          </cell>
          <cell r="D593" t="str">
            <v>05/1981 MYN</v>
          </cell>
          <cell r="E593" t="str">
            <v>08/2008</v>
          </cell>
          <cell r="F593" t="str">
            <v>05</v>
          </cell>
          <cell r="G593" t="str">
            <v>1981</v>
          </cell>
          <cell r="H593" t="str">
            <v>05/1/1981</v>
          </cell>
          <cell r="I593">
            <v>10837</v>
          </cell>
          <cell r="J593">
            <v>10868</v>
          </cell>
          <cell r="K593">
            <v>10896</v>
          </cell>
          <cell r="L593">
            <v>10927</v>
          </cell>
          <cell r="M593">
            <v>10957</v>
          </cell>
          <cell r="N593">
            <v>10988</v>
          </cell>
          <cell r="O593">
            <v>11018</v>
          </cell>
          <cell r="P593">
            <v>11049</v>
          </cell>
          <cell r="Q593">
            <v>11080</v>
          </cell>
          <cell r="R593">
            <v>11110</v>
          </cell>
          <cell r="S593">
            <v>11141</v>
          </cell>
          <cell r="T593">
            <v>11171</v>
          </cell>
          <cell r="U593">
            <v>11202</v>
          </cell>
          <cell r="V593">
            <v>11233</v>
          </cell>
          <cell r="W593">
            <v>11262</v>
          </cell>
          <cell r="X593">
            <v>11293</v>
          </cell>
          <cell r="Y593">
            <v>11323</v>
          </cell>
          <cell r="Z593">
            <v>11354</v>
          </cell>
          <cell r="AA593">
            <v>11384</v>
          </cell>
          <cell r="AB593">
            <v>11415</v>
          </cell>
          <cell r="AC593">
            <v>11446</v>
          </cell>
          <cell r="AD593">
            <v>11476</v>
          </cell>
          <cell r="AE593">
            <v>11507</v>
          </cell>
          <cell r="AF593">
            <v>11537</v>
          </cell>
          <cell r="AG593">
            <v>11568</v>
          </cell>
          <cell r="AH593">
            <v>11599</v>
          </cell>
          <cell r="AI593">
            <v>11627</v>
          </cell>
          <cell r="AJ593">
            <v>11658</v>
          </cell>
          <cell r="AK593">
            <v>11688</v>
          </cell>
          <cell r="AL593">
            <v>11719</v>
          </cell>
          <cell r="AM593">
            <v>11749</v>
          </cell>
          <cell r="AN593">
            <v>11780</v>
          </cell>
          <cell r="AO593">
            <v>11811</v>
          </cell>
          <cell r="AP593">
            <v>11841</v>
          </cell>
          <cell r="AQ593">
            <v>11872</v>
          </cell>
          <cell r="AR593">
            <v>11902</v>
          </cell>
        </row>
        <row r="594">
          <cell r="A594" t="str">
            <v>MYLAN LABS, INC.</v>
          </cell>
          <cell r="B594" t="str">
            <v>AMITRIPTYLINE HCL 08/1989 M/I</v>
          </cell>
          <cell r="C594" t="str">
            <v>Sales $</v>
          </cell>
          <cell r="D594" t="str">
            <v>08/1989 M/I</v>
          </cell>
          <cell r="E594" t="str">
            <v>06/2011</v>
          </cell>
          <cell r="F594" t="str">
            <v>08</v>
          </cell>
          <cell r="G594" t="str">
            <v>1989</v>
          </cell>
          <cell r="H594" t="str">
            <v>08/1/1989</v>
          </cell>
          <cell r="I594">
            <v>7823</v>
          </cell>
          <cell r="J594">
            <v>7854</v>
          </cell>
          <cell r="K594">
            <v>7882</v>
          </cell>
          <cell r="L594">
            <v>7913</v>
          </cell>
          <cell r="M594">
            <v>7943</v>
          </cell>
          <cell r="N594">
            <v>7974</v>
          </cell>
          <cell r="O594">
            <v>8004</v>
          </cell>
          <cell r="P594">
            <v>8035</v>
          </cell>
          <cell r="Q594">
            <v>8066</v>
          </cell>
          <cell r="R594">
            <v>8096</v>
          </cell>
          <cell r="S594">
            <v>8127</v>
          </cell>
          <cell r="T594">
            <v>8157</v>
          </cell>
          <cell r="U594">
            <v>8188</v>
          </cell>
          <cell r="V594">
            <v>8219</v>
          </cell>
          <cell r="W594">
            <v>8248</v>
          </cell>
          <cell r="X594">
            <v>8279</v>
          </cell>
          <cell r="Y594">
            <v>8309</v>
          </cell>
          <cell r="Z594">
            <v>8340</v>
          </cell>
          <cell r="AA594">
            <v>8370</v>
          </cell>
          <cell r="AB594">
            <v>8401</v>
          </cell>
          <cell r="AC594">
            <v>8432</v>
          </cell>
          <cell r="AD594">
            <v>8462</v>
          </cell>
          <cell r="AE594">
            <v>8493</v>
          </cell>
          <cell r="AF594">
            <v>8523</v>
          </cell>
          <cell r="AG594">
            <v>8554</v>
          </cell>
          <cell r="AH594">
            <v>8585</v>
          </cell>
          <cell r="AI594">
            <v>8613</v>
          </cell>
          <cell r="AJ594">
            <v>8644</v>
          </cell>
          <cell r="AK594">
            <v>8674</v>
          </cell>
          <cell r="AL594">
            <v>8705</v>
          </cell>
          <cell r="AM594">
            <v>8735</v>
          </cell>
          <cell r="AN594">
            <v>8766</v>
          </cell>
          <cell r="AO594">
            <v>8797</v>
          </cell>
          <cell r="AP594">
            <v>8827</v>
          </cell>
          <cell r="AQ594">
            <v>8858</v>
          </cell>
          <cell r="AR594">
            <v>8888</v>
          </cell>
        </row>
        <row r="595">
          <cell r="A595" t="str">
            <v>MYLAN LABS, INC.</v>
          </cell>
          <cell r="B595" t="str">
            <v>AMLODIP BES/ATORVAST 12/2011 MYN</v>
          </cell>
          <cell r="C595" t="str">
            <v>Sales $</v>
          </cell>
          <cell r="D595" t="str">
            <v>12/2011 MYN</v>
          </cell>
          <cell r="E595" t="str">
            <v>07/2011</v>
          </cell>
          <cell r="F595" t="str">
            <v>12</v>
          </cell>
          <cell r="G595" t="str">
            <v>2011</v>
          </cell>
          <cell r="H595" t="str">
            <v>12/1/2011</v>
          </cell>
          <cell r="I595">
            <v>-334</v>
          </cell>
          <cell r="J595">
            <v>-303</v>
          </cell>
          <cell r="K595">
            <v>-275</v>
          </cell>
          <cell r="L595">
            <v>-244</v>
          </cell>
          <cell r="M595">
            <v>-214</v>
          </cell>
          <cell r="N595">
            <v>-183</v>
          </cell>
          <cell r="O595">
            <v>-153</v>
          </cell>
          <cell r="P595">
            <v>-122</v>
          </cell>
          <cell r="Q595">
            <v>-91</v>
          </cell>
          <cell r="R595">
            <v>-61</v>
          </cell>
          <cell r="S595">
            <v>-30</v>
          </cell>
          <cell r="T595">
            <v>0</v>
          </cell>
          <cell r="U595">
            <v>31</v>
          </cell>
          <cell r="V595">
            <v>62</v>
          </cell>
          <cell r="W595">
            <v>91</v>
          </cell>
          <cell r="X595">
            <v>122</v>
          </cell>
          <cell r="Y595">
            <v>152</v>
          </cell>
          <cell r="Z595">
            <v>183</v>
          </cell>
          <cell r="AA595">
            <v>213</v>
          </cell>
          <cell r="AB595">
            <v>244</v>
          </cell>
          <cell r="AC595">
            <v>275</v>
          </cell>
          <cell r="AD595">
            <v>305</v>
          </cell>
          <cell r="AE595">
            <v>336</v>
          </cell>
          <cell r="AF595">
            <v>366</v>
          </cell>
          <cell r="AG595">
            <v>397</v>
          </cell>
          <cell r="AH595">
            <v>428</v>
          </cell>
          <cell r="AI595">
            <v>456</v>
          </cell>
          <cell r="AJ595">
            <v>487</v>
          </cell>
          <cell r="AK595">
            <v>517</v>
          </cell>
          <cell r="AL595">
            <v>548</v>
          </cell>
          <cell r="AM595">
            <v>578</v>
          </cell>
          <cell r="AN595">
            <v>609</v>
          </cell>
          <cell r="AO595">
            <v>640</v>
          </cell>
          <cell r="AP595">
            <v>670</v>
          </cell>
          <cell r="AQ595">
            <v>701</v>
          </cell>
          <cell r="AR595">
            <v>731</v>
          </cell>
        </row>
        <row r="596">
          <cell r="A596" t="str">
            <v>MYLAN LABS, INC.</v>
          </cell>
          <cell r="B596" t="str">
            <v>AMLODIP BES/BENAZ HCL 03/2012 MYN</v>
          </cell>
          <cell r="C596" t="str">
            <v>Sales $</v>
          </cell>
          <cell r="D596" t="str">
            <v>03/2012 MYN</v>
          </cell>
          <cell r="E596" t="str">
            <v>04/1987</v>
          </cell>
          <cell r="F596" t="str">
            <v>03</v>
          </cell>
          <cell r="G596" t="str">
            <v>2012</v>
          </cell>
          <cell r="H596" t="str">
            <v>03/1/2012</v>
          </cell>
          <cell r="I596">
            <v>-425</v>
          </cell>
          <cell r="J596">
            <v>-394</v>
          </cell>
          <cell r="K596">
            <v>-366</v>
          </cell>
          <cell r="L596">
            <v>-335</v>
          </cell>
          <cell r="M596">
            <v>-305</v>
          </cell>
          <cell r="N596">
            <v>-274</v>
          </cell>
          <cell r="O596">
            <v>-244</v>
          </cell>
          <cell r="P596">
            <v>-213</v>
          </cell>
          <cell r="Q596">
            <v>-182</v>
          </cell>
          <cell r="R596">
            <v>-152</v>
          </cell>
          <cell r="S596">
            <v>-121</v>
          </cell>
          <cell r="T596">
            <v>-91</v>
          </cell>
          <cell r="U596">
            <v>-60</v>
          </cell>
          <cell r="V596">
            <v>-29</v>
          </cell>
          <cell r="W596">
            <v>0</v>
          </cell>
          <cell r="X596">
            <v>31</v>
          </cell>
          <cell r="Y596">
            <v>61</v>
          </cell>
          <cell r="Z596">
            <v>92</v>
          </cell>
          <cell r="AA596">
            <v>122</v>
          </cell>
          <cell r="AB596">
            <v>153</v>
          </cell>
          <cell r="AC596">
            <v>184</v>
          </cell>
          <cell r="AD596">
            <v>214</v>
          </cell>
          <cell r="AE596">
            <v>245</v>
          </cell>
          <cell r="AF596">
            <v>275</v>
          </cell>
          <cell r="AG596">
            <v>306</v>
          </cell>
          <cell r="AH596">
            <v>337</v>
          </cell>
          <cell r="AI596">
            <v>365</v>
          </cell>
          <cell r="AJ596">
            <v>396</v>
          </cell>
          <cell r="AK596">
            <v>426</v>
          </cell>
          <cell r="AL596">
            <v>457</v>
          </cell>
          <cell r="AM596">
            <v>487</v>
          </cell>
          <cell r="AN596">
            <v>518</v>
          </cell>
          <cell r="AO596">
            <v>549</v>
          </cell>
          <cell r="AP596">
            <v>579</v>
          </cell>
          <cell r="AQ596">
            <v>610</v>
          </cell>
          <cell r="AR596">
            <v>640</v>
          </cell>
        </row>
        <row r="597">
          <cell r="A597" t="str">
            <v>MYLAN LABS, INC.</v>
          </cell>
          <cell r="B597" t="str">
            <v>AMLODIPINE BESY 03/2007 MYN</v>
          </cell>
          <cell r="C597" t="str">
            <v>Sales $</v>
          </cell>
          <cell r="D597" t="str">
            <v>03/2007 MYN</v>
          </cell>
          <cell r="E597" t="str">
            <v>06/1989</v>
          </cell>
          <cell r="F597" t="str">
            <v>03</v>
          </cell>
          <cell r="G597" t="str">
            <v>2007</v>
          </cell>
          <cell r="H597" t="str">
            <v>03/1/2007</v>
          </cell>
          <cell r="I597">
            <v>1402</v>
          </cell>
          <cell r="J597">
            <v>1433</v>
          </cell>
          <cell r="K597">
            <v>1461</v>
          </cell>
          <cell r="L597">
            <v>1492</v>
          </cell>
          <cell r="M597">
            <v>1522</v>
          </cell>
          <cell r="N597">
            <v>1553</v>
          </cell>
          <cell r="O597">
            <v>1583</v>
          </cell>
          <cell r="P597">
            <v>1614</v>
          </cell>
          <cell r="Q597">
            <v>1645</v>
          </cell>
          <cell r="R597">
            <v>1675</v>
          </cell>
          <cell r="S597">
            <v>1706</v>
          </cell>
          <cell r="T597">
            <v>1736</v>
          </cell>
          <cell r="U597">
            <v>1767</v>
          </cell>
          <cell r="V597">
            <v>1798</v>
          </cell>
          <cell r="W597">
            <v>1827</v>
          </cell>
          <cell r="X597">
            <v>1858</v>
          </cell>
          <cell r="Y597">
            <v>1888</v>
          </cell>
          <cell r="Z597">
            <v>1919</v>
          </cell>
          <cell r="AA597">
            <v>1949</v>
          </cell>
          <cell r="AB597">
            <v>1980</v>
          </cell>
          <cell r="AC597">
            <v>2011</v>
          </cell>
          <cell r="AD597">
            <v>2041</v>
          </cell>
          <cell r="AE597">
            <v>2072</v>
          </cell>
          <cell r="AF597">
            <v>2102</v>
          </cell>
          <cell r="AG597">
            <v>2133</v>
          </cell>
          <cell r="AH597">
            <v>2164</v>
          </cell>
          <cell r="AI597">
            <v>2192</v>
          </cell>
          <cell r="AJ597">
            <v>2223</v>
          </cell>
          <cell r="AK597">
            <v>2253</v>
          </cell>
          <cell r="AL597">
            <v>2284</v>
          </cell>
          <cell r="AM597">
            <v>2314</v>
          </cell>
          <cell r="AN597">
            <v>2345</v>
          </cell>
          <cell r="AO597">
            <v>2376</v>
          </cell>
          <cell r="AP597">
            <v>2406</v>
          </cell>
          <cell r="AQ597">
            <v>2437</v>
          </cell>
          <cell r="AR597">
            <v>2467</v>
          </cell>
        </row>
        <row r="598">
          <cell r="A598" t="str">
            <v>MYLAN LABS, INC.</v>
          </cell>
          <cell r="B598" t="str">
            <v>AMLODIPINE BESY 04/2007 M/I</v>
          </cell>
          <cell r="C598" t="str">
            <v>Sales $</v>
          </cell>
          <cell r="D598" t="str">
            <v>04/2007 M/I</v>
          </cell>
          <cell r="E598" t="str">
            <v>01/2003</v>
          </cell>
          <cell r="F598" t="str">
            <v>04</v>
          </cell>
          <cell r="G598" t="str">
            <v>2007</v>
          </cell>
          <cell r="H598" t="str">
            <v>04/1/2007</v>
          </cell>
          <cell r="I598">
            <v>1371</v>
          </cell>
          <cell r="J598">
            <v>1402</v>
          </cell>
          <cell r="K598">
            <v>1430</v>
          </cell>
          <cell r="L598">
            <v>1461</v>
          </cell>
          <cell r="M598">
            <v>1491</v>
          </cell>
          <cell r="N598">
            <v>1522</v>
          </cell>
          <cell r="O598">
            <v>1552</v>
          </cell>
          <cell r="P598">
            <v>1583</v>
          </cell>
          <cell r="Q598">
            <v>1614</v>
          </cell>
          <cell r="R598">
            <v>1644</v>
          </cell>
          <cell r="S598">
            <v>1675</v>
          </cell>
          <cell r="T598">
            <v>1705</v>
          </cell>
          <cell r="U598">
            <v>1736</v>
          </cell>
          <cell r="V598">
            <v>1767</v>
          </cell>
          <cell r="W598">
            <v>1796</v>
          </cell>
          <cell r="X598">
            <v>1827</v>
          </cell>
          <cell r="Y598">
            <v>1857</v>
          </cell>
          <cell r="Z598">
            <v>1888</v>
          </cell>
          <cell r="AA598">
            <v>1918</v>
          </cell>
          <cell r="AB598">
            <v>1949</v>
          </cell>
          <cell r="AC598">
            <v>1980</v>
          </cell>
          <cell r="AD598">
            <v>2010</v>
          </cell>
          <cell r="AE598">
            <v>2041</v>
          </cell>
          <cell r="AF598">
            <v>2071</v>
          </cell>
          <cell r="AG598">
            <v>2102</v>
          </cell>
          <cell r="AH598">
            <v>2133</v>
          </cell>
          <cell r="AI598">
            <v>2161</v>
          </cell>
          <cell r="AJ598">
            <v>2192</v>
          </cell>
          <cell r="AK598">
            <v>2222</v>
          </cell>
          <cell r="AL598">
            <v>2253</v>
          </cell>
          <cell r="AM598">
            <v>2283</v>
          </cell>
          <cell r="AN598">
            <v>2314</v>
          </cell>
          <cell r="AO598">
            <v>2345</v>
          </cell>
          <cell r="AP598">
            <v>2375</v>
          </cell>
          <cell r="AQ598">
            <v>2406</v>
          </cell>
          <cell r="AR598">
            <v>2436</v>
          </cell>
        </row>
        <row r="599">
          <cell r="A599" t="str">
            <v>MYLAN LABS, INC.</v>
          </cell>
          <cell r="B599" t="str">
            <v>AMOX TR/POT CLAVUL 01/2005 M/I</v>
          </cell>
          <cell r="C599" t="str">
            <v>Sales $</v>
          </cell>
          <cell r="D599" t="str">
            <v>01/2005 M/I</v>
          </cell>
          <cell r="E599" t="str">
            <v>04/1996</v>
          </cell>
          <cell r="F599" t="str">
            <v>01</v>
          </cell>
          <cell r="G599" t="str">
            <v>2005</v>
          </cell>
          <cell r="H599" t="str">
            <v>01/1/2005</v>
          </cell>
          <cell r="I599">
            <v>2191</v>
          </cell>
          <cell r="J599">
            <v>2222</v>
          </cell>
          <cell r="K599">
            <v>2250</v>
          </cell>
          <cell r="L599">
            <v>2281</v>
          </cell>
          <cell r="M599">
            <v>2311</v>
          </cell>
          <cell r="N599">
            <v>2342</v>
          </cell>
          <cell r="O599">
            <v>2372</v>
          </cell>
          <cell r="P599">
            <v>2403</v>
          </cell>
          <cell r="Q599">
            <v>2434</v>
          </cell>
          <cell r="R599">
            <v>2464</v>
          </cell>
          <cell r="S599">
            <v>2495</v>
          </cell>
          <cell r="T599">
            <v>2525</v>
          </cell>
          <cell r="U599">
            <v>2556</v>
          </cell>
          <cell r="V599">
            <v>2587</v>
          </cell>
          <cell r="W599">
            <v>2616</v>
          </cell>
          <cell r="X599">
            <v>2647</v>
          </cell>
          <cell r="Y599">
            <v>2677</v>
          </cell>
          <cell r="Z599">
            <v>2708</v>
          </cell>
          <cell r="AA599">
            <v>2738</v>
          </cell>
          <cell r="AB599">
            <v>2769</v>
          </cell>
          <cell r="AC599">
            <v>2800</v>
          </cell>
          <cell r="AD599">
            <v>2830</v>
          </cell>
          <cell r="AE599">
            <v>2861</v>
          </cell>
          <cell r="AF599">
            <v>2891</v>
          </cell>
          <cell r="AG599">
            <v>2922</v>
          </cell>
          <cell r="AH599">
            <v>2953</v>
          </cell>
          <cell r="AI599">
            <v>2981</v>
          </cell>
          <cell r="AJ599">
            <v>3012</v>
          </cell>
          <cell r="AK599">
            <v>3042</v>
          </cell>
          <cell r="AL599">
            <v>3073</v>
          </cell>
          <cell r="AM599">
            <v>3103</v>
          </cell>
          <cell r="AN599">
            <v>3134</v>
          </cell>
          <cell r="AO599">
            <v>3165</v>
          </cell>
          <cell r="AP599">
            <v>3195</v>
          </cell>
          <cell r="AQ599">
            <v>3226</v>
          </cell>
          <cell r="AR599">
            <v>3256</v>
          </cell>
        </row>
        <row r="600">
          <cell r="A600" t="str">
            <v>MYLAN LABS, INC.</v>
          </cell>
          <cell r="B600" t="str">
            <v>AMOXICILLIN 05/1981 MYN</v>
          </cell>
          <cell r="C600" t="str">
            <v>Sales $</v>
          </cell>
          <cell r="D600" t="str">
            <v>05/1981 MYN</v>
          </cell>
          <cell r="E600" t="str">
            <v>08/2007</v>
          </cell>
          <cell r="F600" t="str">
            <v>05</v>
          </cell>
          <cell r="G600" t="str">
            <v>1981</v>
          </cell>
          <cell r="H600" t="str">
            <v>05/1/1981</v>
          </cell>
          <cell r="I600">
            <v>10837</v>
          </cell>
          <cell r="J600">
            <v>10868</v>
          </cell>
          <cell r="K600">
            <v>10896</v>
          </cell>
          <cell r="L600">
            <v>10927</v>
          </cell>
          <cell r="M600">
            <v>10957</v>
          </cell>
          <cell r="N600">
            <v>10988</v>
          </cell>
          <cell r="O600">
            <v>11018</v>
          </cell>
          <cell r="P600">
            <v>11049</v>
          </cell>
          <cell r="Q600">
            <v>11080</v>
          </cell>
          <cell r="R600">
            <v>11110</v>
          </cell>
          <cell r="S600">
            <v>11141</v>
          </cell>
          <cell r="T600">
            <v>11171</v>
          </cell>
          <cell r="U600">
            <v>11202</v>
          </cell>
          <cell r="V600">
            <v>11233</v>
          </cell>
          <cell r="W600">
            <v>11262</v>
          </cell>
          <cell r="X600">
            <v>11293</v>
          </cell>
          <cell r="Y600">
            <v>11323</v>
          </cell>
          <cell r="Z600">
            <v>11354</v>
          </cell>
          <cell r="AA600">
            <v>11384</v>
          </cell>
          <cell r="AB600">
            <v>11415</v>
          </cell>
          <cell r="AC600">
            <v>11446</v>
          </cell>
          <cell r="AD600">
            <v>11476</v>
          </cell>
          <cell r="AE600">
            <v>11507</v>
          </cell>
          <cell r="AF600">
            <v>11537</v>
          </cell>
          <cell r="AG600">
            <v>11568</v>
          </cell>
          <cell r="AH600">
            <v>11599</v>
          </cell>
          <cell r="AI600">
            <v>11627</v>
          </cell>
          <cell r="AJ600">
            <v>11658</v>
          </cell>
          <cell r="AK600">
            <v>11688</v>
          </cell>
          <cell r="AL600">
            <v>11719</v>
          </cell>
          <cell r="AM600">
            <v>11749</v>
          </cell>
          <cell r="AN600">
            <v>11780</v>
          </cell>
          <cell r="AO600">
            <v>11811</v>
          </cell>
          <cell r="AP600">
            <v>11841</v>
          </cell>
          <cell r="AQ600">
            <v>11872</v>
          </cell>
          <cell r="AR600">
            <v>11902</v>
          </cell>
        </row>
        <row r="601">
          <cell r="A601" t="str">
            <v>MYLAN LABS, INC.</v>
          </cell>
          <cell r="B601" t="str">
            <v>AMOXICILLIN 12/1987 M/I</v>
          </cell>
          <cell r="C601" t="str">
            <v>Sales $</v>
          </cell>
          <cell r="D601" t="str">
            <v>12/1987 M/I</v>
          </cell>
          <cell r="E601" t="str">
            <v>11/2003</v>
          </cell>
          <cell r="F601" t="str">
            <v>12</v>
          </cell>
          <cell r="G601" t="str">
            <v>1987</v>
          </cell>
          <cell r="H601" t="str">
            <v>12/1/1987</v>
          </cell>
          <cell r="I601">
            <v>8432</v>
          </cell>
          <cell r="J601">
            <v>8463</v>
          </cell>
          <cell r="K601">
            <v>8491</v>
          </cell>
          <cell r="L601">
            <v>8522</v>
          </cell>
          <cell r="M601">
            <v>8552</v>
          </cell>
          <cell r="N601">
            <v>8583</v>
          </cell>
          <cell r="O601">
            <v>8613</v>
          </cell>
          <cell r="P601">
            <v>8644</v>
          </cell>
          <cell r="Q601">
            <v>8675</v>
          </cell>
          <cell r="R601">
            <v>8705</v>
          </cell>
          <cell r="S601">
            <v>8736</v>
          </cell>
          <cell r="T601">
            <v>8766</v>
          </cell>
          <cell r="U601">
            <v>8797</v>
          </cell>
          <cell r="V601">
            <v>8828</v>
          </cell>
          <cell r="W601">
            <v>8857</v>
          </cell>
          <cell r="X601">
            <v>8888</v>
          </cell>
          <cell r="Y601">
            <v>8918</v>
          </cell>
          <cell r="Z601">
            <v>8949</v>
          </cell>
          <cell r="AA601">
            <v>8979</v>
          </cell>
          <cell r="AB601">
            <v>9010</v>
          </cell>
          <cell r="AC601">
            <v>9041</v>
          </cell>
          <cell r="AD601">
            <v>9071</v>
          </cell>
          <cell r="AE601">
            <v>9102</v>
          </cell>
          <cell r="AF601">
            <v>9132</v>
          </cell>
          <cell r="AG601">
            <v>9163</v>
          </cell>
          <cell r="AH601">
            <v>9194</v>
          </cell>
          <cell r="AI601">
            <v>9222</v>
          </cell>
          <cell r="AJ601">
            <v>9253</v>
          </cell>
          <cell r="AK601">
            <v>9283</v>
          </cell>
          <cell r="AL601">
            <v>9314</v>
          </cell>
          <cell r="AM601">
            <v>9344</v>
          </cell>
          <cell r="AN601">
            <v>9375</v>
          </cell>
          <cell r="AO601">
            <v>9406</v>
          </cell>
          <cell r="AP601">
            <v>9436</v>
          </cell>
          <cell r="AQ601">
            <v>9467</v>
          </cell>
          <cell r="AR601">
            <v>9497</v>
          </cell>
        </row>
        <row r="602">
          <cell r="A602" t="str">
            <v>MYLAN LABS, INC.</v>
          </cell>
          <cell r="B602" t="str">
            <v>AMPICILLIN 05/1981 MYN</v>
          </cell>
          <cell r="C602" t="str">
            <v>Sales $</v>
          </cell>
          <cell r="D602" t="str">
            <v>05/1981 MYN</v>
          </cell>
          <cell r="E602" t="str">
            <v>02/2011</v>
          </cell>
          <cell r="F602" t="str">
            <v>05</v>
          </cell>
          <cell r="G602" t="str">
            <v>1981</v>
          </cell>
          <cell r="H602" t="str">
            <v>05/1/1981</v>
          </cell>
          <cell r="I602">
            <v>10837</v>
          </cell>
          <cell r="J602">
            <v>10868</v>
          </cell>
          <cell r="K602">
            <v>10896</v>
          </cell>
          <cell r="L602">
            <v>10927</v>
          </cell>
          <cell r="M602">
            <v>10957</v>
          </cell>
          <cell r="N602">
            <v>10988</v>
          </cell>
          <cell r="O602">
            <v>11018</v>
          </cell>
          <cell r="P602">
            <v>11049</v>
          </cell>
          <cell r="Q602">
            <v>11080</v>
          </cell>
          <cell r="R602">
            <v>11110</v>
          </cell>
          <cell r="S602">
            <v>11141</v>
          </cell>
          <cell r="T602">
            <v>11171</v>
          </cell>
          <cell r="U602">
            <v>11202</v>
          </cell>
          <cell r="V602">
            <v>11233</v>
          </cell>
          <cell r="W602">
            <v>11262</v>
          </cell>
          <cell r="X602">
            <v>11293</v>
          </cell>
          <cell r="Y602">
            <v>11323</v>
          </cell>
          <cell r="Z602">
            <v>11354</v>
          </cell>
          <cell r="AA602">
            <v>11384</v>
          </cell>
          <cell r="AB602">
            <v>11415</v>
          </cell>
          <cell r="AC602">
            <v>11446</v>
          </cell>
          <cell r="AD602">
            <v>11476</v>
          </cell>
          <cell r="AE602">
            <v>11507</v>
          </cell>
          <cell r="AF602">
            <v>11537</v>
          </cell>
          <cell r="AG602">
            <v>11568</v>
          </cell>
          <cell r="AH602">
            <v>11599</v>
          </cell>
          <cell r="AI602">
            <v>11627</v>
          </cell>
          <cell r="AJ602">
            <v>11658</v>
          </cell>
          <cell r="AK602">
            <v>11688</v>
          </cell>
          <cell r="AL602">
            <v>11719</v>
          </cell>
          <cell r="AM602">
            <v>11749</v>
          </cell>
          <cell r="AN602">
            <v>11780</v>
          </cell>
          <cell r="AO602">
            <v>11811</v>
          </cell>
          <cell r="AP602">
            <v>11841</v>
          </cell>
          <cell r="AQ602">
            <v>11872</v>
          </cell>
          <cell r="AR602">
            <v>11902</v>
          </cell>
        </row>
        <row r="603">
          <cell r="A603" t="str">
            <v>MYLAN LABS, INC.</v>
          </cell>
          <cell r="B603" t="str">
            <v>ANAGRELIDE HCL 05/2005 MYN</v>
          </cell>
          <cell r="C603" t="str">
            <v>Sales $</v>
          </cell>
          <cell r="D603" t="str">
            <v>05/2005 MYN</v>
          </cell>
          <cell r="E603" t="str">
            <v>03/2011</v>
          </cell>
          <cell r="F603" t="str">
            <v>05</v>
          </cell>
          <cell r="G603" t="str">
            <v>2005</v>
          </cell>
          <cell r="H603" t="str">
            <v>05/1/2005</v>
          </cell>
          <cell r="I603">
            <v>2071</v>
          </cell>
          <cell r="J603">
            <v>2102</v>
          </cell>
          <cell r="K603">
            <v>2130</v>
          </cell>
          <cell r="L603">
            <v>2161</v>
          </cell>
          <cell r="M603">
            <v>2191</v>
          </cell>
          <cell r="N603">
            <v>2222</v>
          </cell>
          <cell r="O603">
            <v>2252</v>
          </cell>
          <cell r="P603">
            <v>2283</v>
          </cell>
          <cell r="Q603">
            <v>2314</v>
          </cell>
          <cell r="R603">
            <v>2344</v>
          </cell>
          <cell r="S603">
            <v>2375</v>
          </cell>
          <cell r="T603">
            <v>2405</v>
          </cell>
          <cell r="U603">
            <v>2436</v>
          </cell>
          <cell r="V603">
            <v>2467</v>
          </cell>
          <cell r="W603">
            <v>2496</v>
          </cell>
          <cell r="X603">
            <v>2527</v>
          </cell>
          <cell r="Y603">
            <v>2557</v>
          </cell>
          <cell r="Z603">
            <v>2588</v>
          </cell>
          <cell r="AA603">
            <v>2618</v>
          </cell>
          <cell r="AB603">
            <v>2649</v>
          </cell>
          <cell r="AC603">
            <v>2680</v>
          </cell>
          <cell r="AD603">
            <v>2710</v>
          </cell>
          <cell r="AE603">
            <v>2741</v>
          </cell>
          <cell r="AF603">
            <v>2771</v>
          </cell>
          <cell r="AG603">
            <v>2802</v>
          </cell>
          <cell r="AH603">
            <v>2833</v>
          </cell>
          <cell r="AI603">
            <v>2861</v>
          </cell>
          <cell r="AJ603">
            <v>2892</v>
          </cell>
          <cell r="AK603">
            <v>2922</v>
          </cell>
          <cell r="AL603">
            <v>2953</v>
          </cell>
          <cell r="AM603">
            <v>2983</v>
          </cell>
          <cell r="AN603">
            <v>3014</v>
          </cell>
          <cell r="AO603">
            <v>3045</v>
          </cell>
          <cell r="AP603">
            <v>3075</v>
          </cell>
          <cell r="AQ603">
            <v>3106</v>
          </cell>
          <cell r="AR603">
            <v>3136</v>
          </cell>
        </row>
        <row r="604">
          <cell r="A604" t="str">
            <v>MYLAN LABS, INC.</v>
          </cell>
          <cell r="B604" t="str">
            <v>ANASTROZOLE 06/2010 MYN</v>
          </cell>
          <cell r="C604" t="str">
            <v>Sales $</v>
          </cell>
          <cell r="D604" t="str">
            <v>06/2010 MYN</v>
          </cell>
          <cell r="E604" t="str">
            <v xml:space="preserve">IN SOD </v>
          </cell>
          <cell r="F604" t="str">
            <v>06</v>
          </cell>
          <cell r="G604" t="str">
            <v>2010</v>
          </cell>
          <cell r="H604" t="str">
            <v>06/1/2010</v>
          </cell>
          <cell r="I604">
            <v>214</v>
          </cell>
          <cell r="J604">
            <v>245</v>
          </cell>
          <cell r="K604">
            <v>273</v>
          </cell>
          <cell r="L604">
            <v>304</v>
          </cell>
          <cell r="M604">
            <v>334</v>
          </cell>
          <cell r="N604">
            <v>365</v>
          </cell>
          <cell r="O604">
            <v>395</v>
          </cell>
          <cell r="P604">
            <v>426</v>
          </cell>
          <cell r="Q604">
            <v>457</v>
          </cell>
          <cell r="R604">
            <v>487</v>
          </cell>
          <cell r="S604">
            <v>518</v>
          </cell>
          <cell r="T604">
            <v>548</v>
          </cell>
          <cell r="U604">
            <v>579</v>
          </cell>
          <cell r="V604">
            <v>610</v>
          </cell>
          <cell r="W604">
            <v>639</v>
          </cell>
          <cell r="X604">
            <v>670</v>
          </cell>
          <cell r="Y604">
            <v>700</v>
          </cell>
          <cell r="Z604">
            <v>731</v>
          </cell>
          <cell r="AA604">
            <v>761</v>
          </cell>
          <cell r="AB604">
            <v>792</v>
          </cell>
          <cell r="AC604">
            <v>823</v>
          </cell>
          <cell r="AD604">
            <v>853</v>
          </cell>
          <cell r="AE604">
            <v>884</v>
          </cell>
          <cell r="AF604">
            <v>914</v>
          </cell>
          <cell r="AG604">
            <v>945</v>
          </cell>
          <cell r="AH604">
            <v>976</v>
          </cell>
          <cell r="AI604">
            <v>1004</v>
          </cell>
          <cell r="AJ604">
            <v>1035</v>
          </cell>
          <cell r="AK604">
            <v>1065</v>
          </cell>
          <cell r="AL604">
            <v>1096</v>
          </cell>
          <cell r="AM604">
            <v>1126</v>
          </cell>
          <cell r="AN604">
            <v>1157</v>
          </cell>
          <cell r="AO604">
            <v>1188</v>
          </cell>
          <cell r="AP604">
            <v>1218</v>
          </cell>
          <cell r="AQ604">
            <v>1249</v>
          </cell>
          <cell r="AR604">
            <v>1279</v>
          </cell>
        </row>
        <row r="605">
          <cell r="A605" t="str">
            <v>MYLAN LABS, INC.</v>
          </cell>
          <cell r="B605" t="str">
            <v>ANASTROZOLE 08/2010 M/I</v>
          </cell>
          <cell r="C605" t="str">
            <v>Sales $</v>
          </cell>
          <cell r="D605" t="str">
            <v>08/2010 M/I</v>
          </cell>
          <cell r="E605" t="str">
            <v>02/2011</v>
          </cell>
          <cell r="F605" t="str">
            <v>08</v>
          </cell>
          <cell r="G605" t="str">
            <v>2010</v>
          </cell>
          <cell r="H605" t="str">
            <v>08/1/2010</v>
          </cell>
          <cell r="I605">
            <v>153</v>
          </cell>
          <cell r="J605">
            <v>184</v>
          </cell>
          <cell r="K605">
            <v>212</v>
          </cell>
          <cell r="L605">
            <v>243</v>
          </cell>
          <cell r="M605">
            <v>273</v>
          </cell>
          <cell r="N605">
            <v>304</v>
          </cell>
          <cell r="O605">
            <v>334</v>
          </cell>
          <cell r="P605">
            <v>365</v>
          </cell>
          <cell r="Q605">
            <v>396</v>
          </cell>
          <cell r="R605">
            <v>426</v>
          </cell>
          <cell r="S605">
            <v>457</v>
          </cell>
          <cell r="T605">
            <v>487</v>
          </cell>
          <cell r="U605">
            <v>518</v>
          </cell>
          <cell r="V605">
            <v>549</v>
          </cell>
          <cell r="W605">
            <v>578</v>
          </cell>
          <cell r="X605">
            <v>609</v>
          </cell>
          <cell r="Y605">
            <v>639</v>
          </cell>
          <cell r="Z605">
            <v>670</v>
          </cell>
          <cell r="AA605">
            <v>700</v>
          </cell>
          <cell r="AB605">
            <v>731</v>
          </cell>
          <cell r="AC605">
            <v>762</v>
          </cell>
          <cell r="AD605">
            <v>792</v>
          </cell>
          <cell r="AE605">
            <v>823</v>
          </cell>
          <cell r="AF605">
            <v>853</v>
          </cell>
          <cell r="AG605">
            <v>884</v>
          </cell>
          <cell r="AH605">
            <v>915</v>
          </cell>
          <cell r="AI605">
            <v>943</v>
          </cell>
          <cell r="AJ605">
            <v>974</v>
          </cell>
          <cell r="AK605">
            <v>1004</v>
          </cell>
          <cell r="AL605">
            <v>1035</v>
          </cell>
          <cell r="AM605">
            <v>1065</v>
          </cell>
          <cell r="AN605">
            <v>1096</v>
          </cell>
          <cell r="AO605">
            <v>1127</v>
          </cell>
          <cell r="AP605">
            <v>1157</v>
          </cell>
          <cell r="AQ605">
            <v>1188</v>
          </cell>
          <cell r="AR605">
            <v>1218</v>
          </cell>
        </row>
        <row r="606">
          <cell r="A606" t="str">
            <v>MYLAN LABS, INC.</v>
          </cell>
          <cell r="B606" t="str">
            <v>APAP/CD 10/1988 M/I</v>
          </cell>
          <cell r="C606" t="str">
            <v>Sales $</v>
          </cell>
          <cell r="D606" t="str">
            <v>10/1988 M/I</v>
          </cell>
          <cell r="E606" t="str">
            <v>06/2008</v>
          </cell>
          <cell r="F606" t="str">
            <v>10</v>
          </cell>
          <cell r="G606" t="str">
            <v>1988</v>
          </cell>
          <cell r="H606" t="str">
            <v>10/1/1988</v>
          </cell>
          <cell r="I606">
            <v>8127</v>
          </cell>
          <cell r="J606">
            <v>8158</v>
          </cell>
          <cell r="K606">
            <v>8186</v>
          </cell>
          <cell r="L606">
            <v>8217</v>
          </cell>
          <cell r="M606">
            <v>8247</v>
          </cell>
          <cell r="N606">
            <v>8278</v>
          </cell>
          <cell r="O606">
            <v>8308</v>
          </cell>
          <cell r="P606">
            <v>8339</v>
          </cell>
          <cell r="Q606">
            <v>8370</v>
          </cell>
          <cell r="R606">
            <v>8400</v>
          </cell>
          <cell r="S606">
            <v>8431</v>
          </cell>
          <cell r="T606">
            <v>8461</v>
          </cell>
          <cell r="U606">
            <v>8492</v>
          </cell>
          <cell r="V606">
            <v>8523</v>
          </cell>
          <cell r="W606">
            <v>8552</v>
          </cell>
          <cell r="X606">
            <v>8583</v>
          </cell>
          <cell r="Y606">
            <v>8613</v>
          </cell>
          <cell r="Z606">
            <v>8644</v>
          </cell>
          <cell r="AA606">
            <v>8674</v>
          </cell>
          <cell r="AB606">
            <v>8705</v>
          </cell>
          <cell r="AC606">
            <v>8736</v>
          </cell>
          <cell r="AD606">
            <v>8766</v>
          </cell>
          <cell r="AE606">
            <v>8797</v>
          </cell>
          <cell r="AF606">
            <v>8827</v>
          </cell>
          <cell r="AG606">
            <v>8858</v>
          </cell>
          <cell r="AH606">
            <v>8889</v>
          </cell>
          <cell r="AI606">
            <v>8917</v>
          </cell>
          <cell r="AJ606">
            <v>8948</v>
          </cell>
          <cell r="AK606">
            <v>8978</v>
          </cell>
          <cell r="AL606">
            <v>9009</v>
          </cell>
          <cell r="AM606">
            <v>9039</v>
          </cell>
          <cell r="AN606">
            <v>9070</v>
          </cell>
          <cell r="AO606">
            <v>9101</v>
          </cell>
          <cell r="AP606">
            <v>9131</v>
          </cell>
          <cell r="AQ606">
            <v>9162</v>
          </cell>
          <cell r="AR606">
            <v>9192</v>
          </cell>
        </row>
        <row r="607">
          <cell r="A607" t="str">
            <v>MYLAN LABS, INC.</v>
          </cell>
          <cell r="B607" t="str">
            <v>ATENOLOL 01/1992 MYN</v>
          </cell>
          <cell r="C607" t="str">
            <v>Sales $</v>
          </cell>
          <cell r="D607" t="str">
            <v>01/1992 MYN</v>
          </cell>
          <cell r="E607" t="str">
            <v>08/2009</v>
          </cell>
          <cell r="F607" t="str">
            <v>01</v>
          </cell>
          <cell r="G607" t="str">
            <v>1992</v>
          </cell>
          <cell r="H607" t="str">
            <v>01/1/1992</v>
          </cell>
          <cell r="I607">
            <v>6940</v>
          </cell>
          <cell r="J607">
            <v>6971</v>
          </cell>
          <cell r="K607">
            <v>6999</v>
          </cell>
          <cell r="L607">
            <v>7030</v>
          </cell>
          <cell r="M607">
            <v>7060</v>
          </cell>
          <cell r="N607">
            <v>7091</v>
          </cell>
          <cell r="O607">
            <v>7121</v>
          </cell>
          <cell r="P607">
            <v>7152</v>
          </cell>
          <cell r="Q607">
            <v>7183</v>
          </cell>
          <cell r="R607">
            <v>7213</v>
          </cell>
          <cell r="S607">
            <v>7244</v>
          </cell>
          <cell r="T607">
            <v>7274</v>
          </cell>
          <cell r="U607">
            <v>7305</v>
          </cell>
          <cell r="V607">
            <v>7336</v>
          </cell>
          <cell r="W607">
            <v>7365</v>
          </cell>
          <cell r="X607">
            <v>7396</v>
          </cell>
          <cell r="Y607">
            <v>7426</v>
          </cell>
          <cell r="Z607">
            <v>7457</v>
          </cell>
          <cell r="AA607">
            <v>7487</v>
          </cell>
          <cell r="AB607">
            <v>7518</v>
          </cell>
          <cell r="AC607">
            <v>7549</v>
          </cell>
          <cell r="AD607">
            <v>7579</v>
          </cell>
          <cell r="AE607">
            <v>7610</v>
          </cell>
          <cell r="AF607">
            <v>7640</v>
          </cell>
          <cell r="AG607">
            <v>7671</v>
          </cell>
          <cell r="AH607">
            <v>7702</v>
          </cell>
          <cell r="AI607">
            <v>7730</v>
          </cell>
          <cell r="AJ607">
            <v>7761</v>
          </cell>
          <cell r="AK607">
            <v>7791</v>
          </cell>
          <cell r="AL607">
            <v>7822</v>
          </cell>
          <cell r="AM607">
            <v>7852</v>
          </cell>
          <cell r="AN607">
            <v>7883</v>
          </cell>
          <cell r="AO607">
            <v>7914</v>
          </cell>
          <cell r="AP607">
            <v>7944</v>
          </cell>
          <cell r="AQ607">
            <v>7975</v>
          </cell>
          <cell r="AR607">
            <v>8005</v>
          </cell>
        </row>
        <row r="608">
          <cell r="A608" t="str">
            <v>MYLAN LABS, INC.</v>
          </cell>
          <cell r="B608" t="str">
            <v>ATENOLOL 02/1992 M/I</v>
          </cell>
          <cell r="C608" t="str">
            <v>Sales $</v>
          </cell>
          <cell r="D608" t="str">
            <v>02/1992 M/I</v>
          </cell>
          <cell r="E608" t="str">
            <v>08/2014</v>
          </cell>
          <cell r="F608" t="str">
            <v>02</v>
          </cell>
          <cell r="G608" t="str">
            <v>1992</v>
          </cell>
          <cell r="H608" t="str">
            <v>02/1/1992</v>
          </cell>
          <cell r="I608">
            <v>6909</v>
          </cell>
          <cell r="J608">
            <v>6940</v>
          </cell>
          <cell r="K608">
            <v>6968</v>
          </cell>
          <cell r="L608">
            <v>6999</v>
          </cell>
          <cell r="M608">
            <v>7029</v>
          </cell>
          <cell r="N608">
            <v>7060</v>
          </cell>
          <cell r="O608">
            <v>7090</v>
          </cell>
          <cell r="P608">
            <v>7121</v>
          </cell>
          <cell r="Q608">
            <v>7152</v>
          </cell>
          <cell r="R608">
            <v>7182</v>
          </cell>
          <cell r="S608">
            <v>7213</v>
          </cell>
          <cell r="T608">
            <v>7243</v>
          </cell>
          <cell r="U608">
            <v>7274</v>
          </cell>
          <cell r="V608">
            <v>7305</v>
          </cell>
          <cell r="W608">
            <v>7334</v>
          </cell>
          <cell r="X608">
            <v>7365</v>
          </cell>
          <cell r="Y608">
            <v>7395</v>
          </cell>
          <cell r="Z608">
            <v>7426</v>
          </cell>
          <cell r="AA608">
            <v>7456</v>
          </cell>
          <cell r="AB608">
            <v>7487</v>
          </cell>
          <cell r="AC608">
            <v>7518</v>
          </cell>
          <cell r="AD608">
            <v>7548</v>
          </cell>
          <cell r="AE608">
            <v>7579</v>
          </cell>
          <cell r="AF608">
            <v>7609</v>
          </cell>
          <cell r="AG608">
            <v>7640</v>
          </cell>
          <cell r="AH608">
            <v>7671</v>
          </cell>
          <cell r="AI608">
            <v>7699</v>
          </cell>
          <cell r="AJ608">
            <v>7730</v>
          </cell>
          <cell r="AK608">
            <v>7760</v>
          </cell>
          <cell r="AL608">
            <v>7791</v>
          </cell>
          <cell r="AM608">
            <v>7821</v>
          </cell>
          <cell r="AN608">
            <v>7852</v>
          </cell>
          <cell r="AO608">
            <v>7883</v>
          </cell>
          <cell r="AP608">
            <v>7913</v>
          </cell>
          <cell r="AQ608">
            <v>7944</v>
          </cell>
          <cell r="AR608">
            <v>7974</v>
          </cell>
        </row>
        <row r="609">
          <cell r="A609" t="str">
            <v>MYLAN LABS, INC.</v>
          </cell>
          <cell r="B609" t="str">
            <v>ATENOLOL/CHLORTHAL 01/1994 MYN</v>
          </cell>
          <cell r="C609" t="str">
            <v>Sales $</v>
          </cell>
          <cell r="D609" t="str">
            <v>01/1994 MYN</v>
          </cell>
          <cell r="E609" t="str">
            <v>06/2013</v>
          </cell>
          <cell r="F609" t="str">
            <v>01</v>
          </cell>
          <cell r="G609" t="str">
            <v>1994</v>
          </cell>
          <cell r="H609" t="str">
            <v>01/1/1994</v>
          </cell>
          <cell r="I609">
            <v>6209</v>
          </cell>
          <cell r="J609">
            <v>6240</v>
          </cell>
          <cell r="K609">
            <v>6268</v>
          </cell>
          <cell r="L609">
            <v>6299</v>
          </cell>
          <cell r="M609">
            <v>6329</v>
          </cell>
          <cell r="N609">
            <v>6360</v>
          </cell>
          <cell r="O609">
            <v>6390</v>
          </cell>
          <cell r="P609">
            <v>6421</v>
          </cell>
          <cell r="Q609">
            <v>6452</v>
          </cell>
          <cell r="R609">
            <v>6482</v>
          </cell>
          <cell r="S609">
            <v>6513</v>
          </cell>
          <cell r="T609">
            <v>6543</v>
          </cell>
          <cell r="U609">
            <v>6574</v>
          </cell>
          <cell r="V609">
            <v>6605</v>
          </cell>
          <cell r="W609">
            <v>6634</v>
          </cell>
          <cell r="X609">
            <v>6665</v>
          </cell>
          <cell r="Y609">
            <v>6695</v>
          </cell>
          <cell r="Z609">
            <v>6726</v>
          </cell>
          <cell r="AA609">
            <v>6756</v>
          </cell>
          <cell r="AB609">
            <v>6787</v>
          </cell>
          <cell r="AC609">
            <v>6818</v>
          </cell>
          <cell r="AD609">
            <v>6848</v>
          </cell>
          <cell r="AE609">
            <v>6879</v>
          </cell>
          <cell r="AF609">
            <v>6909</v>
          </cell>
          <cell r="AG609">
            <v>6940</v>
          </cell>
          <cell r="AH609">
            <v>6971</v>
          </cell>
          <cell r="AI609">
            <v>6999</v>
          </cell>
          <cell r="AJ609">
            <v>7030</v>
          </cell>
          <cell r="AK609">
            <v>7060</v>
          </cell>
          <cell r="AL609">
            <v>7091</v>
          </cell>
          <cell r="AM609">
            <v>7121</v>
          </cell>
          <cell r="AN609">
            <v>7152</v>
          </cell>
          <cell r="AO609">
            <v>7183</v>
          </cell>
          <cell r="AP609">
            <v>7213</v>
          </cell>
          <cell r="AQ609">
            <v>7244</v>
          </cell>
          <cell r="AR609">
            <v>7274</v>
          </cell>
        </row>
        <row r="610">
          <cell r="A610" t="str">
            <v>MYLAN LABS, INC.</v>
          </cell>
          <cell r="B610" t="str">
            <v>ATORVASTATIN CA 06/2012 M/I</v>
          </cell>
          <cell r="C610" t="str">
            <v>Sales $</v>
          </cell>
          <cell r="D610" t="str">
            <v>06/2012 M/I</v>
          </cell>
          <cell r="E610" t="str">
            <v>05/2013</v>
          </cell>
          <cell r="F610" t="str">
            <v>06</v>
          </cell>
          <cell r="G610" t="str">
            <v>2012</v>
          </cell>
          <cell r="H610" t="str">
            <v>06/1/2012</v>
          </cell>
          <cell r="I610">
            <v>-517</v>
          </cell>
          <cell r="J610">
            <v>-486</v>
          </cell>
          <cell r="K610">
            <v>-458</v>
          </cell>
          <cell r="L610">
            <v>-427</v>
          </cell>
          <cell r="M610">
            <v>-397</v>
          </cell>
          <cell r="N610">
            <v>-366</v>
          </cell>
          <cell r="O610">
            <v>-336</v>
          </cell>
          <cell r="P610">
            <v>-305</v>
          </cell>
          <cell r="Q610">
            <v>-274</v>
          </cell>
          <cell r="R610">
            <v>-244</v>
          </cell>
          <cell r="S610">
            <v>-213</v>
          </cell>
          <cell r="T610">
            <v>-183</v>
          </cell>
          <cell r="U610">
            <v>-152</v>
          </cell>
          <cell r="V610">
            <v>-121</v>
          </cell>
          <cell r="W610">
            <v>-92</v>
          </cell>
          <cell r="X610">
            <v>-61</v>
          </cell>
          <cell r="Y610">
            <v>-31</v>
          </cell>
          <cell r="Z610">
            <v>0</v>
          </cell>
          <cell r="AA610">
            <v>30</v>
          </cell>
          <cell r="AB610">
            <v>61</v>
          </cell>
          <cell r="AC610">
            <v>92</v>
          </cell>
          <cell r="AD610">
            <v>122</v>
          </cell>
          <cell r="AE610">
            <v>153</v>
          </cell>
          <cell r="AF610">
            <v>183</v>
          </cell>
          <cell r="AG610">
            <v>214</v>
          </cell>
          <cell r="AH610">
            <v>245</v>
          </cell>
          <cell r="AI610">
            <v>273</v>
          </cell>
          <cell r="AJ610">
            <v>304</v>
          </cell>
          <cell r="AK610">
            <v>334</v>
          </cell>
          <cell r="AL610">
            <v>365</v>
          </cell>
          <cell r="AM610">
            <v>395</v>
          </cell>
          <cell r="AN610">
            <v>426</v>
          </cell>
          <cell r="AO610">
            <v>457</v>
          </cell>
          <cell r="AP610">
            <v>487</v>
          </cell>
          <cell r="AQ610">
            <v>518</v>
          </cell>
          <cell r="AR610">
            <v>548</v>
          </cell>
        </row>
        <row r="611">
          <cell r="A611" t="str">
            <v>MYLAN LABS, INC.</v>
          </cell>
          <cell r="B611" t="str">
            <v>ATORVASTATIN CA 06/2012 MYN</v>
          </cell>
          <cell r="C611" t="str">
            <v>Sales $</v>
          </cell>
          <cell r="D611" t="str">
            <v>06/2012 MYN</v>
          </cell>
          <cell r="E611" t="str">
            <v>04/2007</v>
          </cell>
          <cell r="F611" t="str">
            <v>06</v>
          </cell>
          <cell r="G611" t="str">
            <v>2012</v>
          </cell>
          <cell r="H611" t="str">
            <v>06/1/2012</v>
          </cell>
          <cell r="I611">
            <v>-517</v>
          </cell>
          <cell r="J611">
            <v>-486</v>
          </cell>
          <cell r="K611">
            <v>-458</v>
          </cell>
          <cell r="L611">
            <v>-427</v>
          </cell>
          <cell r="M611">
            <v>-397</v>
          </cell>
          <cell r="N611">
            <v>-366</v>
          </cell>
          <cell r="O611">
            <v>-336</v>
          </cell>
          <cell r="P611">
            <v>-305</v>
          </cell>
          <cell r="Q611">
            <v>-274</v>
          </cell>
          <cell r="R611">
            <v>-244</v>
          </cell>
          <cell r="S611">
            <v>-213</v>
          </cell>
          <cell r="T611">
            <v>-183</v>
          </cell>
          <cell r="U611">
            <v>-152</v>
          </cell>
          <cell r="V611">
            <v>-121</v>
          </cell>
          <cell r="W611">
            <v>-92</v>
          </cell>
          <cell r="X611">
            <v>-61</v>
          </cell>
          <cell r="Y611">
            <v>-31</v>
          </cell>
          <cell r="Z611">
            <v>0</v>
          </cell>
          <cell r="AA611">
            <v>30</v>
          </cell>
          <cell r="AB611">
            <v>61</v>
          </cell>
          <cell r="AC611">
            <v>92</v>
          </cell>
          <cell r="AD611">
            <v>122</v>
          </cell>
          <cell r="AE611">
            <v>153</v>
          </cell>
          <cell r="AF611">
            <v>183</v>
          </cell>
          <cell r="AG611">
            <v>214</v>
          </cell>
          <cell r="AH611">
            <v>245</v>
          </cell>
          <cell r="AI611">
            <v>273</v>
          </cell>
          <cell r="AJ611">
            <v>304</v>
          </cell>
          <cell r="AK611">
            <v>334</v>
          </cell>
          <cell r="AL611">
            <v>365</v>
          </cell>
          <cell r="AM611">
            <v>395</v>
          </cell>
          <cell r="AN611">
            <v>426</v>
          </cell>
          <cell r="AO611">
            <v>457</v>
          </cell>
          <cell r="AP611">
            <v>487</v>
          </cell>
          <cell r="AQ611">
            <v>518</v>
          </cell>
          <cell r="AR611">
            <v>548</v>
          </cell>
        </row>
        <row r="612">
          <cell r="A612" t="str">
            <v>MYLAN LABS, INC.</v>
          </cell>
          <cell r="B612" t="str">
            <v>AZATHIOPRINE 04/2000 MYN</v>
          </cell>
          <cell r="C612" t="str">
            <v>Sales $</v>
          </cell>
          <cell r="D612" t="str">
            <v>04/2000 MYN</v>
          </cell>
          <cell r="E612" t="str">
            <v>05/2007</v>
          </cell>
          <cell r="F612" t="str">
            <v>04</v>
          </cell>
          <cell r="G612" t="str">
            <v>2000</v>
          </cell>
          <cell r="H612" t="str">
            <v>04/1/2000</v>
          </cell>
          <cell r="I612">
            <v>3927</v>
          </cell>
          <cell r="J612">
            <v>3958</v>
          </cell>
          <cell r="K612">
            <v>3986</v>
          </cell>
          <cell r="L612">
            <v>4017</v>
          </cell>
          <cell r="M612">
            <v>4047</v>
          </cell>
          <cell r="N612">
            <v>4078</v>
          </cell>
          <cell r="O612">
            <v>4108</v>
          </cell>
          <cell r="P612">
            <v>4139</v>
          </cell>
          <cell r="Q612">
            <v>4170</v>
          </cell>
          <cell r="R612">
            <v>4200</v>
          </cell>
          <cell r="S612">
            <v>4231</v>
          </cell>
          <cell r="T612">
            <v>4261</v>
          </cell>
          <cell r="U612">
            <v>4292</v>
          </cell>
          <cell r="V612">
            <v>4323</v>
          </cell>
          <cell r="W612">
            <v>4352</v>
          </cell>
          <cell r="X612">
            <v>4383</v>
          </cell>
          <cell r="Y612">
            <v>4413</v>
          </cell>
          <cell r="Z612">
            <v>4444</v>
          </cell>
          <cell r="AA612">
            <v>4474</v>
          </cell>
          <cell r="AB612">
            <v>4505</v>
          </cell>
          <cell r="AC612">
            <v>4536</v>
          </cell>
          <cell r="AD612">
            <v>4566</v>
          </cell>
          <cell r="AE612">
            <v>4597</v>
          </cell>
          <cell r="AF612">
            <v>4627</v>
          </cell>
          <cell r="AG612">
            <v>4658</v>
          </cell>
          <cell r="AH612">
            <v>4689</v>
          </cell>
          <cell r="AI612">
            <v>4717</v>
          </cell>
          <cell r="AJ612">
            <v>4748</v>
          </cell>
          <cell r="AK612">
            <v>4778</v>
          </cell>
          <cell r="AL612">
            <v>4809</v>
          </cell>
          <cell r="AM612">
            <v>4839</v>
          </cell>
          <cell r="AN612">
            <v>4870</v>
          </cell>
          <cell r="AO612">
            <v>4901</v>
          </cell>
          <cell r="AP612">
            <v>4931</v>
          </cell>
          <cell r="AQ612">
            <v>4962</v>
          </cell>
          <cell r="AR612">
            <v>4992</v>
          </cell>
        </row>
        <row r="613">
          <cell r="A613" t="str">
            <v>MYLAN LABS, INC.</v>
          </cell>
          <cell r="B613" t="str">
            <v>AZATHIOPRINE 08/2010 M/I</v>
          </cell>
          <cell r="C613" t="str">
            <v>Sales $</v>
          </cell>
          <cell r="D613" t="str">
            <v>08/2010 M/I</v>
          </cell>
          <cell r="E613" t="str">
            <v>02/2006</v>
          </cell>
          <cell r="F613" t="str">
            <v>08</v>
          </cell>
          <cell r="G613" t="str">
            <v>2010</v>
          </cell>
          <cell r="H613" t="str">
            <v>08/1/2010</v>
          </cell>
          <cell r="I613">
            <v>153</v>
          </cell>
          <cell r="J613">
            <v>184</v>
          </cell>
          <cell r="K613">
            <v>212</v>
          </cell>
          <cell r="L613">
            <v>243</v>
          </cell>
          <cell r="M613">
            <v>273</v>
          </cell>
          <cell r="N613">
            <v>304</v>
          </cell>
          <cell r="O613">
            <v>334</v>
          </cell>
          <cell r="P613">
            <v>365</v>
          </cell>
          <cell r="Q613">
            <v>396</v>
          </cell>
          <cell r="R613">
            <v>426</v>
          </cell>
          <cell r="S613">
            <v>457</v>
          </cell>
          <cell r="T613">
            <v>487</v>
          </cell>
          <cell r="U613">
            <v>518</v>
          </cell>
          <cell r="V613">
            <v>549</v>
          </cell>
          <cell r="W613">
            <v>578</v>
          </cell>
          <cell r="X613">
            <v>609</v>
          </cell>
          <cell r="Y613">
            <v>639</v>
          </cell>
          <cell r="Z613">
            <v>670</v>
          </cell>
          <cell r="AA613">
            <v>700</v>
          </cell>
          <cell r="AB613">
            <v>731</v>
          </cell>
          <cell r="AC613">
            <v>762</v>
          </cell>
          <cell r="AD613">
            <v>792</v>
          </cell>
          <cell r="AE613">
            <v>823</v>
          </cell>
          <cell r="AF613">
            <v>853</v>
          </cell>
          <cell r="AG613">
            <v>884</v>
          </cell>
          <cell r="AH613">
            <v>915</v>
          </cell>
          <cell r="AI613">
            <v>943</v>
          </cell>
          <cell r="AJ613">
            <v>974</v>
          </cell>
          <cell r="AK613">
            <v>1004</v>
          </cell>
          <cell r="AL613">
            <v>1035</v>
          </cell>
          <cell r="AM613">
            <v>1065</v>
          </cell>
          <cell r="AN613">
            <v>1096</v>
          </cell>
          <cell r="AO613">
            <v>1127</v>
          </cell>
          <cell r="AP613">
            <v>1157</v>
          </cell>
          <cell r="AQ613">
            <v>1188</v>
          </cell>
          <cell r="AR613">
            <v>1218</v>
          </cell>
        </row>
        <row r="614">
          <cell r="A614" t="str">
            <v>MYLAN LABS, INC.</v>
          </cell>
          <cell r="B614" t="str">
            <v>AZITHROMYCIN 06/2007 MYN</v>
          </cell>
          <cell r="C614" t="str">
            <v>Sales $</v>
          </cell>
          <cell r="D614" t="str">
            <v>06/2007 MYN</v>
          </cell>
          <cell r="E614" t="str">
            <v>12/2005</v>
          </cell>
          <cell r="F614" t="str">
            <v>06</v>
          </cell>
          <cell r="G614" t="str">
            <v>2007</v>
          </cell>
          <cell r="H614" t="str">
            <v>06/1/2007</v>
          </cell>
          <cell r="I614">
            <v>1310</v>
          </cell>
          <cell r="J614">
            <v>1341</v>
          </cell>
          <cell r="K614">
            <v>1369</v>
          </cell>
          <cell r="L614">
            <v>1400</v>
          </cell>
          <cell r="M614">
            <v>1430</v>
          </cell>
          <cell r="N614">
            <v>1461</v>
          </cell>
          <cell r="O614">
            <v>1491</v>
          </cell>
          <cell r="P614">
            <v>1522</v>
          </cell>
          <cell r="Q614">
            <v>1553</v>
          </cell>
          <cell r="R614">
            <v>1583</v>
          </cell>
          <cell r="S614">
            <v>1614</v>
          </cell>
          <cell r="T614">
            <v>1644</v>
          </cell>
          <cell r="U614">
            <v>1675</v>
          </cell>
          <cell r="V614">
            <v>1706</v>
          </cell>
          <cell r="W614">
            <v>1735</v>
          </cell>
          <cell r="X614">
            <v>1766</v>
          </cell>
          <cell r="Y614">
            <v>1796</v>
          </cell>
          <cell r="Z614">
            <v>1827</v>
          </cell>
          <cell r="AA614">
            <v>1857</v>
          </cell>
          <cell r="AB614">
            <v>1888</v>
          </cell>
          <cell r="AC614">
            <v>1919</v>
          </cell>
          <cell r="AD614">
            <v>1949</v>
          </cell>
          <cell r="AE614">
            <v>1980</v>
          </cell>
          <cell r="AF614">
            <v>2010</v>
          </cell>
          <cell r="AG614">
            <v>2041</v>
          </cell>
          <cell r="AH614">
            <v>2072</v>
          </cell>
          <cell r="AI614">
            <v>2100</v>
          </cell>
          <cell r="AJ614">
            <v>2131</v>
          </cell>
          <cell r="AK614">
            <v>2161</v>
          </cell>
          <cell r="AL614">
            <v>2192</v>
          </cell>
          <cell r="AM614">
            <v>2222</v>
          </cell>
          <cell r="AN614">
            <v>2253</v>
          </cell>
          <cell r="AO614">
            <v>2284</v>
          </cell>
          <cell r="AP614">
            <v>2314</v>
          </cell>
          <cell r="AQ614">
            <v>2345</v>
          </cell>
          <cell r="AR614">
            <v>2375</v>
          </cell>
        </row>
        <row r="615">
          <cell r="A615" t="str">
            <v>MYLAN LABS, INC.</v>
          </cell>
          <cell r="B615" t="str">
            <v>AZITHROMYCIN 07/2007 M/I</v>
          </cell>
          <cell r="C615" t="str">
            <v>Sales $</v>
          </cell>
          <cell r="D615" t="str">
            <v>07/2007 M/I</v>
          </cell>
          <cell r="F615" t="str">
            <v>07</v>
          </cell>
          <cell r="G615" t="str">
            <v>2007</v>
          </cell>
          <cell r="H615" t="str">
            <v>07/1/2007</v>
          </cell>
          <cell r="I615">
            <v>1280</v>
          </cell>
          <cell r="J615">
            <v>1311</v>
          </cell>
          <cell r="K615">
            <v>1339</v>
          </cell>
          <cell r="L615">
            <v>1370</v>
          </cell>
          <cell r="M615">
            <v>1400</v>
          </cell>
          <cell r="N615">
            <v>1431</v>
          </cell>
          <cell r="O615">
            <v>1461</v>
          </cell>
          <cell r="P615">
            <v>1492</v>
          </cell>
          <cell r="Q615">
            <v>1523</v>
          </cell>
          <cell r="R615">
            <v>1553</v>
          </cell>
          <cell r="S615">
            <v>1584</v>
          </cell>
          <cell r="T615">
            <v>1614</v>
          </cell>
          <cell r="U615">
            <v>1645</v>
          </cell>
          <cell r="V615">
            <v>1676</v>
          </cell>
          <cell r="W615">
            <v>1705</v>
          </cell>
          <cell r="X615">
            <v>1736</v>
          </cell>
          <cell r="Y615">
            <v>1766</v>
          </cell>
          <cell r="Z615">
            <v>1797</v>
          </cell>
          <cell r="AA615">
            <v>1827</v>
          </cell>
          <cell r="AB615">
            <v>1858</v>
          </cell>
          <cell r="AC615">
            <v>1889</v>
          </cell>
          <cell r="AD615">
            <v>1919</v>
          </cell>
          <cell r="AE615">
            <v>1950</v>
          </cell>
          <cell r="AF615">
            <v>1980</v>
          </cell>
          <cell r="AG615">
            <v>2011</v>
          </cell>
          <cell r="AH615">
            <v>2042</v>
          </cell>
          <cell r="AI615">
            <v>2070</v>
          </cell>
          <cell r="AJ615">
            <v>2101</v>
          </cell>
          <cell r="AK615">
            <v>2131</v>
          </cell>
          <cell r="AL615">
            <v>2162</v>
          </cell>
          <cell r="AM615">
            <v>2192</v>
          </cell>
          <cell r="AN615">
            <v>2223</v>
          </cell>
          <cell r="AO615">
            <v>2254</v>
          </cell>
          <cell r="AP615">
            <v>2284</v>
          </cell>
          <cell r="AQ615">
            <v>2315</v>
          </cell>
          <cell r="AR615">
            <v>2345</v>
          </cell>
        </row>
        <row r="616">
          <cell r="A616" t="str">
            <v>MYLAN LABS, INC.</v>
          </cell>
          <cell r="B616" t="str">
            <v>B COMPLEX 09/2002 M/I</v>
          </cell>
          <cell r="C616" t="str">
            <v>Sales $</v>
          </cell>
          <cell r="D616" t="str">
            <v>09/2002 M/I</v>
          </cell>
          <cell r="F616" t="str">
            <v>09</v>
          </cell>
          <cell r="G616" t="str">
            <v>2002</v>
          </cell>
          <cell r="H616" t="str">
            <v>09/1/2002</v>
          </cell>
          <cell r="I616">
            <v>3044</v>
          </cell>
          <cell r="J616">
            <v>3075</v>
          </cell>
          <cell r="K616">
            <v>3103</v>
          </cell>
          <cell r="L616">
            <v>3134</v>
          </cell>
          <cell r="M616">
            <v>3164</v>
          </cell>
          <cell r="N616">
            <v>3195</v>
          </cell>
          <cell r="O616">
            <v>3225</v>
          </cell>
          <cell r="P616">
            <v>3256</v>
          </cell>
          <cell r="Q616">
            <v>3287</v>
          </cell>
          <cell r="R616">
            <v>3317</v>
          </cell>
          <cell r="S616">
            <v>3348</v>
          </cell>
          <cell r="T616">
            <v>3378</v>
          </cell>
          <cell r="U616">
            <v>3409</v>
          </cell>
          <cell r="V616">
            <v>3440</v>
          </cell>
          <cell r="W616">
            <v>3469</v>
          </cell>
          <cell r="X616">
            <v>3500</v>
          </cell>
          <cell r="Y616">
            <v>3530</v>
          </cell>
          <cell r="Z616">
            <v>3561</v>
          </cell>
          <cell r="AA616">
            <v>3591</v>
          </cell>
          <cell r="AB616">
            <v>3622</v>
          </cell>
          <cell r="AC616">
            <v>3653</v>
          </cell>
          <cell r="AD616">
            <v>3683</v>
          </cell>
          <cell r="AE616">
            <v>3714</v>
          </cell>
          <cell r="AF616">
            <v>3744</v>
          </cell>
          <cell r="AG616">
            <v>3775</v>
          </cell>
          <cell r="AH616">
            <v>3806</v>
          </cell>
          <cell r="AI616">
            <v>3834</v>
          </cell>
          <cell r="AJ616">
            <v>3865</v>
          </cell>
          <cell r="AK616">
            <v>3895</v>
          </cell>
          <cell r="AL616">
            <v>3926</v>
          </cell>
          <cell r="AM616">
            <v>3956</v>
          </cell>
          <cell r="AN616">
            <v>3987</v>
          </cell>
          <cell r="AO616">
            <v>4018</v>
          </cell>
          <cell r="AP616">
            <v>4048</v>
          </cell>
          <cell r="AQ616">
            <v>4079</v>
          </cell>
          <cell r="AR616">
            <v>4109</v>
          </cell>
        </row>
        <row r="617">
          <cell r="A617" t="str">
            <v>MYLAN LABS, INC.</v>
          </cell>
          <cell r="B617" t="str">
            <v>BACLOFEN 03/1991 M/I</v>
          </cell>
          <cell r="C617" t="str">
            <v>Sales $</v>
          </cell>
          <cell r="D617" t="str">
            <v>03/1991 M/I</v>
          </cell>
          <cell r="F617" t="str">
            <v>03</v>
          </cell>
          <cell r="G617" t="str">
            <v>1991</v>
          </cell>
          <cell r="H617" t="str">
            <v>03/1/1991</v>
          </cell>
          <cell r="I617">
            <v>7246</v>
          </cell>
          <cell r="J617">
            <v>7277</v>
          </cell>
          <cell r="K617">
            <v>7305</v>
          </cell>
          <cell r="L617">
            <v>7336</v>
          </cell>
          <cell r="M617">
            <v>7366</v>
          </cell>
          <cell r="N617">
            <v>7397</v>
          </cell>
          <cell r="O617">
            <v>7427</v>
          </cell>
          <cell r="P617">
            <v>7458</v>
          </cell>
          <cell r="Q617">
            <v>7489</v>
          </cell>
          <cell r="R617">
            <v>7519</v>
          </cell>
          <cell r="S617">
            <v>7550</v>
          </cell>
          <cell r="T617">
            <v>7580</v>
          </cell>
          <cell r="U617">
            <v>7611</v>
          </cell>
          <cell r="V617">
            <v>7642</v>
          </cell>
          <cell r="W617">
            <v>7671</v>
          </cell>
          <cell r="X617">
            <v>7702</v>
          </cell>
          <cell r="Y617">
            <v>7732</v>
          </cell>
          <cell r="Z617">
            <v>7763</v>
          </cell>
          <cell r="AA617">
            <v>7793</v>
          </cell>
          <cell r="AB617">
            <v>7824</v>
          </cell>
          <cell r="AC617">
            <v>7855</v>
          </cell>
          <cell r="AD617">
            <v>7885</v>
          </cell>
          <cell r="AE617">
            <v>7916</v>
          </cell>
          <cell r="AF617">
            <v>7946</v>
          </cell>
          <cell r="AG617">
            <v>7977</v>
          </cell>
          <cell r="AH617">
            <v>8008</v>
          </cell>
          <cell r="AI617">
            <v>8036</v>
          </cell>
          <cell r="AJ617">
            <v>8067</v>
          </cell>
          <cell r="AK617">
            <v>8097</v>
          </cell>
          <cell r="AL617">
            <v>8128</v>
          </cell>
          <cell r="AM617">
            <v>8158</v>
          </cell>
          <cell r="AN617">
            <v>8189</v>
          </cell>
          <cell r="AO617">
            <v>8220</v>
          </cell>
          <cell r="AP617">
            <v>8250</v>
          </cell>
          <cell r="AQ617">
            <v>8281</v>
          </cell>
          <cell r="AR617">
            <v>8311</v>
          </cell>
        </row>
        <row r="618">
          <cell r="A618" t="str">
            <v>MYLAN LABS, INC.</v>
          </cell>
          <cell r="B618" t="str">
            <v>BACLOFEN 12/2007 MYN</v>
          </cell>
          <cell r="C618" t="str">
            <v>Sales $</v>
          </cell>
          <cell r="D618" t="str">
            <v>12/2007 MYN</v>
          </cell>
          <cell r="F618" t="str">
            <v>12</v>
          </cell>
          <cell r="G618" t="str">
            <v>2007</v>
          </cell>
          <cell r="H618" t="str">
            <v>12/1/2007</v>
          </cell>
          <cell r="I618">
            <v>1127</v>
          </cell>
          <cell r="J618">
            <v>1158</v>
          </cell>
          <cell r="K618">
            <v>1186</v>
          </cell>
          <cell r="L618">
            <v>1217</v>
          </cell>
          <cell r="M618">
            <v>1247</v>
          </cell>
          <cell r="N618">
            <v>1278</v>
          </cell>
          <cell r="O618">
            <v>1308</v>
          </cell>
          <cell r="P618">
            <v>1339</v>
          </cell>
          <cell r="Q618">
            <v>1370</v>
          </cell>
          <cell r="R618">
            <v>1400</v>
          </cell>
          <cell r="S618">
            <v>1431</v>
          </cell>
          <cell r="T618">
            <v>1461</v>
          </cell>
          <cell r="U618">
            <v>1492</v>
          </cell>
          <cell r="V618">
            <v>1523</v>
          </cell>
          <cell r="W618">
            <v>1552</v>
          </cell>
          <cell r="X618">
            <v>1583</v>
          </cell>
          <cell r="Y618">
            <v>1613</v>
          </cell>
          <cell r="Z618">
            <v>1644</v>
          </cell>
          <cell r="AA618">
            <v>1674</v>
          </cell>
          <cell r="AB618">
            <v>1705</v>
          </cell>
          <cell r="AC618">
            <v>1736</v>
          </cell>
          <cell r="AD618">
            <v>1766</v>
          </cell>
          <cell r="AE618">
            <v>1797</v>
          </cell>
          <cell r="AF618">
            <v>1827</v>
          </cell>
          <cell r="AG618">
            <v>1858</v>
          </cell>
          <cell r="AH618">
            <v>1889</v>
          </cell>
          <cell r="AI618">
            <v>1917</v>
          </cell>
          <cell r="AJ618">
            <v>1948</v>
          </cell>
          <cell r="AK618">
            <v>1978</v>
          </cell>
          <cell r="AL618">
            <v>2009</v>
          </cell>
          <cell r="AM618">
            <v>2039</v>
          </cell>
          <cell r="AN618">
            <v>2070</v>
          </cell>
          <cell r="AO618">
            <v>2101</v>
          </cell>
          <cell r="AP618">
            <v>2131</v>
          </cell>
          <cell r="AQ618">
            <v>2162</v>
          </cell>
          <cell r="AR618">
            <v>2192</v>
          </cell>
        </row>
        <row r="619">
          <cell r="A619" t="str">
            <v>MYLAN LABS, INC.</v>
          </cell>
          <cell r="B619" t="str">
            <v>BALSALAZIDE DISOD 01/2008 MYN</v>
          </cell>
          <cell r="C619" t="str">
            <v>Sales $</v>
          </cell>
          <cell r="D619" t="str">
            <v>01/2008 MYN</v>
          </cell>
          <cell r="F619" t="str">
            <v>01</v>
          </cell>
          <cell r="G619" t="str">
            <v>2008</v>
          </cell>
          <cell r="H619" t="str">
            <v>01/1/2008</v>
          </cell>
          <cell r="I619">
            <v>1096</v>
          </cell>
          <cell r="J619">
            <v>1127</v>
          </cell>
          <cell r="K619">
            <v>1155</v>
          </cell>
          <cell r="L619">
            <v>1186</v>
          </cell>
          <cell r="M619">
            <v>1216</v>
          </cell>
          <cell r="N619">
            <v>1247</v>
          </cell>
          <cell r="O619">
            <v>1277</v>
          </cell>
          <cell r="P619">
            <v>1308</v>
          </cell>
          <cell r="Q619">
            <v>1339</v>
          </cell>
          <cell r="R619">
            <v>1369</v>
          </cell>
          <cell r="S619">
            <v>1400</v>
          </cell>
          <cell r="T619">
            <v>1430</v>
          </cell>
          <cell r="U619">
            <v>1461</v>
          </cell>
          <cell r="V619">
            <v>1492</v>
          </cell>
          <cell r="W619">
            <v>1521</v>
          </cell>
          <cell r="X619">
            <v>1552</v>
          </cell>
          <cell r="Y619">
            <v>1582</v>
          </cell>
          <cell r="Z619">
            <v>1613</v>
          </cell>
          <cell r="AA619">
            <v>1643</v>
          </cell>
          <cell r="AB619">
            <v>1674</v>
          </cell>
          <cell r="AC619">
            <v>1705</v>
          </cell>
          <cell r="AD619">
            <v>1735</v>
          </cell>
          <cell r="AE619">
            <v>1766</v>
          </cell>
          <cell r="AF619">
            <v>1796</v>
          </cell>
          <cell r="AG619">
            <v>1827</v>
          </cell>
          <cell r="AH619">
            <v>1858</v>
          </cell>
          <cell r="AI619">
            <v>1886</v>
          </cell>
          <cell r="AJ619">
            <v>1917</v>
          </cell>
          <cell r="AK619">
            <v>1947</v>
          </cell>
          <cell r="AL619">
            <v>1978</v>
          </cell>
          <cell r="AM619">
            <v>2008</v>
          </cell>
          <cell r="AN619">
            <v>2039</v>
          </cell>
          <cell r="AO619">
            <v>2070</v>
          </cell>
          <cell r="AP619">
            <v>2100</v>
          </cell>
          <cell r="AQ619">
            <v>2131</v>
          </cell>
          <cell r="AR619">
            <v>2161</v>
          </cell>
        </row>
        <row r="620">
          <cell r="A620" t="str">
            <v>MYLAN LABS, INC.</v>
          </cell>
          <cell r="B620" t="str">
            <v>BENAZEPRIL HCL 02/2004 MYN</v>
          </cell>
          <cell r="C620" t="str">
            <v>Sales $</v>
          </cell>
          <cell r="D620" t="str">
            <v>02/2004 MYN</v>
          </cell>
          <cell r="F620" t="str">
            <v>02</v>
          </cell>
          <cell r="G620" t="str">
            <v>2004</v>
          </cell>
          <cell r="H620" t="str">
            <v>02/1/2004</v>
          </cell>
          <cell r="I620">
            <v>2526</v>
          </cell>
          <cell r="J620">
            <v>2557</v>
          </cell>
          <cell r="K620">
            <v>2585</v>
          </cell>
          <cell r="L620">
            <v>2616</v>
          </cell>
          <cell r="M620">
            <v>2646</v>
          </cell>
          <cell r="N620">
            <v>2677</v>
          </cell>
          <cell r="O620">
            <v>2707</v>
          </cell>
          <cell r="P620">
            <v>2738</v>
          </cell>
          <cell r="Q620">
            <v>2769</v>
          </cell>
          <cell r="R620">
            <v>2799</v>
          </cell>
          <cell r="S620">
            <v>2830</v>
          </cell>
          <cell r="T620">
            <v>2860</v>
          </cell>
          <cell r="U620">
            <v>2891</v>
          </cell>
          <cell r="V620">
            <v>2922</v>
          </cell>
          <cell r="W620">
            <v>2951</v>
          </cell>
          <cell r="X620">
            <v>2982</v>
          </cell>
          <cell r="Y620">
            <v>3012</v>
          </cell>
          <cell r="Z620">
            <v>3043</v>
          </cell>
          <cell r="AA620">
            <v>3073</v>
          </cell>
          <cell r="AB620">
            <v>3104</v>
          </cell>
          <cell r="AC620">
            <v>3135</v>
          </cell>
          <cell r="AD620">
            <v>3165</v>
          </cell>
          <cell r="AE620">
            <v>3196</v>
          </cell>
          <cell r="AF620">
            <v>3226</v>
          </cell>
          <cell r="AG620">
            <v>3257</v>
          </cell>
          <cell r="AH620">
            <v>3288</v>
          </cell>
          <cell r="AI620">
            <v>3316</v>
          </cell>
          <cell r="AJ620">
            <v>3347</v>
          </cell>
          <cell r="AK620">
            <v>3377</v>
          </cell>
          <cell r="AL620">
            <v>3408</v>
          </cell>
          <cell r="AM620">
            <v>3438</v>
          </cell>
          <cell r="AN620">
            <v>3469</v>
          </cell>
          <cell r="AO620">
            <v>3500</v>
          </cell>
          <cell r="AP620">
            <v>3530</v>
          </cell>
          <cell r="AQ620">
            <v>3561</v>
          </cell>
          <cell r="AR620">
            <v>3591</v>
          </cell>
        </row>
        <row r="621">
          <cell r="A621" t="str">
            <v>MYLAN LABS, INC.</v>
          </cell>
          <cell r="B621" t="str">
            <v>BENAZEPRIL HCL 06/2004 M/I</v>
          </cell>
          <cell r="C621" t="str">
            <v>Sales $</v>
          </cell>
          <cell r="D621" t="str">
            <v>06/2004 M/I</v>
          </cell>
          <cell r="F621" t="str">
            <v>06</v>
          </cell>
          <cell r="G621" t="str">
            <v>2004</v>
          </cell>
          <cell r="H621" t="str">
            <v>06/1/2004</v>
          </cell>
          <cell r="I621">
            <v>2405</v>
          </cell>
          <cell r="J621">
            <v>2436</v>
          </cell>
          <cell r="K621">
            <v>2464</v>
          </cell>
          <cell r="L621">
            <v>2495</v>
          </cell>
          <cell r="M621">
            <v>2525</v>
          </cell>
          <cell r="N621">
            <v>2556</v>
          </cell>
          <cell r="O621">
            <v>2586</v>
          </cell>
          <cell r="P621">
            <v>2617</v>
          </cell>
          <cell r="Q621">
            <v>2648</v>
          </cell>
          <cell r="R621">
            <v>2678</v>
          </cell>
          <cell r="S621">
            <v>2709</v>
          </cell>
          <cell r="T621">
            <v>2739</v>
          </cell>
          <cell r="U621">
            <v>2770</v>
          </cell>
          <cell r="V621">
            <v>2801</v>
          </cell>
          <cell r="W621">
            <v>2830</v>
          </cell>
          <cell r="X621">
            <v>2861</v>
          </cell>
          <cell r="Y621">
            <v>2891</v>
          </cell>
          <cell r="Z621">
            <v>2922</v>
          </cell>
          <cell r="AA621">
            <v>2952</v>
          </cell>
          <cell r="AB621">
            <v>2983</v>
          </cell>
          <cell r="AC621">
            <v>3014</v>
          </cell>
          <cell r="AD621">
            <v>3044</v>
          </cell>
          <cell r="AE621">
            <v>3075</v>
          </cell>
          <cell r="AF621">
            <v>3105</v>
          </cell>
          <cell r="AG621">
            <v>3136</v>
          </cell>
          <cell r="AH621">
            <v>3167</v>
          </cell>
          <cell r="AI621">
            <v>3195</v>
          </cell>
          <cell r="AJ621">
            <v>3226</v>
          </cell>
          <cell r="AK621">
            <v>3256</v>
          </cell>
          <cell r="AL621">
            <v>3287</v>
          </cell>
          <cell r="AM621">
            <v>3317</v>
          </cell>
          <cell r="AN621">
            <v>3348</v>
          </cell>
          <cell r="AO621">
            <v>3379</v>
          </cell>
          <cell r="AP621">
            <v>3409</v>
          </cell>
          <cell r="AQ621">
            <v>3440</v>
          </cell>
          <cell r="AR621">
            <v>3470</v>
          </cell>
        </row>
        <row r="622">
          <cell r="A622" t="str">
            <v>MYLAN LABS, INC.</v>
          </cell>
          <cell r="B622" t="str">
            <v>BENAZEPRIL/HCTZ 02/2004 MYN</v>
          </cell>
          <cell r="C622" t="str">
            <v>Sales $</v>
          </cell>
          <cell r="D622" t="str">
            <v>02/2004 MYN</v>
          </cell>
          <cell r="F622" t="str">
            <v>02</v>
          </cell>
          <cell r="G622" t="str">
            <v>2004</v>
          </cell>
          <cell r="H622" t="str">
            <v>02/1/2004</v>
          </cell>
          <cell r="I622">
            <v>2526</v>
          </cell>
          <cell r="J622">
            <v>2557</v>
          </cell>
          <cell r="K622">
            <v>2585</v>
          </cell>
          <cell r="L622">
            <v>2616</v>
          </cell>
          <cell r="M622">
            <v>2646</v>
          </cell>
          <cell r="N622">
            <v>2677</v>
          </cell>
          <cell r="O622">
            <v>2707</v>
          </cell>
          <cell r="P622">
            <v>2738</v>
          </cell>
          <cell r="Q622">
            <v>2769</v>
          </cell>
          <cell r="R622">
            <v>2799</v>
          </cell>
          <cell r="S622">
            <v>2830</v>
          </cell>
          <cell r="T622">
            <v>2860</v>
          </cell>
          <cell r="U622">
            <v>2891</v>
          </cell>
          <cell r="V622">
            <v>2922</v>
          </cell>
          <cell r="W622">
            <v>2951</v>
          </cell>
          <cell r="X622">
            <v>2982</v>
          </cell>
          <cell r="Y622">
            <v>3012</v>
          </cell>
          <cell r="Z622">
            <v>3043</v>
          </cell>
          <cell r="AA622">
            <v>3073</v>
          </cell>
          <cell r="AB622">
            <v>3104</v>
          </cell>
          <cell r="AC622">
            <v>3135</v>
          </cell>
          <cell r="AD622">
            <v>3165</v>
          </cell>
          <cell r="AE622">
            <v>3196</v>
          </cell>
          <cell r="AF622">
            <v>3226</v>
          </cell>
          <cell r="AG622">
            <v>3257</v>
          </cell>
          <cell r="AH622">
            <v>3288</v>
          </cell>
          <cell r="AI622">
            <v>3316</v>
          </cell>
          <cell r="AJ622">
            <v>3347</v>
          </cell>
          <cell r="AK622">
            <v>3377</v>
          </cell>
          <cell r="AL622">
            <v>3408</v>
          </cell>
          <cell r="AM622">
            <v>3438</v>
          </cell>
          <cell r="AN622">
            <v>3469</v>
          </cell>
          <cell r="AO622">
            <v>3500</v>
          </cell>
          <cell r="AP622">
            <v>3530</v>
          </cell>
          <cell r="AQ622">
            <v>3561</v>
          </cell>
          <cell r="AR622">
            <v>3591</v>
          </cell>
        </row>
        <row r="623">
          <cell r="A623" t="str">
            <v>MYLAN LABS, INC.</v>
          </cell>
          <cell r="B623" t="str">
            <v>BENZTROPINE MESY 11/1986 M/I</v>
          </cell>
          <cell r="C623" t="str">
            <v>Sales $</v>
          </cell>
          <cell r="D623" t="str">
            <v>11/1986 M/I</v>
          </cell>
          <cell r="F623" t="str">
            <v>11</v>
          </cell>
          <cell r="G623" t="str">
            <v>1986</v>
          </cell>
          <cell r="H623" t="str">
            <v>11/1/1986</v>
          </cell>
          <cell r="I623">
            <v>8827</v>
          </cell>
          <cell r="J623">
            <v>8858</v>
          </cell>
          <cell r="K623">
            <v>8886</v>
          </cell>
          <cell r="L623">
            <v>8917</v>
          </cell>
          <cell r="M623">
            <v>8947</v>
          </cell>
          <cell r="N623">
            <v>8978</v>
          </cell>
          <cell r="O623">
            <v>9008</v>
          </cell>
          <cell r="P623">
            <v>9039</v>
          </cell>
          <cell r="Q623">
            <v>9070</v>
          </cell>
          <cell r="R623">
            <v>9100</v>
          </cell>
          <cell r="S623">
            <v>9131</v>
          </cell>
          <cell r="T623">
            <v>9161</v>
          </cell>
          <cell r="U623">
            <v>9192</v>
          </cell>
          <cell r="V623">
            <v>9223</v>
          </cell>
          <cell r="W623">
            <v>9252</v>
          </cell>
          <cell r="X623">
            <v>9283</v>
          </cell>
          <cell r="Y623">
            <v>9313</v>
          </cell>
          <cell r="Z623">
            <v>9344</v>
          </cell>
          <cell r="AA623">
            <v>9374</v>
          </cell>
          <cell r="AB623">
            <v>9405</v>
          </cell>
          <cell r="AC623">
            <v>9436</v>
          </cell>
          <cell r="AD623">
            <v>9466</v>
          </cell>
          <cell r="AE623">
            <v>9497</v>
          </cell>
          <cell r="AF623">
            <v>9527</v>
          </cell>
          <cell r="AG623">
            <v>9558</v>
          </cell>
          <cell r="AH623">
            <v>9589</v>
          </cell>
          <cell r="AI623">
            <v>9617</v>
          </cell>
          <cell r="AJ623">
            <v>9648</v>
          </cell>
          <cell r="AK623">
            <v>9678</v>
          </cell>
          <cell r="AL623">
            <v>9709</v>
          </cell>
          <cell r="AM623">
            <v>9739</v>
          </cell>
          <cell r="AN623">
            <v>9770</v>
          </cell>
          <cell r="AO623">
            <v>9801</v>
          </cell>
          <cell r="AP623">
            <v>9831</v>
          </cell>
          <cell r="AQ623">
            <v>9862</v>
          </cell>
          <cell r="AR623">
            <v>9892</v>
          </cell>
        </row>
        <row r="624">
          <cell r="A624" t="str">
            <v>MYLAN LABS, INC.</v>
          </cell>
          <cell r="B624" t="str">
            <v>BICALUTAMIDE 07/2009 M/I</v>
          </cell>
          <cell r="C624" t="str">
            <v>Sales $</v>
          </cell>
          <cell r="D624" t="str">
            <v>07/2009 M/I</v>
          </cell>
          <cell r="F624" t="str">
            <v>07</v>
          </cell>
          <cell r="G624" t="str">
            <v>2009</v>
          </cell>
          <cell r="H624" t="str">
            <v>07/1/2009</v>
          </cell>
          <cell r="I624">
            <v>549</v>
          </cell>
          <cell r="J624">
            <v>580</v>
          </cell>
          <cell r="K624">
            <v>608</v>
          </cell>
          <cell r="L624">
            <v>639</v>
          </cell>
          <cell r="M624">
            <v>669</v>
          </cell>
          <cell r="N624">
            <v>700</v>
          </cell>
          <cell r="O624">
            <v>730</v>
          </cell>
          <cell r="P624">
            <v>761</v>
          </cell>
          <cell r="Q624">
            <v>792</v>
          </cell>
          <cell r="R624">
            <v>822</v>
          </cell>
          <cell r="S624">
            <v>853</v>
          </cell>
          <cell r="T624">
            <v>883</v>
          </cell>
          <cell r="U624">
            <v>914</v>
          </cell>
          <cell r="V624">
            <v>945</v>
          </cell>
          <cell r="W624">
            <v>974</v>
          </cell>
          <cell r="X624">
            <v>1005</v>
          </cell>
          <cell r="Y624">
            <v>1035</v>
          </cell>
          <cell r="Z624">
            <v>1066</v>
          </cell>
          <cell r="AA624">
            <v>1096</v>
          </cell>
          <cell r="AB624">
            <v>1127</v>
          </cell>
          <cell r="AC624">
            <v>1158</v>
          </cell>
          <cell r="AD624">
            <v>1188</v>
          </cell>
          <cell r="AE624">
            <v>1219</v>
          </cell>
          <cell r="AF624">
            <v>1249</v>
          </cell>
          <cell r="AG624">
            <v>1280</v>
          </cell>
          <cell r="AH624">
            <v>1311</v>
          </cell>
          <cell r="AI624">
            <v>1339</v>
          </cell>
          <cell r="AJ624">
            <v>1370</v>
          </cell>
          <cell r="AK624">
            <v>1400</v>
          </cell>
          <cell r="AL624">
            <v>1431</v>
          </cell>
          <cell r="AM624">
            <v>1461</v>
          </cell>
          <cell r="AN624">
            <v>1492</v>
          </cell>
          <cell r="AO624">
            <v>1523</v>
          </cell>
          <cell r="AP624">
            <v>1553</v>
          </cell>
          <cell r="AQ624">
            <v>1584</v>
          </cell>
          <cell r="AR624">
            <v>1614</v>
          </cell>
        </row>
        <row r="625">
          <cell r="A625" t="str">
            <v>MYLAN LABS, INC.</v>
          </cell>
          <cell r="B625" t="str">
            <v>BICALUTAMIDE 07/2009 MYN</v>
          </cell>
          <cell r="C625" t="str">
            <v>Sales $</v>
          </cell>
          <cell r="D625" t="str">
            <v>07/2009 MYN</v>
          </cell>
          <cell r="F625" t="str">
            <v>07</v>
          </cell>
          <cell r="G625" t="str">
            <v>2009</v>
          </cell>
          <cell r="H625" t="str">
            <v>07/1/2009</v>
          </cell>
          <cell r="I625">
            <v>549</v>
          </cell>
          <cell r="J625">
            <v>580</v>
          </cell>
          <cell r="K625">
            <v>608</v>
          </cell>
          <cell r="L625">
            <v>639</v>
          </cell>
          <cell r="M625">
            <v>669</v>
          </cell>
          <cell r="N625">
            <v>700</v>
          </cell>
          <cell r="O625">
            <v>730</v>
          </cell>
          <cell r="P625">
            <v>761</v>
          </cell>
          <cell r="Q625">
            <v>792</v>
          </cell>
          <cell r="R625">
            <v>822</v>
          </cell>
          <cell r="S625">
            <v>853</v>
          </cell>
          <cell r="T625">
            <v>883</v>
          </cell>
          <cell r="U625">
            <v>914</v>
          </cell>
          <cell r="V625">
            <v>945</v>
          </cell>
          <cell r="W625">
            <v>974</v>
          </cell>
          <cell r="X625">
            <v>1005</v>
          </cell>
          <cell r="Y625">
            <v>1035</v>
          </cell>
          <cell r="Z625">
            <v>1066</v>
          </cell>
          <cell r="AA625">
            <v>1096</v>
          </cell>
          <cell r="AB625">
            <v>1127</v>
          </cell>
          <cell r="AC625">
            <v>1158</v>
          </cell>
          <cell r="AD625">
            <v>1188</v>
          </cell>
          <cell r="AE625">
            <v>1219</v>
          </cell>
          <cell r="AF625">
            <v>1249</v>
          </cell>
          <cell r="AG625">
            <v>1280</v>
          </cell>
          <cell r="AH625">
            <v>1311</v>
          </cell>
          <cell r="AI625">
            <v>1339</v>
          </cell>
          <cell r="AJ625">
            <v>1370</v>
          </cell>
          <cell r="AK625">
            <v>1400</v>
          </cell>
          <cell r="AL625">
            <v>1431</v>
          </cell>
          <cell r="AM625">
            <v>1461</v>
          </cell>
          <cell r="AN625">
            <v>1492</v>
          </cell>
          <cell r="AO625">
            <v>1523</v>
          </cell>
          <cell r="AP625">
            <v>1553</v>
          </cell>
          <cell r="AQ625">
            <v>1584</v>
          </cell>
          <cell r="AR625">
            <v>1614</v>
          </cell>
        </row>
        <row r="626">
          <cell r="A626" t="str">
            <v>MYLAN LABS, INC.</v>
          </cell>
          <cell r="B626" t="str">
            <v>BISOPROLOL FUM 04/2006 MYN</v>
          </cell>
          <cell r="C626" t="str">
            <v>Sales $</v>
          </cell>
          <cell r="D626" t="str">
            <v>04/2006 MYN</v>
          </cell>
          <cell r="F626" t="str">
            <v>04</v>
          </cell>
          <cell r="G626" t="str">
            <v>2006</v>
          </cell>
          <cell r="H626" t="str">
            <v>04/1/2006</v>
          </cell>
          <cell r="I626">
            <v>1736</v>
          </cell>
          <cell r="J626">
            <v>1767</v>
          </cell>
          <cell r="K626">
            <v>1795</v>
          </cell>
          <cell r="L626">
            <v>1826</v>
          </cell>
          <cell r="M626">
            <v>1856</v>
          </cell>
          <cell r="N626">
            <v>1887</v>
          </cell>
          <cell r="O626">
            <v>1917</v>
          </cell>
          <cell r="P626">
            <v>1948</v>
          </cell>
          <cell r="Q626">
            <v>1979</v>
          </cell>
          <cell r="R626">
            <v>2009</v>
          </cell>
          <cell r="S626">
            <v>2040</v>
          </cell>
          <cell r="T626">
            <v>2070</v>
          </cell>
          <cell r="U626">
            <v>2101</v>
          </cell>
          <cell r="V626">
            <v>2132</v>
          </cell>
          <cell r="W626">
            <v>2161</v>
          </cell>
          <cell r="X626">
            <v>2192</v>
          </cell>
          <cell r="Y626">
            <v>2222</v>
          </cell>
          <cell r="Z626">
            <v>2253</v>
          </cell>
          <cell r="AA626">
            <v>2283</v>
          </cell>
          <cell r="AB626">
            <v>2314</v>
          </cell>
          <cell r="AC626">
            <v>2345</v>
          </cell>
          <cell r="AD626">
            <v>2375</v>
          </cell>
          <cell r="AE626">
            <v>2406</v>
          </cell>
          <cell r="AF626">
            <v>2436</v>
          </cell>
          <cell r="AG626">
            <v>2467</v>
          </cell>
          <cell r="AH626">
            <v>2498</v>
          </cell>
          <cell r="AI626">
            <v>2526</v>
          </cell>
          <cell r="AJ626">
            <v>2557</v>
          </cell>
          <cell r="AK626">
            <v>2587</v>
          </cell>
          <cell r="AL626">
            <v>2618</v>
          </cell>
          <cell r="AM626">
            <v>2648</v>
          </cell>
          <cell r="AN626">
            <v>2679</v>
          </cell>
          <cell r="AO626">
            <v>2710</v>
          </cell>
          <cell r="AP626">
            <v>2740</v>
          </cell>
          <cell r="AQ626">
            <v>2771</v>
          </cell>
          <cell r="AR626">
            <v>2801</v>
          </cell>
        </row>
        <row r="627">
          <cell r="A627" t="str">
            <v>MYLAN LABS, INC.</v>
          </cell>
          <cell r="B627" t="str">
            <v>BISOPROLOL FUM/HCTZ 02/2001 M/I</v>
          </cell>
          <cell r="C627" t="str">
            <v>Sales $</v>
          </cell>
          <cell r="D627" t="str">
            <v>02/2001 M/I</v>
          </cell>
          <cell r="F627" t="str">
            <v>02</v>
          </cell>
          <cell r="G627" t="str">
            <v>2001</v>
          </cell>
          <cell r="H627" t="str">
            <v>02/1/2001</v>
          </cell>
          <cell r="I627">
            <v>3621</v>
          </cell>
          <cell r="J627">
            <v>3652</v>
          </cell>
          <cell r="K627">
            <v>3680</v>
          </cell>
          <cell r="L627">
            <v>3711</v>
          </cell>
          <cell r="M627">
            <v>3741</v>
          </cell>
          <cell r="N627">
            <v>3772</v>
          </cell>
          <cell r="O627">
            <v>3802</v>
          </cell>
          <cell r="P627">
            <v>3833</v>
          </cell>
          <cell r="Q627">
            <v>3864</v>
          </cell>
          <cell r="R627">
            <v>3894</v>
          </cell>
          <cell r="S627">
            <v>3925</v>
          </cell>
          <cell r="T627">
            <v>3955</v>
          </cell>
          <cell r="U627">
            <v>3986</v>
          </cell>
          <cell r="V627">
            <v>4017</v>
          </cell>
          <cell r="W627">
            <v>4046</v>
          </cell>
          <cell r="X627">
            <v>4077</v>
          </cell>
          <cell r="Y627">
            <v>4107</v>
          </cell>
          <cell r="Z627">
            <v>4138</v>
          </cell>
          <cell r="AA627">
            <v>4168</v>
          </cell>
          <cell r="AB627">
            <v>4199</v>
          </cell>
          <cell r="AC627">
            <v>4230</v>
          </cell>
          <cell r="AD627">
            <v>4260</v>
          </cell>
          <cell r="AE627">
            <v>4291</v>
          </cell>
          <cell r="AF627">
            <v>4321</v>
          </cell>
          <cell r="AG627">
            <v>4352</v>
          </cell>
          <cell r="AH627">
            <v>4383</v>
          </cell>
          <cell r="AI627">
            <v>4411</v>
          </cell>
          <cell r="AJ627">
            <v>4442</v>
          </cell>
          <cell r="AK627">
            <v>4472</v>
          </cell>
          <cell r="AL627">
            <v>4503</v>
          </cell>
          <cell r="AM627">
            <v>4533</v>
          </cell>
          <cell r="AN627">
            <v>4564</v>
          </cell>
          <cell r="AO627">
            <v>4595</v>
          </cell>
          <cell r="AP627">
            <v>4625</v>
          </cell>
          <cell r="AQ627">
            <v>4656</v>
          </cell>
          <cell r="AR627">
            <v>4686</v>
          </cell>
        </row>
        <row r="628">
          <cell r="A628" t="str">
            <v>MYLAN LABS, INC.</v>
          </cell>
          <cell r="B628" t="str">
            <v>BISOPROLOL FUM/HCTZ 09/2000 MYN</v>
          </cell>
          <cell r="C628" t="str">
            <v>Sales $</v>
          </cell>
          <cell r="D628" t="str">
            <v>09/2000 MYN</v>
          </cell>
          <cell r="F628" t="str">
            <v>09</v>
          </cell>
          <cell r="G628" t="str">
            <v>2000</v>
          </cell>
          <cell r="H628" t="str">
            <v>09/1/2000</v>
          </cell>
          <cell r="I628">
            <v>3774</v>
          </cell>
          <cell r="J628">
            <v>3805</v>
          </cell>
          <cell r="K628">
            <v>3833</v>
          </cell>
          <cell r="L628">
            <v>3864</v>
          </cell>
          <cell r="M628">
            <v>3894</v>
          </cell>
          <cell r="N628">
            <v>3925</v>
          </cell>
          <cell r="O628">
            <v>3955</v>
          </cell>
          <cell r="P628">
            <v>3986</v>
          </cell>
          <cell r="Q628">
            <v>4017</v>
          </cell>
          <cell r="R628">
            <v>4047</v>
          </cell>
          <cell r="S628">
            <v>4078</v>
          </cell>
          <cell r="T628">
            <v>4108</v>
          </cell>
          <cell r="U628">
            <v>4139</v>
          </cell>
          <cell r="V628">
            <v>4170</v>
          </cell>
          <cell r="W628">
            <v>4199</v>
          </cell>
          <cell r="X628">
            <v>4230</v>
          </cell>
          <cell r="Y628">
            <v>4260</v>
          </cell>
          <cell r="Z628">
            <v>4291</v>
          </cell>
          <cell r="AA628">
            <v>4321</v>
          </cell>
          <cell r="AB628">
            <v>4352</v>
          </cell>
          <cell r="AC628">
            <v>4383</v>
          </cell>
          <cell r="AD628">
            <v>4413</v>
          </cell>
          <cell r="AE628">
            <v>4444</v>
          </cell>
          <cell r="AF628">
            <v>4474</v>
          </cell>
          <cell r="AG628">
            <v>4505</v>
          </cell>
          <cell r="AH628">
            <v>4536</v>
          </cell>
          <cell r="AI628">
            <v>4564</v>
          </cell>
          <cell r="AJ628">
            <v>4595</v>
          </cell>
          <cell r="AK628">
            <v>4625</v>
          </cell>
          <cell r="AL628">
            <v>4656</v>
          </cell>
          <cell r="AM628">
            <v>4686</v>
          </cell>
          <cell r="AN628">
            <v>4717</v>
          </cell>
          <cell r="AO628">
            <v>4748</v>
          </cell>
          <cell r="AP628">
            <v>4778</v>
          </cell>
          <cell r="AQ628">
            <v>4809</v>
          </cell>
          <cell r="AR628">
            <v>4839</v>
          </cell>
        </row>
        <row r="629">
          <cell r="A629" t="str">
            <v>MYLAN LABS, INC.</v>
          </cell>
          <cell r="B629" t="str">
            <v>BROMFENAC SOD 05/2011 MYN</v>
          </cell>
          <cell r="C629" t="str">
            <v>Sales $</v>
          </cell>
          <cell r="D629" t="str">
            <v>05/2011 MYN</v>
          </cell>
          <cell r="F629" t="str">
            <v>05</v>
          </cell>
          <cell r="G629" t="str">
            <v>2011</v>
          </cell>
          <cell r="H629" t="str">
            <v>05/1/2011</v>
          </cell>
          <cell r="I629">
            <v>-120</v>
          </cell>
          <cell r="J629">
            <v>-89</v>
          </cell>
          <cell r="K629">
            <v>-61</v>
          </cell>
          <cell r="L629">
            <v>-30</v>
          </cell>
          <cell r="M629">
            <v>0</v>
          </cell>
          <cell r="N629">
            <v>31</v>
          </cell>
          <cell r="O629">
            <v>61</v>
          </cell>
          <cell r="P629">
            <v>92</v>
          </cell>
          <cell r="Q629">
            <v>123</v>
          </cell>
          <cell r="R629">
            <v>153</v>
          </cell>
          <cell r="S629">
            <v>184</v>
          </cell>
          <cell r="T629">
            <v>214</v>
          </cell>
          <cell r="U629">
            <v>245</v>
          </cell>
          <cell r="V629">
            <v>276</v>
          </cell>
          <cell r="W629">
            <v>305</v>
          </cell>
          <cell r="X629">
            <v>336</v>
          </cell>
          <cell r="Y629">
            <v>366</v>
          </cell>
          <cell r="Z629">
            <v>397</v>
          </cell>
          <cell r="AA629">
            <v>427</v>
          </cell>
          <cell r="AB629">
            <v>458</v>
          </cell>
          <cell r="AC629">
            <v>489</v>
          </cell>
          <cell r="AD629">
            <v>519</v>
          </cell>
          <cell r="AE629">
            <v>550</v>
          </cell>
          <cell r="AF629">
            <v>580</v>
          </cell>
          <cell r="AG629">
            <v>611</v>
          </cell>
          <cell r="AH629">
            <v>642</v>
          </cell>
          <cell r="AI629">
            <v>670</v>
          </cell>
          <cell r="AJ629">
            <v>701</v>
          </cell>
          <cell r="AK629">
            <v>731</v>
          </cell>
          <cell r="AL629">
            <v>762</v>
          </cell>
          <cell r="AM629">
            <v>792</v>
          </cell>
          <cell r="AN629">
            <v>823</v>
          </cell>
          <cell r="AO629">
            <v>854</v>
          </cell>
          <cell r="AP629">
            <v>884</v>
          </cell>
          <cell r="AQ629">
            <v>915</v>
          </cell>
          <cell r="AR629">
            <v>945</v>
          </cell>
        </row>
        <row r="630">
          <cell r="A630" t="str">
            <v>MYLAN LABS, INC.</v>
          </cell>
          <cell r="B630" t="str">
            <v>BROMOCRIPTINE MESY 04/1998 MYN</v>
          </cell>
          <cell r="C630" t="str">
            <v>Sales $</v>
          </cell>
          <cell r="D630" t="str">
            <v>04/1998 MYN</v>
          </cell>
          <cell r="F630" t="str">
            <v>04</v>
          </cell>
          <cell r="G630" t="str">
            <v>1998</v>
          </cell>
          <cell r="H630" t="str">
            <v>04/1/1998</v>
          </cell>
          <cell r="I630">
            <v>4658</v>
          </cell>
          <cell r="J630">
            <v>4689</v>
          </cell>
          <cell r="K630">
            <v>4717</v>
          </cell>
          <cell r="L630">
            <v>4748</v>
          </cell>
          <cell r="M630">
            <v>4778</v>
          </cell>
          <cell r="N630">
            <v>4809</v>
          </cell>
          <cell r="O630">
            <v>4839</v>
          </cell>
          <cell r="P630">
            <v>4870</v>
          </cell>
          <cell r="Q630">
            <v>4901</v>
          </cell>
          <cell r="R630">
            <v>4931</v>
          </cell>
          <cell r="S630">
            <v>4962</v>
          </cell>
          <cell r="T630">
            <v>4992</v>
          </cell>
          <cell r="U630">
            <v>5023</v>
          </cell>
          <cell r="V630">
            <v>5054</v>
          </cell>
          <cell r="W630">
            <v>5083</v>
          </cell>
          <cell r="X630">
            <v>5114</v>
          </cell>
          <cell r="Y630">
            <v>5144</v>
          </cell>
          <cell r="Z630">
            <v>5175</v>
          </cell>
          <cell r="AA630">
            <v>5205</v>
          </cell>
          <cell r="AB630">
            <v>5236</v>
          </cell>
          <cell r="AC630">
            <v>5267</v>
          </cell>
          <cell r="AD630">
            <v>5297</v>
          </cell>
          <cell r="AE630">
            <v>5328</v>
          </cell>
          <cell r="AF630">
            <v>5358</v>
          </cell>
          <cell r="AG630">
            <v>5389</v>
          </cell>
          <cell r="AH630">
            <v>5420</v>
          </cell>
          <cell r="AI630">
            <v>5448</v>
          </cell>
          <cell r="AJ630">
            <v>5479</v>
          </cell>
          <cell r="AK630">
            <v>5509</v>
          </cell>
          <cell r="AL630">
            <v>5540</v>
          </cell>
          <cell r="AM630">
            <v>5570</v>
          </cell>
          <cell r="AN630">
            <v>5601</v>
          </cell>
          <cell r="AO630">
            <v>5632</v>
          </cell>
          <cell r="AP630">
            <v>5662</v>
          </cell>
          <cell r="AQ630">
            <v>5693</v>
          </cell>
          <cell r="AR630">
            <v>5723</v>
          </cell>
        </row>
        <row r="631">
          <cell r="A631" t="str">
            <v>MYLAN LABS, INC.</v>
          </cell>
          <cell r="B631" t="str">
            <v>BUDESONIDE EC 06/2011 MYN</v>
          </cell>
          <cell r="C631" t="str">
            <v>Sales $</v>
          </cell>
          <cell r="D631" t="str">
            <v>06/2011 MYN</v>
          </cell>
          <cell r="F631" t="str">
            <v>06</v>
          </cell>
          <cell r="G631" t="str">
            <v>2011</v>
          </cell>
          <cell r="H631" t="str">
            <v>06/1/2011</v>
          </cell>
          <cell r="I631">
            <v>-151</v>
          </cell>
          <cell r="J631">
            <v>-120</v>
          </cell>
          <cell r="K631">
            <v>-92</v>
          </cell>
          <cell r="L631">
            <v>-61</v>
          </cell>
          <cell r="M631">
            <v>-31</v>
          </cell>
          <cell r="N631">
            <v>0</v>
          </cell>
          <cell r="O631">
            <v>30</v>
          </cell>
          <cell r="P631">
            <v>61</v>
          </cell>
          <cell r="Q631">
            <v>92</v>
          </cell>
          <cell r="R631">
            <v>122</v>
          </cell>
          <cell r="S631">
            <v>153</v>
          </cell>
          <cell r="T631">
            <v>183</v>
          </cell>
          <cell r="U631">
            <v>214</v>
          </cell>
          <cell r="V631">
            <v>245</v>
          </cell>
          <cell r="W631">
            <v>274</v>
          </cell>
          <cell r="X631">
            <v>305</v>
          </cell>
          <cell r="Y631">
            <v>335</v>
          </cell>
          <cell r="Z631">
            <v>366</v>
          </cell>
          <cell r="AA631">
            <v>396</v>
          </cell>
          <cell r="AB631">
            <v>427</v>
          </cell>
          <cell r="AC631">
            <v>458</v>
          </cell>
          <cell r="AD631">
            <v>488</v>
          </cell>
          <cell r="AE631">
            <v>519</v>
          </cell>
          <cell r="AF631">
            <v>549</v>
          </cell>
          <cell r="AG631">
            <v>580</v>
          </cell>
          <cell r="AH631">
            <v>611</v>
          </cell>
          <cell r="AI631">
            <v>639</v>
          </cell>
          <cell r="AJ631">
            <v>670</v>
          </cell>
          <cell r="AK631">
            <v>700</v>
          </cell>
          <cell r="AL631">
            <v>731</v>
          </cell>
          <cell r="AM631">
            <v>761</v>
          </cell>
          <cell r="AN631">
            <v>792</v>
          </cell>
          <cell r="AO631">
            <v>823</v>
          </cell>
          <cell r="AP631">
            <v>853</v>
          </cell>
          <cell r="AQ631">
            <v>884</v>
          </cell>
          <cell r="AR631">
            <v>914</v>
          </cell>
        </row>
        <row r="632">
          <cell r="A632" t="str">
            <v>MYLAN LABS, INC.</v>
          </cell>
          <cell r="B632" t="str">
            <v>BUDESONIDE EC 09/2011 M/I</v>
          </cell>
          <cell r="C632" t="str">
            <v>Sales $</v>
          </cell>
          <cell r="D632" t="str">
            <v>09/2011 M/I</v>
          </cell>
          <cell r="F632" t="str">
            <v>09</v>
          </cell>
          <cell r="G632" t="str">
            <v>2011</v>
          </cell>
          <cell r="H632" t="str">
            <v>09/1/2011</v>
          </cell>
          <cell r="I632">
            <v>-243</v>
          </cell>
          <cell r="J632">
            <v>-212</v>
          </cell>
          <cell r="K632">
            <v>-184</v>
          </cell>
          <cell r="L632">
            <v>-153</v>
          </cell>
          <cell r="M632">
            <v>-123</v>
          </cell>
          <cell r="N632">
            <v>-92</v>
          </cell>
          <cell r="O632">
            <v>-62</v>
          </cell>
          <cell r="P632">
            <v>-31</v>
          </cell>
          <cell r="Q632">
            <v>0</v>
          </cell>
          <cell r="R632">
            <v>30</v>
          </cell>
          <cell r="S632">
            <v>61</v>
          </cell>
          <cell r="T632">
            <v>91</v>
          </cell>
          <cell r="U632">
            <v>122</v>
          </cell>
          <cell r="V632">
            <v>153</v>
          </cell>
          <cell r="W632">
            <v>182</v>
          </cell>
          <cell r="X632">
            <v>213</v>
          </cell>
          <cell r="Y632">
            <v>243</v>
          </cell>
          <cell r="Z632">
            <v>274</v>
          </cell>
          <cell r="AA632">
            <v>304</v>
          </cell>
          <cell r="AB632">
            <v>335</v>
          </cell>
          <cell r="AC632">
            <v>366</v>
          </cell>
          <cell r="AD632">
            <v>396</v>
          </cell>
          <cell r="AE632">
            <v>427</v>
          </cell>
          <cell r="AF632">
            <v>457</v>
          </cell>
          <cell r="AG632">
            <v>488</v>
          </cell>
          <cell r="AH632">
            <v>519</v>
          </cell>
          <cell r="AI632">
            <v>547</v>
          </cell>
          <cell r="AJ632">
            <v>578</v>
          </cell>
          <cell r="AK632">
            <v>608</v>
          </cell>
          <cell r="AL632">
            <v>639</v>
          </cell>
          <cell r="AM632">
            <v>669</v>
          </cell>
          <cell r="AN632">
            <v>700</v>
          </cell>
          <cell r="AO632">
            <v>731</v>
          </cell>
          <cell r="AP632">
            <v>761</v>
          </cell>
          <cell r="AQ632">
            <v>792</v>
          </cell>
          <cell r="AR632">
            <v>822</v>
          </cell>
        </row>
        <row r="633">
          <cell r="A633" t="str">
            <v>MYLAN LABS, INC.</v>
          </cell>
          <cell r="B633" t="str">
            <v>BUMETANIDE 01/1995 MYN</v>
          </cell>
          <cell r="C633" t="str">
            <v>Sales $</v>
          </cell>
          <cell r="D633" t="str">
            <v>01/1995 MYN</v>
          </cell>
          <cell r="F633" t="str">
            <v>01</v>
          </cell>
          <cell r="G633" t="str">
            <v>1995</v>
          </cell>
          <cell r="H633" t="str">
            <v>01/1/1995</v>
          </cell>
          <cell r="I633">
            <v>5844</v>
          </cell>
          <cell r="J633">
            <v>5875</v>
          </cell>
          <cell r="K633">
            <v>5903</v>
          </cell>
          <cell r="L633">
            <v>5934</v>
          </cell>
          <cell r="M633">
            <v>5964</v>
          </cell>
          <cell r="N633">
            <v>5995</v>
          </cell>
          <cell r="O633">
            <v>6025</v>
          </cell>
          <cell r="P633">
            <v>6056</v>
          </cell>
          <cell r="Q633">
            <v>6087</v>
          </cell>
          <cell r="R633">
            <v>6117</v>
          </cell>
          <cell r="S633">
            <v>6148</v>
          </cell>
          <cell r="T633">
            <v>6178</v>
          </cell>
          <cell r="U633">
            <v>6209</v>
          </cell>
          <cell r="V633">
            <v>6240</v>
          </cell>
          <cell r="W633">
            <v>6269</v>
          </cell>
          <cell r="X633">
            <v>6300</v>
          </cell>
          <cell r="Y633">
            <v>6330</v>
          </cell>
          <cell r="Z633">
            <v>6361</v>
          </cell>
          <cell r="AA633">
            <v>6391</v>
          </cell>
          <cell r="AB633">
            <v>6422</v>
          </cell>
          <cell r="AC633">
            <v>6453</v>
          </cell>
          <cell r="AD633">
            <v>6483</v>
          </cell>
          <cell r="AE633">
            <v>6514</v>
          </cell>
          <cell r="AF633">
            <v>6544</v>
          </cell>
          <cell r="AG633">
            <v>6575</v>
          </cell>
          <cell r="AH633">
            <v>6606</v>
          </cell>
          <cell r="AI633">
            <v>6634</v>
          </cell>
          <cell r="AJ633">
            <v>6665</v>
          </cell>
          <cell r="AK633">
            <v>6695</v>
          </cell>
          <cell r="AL633">
            <v>6726</v>
          </cell>
          <cell r="AM633">
            <v>6756</v>
          </cell>
          <cell r="AN633">
            <v>6787</v>
          </cell>
          <cell r="AO633">
            <v>6818</v>
          </cell>
          <cell r="AP633">
            <v>6848</v>
          </cell>
          <cell r="AQ633">
            <v>6879</v>
          </cell>
          <cell r="AR633">
            <v>6909</v>
          </cell>
        </row>
        <row r="634">
          <cell r="A634" t="str">
            <v>MYLAN LABS, INC.</v>
          </cell>
          <cell r="B634" t="str">
            <v>BUMETANIDE 09/1999 M/I</v>
          </cell>
          <cell r="C634" t="str">
            <v>Sales $</v>
          </cell>
          <cell r="D634" t="str">
            <v>09/1999 M/I</v>
          </cell>
          <cell r="F634" t="str">
            <v>09</v>
          </cell>
          <cell r="G634" t="str">
            <v>1999</v>
          </cell>
          <cell r="H634" t="str">
            <v>09/1/1999</v>
          </cell>
          <cell r="I634">
            <v>4140</v>
          </cell>
          <cell r="J634">
            <v>4171</v>
          </cell>
          <cell r="K634">
            <v>4199</v>
          </cell>
          <cell r="L634">
            <v>4230</v>
          </cell>
          <cell r="M634">
            <v>4260</v>
          </cell>
          <cell r="N634">
            <v>4291</v>
          </cell>
          <cell r="O634">
            <v>4321</v>
          </cell>
          <cell r="P634">
            <v>4352</v>
          </cell>
          <cell r="Q634">
            <v>4383</v>
          </cell>
          <cell r="R634">
            <v>4413</v>
          </cell>
          <cell r="S634">
            <v>4444</v>
          </cell>
          <cell r="T634">
            <v>4474</v>
          </cell>
          <cell r="U634">
            <v>4505</v>
          </cell>
          <cell r="V634">
            <v>4536</v>
          </cell>
          <cell r="W634">
            <v>4565</v>
          </cell>
          <cell r="X634">
            <v>4596</v>
          </cell>
          <cell r="Y634">
            <v>4626</v>
          </cell>
          <cell r="Z634">
            <v>4657</v>
          </cell>
          <cell r="AA634">
            <v>4687</v>
          </cell>
          <cell r="AB634">
            <v>4718</v>
          </cell>
          <cell r="AC634">
            <v>4749</v>
          </cell>
          <cell r="AD634">
            <v>4779</v>
          </cell>
          <cell r="AE634">
            <v>4810</v>
          </cell>
          <cell r="AF634">
            <v>4840</v>
          </cell>
          <cell r="AG634">
            <v>4871</v>
          </cell>
          <cell r="AH634">
            <v>4902</v>
          </cell>
          <cell r="AI634">
            <v>4930</v>
          </cell>
          <cell r="AJ634">
            <v>4961</v>
          </cell>
          <cell r="AK634">
            <v>4991</v>
          </cell>
          <cell r="AL634">
            <v>5022</v>
          </cell>
          <cell r="AM634">
            <v>5052</v>
          </cell>
          <cell r="AN634">
            <v>5083</v>
          </cell>
          <cell r="AO634">
            <v>5114</v>
          </cell>
          <cell r="AP634">
            <v>5144</v>
          </cell>
          <cell r="AQ634">
            <v>5175</v>
          </cell>
          <cell r="AR634">
            <v>5205</v>
          </cell>
        </row>
        <row r="635">
          <cell r="A635" t="str">
            <v>MYLAN LABS, INC.</v>
          </cell>
          <cell r="B635" t="str">
            <v>BUPROPION HCL 06/2000 MYN</v>
          </cell>
          <cell r="C635" t="str">
            <v>Sales $</v>
          </cell>
          <cell r="D635" t="str">
            <v>06/2000 MYN</v>
          </cell>
          <cell r="F635" t="str">
            <v>06</v>
          </cell>
          <cell r="G635" t="str">
            <v>2000</v>
          </cell>
          <cell r="H635" t="str">
            <v>06/1/2000</v>
          </cell>
          <cell r="I635">
            <v>3866</v>
          </cell>
          <cell r="J635">
            <v>3897</v>
          </cell>
          <cell r="K635">
            <v>3925</v>
          </cell>
          <cell r="L635">
            <v>3956</v>
          </cell>
          <cell r="M635">
            <v>3986</v>
          </cell>
          <cell r="N635">
            <v>4017</v>
          </cell>
          <cell r="O635">
            <v>4047</v>
          </cell>
          <cell r="P635">
            <v>4078</v>
          </cell>
          <cell r="Q635">
            <v>4109</v>
          </cell>
          <cell r="R635">
            <v>4139</v>
          </cell>
          <cell r="S635">
            <v>4170</v>
          </cell>
          <cell r="T635">
            <v>4200</v>
          </cell>
          <cell r="U635">
            <v>4231</v>
          </cell>
          <cell r="V635">
            <v>4262</v>
          </cell>
          <cell r="W635">
            <v>4291</v>
          </cell>
          <cell r="X635">
            <v>4322</v>
          </cell>
          <cell r="Y635">
            <v>4352</v>
          </cell>
          <cell r="Z635">
            <v>4383</v>
          </cell>
          <cell r="AA635">
            <v>4413</v>
          </cell>
          <cell r="AB635">
            <v>4444</v>
          </cell>
          <cell r="AC635">
            <v>4475</v>
          </cell>
          <cell r="AD635">
            <v>4505</v>
          </cell>
          <cell r="AE635">
            <v>4536</v>
          </cell>
          <cell r="AF635">
            <v>4566</v>
          </cell>
          <cell r="AG635">
            <v>4597</v>
          </cell>
          <cell r="AH635">
            <v>4628</v>
          </cell>
          <cell r="AI635">
            <v>4656</v>
          </cell>
          <cell r="AJ635">
            <v>4687</v>
          </cell>
          <cell r="AK635">
            <v>4717</v>
          </cell>
          <cell r="AL635">
            <v>4748</v>
          </cell>
          <cell r="AM635">
            <v>4778</v>
          </cell>
          <cell r="AN635">
            <v>4809</v>
          </cell>
          <cell r="AO635">
            <v>4840</v>
          </cell>
          <cell r="AP635">
            <v>4870</v>
          </cell>
          <cell r="AQ635">
            <v>4901</v>
          </cell>
          <cell r="AR635">
            <v>4931</v>
          </cell>
        </row>
        <row r="636">
          <cell r="A636" t="str">
            <v>MYLAN LABS, INC.</v>
          </cell>
          <cell r="B636" t="str">
            <v>BUPROPION HCL 08/2000 M/I</v>
          </cell>
          <cell r="C636" t="str">
            <v>Sales $</v>
          </cell>
          <cell r="D636" t="str">
            <v>08/2000 M/I</v>
          </cell>
          <cell r="F636" t="str">
            <v>08</v>
          </cell>
          <cell r="G636" t="str">
            <v>2000</v>
          </cell>
          <cell r="H636" t="str">
            <v>08/1/2000</v>
          </cell>
          <cell r="I636">
            <v>3805</v>
          </cell>
          <cell r="J636">
            <v>3836</v>
          </cell>
          <cell r="K636">
            <v>3864</v>
          </cell>
          <cell r="L636">
            <v>3895</v>
          </cell>
          <cell r="M636">
            <v>3925</v>
          </cell>
          <cell r="N636">
            <v>3956</v>
          </cell>
          <cell r="O636">
            <v>3986</v>
          </cell>
          <cell r="P636">
            <v>4017</v>
          </cell>
          <cell r="Q636">
            <v>4048</v>
          </cell>
          <cell r="R636">
            <v>4078</v>
          </cell>
          <cell r="S636">
            <v>4109</v>
          </cell>
          <cell r="T636">
            <v>4139</v>
          </cell>
          <cell r="U636">
            <v>4170</v>
          </cell>
          <cell r="V636">
            <v>4201</v>
          </cell>
          <cell r="W636">
            <v>4230</v>
          </cell>
          <cell r="X636">
            <v>4261</v>
          </cell>
          <cell r="Y636">
            <v>4291</v>
          </cell>
          <cell r="Z636">
            <v>4322</v>
          </cell>
          <cell r="AA636">
            <v>4352</v>
          </cell>
          <cell r="AB636">
            <v>4383</v>
          </cell>
          <cell r="AC636">
            <v>4414</v>
          </cell>
          <cell r="AD636">
            <v>4444</v>
          </cell>
          <cell r="AE636">
            <v>4475</v>
          </cell>
          <cell r="AF636">
            <v>4505</v>
          </cell>
          <cell r="AG636">
            <v>4536</v>
          </cell>
          <cell r="AH636">
            <v>4567</v>
          </cell>
          <cell r="AI636">
            <v>4595</v>
          </cell>
          <cell r="AJ636">
            <v>4626</v>
          </cell>
          <cell r="AK636">
            <v>4656</v>
          </cell>
          <cell r="AL636">
            <v>4687</v>
          </cell>
          <cell r="AM636">
            <v>4717</v>
          </cell>
          <cell r="AN636">
            <v>4748</v>
          </cell>
          <cell r="AO636">
            <v>4779</v>
          </cell>
          <cell r="AP636">
            <v>4809</v>
          </cell>
          <cell r="AQ636">
            <v>4840</v>
          </cell>
          <cell r="AR636">
            <v>4870</v>
          </cell>
        </row>
        <row r="637">
          <cell r="A637" t="str">
            <v>MYLAN LABS, INC.</v>
          </cell>
          <cell r="B637" t="str">
            <v>BUPROPION HCL SR 06/2010 M/I</v>
          </cell>
          <cell r="C637" t="str">
            <v>Sales $</v>
          </cell>
          <cell r="D637" t="str">
            <v>06/2010 M/I</v>
          </cell>
          <cell r="F637" t="str">
            <v>06</v>
          </cell>
          <cell r="G637" t="str">
            <v>2010</v>
          </cell>
          <cell r="H637" t="str">
            <v>06/1/2010</v>
          </cell>
          <cell r="I637">
            <v>214</v>
          </cell>
          <cell r="J637">
            <v>245</v>
          </cell>
          <cell r="K637">
            <v>273</v>
          </cell>
          <cell r="L637">
            <v>304</v>
          </cell>
          <cell r="M637">
            <v>334</v>
          </cell>
          <cell r="N637">
            <v>365</v>
          </cell>
          <cell r="O637">
            <v>395</v>
          </cell>
          <cell r="P637">
            <v>426</v>
          </cell>
          <cell r="Q637">
            <v>457</v>
          </cell>
          <cell r="R637">
            <v>487</v>
          </cell>
          <cell r="S637">
            <v>518</v>
          </cell>
          <cell r="T637">
            <v>548</v>
          </cell>
          <cell r="U637">
            <v>579</v>
          </cell>
          <cell r="V637">
            <v>610</v>
          </cell>
          <cell r="W637">
            <v>639</v>
          </cell>
          <cell r="X637">
            <v>670</v>
          </cell>
          <cell r="Y637">
            <v>700</v>
          </cell>
          <cell r="Z637">
            <v>731</v>
          </cell>
          <cell r="AA637">
            <v>761</v>
          </cell>
          <cell r="AB637">
            <v>792</v>
          </cell>
          <cell r="AC637">
            <v>823</v>
          </cell>
          <cell r="AD637">
            <v>853</v>
          </cell>
          <cell r="AE637">
            <v>884</v>
          </cell>
          <cell r="AF637">
            <v>914</v>
          </cell>
          <cell r="AG637">
            <v>945</v>
          </cell>
          <cell r="AH637">
            <v>976</v>
          </cell>
          <cell r="AI637">
            <v>1004</v>
          </cell>
          <cell r="AJ637">
            <v>1035</v>
          </cell>
          <cell r="AK637">
            <v>1065</v>
          </cell>
          <cell r="AL637">
            <v>1096</v>
          </cell>
          <cell r="AM637">
            <v>1126</v>
          </cell>
          <cell r="AN637">
            <v>1157</v>
          </cell>
          <cell r="AO637">
            <v>1188</v>
          </cell>
          <cell r="AP637">
            <v>1218</v>
          </cell>
          <cell r="AQ637">
            <v>1249</v>
          </cell>
          <cell r="AR637">
            <v>1279</v>
          </cell>
        </row>
        <row r="638">
          <cell r="A638" t="str">
            <v>MYLAN LABS, INC.</v>
          </cell>
          <cell r="B638" t="str">
            <v>BUPROPION HCL SR W 04/2010 MYN</v>
          </cell>
          <cell r="C638" t="str">
            <v>Sales $</v>
          </cell>
          <cell r="D638" t="str">
            <v>04/2010 MYN</v>
          </cell>
          <cell r="F638" t="str">
            <v>04</v>
          </cell>
          <cell r="G638" t="str">
            <v>2010</v>
          </cell>
          <cell r="H638" t="str">
            <v>04/1/2010</v>
          </cell>
          <cell r="I638">
            <v>275</v>
          </cell>
          <cell r="J638">
            <v>306</v>
          </cell>
          <cell r="K638">
            <v>334</v>
          </cell>
          <cell r="L638">
            <v>365</v>
          </cell>
          <cell r="M638">
            <v>395</v>
          </cell>
          <cell r="N638">
            <v>426</v>
          </cell>
          <cell r="O638">
            <v>456</v>
          </cell>
          <cell r="P638">
            <v>487</v>
          </cell>
          <cell r="Q638">
            <v>518</v>
          </cell>
          <cell r="R638">
            <v>548</v>
          </cell>
          <cell r="S638">
            <v>579</v>
          </cell>
          <cell r="T638">
            <v>609</v>
          </cell>
          <cell r="U638">
            <v>640</v>
          </cell>
          <cell r="V638">
            <v>671</v>
          </cell>
          <cell r="W638">
            <v>700</v>
          </cell>
          <cell r="X638">
            <v>731</v>
          </cell>
          <cell r="Y638">
            <v>761</v>
          </cell>
          <cell r="Z638">
            <v>792</v>
          </cell>
          <cell r="AA638">
            <v>822</v>
          </cell>
          <cell r="AB638">
            <v>853</v>
          </cell>
          <cell r="AC638">
            <v>884</v>
          </cell>
          <cell r="AD638">
            <v>914</v>
          </cell>
          <cell r="AE638">
            <v>945</v>
          </cell>
          <cell r="AF638">
            <v>975</v>
          </cell>
          <cell r="AG638">
            <v>1006</v>
          </cell>
          <cell r="AH638">
            <v>1037</v>
          </cell>
          <cell r="AI638">
            <v>1065</v>
          </cell>
          <cell r="AJ638">
            <v>1096</v>
          </cell>
          <cell r="AK638">
            <v>1126</v>
          </cell>
          <cell r="AL638">
            <v>1157</v>
          </cell>
          <cell r="AM638">
            <v>1187</v>
          </cell>
          <cell r="AN638">
            <v>1218</v>
          </cell>
          <cell r="AO638">
            <v>1249</v>
          </cell>
          <cell r="AP638">
            <v>1279</v>
          </cell>
          <cell r="AQ638">
            <v>1310</v>
          </cell>
          <cell r="AR638">
            <v>1340</v>
          </cell>
        </row>
        <row r="639">
          <cell r="A639" t="str">
            <v>MYLAN LABS, INC.</v>
          </cell>
          <cell r="B639" t="str">
            <v>BUPROPION HCL SR Z 05/2010 MYN</v>
          </cell>
          <cell r="C639" t="str">
            <v>Sales $</v>
          </cell>
          <cell r="D639" t="str">
            <v>05/2010 MYN</v>
          </cell>
          <cell r="F639" t="str">
            <v>05</v>
          </cell>
          <cell r="G639" t="str">
            <v>2010</v>
          </cell>
          <cell r="H639" t="str">
            <v>05/1/2010</v>
          </cell>
          <cell r="I639">
            <v>245</v>
          </cell>
          <cell r="J639">
            <v>276</v>
          </cell>
          <cell r="K639">
            <v>304</v>
          </cell>
          <cell r="L639">
            <v>335</v>
          </cell>
          <cell r="M639">
            <v>365</v>
          </cell>
          <cell r="N639">
            <v>396</v>
          </cell>
          <cell r="O639">
            <v>426</v>
          </cell>
          <cell r="P639">
            <v>457</v>
          </cell>
          <cell r="Q639">
            <v>488</v>
          </cell>
          <cell r="R639">
            <v>518</v>
          </cell>
          <cell r="S639">
            <v>549</v>
          </cell>
          <cell r="T639">
            <v>579</v>
          </cell>
          <cell r="U639">
            <v>610</v>
          </cell>
          <cell r="V639">
            <v>641</v>
          </cell>
          <cell r="W639">
            <v>670</v>
          </cell>
          <cell r="X639">
            <v>701</v>
          </cell>
          <cell r="Y639">
            <v>731</v>
          </cell>
          <cell r="Z639">
            <v>762</v>
          </cell>
          <cell r="AA639">
            <v>792</v>
          </cell>
          <cell r="AB639">
            <v>823</v>
          </cell>
          <cell r="AC639">
            <v>854</v>
          </cell>
          <cell r="AD639">
            <v>884</v>
          </cell>
          <cell r="AE639">
            <v>915</v>
          </cell>
          <cell r="AF639">
            <v>945</v>
          </cell>
          <cell r="AG639">
            <v>976</v>
          </cell>
          <cell r="AH639">
            <v>1007</v>
          </cell>
          <cell r="AI639">
            <v>1035</v>
          </cell>
          <cell r="AJ639">
            <v>1066</v>
          </cell>
          <cell r="AK639">
            <v>1096</v>
          </cell>
          <cell r="AL639">
            <v>1127</v>
          </cell>
          <cell r="AM639">
            <v>1157</v>
          </cell>
          <cell r="AN639">
            <v>1188</v>
          </cell>
          <cell r="AO639">
            <v>1219</v>
          </cell>
          <cell r="AP639">
            <v>1249</v>
          </cell>
          <cell r="AQ639">
            <v>1280</v>
          </cell>
          <cell r="AR639">
            <v>1310</v>
          </cell>
        </row>
        <row r="640">
          <cell r="A640" t="str">
            <v>MYLAN LABS, INC.</v>
          </cell>
          <cell r="B640" t="str">
            <v>BUPROPION HCL XL 04/2011 M/I</v>
          </cell>
          <cell r="C640" t="str">
            <v>Sales $</v>
          </cell>
          <cell r="D640" t="str">
            <v>04/2011 M/I</v>
          </cell>
          <cell r="F640" t="str">
            <v>04</v>
          </cell>
          <cell r="G640" t="str">
            <v>2011</v>
          </cell>
          <cell r="H640" t="str">
            <v>04/1/2011</v>
          </cell>
          <cell r="I640">
            <v>-90</v>
          </cell>
          <cell r="J640">
            <v>-59</v>
          </cell>
          <cell r="K640">
            <v>-31</v>
          </cell>
          <cell r="L640">
            <v>0</v>
          </cell>
          <cell r="M640">
            <v>30</v>
          </cell>
          <cell r="N640">
            <v>61</v>
          </cell>
          <cell r="O640">
            <v>91</v>
          </cell>
          <cell r="P640">
            <v>122</v>
          </cell>
          <cell r="Q640">
            <v>153</v>
          </cell>
          <cell r="R640">
            <v>183</v>
          </cell>
          <cell r="S640">
            <v>214</v>
          </cell>
          <cell r="T640">
            <v>244</v>
          </cell>
          <cell r="U640">
            <v>275</v>
          </cell>
          <cell r="V640">
            <v>306</v>
          </cell>
          <cell r="W640">
            <v>335</v>
          </cell>
          <cell r="X640">
            <v>366</v>
          </cell>
          <cell r="Y640">
            <v>396</v>
          </cell>
          <cell r="Z640">
            <v>427</v>
          </cell>
          <cell r="AA640">
            <v>457</v>
          </cell>
          <cell r="AB640">
            <v>488</v>
          </cell>
          <cell r="AC640">
            <v>519</v>
          </cell>
          <cell r="AD640">
            <v>549</v>
          </cell>
          <cell r="AE640">
            <v>580</v>
          </cell>
          <cell r="AF640">
            <v>610</v>
          </cell>
          <cell r="AG640">
            <v>641</v>
          </cell>
          <cell r="AH640">
            <v>672</v>
          </cell>
          <cell r="AI640">
            <v>700</v>
          </cell>
          <cell r="AJ640">
            <v>731</v>
          </cell>
          <cell r="AK640">
            <v>761</v>
          </cell>
          <cell r="AL640">
            <v>792</v>
          </cell>
          <cell r="AM640">
            <v>822</v>
          </cell>
          <cell r="AN640">
            <v>853</v>
          </cell>
          <cell r="AO640">
            <v>884</v>
          </cell>
          <cell r="AP640">
            <v>914</v>
          </cell>
          <cell r="AQ640">
            <v>945</v>
          </cell>
          <cell r="AR640">
            <v>975</v>
          </cell>
        </row>
        <row r="641">
          <cell r="A641" t="str">
            <v>MYLAN LABS, INC.</v>
          </cell>
          <cell r="B641" t="str">
            <v>BUPROPION HCL XL 10/2010 MYN</v>
          </cell>
          <cell r="C641" t="str">
            <v>Sales $</v>
          </cell>
          <cell r="D641" t="str">
            <v>10/2010 MYN</v>
          </cell>
          <cell r="F641" t="str">
            <v>10</v>
          </cell>
          <cell r="G641" t="str">
            <v>2010</v>
          </cell>
          <cell r="H641" t="str">
            <v>10/1/2010</v>
          </cell>
          <cell r="I641">
            <v>92</v>
          </cell>
          <cell r="J641">
            <v>123</v>
          </cell>
          <cell r="K641">
            <v>151</v>
          </cell>
          <cell r="L641">
            <v>182</v>
          </cell>
          <cell r="M641">
            <v>212</v>
          </cell>
          <cell r="N641">
            <v>243</v>
          </cell>
          <cell r="O641">
            <v>273</v>
          </cell>
          <cell r="P641">
            <v>304</v>
          </cell>
          <cell r="Q641">
            <v>335</v>
          </cell>
          <cell r="R641">
            <v>365</v>
          </cell>
          <cell r="S641">
            <v>396</v>
          </cell>
          <cell r="T641">
            <v>426</v>
          </cell>
          <cell r="U641">
            <v>457</v>
          </cell>
          <cell r="V641">
            <v>488</v>
          </cell>
          <cell r="W641">
            <v>517</v>
          </cell>
          <cell r="X641">
            <v>548</v>
          </cell>
          <cell r="Y641">
            <v>578</v>
          </cell>
          <cell r="Z641">
            <v>609</v>
          </cell>
          <cell r="AA641">
            <v>639</v>
          </cell>
          <cell r="AB641">
            <v>670</v>
          </cell>
          <cell r="AC641">
            <v>701</v>
          </cell>
          <cell r="AD641">
            <v>731</v>
          </cell>
          <cell r="AE641">
            <v>762</v>
          </cell>
          <cell r="AF641">
            <v>792</v>
          </cell>
          <cell r="AG641">
            <v>823</v>
          </cell>
          <cell r="AH641">
            <v>854</v>
          </cell>
          <cell r="AI641">
            <v>882</v>
          </cell>
          <cell r="AJ641">
            <v>913</v>
          </cell>
          <cell r="AK641">
            <v>943</v>
          </cell>
          <cell r="AL641">
            <v>974</v>
          </cell>
          <cell r="AM641">
            <v>1004</v>
          </cell>
          <cell r="AN641">
            <v>1035</v>
          </cell>
          <cell r="AO641">
            <v>1066</v>
          </cell>
          <cell r="AP641">
            <v>1096</v>
          </cell>
          <cell r="AQ641">
            <v>1127</v>
          </cell>
          <cell r="AR641">
            <v>1157</v>
          </cell>
        </row>
        <row r="642">
          <cell r="A642" t="str">
            <v>MYLAN LABS, INC.</v>
          </cell>
          <cell r="B642" t="str">
            <v>BUSPIRONE HCL 04/2001 M/I</v>
          </cell>
          <cell r="C642" t="str">
            <v>Sales $</v>
          </cell>
          <cell r="D642" t="str">
            <v>04/2001 M/I</v>
          </cell>
          <cell r="F642" t="str">
            <v>04</v>
          </cell>
          <cell r="G642" t="str">
            <v>2001</v>
          </cell>
          <cell r="H642" t="str">
            <v>04/1/2001</v>
          </cell>
          <cell r="I642">
            <v>3562</v>
          </cell>
          <cell r="J642">
            <v>3593</v>
          </cell>
          <cell r="K642">
            <v>3621</v>
          </cell>
          <cell r="L642">
            <v>3652</v>
          </cell>
          <cell r="M642">
            <v>3682</v>
          </cell>
          <cell r="N642">
            <v>3713</v>
          </cell>
          <cell r="O642">
            <v>3743</v>
          </cell>
          <cell r="P642">
            <v>3774</v>
          </cell>
          <cell r="Q642">
            <v>3805</v>
          </cell>
          <cell r="R642">
            <v>3835</v>
          </cell>
          <cell r="S642">
            <v>3866</v>
          </cell>
          <cell r="T642">
            <v>3896</v>
          </cell>
          <cell r="U642">
            <v>3927</v>
          </cell>
          <cell r="V642">
            <v>3958</v>
          </cell>
          <cell r="W642">
            <v>3987</v>
          </cell>
          <cell r="X642">
            <v>4018</v>
          </cell>
          <cell r="Y642">
            <v>4048</v>
          </cell>
          <cell r="Z642">
            <v>4079</v>
          </cell>
          <cell r="AA642">
            <v>4109</v>
          </cell>
          <cell r="AB642">
            <v>4140</v>
          </cell>
          <cell r="AC642">
            <v>4171</v>
          </cell>
          <cell r="AD642">
            <v>4201</v>
          </cell>
          <cell r="AE642">
            <v>4232</v>
          </cell>
          <cell r="AF642">
            <v>4262</v>
          </cell>
          <cell r="AG642">
            <v>4293</v>
          </cell>
          <cell r="AH642">
            <v>4324</v>
          </cell>
          <cell r="AI642">
            <v>4352</v>
          </cell>
          <cell r="AJ642">
            <v>4383</v>
          </cell>
          <cell r="AK642">
            <v>4413</v>
          </cell>
          <cell r="AL642">
            <v>4444</v>
          </cell>
          <cell r="AM642">
            <v>4474</v>
          </cell>
          <cell r="AN642">
            <v>4505</v>
          </cell>
          <cell r="AO642">
            <v>4536</v>
          </cell>
          <cell r="AP642">
            <v>4566</v>
          </cell>
          <cell r="AQ642">
            <v>4597</v>
          </cell>
          <cell r="AR642">
            <v>4627</v>
          </cell>
        </row>
        <row r="643">
          <cell r="A643" t="str">
            <v>MYLAN LABS, INC.</v>
          </cell>
          <cell r="B643" t="str">
            <v>BUSPIRONE HCL 04/2001 MYN</v>
          </cell>
          <cell r="C643" t="str">
            <v>Sales $</v>
          </cell>
          <cell r="D643" t="str">
            <v>04/2001 MYN</v>
          </cell>
          <cell r="F643" t="str">
            <v>04</v>
          </cell>
          <cell r="G643" t="str">
            <v>2001</v>
          </cell>
          <cell r="H643" t="str">
            <v>04/1/2001</v>
          </cell>
          <cell r="I643">
            <v>3562</v>
          </cell>
          <cell r="J643">
            <v>3593</v>
          </cell>
          <cell r="K643">
            <v>3621</v>
          </cell>
          <cell r="L643">
            <v>3652</v>
          </cell>
          <cell r="M643">
            <v>3682</v>
          </cell>
          <cell r="N643">
            <v>3713</v>
          </cell>
          <cell r="O643">
            <v>3743</v>
          </cell>
          <cell r="P643">
            <v>3774</v>
          </cell>
          <cell r="Q643">
            <v>3805</v>
          </cell>
          <cell r="R643">
            <v>3835</v>
          </cell>
          <cell r="S643">
            <v>3866</v>
          </cell>
          <cell r="T643">
            <v>3896</v>
          </cell>
          <cell r="U643">
            <v>3927</v>
          </cell>
          <cell r="V643">
            <v>3958</v>
          </cell>
          <cell r="W643">
            <v>3987</v>
          </cell>
          <cell r="X643">
            <v>4018</v>
          </cell>
          <cell r="Y643">
            <v>4048</v>
          </cell>
          <cell r="Z643">
            <v>4079</v>
          </cell>
          <cell r="AA643">
            <v>4109</v>
          </cell>
          <cell r="AB643">
            <v>4140</v>
          </cell>
          <cell r="AC643">
            <v>4171</v>
          </cell>
          <cell r="AD643">
            <v>4201</v>
          </cell>
          <cell r="AE643">
            <v>4232</v>
          </cell>
          <cell r="AF643">
            <v>4262</v>
          </cell>
          <cell r="AG643">
            <v>4293</v>
          </cell>
          <cell r="AH643">
            <v>4324</v>
          </cell>
          <cell r="AI643">
            <v>4352</v>
          </cell>
          <cell r="AJ643">
            <v>4383</v>
          </cell>
          <cell r="AK643">
            <v>4413</v>
          </cell>
          <cell r="AL643">
            <v>4444</v>
          </cell>
          <cell r="AM643">
            <v>4474</v>
          </cell>
          <cell r="AN643">
            <v>4505</v>
          </cell>
          <cell r="AO643">
            <v>4536</v>
          </cell>
          <cell r="AP643">
            <v>4566</v>
          </cell>
          <cell r="AQ643">
            <v>4597</v>
          </cell>
          <cell r="AR643">
            <v>4627</v>
          </cell>
        </row>
        <row r="644">
          <cell r="A644" t="str">
            <v>MYLAN LABS, INC.</v>
          </cell>
          <cell r="B644" t="str">
            <v>BUTORPHANOL TART 08/2001 MYN</v>
          </cell>
          <cell r="C644" t="str">
            <v>Sales $</v>
          </cell>
          <cell r="D644" t="str">
            <v>08/2001 MYN</v>
          </cell>
          <cell r="F644" t="str">
            <v>08</v>
          </cell>
          <cell r="G644" t="str">
            <v>2001</v>
          </cell>
          <cell r="H644" t="str">
            <v>08/1/2001</v>
          </cell>
          <cell r="I644">
            <v>3440</v>
          </cell>
          <cell r="J644">
            <v>3471</v>
          </cell>
          <cell r="K644">
            <v>3499</v>
          </cell>
          <cell r="L644">
            <v>3530</v>
          </cell>
          <cell r="M644">
            <v>3560</v>
          </cell>
          <cell r="N644">
            <v>3591</v>
          </cell>
          <cell r="O644">
            <v>3621</v>
          </cell>
          <cell r="P644">
            <v>3652</v>
          </cell>
          <cell r="Q644">
            <v>3683</v>
          </cell>
          <cell r="R644">
            <v>3713</v>
          </cell>
          <cell r="S644">
            <v>3744</v>
          </cell>
          <cell r="T644">
            <v>3774</v>
          </cell>
          <cell r="U644">
            <v>3805</v>
          </cell>
          <cell r="V644">
            <v>3836</v>
          </cell>
          <cell r="W644">
            <v>3865</v>
          </cell>
          <cell r="X644">
            <v>3896</v>
          </cell>
          <cell r="Y644">
            <v>3926</v>
          </cell>
          <cell r="Z644">
            <v>3957</v>
          </cell>
          <cell r="AA644">
            <v>3987</v>
          </cell>
          <cell r="AB644">
            <v>4018</v>
          </cell>
          <cell r="AC644">
            <v>4049</v>
          </cell>
          <cell r="AD644">
            <v>4079</v>
          </cell>
          <cell r="AE644">
            <v>4110</v>
          </cell>
          <cell r="AF644">
            <v>4140</v>
          </cell>
          <cell r="AG644">
            <v>4171</v>
          </cell>
          <cell r="AH644">
            <v>4202</v>
          </cell>
          <cell r="AI644">
            <v>4230</v>
          </cell>
          <cell r="AJ644">
            <v>4261</v>
          </cell>
          <cell r="AK644">
            <v>4291</v>
          </cell>
          <cell r="AL644">
            <v>4322</v>
          </cell>
          <cell r="AM644">
            <v>4352</v>
          </cell>
          <cell r="AN644">
            <v>4383</v>
          </cell>
          <cell r="AO644">
            <v>4414</v>
          </cell>
          <cell r="AP644">
            <v>4444</v>
          </cell>
          <cell r="AQ644">
            <v>4475</v>
          </cell>
          <cell r="AR644">
            <v>4505</v>
          </cell>
        </row>
        <row r="645">
          <cell r="A645" t="str">
            <v>MYLAN LABS, INC.</v>
          </cell>
          <cell r="B645" t="str">
            <v>CABERGOLINE 12/2013 MYN</v>
          </cell>
          <cell r="C645" t="str">
            <v>Sales $</v>
          </cell>
          <cell r="D645" t="str">
            <v>12/2013 MYN</v>
          </cell>
          <cell r="F645" t="str">
            <v>12</v>
          </cell>
          <cell r="G645" t="str">
            <v>2013</v>
          </cell>
          <cell r="H645" t="str">
            <v>12/1/2013</v>
          </cell>
          <cell r="I645">
            <v>-1065</v>
          </cell>
          <cell r="J645">
            <v>-1034</v>
          </cell>
          <cell r="K645">
            <v>-1006</v>
          </cell>
          <cell r="L645">
            <v>-975</v>
          </cell>
          <cell r="M645">
            <v>-945</v>
          </cell>
          <cell r="N645">
            <v>-914</v>
          </cell>
          <cell r="O645">
            <v>-884</v>
          </cell>
          <cell r="P645">
            <v>-853</v>
          </cell>
          <cell r="Q645">
            <v>-822</v>
          </cell>
          <cell r="R645">
            <v>-792</v>
          </cell>
          <cell r="S645">
            <v>-761</v>
          </cell>
          <cell r="T645">
            <v>-731</v>
          </cell>
          <cell r="U645">
            <v>-700</v>
          </cell>
          <cell r="V645">
            <v>-669</v>
          </cell>
          <cell r="W645">
            <v>-640</v>
          </cell>
          <cell r="X645">
            <v>-609</v>
          </cell>
          <cell r="Y645">
            <v>-579</v>
          </cell>
          <cell r="Z645">
            <v>-548</v>
          </cell>
          <cell r="AA645">
            <v>-518</v>
          </cell>
          <cell r="AB645">
            <v>-487</v>
          </cell>
          <cell r="AC645">
            <v>-456</v>
          </cell>
          <cell r="AD645">
            <v>-426</v>
          </cell>
          <cell r="AE645">
            <v>-395</v>
          </cell>
          <cell r="AF645">
            <v>-365</v>
          </cell>
          <cell r="AG645">
            <v>-334</v>
          </cell>
          <cell r="AH645">
            <v>-303</v>
          </cell>
          <cell r="AI645">
            <v>-275</v>
          </cell>
          <cell r="AJ645">
            <v>-244</v>
          </cell>
          <cell r="AK645">
            <v>-214</v>
          </cell>
          <cell r="AL645">
            <v>-183</v>
          </cell>
          <cell r="AM645">
            <v>-153</v>
          </cell>
          <cell r="AN645">
            <v>-122</v>
          </cell>
          <cell r="AO645">
            <v>-91</v>
          </cell>
          <cell r="AP645">
            <v>-61</v>
          </cell>
          <cell r="AQ645">
            <v>-30</v>
          </cell>
          <cell r="AR645">
            <v>0</v>
          </cell>
        </row>
        <row r="646">
          <cell r="A646" t="str">
            <v>MYLAN LABS, INC.</v>
          </cell>
          <cell r="B646" t="str">
            <v>CANDESARTAN-HCTZ 12/2012 MYN</v>
          </cell>
          <cell r="C646" t="str">
            <v>Sales $</v>
          </cell>
          <cell r="D646" t="str">
            <v>12/2012 MYN</v>
          </cell>
          <cell r="F646" t="str">
            <v>12</v>
          </cell>
          <cell r="G646" t="str">
            <v>2012</v>
          </cell>
          <cell r="H646" t="str">
            <v>12/1/2012</v>
          </cell>
          <cell r="I646">
            <v>-700</v>
          </cell>
          <cell r="J646">
            <v>-669</v>
          </cell>
          <cell r="K646">
            <v>-641</v>
          </cell>
          <cell r="L646">
            <v>-610</v>
          </cell>
          <cell r="M646">
            <v>-580</v>
          </cell>
          <cell r="N646">
            <v>-549</v>
          </cell>
          <cell r="O646">
            <v>-519</v>
          </cell>
          <cell r="P646">
            <v>-488</v>
          </cell>
          <cell r="Q646">
            <v>-457</v>
          </cell>
          <cell r="R646">
            <v>-427</v>
          </cell>
          <cell r="S646">
            <v>-396</v>
          </cell>
          <cell r="T646">
            <v>-366</v>
          </cell>
          <cell r="U646">
            <v>-335</v>
          </cell>
          <cell r="V646">
            <v>-304</v>
          </cell>
          <cell r="W646">
            <v>-275</v>
          </cell>
          <cell r="X646">
            <v>-244</v>
          </cell>
          <cell r="Y646">
            <v>-214</v>
          </cell>
          <cell r="Z646">
            <v>-183</v>
          </cell>
          <cell r="AA646">
            <v>-153</v>
          </cell>
          <cell r="AB646">
            <v>-122</v>
          </cell>
          <cell r="AC646">
            <v>-91</v>
          </cell>
          <cell r="AD646">
            <v>-61</v>
          </cell>
          <cell r="AE646">
            <v>-30</v>
          </cell>
          <cell r="AF646">
            <v>0</v>
          </cell>
          <cell r="AG646">
            <v>31</v>
          </cell>
          <cell r="AH646">
            <v>62</v>
          </cell>
          <cell r="AI646">
            <v>90</v>
          </cell>
          <cell r="AJ646">
            <v>121</v>
          </cell>
          <cell r="AK646">
            <v>151</v>
          </cell>
          <cell r="AL646">
            <v>182</v>
          </cell>
          <cell r="AM646">
            <v>212</v>
          </cell>
          <cell r="AN646">
            <v>243</v>
          </cell>
          <cell r="AO646">
            <v>274</v>
          </cell>
          <cell r="AP646">
            <v>304</v>
          </cell>
          <cell r="AQ646">
            <v>335</v>
          </cell>
          <cell r="AR646">
            <v>365</v>
          </cell>
        </row>
        <row r="647">
          <cell r="A647" t="str">
            <v>MYLAN LABS, INC.</v>
          </cell>
          <cell r="B647" t="str">
            <v>CAPTOPRIL 12/1995 MYN</v>
          </cell>
          <cell r="C647" t="str">
            <v>Sales $</v>
          </cell>
          <cell r="D647" t="str">
            <v>12/1995 MYN</v>
          </cell>
          <cell r="F647" t="str">
            <v>12</v>
          </cell>
          <cell r="G647" t="str">
            <v>1995</v>
          </cell>
          <cell r="H647" t="str">
            <v>12/1/1995</v>
          </cell>
          <cell r="I647">
            <v>5510</v>
          </cell>
          <cell r="J647">
            <v>5541</v>
          </cell>
          <cell r="K647">
            <v>5569</v>
          </cell>
          <cell r="L647">
            <v>5600</v>
          </cell>
          <cell r="M647">
            <v>5630</v>
          </cell>
          <cell r="N647">
            <v>5661</v>
          </cell>
          <cell r="O647">
            <v>5691</v>
          </cell>
          <cell r="P647">
            <v>5722</v>
          </cell>
          <cell r="Q647">
            <v>5753</v>
          </cell>
          <cell r="R647">
            <v>5783</v>
          </cell>
          <cell r="S647">
            <v>5814</v>
          </cell>
          <cell r="T647">
            <v>5844</v>
          </cell>
          <cell r="U647">
            <v>5875</v>
          </cell>
          <cell r="V647">
            <v>5906</v>
          </cell>
          <cell r="W647">
            <v>5935</v>
          </cell>
          <cell r="X647">
            <v>5966</v>
          </cell>
          <cell r="Y647">
            <v>5996</v>
          </cell>
          <cell r="Z647">
            <v>6027</v>
          </cell>
          <cell r="AA647">
            <v>6057</v>
          </cell>
          <cell r="AB647">
            <v>6088</v>
          </cell>
          <cell r="AC647">
            <v>6119</v>
          </cell>
          <cell r="AD647">
            <v>6149</v>
          </cell>
          <cell r="AE647">
            <v>6180</v>
          </cell>
          <cell r="AF647">
            <v>6210</v>
          </cell>
          <cell r="AG647">
            <v>6241</v>
          </cell>
          <cell r="AH647">
            <v>6272</v>
          </cell>
          <cell r="AI647">
            <v>6300</v>
          </cell>
          <cell r="AJ647">
            <v>6331</v>
          </cell>
          <cell r="AK647">
            <v>6361</v>
          </cell>
          <cell r="AL647">
            <v>6392</v>
          </cell>
          <cell r="AM647">
            <v>6422</v>
          </cell>
          <cell r="AN647">
            <v>6453</v>
          </cell>
          <cell r="AO647">
            <v>6484</v>
          </cell>
          <cell r="AP647">
            <v>6514</v>
          </cell>
          <cell r="AQ647">
            <v>6545</v>
          </cell>
          <cell r="AR647">
            <v>6575</v>
          </cell>
        </row>
        <row r="648">
          <cell r="A648" t="str">
            <v>MYLAN LABS, INC.</v>
          </cell>
          <cell r="B648" t="str">
            <v>CAPTOPRIL 12/1999 M/I</v>
          </cell>
          <cell r="C648" t="str">
            <v>Sales $</v>
          </cell>
          <cell r="D648" t="str">
            <v>12/1999 M/I</v>
          </cell>
          <cell r="F648" t="str">
            <v>12</v>
          </cell>
          <cell r="G648" t="str">
            <v>1999</v>
          </cell>
          <cell r="H648" t="str">
            <v>12/1/1999</v>
          </cell>
          <cell r="I648">
            <v>4049</v>
          </cell>
          <cell r="J648">
            <v>4080</v>
          </cell>
          <cell r="K648">
            <v>4108</v>
          </cell>
          <cell r="L648">
            <v>4139</v>
          </cell>
          <cell r="M648">
            <v>4169</v>
          </cell>
          <cell r="N648">
            <v>4200</v>
          </cell>
          <cell r="O648">
            <v>4230</v>
          </cell>
          <cell r="P648">
            <v>4261</v>
          </cell>
          <cell r="Q648">
            <v>4292</v>
          </cell>
          <cell r="R648">
            <v>4322</v>
          </cell>
          <cell r="S648">
            <v>4353</v>
          </cell>
          <cell r="T648">
            <v>4383</v>
          </cell>
          <cell r="U648">
            <v>4414</v>
          </cell>
          <cell r="V648">
            <v>4445</v>
          </cell>
          <cell r="W648">
            <v>4474</v>
          </cell>
          <cell r="X648">
            <v>4505</v>
          </cell>
          <cell r="Y648">
            <v>4535</v>
          </cell>
          <cell r="Z648">
            <v>4566</v>
          </cell>
          <cell r="AA648">
            <v>4596</v>
          </cell>
          <cell r="AB648">
            <v>4627</v>
          </cell>
          <cell r="AC648">
            <v>4658</v>
          </cell>
          <cell r="AD648">
            <v>4688</v>
          </cell>
          <cell r="AE648">
            <v>4719</v>
          </cell>
          <cell r="AF648">
            <v>4749</v>
          </cell>
          <cell r="AG648">
            <v>4780</v>
          </cell>
          <cell r="AH648">
            <v>4811</v>
          </cell>
          <cell r="AI648">
            <v>4839</v>
          </cell>
          <cell r="AJ648">
            <v>4870</v>
          </cell>
          <cell r="AK648">
            <v>4900</v>
          </cell>
          <cell r="AL648">
            <v>4931</v>
          </cell>
          <cell r="AM648">
            <v>4961</v>
          </cell>
          <cell r="AN648">
            <v>4992</v>
          </cell>
          <cell r="AO648">
            <v>5023</v>
          </cell>
          <cell r="AP648">
            <v>5053</v>
          </cell>
          <cell r="AQ648">
            <v>5084</v>
          </cell>
          <cell r="AR648">
            <v>5114</v>
          </cell>
        </row>
        <row r="649">
          <cell r="A649" t="str">
            <v>MYLAN LABS, INC.</v>
          </cell>
          <cell r="B649" t="str">
            <v>CAPTOPRIL/HCTZ 01/1998 MYN</v>
          </cell>
          <cell r="C649" t="str">
            <v>Sales $</v>
          </cell>
          <cell r="D649" t="str">
            <v>01/1998 MYN</v>
          </cell>
          <cell r="F649" t="str">
            <v>01</v>
          </cell>
          <cell r="G649" t="str">
            <v>1998</v>
          </cell>
          <cell r="H649" t="str">
            <v>01/1/1998</v>
          </cell>
          <cell r="I649">
            <v>4748</v>
          </cell>
          <cell r="J649">
            <v>4779</v>
          </cell>
          <cell r="K649">
            <v>4807</v>
          </cell>
          <cell r="L649">
            <v>4838</v>
          </cell>
          <cell r="M649">
            <v>4868</v>
          </cell>
          <cell r="N649">
            <v>4899</v>
          </cell>
          <cell r="O649">
            <v>4929</v>
          </cell>
          <cell r="P649">
            <v>4960</v>
          </cell>
          <cell r="Q649">
            <v>4991</v>
          </cell>
          <cell r="R649">
            <v>5021</v>
          </cell>
          <cell r="S649">
            <v>5052</v>
          </cell>
          <cell r="T649">
            <v>5082</v>
          </cell>
          <cell r="U649">
            <v>5113</v>
          </cell>
          <cell r="V649">
            <v>5144</v>
          </cell>
          <cell r="W649">
            <v>5173</v>
          </cell>
          <cell r="X649">
            <v>5204</v>
          </cell>
          <cell r="Y649">
            <v>5234</v>
          </cell>
          <cell r="Z649">
            <v>5265</v>
          </cell>
          <cell r="AA649">
            <v>5295</v>
          </cell>
          <cell r="AB649">
            <v>5326</v>
          </cell>
          <cell r="AC649">
            <v>5357</v>
          </cell>
          <cell r="AD649">
            <v>5387</v>
          </cell>
          <cell r="AE649">
            <v>5418</v>
          </cell>
          <cell r="AF649">
            <v>5448</v>
          </cell>
          <cell r="AG649">
            <v>5479</v>
          </cell>
          <cell r="AH649">
            <v>5510</v>
          </cell>
          <cell r="AI649">
            <v>5538</v>
          </cell>
          <cell r="AJ649">
            <v>5569</v>
          </cell>
          <cell r="AK649">
            <v>5599</v>
          </cell>
          <cell r="AL649">
            <v>5630</v>
          </cell>
          <cell r="AM649">
            <v>5660</v>
          </cell>
          <cell r="AN649">
            <v>5691</v>
          </cell>
          <cell r="AO649">
            <v>5722</v>
          </cell>
          <cell r="AP649">
            <v>5752</v>
          </cell>
          <cell r="AQ649">
            <v>5783</v>
          </cell>
          <cell r="AR649">
            <v>5813</v>
          </cell>
        </row>
        <row r="650">
          <cell r="A650" t="str">
            <v>MYLAN LABS, INC.</v>
          </cell>
          <cell r="B650" t="str">
            <v>CARBAMAZEPINE 02/1988 M/I</v>
          </cell>
          <cell r="C650" t="str">
            <v>Sales $</v>
          </cell>
          <cell r="D650" t="str">
            <v>02/1988 M/I</v>
          </cell>
          <cell r="F650" t="str">
            <v>02</v>
          </cell>
          <cell r="G650" t="str">
            <v>1988</v>
          </cell>
          <cell r="H650" t="str">
            <v>02/1/1988</v>
          </cell>
          <cell r="I650">
            <v>8370</v>
          </cell>
          <cell r="J650">
            <v>8401</v>
          </cell>
          <cell r="K650">
            <v>8429</v>
          </cell>
          <cell r="L650">
            <v>8460</v>
          </cell>
          <cell r="M650">
            <v>8490</v>
          </cell>
          <cell r="N650">
            <v>8521</v>
          </cell>
          <cell r="O650">
            <v>8551</v>
          </cell>
          <cell r="P650">
            <v>8582</v>
          </cell>
          <cell r="Q650">
            <v>8613</v>
          </cell>
          <cell r="R650">
            <v>8643</v>
          </cell>
          <cell r="S650">
            <v>8674</v>
          </cell>
          <cell r="T650">
            <v>8704</v>
          </cell>
          <cell r="U650">
            <v>8735</v>
          </cell>
          <cell r="V650">
            <v>8766</v>
          </cell>
          <cell r="W650">
            <v>8795</v>
          </cell>
          <cell r="X650">
            <v>8826</v>
          </cell>
          <cell r="Y650">
            <v>8856</v>
          </cell>
          <cell r="Z650">
            <v>8887</v>
          </cell>
          <cell r="AA650">
            <v>8917</v>
          </cell>
          <cell r="AB650">
            <v>8948</v>
          </cell>
          <cell r="AC650">
            <v>8979</v>
          </cell>
          <cell r="AD650">
            <v>9009</v>
          </cell>
          <cell r="AE650">
            <v>9040</v>
          </cell>
          <cell r="AF650">
            <v>9070</v>
          </cell>
          <cell r="AG650">
            <v>9101</v>
          </cell>
          <cell r="AH650">
            <v>9132</v>
          </cell>
          <cell r="AI650">
            <v>9160</v>
          </cell>
          <cell r="AJ650">
            <v>9191</v>
          </cell>
          <cell r="AK650">
            <v>9221</v>
          </cell>
          <cell r="AL650">
            <v>9252</v>
          </cell>
          <cell r="AM650">
            <v>9282</v>
          </cell>
          <cell r="AN650">
            <v>9313</v>
          </cell>
          <cell r="AO650">
            <v>9344</v>
          </cell>
          <cell r="AP650">
            <v>9374</v>
          </cell>
          <cell r="AQ650">
            <v>9405</v>
          </cell>
          <cell r="AR650">
            <v>9435</v>
          </cell>
        </row>
        <row r="651">
          <cell r="A651" t="str">
            <v>MYLAN LABS, INC.</v>
          </cell>
          <cell r="B651" t="str">
            <v>CARBIDOPA/LEVO ENT 11/2013 MYN</v>
          </cell>
          <cell r="C651" t="str">
            <v>Sales $</v>
          </cell>
          <cell r="D651" t="str">
            <v>11/2013 MYN</v>
          </cell>
          <cell r="F651" t="str">
            <v>11</v>
          </cell>
          <cell r="G651" t="str">
            <v>2013</v>
          </cell>
          <cell r="H651" t="str">
            <v>11/1/2013</v>
          </cell>
          <cell r="I651">
            <v>-1035</v>
          </cell>
          <cell r="J651">
            <v>-1004</v>
          </cell>
          <cell r="K651">
            <v>-976</v>
          </cell>
          <cell r="L651">
            <v>-945</v>
          </cell>
          <cell r="M651">
            <v>-915</v>
          </cell>
          <cell r="N651">
            <v>-884</v>
          </cell>
          <cell r="O651">
            <v>-854</v>
          </cell>
          <cell r="P651">
            <v>-823</v>
          </cell>
          <cell r="Q651">
            <v>-792</v>
          </cell>
          <cell r="R651">
            <v>-762</v>
          </cell>
          <cell r="S651">
            <v>-731</v>
          </cell>
          <cell r="T651">
            <v>-701</v>
          </cell>
          <cell r="U651">
            <v>-670</v>
          </cell>
          <cell r="V651">
            <v>-639</v>
          </cell>
          <cell r="W651">
            <v>-610</v>
          </cell>
          <cell r="X651">
            <v>-579</v>
          </cell>
          <cell r="Y651">
            <v>-549</v>
          </cell>
          <cell r="Z651">
            <v>-518</v>
          </cell>
          <cell r="AA651">
            <v>-488</v>
          </cell>
          <cell r="AB651">
            <v>-457</v>
          </cell>
          <cell r="AC651">
            <v>-426</v>
          </cell>
          <cell r="AD651">
            <v>-396</v>
          </cell>
          <cell r="AE651">
            <v>-365</v>
          </cell>
          <cell r="AF651">
            <v>-335</v>
          </cell>
          <cell r="AG651">
            <v>-304</v>
          </cell>
          <cell r="AH651">
            <v>-273</v>
          </cell>
          <cell r="AI651">
            <v>-245</v>
          </cell>
          <cell r="AJ651">
            <v>-214</v>
          </cell>
          <cell r="AK651">
            <v>-184</v>
          </cell>
          <cell r="AL651">
            <v>-153</v>
          </cell>
          <cell r="AM651">
            <v>-123</v>
          </cell>
          <cell r="AN651">
            <v>-92</v>
          </cell>
          <cell r="AO651">
            <v>-61</v>
          </cell>
          <cell r="AP651">
            <v>-31</v>
          </cell>
          <cell r="AQ651">
            <v>0</v>
          </cell>
          <cell r="AR651">
            <v>30</v>
          </cell>
        </row>
        <row r="652">
          <cell r="A652" t="str">
            <v>MYLAN LABS, INC.</v>
          </cell>
          <cell r="B652" t="str">
            <v>CARBIDOPA/LEVODOPA 08/1993 M/I</v>
          </cell>
          <cell r="C652" t="str">
            <v>Sales $</v>
          </cell>
          <cell r="D652" t="str">
            <v>08/1993 M/I</v>
          </cell>
          <cell r="F652" t="str">
            <v>08</v>
          </cell>
          <cell r="G652" t="str">
            <v>1993</v>
          </cell>
          <cell r="H652" t="str">
            <v>08/1/1993</v>
          </cell>
          <cell r="I652">
            <v>6362</v>
          </cell>
          <cell r="J652">
            <v>6393</v>
          </cell>
          <cell r="K652">
            <v>6421</v>
          </cell>
          <cell r="L652">
            <v>6452</v>
          </cell>
          <cell r="M652">
            <v>6482</v>
          </cell>
          <cell r="N652">
            <v>6513</v>
          </cell>
          <cell r="O652">
            <v>6543</v>
          </cell>
          <cell r="P652">
            <v>6574</v>
          </cell>
          <cell r="Q652">
            <v>6605</v>
          </cell>
          <cell r="R652">
            <v>6635</v>
          </cell>
          <cell r="S652">
            <v>6666</v>
          </cell>
          <cell r="T652">
            <v>6696</v>
          </cell>
          <cell r="U652">
            <v>6727</v>
          </cell>
          <cell r="V652">
            <v>6758</v>
          </cell>
          <cell r="W652">
            <v>6787</v>
          </cell>
          <cell r="X652">
            <v>6818</v>
          </cell>
          <cell r="Y652">
            <v>6848</v>
          </cell>
          <cell r="Z652">
            <v>6879</v>
          </cell>
          <cell r="AA652">
            <v>6909</v>
          </cell>
          <cell r="AB652">
            <v>6940</v>
          </cell>
          <cell r="AC652">
            <v>6971</v>
          </cell>
          <cell r="AD652">
            <v>7001</v>
          </cell>
          <cell r="AE652">
            <v>7032</v>
          </cell>
          <cell r="AF652">
            <v>7062</v>
          </cell>
          <cell r="AG652">
            <v>7093</v>
          </cell>
          <cell r="AH652">
            <v>7124</v>
          </cell>
          <cell r="AI652">
            <v>7152</v>
          </cell>
          <cell r="AJ652">
            <v>7183</v>
          </cell>
          <cell r="AK652">
            <v>7213</v>
          </cell>
          <cell r="AL652">
            <v>7244</v>
          </cell>
          <cell r="AM652">
            <v>7274</v>
          </cell>
          <cell r="AN652">
            <v>7305</v>
          </cell>
          <cell r="AO652">
            <v>7336</v>
          </cell>
          <cell r="AP652">
            <v>7366</v>
          </cell>
          <cell r="AQ652">
            <v>7397</v>
          </cell>
          <cell r="AR652">
            <v>7427</v>
          </cell>
        </row>
        <row r="653">
          <cell r="A653" t="str">
            <v>MYLAN LABS, INC.</v>
          </cell>
          <cell r="B653" t="str">
            <v>CARBIDOPA/LEVODOPA 10/1999 MYN</v>
          </cell>
          <cell r="C653" t="str">
            <v>Sales $</v>
          </cell>
          <cell r="D653" t="str">
            <v>10/1999 MYN</v>
          </cell>
          <cell r="F653" t="str">
            <v>10</v>
          </cell>
          <cell r="G653" t="str">
            <v>1999</v>
          </cell>
          <cell r="H653" t="str">
            <v>10/1/1999</v>
          </cell>
          <cell r="I653">
            <v>4110</v>
          </cell>
          <cell r="J653">
            <v>4141</v>
          </cell>
          <cell r="K653">
            <v>4169</v>
          </cell>
          <cell r="L653">
            <v>4200</v>
          </cell>
          <cell r="M653">
            <v>4230</v>
          </cell>
          <cell r="N653">
            <v>4261</v>
          </cell>
          <cell r="O653">
            <v>4291</v>
          </cell>
          <cell r="P653">
            <v>4322</v>
          </cell>
          <cell r="Q653">
            <v>4353</v>
          </cell>
          <cell r="R653">
            <v>4383</v>
          </cell>
          <cell r="S653">
            <v>4414</v>
          </cell>
          <cell r="T653">
            <v>4444</v>
          </cell>
          <cell r="U653">
            <v>4475</v>
          </cell>
          <cell r="V653">
            <v>4506</v>
          </cell>
          <cell r="W653">
            <v>4535</v>
          </cell>
          <cell r="X653">
            <v>4566</v>
          </cell>
          <cell r="Y653">
            <v>4596</v>
          </cell>
          <cell r="Z653">
            <v>4627</v>
          </cell>
          <cell r="AA653">
            <v>4657</v>
          </cell>
          <cell r="AB653">
            <v>4688</v>
          </cell>
          <cell r="AC653">
            <v>4719</v>
          </cell>
          <cell r="AD653">
            <v>4749</v>
          </cell>
          <cell r="AE653">
            <v>4780</v>
          </cell>
          <cell r="AF653">
            <v>4810</v>
          </cell>
          <cell r="AG653">
            <v>4841</v>
          </cell>
          <cell r="AH653">
            <v>4872</v>
          </cell>
          <cell r="AI653">
            <v>4900</v>
          </cell>
          <cell r="AJ653">
            <v>4931</v>
          </cell>
          <cell r="AK653">
            <v>4961</v>
          </cell>
          <cell r="AL653">
            <v>4992</v>
          </cell>
          <cell r="AM653">
            <v>5022</v>
          </cell>
          <cell r="AN653">
            <v>5053</v>
          </cell>
          <cell r="AO653">
            <v>5084</v>
          </cell>
          <cell r="AP653">
            <v>5114</v>
          </cell>
          <cell r="AQ653">
            <v>5145</v>
          </cell>
          <cell r="AR653">
            <v>5175</v>
          </cell>
        </row>
        <row r="654">
          <cell r="A654" t="str">
            <v>MYLAN LABS, INC.</v>
          </cell>
          <cell r="B654" t="str">
            <v>CARISOPRODOL 07/1987 M/I</v>
          </cell>
          <cell r="C654" t="str">
            <v>Sales $</v>
          </cell>
          <cell r="D654" t="str">
            <v>07/1987 M/I</v>
          </cell>
          <cell r="F654" t="str">
            <v>07</v>
          </cell>
          <cell r="G654" t="str">
            <v>1987</v>
          </cell>
          <cell r="H654" t="str">
            <v>07/1/1987</v>
          </cell>
          <cell r="I654">
            <v>8585</v>
          </cell>
          <cell r="J654">
            <v>8616</v>
          </cell>
          <cell r="K654">
            <v>8644</v>
          </cell>
          <cell r="L654">
            <v>8675</v>
          </cell>
          <cell r="M654">
            <v>8705</v>
          </cell>
          <cell r="N654">
            <v>8736</v>
          </cell>
          <cell r="O654">
            <v>8766</v>
          </cell>
          <cell r="P654">
            <v>8797</v>
          </cell>
          <cell r="Q654">
            <v>8828</v>
          </cell>
          <cell r="R654">
            <v>8858</v>
          </cell>
          <cell r="S654">
            <v>8889</v>
          </cell>
          <cell r="T654">
            <v>8919</v>
          </cell>
          <cell r="U654">
            <v>8950</v>
          </cell>
          <cell r="V654">
            <v>8981</v>
          </cell>
          <cell r="W654">
            <v>9010</v>
          </cell>
          <cell r="X654">
            <v>9041</v>
          </cell>
          <cell r="Y654">
            <v>9071</v>
          </cell>
          <cell r="Z654">
            <v>9102</v>
          </cell>
          <cell r="AA654">
            <v>9132</v>
          </cell>
          <cell r="AB654">
            <v>9163</v>
          </cell>
          <cell r="AC654">
            <v>9194</v>
          </cell>
          <cell r="AD654">
            <v>9224</v>
          </cell>
          <cell r="AE654">
            <v>9255</v>
          </cell>
          <cell r="AF654">
            <v>9285</v>
          </cell>
          <cell r="AG654">
            <v>9316</v>
          </cell>
          <cell r="AH654">
            <v>9347</v>
          </cell>
          <cell r="AI654">
            <v>9375</v>
          </cell>
          <cell r="AJ654">
            <v>9406</v>
          </cell>
          <cell r="AK654">
            <v>9436</v>
          </cell>
          <cell r="AL654">
            <v>9467</v>
          </cell>
          <cell r="AM654">
            <v>9497</v>
          </cell>
          <cell r="AN654">
            <v>9528</v>
          </cell>
          <cell r="AO654">
            <v>9559</v>
          </cell>
          <cell r="AP654">
            <v>9589</v>
          </cell>
          <cell r="AQ654">
            <v>9620</v>
          </cell>
          <cell r="AR654">
            <v>9650</v>
          </cell>
        </row>
        <row r="655">
          <cell r="A655" t="str">
            <v>MYLAN LABS, INC.</v>
          </cell>
          <cell r="B655" t="str">
            <v>CARVEDILOL 09/2007 M/I</v>
          </cell>
          <cell r="C655" t="str">
            <v>Sales $</v>
          </cell>
          <cell r="D655" t="str">
            <v>09/2007 M/I</v>
          </cell>
          <cell r="F655" t="str">
            <v>09</v>
          </cell>
          <cell r="G655" t="str">
            <v>2007</v>
          </cell>
          <cell r="H655" t="str">
            <v>09/1/2007</v>
          </cell>
          <cell r="I655">
            <v>1218</v>
          </cell>
          <cell r="J655">
            <v>1249</v>
          </cell>
          <cell r="K655">
            <v>1277</v>
          </cell>
          <cell r="L655">
            <v>1308</v>
          </cell>
          <cell r="M655">
            <v>1338</v>
          </cell>
          <cell r="N655">
            <v>1369</v>
          </cell>
          <cell r="O655">
            <v>1399</v>
          </cell>
          <cell r="P655">
            <v>1430</v>
          </cell>
          <cell r="Q655">
            <v>1461</v>
          </cell>
          <cell r="R655">
            <v>1491</v>
          </cell>
          <cell r="S655">
            <v>1522</v>
          </cell>
          <cell r="T655">
            <v>1552</v>
          </cell>
          <cell r="U655">
            <v>1583</v>
          </cell>
          <cell r="V655">
            <v>1614</v>
          </cell>
          <cell r="W655">
            <v>1643</v>
          </cell>
          <cell r="X655">
            <v>1674</v>
          </cell>
          <cell r="Y655">
            <v>1704</v>
          </cell>
          <cell r="Z655">
            <v>1735</v>
          </cell>
          <cell r="AA655">
            <v>1765</v>
          </cell>
          <cell r="AB655">
            <v>1796</v>
          </cell>
          <cell r="AC655">
            <v>1827</v>
          </cell>
          <cell r="AD655">
            <v>1857</v>
          </cell>
          <cell r="AE655">
            <v>1888</v>
          </cell>
          <cell r="AF655">
            <v>1918</v>
          </cell>
          <cell r="AG655">
            <v>1949</v>
          </cell>
          <cell r="AH655">
            <v>1980</v>
          </cell>
          <cell r="AI655">
            <v>2008</v>
          </cell>
          <cell r="AJ655">
            <v>2039</v>
          </cell>
          <cell r="AK655">
            <v>2069</v>
          </cell>
          <cell r="AL655">
            <v>2100</v>
          </cell>
          <cell r="AM655">
            <v>2130</v>
          </cell>
          <cell r="AN655">
            <v>2161</v>
          </cell>
          <cell r="AO655">
            <v>2192</v>
          </cell>
          <cell r="AP655">
            <v>2222</v>
          </cell>
          <cell r="AQ655">
            <v>2253</v>
          </cell>
          <cell r="AR655">
            <v>2283</v>
          </cell>
        </row>
        <row r="656">
          <cell r="A656" t="str">
            <v>MYLAN LABS, INC.</v>
          </cell>
          <cell r="B656" t="str">
            <v>CARVEDILOL 09/2007 MYN</v>
          </cell>
          <cell r="C656" t="str">
            <v>Sales $</v>
          </cell>
          <cell r="D656" t="str">
            <v>09/2007 MYN</v>
          </cell>
          <cell r="F656" t="str">
            <v>09</v>
          </cell>
          <cell r="G656" t="str">
            <v>2007</v>
          </cell>
          <cell r="H656" t="str">
            <v>09/1/2007</v>
          </cell>
          <cell r="I656">
            <v>1218</v>
          </cell>
          <cell r="J656">
            <v>1249</v>
          </cell>
          <cell r="K656">
            <v>1277</v>
          </cell>
          <cell r="L656">
            <v>1308</v>
          </cell>
          <cell r="M656">
            <v>1338</v>
          </cell>
          <cell r="N656">
            <v>1369</v>
          </cell>
          <cell r="O656">
            <v>1399</v>
          </cell>
          <cell r="P656">
            <v>1430</v>
          </cell>
          <cell r="Q656">
            <v>1461</v>
          </cell>
          <cell r="R656">
            <v>1491</v>
          </cell>
          <cell r="S656">
            <v>1522</v>
          </cell>
          <cell r="T656">
            <v>1552</v>
          </cell>
          <cell r="U656">
            <v>1583</v>
          </cell>
          <cell r="V656">
            <v>1614</v>
          </cell>
          <cell r="W656">
            <v>1643</v>
          </cell>
          <cell r="X656">
            <v>1674</v>
          </cell>
          <cell r="Y656">
            <v>1704</v>
          </cell>
          <cell r="Z656">
            <v>1735</v>
          </cell>
          <cell r="AA656">
            <v>1765</v>
          </cell>
          <cell r="AB656">
            <v>1796</v>
          </cell>
          <cell r="AC656">
            <v>1827</v>
          </cell>
          <cell r="AD656">
            <v>1857</v>
          </cell>
          <cell r="AE656">
            <v>1888</v>
          </cell>
          <cell r="AF656">
            <v>1918</v>
          </cell>
          <cell r="AG656">
            <v>1949</v>
          </cell>
          <cell r="AH656">
            <v>1980</v>
          </cell>
          <cell r="AI656">
            <v>2008</v>
          </cell>
          <cell r="AJ656">
            <v>2039</v>
          </cell>
          <cell r="AK656">
            <v>2069</v>
          </cell>
          <cell r="AL656">
            <v>2100</v>
          </cell>
          <cell r="AM656">
            <v>2130</v>
          </cell>
          <cell r="AN656">
            <v>2161</v>
          </cell>
          <cell r="AO656">
            <v>2192</v>
          </cell>
          <cell r="AP656">
            <v>2222</v>
          </cell>
          <cell r="AQ656">
            <v>2253</v>
          </cell>
          <cell r="AR656">
            <v>2283</v>
          </cell>
        </row>
        <row r="657">
          <cell r="A657" t="str">
            <v>MYLAN LABS, INC.</v>
          </cell>
          <cell r="B657" t="str">
            <v>CEFACLOR 10/1994 MYN</v>
          </cell>
          <cell r="C657" t="str">
            <v>Sales $</v>
          </cell>
          <cell r="D657" t="str">
            <v>10/1994 MYN</v>
          </cell>
          <cell r="F657" t="str">
            <v>10</v>
          </cell>
          <cell r="G657" t="str">
            <v>1994</v>
          </cell>
          <cell r="H657" t="str">
            <v>10/1/1994</v>
          </cell>
          <cell r="I657">
            <v>5936</v>
          </cell>
          <cell r="J657">
            <v>5967</v>
          </cell>
          <cell r="K657">
            <v>5995</v>
          </cell>
          <cell r="L657">
            <v>6026</v>
          </cell>
          <cell r="M657">
            <v>6056</v>
          </cell>
          <cell r="N657">
            <v>6087</v>
          </cell>
          <cell r="O657">
            <v>6117</v>
          </cell>
          <cell r="P657">
            <v>6148</v>
          </cell>
          <cell r="Q657">
            <v>6179</v>
          </cell>
          <cell r="R657">
            <v>6209</v>
          </cell>
          <cell r="S657">
            <v>6240</v>
          </cell>
          <cell r="T657">
            <v>6270</v>
          </cell>
          <cell r="U657">
            <v>6301</v>
          </cell>
          <cell r="V657">
            <v>6332</v>
          </cell>
          <cell r="W657">
            <v>6361</v>
          </cell>
          <cell r="X657">
            <v>6392</v>
          </cell>
          <cell r="Y657">
            <v>6422</v>
          </cell>
          <cell r="Z657">
            <v>6453</v>
          </cell>
          <cell r="AA657">
            <v>6483</v>
          </cell>
          <cell r="AB657">
            <v>6514</v>
          </cell>
          <cell r="AC657">
            <v>6545</v>
          </cell>
          <cell r="AD657">
            <v>6575</v>
          </cell>
          <cell r="AE657">
            <v>6606</v>
          </cell>
          <cell r="AF657">
            <v>6636</v>
          </cell>
          <cell r="AG657">
            <v>6667</v>
          </cell>
          <cell r="AH657">
            <v>6698</v>
          </cell>
          <cell r="AI657">
            <v>6726</v>
          </cell>
          <cell r="AJ657">
            <v>6757</v>
          </cell>
          <cell r="AK657">
            <v>6787</v>
          </cell>
          <cell r="AL657">
            <v>6818</v>
          </cell>
          <cell r="AM657">
            <v>6848</v>
          </cell>
          <cell r="AN657">
            <v>6879</v>
          </cell>
          <cell r="AO657">
            <v>6910</v>
          </cell>
          <cell r="AP657">
            <v>6940</v>
          </cell>
          <cell r="AQ657">
            <v>6971</v>
          </cell>
          <cell r="AR657">
            <v>7001</v>
          </cell>
        </row>
        <row r="658">
          <cell r="A658" t="str">
            <v>MYLAN LABS, INC.</v>
          </cell>
          <cell r="B658" t="str">
            <v>CEFUROXIME AXETIL 07/2004 M/I</v>
          </cell>
          <cell r="C658" t="str">
            <v>Sales $</v>
          </cell>
          <cell r="D658" t="str">
            <v>07/2004 M/I</v>
          </cell>
          <cell r="F658" t="str">
            <v>07</v>
          </cell>
          <cell r="G658" t="str">
            <v>2004</v>
          </cell>
          <cell r="H658" t="str">
            <v>07/1/2004</v>
          </cell>
          <cell r="I658">
            <v>2375</v>
          </cell>
          <cell r="J658">
            <v>2406</v>
          </cell>
          <cell r="K658">
            <v>2434</v>
          </cell>
          <cell r="L658">
            <v>2465</v>
          </cell>
          <cell r="M658">
            <v>2495</v>
          </cell>
          <cell r="N658">
            <v>2526</v>
          </cell>
          <cell r="O658">
            <v>2556</v>
          </cell>
          <cell r="P658">
            <v>2587</v>
          </cell>
          <cell r="Q658">
            <v>2618</v>
          </cell>
          <cell r="R658">
            <v>2648</v>
          </cell>
          <cell r="S658">
            <v>2679</v>
          </cell>
          <cell r="T658">
            <v>2709</v>
          </cell>
          <cell r="U658">
            <v>2740</v>
          </cell>
          <cell r="V658">
            <v>2771</v>
          </cell>
          <cell r="W658">
            <v>2800</v>
          </cell>
          <cell r="X658">
            <v>2831</v>
          </cell>
          <cell r="Y658">
            <v>2861</v>
          </cell>
          <cell r="Z658">
            <v>2892</v>
          </cell>
          <cell r="AA658">
            <v>2922</v>
          </cell>
          <cell r="AB658">
            <v>2953</v>
          </cell>
          <cell r="AC658">
            <v>2984</v>
          </cell>
          <cell r="AD658">
            <v>3014</v>
          </cell>
          <cell r="AE658">
            <v>3045</v>
          </cell>
          <cell r="AF658">
            <v>3075</v>
          </cell>
          <cell r="AG658">
            <v>3106</v>
          </cell>
          <cell r="AH658">
            <v>3137</v>
          </cell>
          <cell r="AI658">
            <v>3165</v>
          </cell>
          <cell r="AJ658">
            <v>3196</v>
          </cell>
          <cell r="AK658">
            <v>3226</v>
          </cell>
          <cell r="AL658">
            <v>3257</v>
          </cell>
          <cell r="AM658">
            <v>3287</v>
          </cell>
          <cell r="AN658">
            <v>3318</v>
          </cell>
          <cell r="AO658">
            <v>3349</v>
          </cell>
          <cell r="AP658">
            <v>3379</v>
          </cell>
          <cell r="AQ658">
            <v>3410</v>
          </cell>
          <cell r="AR658">
            <v>3440</v>
          </cell>
        </row>
        <row r="659">
          <cell r="A659" t="str">
            <v>MYLAN LABS, INC.</v>
          </cell>
          <cell r="B659" t="str">
            <v>CEPHALEXIN 02/1988 M/I</v>
          </cell>
          <cell r="C659" t="str">
            <v>Sales $</v>
          </cell>
          <cell r="D659" t="str">
            <v>02/1988 M/I</v>
          </cell>
          <cell r="F659" t="str">
            <v>02</v>
          </cell>
          <cell r="G659" t="str">
            <v>1988</v>
          </cell>
          <cell r="H659" t="str">
            <v>02/1/1988</v>
          </cell>
          <cell r="I659">
            <v>8370</v>
          </cell>
          <cell r="J659">
            <v>8401</v>
          </cell>
          <cell r="K659">
            <v>8429</v>
          </cell>
          <cell r="L659">
            <v>8460</v>
          </cell>
          <cell r="M659">
            <v>8490</v>
          </cell>
          <cell r="N659">
            <v>8521</v>
          </cell>
          <cell r="O659">
            <v>8551</v>
          </cell>
          <cell r="P659">
            <v>8582</v>
          </cell>
          <cell r="Q659">
            <v>8613</v>
          </cell>
          <cell r="R659">
            <v>8643</v>
          </cell>
          <cell r="S659">
            <v>8674</v>
          </cell>
          <cell r="T659">
            <v>8704</v>
          </cell>
          <cell r="U659">
            <v>8735</v>
          </cell>
          <cell r="V659">
            <v>8766</v>
          </cell>
          <cell r="W659">
            <v>8795</v>
          </cell>
          <cell r="X659">
            <v>8826</v>
          </cell>
          <cell r="Y659">
            <v>8856</v>
          </cell>
          <cell r="Z659">
            <v>8887</v>
          </cell>
          <cell r="AA659">
            <v>8917</v>
          </cell>
          <cell r="AB659">
            <v>8948</v>
          </cell>
          <cell r="AC659">
            <v>8979</v>
          </cell>
          <cell r="AD659">
            <v>9009</v>
          </cell>
          <cell r="AE659">
            <v>9040</v>
          </cell>
          <cell r="AF659">
            <v>9070</v>
          </cell>
          <cell r="AG659">
            <v>9101</v>
          </cell>
          <cell r="AH659">
            <v>9132</v>
          </cell>
          <cell r="AI659">
            <v>9160</v>
          </cell>
          <cell r="AJ659">
            <v>9191</v>
          </cell>
          <cell r="AK659">
            <v>9221</v>
          </cell>
          <cell r="AL659">
            <v>9252</v>
          </cell>
          <cell r="AM659">
            <v>9282</v>
          </cell>
          <cell r="AN659">
            <v>9313</v>
          </cell>
          <cell r="AO659">
            <v>9344</v>
          </cell>
          <cell r="AP659">
            <v>9374</v>
          </cell>
          <cell r="AQ659">
            <v>9405</v>
          </cell>
          <cell r="AR659">
            <v>9435</v>
          </cell>
        </row>
        <row r="660">
          <cell r="A660" t="str">
            <v>MYLAN LABS, INC.</v>
          </cell>
          <cell r="B660" t="str">
            <v>CEPHALEXIN 12/1994 MYN</v>
          </cell>
          <cell r="C660" t="str">
            <v>Sales $</v>
          </cell>
          <cell r="D660" t="str">
            <v>12/1994 MYN</v>
          </cell>
          <cell r="F660" t="str">
            <v>12</v>
          </cell>
          <cell r="G660" t="str">
            <v>1994</v>
          </cell>
          <cell r="H660" t="str">
            <v>12/1/1994</v>
          </cell>
          <cell r="I660">
            <v>5875</v>
          </cell>
          <cell r="J660">
            <v>5906</v>
          </cell>
          <cell r="K660">
            <v>5934</v>
          </cell>
          <cell r="L660">
            <v>5965</v>
          </cell>
          <cell r="M660">
            <v>5995</v>
          </cell>
          <cell r="N660">
            <v>6026</v>
          </cell>
          <cell r="O660">
            <v>6056</v>
          </cell>
          <cell r="P660">
            <v>6087</v>
          </cell>
          <cell r="Q660">
            <v>6118</v>
          </cell>
          <cell r="R660">
            <v>6148</v>
          </cell>
          <cell r="S660">
            <v>6179</v>
          </cell>
          <cell r="T660">
            <v>6209</v>
          </cell>
          <cell r="U660">
            <v>6240</v>
          </cell>
          <cell r="V660">
            <v>6271</v>
          </cell>
          <cell r="W660">
            <v>6300</v>
          </cell>
          <cell r="X660">
            <v>6331</v>
          </cell>
          <cell r="Y660">
            <v>6361</v>
          </cell>
          <cell r="Z660">
            <v>6392</v>
          </cell>
          <cell r="AA660">
            <v>6422</v>
          </cell>
          <cell r="AB660">
            <v>6453</v>
          </cell>
          <cell r="AC660">
            <v>6484</v>
          </cell>
          <cell r="AD660">
            <v>6514</v>
          </cell>
          <cell r="AE660">
            <v>6545</v>
          </cell>
          <cell r="AF660">
            <v>6575</v>
          </cell>
          <cell r="AG660">
            <v>6606</v>
          </cell>
          <cell r="AH660">
            <v>6637</v>
          </cell>
          <cell r="AI660">
            <v>6665</v>
          </cell>
          <cell r="AJ660">
            <v>6696</v>
          </cell>
          <cell r="AK660">
            <v>6726</v>
          </cell>
          <cell r="AL660">
            <v>6757</v>
          </cell>
          <cell r="AM660">
            <v>6787</v>
          </cell>
          <cell r="AN660">
            <v>6818</v>
          </cell>
          <cell r="AO660">
            <v>6849</v>
          </cell>
          <cell r="AP660">
            <v>6879</v>
          </cell>
          <cell r="AQ660">
            <v>6910</v>
          </cell>
          <cell r="AR660">
            <v>6940</v>
          </cell>
        </row>
        <row r="661">
          <cell r="A661" t="str">
            <v>MYLAN LABS, INC.</v>
          </cell>
          <cell r="B661" t="str">
            <v>CHLORDIAZEPOX HCL 07/1994 M/I</v>
          </cell>
          <cell r="C661" t="str">
            <v>Sales $</v>
          </cell>
          <cell r="D661" t="str">
            <v>07/1994 M/I</v>
          </cell>
          <cell r="F661" t="str">
            <v>07</v>
          </cell>
          <cell r="G661" t="str">
            <v>1994</v>
          </cell>
          <cell r="H661" t="str">
            <v>07/1/1994</v>
          </cell>
          <cell r="I661">
            <v>6028</v>
          </cell>
          <cell r="J661">
            <v>6059</v>
          </cell>
          <cell r="K661">
            <v>6087</v>
          </cell>
          <cell r="L661">
            <v>6118</v>
          </cell>
          <cell r="M661">
            <v>6148</v>
          </cell>
          <cell r="N661">
            <v>6179</v>
          </cell>
          <cell r="O661">
            <v>6209</v>
          </cell>
          <cell r="P661">
            <v>6240</v>
          </cell>
          <cell r="Q661">
            <v>6271</v>
          </cell>
          <cell r="R661">
            <v>6301</v>
          </cell>
          <cell r="S661">
            <v>6332</v>
          </cell>
          <cell r="T661">
            <v>6362</v>
          </cell>
          <cell r="U661">
            <v>6393</v>
          </cell>
          <cell r="V661">
            <v>6424</v>
          </cell>
          <cell r="W661">
            <v>6453</v>
          </cell>
          <cell r="X661">
            <v>6484</v>
          </cell>
          <cell r="Y661">
            <v>6514</v>
          </cell>
          <cell r="Z661">
            <v>6545</v>
          </cell>
          <cell r="AA661">
            <v>6575</v>
          </cell>
          <cell r="AB661">
            <v>6606</v>
          </cell>
          <cell r="AC661">
            <v>6637</v>
          </cell>
          <cell r="AD661">
            <v>6667</v>
          </cell>
          <cell r="AE661">
            <v>6698</v>
          </cell>
          <cell r="AF661">
            <v>6728</v>
          </cell>
          <cell r="AG661">
            <v>6759</v>
          </cell>
          <cell r="AH661">
            <v>6790</v>
          </cell>
          <cell r="AI661">
            <v>6818</v>
          </cell>
          <cell r="AJ661">
            <v>6849</v>
          </cell>
          <cell r="AK661">
            <v>6879</v>
          </cell>
          <cell r="AL661">
            <v>6910</v>
          </cell>
          <cell r="AM661">
            <v>6940</v>
          </cell>
          <cell r="AN661">
            <v>6971</v>
          </cell>
          <cell r="AO661">
            <v>7002</v>
          </cell>
          <cell r="AP661">
            <v>7032</v>
          </cell>
          <cell r="AQ661">
            <v>7063</v>
          </cell>
          <cell r="AR661">
            <v>7093</v>
          </cell>
        </row>
        <row r="662">
          <cell r="A662" t="str">
            <v>MYLAN LABS, INC.</v>
          </cell>
          <cell r="B662" t="str">
            <v>CHLOROTHIAZIDE 04/1987 M/I</v>
          </cell>
          <cell r="C662" t="str">
            <v>Sales $</v>
          </cell>
          <cell r="D662" t="str">
            <v>04/1987 M/I</v>
          </cell>
          <cell r="F662" t="str">
            <v>04</v>
          </cell>
          <cell r="G662" t="str">
            <v>1987</v>
          </cell>
          <cell r="H662" t="str">
            <v>04/1/1987</v>
          </cell>
          <cell r="I662">
            <v>8676</v>
          </cell>
          <cell r="J662">
            <v>8707</v>
          </cell>
          <cell r="K662">
            <v>8735</v>
          </cell>
          <cell r="L662">
            <v>8766</v>
          </cell>
          <cell r="M662">
            <v>8796</v>
          </cell>
          <cell r="N662">
            <v>8827</v>
          </cell>
          <cell r="O662">
            <v>8857</v>
          </cell>
          <cell r="P662">
            <v>8888</v>
          </cell>
          <cell r="Q662">
            <v>8919</v>
          </cell>
          <cell r="R662">
            <v>8949</v>
          </cell>
          <cell r="S662">
            <v>8980</v>
          </cell>
          <cell r="T662">
            <v>9010</v>
          </cell>
          <cell r="U662">
            <v>9041</v>
          </cell>
          <cell r="V662">
            <v>9072</v>
          </cell>
          <cell r="W662">
            <v>9101</v>
          </cell>
          <cell r="X662">
            <v>9132</v>
          </cell>
          <cell r="Y662">
            <v>9162</v>
          </cell>
          <cell r="Z662">
            <v>9193</v>
          </cell>
          <cell r="AA662">
            <v>9223</v>
          </cell>
          <cell r="AB662">
            <v>9254</v>
          </cell>
          <cell r="AC662">
            <v>9285</v>
          </cell>
          <cell r="AD662">
            <v>9315</v>
          </cell>
          <cell r="AE662">
            <v>9346</v>
          </cell>
          <cell r="AF662">
            <v>9376</v>
          </cell>
          <cell r="AG662">
            <v>9407</v>
          </cell>
          <cell r="AH662">
            <v>9438</v>
          </cell>
          <cell r="AI662">
            <v>9466</v>
          </cell>
          <cell r="AJ662">
            <v>9497</v>
          </cell>
          <cell r="AK662">
            <v>9527</v>
          </cell>
          <cell r="AL662">
            <v>9558</v>
          </cell>
          <cell r="AM662">
            <v>9588</v>
          </cell>
          <cell r="AN662">
            <v>9619</v>
          </cell>
          <cell r="AO662">
            <v>9650</v>
          </cell>
          <cell r="AP662">
            <v>9680</v>
          </cell>
          <cell r="AQ662">
            <v>9711</v>
          </cell>
          <cell r="AR662">
            <v>9741</v>
          </cell>
        </row>
        <row r="663">
          <cell r="A663" t="str">
            <v>MYLAN LABS, INC.</v>
          </cell>
          <cell r="B663" t="str">
            <v>CHLOROTHIAZIDE 05/1981 MYN</v>
          </cell>
          <cell r="C663" t="str">
            <v>Sales $</v>
          </cell>
          <cell r="D663" t="str">
            <v>05/1981 MYN</v>
          </cell>
          <cell r="F663" t="str">
            <v>05</v>
          </cell>
          <cell r="G663" t="str">
            <v>1981</v>
          </cell>
          <cell r="H663" t="str">
            <v>05/1/1981</v>
          </cell>
          <cell r="I663">
            <v>10837</v>
          </cell>
          <cell r="J663">
            <v>10868</v>
          </cell>
          <cell r="K663">
            <v>10896</v>
          </cell>
          <cell r="L663">
            <v>10927</v>
          </cell>
          <cell r="M663">
            <v>10957</v>
          </cell>
          <cell r="N663">
            <v>10988</v>
          </cell>
          <cell r="O663">
            <v>11018</v>
          </cell>
          <cell r="P663">
            <v>11049</v>
          </cell>
          <cell r="Q663">
            <v>11080</v>
          </cell>
          <cell r="R663">
            <v>11110</v>
          </cell>
          <cell r="S663">
            <v>11141</v>
          </cell>
          <cell r="T663">
            <v>11171</v>
          </cell>
          <cell r="U663">
            <v>11202</v>
          </cell>
          <cell r="V663">
            <v>11233</v>
          </cell>
          <cell r="W663">
            <v>11262</v>
          </cell>
          <cell r="X663">
            <v>11293</v>
          </cell>
          <cell r="Y663">
            <v>11323</v>
          </cell>
          <cell r="Z663">
            <v>11354</v>
          </cell>
          <cell r="AA663">
            <v>11384</v>
          </cell>
          <cell r="AB663">
            <v>11415</v>
          </cell>
          <cell r="AC663">
            <v>11446</v>
          </cell>
          <cell r="AD663">
            <v>11476</v>
          </cell>
          <cell r="AE663">
            <v>11507</v>
          </cell>
          <cell r="AF663">
            <v>11537</v>
          </cell>
          <cell r="AG663">
            <v>11568</v>
          </cell>
          <cell r="AH663">
            <v>11599</v>
          </cell>
          <cell r="AI663">
            <v>11627</v>
          </cell>
          <cell r="AJ663">
            <v>11658</v>
          </cell>
          <cell r="AK663">
            <v>11688</v>
          </cell>
          <cell r="AL663">
            <v>11719</v>
          </cell>
          <cell r="AM663">
            <v>11749</v>
          </cell>
          <cell r="AN663">
            <v>11780</v>
          </cell>
          <cell r="AO663">
            <v>11811</v>
          </cell>
          <cell r="AP663">
            <v>11841</v>
          </cell>
          <cell r="AQ663">
            <v>11872</v>
          </cell>
          <cell r="AR663">
            <v>11902</v>
          </cell>
        </row>
        <row r="664">
          <cell r="A664" t="str">
            <v>MYLAN LABS, INC.</v>
          </cell>
          <cell r="B664" t="str">
            <v>CHLORPROMAZINE HCL 08/1999 M/I</v>
          </cell>
          <cell r="C664" t="str">
            <v>Sales $</v>
          </cell>
          <cell r="D664" t="str">
            <v>08/1999 M/I</v>
          </cell>
          <cell r="F664" t="str">
            <v>08</v>
          </cell>
          <cell r="G664" t="str">
            <v>1999</v>
          </cell>
          <cell r="H664" t="str">
            <v>08/1/1999</v>
          </cell>
          <cell r="I664">
            <v>4171</v>
          </cell>
          <cell r="J664">
            <v>4202</v>
          </cell>
          <cell r="K664">
            <v>4230</v>
          </cell>
          <cell r="L664">
            <v>4261</v>
          </cell>
          <cell r="M664">
            <v>4291</v>
          </cell>
          <cell r="N664">
            <v>4322</v>
          </cell>
          <cell r="O664">
            <v>4352</v>
          </cell>
          <cell r="P664">
            <v>4383</v>
          </cell>
          <cell r="Q664">
            <v>4414</v>
          </cell>
          <cell r="R664">
            <v>4444</v>
          </cell>
          <cell r="S664">
            <v>4475</v>
          </cell>
          <cell r="T664">
            <v>4505</v>
          </cell>
          <cell r="U664">
            <v>4536</v>
          </cell>
          <cell r="V664">
            <v>4567</v>
          </cell>
          <cell r="W664">
            <v>4596</v>
          </cell>
          <cell r="X664">
            <v>4627</v>
          </cell>
          <cell r="Y664">
            <v>4657</v>
          </cell>
          <cell r="Z664">
            <v>4688</v>
          </cell>
          <cell r="AA664">
            <v>4718</v>
          </cell>
          <cell r="AB664">
            <v>4749</v>
          </cell>
          <cell r="AC664">
            <v>4780</v>
          </cell>
          <cell r="AD664">
            <v>4810</v>
          </cell>
          <cell r="AE664">
            <v>4841</v>
          </cell>
          <cell r="AF664">
            <v>4871</v>
          </cell>
          <cell r="AG664">
            <v>4902</v>
          </cell>
          <cell r="AH664">
            <v>4933</v>
          </cell>
          <cell r="AI664">
            <v>4961</v>
          </cell>
          <cell r="AJ664">
            <v>4992</v>
          </cell>
          <cell r="AK664">
            <v>5022</v>
          </cell>
          <cell r="AL664">
            <v>5053</v>
          </cell>
          <cell r="AM664">
            <v>5083</v>
          </cell>
          <cell r="AN664">
            <v>5114</v>
          </cell>
          <cell r="AO664">
            <v>5145</v>
          </cell>
          <cell r="AP664">
            <v>5175</v>
          </cell>
          <cell r="AQ664">
            <v>5206</v>
          </cell>
          <cell r="AR664">
            <v>5236</v>
          </cell>
        </row>
        <row r="665">
          <cell r="A665" t="str">
            <v>MYLAN LABS, INC.</v>
          </cell>
          <cell r="B665" t="str">
            <v>CHLORPROPAMIDE 02/1988 MYN</v>
          </cell>
          <cell r="C665" t="str">
            <v>Sales $</v>
          </cell>
          <cell r="D665" t="str">
            <v>02/1988 MYN</v>
          </cell>
          <cell r="F665" t="str">
            <v>02</v>
          </cell>
          <cell r="G665" t="str">
            <v>1988</v>
          </cell>
          <cell r="H665" t="str">
            <v>02/1/1988</v>
          </cell>
          <cell r="I665">
            <v>8370</v>
          </cell>
          <cell r="J665">
            <v>8401</v>
          </cell>
          <cell r="K665">
            <v>8429</v>
          </cell>
          <cell r="L665">
            <v>8460</v>
          </cell>
          <cell r="M665">
            <v>8490</v>
          </cell>
          <cell r="N665">
            <v>8521</v>
          </cell>
          <cell r="O665">
            <v>8551</v>
          </cell>
          <cell r="P665">
            <v>8582</v>
          </cell>
          <cell r="Q665">
            <v>8613</v>
          </cell>
          <cell r="R665">
            <v>8643</v>
          </cell>
          <cell r="S665">
            <v>8674</v>
          </cell>
          <cell r="T665">
            <v>8704</v>
          </cell>
          <cell r="U665">
            <v>8735</v>
          </cell>
          <cell r="V665">
            <v>8766</v>
          </cell>
          <cell r="W665">
            <v>8795</v>
          </cell>
          <cell r="X665">
            <v>8826</v>
          </cell>
          <cell r="Y665">
            <v>8856</v>
          </cell>
          <cell r="Z665">
            <v>8887</v>
          </cell>
          <cell r="AA665">
            <v>8917</v>
          </cell>
          <cell r="AB665">
            <v>8948</v>
          </cell>
          <cell r="AC665">
            <v>8979</v>
          </cell>
          <cell r="AD665">
            <v>9009</v>
          </cell>
          <cell r="AE665">
            <v>9040</v>
          </cell>
          <cell r="AF665">
            <v>9070</v>
          </cell>
          <cell r="AG665">
            <v>9101</v>
          </cell>
          <cell r="AH665">
            <v>9132</v>
          </cell>
          <cell r="AI665">
            <v>9160</v>
          </cell>
          <cell r="AJ665">
            <v>9191</v>
          </cell>
          <cell r="AK665">
            <v>9221</v>
          </cell>
          <cell r="AL665">
            <v>9252</v>
          </cell>
          <cell r="AM665">
            <v>9282</v>
          </cell>
          <cell r="AN665">
            <v>9313</v>
          </cell>
          <cell r="AO665">
            <v>9344</v>
          </cell>
          <cell r="AP665">
            <v>9374</v>
          </cell>
          <cell r="AQ665">
            <v>9405</v>
          </cell>
          <cell r="AR665">
            <v>9435</v>
          </cell>
        </row>
        <row r="666">
          <cell r="A666" t="str">
            <v>MYLAN LABS, INC.</v>
          </cell>
          <cell r="B666" t="str">
            <v>CHLORPROPAMIDE 10/1985 M/I</v>
          </cell>
          <cell r="C666" t="str">
            <v>Sales $</v>
          </cell>
          <cell r="D666" t="str">
            <v>10/1985 M/I</v>
          </cell>
          <cell r="F666" t="str">
            <v>10</v>
          </cell>
          <cell r="G666" t="str">
            <v>1985</v>
          </cell>
          <cell r="H666" t="str">
            <v>10/1/1985</v>
          </cell>
          <cell r="I666">
            <v>9223</v>
          </cell>
          <cell r="J666">
            <v>9254</v>
          </cell>
          <cell r="K666">
            <v>9282</v>
          </cell>
          <cell r="L666">
            <v>9313</v>
          </cell>
          <cell r="M666">
            <v>9343</v>
          </cell>
          <cell r="N666">
            <v>9374</v>
          </cell>
          <cell r="O666">
            <v>9404</v>
          </cell>
          <cell r="P666">
            <v>9435</v>
          </cell>
          <cell r="Q666">
            <v>9466</v>
          </cell>
          <cell r="R666">
            <v>9496</v>
          </cell>
          <cell r="S666">
            <v>9527</v>
          </cell>
          <cell r="T666">
            <v>9557</v>
          </cell>
          <cell r="U666">
            <v>9588</v>
          </cell>
          <cell r="V666">
            <v>9619</v>
          </cell>
          <cell r="W666">
            <v>9648</v>
          </cell>
          <cell r="X666">
            <v>9679</v>
          </cell>
          <cell r="Y666">
            <v>9709</v>
          </cell>
          <cell r="Z666">
            <v>9740</v>
          </cell>
          <cell r="AA666">
            <v>9770</v>
          </cell>
          <cell r="AB666">
            <v>9801</v>
          </cell>
          <cell r="AC666">
            <v>9832</v>
          </cell>
          <cell r="AD666">
            <v>9862</v>
          </cell>
          <cell r="AE666">
            <v>9893</v>
          </cell>
          <cell r="AF666">
            <v>9923</v>
          </cell>
          <cell r="AG666">
            <v>9954</v>
          </cell>
          <cell r="AH666">
            <v>9985</v>
          </cell>
          <cell r="AI666">
            <v>10013</v>
          </cell>
          <cell r="AJ666">
            <v>10044</v>
          </cell>
          <cell r="AK666">
            <v>10074</v>
          </cell>
          <cell r="AL666">
            <v>10105</v>
          </cell>
          <cell r="AM666">
            <v>10135</v>
          </cell>
          <cell r="AN666">
            <v>10166</v>
          </cell>
          <cell r="AO666">
            <v>10197</v>
          </cell>
          <cell r="AP666">
            <v>10227</v>
          </cell>
          <cell r="AQ666">
            <v>10258</v>
          </cell>
          <cell r="AR666">
            <v>10288</v>
          </cell>
        </row>
        <row r="667">
          <cell r="A667" t="str">
            <v>MYLAN LABS, INC.</v>
          </cell>
          <cell r="B667" t="str">
            <v>CHLORTHALIDONE 03/1984 MYN</v>
          </cell>
          <cell r="C667" t="str">
            <v>Sales $</v>
          </cell>
          <cell r="D667" t="str">
            <v>03/1984 MYN</v>
          </cell>
          <cell r="F667" t="str">
            <v>03</v>
          </cell>
          <cell r="G667" t="str">
            <v>1984</v>
          </cell>
          <cell r="H667" t="str">
            <v>03/1/1984</v>
          </cell>
          <cell r="I667">
            <v>9802</v>
          </cell>
          <cell r="J667">
            <v>9833</v>
          </cell>
          <cell r="K667">
            <v>9861</v>
          </cell>
          <cell r="L667">
            <v>9892</v>
          </cell>
          <cell r="M667">
            <v>9922</v>
          </cell>
          <cell r="N667">
            <v>9953</v>
          </cell>
          <cell r="O667">
            <v>9983</v>
          </cell>
          <cell r="P667">
            <v>10014</v>
          </cell>
          <cell r="Q667">
            <v>10045</v>
          </cell>
          <cell r="R667">
            <v>10075</v>
          </cell>
          <cell r="S667">
            <v>10106</v>
          </cell>
          <cell r="T667">
            <v>10136</v>
          </cell>
          <cell r="U667">
            <v>10167</v>
          </cell>
          <cell r="V667">
            <v>10198</v>
          </cell>
          <cell r="W667">
            <v>10227</v>
          </cell>
          <cell r="X667">
            <v>10258</v>
          </cell>
          <cell r="Y667">
            <v>10288</v>
          </cell>
          <cell r="Z667">
            <v>10319</v>
          </cell>
          <cell r="AA667">
            <v>10349</v>
          </cell>
          <cell r="AB667">
            <v>10380</v>
          </cell>
          <cell r="AC667">
            <v>10411</v>
          </cell>
          <cell r="AD667">
            <v>10441</v>
          </cell>
          <cell r="AE667">
            <v>10472</v>
          </cell>
          <cell r="AF667">
            <v>10502</v>
          </cell>
          <cell r="AG667">
            <v>10533</v>
          </cell>
          <cell r="AH667">
            <v>10564</v>
          </cell>
          <cell r="AI667">
            <v>10592</v>
          </cell>
          <cell r="AJ667">
            <v>10623</v>
          </cell>
          <cell r="AK667">
            <v>10653</v>
          </cell>
          <cell r="AL667">
            <v>10684</v>
          </cell>
          <cell r="AM667">
            <v>10714</v>
          </cell>
          <cell r="AN667">
            <v>10745</v>
          </cell>
          <cell r="AO667">
            <v>10776</v>
          </cell>
          <cell r="AP667">
            <v>10806</v>
          </cell>
          <cell r="AQ667">
            <v>10837</v>
          </cell>
          <cell r="AR667">
            <v>10867</v>
          </cell>
        </row>
        <row r="668">
          <cell r="A668" t="str">
            <v>MYLAN LABS, INC.</v>
          </cell>
          <cell r="B668" t="str">
            <v>CHLORTHALIDONE 05/1984 M/I</v>
          </cell>
          <cell r="C668" t="str">
            <v>Sales $</v>
          </cell>
          <cell r="D668" t="str">
            <v>05/1984 M/I</v>
          </cell>
          <cell r="F668" t="str">
            <v>05</v>
          </cell>
          <cell r="G668" t="str">
            <v>1984</v>
          </cell>
          <cell r="H668" t="str">
            <v>05/1/1984</v>
          </cell>
          <cell r="I668">
            <v>9741</v>
          </cell>
          <cell r="J668">
            <v>9772</v>
          </cell>
          <cell r="K668">
            <v>9800</v>
          </cell>
          <cell r="L668">
            <v>9831</v>
          </cell>
          <cell r="M668">
            <v>9861</v>
          </cell>
          <cell r="N668">
            <v>9892</v>
          </cell>
          <cell r="O668">
            <v>9922</v>
          </cell>
          <cell r="P668">
            <v>9953</v>
          </cell>
          <cell r="Q668">
            <v>9984</v>
          </cell>
          <cell r="R668">
            <v>10014</v>
          </cell>
          <cell r="S668">
            <v>10045</v>
          </cell>
          <cell r="T668">
            <v>10075</v>
          </cell>
          <cell r="U668">
            <v>10106</v>
          </cell>
          <cell r="V668">
            <v>10137</v>
          </cell>
          <cell r="W668">
            <v>10166</v>
          </cell>
          <cell r="X668">
            <v>10197</v>
          </cell>
          <cell r="Y668">
            <v>10227</v>
          </cell>
          <cell r="Z668">
            <v>10258</v>
          </cell>
          <cell r="AA668">
            <v>10288</v>
          </cell>
          <cell r="AB668">
            <v>10319</v>
          </cell>
          <cell r="AC668">
            <v>10350</v>
          </cell>
          <cell r="AD668">
            <v>10380</v>
          </cell>
          <cell r="AE668">
            <v>10411</v>
          </cell>
          <cell r="AF668">
            <v>10441</v>
          </cell>
          <cell r="AG668">
            <v>10472</v>
          </cell>
          <cell r="AH668">
            <v>10503</v>
          </cell>
          <cell r="AI668">
            <v>10531</v>
          </cell>
          <cell r="AJ668">
            <v>10562</v>
          </cell>
          <cell r="AK668">
            <v>10592</v>
          </cell>
          <cell r="AL668">
            <v>10623</v>
          </cell>
          <cell r="AM668">
            <v>10653</v>
          </cell>
          <cell r="AN668">
            <v>10684</v>
          </cell>
          <cell r="AO668">
            <v>10715</v>
          </cell>
          <cell r="AP668">
            <v>10745</v>
          </cell>
          <cell r="AQ668">
            <v>10776</v>
          </cell>
          <cell r="AR668">
            <v>10806</v>
          </cell>
        </row>
        <row r="669">
          <cell r="A669" t="str">
            <v>MYLAN LABS, INC.</v>
          </cell>
          <cell r="B669" t="str">
            <v>CHLORZOXAZONE 03/1989 M/I</v>
          </cell>
          <cell r="C669" t="str">
            <v>Sales $</v>
          </cell>
          <cell r="D669" t="str">
            <v>03/1989 M/I</v>
          </cell>
          <cell r="F669" t="str">
            <v>03</v>
          </cell>
          <cell r="G669" t="str">
            <v>1989</v>
          </cell>
          <cell r="H669" t="str">
            <v>03/1/1989</v>
          </cell>
          <cell r="I669">
            <v>7976</v>
          </cell>
          <cell r="J669">
            <v>8007</v>
          </cell>
          <cell r="K669">
            <v>8035</v>
          </cell>
          <cell r="L669">
            <v>8066</v>
          </cell>
          <cell r="M669">
            <v>8096</v>
          </cell>
          <cell r="N669">
            <v>8127</v>
          </cell>
          <cell r="O669">
            <v>8157</v>
          </cell>
          <cell r="P669">
            <v>8188</v>
          </cell>
          <cell r="Q669">
            <v>8219</v>
          </cell>
          <cell r="R669">
            <v>8249</v>
          </cell>
          <cell r="S669">
            <v>8280</v>
          </cell>
          <cell r="T669">
            <v>8310</v>
          </cell>
          <cell r="U669">
            <v>8341</v>
          </cell>
          <cell r="V669">
            <v>8372</v>
          </cell>
          <cell r="W669">
            <v>8401</v>
          </cell>
          <cell r="X669">
            <v>8432</v>
          </cell>
          <cell r="Y669">
            <v>8462</v>
          </cell>
          <cell r="Z669">
            <v>8493</v>
          </cell>
          <cell r="AA669">
            <v>8523</v>
          </cell>
          <cell r="AB669">
            <v>8554</v>
          </cell>
          <cell r="AC669">
            <v>8585</v>
          </cell>
          <cell r="AD669">
            <v>8615</v>
          </cell>
          <cell r="AE669">
            <v>8646</v>
          </cell>
          <cell r="AF669">
            <v>8676</v>
          </cell>
          <cell r="AG669">
            <v>8707</v>
          </cell>
          <cell r="AH669">
            <v>8738</v>
          </cell>
          <cell r="AI669">
            <v>8766</v>
          </cell>
          <cell r="AJ669">
            <v>8797</v>
          </cell>
          <cell r="AK669">
            <v>8827</v>
          </cell>
          <cell r="AL669">
            <v>8858</v>
          </cell>
          <cell r="AM669">
            <v>8888</v>
          </cell>
          <cell r="AN669">
            <v>8919</v>
          </cell>
          <cell r="AO669">
            <v>8950</v>
          </cell>
          <cell r="AP669">
            <v>8980</v>
          </cell>
          <cell r="AQ669">
            <v>9011</v>
          </cell>
          <cell r="AR669">
            <v>9041</v>
          </cell>
        </row>
        <row r="670">
          <cell r="A670" t="str">
            <v>MYLAN LABS, INC.</v>
          </cell>
          <cell r="B670" t="str">
            <v>CIDOFOVIR 03/2013 M/I</v>
          </cell>
          <cell r="C670" t="str">
            <v>Sales $</v>
          </cell>
          <cell r="D670" t="str">
            <v>03/2013 M/I</v>
          </cell>
          <cell r="F670" t="str">
            <v>03</v>
          </cell>
          <cell r="G670" t="str">
            <v>2013</v>
          </cell>
          <cell r="H670" t="str">
            <v>03/1/2013</v>
          </cell>
          <cell r="I670">
            <v>-790</v>
          </cell>
          <cell r="J670">
            <v>-759</v>
          </cell>
          <cell r="K670">
            <v>-731</v>
          </cell>
          <cell r="L670">
            <v>-700</v>
          </cell>
          <cell r="M670">
            <v>-670</v>
          </cell>
          <cell r="N670">
            <v>-639</v>
          </cell>
          <cell r="O670">
            <v>-609</v>
          </cell>
          <cell r="P670">
            <v>-578</v>
          </cell>
          <cell r="Q670">
            <v>-547</v>
          </cell>
          <cell r="R670">
            <v>-517</v>
          </cell>
          <cell r="S670">
            <v>-486</v>
          </cell>
          <cell r="T670">
            <v>-456</v>
          </cell>
          <cell r="U670">
            <v>-425</v>
          </cell>
          <cell r="V670">
            <v>-394</v>
          </cell>
          <cell r="W670">
            <v>-365</v>
          </cell>
          <cell r="X670">
            <v>-334</v>
          </cell>
          <cell r="Y670">
            <v>-304</v>
          </cell>
          <cell r="Z670">
            <v>-273</v>
          </cell>
          <cell r="AA670">
            <v>-243</v>
          </cell>
          <cell r="AB670">
            <v>-212</v>
          </cell>
          <cell r="AC670">
            <v>-181</v>
          </cell>
          <cell r="AD670">
            <v>-151</v>
          </cell>
          <cell r="AE670">
            <v>-120</v>
          </cell>
          <cell r="AF670">
            <v>-90</v>
          </cell>
          <cell r="AG670">
            <v>-59</v>
          </cell>
          <cell r="AH670">
            <v>-28</v>
          </cell>
          <cell r="AI670">
            <v>0</v>
          </cell>
          <cell r="AJ670">
            <v>31</v>
          </cell>
          <cell r="AK670">
            <v>61</v>
          </cell>
          <cell r="AL670">
            <v>92</v>
          </cell>
          <cell r="AM670">
            <v>122</v>
          </cell>
          <cell r="AN670">
            <v>153</v>
          </cell>
          <cell r="AO670">
            <v>184</v>
          </cell>
          <cell r="AP670">
            <v>214</v>
          </cell>
          <cell r="AQ670">
            <v>245</v>
          </cell>
          <cell r="AR670">
            <v>275</v>
          </cell>
        </row>
        <row r="671">
          <cell r="A671" t="str">
            <v>MYLAN LABS, INC.</v>
          </cell>
          <cell r="B671" t="str">
            <v>CILOSTAZOL 03/2006 M/I</v>
          </cell>
          <cell r="C671" t="str">
            <v>Sales $</v>
          </cell>
          <cell r="D671" t="str">
            <v>03/2006 M/I</v>
          </cell>
          <cell r="F671" t="str">
            <v>03</v>
          </cell>
          <cell r="G671" t="str">
            <v>2006</v>
          </cell>
          <cell r="H671" t="str">
            <v>03/1/2006</v>
          </cell>
          <cell r="I671">
            <v>1767</v>
          </cell>
          <cell r="J671">
            <v>1798</v>
          </cell>
          <cell r="K671">
            <v>1826</v>
          </cell>
          <cell r="L671">
            <v>1857</v>
          </cell>
          <cell r="M671">
            <v>1887</v>
          </cell>
          <cell r="N671">
            <v>1918</v>
          </cell>
          <cell r="O671">
            <v>1948</v>
          </cell>
          <cell r="P671">
            <v>1979</v>
          </cell>
          <cell r="Q671">
            <v>2010</v>
          </cell>
          <cell r="R671">
            <v>2040</v>
          </cell>
          <cell r="S671">
            <v>2071</v>
          </cell>
          <cell r="T671">
            <v>2101</v>
          </cell>
          <cell r="U671">
            <v>2132</v>
          </cell>
          <cell r="V671">
            <v>2163</v>
          </cell>
          <cell r="W671">
            <v>2192</v>
          </cell>
          <cell r="X671">
            <v>2223</v>
          </cell>
          <cell r="Y671">
            <v>2253</v>
          </cell>
          <cell r="Z671">
            <v>2284</v>
          </cell>
          <cell r="AA671">
            <v>2314</v>
          </cell>
          <cell r="AB671">
            <v>2345</v>
          </cell>
          <cell r="AC671">
            <v>2376</v>
          </cell>
          <cell r="AD671">
            <v>2406</v>
          </cell>
          <cell r="AE671">
            <v>2437</v>
          </cell>
          <cell r="AF671">
            <v>2467</v>
          </cell>
          <cell r="AG671">
            <v>2498</v>
          </cell>
          <cell r="AH671">
            <v>2529</v>
          </cell>
          <cell r="AI671">
            <v>2557</v>
          </cell>
          <cell r="AJ671">
            <v>2588</v>
          </cell>
          <cell r="AK671">
            <v>2618</v>
          </cell>
          <cell r="AL671">
            <v>2649</v>
          </cell>
          <cell r="AM671">
            <v>2679</v>
          </cell>
          <cell r="AN671">
            <v>2710</v>
          </cell>
          <cell r="AO671">
            <v>2741</v>
          </cell>
          <cell r="AP671">
            <v>2771</v>
          </cell>
          <cell r="AQ671">
            <v>2802</v>
          </cell>
          <cell r="AR671">
            <v>2832</v>
          </cell>
        </row>
        <row r="672">
          <cell r="A672" t="str">
            <v>MYLAN LABS, INC.</v>
          </cell>
          <cell r="B672" t="str">
            <v>CILOSTAZOL 06/2006 MYN</v>
          </cell>
          <cell r="C672" t="str">
            <v>Sales $</v>
          </cell>
          <cell r="D672" t="str">
            <v>06/2006 MYN</v>
          </cell>
          <cell r="F672" t="str">
            <v>06</v>
          </cell>
          <cell r="G672" t="str">
            <v>2006</v>
          </cell>
          <cell r="H672" t="str">
            <v>06/1/2006</v>
          </cell>
          <cell r="I672">
            <v>1675</v>
          </cell>
          <cell r="J672">
            <v>1706</v>
          </cell>
          <cell r="K672">
            <v>1734</v>
          </cell>
          <cell r="L672">
            <v>1765</v>
          </cell>
          <cell r="M672">
            <v>1795</v>
          </cell>
          <cell r="N672">
            <v>1826</v>
          </cell>
          <cell r="O672">
            <v>1856</v>
          </cell>
          <cell r="P672">
            <v>1887</v>
          </cell>
          <cell r="Q672">
            <v>1918</v>
          </cell>
          <cell r="R672">
            <v>1948</v>
          </cell>
          <cell r="S672">
            <v>1979</v>
          </cell>
          <cell r="T672">
            <v>2009</v>
          </cell>
          <cell r="U672">
            <v>2040</v>
          </cell>
          <cell r="V672">
            <v>2071</v>
          </cell>
          <cell r="W672">
            <v>2100</v>
          </cell>
          <cell r="X672">
            <v>2131</v>
          </cell>
          <cell r="Y672">
            <v>2161</v>
          </cell>
          <cell r="Z672">
            <v>2192</v>
          </cell>
          <cell r="AA672">
            <v>2222</v>
          </cell>
          <cell r="AB672">
            <v>2253</v>
          </cell>
          <cell r="AC672">
            <v>2284</v>
          </cell>
          <cell r="AD672">
            <v>2314</v>
          </cell>
          <cell r="AE672">
            <v>2345</v>
          </cell>
          <cell r="AF672">
            <v>2375</v>
          </cell>
          <cell r="AG672">
            <v>2406</v>
          </cell>
          <cell r="AH672">
            <v>2437</v>
          </cell>
          <cell r="AI672">
            <v>2465</v>
          </cell>
          <cell r="AJ672">
            <v>2496</v>
          </cell>
          <cell r="AK672">
            <v>2526</v>
          </cell>
          <cell r="AL672">
            <v>2557</v>
          </cell>
          <cell r="AM672">
            <v>2587</v>
          </cell>
          <cell r="AN672">
            <v>2618</v>
          </cell>
          <cell r="AO672">
            <v>2649</v>
          </cell>
          <cell r="AP672">
            <v>2679</v>
          </cell>
          <cell r="AQ672">
            <v>2710</v>
          </cell>
          <cell r="AR672">
            <v>2740</v>
          </cell>
        </row>
        <row r="673">
          <cell r="A673" t="str">
            <v>MYLAN LABS, INC.</v>
          </cell>
          <cell r="B673" t="str">
            <v>CIMETIDINE 03/1988 M/I</v>
          </cell>
          <cell r="C673" t="str">
            <v>Sales $</v>
          </cell>
          <cell r="D673" t="str">
            <v>03/1988 M/I</v>
          </cell>
          <cell r="F673" t="str">
            <v>03</v>
          </cell>
          <cell r="G673" t="str">
            <v>1988</v>
          </cell>
          <cell r="H673" t="str">
            <v>03/1/1988</v>
          </cell>
          <cell r="I673">
            <v>8341</v>
          </cell>
          <cell r="J673">
            <v>8372</v>
          </cell>
          <cell r="K673">
            <v>8400</v>
          </cell>
          <cell r="L673">
            <v>8431</v>
          </cell>
          <cell r="M673">
            <v>8461</v>
          </cell>
          <cell r="N673">
            <v>8492</v>
          </cell>
          <cell r="O673">
            <v>8522</v>
          </cell>
          <cell r="P673">
            <v>8553</v>
          </cell>
          <cell r="Q673">
            <v>8584</v>
          </cell>
          <cell r="R673">
            <v>8614</v>
          </cell>
          <cell r="S673">
            <v>8645</v>
          </cell>
          <cell r="T673">
            <v>8675</v>
          </cell>
          <cell r="U673">
            <v>8706</v>
          </cell>
          <cell r="V673">
            <v>8737</v>
          </cell>
          <cell r="W673">
            <v>8766</v>
          </cell>
          <cell r="X673">
            <v>8797</v>
          </cell>
          <cell r="Y673">
            <v>8827</v>
          </cell>
          <cell r="Z673">
            <v>8858</v>
          </cell>
          <cell r="AA673">
            <v>8888</v>
          </cell>
          <cell r="AB673">
            <v>8919</v>
          </cell>
          <cell r="AC673">
            <v>8950</v>
          </cell>
          <cell r="AD673">
            <v>8980</v>
          </cell>
          <cell r="AE673">
            <v>9011</v>
          </cell>
          <cell r="AF673">
            <v>9041</v>
          </cell>
          <cell r="AG673">
            <v>9072</v>
          </cell>
          <cell r="AH673">
            <v>9103</v>
          </cell>
          <cell r="AI673">
            <v>9131</v>
          </cell>
          <cell r="AJ673">
            <v>9162</v>
          </cell>
          <cell r="AK673">
            <v>9192</v>
          </cell>
          <cell r="AL673">
            <v>9223</v>
          </cell>
          <cell r="AM673">
            <v>9253</v>
          </cell>
          <cell r="AN673">
            <v>9284</v>
          </cell>
          <cell r="AO673">
            <v>9315</v>
          </cell>
          <cell r="AP673">
            <v>9345</v>
          </cell>
          <cell r="AQ673">
            <v>9376</v>
          </cell>
          <cell r="AR673">
            <v>9406</v>
          </cell>
        </row>
        <row r="674">
          <cell r="A674" t="str">
            <v>MYLAN LABS, INC.</v>
          </cell>
          <cell r="B674" t="str">
            <v>CIMETIDINE 05/1994 MYN</v>
          </cell>
          <cell r="C674" t="str">
            <v>Sales $</v>
          </cell>
          <cell r="D674" t="str">
            <v>05/1994 MYN</v>
          </cell>
          <cell r="F674" t="str">
            <v>05</v>
          </cell>
          <cell r="G674" t="str">
            <v>1994</v>
          </cell>
          <cell r="H674" t="str">
            <v>05/1/1994</v>
          </cell>
          <cell r="I674">
            <v>6089</v>
          </cell>
          <cell r="J674">
            <v>6120</v>
          </cell>
          <cell r="K674">
            <v>6148</v>
          </cell>
          <cell r="L674">
            <v>6179</v>
          </cell>
          <cell r="M674">
            <v>6209</v>
          </cell>
          <cell r="N674">
            <v>6240</v>
          </cell>
          <cell r="O674">
            <v>6270</v>
          </cell>
          <cell r="P674">
            <v>6301</v>
          </cell>
          <cell r="Q674">
            <v>6332</v>
          </cell>
          <cell r="R674">
            <v>6362</v>
          </cell>
          <cell r="S674">
            <v>6393</v>
          </cell>
          <cell r="T674">
            <v>6423</v>
          </cell>
          <cell r="U674">
            <v>6454</v>
          </cell>
          <cell r="V674">
            <v>6485</v>
          </cell>
          <cell r="W674">
            <v>6514</v>
          </cell>
          <cell r="X674">
            <v>6545</v>
          </cell>
          <cell r="Y674">
            <v>6575</v>
          </cell>
          <cell r="Z674">
            <v>6606</v>
          </cell>
          <cell r="AA674">
            <v>6636</v>
          </cell>
          <cell r="AB674">
            <v>6667</v>
          </cell>
          <cell r="AC674">
            <v>6698</v>
          </cell>
          <cell r="AD674">
            <v>6728</v>
          </cell>
          <cell r="AE674">
            <v>6759</v>
          </cell>
          <cell r="AF674">
            <v>6789</v>
          </cell>
          <cell r="AG674">
            <v>6820</v>
          </cell>
          <cell r="AH674">
            <v>6851</v>
          </cell>
          <cell r="AI674">
            <v>6879</v>
          </cell>
          <cell r="AJ674">
            <v>6910</v>
          </cell>
          <cell r="AK674">
            <v>6940</v>
          </cell>
          <cell r="AL674">
            <v>6971</v>
          </cell>
          <cell r="AM674">
            <v>7001</v>
          </cell>
          <cell r="AN674">
            <v>7032</v>
          </cell>
          <cell r="AO674">
            <v>7063</v>
          </cell>
          <cell r="AP674">
            <v>7093</v>
          </cell>
          <cell r="AQ674">
            <v>7124</v>
          </cell>
          <cell r="AR674">
            <v>7154</v>
          </cell>
        </row>
        <row r="675">
          <cell r="A675" t="str">
            <v>MYLAN LABS, INC.</v>
          </cell>
          <cell r="B675" t="str">
            <v>CIPROFLOXACIN HCL 07/2004 M/I</v>
          </cell>
          <cell r="C675" t="str">
            <v>Sales $</v>
          </cell>
          <cell r="D675" t="str">
            <v>07/2004 M/I</v>
          </cell>
          <cell r="F675" t="str">
            <v>07</v>
          </cell>
          <cell r="G675" t="str">
            <v>2004</v>
          </cell>
          <cell r="H675" t="str">
            <v>07/1/2004</v>
          </cell>
          <cell r="I675">
            <v>2375</v>
          </cell>
          <cell r="J675">
            <v>2406</v>
          </cell>
          <cell r="K675">
            <v>2434</v>
          </cell>
          <cell r="L675">
            <v>2465</v>
          </cell>
          <cell r="M675">
            <v>2495</v>
          </cell>
          <cell r="N675">
            <v>2526</v>
          </cell>
          <cell r="O675">
            <v>2556</v>
          </cell>
          <cell r="P675">
            <v>2587</v>
          </cell>
          <cell r="Q675">
            <v>2618</v>
          </cell>
          <cell r="R675">
            <v>2648</v>
          </cell>
          <cell r="S675">
            <v>2679</v>
          </cell>
          <cell r="T675">
            <v>2709</v>
          </cell>
          <cell r="U675">
            <v>2740</v>
          </cell>
          <cell r="V675">
            <v>2771</v>
          </cell>
          <cell r="W675">
            <v>2800</v>
          </cell>
          <cell r="X675">
            <v>2831</v>
          </cell>
          <cell r="Y675">
            <v>2861</v>
          </cell>
          <cell r="Z675">
            <v>2892</v>
          </cell>
          <cell r="AA675">
            <v>2922</v>
          </cell>
          <cell r="AB675">
            <v>2953</v>
          </cell>
          <cell r="AC675">
            <v>2984</v>
          </cell>
          <cell r="AD675">
            <v>3014</v>
          </cell>
          <cell r="AE675">
            <v>3045</v>
          </cell>
          <cell r="AF675">
            <v>3075</v>
          </cell>
          <cell r="AG675">
            <v>3106</v>
          </cell>
          <cell r="AH675">
            <v>3137</v>
          </cell>
          <cell r="AI675">
            <v>3165</v>
          </cell>
          <cell r="AJ675">
            <v>3196</v>
          </cell>
          <cell r="AK675">
            <v>3226</v>
          </cell>
          <cell r="AL675">
            <v>3257</v>
          </cell>
          <cell r="AM675">
            <v>3287</v>
          </cell>
          <cell r="AN675">
            <v>3318</v>
          </cell>
          <cell r="AO675">
            <v>3349</v>
          </cell>
          <cell r="AP675">
            <v>3379</v>
          </cell>
          <cell r="AQ675">
            <v>3410</v>
          </cell>
          <cell r="AR675">
            <v>3440</v>
          </cell>
        </row>
        <row r="676">
          <cell r="A676" t="str">
            <v>MYLAN LABS, INC.</v>
          </cell>
          <cell r="B676" t="str">
            <v>CIPROFLOXACIN HCL 12/2003 MYN</v>
          </cell>
          <cell r="C676" t="str">
            <v>Sales $</v>
          </cell>
          <cell r="D676" t="str">
            <v>12/2003 MYN</v>
          </cell>
          <cell r="F676" t="str">
            <v>12</v>
          </cell>
          <cell r="G676" t="str">
            <v>2003</v>
          </cell>
          <cell r="H676" t="str">
            <v>12/1/2003</v>
          </cell>
          <cell r="I676">
            <v>2588</v>
          </cell>
          <cell r="J676">
            <v>2619</v>
          </cell>
          <cell r="K676">
            <v>2647</v>
          </cell>
          <cell r="L676">
            <v>2678</v>
          </cell>
          <cell r="M676">
            <v>2708</v>
          </cell>
          <cell r="N676">
            <v>2739</v>
          </cell>
          <cell r="O676">
            <v>2769</v>
          </cell>
          <cell r="P676">
            <v>2800</v>
          </cell>
          <cell r="Q676">
            <v>2831</v>
          </cell>
          <cell r="R676">
            <v>2861</v>
          </cell>
          <cell r="S676">
            <v>2892</v>
          </cell>
          <cell r="T676">
            <v>2922</v>
          </cell>
          <cell r="U676">
            <v>2953</v>
          </cell>
          <cell r="V676">
            <v>2984</v>
          </cell>
          <cell r="W676">
            <v>3013</v>
          </cell>
          <cell r="X676">
            <v>3044</v>
          </cell>
          <cell r="Y676">
            <v>3074</v>
          </cell>
          <cell r="Z676">
            <v>3105</v>
          </cell>
          <cell r="AA676">
            <v>3135</v>
          </cell>
          <cell r="AB676">
            <v>3166</v>
          </cell>
          <cell r="AC676">
            <v>3197</v>
          </cell>
          <cell r="AD676">
            <v>3227</v>
          </cell>
          <cell r="AE676">
            <v>3258</v>
          </cell>
          <cell r="AF676">
            <v>3288</v>
          </cell>
          <cell r="AG676">
            <v>3319</v>
          </cell>
          <cell r="AH676">
            <v>3350</v>
          </cell>
          <cell r="AI676">
            <v>3378</v>
          </cell>
          <cell r="AJ676">
            <v>3409</v>
          </cell>
          <cell r="AK676">
            <v>3439</v>
          </cell>
          <cell r="AL676">
            <v>3470</v>
          </cell>
          <cell r="AM676">
            <v>3500</v>
          </cell>
          <cell r="AN676">
            <v>3531</v>
          </cell>
          <cell r="AO676">
            <v>3562</v>
          </cell>
          <cell r="AP676">
            <v>3592</v>
          </cell>
          <cell r="AQ676">
            <v>3623</v>
          </cell>
          <cell r="AR676">
            <v>3653</v>
          </cell>
        </row>
        <row r="677">
          <cell r="A677" t="str">
            <v>MYLAN LABS, INC.</v>
          </cell>
          <cell r="B677" t="str">
            <v>CIPROFLOXCN HCL ER 03/2007 MYN</v>
          </cell>
          <cell r="C677" t="str">
            <v>Sales $</v>
          </cell>
          <cell r="D677" t="str">
            <v>03/2007 MYN</v>
          </cell>
          <cell r="F677" t="str">
            <v>03</v>
          </cell>
          <cell r="G677" t="str">
            <v>2007</v>
          </cell>
          <cell r="H677" t="str">
            <v>03/1/2007</v>
          </cell>
          <cell r="I677">
            <v>1402</v>
          </cell>
          <cell r="J677">
            <v>1433</v>
          </cell>
          <cell r="K677">
            <v>1461</v>
          </cell>
          <cell r="L677">
            <v>1492</v>
          </cell>
          <cell r="M677">
            <v>1522</v>
          </cell>
          <cell r="N677">
            <v>1553</v>
          </cell>
          <cell r="O677">
            <v>1583</v>
          </cell>
          <cell r="P677">
            <v>1614</v>
          </cell>
          <cell r="Q677">
            <v>1645</v>
          </cell>
          <cell r="R677">
            <v>1675</v>
          </cell>
          <cell r="S677">
            <v>1706</v>
          </cell>
          <cell r="T677">
            <v>1736</v>
          </cell>
          <cell r="U677">
            <v>1767</v>
          </cell>
          <cell r="V677">
            <v>1798</v>
          </cell>
          <cell r="W677">
            <v>1827</v>
          </cell>
          <cell r="X677">
            <v>1858</v>
          </cell>
          <cell r="Y677">
            <v>1888</v>
          </cell>
          <cell r="Z677">
            <v>1919</v>
          </cell>
          <cell r="AA677">
            <v>1949</v>
          </cell>
          <cell r="AB677">
            <v>1980</v>
          </cell>
          <cell r="AC677">
            <v>2011</v>
          </cell>
          <cell r="AD677">
            <v>2041</v>
          </cell>
          <cell r="AE677">
            <v>2072</v>
          </cell>
          <cell r="AF677">
            <v>2102</v>
          </cell>
          <cell r="AG677">
            <v>2133</v>
          </cell>
          <cell r="AH677">
            <v>2164</v>
          </cell>
          <cell r="AI677">
            <v>2192</v>
          </cell>
          <cell r="AJ677">
            <v>2223</v>
          </cell>
          <cell r="AK677">
            <v>2253</v>
          </cell>
          <cell r="AL677">
            <v>2284</v>
          </cell>
          <cell r="AM677">
            <v>2314</v>
          </cell>
          <cell r="AN677">
            <v>2345</v>
          </cell>
          <cell r="AO677">
            <v>2376</v>
          </cell>
          <cell r="AP677">
            <v>2406</v>
          </cell>
          <cell r="AQ677">
            <v>2437</v>
          </cell>
          <cell r="AR677">
            <v>2467</v>
          </cell>
        </row>
        <row r="678">
          <cell r="A678" t="str">
            <v>MYLAN LABS, INC.</v>
          </cell>
          <cell r="B678" t="str">
            <v>CITALOPRAM HBR 08/2008 MYN</v>
          </cell>
          <cell r="C678" t="str">
            <v>Sales $</v>
          </cell>
          <cell r="D678" t="str">
            <v>08/2008 MYN</v>
          </cell>
          <cell r="F678" t="str">
            <v>08</v>
          </cell>
          <cell r="G678" t="str">
            <v>2008</v>
          </cell>
          <cell r="H678" t="str">
            <v>08/1/2008</v>
          </cell>
          <cell r="I678">
            <v>883</v>
          </cell>
          <cell r="J678">
            <v>914</v>
          </cell>
          <cell r="K678">
            <v>942</v>
          </cell>
          <cell r="L678">
            <v>973</v>
          </cell>
          <cell r="M678">
            <v>1003</v>
          </cell>
          <cell r="N678">
            <v>1034</v>
          </cell>
          <cell r="O678">
            <v>1064</v>
          </cell>
          <cell r="P678">
            <v>1095</v>
          </cell>
          <cell r="Q678">
            <v>1126</v>
          </cell>
          <cell r="R678">
            <v>1156</v>
          </cell>
          <cell r="S678">
            <v>1187</v>
          </cell>
          <cell r="T678">
            <v>1217</v>
          </cell>
          <cell r="U678">
            <v>1248</v>
          </cell>
          <cell r="V678">
            <v>1279</v>
          </cell>
          <cell r="W678">
            <v>1308</v>
          </cell>
          <cell r="X678">
            <v>1339</v>
          </cell>
          <cell r="Y678">
            <v>1369</v>
          </cell>
          <cell r="Z678">
            <v>1400</v>
          </cell>
          <cell r="AA678">
            <v>1430</v>
          </cell>
          <cell r="AB678">
            <v>1461</v>
          </cell>
          <cell r="AC678">
            <v>1492</v>
          </cell>
          <cell r="AD678">
            <v>1522</v>
          </cell>
          <cell r="AE678">
            <v>1553</v>
          </cell>
          <cell r="AF678">
            <v>1583</v>
          </cell>
          <cell r="AG678">
            <v>1614</v>
          </cell>
          <cell r="AH678">
            <v>1645</v>
          </cell>
          <cell r="AI678">
            <v>1673</v>
          </cell>
          <cell r="AJ678">
            <v>1704</v>
          </cell>
          <cell r="AK678">
            <v>1734</v>
          </cell>
          <cell r="AL678">
            <v>1765</v>
          </cell>
          <cell r="AM678">
            <v>1795</v>
          </cell>
          <cell r="AN678">
            <v>1826</v>
          </cell>
          <cell r="AO678">
            <v>1857</v>
          </cell>
          <cell r="AP678">
            <v>1887</v>
          </cell>
          <cell r="AQ678">
            <v>1918</v>
          </cell>
          <cell r="AR678">
            <v>1948</v>
          </cell>
        </row>
        <row r="679">
          <cell r="A679" t="str">
            <v>MYLAN LABS, INC.</v>
          </cell>
          <cell r="B679" t="str">
            <v>CLARITHROMYCIN 01/2008 MYN</v>
          </cell>
          <cell r="C679" t="str">
            <v>Sales $</v>
          </cell>
          <cell r="D679" t="str">
            <v>01/2008 MYN</v>
          </cell>
          <cell r="F679" t="str">
            <v>01</v>
          </cell>
          <cell r="G679" t="str">
            <v>2008</v>
          </cell>
          <cell r="H679" t="str">
            <v>01/1/2008</v>
          </cell>
          <cell r="I679">
            <v>1096</v>
          </cell>
          <cell r="J679">
            <v>1127</v>
          </cell>
          <cell r="K679">
            <v>1155</v>
          </cell>
          <cell r="L679">
            <v>1186</v>
          </cell>
          <cell r="M679">
            <v>1216</v>
          </cell>
          <cell r="N679">
            <v>1247</v>
          </cell>
          <cell r="O679">
            <v>1277</v>
          </cell>
          <cell r="P679">
            <v>1308</v>
          </cell>
          <cell r="Q679">
            <v>1339</v>
          </cell>
          <cell r="R679">
            <v>1369</v>
          </cell>
          <cell r="S679">
            <v>1400</v>
          </cell>
          <cell r="T679">
            <v>1430</v>
          </cell>
          <cell r="U679">
            <v>1461</v>
          </cell>
          <cell r="V679">
            <v>1492</v>
          </cell>
          <cell r="W679">
            <v>1521</v>
          </cell>
          <cell r="X679">
            <v>1552</v>
          </cell>
          <cell r="Y679">
            <v>1582</v>
          </cell>
          <cell r="Z679">
            <v>1613</v>
          </cell>
          <cell r="AA679">
            <v>1643</v>
          </cell>
          <cell r="AB679">
            <v>1674</v>
          </cell>
          <cell r="AC679">
            <v>1705</v>
          </cell>
          <cell r="AD679">
            <v>1735</v>
          </cell>
          <cell r="AE679">
            <v>1766</v>
          </cell>
          <cell r="AF679">
            <v>1796</v>
          </cell>
          <cell r="AG679">
            <v>1827</v>
          </cell>
          <cell r="AH679">
            <v>1858</v>
          </cell>
          <cell r="AI679">
            <v>1886</v>
          </cell>
          <cell r="AJ679">
            <v>1917</v>
          </cell>
          <cell r="AK679">
            <v>1947</v>
          </cell>
          <cell r="AL679">
            <v>1978</v>
          </cell>
          <cell r="AM679">
            <v>2008</v>
          </cell>
          <cell r="AN679">
            <v>2039</v>
          </cell>
          <cell r="AO679">
            <v>2070</v>
          </cell>
          <cell r="AP679">
            <v>2100</v>
          </cell>
          <cell r="AQ679">
            <v>2131</v>
          </cell>
          <cell r="AR679">
            <v>2161</v>
          </cell>
        </row>
        <row r="680">
          <cell r="A680" t="str">
            <v>MYLAN LABS, INC.</v>
          </cell>
          <cell r="B680" t="str">
            <v>CLARITHROMYCIN 07/2006 M/I</v>
          </cell>
          <cell r="C680" t="str">
            <v>Sales $</v>
          </cell>
          <cell r="D680" t="str">
            <v>07/2006 M/I</v>
          </cell>
          <cell r="F680" t="str">
            <v>07</v>
          </cell>
          <cell r="G680" t="str">
            <v>2006</v>
          </cell>
          <cell r="H680" t="str">
            <v>07/1/2006</v>
          </cell>
          <cell r="I680">
            <v>1645</v>
          </cell>
          <cell r="J680">
            <v>1676</v>
          </cell>
          <cell r="K680">
            <v>1704</v>
          </cell>
          <cell r="L680">
            <v>1735</v>
          </cell>
          <cell r="M680">
            <v>1765</v>
          </cell>
          <cell r="N680">
            <v>1796</v>
          </cell>
          <cell r="O680">
            <v>1826</v>
          </cell>
          <cell r="P680">
            <v>1857</v>
          </cell>
          <cell r="Q680">
            <v>1888</v>
          </cell>
          <cell r="R680">
            <v>1918</v>
          </cell>
          <cell r="S680">
            <v>1949</v>
          </cell>
          <cell r="T680">
            <v>1979</v>
          </cell>
          <cell r="U680">
            <v>2010</v>
          </cell>
          <cell r="V680">
            <v>2041</v>
          </cell>
          <cell r="W680">
            <v>2070</v>
          </cell>
          <cell r="X680">
            <v>2101</v>
          </cell>
          <cell r="Y680">
            <v>2131</v>
          </cell>
          <cell r="Z680">
            <v>2162</v>
          </cell>
          <cell r="AA680">
            <v>2192</v>
          </cell>
          <cell r="AB680">
            <v>2223</v>
          </cell>
          <cell r="AC680">
            <v>2254</v>
          </cell>
          <cell r="AD680">
            <v>2284</v>
          </cell>
          <cell r="AE680">
            <v>2315</v>
          </cell>
          <cell r="AF680">
            <v>2345</v>
          </cell>
          <cell r="AG680">
            <v>2376</v>
          </cell>
          <cell r="AH680">
            <v>2407</v>
          </cell>
          <cell r="AI680">
            <v>2435</v>
          </cell>
          <cell r="AJ680">
            <v>2466</v>
          </cell>
          <cell r="AK680">
            <v>2496</v>
          </cell>
          <cell r="AL680">
            <v>2527</v>
          </cell>
          <cell r="AM680">
            <v>2557</v>
          </cell>
          <cell r="AN680">
            <v>2588</v>
          </cell>
          <cell r="AO680">
            <v>2619</v>
          </cell>
          <cell r="AP680">
            <v>2649</v>
          </cell>
          <cell r="AQ680">
            <v>2680</v>
          </cell>
          <cell r="AR680">
            <v>2710</v>
          </cell>
        </row>
        <row r="681">
          <cell r="A681" t="str">
            <v>MYLAN LABS, INC.</v>
          </cell>
          <cell r="B681" t="str">
            <v>CLIND PHOS/BENZ PER 08/2009 MYN</v>
          </cell>
          <cell r="C681" t="str">
            <v>Sales $</v>
          </cell>
          <cell r="D681" t="str">
            <v>08/2009 MYN</v>
          </cell>
          <cell r="F681" t="str">
            <v>08</v>
          </cell>
          <cell r="G681" t="str">
            <v>2009</v>
          </cell>
          <cell r="H681" t="str">
            <v>08/1/2009</v>
          </cell>
          <cell r="I681">
            <v>518</v>
          </cell>
          <cell r="J681">
            <v>549</v>
          </cell>
          <cell r="K681">
            <v>577</v>
          </cell>
          <cell r="L681">
            <v>608</v>
          </cell>
          <cell r="M681">
            <v>638</v>
          </cell>
          <cell r="N681">
            <v>669</v>
          </cell>
          <cell r="O681">
            <v>699</v>
          </cell>
          <cell r="P681">
            <v>730</v>
          </cell>
          <cell r="Q681">
            <v>761</v>
          </cell>
          <cell r="R681">
            <v>791</v>
          </cell>
          <cell r="S681">
            <v>822</v>
          </cell>
          <cell r="T681">
            <v>852</v>
          </cell>
          <cell r="U681">
            <v>883</v>
          </cell>
          <cell r="V681">
            <v>914</v>
          </cell>
          <cell r="W681">
            <v>943</v>
          </cell>
          <cell r="X681">
            <v>974</v>
          </cell>
          <cell r="Y681">
            <v>1004</v>
          </cell>
          <cell r="Z681">
            <v>1035</v>
          </cell>
          <cell r="AA681">
            <v>1065</v>
          </cell>
          <cell r="AB681">
            <v>1096</v>
          </cell>
          <cell r="AC681">
            <v>1127</v>
          </cell>
          <cell r="AD681">
            <v>1157</v>
          </cell>
          <cell r="AE681">
            <v>1188</v>
          </cell>
          <cell r="AF681">
            <v>1218</v>
          </cell>
          <cell r="AG681">
            <v>1249</v>
          </cell>
          <cell r="AH681">
            <v>1280</v>
          </cell>
          <cell r="AI681">
            <v>1308</v>
          </cell>
          <cell r="AJ681">
            <v>1339</v>
          </cell>
          <cell r="AK681">
            <v>1369</v>
          </cell>
          <cell r="AL681">
            <v>1400</v>
          </cell>
          <cell r="AM681">
            <v>1430</v>
          </cell>
          <cell r="AN681">
            <v>1461</v>
          </cell>
          <cell r="AO681">
            <v>1492</v>
          </cell>
          <cell r="AP681">
            <v>1522</v>
          </cell>
          <cell r="AQ681">
            <v>1553</v>
          </cell>
          <cell r="AR681">
            <v>1583</v>
          </cell>
        </row>
        <row r="682">
          <cell r="A682" t="str">
            <v>MYLAN LABS, INC.</v>
          </cell>
          <cell r="B682" t="str">
            <v>CLINDAMYCIN HCL 06/1989 M/I</v>
          </cell>
          <cell r="C682" t="str">
            <v>Sales $</v>
          </cell>
          <cell r="D682" t="str">
            <v>06/1989 M/I</v>
          </cell>
          <cell r="F682" t="str">
            <v>06</v>
          </cell>
          <cell r="G682" t="str">
            <v>1989</v>
          </cell>
          <cell r="H682" t="str">
            <v>06/1/1989</v>
          </cell>
          <cell r="I682">
            <v>7884</v>
          </cell>
          <cell r="J682">
            <v>7915</v>
          </cell>
          <cell r="K682">
            <v>7943</v>
          </cell>
          <cell r="L682">
            <v>7974</v>
          </cell>
          <cell r="M682">
            <v>8004</v>
          </cell>
          <cell r="N682">
            <v>8035</v>
          </cell>
          <cell r="O682">
            <v>8065</v>
          </cell>
          <cell r="P682">
            <v>8096</v>
          </cell>
          <cell r="Q682">
            <v>8127</v>
          </cell>
          <cell r="R682">
            <v>8157</v>
          </cell>
          <cell r="S682">
            <v>8188</v>
          </cell>
          <cell r="T682">
            <v>8218</v>
          </cell>
          <cell r="U682">
            <v>8249</v>
          </cell>
          <cell r="V682">
            <v>8280</v>
          </cell>
          <cell r="W682">
            <v>8309</v>
          </cell>
          <cell r="X682">
            <v>8340</v>
          </cell>
          <cell r="Y682">
            <v>8370</v>
          </cell>
          <cell r="Z682">
            <v>8401</v>
          </cell>
          <cell r="AA682">
            <v>8431</v>
          </cell>
          <cell r="AB682">
            <v>8462</v>
          </cell>
          <cell r="AC682">
            <v>8493</v>
          </cell>
          <cell r="AD682">
            <v>8523</v>
          </cell>
          <cell r="AE682">
            <v>8554</v>
          </cell>
          <cell r="AF682">
            <v>8584</v>
          </cell>
          <cell r="AG682">
            <v>8615</v>
          </cell>
          <cell r="AH682">
            <v>8646</v>
          </cell>
          <cell r="AI682">
            <v>8674</v>
          </cell>
          <cell r="AJ682">
            <v>8705</v>
          </cell>
          <cell r="AK682">
            <v>8735</v>
          </cell>
          <cell r="AL682">
            <v>8766</v>
          </cell>
          <cell r="AM682">
            <v>8796</v>
          </cell>
          <cell r="AN682">
            <v>8827</v>
          </cell>
          <cell r="AO682">
            <v>8858</v>
          </cell>
          <cell r="AP682">
            <v>8888</v>
          </cell>
          <cell r="AQ682">
            <v>8919</v>
          </cell>
          <cell r="AR682">
            <v>8949</v>
          </cell>
        </row>
        <row r="683">
          <cell r="A683" t="str">
            <v>MYLAN LABS, INC.</v>
          </cell>
          <cell r="B683" t="str">
            <v>CLOMIPRAMINE HCL 08/1998 MYN</v>
          </cell>
          <cell r="C683" t="str">
            <v>Sales $</v>
          </cell>
          <cell r="D683" t="str">
            <v>08/1998 MYN</v>
          </cell>
          <cell r="F683" t="str">
            <v>08</v>
          </cell>
          <cell r="G683" t="str">
            <v>1998</v>
          </cell>
          <cell r="H683" t="str">
            <v>08/1/1998</v>
          </cell>
          <cell r="I683">
            <v>4536</v>
          </cell>
          <cell r="J683">
            <v>4567</v>
          </cell>
          <cell r="K683">
            <v>4595</v>
          </cell>
          <cell r="L683">
            <v>4626</v>
          </cell>
          <cell r="M683">
            <v>4656</v>
          </cell>
          <cell r="N683">
            <v>4687</v>
          </cell>
          <cell r="O683">
            <v>4717</v>
          </cell>
          <cell r="P683">
            <v>4748</v>
          </cell>
          <cell r="Q683">
            <v>4779</v>
          </cell>
          <cell r="R683">
            <v>4809</v>
          </cell>
          <cell r="S683">
            <v>4840</v>
          </cell>
          <cell r="T683">
            <v>4870</v>
          </cell>
          <cell r="U683">
            <v>4901</v>
          </cell>
          <cell r="V683">
            <v>4932</v>
          </cell>
          <cell r="W683">
            <v>4961</v>
          </cell>
          <cell r="X683">
            <v>4992</v>
          </cell>
          <cell r="Y683">
            <v>5022</v>
          </cell>
          <cell r="Z683">
            <v>5053</v>
          </cell>
          <cell r="AA683">
            <v>5083</v>
          </cell>
          <cell r="AB683">
            <v>5114</v>
          </cell>
          <cell r="AC683">
            <v>5145</v>
          </cell>
          <cell r="AD683">
            <v>5175</v>
          </cell>
          <cell r="AE683">
            <v>5206</v>
          </cell>
          <cell r="AF683">
            <v>5236</v>
          </cell>
          <cell r="AG683">
            <v>5267</v>
          </cell>
          <cell r="AH683">
            <v>5298</v>
          </cell>
          <cell r="AI683">
            <v>5326</v>
          </cell>
          <cell r="AJ683">
            <v>5357</v>
          </cell>
          <cell r="AK683">
            <v>5387</v>
          </cell>
          <cell r="AL683">
            <v>5418</v>
          </cell>
          <cell r="AM683">
            <v>5448</v>
          </cell>
          <cell r="AN683">
            <v>5479</v>
          </cell>
          <cell r="AO683">
            <v>5510</v>
          </cell>
          <cell r="AP683">
            <v>5540</v>
          </cell>
          <cell r="AQ683">
            <v>5571</v>
          </cell>
          <cell r="AR683">
            <v>5601</v>
          </cell>
        </row>
        <row r="684">
          <cell r="A684" t="str">
            <v>MYLAN LABS, INC.</v>
          </cell>
          <cell r="B684" t="str">
            <v>CLONAZEPAM 04/2002 M/I</v>
          </cell>
          <cell r="C684" t="str">
            <v>Sales $</v>
          </cell>
          <cell r="D684" t="str">
            <v>04/2002 M/I</v>
          </cell>
          <cell r="F684" t="str">
            <v>04</v>
          </cell>
          <cell r="G684" t="str">
            <v>2002</v>
          </cell>
          <cell r="H684" t="str">
            <v>04/1/2002</v>
          </cell>
          <cell r="I684">
            <v>3197</v>
          </cell>
          <cell r="J684">
            <v>3228</v>
          </cell>
          <cell r="K684">
            <v>3256</v>
          </cell>
          <cell r="L684">
            <v>3287</v>
          </cell>
          <cell r="M684">
            <v>3317</v>
          </cell>
          <cell r="N684">
            <v>3348</v>
          </cell>
          <cell r="O684">
            <v>3378</v>
          </cell>
          <cell r="P684">
            <v>3409</v>
          </cell>
          <cell r="Q684">
            <v>3440</v>
          </cell>
          <cell r="R684">
            <v>3470</v>
          </cell>
          <cell r="S684">
            <v>3501</v>
          </cell>
          <cell r="T684">
            <v>3531</v>
          </cell>
          <cell r="U684">
            <v>3562</v>
          </cell>
          <cell r="V684">
            <v>3593</v>
          </cell>
          <cell r="W684">
            <v>3622</v>
          </cell>
          <cell r="X684">
            <v>3653</v>
          </cell>
          <cell r="Y684">
            <v>3683</v>
          </cell>
          <cell r="Z684">
            <v>3714</v>
          </cell>
          <cell r="AA684">
            <v>3744</v>
          </cell>
          <cell r="AB684">
            <v>3775</v>
          </cell>
          <cell r="AC684">
            <v>3806</v>
          </cell>
          <cell r="AD684">
            <v>3836</v>
          </cell>
          <cell r="AE684">
            <v>3867</v>
          </cell>
          <cell r="AF684">
            <v>3897</v>
          </cell>
          <cell r="AG684">
            <v>3928</v>
          </cell>
          <cell r="AH684">
            <v>3959</v>
          </cell>
          <cell r="AI684">
            <v>3987</v>
          </cell>
          <cell r="AJ684">
            <v>4018</v>
          </cell>
          <cell r="AK684">
            <v>4048</v>
          </cell>
          <cell r="AL684">
            <v>4079</v>
          </cell>
          <cell r="AM684">
            <v>4109</v>
          </cell>
          <cell r="AN684">
            <v>4140</v>
          </cell>
          <cell r="AO684">
            <v>4171</v>
          </cell>
          <cell r="AP684">
            <v>4201</v>
          </cell>
          <cell r="AQ684">
            <v>4232</v>
          </cell>
          <cell r="AR684">
            <v>4262</v>
          </cell>
        </row>
        <row r="685">
          <cell r="A685" t="str">
            <v>MYLAN LABS, INC.</v>
          </cell>
          <cell r="B685" t="str">
            <v>CLONAZEPAM 12/1998 MYN</v>
          </cell>
          <cell r="C685" t="str">
            <v>Sales $</v>
          </cell>
          <cell r="D685" t="str">
            <v>12/1998 MYN</v>
          </cell>
          <cell r="F685" t="str">
            <v>12</v>
          </cell>
          <cell r="G685" t="str">
            <v>1998</v>
          </cell>
          <cell r="H685" t="str">
            <v>12/1/1998</v>
          </cell>
          <cell r="I685">
            <v>4414</v>
          </cell>
          <cell r="J685">
            <v>4445</v>
          </cell>
          <cell r="K685">
            <v>4473</v>
          </cell>
          <cell r="L685">
            <v>4504</v>
          </cell>
          <cell r="M685">
            <v>4534</v>
          </cell>
          <cell r="N685">
            <v>4565</v>
          </cell>
          <cell r="O685">
            <v>4595</v>
          </cell>
          <cell r="P685">
            <v>4626</v>
          </cell>
          <cell r="Q685">
            <v>4657</v>
          </cell>
          <cell r="R685">
            <v>4687</v>
          </cell>
          <cell r="S685">
            <v>4718</v>
          </cell>
          <cell r="T685">
            <v>4748</v>
          </cell>
          <cell r="U685">
            <v>4779</v>
          </cell>
          <cell r="V685">
            <v>4810</v>
          </cell>
          <cell r="W685">
            <v>4839</v>
          </cell>
          <cell r="X685">
            <v>4870</v>
          </cell>
          <cell r="Y685">
            <v>4900</v>
          </cell>
          <cell r="Z685">
            <v>4931</v>
          </cell>
          <cell r="AA685">
            <v>4961</v>
          </cell>
          <cell r="AB685">
            <v>4992</v>
          </cell>
          <cell r="AC685">
            <v>5023</v>
          </cell>
          <cell r="AD685">
            <v>5053</v>
          </cell>
          <cell r="AE685">
            <v>5084</v>
          </cell>
          <cell r="AF685">
            <v>5114</v>
          </cell>
          <cell r="AG685">
            <v>5145</v>
          </cell>
          <cell r="AH685">
            <v>5176</v>
          </cell>
          <cell r="AI685">
            <v>5204</v>
          </cell>
          <cell r="AJ685">
            <v>5235</v>
          </cell>
          <cell r="AK685">
            <v>5265</v>
          </cell>
          <cell r="AL685">
            <v>5296</v>
          </cell>
          <cell r="AM685">
            <v>5326</v>
          </cell>
          <cell r="AN685">
            <v>5357</v>
          </cell>
          <cell r="AO685">
            <v>5388</v>
          </cell>
          <cell r="AP685">
            <v>5418</v>
          </cell>
          <cell r="AQ685">
            <v>5449</v>
          </cell>
          <cell r="AR685">
            <v>5479</v>
          </cell>
        </row>
        <row r="686">
          <cell r="A686" t="str">
            <v>MYLAN LABS, INC.</v>
          </cell>
          <cell r="B686" t="str">
            <v>CLONIDINE 07/2010 MYN</v>
          </cell>
          <cell r="C686" t="str">
            <v>Sales $</v>
          </cell>
          <cell r="D686" t="str">
            <v>07/2010 MYN</v>
          </cell>
          <cell r="F686" t="str">
            <v>07</v>
          </cell>
          <cell r="G686" t="str">
            <v>2010</v>
          </cell>
          <cell r="H686" t="str">
            <v>07/1/2010</v>
          </cell>
          <cell r="I686">
            <v>184</v>
          </cell>
          <cell r="J686">
            <v>215</v>
          </cell>
          <cell r="K686">
            <v>243</v>
          </cell>
          <cell r="L686">
            <v>274</v>
          </cell>
          <cell r="M686">
            <v>304</v>
          </cell>
          <cell r="N686">
            <v>335</v>
          </cell>
          <cell r="O686">
            <v>365</v>
          </cell>
          <cell r="P686">
            <v>396</v>
          </cell>
          <cell r="Q686">
            <v>427</v>
          </cell>
          <cell r="R686">
            <v>457</v>
          </cell>
          <cell r="S686">
            <v>488</v>
          </cell>
          <cell r="T686">
            <v>518</v>
          </cell>
          <cell r="U686">
            <v>549</v>
          </cell>
          <cell r="V686">
            <v>580</v>
          </cell>
          <cell r="W686">
            <v>609</v>
          </cell>
          <cell r="X686">
            <v>640</v>
          </cell>
          <cell r="Y686">
            <v>670</v>
          </cell>
          <cell r="Z686">
            <v>701</v>
          </cell>
          <cell r="AA686">
            <v>731</v>
          </cell>
          <cell r="AB686">
            <v>762</v>
          </cell>
          <cell r="AC686">
            <v>793</v>
          </cell>
          <cell r="AD686">
            <v>823</v>
          </cell>
          <cell r="AE686">
            <v>854</v>
          </cell>
          <cell r="AF686">
            <v>884</v>
          </cell>
          <cell r="AG686">
            <v>915</v>
          </cell>
          <cell r="AH686">
            <v>946</v>
          </cell>
          <cell r="AI686">
            <v>974</v>
          </cell>
          <cell r="AJ686">
            <v>1005</v>
          </cell>
          <cell r="AK686">
            <v>1035</v>
          </cell>
          <cell r="AL686">
            <v>1066</v>
          </cell>
          <cell r="AM686">
            <v>1096</v>
          </cell>
          <cell r="AN686">
            <v>1127</v>
          </cell>
          <cell r="AO686">
            <v>1158</v>
          </cell>
          <cell r="AP686">
            <v>1188</v>
          </cell>
          <cell r="AQ686">
            <v>1219</v>
          </cell>
          <cell r="AR686">
            <v>1249</v>
          </cell>
        </row>
        <row r="687">
          <cell r="A687" t="str">
            <v>MYLAN LABS, INC.</v>
          </cell>
          <cell r="B687" t="str">
            <v>CLONIDINE HCL 06/1989 M/I</v>
          </cell>
          <cell r="C687" t="str">
            <v>Sales $</v>
          </cell>
          <cell r="D687" t="str">
            <v>06/1989 M/I</v>
          </cell>
          <cell r="F687" t="str">
            <v>06</v>
          </cell>
          <cell r="G687" t="str">
            <v>1989</v>
          </cell>
          <cell r="H687" t="str">
            <v>06/1/1989</v>
          </cell>
          <cell r="I687">
            <v>7884</v>
          </cell>
          <cell r="J687">
            <v>7915</v>
          </cell>
          <cell r="K687">
            <v>7943</v>
          </cell>
          <cell r="L687">
            <v>7974</v>
          </cell>
          <cell r="M687">
            <v>8004</v>
          </cell>
          <cell r="N687">
            <v>8035</v>
          </cell>
          <cell r="O687">
            <v>8065</v>
          </cell>
          <cell r="P687">
            <v>8096</v>
          </cell>
          <cell r="Q687">
            <v>8127</v>
          </cell>
          <cell r="R687">
            <v>8157</v>
          </cell>
          <cell r="S687">
            <v>8188</v>
          </cell>
          <cell r="T687">
            <v>8218</v>
          </cell>
          <cell r="U687">
            <v>8249</v>
          </cell>
          <cell r="V687">
            <v>8280</v>
          </cell>
          <cell r="W687">
            <v>8309</v>
          </cell>
          <cell r="X687">
            <v>8340</v>
          </cell>
          <cell r="Y687">
            <v>8370</v>
          </cell>
          <cell r="Z687">
            <v>8401</v>
          </cell>
          <cell r="AA687">
            <v>8431</v>
          </cell>
          <cell r="AB687">
            <v>8462</v>
          </cell>
          <cell r="AC687">
            <v>8493</v>
          </cell>
          <cell r="AD687">
            <v>8523</v>
          </cell>
          <cell r="AE687">
            <v>8554</v>
          </cell>
          <cell r="AF687">
            <v>8584</v>
          </cell>
          <cell r="AG687">
            <v>8615</v>
          </cell>
          <cell r="AH687">
            <v>8646</v>
          </cell>
          <cell r="AI687">
            <v>8674</v>
          </cell>
          <cell r="AJ687">
            <v>8705</v>
          </cell>
          <cell r="AK687">
            <v>8735</v>
          </cell>
          <cell r="AL687">
            <v>8766</v>
          </cell>
          <cell r="AM687">
            <v>8796</v>
          </cell>
          <cell r="AN687">
            <v>8827</v>
          </cell>
          <cell r="AO687">
            <v>8858</v>
          </cell>
          <cell r="AP687">
            <v>8888</v>
          </cell>
          <cell r="AQ687">
            <v>8919</v>
          </cell>
          <cell r="AR687">
            <v>8949</v>
          </cell>
        </row>
        <row r="688">
          <cell r="A688" t="str">
            <v>MYLAN LABS, INC.</v>
          </cell>
          <cell r="B688" t="str">
            <v>CLONIDINE HCL 07/1986 MYN</v>
          </cell>
          <cell r="C688" t="str">
            <v>Sales $</v>
          </cell>
          <cell r="D688" t="str">
            <v>07/1986 MYN</v>
          </cell>
          <cell r="F688" t="str">
            <v>07</v>
          </cell>
          <cell r="G688" t="str">
            <v>1986</v>
          </cell>
          <cell r="H688" t="str">
            <v>07/1/1986</v>
          </cell>
          <cell r="I688">
            <v>8950</v>
          </cell>
          <cell r="J688">
            <v>8981</v>
          </cell>
          <cell r="K688">
            <v>9009</v>
          </cell>
          <cell r="L688">
            <v>9040</v>
          </cell>
          <cell r="M688">
            <v>9070</v>
          </cell>
          <cell r="N688">
            <v>9101</v>
          </cell>
          <cell r="O688">
            <v>9131</v>
          </cell>
          <cell r="P688">
            <v>9162</v>
          </cell>
          <cell r="Q688">
            <v>9193</v>
          </cell>
          <cell r="R688">
            <v>9223</v>
          </cell>
          <cell r="S688">
            <v>9254</v>
          </cell>
          <cell r="T688">
            <v>9284</v>
          </cell>
          <cell r="U688">
            <v>9315</v>
          </cell>
          <cell r="V688">
            <v>9346</v>
          </cell>
          <cell r="W688">
            <v>9375</v>
          </cell>
          <cell r="X688">
            <v>9406</v>
          </cell>
          <cell r="Y688">
            <v>9436</v>
          </cell>
          <cell r="Z688">
            <v>9467</v>
          </cell>
          <cell r="AA688">
            <v>9497</v>
          </cell>
          <cell r="AB688">
            <v>9528</v>
          </cell>
          <cell r="AC688">
            <v>9559</v>
          </cell>
          <cell r="AD688">
            <v>9589</v>
          </cell>
          <cell r="AE688">
            <v>9620</v>
          </cell>
          <cell r="AF688">
            <v>9650</v>
          </cell>
          <cell r="AG688">
            <v>9681</v>
          </cell>
          <cell r="AH688">
            <v>9712</v>
          </cell>
          <cell r="AI688">
            <v>9740</v>
          </cell>
          <cell r="AJ688">
            <v>9771</v>
          </cell>
          <cell r="AK688">
            <v>9801</v>
          </cell>
          <cell r="AL688">
            <v>9832</v>
          </cell>
          <cell r="AM688">
            <v>9862</v>
          </cell>
          <cell r="AN688">
            <v>9893</v>
          </cell>
          <cell r="AO688">
            <v>9924</v>
          </cell>
          <cell r="AP688">
            <v>9954</v>
          </cell>
          <cell r="AQ688">
            <v>9985</v>
          </cell>
          <cell r="AR688">
            <v>10015</v>
          </cell>
        </row>
        <row r="689">
          <cell r="A689" t="str">
            <v>MYLAN LABS, INC.</v>
          </cell>
          <cell r="B689" t="str">
            <v>CLONIDINE/CHLORTHL 07/1987 MYN</v>
          </cell>
          <cell r="C689" t="str">
            <v>Sales $</v>
          </cell>
          <cell r="D689" t="str">
            <v>07/1987 MYN</v>
          </cell>
          <cell r="F689" t="str">
            <v>07</v>
          </cell>
          <cell r="G689" t="str">
            <v>1987</v>
          </cell>
          <cell r="H689" t="str">
            <v>07/1/1987</v>
          </cell>
          <cell r="I689">
            <v>8585</v>
          </cell>
          <cell r="J689">
            <v>8616</v>
          </cell>
          <cell r="K689">
            <v>8644</v>
          </cell>
          <cell r="L689">
            <v>8675</v>
          </cell>
          <cell r="M689">
            <v>8705</v>
          </cell>
          <cell r="N689">
            <v>8736</v>
          </cell>
          <cell r="O689">
            <v>8766</v>
          </cell>
          <cell r="P689">
            <v>8797</v>
          </cell>
          <cell r="Q689">
            <v>8828</v>
          </cell>
          <cell r="R689">
            <v>8858</v>
          </cell>
          <cell r="S689">
            <v>8889</v>
          </cell>
          <cell r="T689">
            <v>8919</v>
          </cell>
          <cell r="U689">
            <v>8950</v>
          </cell>
          <cell r="V689">
            <v>8981</v>
          </cell>
          <cell r="W689">
            <v>9010</v>
          </cell>
          <cell r="X689">
            <v>9041</v>
          </cell>
          <cell r="Y689">
            <v>9071</v>
          </cell>
          <cell r="Z689">
            <v>9102</v>
          </cell>
          <cell r="AA689">
            <v>9132</v>
          </cell>
          <cell r="AB689">
            <v>9163</v>
          </cell>
          <cell r="AC689">
            <v>9194</v>
          </cell>
          <cell r="AD689">
            <v>9224</v>
          </cell>
          <cell r="AE689">
            <v>9255</v>
          </cell>
          <cell r="AF689">
            <v>9285</v>
          </cell>
          <cell r="AG689">
            <v>9316</v>
          </cell>
          <cell r="AH689">
            <v>9347</v>
          </cell>
          <cell r="AI689">
            <v>9375</v>
          </cell>
          <cell r="AJ689">
            <v>9406</v>
          </cell>
          <cell r="AK689">
            <v>9436</v>
          </cell>
          <cell r="AL689">
            <v>9467</v>
          </cell>
          <cell r="AM689">
            <v>9497</v>
          </cell>
          <cell r="AN689">
            <v>9528</v>
          </cell>
          <cell r="AO689">
            <v>9559</v>
          </cell>
          <cell r="AP689">
            <v>9589</v>
          </cell>
          <cell r="AQ689">
            <v>9620</v>
          </cell>
          <cell r="AR689">
            <v>9650</v>
          </cell>
        </row>
        <row r="690">
          <cell r="A690" t="str">
            <v>MYLAN LABS, INC.</v>
          </cell>
          <cell r="B690" t="str">
            <v>CLOPIDOGREL BISULF 05/2012 M/I</v>
          </cell>
          <cell r="C690" t="str">
            <v>Sales $</v>
          </cell>
          <cell r="D690" t="str">
            <v>05/2012 M/I</v>
          </cell>
          <cell r="F690" t="str">
            <v>05</v>
          </cell>
          <cell r="G690" t="str">
            <v>2012</v>
          </cell>
          <cell r="H690" t="str">
            <v>05/1/2012</v>
          </cell>
          <cell r="I690">
            <v>-486</v>
          </cell>
          <cell r="J690">
            <v>-455</v>
          </cell>
          <cell r="K690">
            <v>-427</v>
          </cell>
          <cell r="L690">
            <v>-396</v>
          </cell>
          <cell r="M690">
            <v>-366</v>
          </cell>
          <cell r="N690">
            <v>-335</v>
          </cell>
          <cell r="O690">
            <v>-305</v>
          </cell>
          <cell r="P690">
            <v>-274</v>
          </cell>
          <cell r="Q690">
            <v>-243</v>
          </cell>
          <cell r="R690">
            <v>-213</v>
          </cell>
          <cell r="S690">
            <v>-182</v>
          </cell>
          <cell r="T690">
            <v>-152</v>
          </cell>
          <cell r="U690">
            <v>-121</v>
          </cell>
          <cell r="V690">
            <v>-90</v>
          </cell>
          <cell r="W690">
            <v>-61</v>
          </cell>
          <cell r="X690">
            <v>-30</v>
          </cell>
          <cell r="Y690">
            <v>0</v>
          </cell>
          <cell r="Z690">
            <v>31</v>
          </cell>
          <cell r="AA690">
            <v>61</v>
          </cell>
          <cell r="AB690">
            <v>92</v>
          </cell>
          <cell r="AC690">
            <v>123</v>
          </cell>
          <cell r="AD690">
            <v>153</v>
          </cell>
          <cell r="AE690">
            <v>184</v>
          </cell>
          <cell r="AF690">
            <v>214</v>
          </cell>
          <cell r="AG690">
            <v>245</v>
          </cell>
          <cell r="AH690">
            <v>276</v>
          </cell>
          <cell r="AI690">
            <v>304</v>
          </cell>
          <cell r="AJ690">
            <v>335</v>
          </cell>
          <cell r="AK690">
            <v>365</v>
          </cell>
          <cell r="AL690">
            <v>396</v>
          </cell>
          <cell r="AM690">
            <v>426</v>
          </cell>
          <cell r="AN690">
            <v>457</v>
          </cell>
          <cell r="AO690">
            <v>488</v>
          </cell>
          <cell r="AP690">
            <v>518</v>
          </cell>
          <cell r="AQ690">
            <v>549</v>
          </cell>
          <cell r="AR690">
            <v>579</v>
          </cell>
        </row>
        <row r="691">
          <cell r="A691" t="str">
            <v>MYLAN LABS, INC.</v>
          </cell>
          <cell r="B691" t="str">
            <v>CLOPIDOGREL BISULF 05/2012 MYN</v>
          </cell>
          <cell r="C691" t="str">
            <v>Sales $</v>
          </cell>
          <cell r="D691" t="str">
            <v>05/2012 MYN</v>
          </cell>
          <cell r="F691" t="str">
            <v>05</v>
          </cell>
          <cell r="G691" t="str">
            <v>2012</v>
          </cell>
          <cell r="H691" t="str">
            <v>05/1/2012</v>
          </cell>
          <cell r="I691">
            <v>-486</v>
          </cell>
          <cell r="J691">
            <v>-455</v>
          </cell>
          <cell r="K691">
            <v>-427</v>
          </cell>
          <cell r="L691">
            <v>-396</v>
          </cell>
          <cell r="M691">
            <v>-366</v>
          </cell>
          <cell r="N691">
            <v>-335</v>
          </cell>
          <cell r="O691">
            <v>-305</v>
          </cell>
          <cell r="P691">
            <v>-274</v>
          </cell>
          <cell r="Q691">
            <v>-243</v>
          </cell>
          <cell r="R691">
            <v>-213</v>
          </cell>
          <cell r="S691">
            <v>-182</v>
          </cell>
          <cell r="T691">
            <v>-152</v>
          </cell>
          <cell r="U691">
            <v>-121</v>
          </cell>
          <cell r="V691">
            <v>-90</v>
          </cell>
          <cell r="W691">
            <v>-61</v>
          </cell>
          <cell r="X691">
            <v>-30</v>
          </cell>
          <cell r="Y691">
            <v>0</v>
          </cell>
          <cell r="Z691">
            <v>31</v>
          </cell>
          <cell r="AA691">
            <v>61</v>
          </cell>
          <cell r="AB691">
            <v>92</v>
          </cell>
          <cell r="AC691">
            <v>123</v>
          </cell>
          <cell r="AD691">
            <v>153</v>
          </cell>
          <cell r="AE691">
            <v>184</v>
          </cell>
          <cell r="AF691">
            <v>214</v>
          </cell>
          <cell r="AG691">
            <v>245</v>
          </cell>
          <cell r="AH691">
            <v>276</v>
          </cell>
          <cell r="AI691">
            <v>304</v>
          </cell>
          <cell r="AJ691">
            <v>335</v>
          </cell>
          <cell r="AK691">
            <v>365</v>
          </cell>
          <cell r="AL691">
            <v>396</v>
          </cell>
          <cell r="AM691">
            <v>426</v>
          </cell>
          <cell r="AN691">
            <v>457</v>
          </cell>
          <cell r="AO691">
            <v>488</v>
          </cell>
          <cell r="AP691">
            <v>518</v>
          </cell>
          <cell r="AQ691">
            <v>549</v>
          </cell>
          <cell r="AR691">
            <v>579</v>
          </cell>
        </row>
        <row r="692">
          <cell r="A692" t="str">
            <v>MYLAN LABS, INC.</v>
          </cell>
          <cell r="B692" t="str">
            <v>CLORAZEPATE DIPOT 01/2003 M/I</v>
          </cell>
          <cell r="C692" t="str">
            <v>Sales $</v>
          </cell>
          <cell r="D692" t="str">
            <v>01/2003 M/I</v>
          </cell>
          <cell r="F692" t="str">
            <v>01</v>
          </cell>
          <cell r="G692" t="str">
            <v>2003</v>
          </cell>
          <cell r="H692" t="str">
            <v>01/1/2003</v>
          </cell>
          <cell r="I692">
            <v>2922</v>
          </cell>
          <cell r="J692">
            <v>2953</v>
          </cell>
          <cell r="K692">
            <v>2981</v>
          </cell>
          <cell r="L692">
            <v>3012</v>
          </cell>
          <cell r="M692">
            <v>3042</v>
          </cell>
          <cell r="N692">
            <v>3073</v>
          </cell>
          <cell r="O692">
            <v>3103</v>
          </cell>
          <cell r="P692">
            <v>3134</v>
          </cell>
          <cell r="Q692">
            <v>3165</v>
          </cell>
          <cell r="R692">
            <v>3195</v>
          </cell>
          <cell r="S692">
            <v>3226</v>
          </cell>
          <cell r="T692">
            <v>3256</v>
          </cell>
          <cell r="U692">
            <v>3287</v>
          </cell>
          <cell r="V692">
            <v>3318</v>
          </cell>
          <cell r="W692">
            <v>3347</v>
          </cell>
          <cell r="X692">
            <v>3378</v>
          </cell>
          <cell r="Y692">
            <v>3408</v>
          </cell>
          <cell r="Z692">
            <v>3439</v>
          </cell>
          <cell r="AA692">
            <v>3469</v>
          </cell>
          <cell r="AB692">
            <v>3500</v>
          </cell>
          <cell r="AC692">
            <v>3531</v>
          </cell>
          <cell r="AD692">
            <v>3561</v>
          </cell>
          <cell r="AE692">
            <v>3592</v>
          </cell>
          <cell r="AF692">
            <v>3622</v>
          </cell>
          <cell r="AG692">
            <v>3653</v>
          </cell>
          <cell r="AH692">
            <v>3684</v>
          </cell>
          <cell r="AI692">
            <v>3712</v>
          </cell>
          <cell r="AJ692">
            <v>3743</v>
          </cell>
          <cell r="AK692">
            <v>3773</v>
          </cell>
          <cell r="AL692">
            <v>3804</v>
          </cell>
          <cell r="AM692">
            <v>3834</v>
          </cell>
          <cell r="AN692">
            <v>3865</v>
          </cell>
          <cell r="AO692">
            <v>3896</v>
          </cell>
          <cell r="AP692">
            <v>3926</v>
          </cell>
          <cell r="AQ692">
            <v>3957</v>
          </cell>
          <cell r="AR692">
            <v>3987</v>
          </cell>
        </row>
        <row r="693">
          <cell r="A693" t="str">
            <v>MYLAN LABS, INC.</v>
          </cell>
          <cell r="B693" t="str">
            <v>CLORAZEPATE DIPOT 09/1987 MYN</v>
          </cell>
          <cell r="C693" t="str">
            <v>Sales $</v>
          </cell>
          <cell r="D693" t="str">
            <v>09/1987 MYN</v>
          </cell>
          <cell r="F693" t="str">
            <v>09</v>
          </cell>
          <cell r="G693" t="str">
            <v>1987</v>
          </cell>
          <cell r="H693" t="str">
            <v>09/1/1987</v>
          </cell>
          <cell r="I693">
            <v>8523</v>
          </cell>
          <cell r="J693">
            <v>8554</v>
          </cell>
          <cell r="K693">
            <v>8582</v>
          </cell>
          <cell r="L693">
            <v>8613</v>
          </cell>
          <cell r="M693">
            <v>8643</v>
          </cell>
          <cell r="N693">
            <v>8674</v>
          </cell>
          <cell r="O693">
            <v>8704</v>
          </cell>
          <cell r="P693">
            <v>8735</v>
          </cell>
          <cell r="Q693">
            <v>8766</v>
          </cell>
          <cell r="R693">
            <v>8796</v>
          </cell>
          <cell r="S693">
            <v>8827</v>
          </cell>
          <cell r="T693">
            <v>8857</v>
          </cell>
          <cell r="U693">
            <v>8888</v>
          </cell>
          <cell r="V693">
            <v>8919</v>
          </cell>
          <cell r="W693">
            <v>8948</v>
          </cell>
          <cell r="X693">
            <v>8979</v>
          </cell>
          <cell r="Y693">
            <v>9009</v>
          </cell>
          <cell r="Z693">
            <v>9040</v>
          </cell>
          <cell r="AA693">
            <v>9070</v>
          </cell>
          <cell r="AB693">
            <v>9101</v>
          </cell>
          <cell r="AC693">
            <v>9132</v>
          </cell>
          <cell r="AD693">
            <v>9162</v>
          </cell>
          <cell r="AE693">
            <v>9193</v>
          </cell>
          <cell r="AF693">
            <v>9223</v>
          </cell>
          <cell r="AG693">
            <v>9254</v>
          </cell>
          <cell r="AH693">
            <v>9285</v>
          </cell>
          <cell r="AI693">
            <v>9313</v>
          </cell>
          <cell r="AJ693">
            <v>9344</v>
          </cell>
          <cell r="AK693">
            <v>9374</v>
          </cell>
          <cell r="AL693">
            <v>9405</v>
          </cell>
          <cell r="AM693">
            <v>9435</v>
          </cell>
          <cell r="AN693">
            <v>9466</v>
          </cell>
          <cell r="AO693">
            <v>9497</v>
          </cell>
          <cell r="AP693">
            <v>9527</v>
          </cell>
          <cell r="AQ693">
            <v>9558</v>
          </cell>
          <cell r="AR693">
            <v>9588</v>
          </cell>
        </row>
        <row r="694">
          <cell r="A694" t="str">
            <v>MYLAN LABS, INC.</v>
          </cell>
          <cell r="B694" t="str">
            <v>CLOZAPINE 10/1999 MYN</v>
          </cell>
          <cell r="C694" t="str">
            <v>Sales $</v>
          </cell>
          <cell r="D694" t="str">
            <v>10/1999 MYN</v>
          </cell>
          <cell r="F694" t="str">
            <v>10</v>
          </cell>
          <cell r="G694" t="str">
            <v>1999</v>
          </cell>
          <cell r="H694" t="str">
            <v>10/1/1999</v>
          </cell>
          <cell r="I694">
            <v>4110</v>
          </cell>
          <cell r="J694">
            <v>4141</v>
          </cell>
          <cell r="K694">
            <v>4169</v>
          </cell>
          <cell r="L694">
            <v>4200</v>
          </cell>
          <cell r="M694">
            <v>4230</v>
          </cell>
          <cell r="N694">
            <v>4261</v>
          </cell>
          <cell r="O694">
            <v>4291</v>
          </cell>
          <cell r="P694">
            <v>4322</v>
          </cell>
          <cell r="Q694">
            <v>4353</v>
          </cell>
          <cell r="R694">
            <v>4383</v>
          </cell>
          <cell r="S694">
            <v>4414</v>
          </cell>
          <cell r="T694">
            <v>4444</v>
          </cell>
          <cell r="U694">
            <v>4475</v>
          </cell>
          <cell r="V694">
            <v>4506</v>
          </cell>
          <cell r="W694">
            <v>4535</v>
          </cell>
          <cell r="X694">
            <v>4566</v>
          </cell>
          <cell r="Y694">
            <v>4596</v>
          </cell>
          <cell r="Z694">
            <v>4627</v>
          </cell>
          <cell r="AA694">
            <v>4657</v>
          </cell>
          <cell r="AB694">
            <v>4688</v>
          </cell>
          <cell r="AC694">
            <v>4719</v>
          </cell>
          <cell r="AD694">
            <v>4749</v>
          </cell>
          <cell r="AE694">
            <v>4780</v>
          </cell>
          <cell r="AF694">
            <v>4810</v>
          </cell>
          <cell r="AG694">
            <v>4841</v>
          </cell>
          <cell r="AH694">
            <v>4872</v>
          </cell>
          <cell r="AI694">
            <v>4900</v>
          </cell>
          <cell r="AJ694">
            <v>4931</v>
          </cell>
          <cell r="AK694">
            <v>4961</v>
          </cell>
          <cell r="AL694">
            <v>4992</v>
          </cell>
          <cell r="AM694">
            <v>5022</v>
          </cell>
          <cell r="AN694">
            <v>5053</v>
          </cell>
          <cell r="AO694">
            <v>5084</v>
          </cell>
          <cell r="AP694">
            <v>5114</v>
          </cell>
          <cell r="AQ694">
            <v>5145</v>
          </cell>
          <cell r="AR694">
            <v>5175</v>
          </cell>
        </row>
        <row r="695">
          <cell r="A695" t="str">
            <v>MYLAN LABS, INC.</v>
          </cell>
          <cell r="B695" t="str">
            <v>CLOZAPINE 12/1999 M/I</v>
          </cell>
          <cell r="C695" t="str">
            <v>Sales $</v>
          </cell>
          <cell r="D695" t="str">
            <v>12/1999 M/I</v>
          </cell>
          <cell r="F695" t="str">
            <v>12</v>
          </cell>
          <cell r="G695" t="str">
            <v>1999</v>
          </cell>
          <cell r="H695" t="str">
            <v>12/1/1999</v>
          </cell>
          <cell r="I695">
            <v>4049</v>
          </cell>
          <cell r="J695">
            <v>4080</v>
          </cell>
          <cell r="K695">
            <v>4108</v>
          </cell>
          <cell r="L695">
            <v>4139</v>
          </cell>
          <cell r="M695">
            <v>4169</v>
          </cell>
          <cell r="N695">
            <v>4200</v>
          </cell>
          <cell r="O695">
            <v>4230</v>
          </cell>
          <cell r="P695">
            <v>4261</v>
          </cell>
          <cell r="Q695">
            <v>4292</v>
          </cell>
          <cell r="R695">
            <v>4322</v>
          </cell>
          <cell r="S695">
            <v>4353</v>
          </cell>
          <cell r="T695">
            <v>4383</v>
          </cell>
          <cell r="U695">
            <v>4414</v>
          </cell>
          <cell r="V695">
            <v>4445</v>
          </cell>
          <cell r="W695">
            <v>4474</v>
          </cell>
          <cell r="X695">
            <v>4505</v>
          </cell>
          <cell r="Y695">
            <v>4535</v>
          </cell>
          <cell r="Z695">
            <v>4566</v>
          </cell>
          <cell r="AA695">
            <v>4596</v>
          </cell>
          <cell r="AB695">
            <v>4627</v>
          </cell>
          <cell r="AC695">
            <v>4658</v>
          </cell>
          <cell r="AD695">
            <v>4688</v>
          </cell>
          <cell r="AE695">
            <v>4719</v>
          </cell>
          <cell r="AF695">
            <v>4749</v>
          </cell>
          <cell r="AG695">
            <v>4780</v>
          </cell>
          <cell r="AH695">
            <v>4811</v>
          </cell>
          <cell r="AI695">
            <v>4839</v>
          </cell>
          <cell r="AJ695">
            <v>4870</v>
          </cell>
          <cell r="AK695">
            <v>4900</v>
          </cell>
          <cell r="AL695">
            <v>4931</v>
          </cell>
          <cell r="AM695">
            <v>4961</v>
          </cell>
          <cell r="AN695">
            <v>4992</v>
          </cell>
          <cell r="AO695">
            <v>5023</v>
          </cell>
          <cell r="AP695">
            <v>5053</v>
          </cell>
          <cell r="AQ695">
            <v>5084</v>
          </cell>
          <cell r="AR695">
            <v>5114</v>
          </cell>
        </row>
        <row r="696">
          <cell r="A696" t="str">
            <v>MYLAN LABS, INC.</v>
          </cell>
          <cell r="B696" t="str">
            <v>COSYNTROPIN 08/2012 M/I</v>
          </cell>
          <cell r="C696" t="str">
            <v>Sales $</v>
          </cell>
          <cell r="D696" t="str">
            <v>08/2012 M/I</v>
          </cell>
          <cell r="F696" t="str">
            <v>08</v>
          </cell>
          <cell r="G696" t="str">
            <v>2012</v>
          </cell>
          <cell r="H696" t="str">
            <v>08/1/2012</v>
          </cell>
          <cell r="I696">
            <v>-578</v>
          </cell>
          <cell r="J696">
            <v>-547</v>
          </cell>
          <cell r="K696">
            <v>-519</v>
          </cell>
          <cell r="L696">
            <v>-488</v>
          </cell>
          <cell r="M696">
            <v>-458</v>
          </cell>
          <cell r="N696">
            <v>-427</v>
          </cell>
          <cell r="O696">
            <v>-397</v>
          </cell>
          <cell r="P696">
            <v>-366</v>
          </cell>
          <cell r="Q696">
            <v>-335</v>
          </cell>
          <cell r="R696">
            <v>-305</v>
          </cell>
          <cell r="S696">
            <v>-274</v>
          </cell>
          <cell r="T696">
            <v>-244</v>
          </cell>
          <cell r="U696">
            <v>-213</v>
          </cell>
          <cell r="V696">
            <v>-182</v>
          </cell>
          <cell r="W696">
            <v>-153</v>
          </cell>
          <cell r="X696">
            <v>-122</v>
          </cell>
          <cell r="Y696">
            <v>-92</v>
          </cell>
          <cell r="Z696">
            <v>-61</v>
          </cell>
          <cell r="AA696">
            <v>-31</v>
          </cell>
          <cell r="AB696">
            <v>0</v>
          </cell>
          <cell r="AC696">
            <v>31</v>
          </cell>
          <cell r="AD696">
            <v>61</v>
          </cell>
          <cell r="AE696">
            <v>92</v>
          </cell>
          <cell r="AF696">
            <v>122</v>
          </cell>
          <cell r="AG696">
            <v>153</v>
          </cell>
          <cell r="AH696">
            <v>184</v>
          </cell>
          <cell r="AI696">
            <v>212</v>
          </cell>
          <cell r="AJ696">
            <v>243</v>
          </cell>
          <cell r="AK696">
            <v>273</v>
          </cell>
          <cell r="AL696">
            <v>304</v>
          </cell>
          <cell r="AM696">
            <v>334</v>
          </cell>
          <cell r="AN696">
            <v>365</v>
          </cell>
          <cell r="AO696">
            <v>396</v>
          </cell>
          <cell r="AP696">
            <v>426</v>
          </cell>
          <cell r="AQ696">
            <v>457</v>
          </cell>
          <cell r="AR696">
            <v>487</v>
          </cell>
        </row>
        <row r="697">
          <cell r="A697" t="str">
            <v>MYLAN LABS, INC.</v>
          </cell>
          <cell r="B697" t="str">
            <v>CROMOLYN SOD 05/1994 M+S</v>
          </cell>
          <cell r="C697" t="str">
            <v>Sales $</v>
          </cell>
          <cell r="D697" t="str">
            <v>05/1994 M+S</v>
          </cell>
          <cell r="F697" t="str">
            <v>05</v>
          </cell>
          <cell r="G697" t="str">
            <v>1994</v>
          </cell>
          <cell r="H697" t="str">
            <v>05/1/1994</v>
          </cell>
          <cell r="I697">
            <v>6089</v>
          </cell>
          <cell r="J697">
            <v>6120</v>
          </cell>
          <cell r="K697">
            <v>6148</v>
          </cell>
          <cell r="L697">
            <v>6179</v>
          </cell>
          <cell r="M697">
            <v>6209</v>
          </cell>
          <cell r="N697">
            <v>6240</v>
          </cell>
          <cell r="O697">
            <v>6270</v>
          </cell>
          <cell r="P697">
            <v>6301</v>
          </cell>
          <cell r="Q697">
            <v>6332</v>
          </cell>
          <cell r="R697">
            <v>6362</v>
          </cell>
          <cell r="S697">
            <v>6393</v>
          </cell>
          <cell r="T697">
            <v>6423</v>
          </cell>
          <cell r="U697">
            <v>6454</v>
          </cell>
          <cell r="V697">
            <v>6485</v>
          </cell>
          <cell r="W697">
            <v>6514</v>
          </cell>
          <cell r="X697">
            <v>6545</v>
          </cell>
          <cell r="Y697">
            <v>6575</v>
          </cell>
          <cell r="Z697">
            <v>6606</v>
          </cell>
          <cell r="AA697">
            <v>6636</v>
          </cell>
          <cell r="AB697">
            <v>6667</v>
          </cell>
          <cell r="AC697">
            <v>6698</v>
          </cell>
          <cell r="AD697">
            <v>6728</v>
          </cell>
          <cell r="AE697">
            <v>6759</v>
          </cell>
          <cell r="AF697">
            <v>6789</v>
          </cell>
          <cell r="AG697">
            <v>6820</v>
          </cell>
          <cell r="AH697">
            <v>6851</v>
          </cell>
          <cell r="AI697">
            <v>6879</v>
          </cell>
          <cell r="AJ697">
            <v>6910</v>
          </cell>
          <cell r="AK697">
            <v>6940</v>
          </cell>
          <cell r="AL697">
            <v>6971</v>
          </cell>
          <cell r="AM697">
            <v>7001</v>
          </cell>
          <cell r="AN697">
            <v>7032</v>
          </cell>
          <cell r="AO697">
            <v>7063</v>
          </cell>
          <cell r="AP697">
            <v>7093</v>
          </cell>
          <cell r="AQ697">
            <v>7124</v>
          </cell>
          <cell r="AR697">
            <v>7154</v>
          </cell>
        </row>
        <row r="698">
          <cell r="A698" t="str">
            <v>MYLAN LABS, INC.</v>
          </cell>
          <cell r="B698" t="str">
            <v>CYCLOBENZAP HCL ER 05/2011 MYN</v>
          </cell>
          <cell r="C698" t="str">
            <v>Sales $</v>
          </cell>
          <cell r="D698" t="str">
            <v>05/2011 MYN</v>
          </cell>
          <cell r="F698" t="str">
            <v>05</v>
          </cell>
          <cell r="G698" t="str">
            <v>2011</v>
          </cell>
          <cell r="H698" t="str">
            <v>05/1/2011</v>
          </cell>
          <cell r="I698">
            <v>-120</v>
          </cell>
          <cell r="J698">
            <v>-89</v>
          </cell>
          <cell r="K698">
            <v>-61</v>
          </cell>
          <cell r="L698">
            <v>-30</v>
          </cell>
          <cell r="M698">
            <v>0</v>
          </cell>
          <cell r="N698">
            <v>31</v>
          </cell>
          <cell r="O698">
            <v>61</v>
          </cell>
          <cell r="P698">
            <v>92</v>
          </cell>
          <cell r="Q698">
            <v>123</v>
          </cell>
          <cell r="R698">
            <v>153</v>
          </cell>
          <cell r="S698">
            <v>184</v>
          </cell>
          <cell r="T698">
            <v>214</v>
          </cell>
          <cell r="U698">
            <v>245</v>
          </cell>
          <cell r="V698">
            <v>276</v>
          </cell>
          <cell r="W698">
            <v>305</v>
          </cell>
          <cell r="X698">
            <v>336</v>
          </cell>
          <cell r="Y698">
            <v>366</v>
          </cell>
          <cell r="Z698">
            <v>397</v>
          </cell>
          <cell r="AA698">
            <v>427</v>
          </cell>
          <cell r="AB698">
            <v>458</v>
          </cell>
          <cell r="AC698">
            <v>489</v>
          </cell>
          <cell r="AD698">
            <v>519</v>
          </cell>
          <cell r="AE698">
            <v>550</v>
          </cell>
          <cell r="AF698">
            <v>580</v>
          </cell>
          <cell r="AG698">
            <v>611</v>
          </cell>
          <cell r="AH698">
            <v>642</v>
          </cell>
          <cell r="AI698">
            <v>670</v>
          </cell>
          <cell r="AJ698">
            <v>701</v>
          </cell>
          <cell r="AK698">
            <v>731</v>
          </cell>
          <cell r="AL698">
            <v>762</v>
          </cell>
          <cell r="AM698">
            <v>792</v>
          </cell>
          <cell r="AN698">
            <v>823</v>
          </cell>
          <cell r="AO698">
            <v>854</v>
          </cell>
          <cell r="AP698">
            <v>884</v>
          </cell>
          <cell r="AQ698">
            <v>915</v>
          </cell>
          <cell r="AR698">
            <v>945</v>
          </cell>
        </row>
        <row r="699">
          <cell r="A699" t="str">
            <v>MYLAN LABS, INC.</v>
          </cell>
          <cell r="B699" t="str">
            <v>CYCLOBENZAPRIN HCL 07/1991 MYN</v>
          </cell>
          <cell r="C699" t="str">
            <v>Sales $</v>
          </cell>
          <cell r="D699" t="str">
            <v>07/1991 MYN</v>
          </cell>
          <cell r="F699" t="str">
            <v>07</v>
          </cell>
          <cell r="G699" t="str">
            <v>1991</v>
          </cell>
          <cell r="H699" t="str">
            <v>07/1/1991</v>
          </cell>
          <cell r="I699">
            <v>7124</v>
          </cell>
          <cell r="J699">
            <v>7155</v>
          </cell>
          <cell r="K699">
            <v>7183</v>
          </cell>
          <cell r="L699">
            <v>7214</v>
          </cell>
          <cell r="M699">
            <v>7244</v>
          </cell>
          <cell r="N699">
            <v>7275</v>
          </cell>
          <cell r="O699">
            <v>7305</v>
          </cell>
          <cell r="P699">
            <v>7336</v>
          </cell>
          <cell r="Q699">
            <v>7367</v>
          </cell>
          <cell r="R699">
            <v>7397</v>
          </cell>
          <cell r="S699">
            <v>7428</v>
          </cell>
          <cell r="T699">
            <v>7458</v>
          </cell>
          <cell r="U699">
            <v>7489</v>
          </cell>
          <cell r="V699">
            <v>7520</v>
          </cell>
          <cell r="W699">
            <v>7549</v>
          </cell>
          <cell r="X699">
            <v>7580</v>
          </cell>
          <cell r="Y699">
            <v>7610</v>
          </cell>
          <cell r="Z699">
            <v>7641</v>
          </cell>
          <cell r="AA699">
            <v>7671</v>
          </cell>
          <cell r="AB699">
            <v>7702</v>
          </cell>
          <cell r="AC699">
            <v>7733</v>
          </cell>
          <cell r="AD699">
            <v>7763</v>
          </cell>
          <cell r="AE699">
            <v>7794</v>
          </cell>
          <cell r="AF699">
            <v>7824</v>
          </cell>
          <cell r="AG699">
            <v>7855</v>
          </cell>
          <cell r="AH699">
            <v>7886</v>
          </cell>
          <cell r="AI699">
            <v>7914</v>
          </cell>
          <cell r="AJ699">
            <v>7945</v>
          </cell>
          <cell r="AK699">
            <v>7975</v>
          </cell>
          <cell r="AL699">
            <v>8006</v>
          </cell>
          <cell r="AM699">
            <v>8036</v>
          </cell>
          <cell r="AN699">
            <v>8067</v>
          </cell>
          <cell r="AO699">
            <v>8098</v>
          </cell>
          <cell r="AP699">
            <v>8128</v>
          </cell>
          <cell r="AQ699">
            <v>8159</v>
          </cell>
          <cell r="AR699">
            <v>8189</v>
          </cell>
        </row>
        <row r="700">
          <cell r="A700" t="str">
            <v>MYLAN LABS, INC.</v>
          </cell>
          <cell r="B700" t="str">
            <v>CYCLOBENZAPRIN HCL 11/1989 M/I</v>
          </cell>
          <cell r="C700" t="str">
            <v>Sales $</v>
          </cell>
          <cell r="D700" t="str">
            <v>11/1989 M/I</v>
          </cell>
          <cell r="F700" t="str">
            <v>11</v>
          </cell>
          <cell r="G700" t="str">
            <v>1989</v>
          </cell>
          <cell r="H700" t="str">
            <v>11/1/1989</v>
          </cell>
          <cell r="I700">
            <v>7731</v>
          </cell>
          <cell r="J700">
            <v>7762</v>
          </cell>
          <cell r="K700">
            <v>7790</v>
          </cell>
          <cell r="L700">
            <v>7821</v>
          </cell>
          <cell r="M700">
            <v>7851</v>
          </cell>
          <cell r="N700">
            <v>7882</v>
          </cell>
          <cell r="O700">
            <v>7912</v>
          </cell>
          <cell r="P700">
            <v>7943</v>
          </cell>
          <cell r="Q700">
            <v>7974</v>
          </cell>
          <cell r="R700">
            <v>8004</v>
          </cell>
          <cell r="S700">
            <v>8035</v>
          </cell>
          <cell r="T700">
            <v>8065</v>
          </cell>
          <cell r="U700">
            <v>8096</v>
          </cell>
          <cell r="V700">
            <v>8127</v>
          </cell>
          <cell r="W700">
            <v>8156</v>
          </cell>
          <cell r="X700">
            <v>8187</v>
          </cell>
          <cell r="Y700">
            <v>8217</v>
          </cell>
          <cell r="Z700">
            <v>8248</v>
          </cell>
          <cell r="AA700">
            <v>8278</v>
          </cell>
          <cell r="AB700">
            <v>8309</v>
          </cell>
          <cell r="AC700">
            <v>8340</v>
          </cell>
          <cell r="AD700">
            <v>8370</v>
          </cell>
          <cell r="AE700">
            <v>8401</v>
          </cell>
          <cell r="AF700">
            <v>8431</v>
          </cell>
          <cell r="AG700">
            <v>8462</v>
          </cell>
          <cell r="AH700">
            <v>8493</v>
          </cell>
          <cell r="AI700">
            <v>8521</v>
          </cell>
          <cell r="AJ700">
            <v>8552</v>
          </cell>
          <cell r="AK700">
            <v>8582</v>
          </cell>
          <cell r="AL700">
            <v>8613</v>
          </cell>
          <cell r="AM700">
            <v>8643</v>
          </cell>
          <cell r="AN700">
            <v>8674</v>
          </cell>
          <cell r="AO700">
            <v>8705</v>
          </cell>
          <cell r="AP700">
            <v>8735</v>
          </cell>
          <cell r="AQ700">
            <v>8766</v>
          </cell>
          <cell r="AR700">
            <v>8796</v>
          </cell>
        </row>
        <row r="701">
          <cell r="A701" t="str">
            <v>MYLAN LABS, INC.</v>
          </cell>
          <cell r="B701" t="str">
            <v>CYPROHEPTADINE HCL 05/1981 MYN</v>
          </cell>
          <cell r="C701" t="str">
            <v>Sales $</v>
          </cell>
          <cell r="D701" t="str">
            <v>05/1981 MYN</v>
          </cell>
          <cell r="F701" t="str">
            <v>05</v>
          </cell>
          <cell r="G701" t="str">
            <v>1981</v>
          </cell>
          <cell r="H701" t="str">
            <v>05/1/1981</v>
          </cell>
          <cell r="I701">
            <v>10837</v>
          </cell>
          <cell r="J701">
            <v>10868</v>
          </cell>
          <cell r="K701">
            <v>10896</v>
          </cell>
          <cell r="L701">
            <v>10927</v>
          </cell>
          <cell r="M701">
            <v>10957</v>
          </cell>
          <cell r="N701">
            <v>10988</v>
          </cell>
          <cell r="O701">
            <v>11018</v>
          </cell>
          <cell r="P701">
            <v>11049</v>
          </cell>
          <cell r="Q701">
            <v>11080</v>
          </cell>
          <cell r="R701">
            <v>11110</v>
          </cell>
          <cell r="S701">
            <v>11141</v>
          </cell>
          <cell r="T701">
            <v>11171</v>
          </cell>
          <cell r="U701">
            <v>11202</v>
          </cell>
          <cell r="V701">
            <v>11233</v>
          </cell>
          <cell r="W701">
            <v>11262</v>
          </cell>
          <cell r="X701">
            <v>11293</v>
          </cell>
          <cell r="Y701">
            <v>11323</v>
          </cell>
          <cell r="Z701">
            <v>11354</v>
          </cell>
          <cell r="AA701">
            <v>11384</v>
          </cell>
          <cell r="AB701">
            <v>11415</v>
          </cell>
          <cell r="AC701">
            <v>11446</v>
          </cell>
          <cell r="AD701">
            <v>11476</v>
          </cell>
          <cell r="AE701">
            <v>11507</v>
          </cell>
          <cell r="AF701">
            <v>11537</v>
          </cell>
          <cell r="AG701">
            <v>11568</v>
          </cell>
          <cell r="AH701">
            <v>11599</v>
          </cell>
          <cell r="AI701">
            <v>11627</v>
          </cell>
          <cell r="AJ701">
            <v>11658</v>
          </cell>
          <cell r="AK701">
            <v>11688</v>
          </cell>
          <cell r="AL701">
            <v>11719</v>
          </cell>
          <cell r="AM701">
            <v>11749</v>
          </cell>
          <cell r="AN701">
            <v>11780</v>
          </cell>
          <cell r="AO701">
            <v>11811</v>
          </cell>
          <cell r="AP701">
            <v>11841</v>
          </cell>
          <cell r="AQ701">
            <v>11872</v>
          </cell>
          <cell r="AR701">
            <v>11902</v>
          </cell>
        </row>
        <row r="702">
          <cell r="A702" t="str">
            <v>MYLAN LABS, INC.</v>
          </cell>
          <cell r="B702" t="str">
            <v>DESLORATADINE 07/2012 MYN</v>
          </cell>
          <cell r="C702" t="str">
            <v>Sales $</v>
          </cell>
          <cell r="D702" t="str">
            <v>07/2012 MYN</v>
          </cell>
          <cell r="F702" t="str">
            <v>07</v>
          </cell>
          <cell r="G702" t="str">
            <v>2012</v>
          </cell>
          <cell r="H702" t="str">
            <v>07/1/2012</v>
          </cell>
          <cell r="I702">
            <v>-547</v>
          </cell>
          <cell r="J702">
            <v>-516</v>
          </cell>
          <cell r="K702">
            <v>-488</v>
          </cell>
          <cell r="L702">
            <v>-457</v>
          </cell>
          <cell r="M702">
            <v>-427</v>
          </cell>
          <cell r="N702">
            <v>-396</v>
          </cell>
          <cell r="O702">
            <v>-366</v>
          </cell>
          <cell r="P702">
            <v>-335</v>
          </cell>
          <cell r="Q702">
            <v>-304</v>
          </cell>
          <cell r="R702">
            <v>-274</v>
          </cell>
          <cell r="S702">
            <v>-243</v>
          </cell>
          <cell r="T702">
            <v>-213</v>
          </cell>
          <cell r="U702">
            <v>-182</v>
          </cell>
          <cell r="V702">
            <v>-151</v>
          </cell>
          <cell r="W702">
            <v>-122</v>
          </cell>
          <cell r="X702">
            <v>-91</v>
          </cell>
          <cell r="Y702">
            <v>-61</v>
          </cell>
          <cell r="Z702">
            <v>-30</v>
          </cell>
          <cell r="AA702">
            <v>0</v>
          </cell>
          <cell r="AB702">
            <v>31</v>
          </cell>
          <cell r="AC702">
            <v>62</v>
          </cell>
          <cell r="AD702">
            <v>92</v>
          </cell>
          <cell r="AE702">
            <v>123</v>
          </cell>
          <cell r="AF702">
            <v>153</v>
          </cell>
          <cell r="AG702">
            <v>184</v>
          </cell>
          <cell r="AH702">
            <v>215</v>
          </cell>
          <cell r="AI702">
            <v>243</v>
          </cell>
          <cell r="AJ702">
            <v>274</v>
          </cell>
          <cell r="AK702">
            <v>304</v>
          </cell>
          <cell r="AL702">
            <v>335</v>
          </cell>
          <cell r="AM702">
            <v>365</v>
          </cell>
          <cell r="AN702">
            <v>396</v>
          </cell>
          <cell r="AO702">
            <v>427</v>
          </cell>
          <cell r="AP702">
            <v>457</v>
          </cell>
          <cell r="AQ702">
            <v>488</v>
          </cell>
          <cell r="AR702">
            <v>518</v>
          </cell>
        </row>
        <row r="703">
          <cell r="A703" t="str">
            <v>MYLAN LABS, INC.</v>
          </cell>
          <cell r="B703" t="str">
            <v>DESMOPRESSIN ACE 01/2008 M/I</v>
          </cell>
          <cell r="C703" t="str">
            <v>Sales $</v>
          </cell>
          <cell r="D703" t="str">
            <v>01/2008 M/I</v>
          </cell>
          <cell r="F703" t="str">
            <v>01</v>
          </cell>
          <cell r="G703" t="str">
            <v>2008</v>
          </cell>
          <cell r="H703" t="str">
            <v>01/1/2008</v>
          </cell>
          <cell r="I703">
            <v>1096</v>
          </cell>
          <cell r="J703">
            <v>1127</v>
          </cell>
          <cell r="K703">
            <v>1155</v>
          </cell>
          <cell r="L703">
            <v>1186</v>
          </cell>
          <cell r="M703">
            <v>1216</v>
          </cell>
          <cell r="N703">
            <v>1247</v>
          </cell>
          <cell r="O703">
            <v>1277</v>
          </cell>
          <cell r="P703">
            <v>1308</v>
          </cell>
          <cell r="Q703">
            <v>1339</v>
          </cell>
          <cell r="R703">
            <v>1369</v>
          </cell>
          <cell r="S703">
            <v>1400</v>
          </cell>
          <cell r="T703">
            <v>1430</v>
          </cell>
          <cell r="U703">
            <v>1461</v>
          </cell>
          <cell r="V703">
            <v>1492</v>
          </cell>
          <cell r="W703">
            <v>1521</v>
          </cell>
          <cell r="X703">
            <v>1552</v>
          </cell>
          <cell r="Y703">
            <v>1582</v>
          </cell>
          <cell r="Z703">
            <v>1613</v>
          </cell>
          <cell r="AA703">
            <v>1643</v>
          </cell>
          <cell r="AB703">
            <v>1674</v>
          </cell>
          <cell r="AC703">
            <v>1705</v>
          </cell>
          <cell r="AD703">
            <v>1735</v>
          </cell>
          <cell r="AE703">
            <v>1766</v>
          </cell>
          <cell r="AF703">
            <v>1796</v>
          </cell>
          <cell r="AG703">
            <v>1827</v>
          </cell>
          <cell r="AH703">
            <v>1858</v>
          </cell>
          <cell r="AI703">
            <v>1886</v>
          </cell>
          <cell r="AJ703">
            <v>1917</v>
          </cell>
          <cell r="AK703">
            <v>1947</v>
          </cell>
          <cell r="AL703">
            <v>1978</v>
          </cell>
          <cell r="AM703">
            <v>2008</v>
          </cell>
          <cell r="AN703">
            <v>2039</v>
          </cell>
          <cell r="AO703">
            <v>2070</v>
          </cell>
          <cell r="AP703">
            <v>2100</v>
          </cell>
          <cell r="AQ703">
            <v>2131</v>
          </cell>
          <cell r="AR703">
            <v>2161</v>
          </cell>
        </row>
        <row r="704">
          <cell r="A704" t="str">
            <v>MYLAN LABS, INC.</v>
          </cell>
          <cell r="B704" t="str">
            <v>DEXMETHYLPHEN ER 11/2013 MYN</v>
          </cell>
          <cell r="C704" t="str">
            <v>Sales $</v>
          </cell>
          <cell r="D704" t="str">
            <v>11/2013 MYN</v>
          </cell>
          <cell r="F704" t="str">
            <v>11</v>
          </cell>
          <cell r="G704" t="str">
            <v>2013</v>
          </cell>
          <cell r="H704" t="str">
            <v>11/1/2013</v>
          </cell>
          <cell r="I704">
            <v>-1035</v>
          </cell>
          <cell r="J704">
            <v>-1004</v>
          </cell>
          <cell r="K704">
            <v>-976</v>
          </cell>
          <cell r="L704">
            <v>-945</v>
          </cell>
          <cell r="M704">
            <v>-915</v>
          </cell>
          <cell r="N704">
            <v>-884</v>
          </cell>
          <cell r="O704">
            <v>-854</v>
          </cell>
          <cell r="P704">
            <v>-823</v>
          </cell>
          <cell r="Q704">
            <v>-792</v>
          </cell>
          <cell r="R704">
            <v>-762</v>
          </cell>
          <cell r="S704">
            <v>-731</v>
          </cell>
          <cell r="T704">
            <v>-701</v>
          </cell>
          <cell r="U704">
            <v>-670</v>
          </cell>
          <cell r="V704">
            <v>-639</v>
          </cell>
          <cell r="W704">
            <v>-610</v>
          </cell>
          <cell r="X704">
            <v>-579</v>
          </cell>
          <cell r="Y704">
            <v>-549</v>
          </cell>
          <cell r="Z704">
            <v>-518</v>
          </cell>
          <cell r="AA704">
            <v>-488</v>
          </cell>
          <cell r="AB704">
            <v>-457</v>
          </cell>
          <cell r="AC704">
            <v>-426</v>
          </cell>
          <cell r="AD704">
            <v>-396</v>
          </cell>
          <cell r="AE704">
            <v>-365</v>
          </cell>
          <cell r="AF704">
            <v>-335</v>
          </cell>
          <cell r="AG704">
            <v>-304</v>
          </cell>
          <cell r="AH704">
            <v>-273</v>
          </cell>
          <cell r="AI704">
            <v>-245</v>
          </cell>
          <cell r="AJ704">
            <v>-214</v>
          </cell>
          <cell r="AK704">
            <v>-184</v>
          </cell>
          <cell r="AL704">
            <v>-153</v>
          </cell>
          <cell r="AM704">
            <v>-123</v>
          </cell>
          <cell r="AN704">
            <v>-92</v>
          </cell>
          <cell r="AO704">
            <v>-61</v>
          </cell>
          <cell r="AP704">
            <v>-31</v>
          </cell>
          <cell r="AQ704">
            <v>0</v>
          </cell>
          <cell r="AR704">
            <v>30</v>
          </cell>
        </row>
        <row r="705">
          <cell r="A705" t="str">
            <v>MYLAN LABS, INC.</v>
          </cell>
          <cell r="B705" t="str">
            <v>DEXRAZOXANE 12/2011 M/I</v>
          </cell>
          <cell r="C705" t="str">
            <v>Sales $</v>
          </cell>
          <cell r="D705" t="str">
            <v>12/2011 M/I</v>
          </cell>
          <cell r="F705" t="str">
            <v>12</v>
          </cell>
          <cell r="G705" t="str">
            <v>2011</v>
          </cell>
          <cell r="H705" t="str">
            <v>12/1/2011</v>
          </cell>
          <cell r="I705">
            <v>-334</v>
          </cell>
          <cell r="J705">
            <v>-303</v>
          </cell>
          <cell r="K705">
            <v>-275</v>
          </cell>
          <cell r="L705">
            <v>-244</v>
          </cell>
          <cell r="M705">
            <v>-214</v>
          </cell>
          <cell r="N705">
            <v>-183</v>
          </cell>
          <cell r="O705">
            <v>-153</v>
          </cell>
          <cell r="P705">
            <v>-122</v>
          </cell>
          <cell r="Q705">
            <v>-91</v>
          </cell>
          <cell r="R705">
            <v>-61</v>
          </cell>
          <cell r="S705">
            <v>-30</v>
          </cell>
          <cell r="T705">
            <v>0</v>
          </cell>
          <cell r="U705">
            <v>31</v>
          </cell>
          <cell r="V705">
            <v>62</v>
          </cell>
          <cell r="W705">
            <v>91</v>
          </cell>
          <cell r="X705">
            <v>122</v>
          </cell>
          <cell r="Y705">
            <v>152</v>
          </cell>
          <cell r="Z705">
            <v>183</v>
          </cell>
          <cell r="AA705">
            <v>213</v>
          </cell>
          <cell r="AB705">
            <v>244</v>
          </cell>
          <cell r="AC705">
            <v>275</v>
          </cell>
          <cell r="AD705">
            <v>305</v>
          </cell>
          <cell r="AE705">
            <v>336</v>
          </cell>
          <cell r="AF705">
            <v>366</v>
          </cell>
          <cell r="AG705">
            <v>397</v>
          </cell>
          <cell r="AH705">
            <v>428</v>
          </cell>
          <cell r="AI705">
            <v>456</v>
          </cell>
          <cell r="AJ705">
            <v>487</v>
          </cell>
          <cell r="AK705">
            <v>517</v>
          </cell>
          <cell r="AL705">
            <v>548</v>
          </cell>
          <cell r="AM705">
            <v>578</v>
          </cell>
          <cell r="AN705">
            <v>609</v>
          </cell>
          <cell r="AO705">
            <v>640</v>
          </cell>
          <cell r="AP705">
            <v>670</v>
          </cell>
          <cell r="AQ705">
            <v>701</v>
          </cell>
          <cell r="AR705">
            <v>731</v>
          </cell>
        </row>
        <row r="706">
          <cell r="A706" t="str">
            <v>MYLAN LABS, INC.</v>
          </cell>
          <cell r="B706" t="str">
            <v>DIAZEPAM 05/1987 M/I</v>
          </cell>
          <cell r="C706" t="str">
            <v>Sales $</v>
          </cell>
          <cell r="D706" t="str">
            <v>05/1987 M/I</v>
          </cell>
          <cell r="F706" t="str">
            <v>05</v>
          </cell>
          <cell r="G706" t="str">
            <v>1987</v>
          </cell>
          <cell r="H706" t="str">
            <v>05/1/1987</v>
          </cell>
          <cell r="I706">
            <v>8646</v>
          </cell>
          <cell r="J706">
            <v>8677</v>
          </cell>
          <cell r="K706">
            <v>8705</v>
          </cell>
          <cell r="L706">
            <v>8736</v>
          </cell>
          <cell r="M706">
            <v>8766</v>
          </cell>
          <cell r="N706">
            <v>8797</v>
          </cell>
          <cell r="O706">
            <v>8827</v>
          </cell>
          <cell r="P706">
            <v>8858</v>
          </cell>
          <cell r="Q706">
            <v>8889</v>
          </cell>
          <cell r="R706">
            <v>8919</v>
          </cell>
          <cell r="S706">
            <v>8950</v>
          </cell>
          <cell r="T706">
            <v>8980</v>
          </cell>
          <cell r="U706">
            <v>9011</v>
          </cell>
          <cell r="V706">
            <v>9042</v>
          </cell>
          <cell r="W706">
            <v>9071</v>
          </cell>
          <cell r="X706">
            <v>9102</v>
          </cell>
          <cell r="Y706">
            <v>9132</v>
          </cell>
          <cell r="Z706">
            <v>9163</v>
          </cell>
          <cell r="AA706">
            <v>9193</v>
          </cell>
          <cell r="AB706">
            <v>9224</v>
          </cell>
          <cell r="AC706">
            <v>9255</v>
          </cell>
          <cell r="AD706">
            <v>9285</v>
          </cell>
          <cell r="AE706">
            <v>9316</v>
          </cell>
          <cell r="AF706">
            <v>9346</v>
          </cell>
          <cell r="AG706">
            <v>9377</v>
          </cell>
          <cell r="AH706">
            <v>9408</v>
          </cell>
          <cell r="AI706">
            <v>9436</v>
          </cell>
          <cell r="AJ706">
            <v>9467</v>
          </cell>
          <cell r="AK706">
            <v>9497</v>
          </cell>
          <cell r="AL706">
            <v>9528</v>
          </cell>
          <cell r="AM706">
            <v>9558</v>
          </cell>
          <cell r="AN706">
            <v>9589</v>
          </cell>
          <cell r="AO706">
            <v>9620</v>
          </cell>
          <cell r="AP706">
            <v>9650</v>
          </cell>
          <cell r="AQ706">
            <v>9681</v>
          </cell>
          <cell r="AR706">
            <v>9711</v>
          </cell>
        </row>
        <row r="707">
          <cell r="A707" t="str">
            <v>MYLAN LABS, INC.</v>
          </cell>
          <cell r="B707" t="str">
            <v>DIAZEPAM 08/1985 MYN</v>
          </cell>
          <cell r="C707" t="str">
            <v>Sales $</v>
          </cell>
          <cell r="D707" t="str">
            <v>08/1985 MYN</v>
          </cell>
          <cell r="F707" t="str">
            <v>08</v>
          </cell>
          <cell r="G707" t="str">
            <v>1985</v>
          </cell>
          <cell r="H707" t="str">
            <v>08/1/1985</v>
          </cell>
          <cell r="I707">
            <v>9284</v>
          </cell>
          <cell r="J707">
            <v>9315</v>
          </cell>
          <cell r="K707">
            <v>9343</v>
          </cell>
          <cell r="L707">
            <v>9374</v>
          </cell>
          <cell r="M707">
            <v>9404</v>
          </cell>
          <cell r="N707">
            <v>9435</v>
          </cell>
          <cell r="O707">
            <v>9465</v>
          </cell>
          <cell r="P707">
            <v>9496</v>
          </cell>
          <cell r="Q707">
            <v>9527</v>
          </cell>
          <cell r="R707">
            <v>9557</v>
          </cell>
          <cell r="S707">
            <v>9588</v>
          </cell>
          <cell r="T707">
            <v>9618</v>
          </cell>
          <cell r="U707">
            <v>9649</v>
          </cell>
          <cell r="V707">
            <v>9680</v>
          </cell>
          <cell r="W707">
            <v>9709</v>
          </cell>
          <cell r="X707">
            <v>9740</v>
          </cell>
          <cell r="Y707">
            <v>9770</v>
          </cell>
          <cell r="Z707">
            <v>9801</v>
          </cell>
          <cell r="AA707">
            <v>9831</v>
          </cell>
          <cell r="AB707">
            <v>9862</v>
          </cell>
          <cell r="AC707">
            <v>9893</v>
          </cell>
          <cell r="AD707">
            <v>9923</v>
          </cell>
          <cell r="AE707">
            <v>9954</v>
          </cell>
          <cell r="AF707">
            <v>9984</v>
          </cell>
          <cell r="AG707">
            <v>10015</v>
          </cell>
          <cell r="AH707">
            <v>10046</v>
          </cell>
          <cell r="AI707">
            <v>10074</v>
          </cell>
          <cell r="AJ707">
            <v>10105</v>
          </cell>
          <cell r="AK707">
            <v>10135</v>
          </cell>
          <cell r="AL707">
            <v>10166</v>
          </cell>
          <cell r="AM707">
            <v>10196</v>
          </cell>
          <cell r="AN707">
            <v>10227</v>
          </cell>
          <cell r="AO707">
            <v>10258</v>
          </cell>
          <cell r="AP707">
            <v>10288</v>
          </cell>
          <cell r="AQ707">
            <v>10319</v>
          </cell>
          <cell r="AR707">
            <v>10349</v>
          </cell>
        </row>
        <row r="708">
          <cell r="A708" t="str">
            <v>MYLAN LABS, INC.</v>
          </cell>
          <cell r="B708" t="str">
            <v>DICLOFENAC POT 11/1999 MYN</v>
          </cell>
          <cell r="C708" t="str">
            <v>Sales $</v>
          </cell>
          <cell r="D708" t="str">
            <v>11/1999 MYN</v>
          </cell>
          <cell r="F708" t="str">
            <v>11</v>
          </cell>
          <cell r="G708" t="str">
            <v>1999</v>
          </cell>
          <cell r="H708" t="str">
            <v>11/1/1999</v>
          </cell>
          <cell r="I708">
            <v>4079</v>
          </cell>
          <cell r="J708">
            <v>4110</v>
          </cell>
          <cell r="K708">
            <v>4138</v>
          </cell>
          <cell r="L708">
            <v>4169</v>
          </cell>
          <cell r="M708">
            <v>4199</v>
          </cell>
          <cell r="N708">
            <v>4230</v>
          </cell>
          <cell r="O708">
            <v>4260</v>
          </cell>
          <cell r="P708">
            <v>4291</v>
          </cell>
          <cell r="Q708">
            <v>4322</v>
          </cell>
          <cell r="R708">
            <v>4352</v>
          </cell>
          <cell r="S708">
            <v>4383</v>
          </cell>
          <cell r="T708">
            <v>4413</v>
          </cell>
          <cell r="U708">
            <v>4444</v>
          </cell>
          <cell r="V708">
            <v>4475</v>
          </cell>
          <cell r="W708">
            <v>4504</v>
          </cell>
          <cell r="X708">
            <v>4535</v>
          </cell>
          <cell r="Y708">
            <v>4565</v>
          </cell>
          <cell r="Z708">
            <v>4596</v>
          </cell>
          <cell r="AA708">
            <v>4626</v>
          </cell>
          <cell r="AB708">
            <v>4657</v>
          </cell>
          <cell r="AC708">
            <v>4688</v>
          </cell>
          <cell r="AD708">
            <v>4718</v>
          </cell>
          <cell r="AE708">
            <v>4749</v>
          </cell>
          <cell r="AF708">
            <v>4779</v>
          </cell>
          <cell r="AG708">
            <v>4810</v>
          </cell>
          <cell r="AH708">
            <v>4841</v>
          </cell>
          <cell r="AI708">
            <v>4869</v>
          </cell>
          <cell r="AJ708">
            <v>4900</v>
          </cell>
          <cell r="AK708">
            <v>4930</v>
          </cell>
          <cell r="AL708">
            <v>4961</v>
          </cell>
          <cell r="AM708">
            <v>4991</v>
          </cell>
          <cell r="AN708">
            <v>5022</v>
          </cell>
          <cell r="AO708">
            <v>5053</v>
          </cell>
          <cell r="AP708">
            <v>5083</v>
          </cell>
          <cell r="AQ708">
            <v>5114</v>
          </cell>
          <cell r="AR708">
            <v>5144</v>
          </cell>
        </row>
        <row r="709">
          <cell r="A709" t="str">
            <v>MYLAN LABS, INC.</v>
          </cell>
          <cell r="B709" t="str">
            <v>DICLOFENAC SOD 02/2002 MYN</v>
          </cell>
          <cell r="C709" t="str">
            <v>Sales $</v>
          </cell>
          <cell r="D709" t="str">
            <v>02/2002 MYN</v>
          </cell>
          <cell r="F709" t="str">
            <v>02</v>
          </cell>
          <cell r="G709" t="str">
            <v>2002</v>
          </cell>
          <cell r="H709" t="str">
            <v>02/1/2002</v>
          </cell>
          <cell r="I709">
            <v>3256</v>
          </cell>
          <cell r="J709">
            <v>3287</v>
          </cell>
          <cell r="K709">
            <v>3315</v>
          </cell>
          <cell r="L709">
            <v>3346</v>
          </cell>
          <cell r="M709">
            <v>3376</v>
          </cell>
          <cell r="N709">
            <v>3407</v>
          </cell>
          <cell r="O709">
            <v>3437</v>
          </cell>
          <cell r="P709">
            <v>3468</v>
          </cell>
          <cell r="Q709">
            <v>3499</v>
          </cell>
          <cell r="R709">
            <v>3529</v>
          </cell>
          <cell r="S709">
            <v>3560</v>
          </cell>
          <cell r="T709">
            <v>3590</v>
          </cell>
          <cell r="U709">
            <v>3621</v>
          </cell>
          <cell r="V709">
            <v>3652</v>
          </cell>
          <cell r="W709">
            <v>3681</v>
          </cell>
          <cell r="X709">
            <v>3712</v>
          </cell>
          <cell r="Y709">
            <v>3742</v>
          </cell>
          <cell r="Z709">
            <v>3773</v>
          </cell>
          <cell r="AA709">
            <v>3803</v>
          </cell>
          <cell r="AB709">
            <v>3834</v>
          </cell>
          <cell r="AC709">
            <v>3865</v>
          </cell>
          <cell r="AD709">
            <v>3895</v>
          </cell>
          <cell r="AE709">
            <v>3926</v>
          </cell>
          <cell r="AF709">
            <v>3956</v>
          </cell>
          <cell r="AG709">
            <v>3987</v>
          </cell>
          <cell r="AH709">
            <v>4018</v>
          </cell>
          <cell r="AI709">
            <v>4046</v>
          </cell>
          <cell r="AJ709">
            <v>4077</v>
          </cell>
          <cell r="AK709">
            <v>4107</v>
          </cell>
          <cell r="AL709">
            <v>4138</v>
          </cell>
          <cell r="AM709">
            <v>4168</v>
          </cell>
          <cell r="AN709">
            <v>4199</v>
          </cell>
          <cell r="AO709">
            <v>4230</v>
          </cell>
          <cell r="AP709">
            <v>4260</v>
          </cell>
          <cell r="AQ709">
            <v>4291</v>
          </cell>
          <cell r="AR709">
            <v>4321</v>
          </cell>
        </row>
        <row r="710">
          <cell r="A710" t="str">
            <v>MYLAN LABS, INC.</v>
          </cell>
          <cell r="B710" t="str">
            <v>DICLOFENAC SOD 06/2010 M/I</v>
          </cell>
          <cell r="C710" t="str">
            <v>Sales $</v>
          </cell>
          <cell r="D710" t="str">
            <v>06/2010 M/I</v>
          </cell>
          <cell r="F710" t="str">
            <v>06</v>
          </cell>
          <cell r="G710" t="str">
            <v>2010</v>
          </cell>
          <cell r="H710" t="str">
            <v>06/1/2010</v>
          </cell>
          <cell r="I710">
            <v>214</v>
          </cell>
          <cell r="J710">
            <v>245</v>
          </cell>
          <cell r="K710">
            <v>273</v>
          </cell>
          <cell r="L710">
            <v>304</v>
          </cell>
          <cell r="M710">
            <v>334</v>
          </cell>
          <cell r="N710">
            <v>365</v>
          </cell>
          <cell r="O710">
            <v>395</v>
          </cell>
          <cell r="P710">
            <v>426</v>
          </cell>
          <cell r="Q710">
            <v>457</v>
          </cell>
          <cell r="R710">
            <v>487</v>
          </cell>
          <cell r="S710">
            <v>518</v>
          </cell>
          <cell r="T710">
            <v>548</v>
          </cell>
          <cell r="U710">
            <v>579</v>
          </cell>
          <cell r="V710">
            <v>610</v>
          </cell>
          <cell r="W710">
            <v>639</v>
          </cell>
          <cell r="X710">
            <v>670</v>
          </cell>
          <cell r="Y710">
            <v>700</v>
          </cell>
          <cell r="Z710">
            <v>731</v>
          </cell>
          <cell r="AA710">
            <v>761</v>
          </cell>
          <cell r="AB710">
            <v>792</v>
          </cell>
          <cell r="AC710">
            <v>823</v>
          </cell>
          <cell r="AD710">
            <v>853</v>
          </cell>
          <cell r="AE710">
            <v>884</v>
          </cell>
          <cell r="AF710">
            <v>914</v>
          </cell>
          <cell r="AG710">
            <v>945</v>
          </cell>
          <cell r="AH710">
            <v>976</v>
          </cell>
          <cell r="AI710">
            <v>1004</v>
          </cell>
          <cell r="AJ710">
            <v>1035</v>
          </cell>
          <cell r="AK710">
            <v>1065</v>
          </cell>
          <cell r="AL710">
            <v>1096</v>
          </cell>
          <cell r="AM710">
            <v>1126</v>
          </cell>
          <cell r="AN710">
            <v>1157</v>
          </cell>
          <cell r="AO710">
            <v>1188</v>
          </cell>
          <cell r="AP710">
            <v>1218</v>
          </cell>
          <cell r="AQ710">
            <v>1249</v>
          </cell>
          <cell r="AR710">
            <v>1279</v>
          </cell>
        </row>
        <row r="711">
          <cell r="A711" t="str">
            <v>MYLAN LABS, INC.</v>
          </cell>
          <cell r="B711" t="str">
            <v>DICYCLOMINE HCL 10/1984 M/I</v>
          </cell>
          <cell r="C711" t="str">
            <v>Sales $</v>
          </cell>
          <cell r="D711" t="str">
            <v>10/1984 M/I</v>
          </cell>
          <cell r="F711" t="str">
            <v>10</v>
          </cell>
          <cell r="G711" t="str">
            <v>1984</v>
          </cell>
          <cell r="H711" t="str">
            <v>10/1/1984</v>
          </cell>
          <cell r="I711">
            <v>9588</v>
          </cell>
          <cell r="J711">
            <v>9619</v>
          </cell>
          <cell r="K711">
            <v>9647</v>
          </cell>
          <cell r="L711">
            <v>9678</v>
          </cell>
          <cell r="M711">
            <v>9708</v>
          </cell>
          <cell r="N711">
            <v>9739</v>
          </cell>
          <cell r="O711">
            <v>9769</v>
          </cell>
          <cell r="P711">
            <v>9800</v>
          </cell>
          <cell r="Q711">
            <v>9831</v>
          </cell>
          <cell r="R711">
            <v>9861</v>
          </cell>
          <cell r="S711">
            <v>9892</v>
          </cell>
          <cell r="T711">
            <v>9922</v>
          </cell>
          <cell r="U711">
            <v>9953</v>
          </cell>
          <cell r="V711">
            <v>9984</v>
          </cell>
          <cell r="W711">
            <v>10013</v>
          </cell>
          <cell r="X711">
            <v>10044</v>
          </cell>
          <cell r="Y711">
            <v>10074</v>
          </cell>
          <cell r="Z711">
            <v>10105</v>
          </cell>
          <cell r="AA711">
            <v>10135</v>
          </cell>
          <cell r="AB711">
            <v>10166</v>
          </cell>
          <cell r="AC711">
            <v>10197</v>
          </cell>
          <cell r="AD711">
            <v>10227</v>
          </cell>
          <cell r="AE711">
            <v>10258</v>
          </cell>
          <cell r="AF711">
            <v>10288</v>
          </cell>
          <cell r="AG711">
            <v>10319</v>
          </cell>
          <cell r="AH711">
            <v>10350</v>
          </cell>
          <cell r="AI711">
            <v>10378</v>
          </cell>
          <cell r="AJ711">
            <v>10409</v>
          </cell>
          <cell r="AK711">
            <v>10439</v>
          </cell>
          <cell r="AL711">
            <v>10470</v>
          </cell>
          <cell r="AM711">
            <v>10500</v>
          </cell>
          <cell r="AN711">
            <v>10531</v>
          </cell>
          <cell r="AO711">
            <v>10562</v>
          </cell>
          <cell r="AP711">
            <v>10592</v>
          </cell>
          <cell r="AQ711">
            <v>10623</v>
          </cell>
          <cell r="AR711">
            <v>10653</v>
          </cell>
        </row>
        <row r="712">
          <cell r="A712" t="str">
            <v>MYLAN LABS, INC.</v>
          </cell>
          <cell r="B712" t="str">
            <v>DICYCLOMINE HCL 11/1999 MYN</v>
          </cell>
          <cell r="C712" t="str">
            <v>Sales $</v>
          </cell>
          <cell r="D712" t="str">
            <v>11/1999 MYN</v>
          </cell>
          <cell r="F712" t="str">
            <v>11</v>
          </cell>
          <cell r="G712" t="str">
            <v>1999</v>
          </cell>
          <cell r="H712" t="str">
            <v>11/1/1999</v>
          </cell>
          <cell r="I712">
            <v>4079</v>
          </cell>
          <cell r="J712">
            <v>4110</v>
          </cell>
          <cell r="K712">
            <v>4138</v>
          </cell>
          <cell r="L712">
            <v>4169</v>
          </cell>
          <cell r="M712">
            <v>4199</v>
          </cell>
          <cell r="N712">
            <v>4230</v>
          </cell>
          <cell r="O712">
            <v>4260</v>
          </cell>
          <cell r="P712">
            <v>4291</v>
          </cell>
          <cell r="Q712">
            <v>4322</v>
          </cell>
          <cell r="R712">
            <v>4352</v>
          </cell>
          <cell r="S712">
            <v>4383</v>
          </cell>
          <cell r="T712">
            <v>4413</v>
          </cell>
          <cell r="U712">
            <v>4444</v>
          </cell>
          <cell r="V712">
            <v>4475</v>
          </cell>
          <cell r="W712">
            <v>4504</v>
          </cell>
          <cell r="X712">
            <v>4535</v>
          </cell>
          <cell r="Y712">
            <v>4565</v>
          </cell>
          <cell r="Z712">
            <v>4596</v>
          </cell>
          <cell r="AA712">
            <v>4626</v>
          </cell>
          <cell r="AB712">
            <v>4657</v>
          </cell>
          <cell r="AC712">
            <v>4688</v>
          </cell>
          <cell r="AD712">
            <v>4718</v>
          </cell>
          <cell r="AE712">
            <v>4749</v>
          </cell>
          <cell r="AF712">
            <v>4779</v>
          </cell>
          <cell r="AG712">
            <v>4810</v>
          </cell>
          <cell r="AH712">
            <v>4841</v>
          </cell>
          <cell r="AI712">
            <v>4869</v>
          </cell>
          <cell r="AJ712">
            <v>4900</v>
          </cell>
          <cell r="AK712">
            <v>4930</v>
          </cell>
          <cell r="AL712">
            <v>4961</v>
          </cell>
          <cell r="AM712">
            <v>4991</v>
          </cell>
          <cell r="AN712">
            <v>5022</v>
          </cell>
          <cell r="AO712">
            <v>5053</v>
          </cell>
          <cell r="AP712">
            <v>5083</v>
          </cell>
          <cell r="AQ712">
            <v>5114</v>
          </cell>
          <cell r="AR712">
            <v>5144</v>
          </cell>
        </row>
        <row r="713">
          <cell r="A713" t="str">
            <v>MYLAN LABS, INC.</v>
          </cell>
          <cell r="B713" t="str">
            <v>DIDANOSINE 07/2010 MYN</v>
          </cell>
          <cell r="C713" t="str">
            <v>Sales $</v>
          </cell>
          <cell r="D713" t="str">
            <v>07/2010 MYN</v>
          </cell>
          <cell r="F713" t="str">
            <v>07</v>
          </cell>
          <cell r="G713" t="str">
            <v>2010</v>
          </cell>
          <cell r="H713" t="str">
            <v>07/1/2010</v>
          </cell>
          <cell r="I713">
            <v>184</v>
          </cell>
          <cell r="J713">
            <v>215</v>
          </cell>
          <cell r="K713">
            <v>243</v>
          </cell>
          <cell r="L713">
            <v>274</v>
          </cell>
          <cell r="M713">
            <v>304</v>
          </cell>
          <cell r="N713">
            <v>335</v>
          </cell>
          <cell r="O713">
            <v>365</v>
          </cell>
          <cell r="P713">
            <v>396</v>
          </cell>
          <cell r="Q713">
            <v>427</v>
          </cell>
          <cell r="R713">
            <v>457</v>
          </cell>
          <cell r="S713">
            <v>488</v>
          </cell>
          <cell r="T713">
            <v>518</v>
          </cell>
          <cell r="U713">
            <v>549</v>
          </cell>
          <cell r="V713">
            <v>580</v>
          </cell>
          <cell r="W713">
            <v>609</v>
          </cell>
          <cell r="X713">
            <v>640</v>
          </cell>
          <cell r="Y713">
            <v>670</v>
          </cell>
          <cell r="Z713">
            <v>701</v>
          </cell>
          <cell r="AA713">
            <v>731</v>
          </cell>
          <cell r="AB713">
            <v>762</v>
          </cell>
          <cell r="AC713">
            <v>793</v>
          </cell>
          <cell r="AD713">
            <v>823</v>
          </cell>
          <cell r="AE713">
            <v>854</v>
          </cell>
          <cell r="AF713">
            <v>884</v>
          </cell>
          <cell r="AG713">
            <v>915</v>
          </cell>
          <cell r="AH713">
            <v>946</v>
          </cell>
          <cell r="AI713">
            <v>974</v>
          </cell>
          <cell r="AJ713">
            <v>1005</v>
          </cell>
          <cell r="AK713">
            <v>1035</v>
          </cell>
          <cell r="AL713">
            <v>1066</v>
          </cell>
          <cell r="AM713">
            <v>1096</v>
          </cell>
          <cell r="AN713">
            <v>1127</v>
          </cell>
          <cell r="AO713">
            <v>1158</v>
          </cell>
          <cell r="AP713">
            <v>1188</v>
          </cell>
          <cell r="AQ713">
            <v>1219</v>
          </cell>
          <cell r="AR713">
            <v>1249</v>
          </cell>
        </row>
        <row r="714">
          <cell r="A714" t="str">
            <v>MYLAN LABS, INC.</v>
          </cell>
          <cell r="B714" t="str">
            <v>DIGOXIN 01/2009 M/I</v>
          </cell>
          <cell r="C714" t="str">
            <v>Sales $</v>
          </cell>
          <cell r="D714" t="str">
            <v>01/2009 M/I</v>
          </cell>
          <cell r="F714" t="str">
            <v>01</v>
          </cell>
          <cell r="G714" t="str">
            <v>2009</v>
          </cell>
          <cell r="H714" t="str">
            <v>01/1/2009</v>
          </cell>
          <cell r="I714">
            <v>730</v>
          </cell>
          <cell r="J714">
            <v>761</v>
          </cell>
          <cell r="K714">
            <v>789</v>
          </cell>
          <cell r="L714">
            <v>820</v>
          </cell>
          <cell r="M714">
            <v>850</v>
          </cell>
          <cell r="N714">
            <v>881</v>
          </cell>
          <cell r="O714">
            <v>911</v>
          </cell>
          <cell r="P714">
            <v>942</v>
          </cell>
          <cell r="Q714">
            <v>973</v>
          </cell>
          <cell r="R714">
            <v>1003</v>
          </cell>
          <cell r="S714">
            <v>1034</v>
          </cell>
          <cell r="T714">
            <v>1064</v>
          </cell>
          <cell r="U714">
            <v>1095</v>
          </cell>
          <cell r="V714">
            <v>1126</v>
          </cell>
          <cell r="W714">
            <v>1155</v>
          </cell>
          <cell r="X714">
            <v>1186</v>
          </cell>
          <cell r="Y714">
            <v>1216</v>
          </cell>
          <cell r="Z714">
            <v>1247</v>
          </cell>
          <cell r="AA714">
            <v>1277</v>
          </cell>
          <cell r="AB714">
            <v>1308</v>
          </cell>
          <cell r="AC714">
            <v>1339</v>
          </cell>
          <cell r="AD714">
            <v>1369</v>
          </cell>
          <cell r="AE714">
            <v>1400</v>
          </cell>
          <cell r="AF714">
            <v>1430</v>
          </cell>
          <cell r="AG714">
            <v>1461</v>
          </cell>
          <cell r="AH714">
            <v>1492</v>
          </cell>
          <cell r="AI714">
            <v>1520</v>
          </cell>
          <cell r="AJ714">
            <v>1551</v>
          </cell>
          <cell r="AK714">
            <v>1581</v>
          </cell>
          <cell r="AL714">
            <v>1612</v>
          </cell>
          <cell r="AM714">
            <v>1642</v>
          </cell>
          <cell r="AN714">
            <v>1673</v>
          </cell>
          <cell r="AO714">
            <v>1704</v>
          </cell>
          <cell r="AP714">
            <v>1734</v>
          </cell>
          <cell r="AQ714">
            <v>1765</v>
          </cell>
          <cell r="AR714">
            <v>1795</v>
          </cell>
        </row>
        <row r="715">
          <cell r="A715" t="str">
            <v>MYLAN LABS, INC.</v>
          </cell>
          <cell r="B715" t="str">
            <v>DILTIAZEM HCL 09/1991 M/I</v>
          </cell>
          <cell r="C715" t="str">
            <v>Sales $</v>
          </cell>
          <cell r="D715" t="str">
            <v>09/1991 M/I</v>
          </cell>
          <cell r="F715" t="str">
            <v>09</v>
          </cell>
          <cell r="G715" t="str">
            <v>1991</v>
          </cell>
          <cell r="H715" t="str">
            <v>09/1/1991</v>
          </cell>
          <cell r="I715">
            <v>7062</v>
          </cell>
          <cell r="J715">
            <v>7093</v>
          </cell>
          <cell r="K715">
            <v>7121</v>
          </cell>
          <cell r="L715">
            <v>7152</v>
          </cell>
          <cell r="M715">
            <v>7182</v>
          </cell>
          <cell r="N715">
            <v>7213</v>
          </cell>
          <cell r="O715">
            <v>7243</v>
          </cell>
          <cell r="P715">
            <v>7274</v>
          </cell>
          <cell r="Q715">
            <v>7305</v>
          </cell>
          <cell r="R715">
            <v>7335</v>
          </cell>
          <cell r="S715">
            <v>7366</v>
          </cell>
          <cell r="T715">
            <v>7396</v>
          </cell>
          <cell r="U715">
            <v>7427</v>
          </cell>
          <cell r="V715">
            <v>7458</v>
          </cell>
          <cell r="W715">
            <v>7487</v>
          </cell>
          <cell r="X715">
            <v>7518</v>
          </cell>
          <cell r="Y715">
            <v>7548</v>
          </cell>
          <cell r="Z715">
            <v>7579</v>
          </cell>
          <cell r="AA715">
            <v>7609</v>
          </cell>
          <cell r="AB715">
            <v>7640</v>
          </cell>
          <cell r="AC715">
            <v>7671</v>
          </cell>
          <cell r="AD715">
            <v>7701</v>
          </cell>
          <cell r="AE715">
            <v>7732</v>
          </cell>
          <cell r="AF715">
            <v>7762</v>
          </cell>
          <cell r="AG715">
            <v>7793</v>
          </cell>
          <cell r="AH715">
            <v>7824</v>
          </cell>
          <cell r="AI715">
            <v>7852</v>
          </cell>
          <cell r="AJ715">
            <v>7883</v>
          </cell>
          <cell r="AK715">
            <v>7913</v>
          </cell>
          <cell r="AL715">
            <v>7944</v>
          </cell>
          <cell r="AM715">
            <v>7974</v>
          </cell>
          <cell r="AN715">
            <v>8005</v>
          </cell>
          <cell r="AO715">
            <v>8036</v>
          </cell>
          <cell r="AP715">
            <v>8066</v>
          </cell>
          <cell r="AQ715">
            <v>8097</v>
          </cell>
          <cell r="AR715">
            <v>8127</v>
          </cell>
        </row>
        <row r="716">
          <cell r="A716" t="str">
            <v>MYLAN LABS, INC.</v>
          </cell>
          <cell r="B716" t="str">
            <v>DILTIAZEM HCL 11/1992 MYN</v>
          </cell>
          <cell r="C716" t="str">
            <v>Sales $</v>
          </cell>
          <cell r="D716" t="str">
            <v>11/1992 MYN</v>
          </cell>
          <cell r="F716" t="str">
            <v>11</v>
          </cell>
          <cell r="G716" t="str">
            <v>1992</v>
          </cell>
          <cell r="H716" t="str">
            <v>11/1/1992</v>
          </cell>
          <cell r="I716">
            <v>6635</v>
          </cell>
          <cell r="J716">
            <v>6666</v>
          </cell>
          <cell r="K716">
            <v>6694</v>
          </cell>
          <cell r="L716">
            <v>6725</v>
          </cell>
          <cell r="M716">
            <v>6755</v>
          </cell>
          <cell r="N716">
            <v>6786</v>
          </cell>
          <cell r="O716">
            <v>6816</v>
          </cell>
          <cell r="P716">
            <v>6847</v>
          </cell>
          <cell r="Q716">
            <v>6878</v>
          </cell>
          <cell r="R716">
            <v>6908</v>
          </cell>
          <cell r="S716">
            <v>6939</v>
          </cell>
          <cell r="T716">
            <v>6969</v>
          </cell>
          <cell r="U716">
            <v>7000</v>
          </cell>
          <cell r="V716">
            <v>7031</v>
          </cell>
          <cell r="W716">
            <v>7060</v>
          </cell>
          <cell r="X716">
            <v>7091</v>
          </cell>
          <cell r="Y716">
            <v>7121</v>
          </cell>
          <cell r="Z716">
            <v>7152</v>
          </cell>
          <cell r="AA716">
            <v>7182</v>
          </cell>
          <cell r="AB716">
            <v>7213</v>
          </cell>
          <cell r="AC716">
            <v>7244</v>
          </cell>
          <cell r="AD716">
            <v>7274</v>
          </cell>
          <cell r="AE716">
            <v>7305</v>
          </cell>
          <cell r="AF716">
            <v>7335</v>
          </cell>
          <cell r="AG716">
            <v>7366</v>
          </cell>
          <cell r="AH716">
            <v>7397</v>
          </cell>
          <cell r="AI716">
            <v>7425</v>
          </cell>
          <cell r="AJ716">
            <v>7456</v>
          </cell>
          <cell r="AK716">
            <v>7486</v>
          </cell>
          <cell r="AL716">
            <v>7517</v>
          </cell>
          <cell r="AM716">
            <v>7547</v>
          </cell>
          <cell r="AN716">
            <v>7578</v>
          </cell>
          <cell r="AO716">
            <v>7609</v>
          </cell>
          <cell r="AP716">
            <v>7639</v>
          </cell>
          <cell r="AQ716">
            <v>7670</v>
          </cell>
          <cell r="AR716">
            <v>7700</v>
          </cell>
        </row>
        <row r="717">
          <cell r="A717" t="str">
            <v>MYLAN LABS, INC.</v>
          </cell>
          <cell r="B717" t="str">
            <v>DILTIAZEM SR 06/1997 MYN</v>
          </cell>
          <cell r="C717" t="str">
            <v>Sales $</v>
          </cell>
          <cell r="D717" t="str">
            <v>06/1997 MYN</v>
          </cell>
          <cell r="F717" t="str">
            <v>06</v>
          </cell>
          <cell r="G717" t="str">
            <v>1997</v>
          </cell>
          <cell r="H717" t="str">
            <v>06/1/1997</v>
          </cell>
          <cell r="I717">
            <v>4962</v>
          </cell>
          <cell r="J717">
            <v>4993</v>
          </cell>
          <cell r="K717">
            <v>5021</v>
          </cell>
          <cell r="L717">
            <v>5052</v>
          </cell>
          <cell r="M717">
            <v>5082</v>
          </cell>
          <cell r="N717">
            <v>5113</v>
          </cell>
          <cell r="O717">
            <v>5143</v>
          </cell>
          <cell r="P717">
            <v>5174</v>
          </cell>
          <cell r="Q717">
            <v>5205</v>
          </cell>
          <cell r="R717">
            <v>5235</v>
          </cell>
          <cell r="S717">
            <v>5266</v>
          </cell>
          <cell r="T717">
            <v>5296</v>
          </cell>
          <cell r="U717">
            <v>5327</v>
          </cell>
          <cell r="V717">
            <v>5358</v>
          </cell>
          <cell r="W717">
            <v>5387</v>
          </cell>
          <cell r="X717">
            <v>5418</v>
          </cell>
          <cell r="Y717">
            <v>5448</v>
          </cell>
          <cell r="Z717">
            <v>5479</v>
          </cell>
          <cell r="AA717">
            <v>5509</v>
          </cell>
          <cell r="AB717">
            <v>5540</v>
          </cell>
          <cell r="AC717">
            <v>5571</v>
          </cell>
          <cell r="AD717">
            <v>5601</v>
          </cell>
          <cell r="AE717">
            <v>5632</v>
          </cell>
          <cell r="AF717">
            <v>5662</v>
          </cell>
          <cell r="AG717">
            <v>5693</v>
          </cell>
          <cell r="AH717">
            <v>5724</v>
          </cell>
          <cell r="AI717">
            <v>5752</v>
          </cell>
          <cell r="AJ717">
            <v>5783</v>
          </cell>
          <cell r="AK717">
            <v>5813</v>
          </cell>
          <cell r="AL717">
            <v>5844</v>
          </cell>
          <cell r="AM717">
            <v>5874</v>
          </cell>
          <cell r="AN717">
            <v>5905</v>
          </cell>
          <cell r="AO717">
            <v>5936</v>
          </cell>
          <cell r="AP717">
            <v>5966</v>
          </cell>
          <cell r="AQ717">
            <v>5997</v>
          </cell>
          <cell r="AR717">
            <v>6027</v>
          </cell>
        </row>
        <row r="718">
          <cell r="A718" t="str">
            <v>MYLAN LABS, INC.</v>
          </cell>
          <cell r="B718" t="str">
            <v>DILTIAZEM XR 04/1998 MYN</v>
          </cell>
          <cell r="C718" t="str">
            <v>Sales $</v>
          </cell>
          <cell r="D718" t="str">
            <v>04/1998 MYN</v>
          </cell>
          <cell r="F718" t="str">
            <v>04</v>
          </cell>
          <cell r="G718" t="str">
            <v>1998</v>
          </cell>
          <cell r="H718" t="str">
            <v>04/1/1998</v>
          </cell>
          <cell r="I718">
            <v>4658</v>
          </cell>
          <cell r="J718">
            <v>4689</v>
          </cell>
          <cell r="K718">
            <v>4717</v>
          </cell>
          <cell r="L718">
            <v>4748</v>
          </cell>
          <cell r="M718">
            <v>4778</v>
          </cell>
          <cell r="N718">
            <v>4809</v>
          </cell>
          <cell r="O718">
            <v>4839</v>
          </cell>
          <cell r="P718">
            <v>4870</v>
          </cell>
          <cell r="Q718">
            <v>4901</v>
          </cell>
          <cell r="R718">
            <v>4931</v>
          </cell>
          <cell r="S718">
            <v>4962</v>
          </cell>
          <cell r="T718">
            <v>4992</v>
          </cell>
          <cell r="U718">
            <v>5023</v>
          </cell>
          <cell r="V718">
            <v>5054</v>
          </cell>
          <cell r="W718">
            <v>5083</v>
          </cell>
          <cell r="X718">
            <v>5114</v>
          </cell>
          <cell r="Y718">
            <v>5144</v>
          </cell>
          <cell r="Z718">
            <v>5175</v>
          </cell>
          <cell r="AA718">
            <v>5205</v>
          </cell>
          <cell r="AB718">
            <v>5236</v>
          </cell>
          <cell r="AC718">
            <v>5267</v>
          </cell>
          <cell r="AD718">
            <v>5297</v>
          </cell>
          <cell r="AE718">
            <v>5328</v>
          </cell>
          <cell r="AF718">
            <v>5358</v>
          </cell>
          <cell r="AG718">
            <v>5389</v>
          </cell>
          <cell r="AH718">
            <v>5420</v>
          </cell>
          <cell r="AI718">
            <v>5448</v>
          </cell>
          <cell r="AJ718">
            <v>5479</v>
          </cell>
          <cell r="AK718">
            <v>5509</v>
          </cell>
          <cell r="AL718">
            <v>5540</v>
          </cell>
          <cell r="AM718">
            <v>5570</v>
          </cell>
          <cell r="AN718">
            <v>5601</v>
          </cell>
          <cell r="AO718">
            <v>5632</v>
          </cell>
          <cell r="AP718">
            <v>5662</v>
          </cell>
          <cell r="AQ718">
            <v>5693</v>
          </cell>
          <cell r="AR718">
            <v>5723</v>
          </cell>
        </row>
        <row r="719">
          <cell r="A719" t="str">
            <v>MYLAN LABS, INC.</v>
          </cell>
          <cell r="B719" t="str">
            <v>DIMETHYL SULFOXIDE 07/2004 M/I</v>
          </cell>
          <cell r="C719" t="str">
            <v>Sales $</v>
          </cell>
          <cell r="D719" t="str">
            <v>07/2004 M/I</v>
          </cell>
          <cell r="F719" t="str">
            <v>07</v>
          </cell>
          <cell r="G719" t="str">
            <v>2004</v>
          </cell>
          <cell r="H719" t="str">
            <v>07/1/2004</v>
          </cell>
          <cell r="I719">
            <v>2375</v>
          </cell>
          <cell r="J719">
            <v>2406</v>
          </cell>
          <cell r="K719">
            <v>2434</v>
          </cell>
          <cell r="L719">
            <v>2465</v>
          </cell>
          <cell r="M719">
            <v>2495</v>
          </cell>
          <cell r="N719">
            <v>2526</v>
          </cell>
          <cell r="O719">
            <v>2556</v>
          </cell>
          <cell r="P719">
            <v>2587</v>
          </cell>
          <cell r="Q719">
            <v>2618</v>
          </cell>
          <cell r="R719">
            <v>2648</v>
          </cell>
          <cell r="S719">
            <v>2679</v>
          </cell>
          <cell r="T719">
            <v>2709</v>
          </cell>
          <cell r="U719">
            <v>2740</v>
          </cell>
          <cell r="V719">
            <v>2771</v>
          </cell>
          <cell r="W719">
            <v>2800</v>
          </cell>
          <cell r="X719">
            <v>2831</v>
          </cell>
          <cell r="Y719">
            <v>2861</v>
          </cell>
          <cell r="Z719">
            <v>2892</v>
          </cell>
          <cell r="AA719">
            <v>2922</v>
          </cell>
          <cell r="AB719">
            <v>2953</v>
          </cell>
          <cell r="AC719">
            <v>2984</v>
          </cell>
          <cell r="AD719">
            <v>3014</v>
          </cell>
          <cell r="AE719">
            <v>3045</v>
          </cell>
          <cell r="AF719">
            <v>3075</v>
          </cell>
          <cell r="AG719">
            <v>3106</v>
          </cell>
          <cell r="AH719">
            <v>3137</v>
          </cell>
          <cell r="AI719">
            <v>3165</v>
          </cell>
          <cell r="AJ719">
            <v>3196</v>
          </cell>
          <cell r="AK719">
            <v>3226</v>
          </cell>
          <cell r="AL719">
            <v>3257</v>
          </cell>
          <cell r="AM719">
            <v>3287</v>
          </cell>
          <cell r="AN719">
            <v>3318</v>
          </cell>
          <cell r="AO719">
            <v>3349</v>
          </cell>
          <cell r="AP719">
            <v>3379</v>
          </cell>
          <cell r="AQ719">
            <v>3410</v>
          </cell>
          <cell r="AR719">
            <v>3440</v>
          </cell>
        </row>
        <row r="720">
          <cell r="A720" t="str">
            <v>MYLAN LABS, INC.</v>
          </cell>
          <cell r="B720" t="str">
            <v>DIPHENHYDRAMIN HCL 10/1999 M/I</v>
          </cell>
          <cell r="C720" t="str">
            <v>Sales $</v>
          </cell>
          <cell r="D720" t="str">
            <v>10/1999 M/I</v>
          </cell>
          <cell r="F720" t="str">
            <v>10</v>
          </cell>
          <cell r="G720" t="str">
            <v>1999</v>
          </cell>
          <cell r="H720" t="str">
            <v>10/1/1999</v>
          </cell>
          <cell r="I720">
            <v>4110</v>
          </cell>
          <cell r="J720">
            <v>4141</v>
          </cell>
          <cell r="K720">
            <v>4169</v>
          </cell>
          <cell r="L720">
            <v>4200</v>
          </cell>
          <cell r="M720">
            <v>4230</v>
          </cell>
          <cell r="N720">
            <v>4261</v>
          </cell>
          <cell r="O720">
            <v>4291</v>
          </cell>
          <cell r="P720">
            <v>4322</v>
          </cell>
          <cell r="Q720">
            <v>4353</v>
          </cell>
          <cell r="R720">
            <v>4383</v>
          </cell>
          <cell r="S720">
            <v>4414</v>
          </cell>
          <cell r="T720">
            <v>4444</v>
          </cell>
          <cell r="U720">
            <v>4475</v>
          </cell>
          <cell r="V720">
            <v>4506</v>
          </cell>
          <cell r="W720">
            <v>4535</v>
          </cell>
          <cell r="X720">
            <v>4566</v>
          </cell>
          <cell r="Y720">
            <v>4596</v>
          </cell>
          <cell r="Z720">
            <v>4627</v>
          </cell>
          <cell r="AA720">
            <v>4657</v>
          </cell>
          <cell r="AB720">
            <v>4688</v>
          </cell>
          <cell r="AC720">
            <v>4719</v>
          </cell>
          <cell r="AD720">
            <v>4749</v>
          </cell>
          <cell r="AE720">
            <v>4780</v>
          </cell>
          <cell r="AF720">
            <v>4810</v>
          </cell>
          <cell r="AG720">
            <v>4841</v>
          </cell>
          <cell r="AH720">
            <v>4872</v>
          </cell>
          <cell r="AI720">
            <v>4900</v>
          </cell>
          <cell r="AJ720">
            <v>4931</v>
          </cell>
          <cell r="AK720">
            <v>4961</v>
          </cell>
          <cell r="AL720">
            <v>4992</v>
          </cell>
          <cell r="AM720">
            <v>5022</v>
          </cell>
          <cell r="AN720">
            <v>5053</v>
          </cell>
          <cell r="AO720">
            <v>5084</v>
          </cell>
          <cell r="AP720">
            <v>5114</v>
          </cell>
          <cell r="AQ720">
            <v>5145</v>
          </cell>
          <cell r="AR720">
            <v>5175</v>
          </cell>
        </row>
        <row r="721">
          <cell r="A721" t="str">
            <v>MYLAN LABS, INC.</v>
          </cell>
          <cell r="B721" t="str">
            <v>DIPHENOXYLATE/ATR 02/1984 M/I</v>
          </cell>
          <cell r="C721" t="str">
            <v>Sales $</v>
          </cell>
          <cell r="D721" t="str">
            <v>02/1984 M/I</v>
          </cell>
          <cell r="F721" t="str">
            <v>02</v>
          </cell>
          <cell r="G721" t="str">
            <v>1984</v>
          </cell>
          <cell r="H721" t="str">
            <v>02/1/1984</v>
          </cell>
          <cell r="I721">
            <v>9831</v>
          </cell>
          <cell r="J721">
            <v>9862</v>
          </cell>
          <cell r="K721">
            <v>9890</v>
          </cell>
          <cell r="L721">
            <v>9921</v>
          </cell>
          <cell r="M721">
            <v>9951</v>
          </cell>
          <cell r="N721">
            <v>9982</v>
          </cell>
          <cell r="O721">
            <v>10012</v>
          </cell>
          <cell r="P721">
            <v>10043</v>
          </cell>
          <cell r="Q721">
            <v>10074</v>
          </cell>
          <cell r="R721">
            <v>10104</v>
          </cell>
          <cell r="S721">
            <v>10135</v>
          </cell>
          <cell r="T721">
            <v>10165</v>
          </cell>
          <cell r="U721">
            <v>10196</v>
          </cell>
          <cell r="V721">
            <v>10227</v>
          </cell>
          <cell r="W721">
            <v>10256</v>
          </cell>
          <cell r="X721">
            <v>10287</v>
          </cell>
          <cell r="Y721">
            <v>10317</v>
          </cell>
          <cell r="Z721">
            <v>10348</v>
          </cell>
          <cell r="AA721">
            <v>10378</v>
          </cell>
          <cell r="AB721">
            <v>10409</v>
          </cell>
          <cell r="AC721">
            <v>10440</v>
          </cell>
          <cell r="AD721">
            <v>10470</v>
          </cell>
          <cell r="AE721">
            <v>10501</v>
          </cell>
          <cell r="AF721">
            <v>10531</v>
          </cell>
          <cell r="AG721">
            <v>10562</v>
          </cell>
          <cell r="AH721">
            <v>10593</v>
          </cell>
          <cell r="AI721">
            <v>10621</v>
          </cell>
          <cell r="AJ721">
            <v>10652</v>
          </cell>
          <cell r="AK721">
            <v>10682</v>
          </cell>
          <cell r="AL721">
            <v>10713</v>
          </cell>
          <cell r="AM721">
            <v>10743</v>
          </cell>
          <cell r="AN721">
            <v>10774</v>
          </cell>
          <cell r="AO721">
            <v>10805</v>
          </cell>
          <cell r="AP721">
            <v>10835</v>
          </cell>
          <cell r="AQ721">
            <v>10866</v>
          </cell>
          <cell r="AR721">
            <v>10896</v>
          </cell>
        </row>
        <row r="722">
          <cell r="A722" t="str">
            <v>MYLAN LABS, INC.</v>
          </cell>
          <cell r="B722" t="str">
            <v>DIPHENOXYLATE/ATR 05/1981 MYN</v>
          </cell>
          <cell r="C722" t="str">
            <v>Sales $</v>
          </cell>
          <cell r="D722" t="str">
            <v>05/1981 MYN</v>
          </cell>
          <cell r="F722" t="str">
            <v>05</v>
          </cell>
          <cell r="G722" t="str">
            <v>1981</v>
          </cell>
          <cell r="H722" t="str">
            <v>05/1/1981</v>
          </cell>
          <cell r="I722">
            <v>10837</v>
          </cell>
          <cell r="J722">
            <v>10868</v>
          </cell>
          <cell r="K722">
            <v>10896</v>
          </cell>
          <cell r="L722">
            <v>10927</v>
          </cell>
          <cell r="M722">
            <v>10957</v>
          </cell>
          <cell r="N722">
            <v>10988</v>
          </cell>
          <cell r="O722">
            <v>11018</v>
          </cell>
          <cell r="P722">
            <v>11049</v>
          </cell>
          <cell r="Q722">
            <v>11080</v>
          </cell>
          <cell r="R722">
            <v>11110</v>
          </cell>
          <cell r="S722">
            <v>11141</v>
          </cell>
          <cell r="T722">
            <v>11171</v>
          </cell>
          <cell r="U722">
            <v>11202</v>
          </cell>
          <cell r="V722">
            <v>11233</v>
          </cell>
          <cell r="W722">
            <v>11262</v>
          </cell>
          <cell r="X722">
            <v>11293</v>
          </cell>
          <cell r="Y722">
            <v>11323</v>
          </cell>
          <cell r="Z722">
            <v>11354</v>
          </cell>
          <cell r="AA722">
            <v>11384</v>
          </cell>
          <cell r="AB722">
            <v>11415</v>
          </cell>
          <cell r="AC722">
            <v>11446</v>
          </cell>
          <cell r="AD722">
            <v>11476</v>
          </cell>
          <cell r="AE722">
            <v>11507</v>
          </cell>
          <cell r="AF722">
            <v>11537</v>
          </cell>
          <cell r="AG722">
            <v>11568</v>
          </cell>
          <cell r="AH722">
            <v>11599</v>
          </cell>
          <cell r="AI722">
            <v>11627</v>
          </cell>
          <cell r="AJ722">
            <v>11658</v>
          </cell>
          <cell r="AK722">
            <v>11688</v>
          </cell>
          <cell r="AL722">
            <v>11719</v>
          </cell>
          <cell r="AM722">
            <v>11749</v>
          </cell>
          <cell r="AN722">
            <v>11780</v>
          </cell>
          <cell r="AO722">
            <v>11811</v>
          </cell>
          <cell r="AP722">
            <v>11841</v>
          </cell>
          <cell r="AQ722">
            <v>11872</v>
          </cell>
          <cell r="AR722">
            <v>11902</v>
          </cell>
        </row>
        <row r="723">
          <cell r="A723" t="str">
            <v>MYLAN LABS, INC.</v>
          </cell>
          <cell r="B723" t="str">
            <v>DIPYRIDAMOLE 08/1982 M/I</v>
          </cell>
          <cell r="C723" t="str">
            <v>Sales $</v>
          </cell>
          <cell r="D723" t="str">
            <v>08/1982 M/I</v>
          </cell>
          <cell r="F723" t="str">
            <v>08</v>
          </cell>
          <cell r="G723" t="str">
            <v>1982</v>
          </cell>
          <cell r="H723" t="str">
            <v>08/1/1982</v>
          </cell>
          <cell r="I723">
            <v>10380</v>
          </cell>
          <cell r="J723">
            <v>10411</v>
          </cell>
          <cell r="K723">
            <v>10439</v>
          </cell>
          <cell r="L723">
            <v>10470</v>
          </cell>
          <cell r="M723">
            <v>10500</v>
          </cell>
          <cell r="N723">
            <v>10531</v>
          </cell>
          <cell r="O723">
            <v>10561</v>
          </cell>
          <cell r="P723">
            <v>10592</v>
          </cell>
          <cell r="Q723">
            <v>10623</v>
          </cell>
          <cell r="R723">
            <v>10653</v>
          </cell>
          <cell r="S723">
            <v>10684</v>
          </cell>
          <cell r="T723">
            <v>10714</v>
          </cell>
          <cell r="U723">
            <v>10745</v>
          </cell>
          <cell r="V723">
            <v>10776</v>
          </cell>
          <cell r="W723">
            <v>10805</v>
          </cell>
          <cell r="X723">
            <v>10836</v>
          </cell>
          <cell r="Y723">
            <v>10866</v>
          </cell>
          <cell r="Z723">
            <v>10897</v>
          </cell>
          <cell r="AA723">
            <v>10927</v>
          </cell>
          <cell r="AB723">
            <v>10958</v>
          </cell>
          <cell r="AC723">
            <v>10989</v>
          </cell>
          <cell r="AD723">
            <v>11019</v>
          </cell>
          <cell r="AE723">
            <v>11050</v>
          </cell>
          <cell r="AF723">
            <v>11080</v>
          </cell>
          <cell r="AG723">
            <v>11111</v>
          </cell>
          <cell r="AH723">
            <v>11142</v>
          </cell>
          <cell r="AI723">
            <v>11170</v>
          </cell>
          <cell r="AJ723">
            <v>11201</v>
          </cell>
          <cell r="AK723">
            <v>11231</v>
          </cell>
          <cell r="AL723">
            <v>11262</v>
          </cell>
          <cell r="AM723">
            <v>11292</v>
          </cell>
          <cell r="AN723">
            <v>11323</v>
          </cell>
          <cell r="AO723">
            <v>11354</v>
          </cell>
          <cell r="AP723">
            <v>11384</v>
          </cell>
          <cell r="AQ723">
            <v>11415</v>
          </cell>
          <cell r="AR723">
            <v>11445</v>
          </cell>
        </row>
        <row r="724">
          <cell r="A724" t="str">
            <v>MYLAN LABS, INC.</v>
          </cell>
          <cell r="B724" t="str">
            <v>DIVALPROEX SOD 04/2009 MYN</v>
          </cell>
          <cell r="C724" t="str">
            <v>Sales $</v>
          </cell>
          <cell r="D724" t="str">
            <v>04/2009 MYN</v>
          </cell>
          <cell r="F724" t="str">
            <v>04</v>
          </cell>
          <cell r="G724" t="str">
            <v>2009</v>
          </cell>
          <cell r="H724" t="str">
            <v>04/1/2009</v>
          </cell>
          <cell r="I724">
            <v>640</v>
          </cell>
          <cell r="J724">
            <v>671</v>
          </cell>
          <cell r="K724">
            <v>699</v>
          </cell>
          <cell r="L724">
            <v>730</v>
          </cell>
          <cell r="M724">
            <v>760</v>
          </cell>
          <cell r="N724">
            <v>791</v>
          </cell>
          <cell r="O724">
            <v>821</v>
          </cell>
          <cell r="P724">
            <v>852</v>
          </cell>
          <cell r="Q724">
            <v>883</v>
          </cell>
          <cell r="R724">
            <v>913</v>
          </cell>
          <cell r="S724">
            <v>944</v>
          </cell>
          <cell r="T724">
            <v>974</v>
          </cell>
          <cell r="U724">
            <v>1005</v>
          </cell>
          <cell r="V724">
            <v>1036</v>
          </cell>
          <cell r="W724">
            <v>1065</v>
          </cell>
          <cell r="X724">
            <v>1096</v>
          </cell>
          <cell r="Y724">
            <v>1126</v>
          </cell>
          <cell r="Z724">
            <v>1157</v>
          </cell>
          <cell r="AA724">
            <v>1187</v>
          </cell>
          <cell r="AB724">
            <v>1218</v>
          </cell>
          <cell r="AC724">
            <v>1249</v>
          </cell>
          <cell r="AD724">
            <v>1279</v>
          </cell>
          <cell r="AE724">
            <v>1310</v>
          </cell>
          <cell r="AF724">
            <v>1340</v>
          </cell>
          <cell r="AG724">
            <v>1371</v>
          </cell>
          <cell r="AH724">
            <v>1402</v>
          </cell>
          <cell r="AI724">
            <v>1430</v>
          </cell>
          <cell r="AJ724">
            <v>1461</v>
          </cell>
          <cell r="AK724">
            <v>1491</v>
          </cell>
          <cell r="AL724">
            <v>1522</v>
          </cell>
          <cell r="AM724">
            <v>1552</v>
          </cell>
          <cell r="AN724">
            <v>1583</v>
          </cell>
          <cell r="AO724">
            <v>1614</v>
          </cell>
          <cell r="AP724">
            <v>1644</v>
          </cell>
          <cell r="AQ724">
            <v>1675</v>
          </cell>
          <cell r="AR724">
            <v>1705</v>
          </cell>
        </row>
        <row r="725">
          <cell r="A725" t="str">
            <v>MYLAN LABS, INC.</v>
          </cell>
          <cell r="B725" t="str">
            <v>DIVALPROEX SOD 06/2009 M/I</v>
          </cell>
          <cell r="C725" t="str">
            <v>Sales $</v>
          </cell>
          <cell r="D725" t="str">
            <v>06/2009 M/I</v>
          </cell>
          <cell r="F725" t="str">
            <v>06</v>
          </cell>
          <cell r="G725" t="str">
            <v>2009</v>
          </cell>
          <cell r="H725" t="str">
            <v>06/1/2009</v>
          </cell>
          <cell r="I725">
            <v>579</v>
          </cell>
          <cell r="J725">
            <v>610</v>
          </cell>
          <cell r="K725">
            <v>638</v>
          </cell>
          <cell r="L725">
            <v>669</v>
          </cell>
          <cell r="M725">
            <v>699</v>
          </cell>
          <cell r="N725">
            <v>730</v>
          </cell>
          <cell r="O725">
            <v>760</v>
          </cell>
          <cell r="P725">
            <v>791</v>
          </cell>
          <cell r="Q725">
            <v>822</v>
          </cell>
          <cell r="R725">
            <v>852</v>
          </cell>
          <cell r="S725">
            <v>883</v>
          </cell>
          <cell r="T725">
            <v>913</v>
          </cell>
          <cell r="U725">
            <v>944</v>
          </cell>
          <cell r="V725">
            <v>975</v>
          </cell>
          <cell r="W725">
            <v>1004</v>
          </cell>
          <cell r="X725">
            <v>1035</v>
          </cell>
          <cell r="Y725">
            <v>1065</v>
          </cell>
          <cell r="Z725">
            <v>1096</v>
          </cell>
          <cell r="AA725">
            <v>1126</v>
          </cell>
          <cell r="AB725">
            <v>1157</v>
          </cell>
          <cell r="AC725">
            <v>1188</v>
          </cell>
          <cell r="AD725">
            <v>1218</v>
          </cell>
          <cell r="AE725">
            <v>1249</v>
          </cell>
          <cell r="AF725">
            <v>1279</v>
          </cell>
          <cell r="AG725">
            <v>1310</v>
          </cell>
          <cell r="AH725">
            <v>1341</v>
          </cell>
          <cell r="AI725">
            <v>1369</v>
          </cell>
          <cell r="AJ725">
            <v>1400</v>
          </cell>
          <cell r="AK725">
            <v>1430</v>
          </cell>
          <cell r="AL725">
            <v>1461</v>
          </cell>
          <cell r="AM725">
            <v>1491</v>
          </cell>
          <cell r="AN725">
            <v>1522</v>
          </cell>
          <cell r="AO725">
            <v>1553</v>
          </cell>
          <cell r="AP725">
            <v>1583</v>
          </cell>
          <cell r="AQ725">
            <v>1614</v>
          </cell>
          <cell r="AR725">
            <v>1644</v>
          </cell>
        </row>
        <row r="726">
          <cell r="A726" t="str">
            <v>MYLAN LABS, INC.</v>
          </cell>
          <cell r="B726" t="str">
            <v>DIVALPROEX SOD ER 01/2009 MYN</v>
          </cell>
          <cell r="C726" t="str">
            <v>Sales $</v>
          </cell>
          <cell r="D726" t="str">
            <v>01/2009 MYN</v>
          </cell>
          <cell r="F726" t="str">
            <v>01</v>
          </cell>
          <cell r="G726" t="str">
            <v>2009</v>
          </cell>
          <cell r="H726" t="str">
            <v>01/1/2009</v>
          </cell>
          <cell r="I726">
            <v>730</v>
          </cell>
          <cell r="J726">
            <v>761</v>
          </cell>
          <cell r="K726">
            <v>789</v>
          </cell>
          <cell r="L726">
            <v>820</v>
          </cell>
          <cell r="M726">
            <v>850</v>
          </cell>
          <cell r="N726">
            <v>881</v>
          </cell>
          <cell r="O726">
            <v>911</v>
          </cell>
          <cell r="P726">
            <v>942</v>
          </cell>
          <cell r="Q726">
            <v>973</v>
          </cell>
          <cell r="R726">
            <v>1003</v>
          </cell>
          <cell r="S726">
            <v>1034</v>
          </cell>
          <cell r="T726">
            <v>1064</v>
          </cell>
          <cell r="U726">
            <v>1095</v>
          </cell>
          <cell r="V726">
            <v>1126</v>
          </cell>
          <cell r="W726">
            <v>1155</v>
          </cell>
          <cell r="X726">
            <v>1186</v>
          </cell>
          <cell r="Y726">
            <v>1216</v>
          </cell>
          <cell r="Z726">
            <v>1247</v>
          </cell>
          <cell r="AA726">
            <v>1277</v>
          </cell>
          <cell r="AB726">
            <v>1308</v>
          </cell>
          <cell r="AC726">
            <v>1339</v>
          </cell>
          <cell r="AD726">
            <v>1369</v>
          </cell>
          <cell r="AE726">
            <v>1400</v>
          </cell>
          <cell r="AF726">
            <v>1430</v>
          </cell>
          <cell r="AG726">
            <v>1461</v>
          </cell>
          <cell r="AH726">
            <v>1492</v>
          </cell>
          <cell r="AI726">
            <v>1520</v>
          </cell>
          <cell r="AJ726">
            <v>1551</v>
          </cell>
          <cell r="AK726">
            <v>1581</v>
          </cell>
          <cell r="AL726">
            <v>1612</v>
          </cell>
          <cell r="AM726">
            <v>1642</v>
          </cell>
          <cell r="AN726">
            <v>1673</v>
          </cell>
          <cell r="AO726">
            <v>1704</v>
          </cell>
          <cell r="AP726">
            <v>1734</v>
          </cell>
          <cell r="AQ726">
            <v>1765</v>
          </cell>
          <cell r="AR726">
            <v>1795</v>
          </cell>
        </row>
        <row r="727">
          <cell r="A727" t="str">
            <v>MYLAN LABS, INC.</v>
          </cell>
          <cell r="B727" t="str">
            <v>DIVALPROEX SOD ER 02/2009 M/I</v>
          </cell>
          <cell r="C727" t="str">
            <v>Sales $</v>
          </cell>
          <cell r="D727" t="str">
            <v>02/2009 M/I</v>
          </cell>
          <cell r="F727" t="str">
            <v>02</v>
          </cell>
          <cell r="G727" t="str">
            <v>2009</v>
          </cell>
          <cell r="H727" t="str">
            <v>02/1/2009</v>
          </cell>
          <cell r="I727">
            <v>699</v>
          </cell>
          <cell r="J727">
            <v>730</v>
          </cell>
          <cell r="K727">
            <v>758</v>
          </cell>
          <cell r="L727">
            <v>789</v>
          </cell>
          <cell r="M727">
            <v>819</v>
          </cell>
          <cell r="N727">
            <v>850</v>
          </cell>
          <cell r="O727">
            <v>880</v>
          </cell>
          <cell r="P727">
            <v>911</v>
          </cell>
          <cell r="Q727">
            <v>942</v>
          </cell>
          <cell r="R727">
            <v>972</v>
          </cell>
          <cell r="S727">
            <v>1003</v>
          </cell>
          <cell r="T727">
            <v>1033</v>
          </cell>
          <cell r="U727">
            <v>1064</v>
          </cell>
          <cell r="V727">
            <v>1095</v>
          </cell>
          <cell r="W727">
            <v>1124</v>
          </cell>
          <cell r="X727">
            <v>1155</v>
          </cell>
          <cell r="Y727">
            <v>1185</v>
          </cell>
          <cell r="Z727">
            <v>1216</v>
          </cell>
          <cell r="AA727">
            <v>1246</v>
          </cell>
          <cell r="AB727">
            <v>1277</v>
          </cell>
          <cell r="AC727">
            <v>1308</v>
          </cell>
          <cell r="AD727">
            <v>1338</v>
          </cell>
          <cell r="AE727">
            <v>1369</v>
          </cell>
          <cell r="AF727">
            <v>1399</v>
          </cell>
          <cell r="AG727">
            <v>1430</v>
          </cell>
          <cell r="AH727">
            <v>1461</v>
          </cell>
          <cell r="AI727">
            <v>1489</v>
          </cell>
          <cell r="AJ727">
            <v>1520</v>
          </cell>
          <cell r="AK727">
            <v>1550</v>
          </cell>
          <cell r="AL727">
            <v>1581</v>
          </cell>
          <cell r="AM727">
            <v>1611</v>
          </cell>
          <cell r="AN727">
            <v>1642</v>
          </cell>
          <cell r="AO727">
            <v>1673</v>
          </cell>
          <cell r="AP727">
            <v>1703</v>
          </cell>
          <cell r="AQ727">
            <v>1734</v>
          </cell>
          <cell r="AR727">
            <v>1764</v>
          </cell>
        </row>
        <row r="728">
          <cell r="A728" t="str">
            <v>MYLAN LABS, INC.</v>
          </cell>
          <cell r="B728" t="str">
            <v>DONEPEZIL HCL 06/2011 MYN</v>
          </cell>
          <cell r="C728" t="str">
            <v>Sales $</v>
          </cell>
          <cell r="D728" t="str">
            <v>06/2011 MYN</v>
          </cell>
          <cell r="F728" t="str">
            <v>06</v>
          </cell>
          <cell r="G728" t="str">
            <v>2011</v>
          </cell>
          <cell r="H728" t="str">
            <v>06/1/2011</v>
          </cell>
          <cell r="I728">
            <v>-151</v>
          </cell>
          <cell r="J728">
            <v>-120</v>
          </cell>
          <cell r="K728">
            <v>-92</v>
          </cell>
          <cell r="L728">
            <v>-61</v>
          </cell>
          <cell r="M728">
            <v>-31</v>
          </cell>
          <cell r="N728">
            <v>0</v>
          </cell>
          <cell r="O728">
            <v>30</v>
          </cell>
          <cell r="P728">
            <v>61</v>
          </cell>
          <cell r="Q728">
            <v>92</v>
          </cell>
          <cell r="R728">
            <v>122</v>
          </cell>
          <cell r="S728">
            <v>153</v>
          </cell>
          <cell r="T728">
            <v>183</v>
          </cell>
          <cell r="U728">
            <v>214</v>
          </cell>
          <cell r="V728">
            <v>245</v>
          </cell>
          <cell r="W728">
            <v>274</v>
          </cell>
          <cell r="X728">
            <v>305</v>
          </cell>
          <cell r="Y728">
            <v>335</v>
          </cell>
          <cell r="Z728">
            <v>366</v>
          </cell>
          <cell r="AA728">
            <v>396</v>
          </cell>
          <cell r="AB728">
            <v>427</v>
          </cell>
          <cell r="AC728">
            <v>458</v>
          </cell>
          <cell r="AD728">
            <v>488</v>
          </cell>
          <cell r="AE728">
            <v>519</v>
          </cell>
          <cell r="AF728">
            <v>549</v>
          </cell>
          <cell r="AG728">
            <v>580</v>
          </cell>
          <cell r="AH728">
            <v>611</v>
          </cell>
          <cell r="AI728">
            <v>639</v>
          </cell>
          <cell r="AJ728">
            <v>670</v>
          </cell>
          <cell r="AK728">
            <v>700</v>
          </cell>
          <cell r="AL728">
            <v>731</v>
          </cell>
          <cell r="AM728">
            <v>761</v>
          </cell>
          <cell r="AN728">
            <v>792</v>
          </cell>
          <cell r="AO728">
            <v>823</v>
          </cell>
          <cell r="AP728">
            <v>853</v>
          </cell>
          <cell r="AQ728">
            <v>884</v>
          </cell>
          <cell r="AR728">
            <v>914</v>
          </cell>
        </row>
        <row r="729">
          <cell r="A729" t="str">
            <v>MYLAN LABS, INC.</v>
          </cell>
          <cell r="B729" t="str">
            <v>DONEPEZIL HCL 12/2010 M/I</v>
          </cell>
          <cell r="C729" t="str">
            <v>Sales $</v>
          </cell>
          <cell r="D729" t="str">
            <v>12/2010 M/I</v>
          </cell>
          <cell r="F729" t="str">
            <v>12</v>
          </cell>
          <cell r="G729" t="str">
            <v>2010</v>
          </cell>
          <cell r="H729" t="str">
            <v>12/1/2010</v>
          </cell>
          <cell r="I729">
            <v>31</v>
          </cell>
          <cell r="J729">
            <v>62</v>
          </cell>
          <cell r="K729">
            <v>90</v>
          </cell>
          <cell r="L729">
            <v>121</v>
          </cell>
          <cell r="M729">
            <v>151</v>
          </cell>
          <cell r="N729">
            <v>182</v>
          </cell>
          <cell r="O729">
            <v>212</v>
          </cell>
          <cell r="P729">
            <v>243</v>
          </cell>
          <cell r="Q729">
            <v>274</v>
          </cell>
          <cell r="R729">
            <v>304</v>
          </cell>
          <cell r="S729">
            <v>335</v>
          </cell>
          <cell r="T729">
            <v>365</v>
          </cell>
          <cell r="U729">
            <v>396</v>
          </cell>
          <cell r="V729">
            <v>427</v>
          </cell>
          <cell r="W729">
            <v>456</v>
          </cell>
          <cell r="X729">
            <v>487</v>
          </cell>
          <cell r="Y729">
            <v>517</v>
          </cell>
          <cell r="Z729">
            <v>548</v>
          </cell>
          <cell r="AA729">
            <v>578</v>
          </cell>
          <cell r="AB729">
            <v>609</v>
          </cell>
          <cell r="AC729">
            <v>640</v>
          </cell>
          <cell r="AD729">
            <v>670</v>
          </cell>
          <cell r="AE729">
            <v>701</v>
          </cell>
          <cell r="AF729">
            <v>731</v>
          </cell>
          <cell r="AG729">
            <v>762</v>
          </cell>
          <cell r="AH729">
            <v>793</v>
          </cell>
          <cell r="AI729">
            <v>821</v>
          </cell>
          <cell r="AJ729">
            <v>852</v>
          </cell>
          <cell r="AK729">
            <v>882</v>
          </cell>
          <cell r="AL729">
            <v>913</v>
          </cell>
          <cell r="AM729">
            <v>943</v>
          </cell>
          <cell r="AN729">
            <v>974</v>
          </cell>
          <cell r="AO729">
            <v>1005</v>
          </cell>
          <cell r="AP729">
            <v>1035</v>
          </cell>
          <cell r="AQ729">
            <v>1066</v>
          </cell>
          <cell r="AR729">
            <v>1096</v>
          </cell>
        </row>
        <row r="730">
          <cell r="A730" t="str">
            <v>MYLAN LABS, INC.</v>
          </cell>
          <cell r="B730" t="str">
            <v>DOXAZOSIN MESY 02/2001 M/I</v>
          </cell>
          <cell r="C730" t="str">
            <v>Sales $</v>
          </cell>
          <cell r="D730" t="str">
            <v>02/2001 M/I</v>
          </cell>
          <cell r="F730" t="str">
            <v>02</v>
          </cell>
          <cell r="G730" t="str">
            <v>2001</v>
          </cell>
          <cell r="H730" t="str">
            <v>02/1/2001</v>
          </cell>
          <cell r="I730">
            <v>3621</v>
          </cell>
          <cell r="J730">
            <v>3652</v>
          </cell>
          <cell r="K730">
            <v>3680</v>
          </cell>
          <cell r="L730">
            <v>3711</v>
          </cell>
          <cell r="M730">
            <v>3741</v>
          </cell>
          <cell r="N730">
            <v>3772</v>
          </cell>
          <cell r="O730">
            <v>3802</v>
          </cell>
          <cell r="P730">
            <v>3833</v>
          </cell>
          <cell r="Q730">
            <v>3864</v>
          </cell>
          <cell r="R730">
            <v>3894</v>
          </cell>
          <cell r="S730">
            <v>3925</v>
          </cell>
          <cell r="T730">
            <v>3955</v>
          </cell>
          <cell r="U730">
            <v>3986</v>
          </cell>
          <cell r="V730">
            <v>4017</v>
          </cell>
          <cell r="W730">
            <v>4046</v>
          </cell>
          <cell r="X730">
            <v>4077</v>
          </cell>
          <cell r="Y730">
            <v>4107</v>
          </cell>
          <cell r="Z730">
            <v>4138</v>
          </cell>
          <cell r="AA730">
            <v>4168</v>
          </cell>
          <cell r="AB730">
            <v>4199</v>
          </cell>
          <cell r="AC730">
            <v>4230</v>
          </cell>
          <cell r="AD730">
            <v>4260</v>
          </cell>
          <cell r="AE730">
            <v>4291</v>
          </cell>
          <cell r="AF730">
            <v>4321</v>
          </cell>
          <cell r="AG730">
            <v>4352</v>
          </cell>
          <cell r="AH730">
            <v>4383</v>
          </cell>
          <cell r="AI730">
            <v>4411</v>
          </cell>
          <cell r="AJ730">
            <v>4442</v>
          </cell>
          <cell r="AK730">
            <v>4472</v>
          </cell>
          <cell r="AL730">
            <v>4503</v>
          </cell>
          <cell r="AM730">
            <v>4533</v>
          </cell>
          <cell r="AN730">
            <v>4564</v>
          </cell>
          <cell r="AO730">
            <v>4595</v>
          </cell>
          <cell r="AP730">
            <v>4625</v>
          </cell>
          <cell r="AQ730">
            <v>4656</v>
          </cell>
          <cell r="AR730">
            <v>4686</v>
          </cell>
        </row>
        <row r="731">
          <cell r="A731" t="str">
            <v>MYLAN LABS, INC.</v>
          </cell>
          <cell r="B731" t="str">
            <v>DOXAZOSIN MESY 11/2000 MYN</v>
          </cell>
          <cell r="C731" t="str">
            <v>Sales $</v>
          </cell>
          <cell r="D731" t="str">
            <v>11/2000 MYN</v>
          </cell>
          <cell r="F731" t="str">
            <v>11</v>
          </cell>
          <cell r="G731" t="str">
            <v>2000</v>
          </cell>
          <cell r="H731" t="str">
            <v>11/1/2000</v>
          </cell>
          <cell r="I731">
            <v>3713</v>
          </cell>
          <cell r="J731">
            <v>3744</v>
          </cell>
          <cell r="K731">
            <v>3772</v>
          </cell>
          <cell r="L731">
            <v>3803</v>
          </cell>
          <cell r="M731">
            <v>3833</v>
          </cell>
          <cell r="N731">
            <v>3864</v>
          </cell>
          <cell r="O731">
            <v>3894</v>
          </cell>
          <cell r="P731">
            <v>3925</v>
          </cell>
          <cell r="Q731">
            <v>3956</v>
          </cell>
          <cell r="R731">
            <v>3986</v>
          </cell>
          <cell r="S731">
            <v>4017</v>
          </cell>
          <cell r="T731">
            <v>4047</v>
          </cell>
          <cell r="U731">
            <v>4078</v>
          </cell>
          <cell r="V731">
            <v>4109</v>
          </cell>
          <cell r="W731">
            <v>4138</v>
          </cell>
          <cell r="X731">
            <v>4169</v>
          </cell>
          <cell r="Y731">
            <v>4199</v>
          </cell>
          <cell r="Z731">
            <v>4230</v>
          </cell>
          <cell r="AA731">
            <v>4260</v>
          </cell>
          <cell r="AB731">
            <v>4291</v>
          </cell>
          <cell r="AC731">
            <v>4322</v>
          </cell>
          <cell r="AD731">
            <v>4352</v>
          </cell>
          <cell r="AE731">
            <v>4383</v>
          </cell>
          <cell r="AF731">
            <v>4413</v>
          </cell>
          <cell r="AG731">
            <v>4444</v>
          </cell>
          <cell r="AH731">
            <v>4475</v>
          </cell>
          <cell r="AI731">
            <v>4503</v>
          </cell>
          <cell r="AJ731">
            <v>4534</v>
          </cell>
          <cell r="AK731">
            <v>4564</v>
          </cell>
          <cell r="AL731">
            <v>4595</v>
          </cell>
          <cell r="AM731">
            <v>4625</v>
          </cell>
          <cell r="AN731">
            <v>4656</v>
          </cell>
          <cell r="AO731">
            <v>4687</v>
          </cell>
          <cell r="AP731">
            <v>4717</v>
          </cell>
          <cell r="AQ731">
            <v>4748</v>
          </cell>
          <cell r="AR731">
            <v>4778</v>
          </cell>
        </row>
        <row r="732">
          <cell r="A732" t="str">
            <v>MYLAN LABS, INC.</v>
          </cell>
          <cell r="B732" t="str">
            <v>DOXEPIN HCL 05/1987 M/I</v>
          </cell>
          <cell r="C732" t="str">
            <v>Sales $</v>
          </cell>
          <cell r="D732" t="str">
            <v>05/1987 M/I</v>
          </cell>
          <cell r="F732" t="str">
            <v>05</v>
          </cell>
          <cell r="G732" t="str">
            <v>1987</v>
          </cell>
          <cell r="H732" t="str">
            <v>05/1/1987</v>
          </cell>
          <cell r="I732">
            <v>8646</v>
          </cell>
          <cell r="J732">
            <v>8677</v>
          </cell>
          <cell r="K732">
            <v>8705</v>
          </cell>
          <cell r="L732">
            <v>8736</v>
          </cell>
          <cell r="M732">
            <v>8766</v>
          </cell>
          <cell r="N732">
            <v>8797</v>
          </cell>
          <cell r="O732">
            <v>8827</v>
          </cell>
          <cell r="P732">
            <v>8858</v>
          </cell>
          <cell r="Q732">
            <v>8889</v>
          </cell>
          <cell r="R732">
            <v>8919</v>
          </cell>
          <cell r="S732">
            <v>8950</v>
          </cell>
          <cell r="T732">
            <v>8980</v>
          </cell>
          <cell r="U732">
            <v>9011</v>
          </cell>
          <cell r="V732">
            <v>9042</v>
          </cell>
          <cell r="W732">
            <v>9071</v>
          </cell>
          <cell r="X732">
            <v>9102</v>
          </cell>
          <cell r="Y732">
            <v>9132</v>
          </cell>
          <cell r="Z732">
            <v>9163</v>
          </cell>
          <cell r="AA732">
            <v>9193</v>
          </cell>
          <cell r="AB732">
            <v>9224</v>
          </cell>
          <cell r="AC732">
            <v>9255</v>
          </cell>
          <cell r="AD732">
            <v>9285</v>
          </cell>
          <cell r="AE732">
            <v>9316</v>
          </cell>
          <cell r="AF732">
            <v>9346</v>
          </cell>
          <cell r="AG732">
            <v>9377</v>
          </cell>
          <cell r="AH732">
            <v>9408</v>
          </cell>
          <cell r="AI732">
            <v>9436</v>
          </cell>
          <cell r="AJ732">
            <v>9467</v>
          </cell>
          <cell r="AK732">
            <v>9497</v>
          </cell>
          <cell r="AL732">
            <v>9528</v>
          </cell>
          <cell r="AM732">
            <v>9558</v>
          </cell>
          <cell r="AN732">
            <v>9589</v>
          </cell>
          <cell r="AO732">
            <v>9620</v>
          </cell>
          <cell r="AP732">
            <v>9650</v>
          </cell>
          <cell r="AQ732">
            <v>9681</v>
          </cell>
          <cell r="AR732">
            <v>9711</v>
          </cell>
        </row>
        <row r="733">
          <cell r="A733" t="str">
            <v>MYLAN LABS, INC.</v>
          </cell>
          <cell r="B733" t="str">
            <v>DOXEPIN HCL 07/1986 MYN</v>
          </cell>
          <cell r="C733" t="str">
            <v>Sales $</v>
          </cell>
          <cell r="D733" t="str">
            <v>07/1986 MYN</v>
          </cell>
          <cell r="F733" t="str">
            <v>07</v>
          </cell>
          <cell r="G733" t="str">
            <v>1986</v>
          </cell>
          <cell r="H733" t="str">
            <v>07/1/1986</v>
          </cell>
          <cell r="I733">
            <v>8950</v>
          </cell>
          <cell r="J733">
            <v>8981</v>
          </cell>
          <cell r="K733">
            <v>9009</v>
          </cell>
          <cell r="L733">
            <v>9040</v>
          </cell>
          <cell r="M733">
            <v>9070</v>
          </cell>
          <cell r="N733">
            <v>9101</v>
          </cell>
          <cell r="O733">
            <v>9131</v>
          </cell>
          <cell r="P733">
            <v>9162</v>
          </cell>
          <cell r="Q733">
            <v>9193</v>
          </cell>
          <cell r="R733">
            <v>9223</v>
          </cell>
          <cell r="S733">
            <v>9254</v>
          </cell>
          <cell r="T733">
            <v>9284</v>
          </cell>
          <cell r="U733">
            <v>9315</v>
          </cell>
          <cell r="V733">
            <v>9346</v>
          </cell>
          <cell r="W733">
            <v>9375</v>
          </cell>
          <cell r="X733">
            <v>9406</v>
          </cell>
          <cell r="Y733">
            <v>9436</v>
          </cell>
          <cell r="Z733">
            <v>9467</v>
          </cell>
          <cell r="AA733">
            <v>9497</v>
          </cell>
          <cell r="AB733">
            <v>9528</v>
          </cell>
          <cell r="AC733">
            <v>9559</v>
          </cell>
          <cell r="AD733">
            <v>9589</v>
          </cell>
          <cell r="AE733">
            <v>9620</v>
          </cell>
          <cell r="AF733">
            <v>9650</v>
          </cell>
          <cell r="AG733">
            <v>9681</v>
          </cell>
          <cell r="AH733">
            <v>9712</v>
          </cell>
          <cell r="AI733">
            <v>9740</v>
          </cell>
          <cell r="AJ733">
            <v>9771</v>
          </cell>
          <cell r="AK733">
            <v>9801</v>
          </cell>
          <cell r="AL733">
            <v>9832</v>
          </cell>
          <cell r="AM733">
            <v>9862</v>
          </cell>
          <cell r="AN733">
            <v>9893</v>
          </cell>
          <cell r="AO733">
            <v>9924</v>
          </cell>
          <cell r="AP733">
            <v>9954</v>
          </cell>
          <cell r="AQ733">
            <v>9985</v>
          </cell>
          <cell r="AR733">
            <v>10015</v>
          </cell>
        </row>
        <row r="734">
          <cell r="A734" t="str">
            <v>MYLAN LABS, INC.</v>
          </cell>
          <cell r="B734" t="str">
            <v>DOXYCYCLINE HYC DR 01/2011 MYN</v>
          </cell>
          <cell r="C734" t="str">
            <v>Sales $</v>
          </cell>
          <cell r="D734" t="str">
            <v>01/2011 MYN</v>
          </cell>
          <cell r="F734" t="str">
            <v>01</v>
          </cell>
          <cell r="G734" t="str">
            <v>2011</v>
          </cell>
          <cell r="H734" t="str">
            <v>01/1/2011</v>
          </cell>
          <cell r="I734">
            <v>0</v>
          </cell>
          <cell r="J734">
            <v>31</v>
          </cell>
          <cell r="K734">
            <v>59</v>
          </cell>
          <cell r="L734">
            <v>90</v>
          </cell>
          <cell r="M734">
            <v>120</v>
          </cell>
          <cell r="N734">
            <v>151</v>
          </cell>
          <cell r="O734">
            <v>181</v>
          </cell>
          <cell r="P734">
            <v>212</v>
          </cell>
          <cell r="Q734">
            <v>243</v>
          </cell>
          <cell r="R734">
            <v>273</v>
          </cell>
          <cell r="S734">
            <v>304</v>
          </cell>
          <cell r="T734">
            <v>334</v>
          </cell>
          <cell r="U734">
            <v>365</v>
          </cell>
          <cell r="V734">
            <v>396</v>
          </cell>
          <cell r="W734">
            <v>425</v>
          </cell>
          <cell r="X734">
            <v>456</v>
          </cell>
          <cell r="Y734">
            <v>486</v>
          </cell>
          <cell r="Z734">
            <v>517</v>
          </cell>
          <cell r="AA734">
            <v>547</v>
          </cell>
          <cell r="AB734">
            <v>578</v>
          </cell>
          <cell r="AC734">
            <v>609</v>
          </cell>
          <cell r="AD734">
            <v>639</v>
          </cell>
          <cell r="AE734">
            <v>670</v>
          </cell>
          <cell r="AF734">
            <v>700</v>
          </cell>
          <cell r="AG734">
            <v>731</v>
          </cell>
          <cell r="AH734">
            <v>762</v>
          </cell>
          <cell r="AI734">
            <v>790</v>
          </cell>
          <cell r="AJ734">
            <v>821</v>
          </cell>
          <cell r="AK734">
            <v>851</v>
          </cell>
          <cell r="AL734">
            <v>882</v>
          </cell>
          <cell r="AM734">
            <v>912</v>
          </cell>
          <cell r="AN734">
            <v>943</v>
          </cell>
          <cell r="AO734">
            <v>974</v>
          </cell>
          <cell r="AP734">
            <v>1004</v>
          </cell>
          <cell r="AQ734">
            <v>1035</v>
          </cell>
          <cell r="AR734">
            <v>1065</v>
          </cell>
        </row>
        <row r="735">
          <cell r="A735" t="str">
            <v>MYLAN LABS, INC.</v>
          </cell>
          <cell r="B735" t="str">
            <v>DOXYCYCLINE HYCLAT 07/1984 MYN</v>
          </cell>
          <cell r="C735" t="str">
            <v>Sales $</v>
          </cell>
          <cell r="D735" t="str">
            <v>07/1984 MYN</v>
          </cell>
          <cell r="F735" t="str">
            <v>07</v>
          </cell>
          <cell r="G735" t="str">
            <v>1984</v>
          </cell>
          <cell r="H735" t="str">
            <v>07/1/1984</v>
          </cell>
          <cell r="I735">
            <v>9680</v>
          </cell>
          <cell r="J735">
            <v>9711</v>
          </cell>
          <cell r="K735">
            <v>9739</v>
          </cell>
          <cell r="L735">
            <v>9770</v>
          </cell>
          <cell r="M735">
            <v>9800</v>
          </cell>
          <cell r="N735">
            <v>9831</v>
          </cell>
          <cell r="O735">
            <v>9861</v>
          </cell>
          <cell r="P735">
            <v>9892</v>
          </cell>
          <cell r="Q735">
            <v>9923</v>
          </cell>
          <cell r="R735">
            <v>9953</v>
          </cell>
          <cell r="S735">
            <v>9984</v>
          </cell>
          <cell r="T735">
            <v>10014</v>
          </cell>
          <cell r="U735">
            <v>10045</v>
          </cell>
          <cell r="V735">
            <v>10076</v>
          </cell>
          <cell r="W735">
            <v>10105</v>
          </cell>
          <cell r="X735">
            <v>10136</v>
          </cell>
          <cell r="Y735">
            <v>10166</v>
          </cell>
          <cell r="Z735">
            <v>10197</v>
          </cell>
          <cell r="AA735">
            <v>10227</v>
          </cell>
          <cell r="AB735">
            <v>10258</v>
          </cell>
          <cell r="AC735">
            <v>10289</v>
          </cell>
          <cell r="AD735">
            <v>10319</v>
          </cell>
          <cell r="AE735">
            <v>10350</v>
          </cell>
          <cell r="AF735">
            <v>10380</v>
          </cell>
          <cell r="AG735">
            <v>10411</v>
          </cell>
          <cell r="AH735">
            <v>10442</v>
          </cell>
          <cell r="AI735">
            <v>10470</v>
          </cell>
          <cell r="AJ735">
            <v>10501</v>
          </cell>
          <cell r="AK735">
            <v>10531</v>
          </cell>
          <cell r="AL735">
            <v>10562</v>
          </cell>
          <cell r="AM735">
            <v>10592</v>
          </cell>
          <cell r="AN735">
            <v>10623</v>
          </cell>
          <cell r="AO735">
            <v>10654</v>
          </cell>
          <cell r="AP735">
            <v>10684</v>
          </cell>
          <cell r="AQ735">
            <v>10715</v>
          </cell>
          <cell r="AR735">
            <v>10745</v>
          </cell>
        </row>
        <row r="736">
          <cell r="A736" t="str">
            <v>MYLAN LABS, INC.</v>
          </cell>
          <cell r="B736" t="str">
            <v>DOXYCYCLINE HYCLAT 08/1984 M/I</v>
          </cell>
          <cell r="C736" t="str">
            <v>Sales $</v>
          </cell>
          <cell r="D736" t="str">
            <v>08/1984 M/I</v>
          </cell>
          <cell r="F736" t="str">
            <v>08</v>
          </cell>
          <cell r="G736" t="str">
            <v>1984</v>
          </cell>
          <cell r="H736" t="str">
            <v>08/1/1984</v>
          </cell>
          <cell r="I736">
            <v>9649</v>
          </cell>
          <cell r="J736">
            <v>9680</v>
          </cell>
          <cell r="K736">
            <v>9708</v>
          </cell>
          <cell r="L736">
            <v>9739</v>
          </cell>
          <cell r="M736">
            <v>9769</v>
          </cell>
          <cell r="N736">
            <v>9800</v>
          </cell>
          <cell r="O736">
            <v>9830</v>
          </cell>
          <cell r="P736">
            <v>9861</v>
          </cell>
          <cell r="Q736">
            <v>9892</v>
          </cell>
          <cell r="R736">
            <v>9922</v>
          </cell>
          <cell r="S736">
            <v>9953</v>
          </cell>
          <cell r="T736">
            <v>9983</v>
          </cell>
          <cell r="U736">
            <v>10014</v>
          </cell>
          <cell r="V736">
            <v>10045</v>
          </cell>
          <cell r="W736">
            <v>10074</v>
          </cell>
          <cell r="X736">
            <v>10105</v>
          </cell>
          <cell r="Y736">
            <v>10135</v>
          </cell>
          <cell r="Z736">
            <v>10166</v>
          </cell>
          <cell r="AA736">
            <v>10196</v>
          </cell>
          <cell r="AB736">
            <v>10227</v>
          </cell>
          <cell r="AC736">
            <v>10258</v>
          </cell>
          <cell r="AD736">
            <v>10288</v>
          </cell>
          <cell r="AE736">
            <v>10319</v>
          </cell>
          <cell r="AF736">
            <v>10349</v>
          </cell>
          <cell r="AG736">
            <v>10380</v>
          </cell>
          <cell r="AH736">
            <v>10411</v>
          </cell>
          <cell r="AI736">
            <v>10439</v>
          </cell>
          <cell r="AJ736">
            <v>10470</v>
          </cell>
          <cell r="AK736">
            <v>10500</v>
          </cell>
          <cell r="AL736">
            <v>10531</v>
          </cell>
          <cell r="AM736">
            <v>10561</v>
          </cell>
          <cell r="AN736">
            <v>10592</v>
          </cell>
          <cell r="AO736">
            <v>10623</v>
          </cell>
          <cell r="AP736">
            <v>10653</v>
          </cell>
          <cell r="AQ736">
            <v>10684</v>
          </cell>
          <cell r="AR736">
            <v>10714</v>
          </cell>
        </row>
        <row r="737">
          <cell r="A737" t="str">
            <v>MYLAN LABS, INC.</v>
          </cell>
          <cell r="B737" t="str">
            <v>DOXYCYCLINE MONOHYD 01/2007 MYN</v>
          </cell>
          <cell r="C737" t="str">
            <v>Sales $</v>
          </cell>
          <cell r="D737" t="str">
            <v>01/2007 MYN</v>
          </cell>
          <cell r="F737" t="str">
            <v>01</v>
          </cell>
          <cell r="G737" t="str">
            <v>2007</v>
          </cell>
          <cell r="H737" t="str">
            <v>01/1/2007</v>
          </cell>
          <cell r="I737">
            <v>1461</v>
          </cell>
          <cell r="J737">
            <v>1492</v>
          </cell>
          <cell r="K737">
            <v>1520</v>
          </cell>
          <cell r="L737">
            <v>1551</v>
          </cell>
          <cell r="M737">
            <v>1581</v>
          </cell>
          <cell r="N737">
            <v>1612</v>
          </cell>
          <cell r="O737">
            <v>1642</v>
          </cell>
          <cell r="P737">
            <v>1673</v>
          </cell>
          <cell r="Q737">
            <v>1704</v>
          </cell>
          <cell r="R737">
            <v>1734</v>
          </cell>
          <cell r="S737">
            <v>1765</v>
          </cell>
          <cell r="T737">
            <v>1795</v>
          </cell>
          <cell r="U737">
            <v>1826</v>
          </cell>
          <cell r="V737">
            <v>1857</v>
          </cell>
          <cell r="W737">
            <v>1886</v>
          </cell>
          <cell r="X737">
            <v>1917</v>
          </cell>
          <cell r="Y737">
            <v>1947</v>
          </cell>
          <cell r="Z737">
            <v>1978</v>
          </cell>
          <cell r="AA737">
            <v>2008</v>
          </cell>
          <cell r="AB737">
            <v>2039</v>
          </cell>
          <cell r="AC737">
            <v>2070</v>
          </cell>
          <cell r="AD737">
            <v>2100</v>
          </cell>
          <cell r="AE737">
            <v>2131</v>
          </cell>
          <cell r="AF737">
            <v>2161</v>
          </cell>
          <cell r="AG737">
            <v>2192</v>
          </cell>
          <cell r="AH737">
            <v>2223</v>
          </cell>
          <cell r="AI737">
            <v>2251</v>
          </cell>
          <cell r="AJ737">
            <v>2282</v>
          </cell>
          <cell r="AK737">
            <v>2312</v>
          </cell>
          <cell r="AL737">
            <v>2343</v>
          </cell>
          <cell r="AM737">
            <v>2373</v>
          </cell>
          <cell r="AN737">
            <v>2404</v>
          </cell>
          <cell r="AO737">
            <v>2435</v>
          </cell>
          <cell r="AP737">
            <v>2465</v>
          </cell>
          <cell r="AQ737">
            <v>2496</v>
          </cell>
          <cell r="AR737">
            <v>2526</v>
          </cell>
        </row>
        <row r="738">
          <cell r="A738" t="str">
            <v>MYLAN LABS, INC.</v>
          </cell>
          <cell r="B738" t="str">
            <v>DRONABINOL 01/2012 MYN</v>
          </cell>
          <cell r="C738" t="str">
            <v>Sales $</v>
          </cell>
          <cell r="D738" t="str">
            <v>01/2012 MYN</v>
          </cell>
          <cell r="F738" t="str">
            <v>01</v>
          </cell>
          <cell r="G738" t="str">
            <v>2012</v>
          </cell>
          <cell r="H738" t="str">
            <v>01/1/2012</v>
          </cell>
          <cell r="I738">
            <v>-365</v>
          </cell>
          <cell r="J738">
            <v>-334</v>
          </cell>
          <cell r="K738">
            <v>-306</v>
          </cell>
          <cell r="L738">
            <v>-275</v>
          </cell>
          <cell r="M738">
            <v>-245</v>
          </cell>
          <cell r="N738">
            <v>-214</v>
          </cell>
          <cell r="O738">
            <v>-184</v>
          </cell>
          <cell r="P738">
            <v>-153</v>
          </cell>
          <cell r="Q738">
            <v>-122</v>
          </cell>
          <cell r="R738">
            <v>-92</v>
          </cell>
          <cell r="S738">
            <v>-61</v>
          </cell>
          <cell r="T738">
            <v>-31</v>
          </cell>
          <cell r="U738">
            <v>0</v>
          </cell>
          <cell r="V738">
            <v>31</v>
          </cell>
          <cell r="W738">
            <v>60</v>
          </cell>
          <cell r="X738">
            <v>91</v>
          </cell>
          <cell r="Y738">
            <v>121</v>
          </cell>
          <cell r="Z738">
            <v>152</v>
          </cell>
          <cell r="AA738">
            <v>182</v>
          </cell>
          <cell r="AB738">
            <v>213</v>
          </cell>
          <cell r="AC738">
            <v>244</v>
          </cell>
          <cell r="AD738">
            <v>274</v>
          </cell>
          <cell r="AE738">
            <v>305</v>
          </cell>
          <cell r="AF738">
            <v>335</v>
          </cell>
          <cell r="AG738">
            <v>366</v>
          </cell>
          <cell r="AH738">
            <v>397</v>
          </cell>
          <cell r="AI738">
            <v>425</v>
          </cell>
          <cell r="AJ738">
            <v>456</v>
          </cell>
          <cell r="AK738">
            <v>486</v>
          </cell>
          <cell r="AL738">
            <v>517</v>
          </cell>
          <cell r="AM738">
            <v>547</v>
          </cell>
          <cell r="AN738">
            <v>578</v>
          </cell>
          <cell r="AO738">
            <v>609</v>
          </cell>
          <cell r="AP738">
            <v>639</v>
          </cell>
          <cell r="AQ738">
            <v>670</v>
          </cell>
          <cell r="AR738">
            <v>700</v>
          </cell>
        </row>
        <row r="739">
          <cell r="A739" t="str">
            <v>MYLAN LABS, INC.</v>
          </cell>
          <cell r="B739" t="str">
            <v>EDETATE DISOD 01/2003 M/I</v>
          </cell>
          <cell r="C739" t="str">
            <v>Sales $</v>
          </cell>
          <cell r="D739" t="str">
            <v>01/2003 M/I</v>
          </cell>
          <cell r="F739" t="str">
            <v>01</v>
          </cell>
          <cell r="G739" t="str">
            <v>2003</v>
          </cell>
          <cell r="H739" t="str">
            <v>01/1/2003</v>
          </cell>
          <cell r="I739">
            <v>2922</v>
          </cell>
          <cell r="J739">
            <v>2953</v>
          </cell>
          <cell r="K739">
            <v>2981</v>
          </cell>
          <cell r="L739">
            <v>3012</v>
          </cell>
          <cell r="M739">
            <v>3042</v>
          </cell>
          <cell r="N739">
            <v>3073</v>
          </cell>
          <cell r="O739">
            <v>3103</v>
          </cell>
          <cell r="P739">
            <v>3134</v>
          </cell>
          <cell r="Q739">
            <v>3165</v>
          </cell>
          <cell r="R739">
            <v>3195</v>
          </cell>
          <cell r="S739">
            <v>3226</v>
          </cell>
          <cell r="T739">
            <v>3256</v>
          </cell>
          <cell r="U739">
            <v>3287</v>
          </cell>
          <cell r="V739">
            <v>3318</v>
          </cell>
          <cell r="W739">
            <v>3347</v>
          </cell>
          <cell r="X739">
            <v>3378</v>
          </cell>
          <cell r="Y739">
            <v>3408</v>
          </cell>
          <cell r="Z739">
            <v>3439</v>
          </cell>
          <cell r="AA739">
            <v>3469</v>
          </cell>
          <cell r="AB739">
            <v>3500</v>
          </cell>
          <cell r="AC739">
            <v>3531</v>
          </cell>
          <cell r="AD739">
            <v>3561</v>
          </cell>
          <cell r="AE739">
            <v>3592</v>
          </cell>
          <cell r="AF739">
            <v>3622</v>
          </cell>
          <cell r="AG739">
            <v>3653</v>
          </cell>
          <cell r="AH739">
            <v>3684</v>
          </cell>
          <cell r="AI739">
            <v>3712</v>
          </cell>
          <cell r="AJ739">
            <v>3743</v>
          </cell>
          <cell r="AK739">
            <v>3773</v>
          </cell>
          <cell r="AL739">
            <v>3804</v>
          </cell>
          <cell r="AM739">
            <v>3834</v>
          </cell>
          <cell r="AN739">
            <v>3865</v>
          </cell>
          <cell r="AO739">
            <v>3896</v>
          </cell>
          <cell r="AP739">
            <v>3926</v>
          </cell>
          <cell r="AQ739">
            <v>3957</v>
          </cell>
          <cell r="AR739">
            <v>3987</v>
          </cell>
        </row>
        <row r="740">
          <cell r="A740" t="str">
            <v>MYLAN LABS, INC.</v>
          </cell>
          <cell r="B740" t="str">
            <v>ENALAPRIL MAL 08/2000 MYN</v>
          </cell>
          <cell r="C740" t="str">
            <v>Sales $</v>
          </cell>
          <cell r="D740" t="str">
            <v>08/2000 MYN</v>
          </cell>
          <cell r="F740" t="str">
            <v>08</v>
          </cell>
          <cell r="G740" t="str">
            <v>2000</v>
          </cell>
          <cell r="H740" t="str">
            <v>08/1/2000</v>
          </cell>
          <cell r="I740">
            <v>3805</v>
          </cell>
          <cell r="J740">
            <v>3836</v>
          </cell>
          <cell r="K740">
            <v>3864</v>
          </cell>
          <cell r="L740">
            <v>3895</v>
          </cell>
          <cell r="M740">
            <v>3925</v>
          </cell>
          <cell r="N740">
            <v>3956</v>
          </cell>
          <cell r="O740">
            <v>3986</v>
          </cell>
          <cell r="P740">
            <v>4017</v>
          </cell>
          <cell r="Q740">
            <v>4048</v>
          </cell>
          <cell r="R740">
            <v>4078</v>
          </cell>
          <cell r="S740">
            <v>4109</v>
          </cell>
          <cell r="T740">
            <v>4139</v>
          </cell>
          <cell r="U740">
            <v>4170</v>
          </cell>
          <cell r="V740">
            <v>4201</v>
          </cell>
          <cell r="W740">
            <v>4230</v>
          </cell>
          <cell r="X740">
            <v>4261</v>
          </cell>
          <cell r="Y740">
            <v>4291</v>
          </cell>
          <cell r="Z740">
            <v>4322</v>
          </cell>
          <cell r="AA740">
            <v>4352</v>
          </cell>
          <cell r="AB740">
            <v>4383</v>
          </cell>
          <cell r="AC740">
            <v>4414</v>
          </cell>
          <cell r="AD740">
            <v>4444</v>
          </cell>
          <cell r="AE740">
            <v>4475</v>
          </cell>
          <cell r="AF740">
            <v>4505</v>
          </cell>
          <cell r="AG740">
            <v>4536</v>
          </cell>
          <cell r="AH740">
            <v>4567</v>
          </cell>
          <cell r="AI740">
            <v>4595</v>
          </cell>
          <cell r="AJ740">
            <v>4626</v>
          </cell>
          <cell r="AK740">
            <v>4656</v>
          </cell>
          <cell r="AL740">
            <v>4687</v>
          </cell>
          <cell r="AM740">
            <v>4717</v>
          </cell>
          <cell r="AN740">
            <v>4748</v>
          </cell>
          <cell r="AO740">
            <v>4779</v>
          </cell>
          <cell r="AP740">
            <v>4809</v>
          </cell>
          <cell r="AQ740">
            <v>4840</v>
          </cell>
          <cell r="AR740">
            <v>4870</v>
          </cell>
        </row>
        <row r="741">
          <cell r="A741" t="str">
            <v>MYLAN LABS, INC.</v>
          </cell>
          <cell r="B741" t="str">
            <v>ENALAPRIL MAL 12/2000 M/I</v>
          </cell>
          <cell r="C741" t="str">
            <v>Sales $</v>
          </cell>
          <cell r="D741" t="str">
            <v>12/2000 M/I</v>
          </cell>
          <cell r="F741" t="str">
            <v>12</v>
          </cell>
          <cell r="G741" t="str">
            <v>2000</v>
          </cell>
          <cell r="H741" t="str">
            <v>12/1/2000</v>
          </cell>
          <cell r="I741">
            <v>3683</v>
          </cell>
          <cell r="J741">
            <v>3714</v>
          </cell>
          <cell r="K741">
            <v>3742</v>
          </cell>
          <cell r="L741">
            <v>3773</v>
          </cell>
          <cell r="M741">
            <v>3803</v>
          </cell>
          <cell r="N741">
            <v>3834</v>
          </cell>
          <cell r="O741">
            <v>3864</v>
          </cell>
          <cell r="P741">
            <v>3895</v>
          </cell>
          <cell r="Q741">
            <v>3926</v>
          </cell>
          <cell r="R741">
            <v>3956</v>
          </cell>
          <cell r="S741">
            <v>3987</v>
          </cell>
          <cell r="T741">
            <v>4017</v>
          </cell>
          <cell r="U741">
            <v>4048</v>
          </cell>
          <cell r="V741">
            <v>4079</v>
          </cell>
          <cell r="W741">
            <v>4108</v>
          </cell>
          <cell r="X741">
            <v>4139</v>
          </cell>
          <cell r="Y741">
            <v>4169</v>
          </cell>
          <cell r="Z741">
            <v>4200</v>
          </cell>
          <cell r="AA741">
            <v>4230</v>
          </cell>
          <cell r="AB741">
            <v>4261</v>
          </cell>
          <cell r="AC741">
            <v>4292</v>
          </cell>
          <cell r="AD741">
            <v>4322</v>
          </cell>
          <cell r="AE741">
            <v>4353</v>
          </cell>
          <cell r="AF741">
            <v>4383</v>
          </cell>
          <cell r="AG741">
            <v>4414</v>
          </cell>
          <cell r="AH741">
            <v>4445</v>
          </cell>
          <cell r="AI741">
            <v>4473</v>
          </cell>
          <cell r="AJ741">
            <v>4504</v>
          </cell>
          <cell r="AK741">
            <v>4534</v>
          </cell>
          <cell r="AL741">
            <v>4565</v>
          </cell>
          <cell r="AM741">
            <v>4595</v>
          </cell>
          <cell r="AN741">
            <v>4626</v>
          </cell>
          <cell r="AO741">
            <v>4657</v>
          </cell>
          <cell r="AP741">
            <v>4687</v>
          </cell>
          <cell r="AQ741">
            <v>4718</v>
          </cell>
          <cell r="AR741">
            <v>4748</v>
          </cell>
        </row>
        <row r="742">
          <cell r="A742" t="str">
            <v>MYLAN LABS, INC.</v>
          </cell>
          <cell r="B742" t="str">
            <v>ENALAPRIL MAL/HCTZ 02/2002 M/I</v>
          </cell>
          <cell r="C742" t="str">
            <v>Sales $</v>
          </cell>
          <cell r="D742" t="str">
            <v>02/2002 M/I</v>
          </cell>
          <cell r="F742" t="str">
            <v>02</v>
          </cell>
          <cell r="G742" t="str">
            <v>2002</v>
          </cell>
          <cell r="H742" t="str">
            <v>02/1/2002</v>
          </cell>
          <cell r="I742">
            <v>3256</v>
          </cell>
          <cell r="J742">
            <v>3287</v>
          </cell>
          <cell r="K742">
            <v>3315</v>
          </cell>
          <cell r="L742">
            <v>3346</v>
          </cell>
          <cell r="M742">
            <v>3376</v>
          </cell>
          <cell r="N742">
            <v>3407</v>
          </cell>
          <cell r="O742">
            <v>3437</v>
          </cell>
          <cell r="P742">
            <v>3468</v>
          </cell>
          <cell r="Q742">
            <v>3499</v>
          </cell>
          <cell r="R742">
            <v>3529</v>
          </cell>
          <cell r="S742">
            <v>3560</v>
          </cell>
          <cell r="T742">
            <v>3590</v>
          </cell>
          <cell r="U742">
            <v>3621</v>
          </cell>
          <cell r="V742">
            <v>3652</v>
          </cell>
          <cell r="W742">
            <v>3681</v>
          </cell>
          <cell r="X742">
            <v>3712</v>
          </cell>
          <cell r="Y742">
            <v>3742</v>
          </cell>
          <cell r="Z742">
            <v>3773</v>
          </cell>
          <cell r="AA742">
            <v>3803</v>
          </cell>
          <cell r="AB742">
            <v>3834</v>
          </cell>
          <cell r="AC742">
            <v>3865</v>
          </cell>
          <cell r="AD742">
            <v>3895</v>
          </cell>
          <cell r="AE742">
            <v>3926</v>
          </cell>
          <cell r="AF742">
            <v>3956</v>
          </cell>
          <cell r="AG742">
            <v>3987</v>
          </cell>
          <cell r="AH742">
            <v>4018</v>
          </cell>
          <cell r="AI742">
            <v>4046</v>
          </cell>
          <cell r="AJ742">
            <v>4077</v>
          </cell>
          <cell r="AK742">
            <v>4107</v>
          </cell>
          <cell r="AL742">
            <v>4138</v>
          </cell>
          <cell r="AM742">
            <v>4168</v>
          </cell>
          <cell r="AN742">
            <v>4199</v>
          </cell>
          <cell r="AO742">
            <v>4230</v>
          </cell>
          <cell r="AP742">
            <v>4260</v>
          </cell>
          <cell r="AQ742">
            <v>4291</v>
          </cell>
          <cell r="AR742">
            <v>4321</v>
          </cell>
        </row>
        <row r="743">
          <cell r="A743" t="str">
            <v>MYLAN LABS, INC.</v>
          </cell>
          <cell r="B743" t="str">
            <v>ENALAPRIL MAL/HCTZ 09/2001 MYN</v>
          </cell>
          <cell r="C743" t="str">
            <v>Sales $</v>
          </cell>
          <cell r="D743" t="str">
            <v>09/2001 MYN</v>
          </cell>
          <cell r="F743" t="str">
            <v>09</v>
          </cell>
          <cell r="G743" t="str">
            <v>2001</v>
          </cell>
          <cell r="H743" t="str">
            <v>09/1/2001</v>
          </cell>
          <cell r="I743">
            <v>3409</v>
          </cell>
          <cell r="J743">
            <v>3440</v>
          </cell>
          <cell r="K743">
            <v>3468</v>
          </cell>
          <cell r="L743">
            <v>3499</v>
          </cell>
          <cell r="M743">
            <v>3529</v>
          </cell>
          <cell r="N743">
            <v>3560</v>
          </cell>
          <cell r="O743">
            <v>3590</v>
          </cell>
          <cell r="P743">
            <v>3621</v>
          </cell>
          <cell r="Q743">
            <v>3652</v>
          </cell>
          <cell r="R743">
            <v>3682</v>
          </cell>
          <cell r="S743">
            <v>3713</v>
          </cell>
          <cell r="T743">
            <v>3743</v>
          </cell>
          <cell r="U743">
            <v>3774</v>
          </cell>
          <cell r="V743">
            <v>3805</v>
          </cell>
          <cell r="W743">
            <v>3834</v>
          </cell>
          <cell r="X743">
            <v>3865</v>
          </cell>
          <cell r="Y743">
            <v>3895</v>
          </cell>
          <cell r="Z743">
            <v>3926</v>
          </cell>
          <cell r="AA743">
            <v>3956</v>
          </cell>
          <cell r="AB743">
            <v>3987</v>
          </cell>
          <cell r="AC743">
            <v>4018</v>
          </cell>
          <cell r="AD743">
            <v>4048</v>
          </cell>
          <cell r="AE743">
            <v>4079</v>
          </cell>
          <cell r="AF743">
            <v>4109</v>
          </cell>
          <cell r="AG743">
            <v>4140</v>
          </cell>
          <cell r="AH743">
            <v>4171</v>
          </cell>
          <cell r="AI743">
            <v>4199</v>
          </cell>
          <cell r="AJ743">
            <v>4230</v>
          </cell>
          <cell r="AK743">
            <v>4260</v>
          </cell>
          <cell r="AL743">
            <v>4291</v>
          </cell>
          <cell r="AM743">
            <v>4321</v>
          </cell>
          <cell r="AN743">
            <v>4352</v>
          </cell>
          <cell r="AO743">
            <v>4383</v>
          </cell>
          <cell r="AP743">
            <v>4413</v>
          </cell>
          <cell r="AQ743">
            <v>4444</v>
          </cell>
          <cell r="AR743">
            <v>4474</v>
          </cell>
        </row>
        <row r="744">
          <cell r="A744" t="str">
            <v>MYLAN LABS, INC.</v>
          </cell>
          <cell r="B744" t="str">
            <v>ENTACAPONE  M/I</v>
          </cell>
          <cell r="C744" t="str">
            <v>Sales $</v>
          </cell>
          <cell r="D744" t="str">
            <v>CAPONE  M/I</v>
          </cell>
          <cell r="F744" t="str">
            <v>CA</v>
          </cell>
          <cell r="G744" t="str">
            <v xml:space="preserve">ONE </v>
          </cell>
          <cell r="H744" t="str">
            <v xml:space="preserve">CA/1/ONE </v>
          </cell>
          <cell r="I744" t="e">
            <v>#VALUE!</v>
          </cell>
          <cell r="J744" t="e">
            <v>#VALUE!</v>
          </cell>
          <cell r="K744" t="e">
            <v>#VALUE!</v>
          </cell>
          <cell r="L744" t="e">
            <v>#VALUE!</v>
          </cell>
          <cell r="M744" t="e">
            <v>#VALUE!</v>
          </cell>
          <cell r="N744" t="e">
            <v>#VALUE!</v>
          </cell>
          <cell r="O744" t="e">
            <v>#VALUE!</v>
          </cell>
          <cell r="P744" t="e">
            <v>#VALUE!</v>
          </cell>
          <cell r="Q744" t="e">
            <v>#VALUE!</v>
          </cell>
          <cell r="R744" t="e">
            <v>#VALUE!</v>
          </cell>
          <cell r="S744" t="e">
            <v>#VALUE!</v>
          </cell>
          <cell r="T744" t="e">
            <v>#VALUE!</v>
          </cell>
          <cell r="U744" t="e">
            <v>#VALUE!</v>
          </cell>
          <cell r="V744" t="e">
            <v>#VALUE!</v>
          </cell>
          <cell r="W744" t="e">
            <v>#VALUE!</v>
          </cell>
          <cell r="X744" t="e">
            <v>#VALUE!</v>
          </cell>
          <cell r="Y744" t="e">
            <v>#VALUE!</v>
          </cell>
          <cell r="Z744" t="e">
            <v>#VALUE!</v>
          </cell>
          <cell r="AA744" t="e">
            <v>#VALUE!</v>
          </cell>
          <cell r="AB744" t="e">
            <v>#VALUE!</v>
          </cell>
          <cell r="AC744" t="e">
            <v>#VALUE!</v>
          </cell>
          <cell r="AD744" t="e">
            <v>#VALUE!</v>
          </cell>
          <cell r="AE744" t="e">
            <v>#VALUE!</v>
          </cell>
          <cell r="AF744" t="e">
            <v>#VALUE!</v>
          </cell>
          <cell r="AG744" t="e">
            <v>#VALUE!</v>
          </cell>
          <cell r="AH744" t="e">
            <v>#VALUE!</v>
          </cell>
          <cell r="AI744" t="e">
            <v>#VALUE!</v>
          </cell>
          <cell r="AJ744" t="e">
            <v>#VALUE!</v>
          </cell>
          <cell r="AK744" t="e">
            <v>#VALUE!</v>
          </cell>
          <cell r="AL744" t="e">
            <v>#VALUE!</v>
          </cell>
          <cell r="AM744" t="e">
            <v>#VALUE!</v>
          </cell>
          <cell r="AN744" t="e">
            <v>#VALUE!</v>
          </cell>
          <cell r="AO744" t="e">
            <v>#VALUE!</v>
          </cell>
          <cell r="AP744" t="e">
            <v>#VALUE!</v>
          </cell>
          <cell r="AQ744" t="e">
            <v>#VALUE!</v>
          </cell>
          <cell r="AR744" t="e">
            <v>#VALUE!</v>
          </cell>
        </row>
        <row r="745">
          <cell r="A745" t="str">
            <v>MYLAN LABS, INC.</v>
          </cell>
          <cell r="B745" t="str">
            <v>ENTACAPONE 07/2013 MYN</v>
          </cell>
          <cell r="C745" t="str">
            <v>Sales $</v>
          </cell>
          <cell r="D745" t="str">
            <v>07/2013 MYN</v>
          </cell>
          <cell r="F745" t="str">
            <v>07</v>
          </cell>
          <cell r="G745" t="str">
            <v>2013</v>
          </cell>
          <cell r="H745" t="str">
            <v>07/1/2013</v>
          </cell>
          <cell r="I745">
            <v>-912</v>
          </cell>
          <cell r="J745">
            <v>-881</v>
          </cell>
          <cell r="K745">
            <v>-853</v>
          </cell>
          <cell r="L745">
            <v>-822</v>
          </cell>
          <cell r="M745">
            <v>-792</v>
          </cell>
          <cell r="N745">
            <v>-761</v>
          </cell>
          <cell r="O745">
            <v>-731</v>
          </cell>
          <cell r="P745">
            <v>-700</v>
          </cell>
          <cell r="Q745">
            <v>-669</v>
          </cell>
          <cell r="R745">
            <v>-639</v>
          </cell>
          <cell r="S745">
            <v>-608</v>
          </cell>
          <cell r="T745">
            <v>-578</v>
          </cell>
          <cell r="U745">
            <v>-547</v>
          </cell>
          <cell r="V745">
            <v>-516</v>
          </cell>
          <cell r="W745">
            <v>-487</v>
          </cell>
          <cell r="X745">
            <v>-456</v>
          </cell>
          <cell r="Y745">
            <v>-426</v>
          </cell>
          <cell r="Z745">
            <v>-395</v>
          </cell>
          <cell r="AA745">
            <v>-365</v>
          </cell>
          <cell r="AB745">
            <v>-334</v>
          </cell>
          <cell r="AC745">
            <v>-303</v>
          </cell>
          <cell r="AD745">
            <v>-273</v>
          </cell>
          <cell r="AE745">
            <v>-242</v>
          </cell>
          <cell r="AF745">
            <v>-212</v>
          </cell>
          <cell r="AG745">
            <v>-181</v>
          </cell>
          <cell r="AH745">
            <v>-150</v>
          </cell>
          <cell r="AI745">
            <v>-122</v>
          </cell>
          <cell r="AJ745">
            <v>-91</v>
          </cell>
          <cell r="AK745">
            <v>-61</v>
          </cell>
          <cell r="AL745">
            <v>-30</v>
          </cell>
          <cell r="AM745">
            <v>0</v>
          </cell>
          <cell r="AN745">
            <v>31</v>
          </cell>
          <cell r="AO745">
            <v>62</v>
          </cell>
          <cell r="AP745">
            <v>92</v>
          </cell>
          <cell r="AQ745">
            <v>123</v>
          </cell>
          <cell r="AR745">
            <v>153</v>
          </cell>
        </row>
        <row r="746">
          <cell r="A746" t="str">
            <v>MYLAN LABS, INC.</v>
          </cell>
          <cell r="B746" t="str">
            <v>EPROSARTAN MESY 12/2011 MYN</v>
          </cell>
          <cell r="C746" t="str">
            <v>Sales $</v>
          </cell>
          <cell r="D746" t="str">
            <v>12/2011 MYN</v>
          </cell>
          <cell r="F746" t="str">
            <v>12</v>
          </cell>
          <cell r="G746" t="str">
            <v>2011</v>
          </cell>
          <cell r="H746" t="str">
            <v>12/1/2011</v>
          </cell>
          <cell r="I746">
            <v>-334</v>
          </cell>
          <cell r="J746">
            <v>-303</v>
          </cell>
          <cell r="K746">
            <v>-275</v>
          </cell>
          <cell r="L746">
            <v>-244</v>
          </cell>
          <cell r="M746">
            <v>-214</v>
          </cell>
          <cell r="N746">
            <v>-183</v>
          </cell>
          <cell r="O746">
            <v>-153</v>
          </cell>
          <cell r="P746">
            <v>-122</v>
          </cell>
          <cell r="Q746">
            <v>-91</v>
          </cell>
          <cell r="R746">
            <v>-61</v>
          </cell>
          <cell r="S746">
            <v>-30</v>
          </cell>
          <cell r="T746">
            <v>0</v>
          </cell>
          <cell r="U746">
            <v>31</v>
          </cell>
          <cell r="V746">
            <v>62</v>
          </cell>
          <cell r="W746">
            <v>91</v>
          </cell>
          <cell r="X746">
            <v>122</v>
          </cell>
          <cell r="Y746">
            <v>152</v>
          </cell>
          <cell r="Z746">
            <v>183</v>
          </cell>
          <cell r="AA746">
            <v>213</v>
          </cell>
          <cell r="AB746">
            <v>244</v>
          </cell>
          <cell r="AC746">
            <v>275</v>
          </cell>
          <cell r="AD746">
            <v>305</v>
          </cell>
          <cell r="AE746">
            <v>336</v>
          </cell>
          <cell r="AF746">
            <v>366</v>
          </cell>
          <cell r="AG746">
            <v>397</v>
          </cell>
          <cell r="AH746">
            <v>428</v>
          </cell>
          <cell r="AI746">
            <v>456</v>
          </cell>
          <cell r="AJ746">
            <v>487</v>
          </cell>
          <cell r="AK746">
            <v>517</v>
          </cell>
          <cell r="AL746">
            <v>548</v>
          </cell>
          <cell r="AM746">
            <v>578</v>
          </cell>
          <cell r="AN746">
            <v>609</v>
          </cell>
          <cell r="AO746">
            <v>640</v>
          </cell>
          <cell r="AP746">
            <v>670</v>
          </cell>
          <cell r="AQ746">
            <v>701</v>
          </cell>
          <cell r="AR746">
            <v>731</v>
          </cell>
        </row>
        <row r="747">
          <cell r="A747" t="str">
            <v>MYLAN LABS, INC.</v>
          </cell>
          <cell r="B747" t="str">
            <v>ERYTHROMYCIN ETHSU 06/1982 MYN</v>
          </cell>
          <cell r="C747" t="str">
            <v>Sales $</v>
          </cell>
          <cell r="D747" t="str">
            <v>06/1982 MYN</v>
          </cell>
          <cell r="F747" t="str">
            <v>06</v>
          </cell>
          <cell r="G747" t="str">
            <v>1982</v>
          </cell>
          <cell r="H747" t="str">
            <v>06/1/1982</v>
          </cell>
          <cell r="I747">
            <v>10441</v>
          </cell>
          <cell r="J747">
            <v>10472</v>
          </cell>
          <cell r="K747">
            <v>10500</v>
          </cell>
          <cell r="L747">
            <v>10531</v>
          </cell>
          <cell r="M747">
            <v>10561</v>
          </cell>
          <cell r="N747">
            <v>10592</v>
          </cell>
          <cell r="O747">
            <v>10622</v>
          </cell>
          <cell r="P747">
            <v>10653</v>
          </cell>
          <cell r="Q747">
            <v>10684</v>
          </cell>
          <cell r="R747">
            <v>10714</v>
          </cell>
          <cell r="S747">
            <v>10745</v>
          </cell>
          <cell r="T747">
            <v>10775</v>
          </cell>
          <cell r="U747">
            <v>10806</v>
          </cell>
          <cell r="V747">
            <v>10837</v>
          </cell>
          <cell r="W747">
            <v>10866</v>
          </cell>
          <cell r="X747">
            <v>10897</v>
          </cell>
          <cell r="Y747">
            <v>10927</v>
          </cell>
          <cell r="Z747">
            <v>10958</v>
          </cell>
          <cell r="AA747">
            <v>10988</v>
          </cell>
          <cell r="AB747">
            <v>11019</v>
          </cell>
          <cell r="AC747">
            <v>11050</v>
          </cell>
          <cell r="AD747">
            <v>11080</v>
          </cell>
          <cell r="AE747">
            <v>11111</v>
          </cell>
          <cell r="AF747">
            <v>11141</v>
          </cell>
          <cell r="AG747">
            <v>11172</v>
          </cell>
          <cell r="AH747">
            <v>11203</v>
          </cell>
          <cell r="AI747">
            <v>11231</v>
          </cell>
          <cell r="AJ747">
            <v>11262</v>
          </cell>
          <cell r="AK747">
            <v>11292</v>
          </cell>
          <cell r="AL747">
            <v>11323</v>
          </cell>
          <cell r="AM747">
            <v>11353</v>
          </cell>
          <cell r="AN747">
            <v>11384</v>
          </cell>
          <cell r="AO747">
            <v>11415</v>
          </cell>
          <cell r="AP747">
            <v>11445</v>
          </cell>
          <cell r="AQ747">
            <v>11476</v>
          </cell>
          <cell r="AR747">
            <v>11506</v>
          </cell>
        </row>
        <row r="748">
          <cell r="A748" t="str">
            <v>MYLAN LABS, INC.</v>
          </cell>
          <cell r="B748" t="str">
            <v>ERYTHROMYCIN STEAR 05/1981 MYN</v>
          </cell>
          <cell r="C748" t="str">
            <v>Sales $</v>
          </cell>
          <cell r="D748" t="str">
            <v>05/1981 MYN</v>
          </cell>
          <cell r="F748" t="str">
            <v>05</v>
          </cell>
          <cell r="G748" t="str">
            <v>1981</v>
          </cell>
          <cell r="H748" t="str">
            <v>05/1/1981</v>
          </cell>
          <cell r="I748">
            <v>10837</v>
          </cell>
          <cell r="J748">
            <v>10868</v>
          </cell>
          <cell r="K748">
            <v>10896</v>
          </cell>
          <cell r="L748">
            <v>10927</v>
          </cell>
          <cell r="M748">
            <v>10957</v>
          </cell>
          <cell r="N748">
            <v>10988</v>
          </cell>
          <cell r="O748">
            <v>11018</v>
          </cell>
          <cell r="P748">
            <v>11049</v>
          </cell>
          <cell r="Q748">
            <v>11080</v>
          </cell>
          <cell r="R748">
            <v>11110</v>
          </cell>
          <cell r="S748">
            <v>11141</v>
          </cell>
          <cell r="T748">
            <v>11171</v>
          </cell>
          <cell r="U748">
            <v>11202</v>
          </cell>
          <cell r="V748">
            <v>11233</v>
          </cell>
          <cell r="W748">
            <v>11262</v>
          </cell>
          <cell r="X748">
            <v>11293</v>
          </cell>
          <cell r="Y748">
            <v>11323</v>
          </cell>
          <cell r="Z748">
            <v>11354</v>
          </cell>
          <cell r="AA748">
            <v>11384</v>
          </cell>
          <cell r="AB748">
            <v>11415</v>
          </cell>
          <cell r="AC748">
            <v>11446</v>
          </cell>
          <cell r="AD748">
            <v>11476</v>
          </cell>
          <cell r="AE748">
            <v>11507</v>
          </cell>
          <cell r="AF748">
            <v>11537</v>
          </cell>
          <cell r="AG748">
            <v>11568</v>
          </cell>
          <cell r="AH748">
            <v>11599</v>
          </cell>
          <cell r="AI748">
            <v>11627</v>
          </cell>
          <cell r="AJ748">
            <v>11658</v>
          </cell>
          <cell r="AK748">
            <v>11688</v>
          </cell>
          <cell r="AL748">
            <v>11719</v>
          </cell>
          <cell r="AM748">
            <v>11749</v>
          </cell>
          <cell r="AN748">
            <v>11780</v>
          </cell>
          <cell r="AO748">
            <v>11811</v>
          </cell>
          <cell r="AP748">
            <v>11841</v>
          </cell>
          <cell r="AQ748">
            <v>11872</v>
          </cell>
          <cell r="AR748">
            <v>11902</v>
          </cell>
        </row>
        <row r="749">
          <cell r="A749" t="str">
            <v>MYLAN LABS, INC.</v>
          </cell>
          <cell r="B749" t="str">
            <v>ESCITALOPRAM OXAL 03/2012 M/I</v>
          </cell>
          <cell r="C749" t="str">
            <v>Sales $</v>
          </cell>
          <cell r="D749" t="str">
            <v>03/2012 M/I</v>
          </cell>
          <cell r="F749" t="str">
            <v>03</v>
          </cell>
          <cell r="G749" t="str">
            <v>2012</v>
          </cell>
          <cell r="H749" t="str">
            <v>03/1/2012</v>
          </cell>
          <cell r="I749">
            <v>-425</v>
          </cell>
          <cell r="J749">
            <v>-394</v>
          </cell>
          <cell r="K749">
            <v>-366</v>
          </cell>
          <cell r="L749">
            <v>-335</v>
          </cell>
          <cell r="M749">
            <v>-305</v>
          </cell>
          <cell r="N749">
            <v>-274</v>
          </cell>
          <cell r="O749">
            <v>-244</v>
          </cell>
          <cell r="P749">
            <v>-213</v>
          </cell>
          <cell r="Q749">
            <v>-182</v>
          </cell>
          <cell r="R749">
            <v>-152</v>
          </cell>
          <cell r="S749">
            <v>-121</v>
          </cell>
          <cell r="T749">
            <v>-91</v>
          </cell>
          <cell r="U749">
            <v>-60</v>
          </cell>
          <cell r="V749">
            <v>-29</v>
          </cell>
          <cell r="W749">
            <v>0</v>
          </cell>
          <cell r="X749">
            <v>31</v>
          </cell>
          <cell r="Y749">
            <v>61</v>
          </cell>
          <cell r="Z749">
            <v>92</v>
          </cell>
          <cell r="AA749">
            <v>122</v>
          </cell>
          <cell r="AB749">
            <v>153</v>
          </cell>
          <cell r="AC749">
            <v>184</v>
          </cell>
          <cell r="AD749">
            <v>214</v>
          </cell>
          <cell r="AE749">
            <v>245</v>
          </cell>
          <cell r="AF749">
            <v>275</v>
          </cell>
          <cell r="AG749">
            <v>306</v>
          </cell>
          <cell r="AH749">
            <v>337</v>
          </cell>
          <cell r="AI749">
            <v>365</v>
          </cell>
          <cell r="AJ749">
            <v>396</v>
          </cell>
          <cell r="AK749">
            <v>426</v>
          </cell>
          <cell r="AL749">
            <v>457</v>
          </cell>
          <cell r="AM749">
            <v>487</v>
          </cell>
          <cell r="AN749">
            <v>518</v>
          </cell>
          <cell r="AO749">
            <v>549</v>
          </cell>
          <cell r="AP749">
            <v>579</v>
          </cell>
          <cell r="AQ749">
            <v>610</v>
          </cell>
          <cell r="AR749">
            <v>640</v>
          </cell>
        </row>
        <row r="750">
          <cell r="A750" t="str">
            <v>MYLAN LABS, INC.</v>
          </cell>
          <cell r="B750" t="str">
            <v>ESCITALOPRAM OXAL 03/2012 MYN</v>
          </cell>
          <cell r="C750" t="str">
            <v>Sales $</v>
          </cell>
          <cell r="D750" t="str">
            <v>03/2012 MYN</v>
          </cell>
          <cell r="F750" t="str">
            <v>03</v>
          </cell>
          <cell r="G750" t="str">
            <v>2012</v>
          </cell>
          <cell r="H750" t="str">
            <v>03/1/2012</v>
          </cell>
          <cell r="I750">
            <v>-425</v>
          </cell>
          <cell r="J750">
            <v>-394</v>
          </cell>
          <cell r="K750">
            <v>-366</v>
          </cell>
          <cell r="L750">
            <v>-335</v>
          </cell>
          <cell r="M750">
            <v>-305</v>
          </cell>
          <cell r="N750">
            <v>-274</v>
          </cell>
          <cell r="O750">
            <v>-244</v>
          </cell>
          <cell r="P750">
            <v>-213</v>
          </cell>
          <cell r="Q750">
            <v>-182</v>
          </cell>
          <cell r="R750">
            <v>-152</v>
          </cell>
          <cell r="S750">
            <v>-121</v>
          </cell>
          <cell r="T750">
            <v>-91</v>
          </cell>
          <cell r="U750">
            <v>-60</v>
          </cell>
          <cell r="V750">
            <v>-29</v>
          </cell>
          <cell r="W750">
            <v>0</v>
          </cell>
          <cell r="X750">
            <v>31</v>
          </cell>
          <cell r="Y750">
            <v>61</v>
          </cell>
          <cell r="Z750">
            <v>92</v>
          </cell>
          <cell r="AA750">
            <v>122</v>
          </cell>
          <cell r="AB750">
            <v>153</v>
          </cell>
          <cell r="AC750">
            <v>184</v>
          </cell>
          <cell r="AD750">
            <v>214</v>
          </cell>
          <cell r="AE750">
            <v>245</v>
          </cell>
          <cell r="AF750">
            <v>275</v>
          </cell>
          <cell r="AG750">
            <v>306</v>
          </cell>
          <cell r="AH750">
            <v>337</v>
          </cell>
          <cell r="AI750">
            <v>365</v>
          </cell>
          <cell r="AJ750">
            <v>396</v>
          </cell>
          <cell r="AK750">
            <v>426</v>
          </cell>
          <cell r="AL750">
            <v>457</v>
          </cell>
          <cell r="AM750">
            <v>487</v>
          </cell>
          <cell r="AN750">
            <v>518</v>
          </cell>
          <cell r="AO750">
            <v>549</v>
          </cell>
          <cell r="AP750">
            <v>579</v>
          </cell>
          <cell r="AQ750">
            <v>610</v>
          </cell>
          <cell r="AR750">
            <v>640</v>
          </cell>
        </row>
        <row r="751">
          <cell r="A751" t="str">
            <v>MYLAN LABS, INC.</v>
          </cell>
          <cell r="B751" t="str">
            <v>ESMOLOL HCL 07/2007 M/I</v>
          </cell>
          <cell r="C751" t="str">
            <v>Sales $</v>
          </cell>
          <cell r="D751" t="str">
            <v>07/2007 M/I</v>
          </cell>
          <cell r="F751" t="str">
            <v>07</v>
          </cell>
          <cell r="G751" t="str">
            <v>2007</v>
          </cell>
          <cell r="H751" t="str">
            <v>07/1/2007</v>
          </cell>
          <cell r="I751">
            <v>1280</v>
          </cell>
          <cell r="J751">
            <v>1311</v>
          </cell>
          <cell r="K751">
            <v>1339</v>
          </cell>
          <cell r="L751">
            <v>1370</v>
          </cell>
          <cell r="M751">
            <v>1400</v>
          </cell>
          <cell r="N751">
            <v>1431</v>
          </cell>
          <cell r="O751">
            <v>1461</v>
          </cell>
          <cell r="P751">
            <v>1492</v>
          </cell>
          <cell r="Q751">
            <v>1523</v>
          </cell>
          <cell r="R751">
            <v>1553</v>
          </cell>
          <cell r="S751">
            <v>1584</v>
          </cell>
          <cell r="T751">
            <v>1614</v>
          </cell>
          <cell r="U751">
            <v>1645</v>
          </cell>
          <cell r="V751">
            <v>1676</v>
          </cell>
          <cell r="W751">
            <v>1705</v>
          </cell>
          <cell r="X751">
            <v>1736</v>
          </cell>
          <cell r="Y751">
            <v>1766</v>
          </cell>
          <cell r="Z751">
            <v>1797</v>
          </cell>
          <cell r="AA751">
            <v>1827</v>
          </cell>
          <cell r="AB751">
            <v>1858</v>
          </cell>
          <cell r="AC751">
            <v>1889</v>
          </cell>
          <cell r="AD751">
            <v>1919</v>
          </cell>
          <cell r="AE751">
            <v>1950</v>
          </cell>
          <cell r="AF751">
            <v>1980</v>
          </cell>
          <cell r="AG751">
            <v>2011</v>
          </cell>
          <cell r="AH751">
            <v>2042</v>
          </cell>
          <cell r="AI751">
            <v>2070</v>
          </cell>
          <cell r="AJ751">
            <v>2101</v>
          </cell>
          <cell r="AK751">
            <v>2131</v>
          </cell>
          <cell r="AL751">
            <v>2162</v>
          </cell>
          <cell r="AM751">
            <v>2192</v>
          </cell>
          <cell r="AN751">
            <v>2223</v>
          </cell>
          <cell r="AO751">
            <v>2254</v>
          </cell>
          <cell r="AP751">
            <v>2284</v>
          </cell>
          <cell r="AQ751">
            <v>2315</v>
          </cell>
          <cell r="AR751">
            <v>2345</v>
          </cell>
        </row>
        <row r="752">
          <cell r="A752" t="str">
            <v>MYLAN LABS, INC.</v>
          </cell>
          <cell r="B752" t="str">
            <v>ESTRADIOL 07/1999 MYN</v>
          </cell>
          <cell r="C752" t="str">
            <v>Sales $</v>
          </cell>
          <cell r="D752" t="str">
            <v>07/1999 MYN</v>
          </cell>
          <cell r="F752" t="str">
            <v>07</v>
          </cell>
          <cell r="G752" t="str">
            <v>1999</v>
          </cell>
          <cell r="H752" t="str">
            <v>07/1/1999</v>
          </cell>
          <cell r="I752">
            <v>4202</v>
          </cell>
          <cell r="J752">
            <v>4233</v>
          </cell>
          <cell r="K752">
            <v>4261</v>
          </cell>
          <cell r="L752">
            <v>4292</v>
          </cell>
          <cell r="M752">
            <v>4322</v>
          </cell>
          <cell r="N752">
            <v>4353</v>
          </cell>
          <cell r="O752">
            <v>4383</v>
          </cell>
          <cell r="P752">
            <v>4414</v>
          </cell>
          <cell r="Q752">
            <v>4445</v>
          </cell>
          <cell r="R752">
            <v>4475</v>
          </cell>
          <cell r="S752">
            <v>4506</v>
          </cell>
          <cell r="T752">
            <v>4536</v>
          </cell>
          <cell r="U752">
            <v>4567</v>
          </cell>
          <cell r="V752">
            <v>4598</v>
          </cell>
          <cell r="W752">
            <v>4627</v>
          </cell>
          <cell r="X752">
            <v>4658</v>
          </cell>
          <cell r="Y752">
            <v>4688</v>
          </cell>
          <cell r="Z752">
            <v>4719</v>
          </cell>
          <cell r="AA752">
            <v>4749</v>
          </cell>
          <cell r="AB752">
            <v>4780</v>
          </cell>
          <cell r="AC752">
            <v>4811</v>
          </cell>
          <cell r="AD752">
            <v>4841</v>
          </cell>
          <cell r="AE752">
            <v>4872</v>
          </cell>
          <cell r="AF752">
            <v>4902</v>
          </cell>
          <cell r="AG752">
            <v>4933</v>
          </cell>
          <cell r="AH752">
            <v>4964</v>
          </cell>
          <cell r="AI752">
            <v>4992</v>
          </cell>
          <cell r="AJ752">
            <v>5023</v>
          </cell>
          <cell r="AK752">
            <v>5053</v>
          </cell>
          <cell r="AL752">
            <v>5084</v>
          </cell>
          <cell r="AM752">
            <v>5114</v>
          </cell>
          <cell r="AN752">
            <v>5145</v>
          </cell>
          <cell r="AO752">
            <v>5176</v>
          </cell>
          <cell r="AP752">
            <v>5206</v>
          </cell>
          <cell r="AQ752">
            <v>5237</v>
          </cell>
          <cell r="AR752">
            <v>5267</v>
          </cell>
        </row>
        <row r="753">
          <cell r="A753" t="str">
            <v>MYLAN LABS, INC.</v>
          </cell>
          <cell r="B753" t="str">
            <v>ESTRADIOL TRANSDML 03/2000 MYN</v>
          </cell>
          <cell r="C753" t="str">
            <v>Sales $</v>
          </cell>
          <cell r="D753" t="str">
            <v>03/2000 MYN</v>
          </cell>
          <cell r="F753" t="str">
            <v>03</v>
          </cell>
          <cell r="G753" t="str">
            <v>2000</v>
          </cell>
          <cell r="H753" t="str">
            <v>03/1/2000</v>
          </cell>
          <cell r="I753">
            <v>3958</v>
          </cell>
          <cell r="J753">
            <v>3989</v>
          </cell>
          <cell r="K753">
            <v>4017</v>
          </cell>
          <cell r="L753">
            <v>4048</v>
          </cell>
          <cell r="M753">
            <v>4078</v>
          </cell>
          <cell r="N753">
            <v>4109</v>
          </cell>
          <cell r="O753">
            <v>4139</v>
          </cell>
          <cell r="P753">
            <v>4170</v>
          </cell>
          <cell r="Q753">
            <v>4201</v>
          </cell>
          <cell r="R753">
            <v>4231</v>
          </cell>
          <cell r="S753">
            <v>4262</v>
          </cell>
          <cell r="T753">
            <v>4292</v>
          </cell>
          <cell r="U753">
            <v>4323</v>
          </cell>
          <cell r="V753">
            <v>4354</v>
          </cell>
          <cell r="W753">
            <v>4383</v>
          </cell>
          <cell r="X753">
            <v>4414</v>
          </cell>
          <cell r="Y753">
            <v>4444</v>
          </cell>
          <cell r="Z753">
            <v>4475</v>
          </cell>
          <cell r="AA753">
            <v>4505</v>
          </cell>
          <cell r="AB753">
            <v>4536</v>
          </cell>
          <cell r="AC753">
            <v>4567</v>
          </cell>
          <cell r="AD753">
            <v>4597</v>
          </cell>
          <cell r="AE753">
            <v>4628</v>
          </cell>
          <cell r="AF753">
            <v>4658</v>
          </cell>
          <cell r="AG753">
            <v>4689</v>
          </cell>
          <cell r="AH753">
            <v>4720</v>
          </cell>
          <cell r="AI753">
            <v>4748</v>
          </cell>
          <cell r="AJ753">
            <v>4779</v>
          </cell>
          <cell r="AK753">
            <v>4809</v>
          </cell>
          <cell r="AL753">
            <v>4840</v>
          </cell>
          <cell r="AM753">
            <v>4870</v>
          </cell>
          <cell r="AN753">
            <v>4901</v>
          </cell>
          <cell r="AO753">
            <v>4932</v>
          </cell>
          <cell r="AP753">
            <v>4962</v>
          </cell>
          <cell r="AQ753">
            <v>4993</v>
          </cell>
          <cell r="AR753">
            <v>5023</v>
          </cell>
        </row>
        <row r="754">
          <cell r="A754" t="str">
            <v>MYLAN LABS, INC.</v>
          </cell>
          <cell r="B754" t="str">
            <v>ESTROPIPATE 02/2000 MYN</v>
          </cell>
          <cell r="C754" t="str">
            <v>Sales $</v>
          </cell>
          <cell r="D754" t="str">
            <v>02/2000 MYN</v>
          </cell>
          <cell r="F754" t="str">
            <v>02</v>
          </cell>
          <cell r="G754" t="str">
            <v>2000</v>
          </cell>
          <cell r="H754" t="str">
            <v>02/1/2000</v>
          </cell>
          <cell r="I754">
            <v>3987</v>
          </cell>
          <cell r="J754">
            <v>4018</v>
          </cell>
          <cell r="K754">
            <v>4046</v>
          </cell>
          <cell r="L754">
            <v>4077</v>
          </cell>
          <cell r="M754">
            <v>4107</v>
          </cell>
          <cell r="N754">
            <v>4138</v>
          </cell>
          <cell r="O754">
            <v>4168</v>
          </cell>
          <cell r="P754">
            <v>4199</v>
          </cell>
          <cell r="Q754">
            <v>4230</v>
          </cell>
          <cell r="R754">
            <v>4260</v>
          </cell>
          <cell r="S754">
            <v>4291</v>
          </cell>
          <cell r="T754">
            <v>4321</v>
          </cell>
          <cell r="U754">
            <v>4352</v>
          </cell>
          <cell r="V754">
            <v>4383</v>
          </cell>
          <cell r="W754">
            <v>4412</v>
          </cell>
          <cell r="X754">
            <v>4443</v>
          </cell>
          <cell r="Y754">
            <v>4473</v>
          </cell>
          <cell r="Z754">
            <v>4504</v>
          </cell>
          <cell r="AA754">
            <v>4534</v>
          </cell>
          <cell r="AB754">
            <v>4565</v>
          </cell>
          <cell r="AC754">
            <v>4596</v>
          </cell>
          <cell r="AD754">
            <v>4626</v>
          </cell>
          <cell r="AE754">
            <v>4657</v>
          </cell>
          <cell r="AF754">
            <v>4687</v>
          </cell>
          <cell r="AG754">
            <v>4718</v>
          </cell>
          <cell r="AH754">
            <v>4749</v>
          </cell>
          <cell r="AI754">
            <v>4777</v>
          </cell>
          <cell r="AJ754">
            <v>4808</v>
          </cell>
          <cell r="AK754">
            <v>4838</v>
          </cell>
          <cell r="AL754">
            <v>4869</v>
          </cell>
          <cell r="AM754">
            <v>4899</v>
          </cell>
          <cell r="AN754">
            <v>4930</v>
          </cell>
          <cell r="AO754">
            <v>4961</v>
          </cell>
          <cell r="AP754">
            <v>4991</v>
          </cell>
          <cell r="AQ754">
            <v>5022</v>
          </cell>
          <cell r="AR754">
            <v>5052</v>
          </cell>
        </row>
        <row r="755">
          <cell r="A755" t="str">
            <v>MYLAN LABS, INC.</v>
          </cell>
          <cell r="B755" t="str">
            <v>ETIDRONATE DISOD 01/2008 MYN</v>
          </cell>
          <cell r="C755" t="str">
            <v>Sales $</v>
          </cell>
          <cell r="D755" t="str">
            <v>01/2008 MYN</v>
          </cell>
          <cell r="F755" t="str">
            <v>01</v>
          </cell>
          <cell r="G755" t="str">
            <v>2008</v>
          </cell>
          <cell r="H755" t="str">
            <v>01/1/2008</v>
          </cell>
          <cell r="I755">
            <v>1096</v>
          </cell>
          <cell r="J755">
            <v>1127</v>
          </cell>
          <cell r="K755">
            <v>1155</v>
          </cell>
          <cell r="L755">
            <v>1186</v>
          </cell>
          <cell r="M755">
            <v>1216</v>
          </cell>
          <cell r="N755">
            <v>1247</v>
          </cell>
          <cell r="O755">
            <v>1277</v>
          </cell>
          <cell r="P755">
            <v>1308</v>
          </cell>
          <cell r="Q755">
            <v>1339</v>
          </cell>
          <cell r="R755">
            <v>1369</v>
          </cell>
          <cell r="S755">
            <v>1400</v>
          </cell>
          <cell r="T755">
            <v>1430</v>
          </cell>
          <cell r="U755">
            <v>1461</v>
          </cell>
          <cell r="V755">
            <v>1492</v>
          </cell>
          <cell r="W755">
            <v>1521</v>
          </cell>
          <cell r="X755">
            <v>1552</v>
          </cell>
          <cell r="Y755">
            <v>1582</v>
          </cell>
          <cell r="Z755">
            <v>1613</v>
          </cell>
          <cell r="AA755">
            <v>1643</v>
          </cell>
          <cell r="AB755">
            <v>1674</v>
          </cell>
          <cell r="AC755">
            <v>1705</v>
          </cell>
          <cell r="AD755">
            <v>1735</v>
          </cell>
          <cell r="AE755">
            <v>1766</v>
          </cell>
          <cell r="AF755">
            <v>1796</v>
          </cell>
          <cell r="AG755">
            <v>1827</v>
          </cell>
          <cell r="AH755">
            <v>1858</v>
          </cell>
          <cell r="AI755">
            <v>1886</v>
          </cell>
          <cell r="AJ755">
            <v>1917</v>
          </cell>
          <cell r="AK755">
            <v>1947</v>
          </cell>
          <cell r="AL755">
            <v>1978</v>
          </cell>
          <cell r="AM755">
            <v>2008</v>
          </cell>
          <cell r="AN755">
            <v>2039</v>
          </cell>
          <cell r="AO755">
            <v>2070</v>
          </cell>
          <cell r="AP755">
            <v>2100</v>
          </cell>
          <cell r="AQ755">
            <v>2131</v>
          </cell>
          <cell r="AR755">
            <v>2161</v>
          </cell>
        </row>
        <row r="756">
          <cell r="A756" t="str">
            <v>MYLAN LABS, INC.</v>
          </cell>
          <cell r="B756" t="str">
            <v>ETODOLAC 05/1997 MYN</v>
          </cell>
          <cell r="C756" t="str">
            <v>Sales $</v>
          </cell>
          <cell r="D756" t="str">
            <v>05/1997 MYN</v>
          </cell>
          <cell r="F756" t="str">
            <v>05</v>
          </cell>
          <cell r="G756" t="str">
            <v>1997</v>
          </cell>
          <cell r="H756" t="str">
            <v>05/1/1997</v>
          </cell>
          <cell r="I756">
            <v>4993</v>
          </cell>
          <cell r="J756">
            <v>5024</v>
          </cell>
          <cell r="K756">
            <v>5052</v>
          </cell>
          <cell r="L756">
            <v>5083</v>
          </cell>
          <cell r="M756">
            <v>5113</v>
          </cell>
          <cell r="N756">
            <v>5144</v>
          </cell>
          <cell r="O756">
            <v>5174</v>
          </cell>
          <cell r="P756">
            <v>5205</v>
          </cell>
          <cell r="Q756">
            <v>5236</v>
          </cell>
          <cell r="R756">
            <v>5266</v>
          </cell>
          <cell r="S756">
            <v>5297</v>
          </cell>
          <cell r="T756">
            <v>5327</v>
          </cell>
          <cell r="U756">
            <v>5358</v>
          </cell>
          <cell r="V756">
            <v>5389</v>
          </cell>
          <cell r="W756">
            <v>5418</v>
          </cell>
          <cell r="X756">
            <v>5449</v>
          </cell>
          <cell r="Y756">
            <v>5479</v>
          </cell>
          <cell r="Z756">
            <v>5510</v>
          </cell>
          <cell r="AA756">
            <v>5540</v>
          </cell>
          <cell r="AB756">
            <v>5571</v>
          </cell>
          <cell r="AC756">
            <v>5602</v>
          </cell>
          <cell r="AD756">
            <v>5632</v>
          </cell>
          <cell r="AE756">
            <v>5663</v>
          </cell>
          <cell r="AF756">
            <v>5693</v>
          </cell>
          <cell r="AG756">
            <v>5724</v>
          </cell>
          <cell r="AH756">
            <v>5755</v>
          </cell>
          <cell r="AI756">
            <v>5783</v>
          </cell>
          <cell r="AJ756">
            <v>5814</v>
          </cell>
          <cell r="AK756">
            <v>5844</v>
          </cell>
          <cell r="AL756">
            <v>5875</v>
          </cell>
          <cell r="AM756">
            <v>5905</v>
          </cell>
          <cell r="AN756">
            <v>5936</v>
          </cell>
          <cell r="AO756">
            <v>5967</v>
          </cell>
          <cell r="AP756">
            <v>5997</v>
          </cell>
          <cell r="AQ756">
            <v>6028</v>
          </cell>
          <cell r="AR756">
            <v>6058</v>
          </cell>
        </row>
        <row r="757">
          <cell r="A757" t="str">
            <v>MYLAN LABS, INC.</v>
          </cell>
          <cell r="B757" t="str">
            <v>ETOMIDATE 08/2012 M/I</v>
          </cell>
          <cell r="C757" t="str">
            <v>Sales $</v>
          </cell>
          <cell r="D757" t="str">
            <v>08/2012 M/I</v>
          </cell>
          <cell r="F757" t="str">
            <v>08</v>
          </cell>
          <cell r="G757" t="str">
            <v>2012</v>
          </cell>
          <cell r="H757" t="str">
            <v>08/1/2012</v>
          </cell>
          <cell r="I757">
            <v>-578</v>
          </cell>
          <cell r="J757">
            <v>-547</v>
          </cell>
          <cell r="K757">
            <v>-519</v>
          </cell>
          <cell r="L757">
            <v>-488</v>
          </cell>
          <cell r="M757">
            <v>-458</v>
          </cell>
          <cell r="N757">
            <v>-427</v>
          </cell>
          <cell r="O757">
            <v>-397</v>
          </cell>
          <cell r="P757">
            <v>-366</v>
          </cell>
          <cell r="Q757">
            <v>-335</v>
          </cell>
          <cell r="R757">
            <v>-305</v>
          </cell>
          <cell r="S757">
            <v>-274</v>
          </cell>
          <cell r="T757">
            <v>-244</v>
          </cell>
          <cell r="U757">
            <v>-213</v>
          </cell>
          <cell r="V757">
            <v>-182</v>
          </cell>
          <cell r="W757">
            <v>-153</v>
          </cell>
          <cell r="X757">
            <v>-122</v>
          </cell>
          <cell r="Y757">
            <v>-92</v>
          </cell>
          <cell r="Z757">
            <v>-61</v>
          </cell>
          <cell r="AA757">
            <v>-31</v>
          </cell>
          <cell r="AB757">
            <v>0</v>
          </cell>
          <cell r="AC757">
            <v>31</v>
          </cell>
          <cell r="AD757">
            <v>61</v>
          </cell>
          <cell r="AE757">
            <v>92</v>
          </cell>
          <cell r="AF757">
            <v>122</v>
          </cell>
          <cell r="AG757">
            <v>153</v>
          </cell>
          <cell r="AH757">
            <v>184</v>
          </cell>
          <cell r="AI757">
            <v>212</v>
          </cell>
          <cell r="AJ757">
            <v>243</v>
          </cell>
          <cell r="AK757">
            <v>273</v>
          </cell>
          <cell r="AL757">
            <v>304</v>
          </cell>
          <cell r="AM757">
            <v>334</v>
          </cell>
          <cell r="AN757">
            <v>365</v>
          </cell>
          <cell r="AO757">
            <v>396</v>
          </cell>
          <cell r="AP757">
            <v>426</v>
          </cell>
          <cell r="AQ757">
            <v>457</v>
          </cell>
          <cell r="AR757">
            <v>487</v>
          </cell>
        </row>
        <row r="758">
          <cell r="A758" t="str">
            <v>MYLAN LABS, INC.</v>
          </cell>
          <cell r="B758" t="str">
            <v>ETOPOSIDE 11/2001 M/I</v>
          </cell>
          <cell r="C758" t="str">
            <v>Sales $</v>
          </cell>
          <cell r="D758" t="str">
            <v>11/2001 M/I</v>
          </cell>
          <cell r="F758" t="str">
            <v>11</v>
          </cell>
          <cell r="G758" t="str">
            <v>2001</v>
          </cell>
          <cell r="H758" t="str">
            <v>11/1/2001</v>
          </cell>
          <cell r="I758">
            <v>3348</v>
          </cell>
          <cell r="J758">
            <v>3379</v>
          </cell>
          <cell r="K758">
            <v>3407</v>
          </cell>
          <cell r="L758">
            <v>3438</v>
          </cell>
          <cell r="M758">
            <v>3468</v>
          </cell>
          <cell r="N758">
            <v>3499</v>
          </cell>
          <cell r="O758">
            <v>3529</v>
          </cell>
          <cell r="P758">
            <v>3560</v>
          </cell>
          <cell r="Q758">
            <v>3591</v>
          </cell>
          <cell r="R758">
            <v>3621</v>
          </cell>
          <cell r="S758">
            <v>3652</v>
          </cell>
          <cell r="T758">
            <v>3682</v>
          </cell>
          <cell r="U758">
            <v>3713</v>
          </cell>
          <cell r="V758">
            <v>3744</v>
          </cell>
          <cell r="W758">
            <v>3773</v>
          </cell>
          <cell r="X758">
            <v>3804</v>
          </cell>
          <cell r="Y758">
            <v>3834</v>
          </cell>
          <cell r="Z758">
            <v>3865</v>
          </cell>
          <cell r="AA758">
            <v>3895</v>
          </cell>
          <cell r="AB758">
            <v>3926</v>
          </cell>
          <cell r="AC758">
            <v>3957</v>
          </cell>
          <cell r="AD758">
            <v>3987</v>
          </cell>
          <cell r="AE758">
            <v>4018</v>
          </cell>
          <cell r="AF758">
            <v>4048</v>
          </cell>
          <cell r="AG758">
            <v>4079</v>
          </cell>
          <cell r="AH758">
            <v>4110</v>
          </cell>
          <cell r="AI758">
            <v>4138</v>
          </cell>
          <cell r="AJ758">
            <v>4169</v>
          </cell>
          <cell r="AK758">
            <v>4199</v>
          </cell>
          <cell r="AL758">
            <v>4230</v>
          </cell>
          <cell r="AM758">
            <v>4260</v>
          </cell>
          <cell r="AN758">
            <v>4291</v>
          </cell>
          <cell r="AO758">
            <v>4322</v>
          </cell>
          <cell r="AP758">
            <v>4352</v>
          </cell>
          <cell r="AQ758">
            <v>4383</v>
          </cell>
          <cell r="AR758">
            <v>4413</v>
          </cell>
        </row>
        <row r="759">
          <cell r="A759" t="str">
            <v>MYLAN LABS, INC.</v>
          </cell>
          <cell r="B759" t="str">
            <v>ETOPOSIDE 11/2001 MYN</v>
          </cell>
          <cell r="C759" t="str">
            <v>Sales $</v>
          </cell>
          <cell r="D759" t="str">
            <v>11/2001 MYN</v>
          </cell>
          <cell r="F759" t="str">
            <v>11</v>
          </cell>
          <cell r="G759" t="str">
            <v>2001</v>
          </cell>
          <cell r="H759" t="str">
            <v>11/1/2001</v>
          </cell>
          <cell r="I759">
            <v>3348</v>
          </cell>
          <cell r="J759">
            <v>3379</v>
          </cell>
          <cell r="K759">
            <v>3407</v>
          </cell>
          <cell r="L759">
            <v>3438</v>
          </cell>
          <cell r="M759">
            <v>3468</v>
          </cell>
          <cell r="N759">
            <v>3499</v>
          </cell>
          <cell r="O759">
            <v>3529</v>
          </cell>
          <cell r="P759">
            <v>3560</v>
          </cell>
          <cell r="Q759">
            <v>3591</v>
          </cell>
          <cell r="R759">
            <v>3621</v>
          </cell>
          <cell r="S759">
            <v>3652</v>
          </cell>
          <cell r="T759">
            <v>3682</v>
          </cell>
          <cell r="U759">
            <v>3713</v>
          </cell>
          <cell r="V759">
            <v>3744</v>
          </cell>
          <cell r="W759">
            <v>3773</v>
          </cell>
          <cell r="X759">
            <v>3804</v>
          </cell>
          <cell r="Y759">
            <v>3834</v>
          </cell>
          <cell r="Z759">
            <v>3865</v>
          </cell>
          <cell r="AA759">
            <v>3895</v>
          </cell>
          <cell r="AB759">
            <v>3926</v>
          </cell>
          <cell r="AC759">
            <v>3957</v>
          </cell>
          <cell r="AD759">
            <v>3987</v>
          </cell>
          <cell r="AE759">
            <v>4018</v>
          </cell>
          <cell r="AF759">
            <v>4048</v>
          </cell>
          <cell r="AG759">
            <v>4079</v>
          </cell>
          <cell r="AH759">
            <v>4110</v>
          </cell>
          <cell r="AI759">
            <v>4138</v>
          </cell>
          <cell r="AJ759">
            <v>4169</v>
          </cell>
          <cell r="AK759">
            <v>4199</v>
          </cell>
          <cell r="AL759">
            <v>4230</v>
          </cell>
          <cell r="AM759">
            <v>4260</v>
          </cell>
          <cell r="AN759">
            <v>4291</v>
          </cell>
          <cell r="AO759">
            <v>4322</v>
          </cell>
          <cell r="AP759">
            <v>4352</v>
          </cell>
          <cell r="AQ759">
            <v>4383</v>
          </cell>
          <cell r="AR759">
            <v>4413</v>
          </cell>
        </row>
        <row r="760">
          <cell r="A760" t="str">
            <v>MYLAN LABS, INC.</v>
          </cell>
          <cell r="B760" t="str">
            <v>FAMCICLOVIR 07/2011 MYN</v>
          </cell>
          <cell r="C760" t="str">
            <v>Sales $</v>
          </cell>
          <cell r="D760" t="str">
            <v>07/2011 MYN</v>
          </cell>
          <cell r="F760" t="str">
            <v>07</v>
          </cell>
          <cell r="G760" t="str">
            <v>2011</v>
          </cell>
          <cell r="H760" t="str">
            <v>07/1/2011</v>
          </cell>
          <cell r="I760">
            <v>-181</v>
          </cell>
          <cell r="J760">
            <v>-150</v>
          </cell>
          <cell r="K760">
            <v>-122</v>
          </cell>
          <cell r="L760">
            <v>-91</v>
          </cell>
          <cell r="M760">
            <v>-61</v>
          </cell>
          <cell r="N760">
            <v>-30</v>
          </cell>
          <cell r="O760">
            <v>0</v>
          </cell>
          <cell r="P760">
            <v>31</v>
          </cell>
          <cell r="Q760">
            <v>62</v>
          </cell>
          <cell r="R760">
            <v>92</v>
          </cell>
          <cell r="S760">
            <v>123</v>
          </cell>
          <cell r="T760">
            <v>153</v>
          </cell>
          <cell r="U760">
            <v>184</v>
          </cell>
          <cell r="V760">
            <v>215</v>
          </cell>
          <cell r="W760">
            <v>244</v>
          </cell>
          <cell r="X760">
            <v>275</v>
          </cell>
          <cell r="Y760">
            <v>305</v>
          </cell>
          <cell r="Z760">
            <v>336</v>
          </cell>
          <cell r="AA760">
            <v>366</v>
          </cell>
          <cell r="AB760">
            <v>397</v>
          </cell>
          <cell r="AC760">
            <v>428</v>
          </cell>
          <cell r="AD760">
            <v>458</v>
          </cell>
          <cell r="AE760">
            <v>489</v>
          </cell>
          <cell r="AF760">
            <v>519</v>
          </cell>
          <cell r="AG760">
            <v>550</v>
          </cell>
          <cell r="AH760">
            <v>581</v>
          </cell>
          <cell r="AI760">
            <v>609</v>
          </cell>
          <cell r="AJ760">
            <v>640</v>
          </cell>
          <cell r="AK760">
            <v>670</v>
          </cell>
          <cell r="AL760">
            <v>701</v>
          </cell>
          <cell r="AM760">
            <v>731</v>
          </cell>
          <cell r="AN760">
            <v>762</v>
          </cell>
          <cell r="AO760">
            <v>793</v>
          </cell>
          <cell r="AP760">
            <v>823</v>
          </cell>
          <cell r="AQ760">
            <v>854</v>
          </cell>
          <cell r="AR760">
            <v>884</v>
          </cell>
        </row>
        <row r="761">
          <cell r="A761" t="str">
            <v>MYLAN LABS, INC.</v>
          </cell>
          <cell r="B761" t="str">
            <v>FAMOTIDINE 04/2001 MYN</v>
          </cell>
          <cell r="C761" t="str">
            <v>Sales $</v>
          </cell>
          <cell r="D761" t="str">
            <v>04/2001 MYN</v>
          </cell>
          <cell r="F761" t="str">
            <v>04</v>
          </cell>
          <cell r="G761" t="str">
            <v>2001</v>
          </cell>
          <cell r="H761" t="str">
            <v>04/1/2001</v>
          </cell>
          <cell r="I761">
            <v>3562</v>
          </cell>
          <cell r="J761">
            <v>3593</v>
          </cell>
          <cell r="K761">
            <v>3621</v>
          </cell>
          <cell r="L761">
            <v>3652</v>
          </cell>
          <cell r="M761">
            <v>3682</v>
          </cell>
          <cell r="N761">
            <v>3713</v>
          </cell>
          <cell r="O761">
            <v>3743</v>
          </cell>
          <cell r="P761">
            <v>3774</v>
          </cell>
          <cell r="Q761">
            <v>3805</v>
          </cell>
          <cell r="R761">
            <v>3835</v>
          </cell>
          <cell r="S761">
            <v>3866</v>
          </cell>
          <cell r="T761">
            <v>3896</v>
          </cell>
          <cell r="U761">
            <v>3927</v>
          </cell>
          <cell r="V761">
            <v>3958</v>
          </cell>
          <cell r="W761">
            <v>3987</v>
          </cell>
          <cell r="X761">
            <v>4018</v>
          </cell>
          <cell r="Y761">
            <v>4048</v>
          </cell>
          <cell r="Z761">
            <v>4079</v>
          </cell>
          <cell r="AA761">
            <v>4109</v>
          </cell>
          <cell r="AB761">
            <v>4140</v>
          </cell>
          <cell r="AC761">
            <v>4171</v>
          </cell>
          <cell r="AD761">
            <v>4201</v>
          </cell>
          <cell r="AE761">
            <v>4232</v>
          </cell>
          <cell r="AF761">
            <v>4262</v>
          </cell>
          <cell r="AG761">
            <v>4293</v>
          </cell>
          <cell r="AH761">
            <v>4324</v>
          </cell>
          <cell r="AI761">
            <v>4352</v>
          </cell>
          <cell r="AJ761">
            <v>4383</v>
          </cell>
          <cell r="AK761">
            <v>4413</v>
          </cell>
          <cell r="AL761">
            <v>4444</v>
          </cell>
          <cell r="AM761">
            <v>4474</v>
          </cell>
          <cell r="AN761">
            <v>4505</v>
          </cell>
          <cell r="AO761">
            <v>4536</v>
          </cell>
          <cell r="AP761">
            <v>4566</v>
          </cell>
          <cell r="AQ761">
            <v>4597</v>
          </cell>
          <cell r="AR761">
            <v>4627</v>
          </cell>
        </row>
        <row r="762">
          <cell r="A762" t="str">
            <v>MYLAN LABS, INC.</v>
          </cell>
          <cell r="B762" t="str">
            <v>FAMOTIDINE 05/2001 M/I</v>
          </cell>
          <cell r="C762" t="str">
            <v>Sales $</v>
          </cell>
          <cell r="D762" t="str">
            <v>05/2001 M/I</v>
          </cell>
          <cell r="F762" t="str">
            <v>05</v>
          </cell>
          <cell r="G762" t="str">
            <v>2001</v>
          </cell>
          <cell r="H762" t="str">
            <v>05/1/2001</v>
          </cell>
          <cell r="I762">
            <v>3532</v>
          </cell>
          <cell r="J762">
            <v>3563</v>
          </cell>
          <cell r="K762">
            <v>3591</v>
          </cell>
          <cell r="L762">
            <v>3622</v>
          </cell>
          <cell r="M762">
            <v>3652</v>
          </cell>
          <cell r="N762">
            <v>3683</v>
          </cell>
          <cell r="O762">
            <v>3713</v>
          </cell>
          <cell r="P762">
            <v>3744</v>
          </cell>
          <cell r="Q762">
            <v>3775</v>
          </cell>
          <cell r="R762">
            <v>3805</v>
          </cell>
          <cell r="S762">
            <v>3836</v>
          </cell>
          <cell r="T762">
            <v>3866</v>
          </cell>
          <cell r="U762">
            <v>3897</v>
          </cell>
          <cell r="V762">
            <v>3928</v>
          </cell>
          <cell r="W762">
            <v>3957</v>
          </cell>
          <cell r="X762">
            <v>3988</v>
          </cell>
          <cell r="Y762">
            <v>4018</v>
          </cell>
          <cell r="Z762">
            <v>4049</v>
          </cell>
          <cell r="AA762">
            <v>4079</v>
          </cell>
          <cell r="AB762">
            <v>4110</v>
          </cell>
          <cell r="AC762">
            <v>4141</v>
          </cell>
          <cell r="AD762">
            <v>4171</v>
          </cell>
          <cell r="AE762">
            <v>4202</v>
          </cell>
          <cell r="AF762">
            <v>4232</v>
          </cell>
          <cell r="AG762">
            <v>4263</v>
          </cell>
          <cell r="AH762">
            <v>4294</v>
          </cell>
          <cell r="AI762">
            <v>4322</v>
          </cell>
          <cell r="AJ762">
            <v>4353</v>
          </cell>
          <cell r="AK762">
            <v>4383</v>
          </cell>
          <cell r="AL762">
            <v>4414</v>
          </cell>
          <cell r="AM762">
            <v>4444</v>
          </cell>
          <cell r="AN762">
            <v>4475</v>
          </cell>
          <cell r="AO762">
            <v>4506</v>
          </cell>
          <cell r="AP762">
            <v>4536</v>
          </cell>
          <cell r="AQ762">
            <v>4567</v>
          </cell>
          <cell r="AR762">
            <v>4597</v>
          </cell>
        </row>
        <row r="763">
          <cell r="A763" t="str">
            <v>MYLAN LABS, INC.</v>
          </cell>
          <cell r="B763" t="str">
            <v>FELODIPINE ER 04/2008 MYN</v>
          </cell>
          <cell r="C763" t="str">
            <v>Sales $</v>
          </cell>
          <cell r="D763" t="str">
            <v>04/2008 MYN</v>
          </cell>
          <cell r="F763" t="str">
            <v>04</v>
          </cell>
          <cell r="G763" t="str">
            <v>2008</v>
          </cell>
          <cell r="H763" t="str">
            <v>04/1/2008</v>
          </cell>
          <cell r="I763">
            <v>1005</v>
          </cell>
          <cell r="J763">
            <v>1036</v>
          </cell>
          <cell r="K763">
            <v>1064</v>
          </cell>
          <cell r="L763">
            <v>1095</v>
          </cell>
          <cell r="M763">
            <v>1125</v>
          </cell>
          <cell r="N763">
            <v>1156</v>
          </cell>
          <cell r="O763">
            <v>1186</v>
          </cell>
          <cell r="P763">
            <v>1217</v>
          </cell>
          <cell r="Q763">
            <v>1248</v>
          </cell>
          <cell r="R763">
            <v>1278</v>
          </cell>
          <cell r="S763">
            <v>1309</v>
          </cell>
          <cell r="T763">
            <v>1339</v>
          </cell>
          <cell r="U763">
            <v>1370</v>
          </cell>
          <cell r="V763">
            <v>1401</v>
          </cell>
          <cell r="W763">
            <v>1430</v>
          </cell>
          <cell r="X763">
            <v>1461</v>
          </cell>
          <cell r="Y763">
            <v>1491</v>
          </cell>
          <cell r="Z763">
            <v>1522</v>
          </cell>
          <cell r="AA763">
            <v>1552</v>
          </cell>
          <cell r="AB763">
            <v>1583</v>
          </cell>
          <cell r="AC763">
            <v>1614</v>
          </cell>
          <cell r="AD763">
            <v>1644</v>
          </cell>
          <cell r="AE763">
            <v>1675</v>
          </cell>
          <cell r="AF763">
            <v>1705</v>
          </cell>
          <cell r="AG763">
            <v>1736</v>
          </cell>
          <cell r="AH763">
            <v>1767</v>
          </cell>
          <cell r="AI763">
            <v>1795</v>
          </cell>
          <cell r="AJ763">
            <v>1826</v>
          </cell>
          <cell r="AK763">
            <v>1856</v>
          </cell>
          <cell r="AL763">
            <v>1887</v>
          </cell>
          <cell r="AM763">
            <v>1917</v>
          </cell>
          <cell r="AN763">
            <v>1948</v>
          </cell>
          <cell r="AO763">
            <v>1979</v>
          </cell>
          <cell r="AP763">
            <v>2009</v>
          </cell>
          <cell r="AQ763">
            <v>2040</v>
          </cell>
          <cell r="AR763">
            <v>2070</v>
          </cell>
        </row>
        <row r="764">
          <cell r="A764" t="str">
            <v>MYLAN LABS, INC.</v>
          </cell>
          <cell r="B764" t="str">
            <v>FELODIPINE ER 05/2008 M/I</v>
          </cell>
          <cell r="C764" t="str">
            <v>Sales $</v>
          </cell>
          <cell r="D764" t="str">
            <v>05/2008 M/I</v>
          </cell>
          <cell r="F764" t="str">
            <v>05</v>
          </cell>
          <cell r="G764" t="str">
            <v>2008</v>
          </cell>
          <cell r="H764" t="str">
            <v>05/1/2008</v>
          </cell>
          <cell r="I764">
            <v>975</v>
          </cell>
          <cell r="J764">
            <v>1006</v>
          </cell>
          <cell r="K764">
            <v>1034</v>
          </cell>
          <cell r="L764">
            <v>1065</v>
          </cell>
          <cell r="M764">
            <v>1095</v>
          </cell>
          <cell r="N764">
            <v>1126</v>
          </cell>
          <cell r="O764">
            <v>1156</v>
          </cell>
          <cell r="P764">
            <v>1187</v>
          </cell>
          <cell r="Q764">
            <v>1218</v>
          </cell>
          <cell r="R764">
            <v>1248</v>
          </cell>
          <cell r="S764">
            <v>1279</v>
          </cell>
          <cell r="T764">
            <v>1309</v>
          </cell>
          <cell r="U764">
            <v>1340</v>
          </cell>
          <cell r="V764">
            <v>1371</v>
          </cell>
          <cell r="W764">
            <v>1400</v>
          </cell>
          <cell r="X764">
            <v>1431</v>
          </cell>
          <cell r="Y764">
            <v>1461</v>
          </cell>
          <cell r="Z764">
            <v>1492</v>
          </cell>
          <cell r="AA764">
            <v>1522</v>
          </cell>
          <cell r="AB764">
            <v>1553</v>
          </cell>
          <cell r="AC764">
            <v>1584</v>
          </cell>
          <cell r="AD764">
            <v>1614</v>
          </cell>
          <cell r="AE764">
            <v>1645</v>
          </cell>
          <cell r="AF764">
            <v>1675</v>
          </cell>
          <cell r="AG764">
            <v>1706</v>
          </cell>
          <cell r="AH764">
            <v>1737</v>
          </cell>
          <cell r="AI764">
            <v>1765</v>
          </cell>
          <cell r="AJ764">
            <v>1796</v>
          </cell>
          <cell r="AK764">
            <v>1826</v>
          </cell>
          <cell r="AL764">
            <v>1857</v>
          </cell>
          <cell r="AM764">
            <v>1887</v>
          </cell>
          <cell r="AN764">
            <v>1918</v>
          </cell>
          <cell r="AO764">
            <v>1949</v>
          </cell>
          <cell r="AP764">
            <v>1979</v>
          </cell>
          <cell r="AQ764">
            <v>2010</v>
          </cell>
          <cell r="AR764">
            <v>2040</v>
          </cell>
        </row>
        <row r="765">
          <cell r="A765" t="str">
            <v>MYLAN LABS, INC.</v>
          </cell>
          <cell r="B765" t="str">
            <v>FENOFIBRATE 06/2013 M/I</v>
          </cell>
          <cell r="C765" t="str">
            <v>Sales $</v>
          </cell>
          <cell r="D765" t="str">
            <v>06/2013 M/I</v>
          </cell>
          <cell r="F765" t="str">
            <v>06</v>
          </cell>
          <cell r="G765" t="str">
            <v>2013</v>
          </cell>
          <cell r="H765" t="str">
            <v>06/1/2013</v>
          </cell>
          <cell r="I765">
            <v>-882</v>
          </cell>
          <cell r="J765">
            <v>-851</v>
          </cell>
          <cell r="K765">
            <v>-823</v>
          </cell>
          <cell r="L765">
            <v>-792</v>
          </cell>
          <cell r="M765">
            <v>-762</v>
          </cell>
          <cell r="N765">
            <v>-731</v>
          </cell>
          <cell r="O765">
            <v>-701</v>
          </cell>
          <cell r="P765">
            <v>-670</v>
          </cell>
          <cell r="Q765">
            <v>-639</v>
          </cell>
          <cell r="R765">
            <v>-609</v>
          </cell>
          <cell r="S765">
            <v>-578</v>
          </cell>
          <cell r="T765">
            <v>-548</v>
          </cell>
          <cell r="U765">
            <v>-517</v>
          </cell>
          <cell r="V765">
            <v>-486</v>
          </cell>
          <cell r="W765">
            <v>-457</v>
          </cell>
          <cell r="X765">
            <v>-426</v>
          </cell>
          <cell r="Y765">
            <v>-396</v>
          </cell>
          <cell r="Z765">
            <v>-365</v>
          </cell>
          <cell r="AA765">
            <v>-335</v>
          </cell>
          <cell r="AB765">
            <v>-304</v>
          </cell>
          <cell r="AC765">
            <v>-273</v>
          </cell>
          <cell r="AD765">
            <v>-243</v>
          </cell>
          <cell r="AE765">
            <v>-212</v>
          </cell>
          <cell r="AF765">
            <v>-182</v>
          </cell>
          <cell r="AG765">
            <v>-151</v>
          </cell>
          <cell r="AH765">
            <v>-120</v>
          </cell>
          <cell r="AI765">
            <v>-92</v>
          </cell>
          <cell r="AJ765">
            <v>-61</v>
          </cell>
          <cell r="AK765">
            <v>-31</v>
          </cell>
          <cell r="AL765">
            <v>0</v>
          </cell>
          <cell r="AM765">
            <v>30</v>
          </cell>
          <cell r="AN765">
            <v>61</v>
          </cell>
          <cell r="AO765">
            <v>92</v>
          </cell>
          <cell r="AP765">
            <v>122</v>
          </cell>
          <cell r="AQ765">
            <v>153</v>
          </cell>
          <cell r="AR765">
            <v>183</v>
          </cell>
        </row>
        <row r="766">
          <cell r="A766" t="str">
            <v>MYLAN LABS, INC.</v>
          </cell>
          <cell r="B766" t="str">
            <v>FENOFIBRATE 12/2009 MYN</v>
          </cell>
          <cell r="C766" t="str">
            <v>Sales $</v>
          </cell>
          <cell r="D766" t="str">
            <v>12/2009 MYN</v>
          </cell>
          <cell r="F766" t="str">
            <v>12</v>
          </cell>
          <cell r="G766" t="str">
            <v>2009</v>
          </cell>
          <cell r="H766" t="str">
            <v>12/1/2009</v>
          </cell>
          <cell r="I766">
            <v>396</v>
          </cell>
          <cell r="J766">
            <v>427</v>
          </cell>
          <cell r="K766">
            <v>455</v>
          </cell>
          <cell r="L766">
            <v>486</v>
          </cell>
          <cell r="M766">
            <v>516</v>
          </cell>
          <cell r="N766">
            <v>547</v>
          </cell>
          <cell r="O766">
            <v>577</v>
          </cell>
          <cell r="P766">
            <v>608</v>
          </cell>
          <cell r="Q766">
            <v>639</v>
          </cell>
          <cell r="R766">
            <v>669</v>
          </cell>
          <cell r="S766">
            <v>700</v>
          </cell>
          <cell r="T766">
            <v>730</v>
          </cell>
          <cell r="U766">
            <v>761</v>
          </cell>
          <cell r="V766">
            <v>792</v>
          </cell>
          <cell r="W766">
            <v>821</v>
          </cell>
          <cell r="X766">
            <v>852</v>
          </cell>
          <cell r="Y766">
            <v>882</v>
          </cell>
          <cell r="Z766">
            <v>913</v>
          </cell>
          <cell r="AA766">
            <v>943</v>
          </cell>
          <cell r="AB766">
            <v>974</v>
          </cell>
          <cell r="AC766">
            <v>1005</v>
          </cell>
          <cell r="AD766">
            <v>1035</v>
          </cell>
          <cell r="AE766">
            <v>1066</v>
          </cell>
          <cell r="AF766">
            <v>1096</v>
          </cell>
          <cell r="AG766">
            <v>1127</v>
          </cell>
          <cell r="AH766">
            <v>1158</v>
          </cell>
          <cell r="AI766">
            <v>1186</v>
          </cell>
          <cell r="AJ766">
            <v>1217</v>
          </cell>
          <cell r="AK766">
            <v>1247</v>
          </cell>
          <cell r="AL766">
            <v>1278</v>
          </cell>
          <cell r="AM766">
            <v>1308</v>
          </cell>
          <cell r="AN766">
            <v>1339</v>
          </cell>
          <cell r="AO766">
            <v>1370</v>
          </cell>
          <cell r="AP766">
            <v>1400</v>
          </cell>
          <cell r="AQ766">
            <v>1431</v>
          </cell>
          <cell r="AR766">
            <v>1461</v>
          </cell>
        </row>
        <row r="767">
          <cell r="A767" t="str">
            <v>MYLAN LABS, INC.</v>
          </cell>
          <cell r="B767" t="str">
            <v>FENOFIBRIC ACID C  M/I</v>
          </cell>
          <cell r="C767" t="str">
            <v>Sales $</v>
          </cell>
          <cell r="D767" t="str">
            <v>ACID C  M/I</v>
          </cell>
          <cell r="F767" t="str">
            <v>AC</v>
          </cell>
          <cell r="G767" t="str">
            <v xml:space="preserve">D C </v>
          </cell>
          <cell r="H767" t="str">
            <v xml:space="preserve">AC/1/D C </v>
          </cell>
          <cell r="I767" t="e">
            <v>#VALUE!</v>
          </cell>
          <cell r="J767" t="e">
            <v>#VALUE!</v>
          </cell>
          <cell r="K767" t="e">
            <v>#VALUE!</v>
          </cell>
          <cell r="L767" t="e">
            <v>#VALUE!</v>
          </cell>
          <cell r="M767" t="e">
            <v>#VALUE!</v>
          </cell>
          <cell r="N767" t="e">
            <v>#VALUE!</v>
          </cell>
          <cell r="O767" t="e">
            <v>#VALUE!</v>
          </cell>
          <cell r="P767" t="e">
            <v>#VALUE!</v>
          </cell>
          <cell r="Q767" t="e">
            <v>#VALUE!</v>
          </cell>
          <cell r="R767" t="e">
            <v>#VALUE!</v>
          </cell>
          <cell r="S767" t="e">
            <v>#VALUE!</v>
          </cell>
          <cell r="T767" t="e">
            <v>#VALUE!</v>
          </cell>
          <cell r="U767" t="e">
            <v>#VALUE!</v>
          </cell>
          <cell r="V767" t="e">
            <v>#VALUE!</v>
          </cell>
          <cell r="W767" t="e">
            <v>#VALUE!</v>
          </cell>
          <cell r="X767" t="e">
            <v>#VALUE!</v>
          </cell>
          <cell r="Y767" t="e">
            <v>#VALUE!</v>
          </cell>
          <cell r="Z767" t="e">
            <v>#VALUE!</v>
          </cell>
          <cell r="AA767" t="e">
            <v>#VALUE!</v>
          </cell>
          <cell r="AB767" t="e">
            <v>#VALUE!</v>
          </cell>
          <cell r="AC767" t="e">
            <v>#VALUE!</v>
          </cell>
          <cell r="AD767" t="e">
            <v>#VALUE!</v>
          </cell>
          <cell r="AE767" t="e">
            <v>#VALUE!</v>
          </cell>
          <cell r="AF767" t="e">
            <v>#VALUE!</v>
          </cell>
          <cell r="AG767" t="e">
            <v>#VALUE!</v>
          </cell>
          <cell r="AH767" t="e">
            <v>#VALUE!</v>
          </cell>
          <cell r="AI767" t="e">
            <v>#VALUE!</v>
          </cell>
          <cell r="AJ767" t="e">
            <v>#VALUE!</v>
          </cell>
          <cell r="AK767" t="e">
            <v>#VALUE!</v>
          </cell>
          <cell r="AL767" t="e">
            <v>#VALUE!</v>
          </cell>
          <cell r="AM767" t="e">
            <v>#VALUE!</v>
          </cell>
          <cell r="AN767" t="e">
            <v>#VALUE!</v>
          </cell>
          <cell r="AO767" t="e">
            <v>#VALUE!</v>
          </cell>
          <cell r="AP767" t="e">
            <v>#VALUE!</v>
          </cell>
          <cell r="AQ767" t="e">
            <v>#VALUE!</v>
          </cell>
          <cell r="AR767" t="e">
            <v>#VALUE!</v>
          </cell>
        </row>
        <row r="768">
          <cell r="A768" t="str">
            <v>MYLAN LABS, INC.</v>
          </cell>
          <cell r="B768" t="str">
            <v>FENOFIBRIC ACID C 07/2013 MYN</v>
          </cell>
          <cell r="C768" t="str">
            <v>Sales $</v>
          </cell>
          <cell r="D768" t="str">
            <v>07/2013 MYN</v>
          </cell>
          <cell r="F768" t="str">
            <v>07</v>
          </cell>
          <cell r="G768" t="str">
            <v>2013</v>
          </cell>
          <cell r="H768" t="str">
            <v>07/1/2013</v>
          </cell>
          <cell r="I768">
            <v>-912</v>
          </cell>
          <cell r="J768">
            <v>-881</v>
          </cell>
          <cell r="K768">
            <v>-853</v>
          </cell>
          <cell r="L768">
            <v>-822</v>
          </cell>
          <cell r="M768">
            <v>-792</v>
          </cell>
          <cell r="N768">
            <v>-761</v>
          </cell>
          <cell r="O768">
            <v>-731</v>
          </cell>
          <cell r="P768">
            <v>-700</v>
          </cell>
          <cell r="Q768">
            <v>-669</v>
          </cell>
          <cell r="R768">
            <v>-639</v>
          </cell>
          <cell r="S768">
            <v>-608</v>
          </cell>
          <cell r="T768">
            <v>-578</v>
          </cell>
          <cell r="U768">
            <v>-547</v>
          </cell>
          <cell r="V768">
            <v>-516</v>
          </cell>
          <cell r="W768">
            <v>-487</v>
          </cell>
          <cell r="X768">
            <v>-456</v>
          </cell>
          <cell r="Y768">
            <v>-426</v>
          </cell>
          <cell r="Z768">
            <v>-395</v>
          </cell>
          <cell r="AA768">
            <v>-365</v>
          </cell>
          <cell r="AB768">
            <v>-334</v>
          </cell>
          <cell r="AC768">
            <v>-303</v>
          </cell>
          <cell r="AD768">
            <v>-273</v>
          </cell>
          <cell r="AE768">
            <v>-242</v>
          </cell>
          <cell r="AF768">
            <v>-212</v>
          </cell>
          <cell r="AG768">
            <v>-181</v>
          </cell>
          <cell r="AH768">
            <v>-150</v>
          </cell>
          <cell r="AI768">
            <v>-122</v>
          </cell>
          <cell r="AJ768">
            <v>-91</v>
          </cell>
          <cell r="AK768">
            <v>-61</v>
          </cell>
          <cell r="AL768">
            <v>-30</v>
          </cell>
          <cell r="AM768">
            <v>0</v>
          </cell>
          <cell r="AN768">
            <v>31</v>
          </cell>
          <cell r="AO768">
            <v>62</v>
          </cell>
          <cell r="AP768">
            <v>92</v>
          </cell>
          <cell r="AQ768">
            <v>123</v>
          </cell>
          <cell r="AR768">
            <v>153</v>
          </cell>
        </row>
        <row r="769">
          <cell r="A769" t="str">
            <v>MYLAN LABS, INC.</v>
          </cell>
          <cell r="B769" t="str">
            <v>FENOPROFEN CA 09/1988 MYN</v>
          </cell>
          <cell r="C769" t="str">
            <v>Sales $</v>
          </cell>
          <cell r="D769" t="str">
            <v>09/1988 MYN</v>
          </cell>
          <cell r="F769" t="str">
            <v>09</v>
          </cell>
          <cell r="G769" t="str">
            <v>1988</v>
          </cell>
          <cell r="H769" t="str">
            <v>09/1/1988</v>
          </cell>
          <cell r="I769">
            <v>8157</v>
          </cell>
          <cell r="J769">
            <v>8188</v>
          </cell>
          <cell r="K769">
            <v>8216</v>
          </cell>
          <cell r="L769">
            <v>8247</v>
          </cell>
          <cell r="M769">
            <v>8277</v>
          </cell>
          <cell r="N769">
            <v>8308</v>
          </cell>
          <cell r="O769">
            <v>8338</v>
          </cell>
          <cell r="P769">
            <v>8369</v>
          </cell>
          <cell r="Q769">
            <v>8400</v>
          </cell>
          <cell r="R769">
            <v>8430</v>
          </cell>
          <cell r="S769">
            <v>8461</v>
          </cell>
          <cell r="T769">
            <v>8491</v>
          </cell>
          <cell r="U769">
            <v>8522</v>
          </cell>
          <cell r="V769">
            <v>8553</v>
          </cell>
          <cell r="W769">
            <v>8582</v>
          </cell>
          <cell r="X769">
            <v>8613</v>
          </cell>
          <cell r="Y769">
            <v>8643</v>
          </cell>
          <cell r="Z769">
            <v>8674</v>
          </cell>
          <cell r="AA769">
            <v>8704</v>
          </cell>
          <cell r="AB769">
            <v>8735</v>
          </cell>
          <cell r="AC769">
            <v>8766</v>
          </cell>
          <cell r="AD769">
            <v>8796</v>
          </cell>
          <cell r="AE769">
            <v>8827</v>
          </cell>
          <cell r="AF769">
            <v>8857</v>
          </cell>
          <cell r="AG769">
            <v>8888</v>
          </cell>
          <cell r="AH769">
            <v>8919</v>
          </cell>
          <cell r="AI769">
            <v>8947</v>
          </cell>
          <cell r="AJ769">
            <v>8978</v>
          </cell>
          <cell r="AK769">
            <v>9008</v>
          </cell>
          <cell r="AL769">
            <v>9039</v>
          </cell>
          <cell r="AM769">
            <v>9069</v>
          </cell>
          <cell r="AN769">
            <v>9100</v>
          </cell>
          <cell r="AO769">
            <v>9131</v>
          </cell>
          <cell r="AP769">
            <v>9161</v>
          </cell>
          <cell r="AQ769">
            <v>9192</v>
          </cell>
          <cell r="AR769">
            <v>9222</v>
          </cell>
        </row>
        <row r="770">
          <cell r="A770" t="str">
            <v>MYLAN LABS, INC.</v>
          </cell>
          <cell r="B770" t="str">
            <v>FENTANYL 02/2005 MYN</v>
          </cell>
          <cell r="C770" t="str">
            <v>Sales $</v>
          </cell>
          <cell r="D770" t="str">
            <v>02/2005 MYN</v>
          </cell>
          <cell r="F770" t="str">
            <v>02</v>
          </cell>
          <cell r="G770" t="str">
            <v>2005</v>
          </cell>
          <cell r="H770" t="str">
            <v>02/1/2005</v>
          </cell>
          <cell r="I770">
            <v>2160</v>
          </cell>
          <cell r="J770">
            <v>2191</v>
          </cell>
          <cell r="K770">
            <v>2219</v>
          </cell>
          <cell r="L770">
            <v>2250</v>
          </cell>
          <cell r="M770">
            <v>2280</v>
          </cell>
          <cell r="N770">
            <v>2311</v>
          </cell>
          <cell r="O770">
            <v>2341</v>
          </cell>
          <cell r="P770">
            <v>2372</v>
          </cell>
          <cell r="Q770">
            <v>2403</v>
          </cell>
          <cell r="R770">
            <v>2433</v>
          </cell>
          <cell r="S770">
            <v>2464</v>
          </cell>
          <cell r="T770">
            <v>2494</v>
          </cell>
          <cell r="U770">
            <v>2525</v>
          </cell>
          <cell r="V770">
            <v>2556</v>
          </cell>
          <cell r="W770">
            <v>2585</v>
          </cell>
          <cell r="X770">
            <v>2616</v>
          </cell>
          <cell r="Y770">
            <v>2646</v>
          </cell>
          <cell r="Z770">
            <v>2677</v>
          </cell>
          <cell r="AA770">
            <v>2707</v>
          </cell>
          <cell r="AB770">
            <v>2738</v>
          </cell>
          <cell r="AC770">
            <v>2769</v>
          </cell>
          <cell r="AD770">
            <v>2799</v>
          </cell>
          <cell r="AE770">
            <v>2830</v>
          </cell>
          <cell r="AF770">
            <v>2860</v>
          </cell>
          <cell r="AG770">
            <v>2891</v>
          </cell>
          <cell r="AH770">
            <v>2922</v>
          </cell>
          <cell r="AI770">
            <v>2950</v>
          </cell>
          <cell r="AJ770">
            <v>2981</v>
          </cell>
          <cell r="AK770">
            <v>3011</v>
          </cell>
          <cell r="AL770">
            <v>3042</v>
          </cell>
          <cell r="AM770">
            <v>3072</v>
          </cell>
          <cell r="AN770">
            <v>3103</v>
          </cell>
          <cell r="AO770">
            <v>3134</v>
          </cell>
          <cell r="AP770">
            <v>3164</v>
          </cell>
          <cell r="AQ770">
            <v>3195</v>
          </cell>
          <cell r="AR770">
            <v>3225</v>
          </cell>
        </row>
        <row r="771">
          <cell r="A771" t="str">
            <v>MYLAN LABS, INC.</v>
          </cell>
          <cell r="B771" t="str">
            <v>FEXOFENADINE HCL 06/2007 MYN</v>
          </cell>
          <cell r="C771" t="str">
            <v>Sales $</v>
          </cell>
          <cell r="D771" t="str">
            <v>06/2007 MYN</v>
          </cell>
          <cell r="F771" t="str">
            <v>06</v>
          </cell>
          <cell r="G771" t="str">
            <v>2007</v>
          </cell>
          <cell r="H771" t="str">
            <v>06/1/2007</v>
          </cell>
          <cell r="I771">
            <v>1310</v>
          </cell>
          <cell r="J771">
            <v>1341</v>
          </cell>
          <cell r="K771">
            <v>1369</v>
          </cell>
          <cell r="L771">
            <v>1400</v>
          </cell>
          <cell r="M771">
            <v>1430</v>
          </cell>
          <cell r="N771">
            <v>1461</v>
          </cell>
          <cell r="O771">
            <v>1491</v>
          </cell>
          <cell r="P771">
            <v>1522</v>
          </cell>
          <cell r="Q771">
            <v>1553</v>
          </cell>
          <cell r="R771">
            <v>1583</v>
          </cell>
          <cell r="S771">
            <v>1614</v>
          </cell>
          <cell r="T771">
            <v>1644</v>
          </cell>
          <cell r="U771">
            <v>1675</v>
          </cell>
          <cell r="V771">
            <v>1706</v>
          </cell>
          <cell r="W771">
            <v>1735</v>
          </cell>
          <cell r="X771">
            <v>1766</v>
          </cell>
          <cell r="Y771">
            <v>1796</v>
          </cell>
          <cell r="Z771">
            <v>1827</v>
          </cell>
          <cell r="AA771">
            <v>1857</v>
          </cell>
          <cell r="AB771">
            <v>1888</v>
          </cell>
          <cell r="AC771">
            <v>1919</v>
          </cell>
          <cell r="AD771">
            <v>1949</v>
          </cell>
          <cell r="AE771">
            <v>1980</v>
          </cell>
          <cell r="AF771">
            <v>2010</v>
          </cell>
          <cell r="AG771">
            <v>2041</v>
          </cell>
          <cell r="AH771">
            <v>2072</v>
          </cell>
          <cell r="AI771">
            <v>2100</v>
          </cell>
          <cell r="AJ771">
            <v>2131</v>
          </cell>
          <cell r="AK771">
            <v>2161</v>
          </cell>
          <cell r="AL771">
            <v>2192</v>
          </cell>
          <cell r="AM771">
            <v>2222</v>
          </cell>
          <cell r="AN771">
            <v>2253</v>
          </cell>
          <cell r="AO771">
            <v>2284</v>
          </cell>
          <cell r="AP771">
            <v>2314</v>
          </cell>
          <cell r="AQ771">
            <v>2345</v>
          </cell>
          <cell r="AR771">
            <v>2375</v>
          </cell>
        </row>
        <row r="772">
          <cell r="A772" t="str">
            <v>MYLAN LABS, INC.</v>
          </cell>
          <cell r="B772" t="str">
            <v>FEXOFENADINE HCL 07/2006 M/I</v>
          </cell>
          <cell r="C772" t="str">
            <v>Sales $</v>
          </cell>
          <cell r="D772" t="str">
            <v>07/2006 M/I</v>
          </cell>
          <cell r="F772" t="str">
            <v>07</v>
          </cell>
          <cell r="G772" t="str">
            <v>2006</v>
          </cell>
          <cell r="H772" t="str">
            <v>07/1/2006</v>
          </cell>
          <cell r="I772">
            <v>1645</v>
          </cell>
          <cell r="J772">
            <v>1676</v>
          </cell>
          <cell r="K772">
            <v>1704</v>
          </cell>
          <cell r="L772">
            <v>1735</v>
          </cell>
          <cell r="M772">
            <v>1765</v>
          </cell>
          <cell r="N772">
            <v>1796</v>
          </cell>
          <cell r="O772">
            <v>1826</v>
          </cell>
          <cell r="P772">
            <v>1857</v>
          </cell>
          <cell r="Q772">
            <v>1888</v>
          </cell>
          <cell r="R772">
            <v>1918</v>
          </cell>
          <cell r="S772">
            <v>1949</v>
          </cell>
          <cell r="T772">
            <v>1979</v>
          </cell>
          <cell r="U772">
            <v>2010</v>
          </cell>
          <cell r="V772">
            <v>2041</v>
          </cell>
          <cell r="W772">
            <v>2070</v>
          </cell>
          <cell r="X772">
            <v>2101</v>
          </cell>
          <cell r="Y772">
            <v>2131</v>
          </cell>
          <cell r="Z772">
            <v>2162</v>
          </cell>
          <cell r="AA772">
            <v>2192</v>
          </cell>
          <cell r="AB772">
            <v>2223</v>
          </cell>
          <cell r="AC772">
            <v>2254</v>
          </cell>
          <cell r="AD772">
            <v>2284</v>
          </cell>
          <cell r="AE772">
            <v>2315</v>
          </cell>
          <cell r="AF772">
            <v>2345</v>
          </cell>
          <cell r="AG772">
            <v>2376</v>
          </cell>
          <cell r="AH772">
            <v>2407</v>
          </cell>
          <cell r="AI772">
            <v>2435</v>
          </cell>
          <cell r="AJ772">
            <v>2466</v>
          </cell>
          <cell r="AK772">
            <v>2496</v>
          </cell>
          <cell r="AL772">
            <v>2527</v>
          </cell>
          <cell r="AM772">
            <v>2557</v>
          </cell>
          <cell r="AN772">
            <v>2588</v>
          </cell>
          <cell r="AO772">
            <v>2619</v>
          </cell>
          <cell r="AP772">
            <v>2649</v>
          </cell>
          <cell r="AQ772">
            <v>2680</v>
          </cell>
          <cell r="AR772">
            <v>2710</v>
          </cell>
        </row>
        <row r="773">
          <cell r="A773" t="str">
            <v>MYLAN LABS, INC.</v>
          </cell>
          <cell r="B773" t="str">
            <v>FINASTERIDE 11/2007 M/I</v>
          </cell>
          <cell r="C773" t="str">
            <v>Sales $</v>
          </cell>
          <cell r="D773" t="str">
            <v>11/2007 M/I</v>
          </cell>
          <cell r="F773" t="str">
            <v>11</v>
          </cell>
          <cell r="G773" t="str">
            <v>2007</v>
          </cell>
          <cell r="H773" t="str">
            <v>11/1/2007</v>
          </cell>
          <cell r="I773">
            <v>1157</v>
          </cell>
          <cell r="J773">
            <v>1188</v>
          </cell>
          <cell r="K773">
            <v>1216</v>
          </cell>
          <cell r="L773">
            <v>1247</v>
          </cell>
          <cell r="M773">
            <v>1277</v>
          </cell>
          <cell r="N773">
            <v>1308</v>
          </cell>
          <cell r="O773">
            <v>1338</v>
          </cell>
          <cell r="P773">
            <v>1369</v>
          </cell>
          <cell r="Q773">
            <v>1400</v>
          </cell>
          <cell r="R773">
            <v>1430</v>
          </cell>
          <cell r="S773">
            <v>1461</v>
          </cell>
          <cell r="T773">
            <v>1491</v>
          </cell>
          <cell r="U773">
            <v>1522</v>
          </cell>
          <cell r="V773">
            <v>1553</v>
          </cell>
          <cell r="W773">
            <v>1582</v>
          </cell>
          <cell r="X773">
            <v>1613</v>
          </cell>
          <cell r="Y773">
            <v>1643</v>
          </cell>
          <cell r="Z773">
            <v>1674</v>
          </cell>
          <cell r="AA773">
            <v>1704</v>
          </cell>
          <cell r="AB773">
            <v>1735</v>
          </cell>
          <cell r="AC773">
            <v>1766</v>
          </cell>
          <cell r="AD773">
            <v>1796</v>
          </cell>
          <cell r="AE773">
            <v>1827</v>
          </cell>
          <cell r="AF773">
            <v>1857</v>
          </cell>
          <cell r="AG773">
            <v>1888</v>
          </cell>
          <cell r="AH773">
            <v>1919</v>
          </cell>
          <cell r="AI773">
            <v>1947</v>
          </cell>
          <cell r="AJ773">
            <v>1978</v>
          </cell>
          <cell r="AK773">
            <v>2008</v>
          </cell>
          <cell r="AL773">
            <v>2039</v>
          </cell>
          <cell r="AM773">
            <v>2069</v>
          </cell>
          <cell r="AN773">
            <v>2100</v>
          </cell>
          <cell r="AO773">
            <v>2131</v>
          </cell>
          <cell r="AP773">
            <v>2161</v>
          </cell>
          <cell r="AQ773">
            <v>2192</v>
          </cell>
          <cell r="AR773">
            <v>2222</v>
          </cell>
        </row>
        <row r="774">
          <cell r="A774" t="str">
            <v>MYLAN LABS, INC.</v>
          </cell>
          <cell r="B774" t="str">
            <v>FINASTERIDE 12/2006 MYN</v>
          </cell>
          <cell r="C774" t="str">
            <v>Sales $</v>
          </cell>
          <cell r="D774" t="str">
            <v>12/2006 MYN</v>
          </cell>
          <cell r="F774" t="str">
            <v>12</v>
          </cell>
          <cell r="G774" t="str">
            <v>2006</v>
          </cell>
          <cell r="H774" t="str">
            <v>12/1/2006</v>
          </cell>
          <cell r="I774">
            <v>1492</v>
          </cell>
          <cell r="J774">
            <v>1523</v>
          </cell>
          <cell r="K774">
            <v>1551</v>
          </cell>
          <cell r="L774">
            <v>1582</v>
          </cell>
          <cell r="M774">
            <v>1612</v>
          </cell>
          <cell r="N774">
            <v>1643</v>
          </cell>
          <cell r="O774">
            <v>1673</v>
          </cell>
          <cell r="P774">
            <v>1704</v>
          </cell>
          <cell r="Q774">
            <v>1735</v>
          </cell>
          <cell r="R774">
            <v>1765</v>
          </cell>
          <cell r="S774">
            <v>1796</v>
          </cell>
          <cell r="T774">
            <v>1826</v>
          </cell>
          <cell r="U774">
            <v>1857</v>
          </cell>
          <cell r="V774">
            <v>1888</v>
          </cell>
          <cell r="W774">
            <v>1917</v>
          </cell>
          <cell r="X774">
            <v>1948</v>
          </cell>
          <cell r="Y774">
            <v>1978</v>
          </cell>
          <cell r="Z774">
            <v>2009</v>
          </cell>
          <cell r="AA774">
            <v>2039</v>
          </cell>
          <cell r="AB774">
            <v>2070</v>
          </cell>
          <cell r="AC774">
            <v>2101</v>
          </cell>
          <cell r="AD774">
            <v>2131</v>
          </cell>
          <cell r="AE774">
            <v>2162</v>
          </cell>
          <cell r="AF774">
            <v>2192</v>
          </cell>
          <cell r="AG774">
            <v>2223</v>
          </cell>
          <cell r="AH774">
            <v>2254</v>
          </cell>
          <cell r="AI774">
            <v>2282</v>
          </cell>
          <cell r="AJ774">
            <v>2313</v>
          </cell>
          <cell r="AK774">
            <v>2343</v>
          </cell>
          <cell r="AL774">
            <v>2374</v>
          </cell>
          <cell r="AM774">
            <v>2404</v>
          </cell>
          <cell r="AN774">
            <v>2435</v>
          </cell>
          <cell r="AO774">
            <v>2466</v>
          </cell>
          <cell r="AP774">
            <v>2496</v>
          </cell>
          <cell r="AQ774">
            <v>2527</v>
          </cell>
          <cell r="AR774">
            <v>2557</v>
          </cell>
        </row>
        <row r="775">
          <cell r="A775" t="str">
            <v>MYLAN LABS, INC.</v>
          </cell>
          <cell r="B775" t="str">
            <v>FLECAINIDE ACE 03/2002 MYN</v>
          </cell>
          <cell r="C775" t="str">
            <v>Sales $</v>
          </cell>
          <cell r="D775" t="str">
            <v>03/2002 MYN</v>
          </cell>
          <cell r="F775" t="str">
            <v>03</v>
          </cell>
          <cell r="G775" t="str">
            <v>2002</v>
          </cell>
          <cell r="H775" t="str">
            <v>03/1/2002</v>
          </cell>
          <cell r="I775">
            <v>3228</v>
          </cell>
          <cell r="J775">
            <v>3259</v>
          </cell>
          <cell r="K775">
            <v>3287</v>
          </cell>
          <cell r="L775">
            <v>3318</v>
          </cell>
          <cell r="M775">
            <v>3348</v>
          </cell>
          <cell r="N775">
            <v>3379</v>
          </cell>
          <cell r="O775">
            <v>3409</v>
          </cell>
          <cell r="P775">
            <v>3440</v>
          </cell>
          <cell r="Q775">
            <v>3471</v>
          </cell>
          <cell r="R775">
            <v>3501</v>
          </cell>
          <cell r="S775">
            <v>3532</v>
          </cell>
          <cell r="T775">
            <v>3562</v>
          </cell>
          <cell r="U775">
            <v>3593</v>
          </cell>
          <cell r="V775">
            <v>3624</v>
          </cell>
          <cell r="W775">
            <v>3653</v>
          </cell>
          <cell r="X775">
            <v>3684</v>
          </cell>
          <cell r="Y775">
            <v>3714</v>
          </cell>
          <cell r="Z775">
            <v>3745</v>
          </cell>
          <cell r="AA775">
            <v>3775</v>
          </cell>
          <cell r="AB775">
            <v>3806</v>
          </cell>
          <cell r="AC775">
            <v>3837</v>
          </cell>
          <cell r="AD775">
            <v>3867</v>
          </cell>
          <cell r="AE775">
            <v>3898</v>
          </cell>
          <cell r="AF775">
            <v>3928</v>
          </cell>
          <cell r="AG775">
            <v>3959</v>
          </cell>
          <cell r="AH775">
            <v>3990</v>
          </cell>
          <cell r="AI775">
            <v>4018</v>
          </cell>
          <cell r="AJ775">
            <v>4049</v>
          </cell>
          <cell r="AK775">
            <v>4079</v>
          </cell>
          <cell r="AL775">
            <v>4110</v>
          </cell>
          <cell r="AM775">
            <v>4140</v>
          </cell>
          <cell r="AN775">
            <v>4171</v>
          </cell>
          <cell r="AO775">
            <v>4202</v>
          </cell>
          <cell r="AP775">
            <v>4232</v>
          </cell>
          <cell r="AQ775">
            <v>4263</v>
          </cell>
          <cell r="AR775">
            <v>4293</v>
          </cell>
        </row>
        <row r="776">
          <cell r="A776" t="str">
            <v>MYLAN LABS, INC.</v>
          </cell>
          <cell r="B776" t="str">
            <v>FLECAINIDE ACE 10/2002 M/I</v>
          </cell>
          <cell r="C776" t="str">
            <v>Sales $</v>
          </cell>
          <cell r="D776" t="str">
            <v>10/2002 M/I</v>
          </cell>
          <cell r="F776" t="str">
            <v>10</v>
          </cell>
          <cell r="G776" t="str">
            <v>2002</v>
          </cell>
          <cell r="H776" t="str">
            <v>10/1/2002</v>
          </cell>
          <cell r="I776">
            <v>3014</v>
          </cell>
          <cell r="J776">
            <v>3045</v>
          </cell>
          <cell r="K776">
            <v>3073</v>
          </cell>
          <cell r="L776">
            <v>3104</v>
          </cell>
          <cell r="M776">
            <v>3134</v>
          </cell>
          <cell r="N776">
            <v>3165</v>
          </cell>
          <cell r="O776">
            <v>3195</v>
          </cell>
          <cell r="P776">
            <v>3226</v>
          </cell>
          <cell r="Q776">
            <v>3257</v>
          </cell>
          <cell r="R776">
            <v>3287</v>
          </cell>
          <cell r="S776">
            <v>3318</v>
          </cell>
          <cell r="T776">
            <v>3348</v>
          </cell>
          <cell r="U776">
            <v>3379</v>
          </cell>
          <cell r="V776">
            <v>3410</v>
          </cell>
          <cell r="W776">
            <v>3439</v>
          </cell>
          <cell r="X776">
            <v>3470</v>
          </cell>
          <cell r="Y776">
            <v>3500</v>
          </cell>
          <cell r="Z776">
            <v>3531</v>
          </cell>
          <cell r="AA776">
            <v>3561</v>
          </cell>
          <cell r="AB776">
            <v>3592</v>
          </cell>
          <cell r="AC776">
            <v>3623</v>
          </cell>
          <cell r="AD776">
            <v>3653</v>
          </cell>
          <cell r="AE776">
            <v>3684</v>
          </cell>
          <cell r="AF776">
            <v>3714</v>
          </cell>
          <cell r="AG776">
            <v>3745</v>
          </cell>
          <cell r="AH776">
            <v>3776</v>
          </cell>
          <cell r="AI776">
            <v>3804</v>
          </cell>
          <cell r="AJ776">
            <v>3835</v>
          </cell>
          <cell r="AK776">
            <v>3865</v>
          </cell>
          <cell r="AL776">
            <v>3896</v>
          </cell>
          <cell r="AM776">
            <v>3926</v>
          </cell>
          <cell r="AN776">
            <v>3957</v>
          </cell>
          <cell r="AO776">
            <v>3988</v>
          </cell>
          <cell r="AP776">
            <v>4018</v>
          </cell>
          <cell r="AQ776">
            <v>4049</v>
          </cell>
          <cell r="AR776">
            <v>4079</v>
          </cell>
        </row>
        <row r="777">
          <cell r="A777" t="str">
            <v>MYLAN LABS, INC.</v>
          </cell>
          <cell r="B777" t="str">
            <v>FLUCONAZOLE 09/2004 M/I</v>
          </cell>
          <cell r="C777" t="str">
            <v>Sales $</v>
          </cell>
          <cell r="D777" t="str">
            <v>09/2004 M/I</v>
          </cell>
          <cell r="F777" t="str">
            <v>09</v>
          </cell>
          <cell r="G777" t="str">
            <v>2004</v>
          </cell>
          <cell r="H777" t="str">
            <v>09/1/2004</v>
          </cell>
          <cell r="I777">
            <v>2313</v>
          </cell>
          <cell r="J777">
            <v>2344</v>
          </cell>
          <cell r="K777">
            <v>2372</v>
          </cell>
          <cell r="L777">
            <v>2403</v>
          </cell>
          <cell r="M777">
            <v>2433</v>
          </cell>
          <cell r="N777">
            <v>2464</v>
          </cell>
          <cell r="O777">
            <v>2494</v>
          </cell>
          <cell r="P777">
            <v>2525</v>
          </cell>
          <cell r="Q777">
            <v>2556</v>
          </cell>
          <cell r="R777">
            <v>2586</v>
          </cell>
          <cell r="S777">
            <v>2617</v>
          </cell>
          <cell r="T777">
            <v>2647</v>
          </cell>
          <cell r="U777">
            <v>2678</v>
          </cell>
          <cell r="V777">
            <v>2709</v>
          </cell>
          <cell r="W777">
            <v>2738</v>
          </cell>
          <cell r="X777">
            <v>2769</v>
          </cell>
          <cell r="Y777">
            <v>2799</v>
          </cell>
          <cell r="Z777">
            <v>2830</v>
          </cell>
          <cell r="AA777">
            <v>2860</v>
          </cell>
          <cell r="AB777">
            <v>2891</v>
          </cell>
          <cell r="AC777">
            <v>2922</v>
          </cell>
          <cell r="AD777">
            <v>2952</v>
          </cell>
          <cell r="AE777">
            <v>2983</v>
          </cell>
          <cell r="AF777">
            <v>3013</v>
          </cell>
          <cell r="AG777">
            <v>3044</v>
          </cell>
          <cell r="AH777">
            <v>3075</v>
          </cell>
          <cell r="AI777">
            <v>3103</v>
          </cell>
          <cell r="AJ777">
            <v>3134</v>
          </cell>
          <cell r="AK777">
            <v>3164</v>
          </cell>
          <cell r="AL777">
            <v>3195</v>
          </cell>
          <cell r="AM777">
            <v>3225</v>
          </cell>
          <cell r="AN777">
            <v>3256</v>
          </cell>
          <cell r="AO777">
            <v>3287</v>
          </cell>
          <cell r="AP777">
            <v>3317</v>
          </cell>
          <cell r="AQ777">
            <v>3348</v>
          </cell>
          <cell r="AR777">
            <v>3378</v>
          </cell>
        </row>
        <row r="778">
          <cell r="A778" t="str">
            <v>MYLAN LABS, INC.</v>
          </cell>
          <cell r="B778" t="str">
            <v>FLUCONAZOLE 09/2004 MYN</v>
          </cell>
          <cell r="C778" t="str">
            <v>Sales $</v>
          </cell>
          <cell r="D778" t="str">
            <v>09/2004 MYN</v>
          </cell>
          <cell r="F778" t="str">
            <v>09</v>
          </cell>
          <cell r="G778" t="str">
            <v>2004</v>
          </cell>
          <cell r="H778" t="str">
            <v>09/1/2004</v>
          </cell>
          <cell r="I778">
            <v>2313</v>
          </cell>
          <cell r="J778">
            <v>2344</v>
          </cell>
          <cell r="K778">
            <v>2372</v>
          </cell>
          <cell r="L778">
            <v>2403</v>
          </cell>
          <cell r="M778">
            <v>2433</v>
          </cell>
          <cell r="N778">
            <v>2464</v>
          </cell>
          <cell r="O778">
            <v>2494</v>
          </cell>
          <cell r="P778">
            <v>2525</v>
          </cell>
          <cell r="Q778">
            <v>2556</v>
          </cell>
          <cell r="R778">
            <v>2586</v>
          </cell>
          <cell r="S778">
            <v>2617</v>
          </cell>
          <cell r="T778">
            <v>2647</v>
          </cell>
          <cell r="U778">
            <v>2678</v>
          </cell>
          <cell r="V778">
            <v>2709</v>
          </cell>
          <cell r="W778">
            <v>2738</v>
          </cell>
          <cell r="X778">
            <v>2769</v>
          </cell>
          <cell r="Y778">
            <v>2799</v>
          </cell>
          <cell r="Z778">
            <v>2830</v>
          </cell>
          <cell r="AA778">
            <v>2860</v>
          </cell>
          <cell r="AB778">
            <v>2891</v>
          </cell>
          <cell r="AC778">
            <v>2922</v>
          </cell>
          <cell r="AD778">
            <v>2952</v>
          </cell>
          <cell r="AE778">
            <v>2983</v>
          </cell>
          <cell r="AF778">
            <v>3013</v>
          </cell>
          <cell r="AG778">
            <v>3044</v>
          </cell>
          <cell r="AH778">
            <v>3075</v>
          </cell>
          <cell r="AI778">
            <v>3103</v>
          </cell>
          <cell r="AJ778">
            <v>3134</v>
          </cell>
          <cell r="AK778">
            <v>3164</v>
          </cell>
          <cell r="AL778">
            <v>3195</v>
          </cell>
          <cell r="AM778">
            <v>3225</v>
          </cell>
          <cell r="AN778">
            <v>3256</v>
          </cell>
          <cell r="AO778">
            <v>3287</v>
          </cell>
          <cell r="AP778">
            <v>3317</v>
          </cell>
          <cell r="AQ778">
            <v>3348</v>
          </cell>
          <cell r="AR778">
            <v>3378</v>
          </cell>
        </row>
        <row r="779">
          <cell r="A779" t="str">
            <v>MYLAN LABS, INC.</v>
          </cell>
          <cell r="B779" t="str">
            <v>FLUDARABINE PHOS  M/I</v>
          </cell>
          <cell r="C779" t="str">
            <v>Sales $</v>
          </cell>
          <cell r="D779" t="str">
            <v>E PHOS  M/I</v>
          </cell>
          <cell r="F779" t="str">
            <v xml:space="preserve">E </v>
          </cell>
          <cell r="G779" t="str">
            <v xml:space="preserve">HOS </v>
          </cell>
          <cell r="H779" t="str">
            <v xml:space="preserve">E /1/HOS </v>
          </cell>
          <cell r="I779" t="e">
            <v>#VALUE!</v>
          </cell>
          <cell r="J779" t="e">
            <v>#VALUE!</v>
          </cell>
          <cell r="K779" t="e">
            <v>#VALUE!</v>
          </cell>
          <cell r="L779" t="e">
            <v>#VALUE!</v>
          </cell>
          <cell r="M779" t="e">
            <v>#VALUE!</v>
          </cell>
          <cell r="N779" t="e">
            <v>#VALUE!</v>
          </cell>
          <cell r="O779" t="e">
            <v>#VALUE!</v>
          </cell>
          <cell r="P779" t="e">
            <v>#VALUE!</v>
          </cell>
          <cell r="Q779" t="e">
            <v>#VALUE!</v>
          </cell>
          <cell r="R779" t="e">
            <v>#VALUE!</v>
          </cell>
          <cell r="S779" t="e">
            <v>#VALUE!</v>
          </cell>
          <cell r="T779" t="e">
            <v>#VALUE!</v>
          </cell>
          <cell r="U779" t="e">
            <v>#VALUE!</v>
          </cell>
          <cell r="V779" t="e">
            <v>#VALUE!</v>
          </cell>
          <cell r="W779" t="e">
            <v>#VALUE!</v>
          </cell>
          <cell r="X779" t="e">
            <v>#VALUE!</v>
          </cell>
          <cell r="Y779" t="e">
            <v>#VALUE!</v>
          </cell>
          <cell r="Z779" t="e">
            <v>#VALUE!</v>
          </cell>
          <cell r="AA779" t="e">
            <v>#VALUE!</v>
          </cell>
          <cell r="AB779" t="e">
            <v>#VALUE!</v>
          </cell>
          <cell r="AC779" t="e">
            <v>#VALUE!</v>
          </cell>
          <cell r="AD779" t="e">
            <v>#VALUE!</v>
          </cell>
          <cell r="AE779" t="e">
            <v>#VALUE!</v>
          </cell>
          <cell r="AF779" t="e">
            <v>#VALUE!</v>
          </cell>
          <cell r="AG779" t="e">
            <v>#VALUE!</v>
          </cell>
          <cell r="AH779" t="e">
            <v>#VALUE!</v>
          </cell>
          <cell r="AI779" t="e">
            <v>#VALUE!</v>
          </cell>
          <cell r="AJ779" t="e">
            <v>#VALUE!</v>
          </cell>
          <cell r="AK779" t="e">
            <v>#VALUE!</v>
          </cell>
          <cell r="AL779" t="e">
            <v>#VALUE!</v>
          </cell>
          <cell r="AM779" t="e">
            <v>#VALUE!</v>
          </cell>
          <cell r="AN779" t="e">
            <v>#VALUE!</v>
          </cell>
          <cell r="AO779" t="e">
            <v>#VALUE!</v>
          </cell>
          <cell r="AP779" t="e">
            <v>#VALUE!</v>
          </cell>
          <cell r="AQ779" t="e">
            <v>#VALUE!</v>
          </cell>
          <cell r="AR779" t="e">
            <v>#VALUE!</v>
          </cell>
        </row>
        <row r="780">
          <cell r="A780" t="str">
            <v>MYLAN LABS, INC.</v>
          </cell>
          <cell r="B780" t="str">
            <v>FLUOROURACIL 12/2006 MYN</v>
          </cell>
          <cell r="C780" t="str">
            <v>Sales $</v>
          </cell>
          <cell r="D780" t="str">
            <v>12/2006 MYN</v>
          </cell>
          <cell r="F780" t="str">
            <v>12</v>
          </cell>
          <cell r="G780" t="str">
            <v>2006</v>
          </cell>
          <cell r="H780" t="str">
            <v>12/1/2006</v>
          </cell>
          <cell r="I780">
            <v>1492</v>
          </cell>
          <cell r="J780">
            <v>1523</v>
          </cell>
          <cell r="K780">
            <v>1551</v>
          </cell>
          <cell r="L780">
            <v>1582</v>
          </cell>
          <cell r="M780">
            <v>1612</v>
          </cell>
          <cell r="N780">
            <v>1643</v>
          </cell>
          <cell r="O780">
            <v>1673</v>
          </cell>
          <cell r="P780">
            <v>1704</v>
          </cell>
          <cell r="Q780">
            <v>1735</v>
          </cell>
          <cell r="R780">
            <v>1765</v>
          </cell>
          <cell r="S780">
            <v>1796</v>
          </cell>
          <cell r="T780">
            <v>1826</v>
          </cell>
          <cell r="U780">
            <v>1857</v>
          </cell>
          <cell r="V780">
            <v>1888</v>
          </cell>
          <cell r="W780">
            <v>1917</v>
          </cell>
          <cell r="X780">
            <v>1948</v>
          </cell>
          <cell r="Y780">
            <v>1978</v>
          </cell>
          <cell r="Z780">
            <v>2009</v>
          </cell>
          <cell r="AA780">
            <v>2039</v>
          </cell>
          <cell r="AB780">
            <v>2070</v>
          </cell>
          <cell r="AC780">
            <v>2101</v>
          </cell>
          <cell r="AD780">
            <v>2131</v>
          </cell>
          <cell r="AE780">
            <v>2162</v>
          </cell>
          <cell r="AF780">
            <v>2192</v>
          </cell>
          <cell r="AG780">
            <v>2223</v>
          </cell>
          <cell r="AH780">
            <v>2254</v>
          </cell>
          <cell r="AI780">
            <v>2282</v>
          </cell>
          <cell r="AJ780">
            <v>2313</v>
          </cell>
          <cell r="AK780">
            <v>2343</v>
          </cell>
          <cell r="AL780">
            <v>2374</v>
          </cell>
          <cell r="AM780">
            <v>2404</v>
          </cell>
          <cell r="AN780">
            <v>2435</v>
          </cell>
          <cell r="AO780">
            <v>2466</v>
          </cell>
          <cell r="AP780">
            <v>2496</v>
          </cell>
          <cell r="AQ780">
            <v>2527</v>
          </cell>
          <cell r="AR780">
            <v>2557</v>
          </cell>
        </row>
        <row r="781">
          <cell r="A781" t="str">
            <v>MYLAN LABS, INC.</v>
          </cell>
          <cell r="B781" t="str">
            <v>FLUOXETINE HCL 02/2002 M/I</v>
          </cell>
          <cell r="C781" t="str">
            <v>Sales $</v>
          </cell>
          <cell r="D781" t="str">
            <v>02/2002 M/I</v>
          </cell>
          <cell r="F781" t="str">
            <v>02</v>
          </cell>
          <cell r="G781" t="str">
            <v>2002</v>
          </cell>
          <cell r="H781" t="str">
            <v>02/1/2002</v>
          </cell>
          <cell r="I781">
            <v>3256</v>
          </cell>
          <cell r="J781">
            <v>3287</v>
          </cell>
          <cell r="K781">
            <v>3315</v>
          </cell>
          <cell r="L781">
            <v>3346</v>
          </cell>
          <cell r="M781">
            <v>3376</v>
          </cell>
          <cell r="N781">
            <v>3407</v>
          </cell>
          <cell r="O781">
            <v>3437</v>
          </cell>
          <cell r="P781">
            <v>3468</v>
          </cell>
          <cell r="Q781">
            <v>3499</v>
          </cell>
          <cell r="R781">
            <v>3529</v>
          </cell>
          <cell r="S781">
            <v>3560</v>
          </cell>
          <cell r="T781">
            <v>3590</v>
          </cell>
          <cell r="U781">
            <v>3621</v>
          </cell>
          <cell r="V781">
            <v>3652</v>
          </cell>
          <cell r="W781">
            <v>3681</v>
          </cell>
          <cell r="X781">
            <v>3712</v>
          </cell>
          <cell r="Y781">
            <v>3742</v>
          </cell>
          <cell r="Z781">
            <v>3773</v>
          </cell>
          <cell r="AA781">
            <v>3803</v>
          </cell>
          <cell r="AB781">
            <v>3834</v>
          </cell>
          <cell r="AC781">
            <v>3865</v>
          </cell>
          <cell r="AD781">
            <v>3895</v>
          </cell>
          <cell r="AE781">
            <v>3926</v>
          </cell>
          <cell r="AF781">
            <v>3956</v>
          </cell>
          <cell r="AG781">
            <v>3987</v>
          </cell>
          <cell r="AH781">
            <v>4018</v>
          </cell>
          <cell r="AI781">
            <v>4046</v>
          </cell>
          <cell r="AJ781">
            <v>4077</v>
          </cell>
          <cell r="AK781">
            <v>4107</v>
          </cell>
          <cell r="AL781">
            <v>4138</v>
          </cell>
          <cell r="AM781">
            <v>4168</v>
          </cell>
          <cell r="AN781">
            <v>4199</v>
          </cell>
          <cell r="AO781">
            <v>4230</v>
          </cell>
          <cell r="AP781">
            <v>4260</v>
          </cell>
          <cell r="AQ781">
            <v>4291</v>
          </cell>
          <cell r="AR781">
            <v>4321</v>
          </cell>
        </row>
        <row r="782">
          <cell r="A782" t="str">
            <v>MYLAN LABS, INC.</v>
          </cell>
          <cell r="B782" t="str">
            <v>FLUOXETINE HCL 02/2002 MYN</v>
          </cell>
          <cell r="C782" t="str">
            <v>Sales $</v>
          </cell>
          <cell r="D782" t="str">
            <v>02/2002 MYN</v>
          </cell>
          <cell r="F782" t="str">
            <v>02</v>
          </cell>
          <cell r="G782" t="str">
            <v>2002</v>
          </cell>
          <cell r="H782" t="str">
            <v>02/1/2002</v>
          </cell>
          <cell r="I782">
            <v>3256</v>
          </cell>
          <cell r="J782">
            <v>3287</v>
          </cell>
          <cell r="K782">
            <v>3315</v>
          </cell>
          <cell r="L782">
            <v>3346</v>
          </cell>
          <cell r="M782">
            <v>3376</v>
          </cell>
          <cell r="N782">
            <v>3407</v>
          </cell>
          <cell r="O782">
            <v>3437</v>
          </cell>
          <cell r="P782">
            <v>3468</v>
          </cell>
          <cell r="Q782">
            <v>3499</v>
          </cell>
          <cell r="R782">
            <v>3529</v>
          </cell>
          <cell r="S782">
            <v>3560</v>
          </cell>
          <cell r="T782">
            <v>3590</v>
          </cell>
          <cell r="U782">
            <v>3621</v>
          </cell>
          <cell r="V782">
            <v>3652</v>
          </cell>
          <cell r="W782">
            <v>3681</v>
          </cell>
          <cell r="X782">
            <v>3712</v>
          </cell>
          <cell r="Y782">
            <v>3742</v>
          </cell>
          <cell r="Z782">
            <v>3773</v>
          </cell>
          <cell r="AA782">
            <v>3803</v>
          </cell>
          <cell r="AB782">
            <v>3834</v>
          </cell>
          <cell r="AC782">
            <v>3865</v>
          </cell>
          <cell r="AD782">
            <v>3895</v>
          </cell>
          <cell r="AE782">
            <v>3926</v>
          </cell>
          <cell r="AF782">
            <v>3956</v>
          </cell>
          <cell r="AG782">
            <v>3987</v>
          </cell>
          <cell r="AH782">
            <v>4018</v>
          </cell>
          <cell r="AI782">
            <v>4046</v>
          </cell>
          <cell r="AJ782">
            <v>4077</v>
          </cell>
          <cell r="AK782">
            <v>4107</v>
          </cell>
          <cell r="AL782">
            <v>4138</v>
          </cell>
          <cell r="AM782">
            <v>4168</v>
          </cell>
          <cell r="AN782">
            <v>4199</v>
          </cell>
          <cell r="AO782">
            <v>4230</v>
          </cell>
          <cell r="AP782">
            <v>4260</v>
          </cell>
          <cell r="AQ782">
            <v>4291</v>
          </cell>
          <cell r="AR782">
            <v>4321</v>
          </cell>
        </row>
        <row r="783">
          <cell r="A783" t="str">
            <v>MYLAN LABS, INC.</v>
          </cell>
          <cell r="B783" t="str">
            <v>FLUPHENAZINE HCL 01/2000 M/I</v>
          </cell>
          <cell r="C783" t="str">
            <v>Sales $</v>
          </cell>
          <cell r="D783" t="str">
            <v>01/2000 M/I</v>
          </cell>
          <cell r="F783" t="str">
            <v>01</v>
          </cell>
          <cell r="G783" t="str">
            <v>2000</v>
          </cell>
          <cell r="H783" t="str">
            <v>01/1/2000</v>
          </cell>
          <cell r="I783">
            <v>4018</v>
          </cell>
          <cell r="J783">
            <v>4049</v>
          </cell>
          <cell r="K783">
            <v>4077</v>
          </cell>
          <cell r="L783">
            <v>4108</v>
          </cell>
          <cell r="M783">
            <v>4138</v>
          </cell>
          <cell r="N783">
            <v>4169</v>
          </cell>
          <cell r="O783">
            <v>4199</v>
          </cell>
          <cell r="P783">
            <v>4230</v>
          </cell>
          <cell r="Q783">
            <v>4261</v>
          </cell>
          <cell r="R783">
            <v>4291</v>
          </cell>
          <cell r="S783">
            <v>4322</v>
          </cell>
          <cell r="T783">
            <v>4352</v>
          </cell>
          <cell r="U783">
            <v>4383</v>
          </cell>
          <cell r="V783">
            <v>4414</v>
          </cell>
          <cell r="W783">
            <v>4443</v>
          </cell>
          <cell r="X783">
            <v>4474</v>
          </cell>
          <cell r="Y783">
            <v>4504</v>
          </cell>
          <cell r="Z783">
            <v>4535</v>
          </cell>
          <cell r="AA783">
            <v>4565</v>
          </cell>
          <cell r="AB783">
            <v>4596</v>
          </cell>
          <cell r="AC783">
            <v>4627</v>
          </cell>
          <cell r="AD783">
            <v>4657</v>
          </cell>
          <cell r="AE783">
            <v>4688</v>
          </cell>
          <cell r="AF783">
            <v>4718</v>
          </cell>
          <cell r="AG783">
            <v>4749</v>
          </cell>
          <cell r="AH783">
            <v>4780</v>
          </cell>
          <cell r="AI783">
            <v>4808</v>
          </cell>
          <cell r="AJ783">
            <v>4839</v>
          </cell>
          <cell r="AK783">
            <v>4869</v>
          </cell>
          <cell r="AL783">
            <v>4900</v>
          </cell>
          <cell r="AM783">
            <v>4930</v>
          </cell>
          <cell r="AN783">
            <v>4961</v>
          </cell>
          <cell r="AO783">
            <v>4992</v>
          </cell>
          <cell r="AP783">
            <v>5022</v>
          </cell>
          <cell r="AQ783">
            <v>5053</v>
          </cell>
          <cell r="AR783">
            <v>5083</v>
          </cell>
        </row>
        <row r="784">
          <cell r="A784" t="str">
            <v>MYLAN LABS, INC.</v>
          </cell>
          <cell r="B784" t="str">
            <v>FLUPHENAZINE HCL 02/1989 MYN</v>
          </cell>
          <cell r="C784" t="str">
            <v>Sales $</v>
          </cell>
          <cell r="D784" t="str">
            <v>02/1989 MYN</v>
          </cell>
          <cell r="F784" t="str">
            <v>02</v>
          </cell>
          <cell r="G784" t="str">
            <v>1989</v>
          </cell>
          <cell r="H784" t="str">
            <v>02/1/1989</v>
          </cell>
          <cell r="I784">
            <v>8004</v>
          </cell>
          <cell r="J784">
            <v>8035</v>
          </cell>
          <cell r="K784">
            <v>8063</v>
          </cell>
          <cell r="L784">
            <v>8094</v>
          </cell>
          <cell r="M784">
            <v>8124</v>
          </cell>
          <cell r="N784">
            <v>8155</v>
          </cell>
          <cell r="O784">
            <v>8185</v>
          </cell>
          <cell r="P784">
            <v>8216</v>
          </cell>
          <cell r="Q784">
            <v>8247</v>
          </cell>
          <cell r="R784">
            <v>8277</v>
          </cell>
          <cell r="S784">
            <v>8308</v>
          </cell>
          <cell r="T784">
            <v>8338</v>
          </cell>
          <cell r="U784">
            <v>8369</v>
          </cell>
          <cell r="V784">
            <v>8400</v>
          </cell>
          <cell r="W784">
            <v>8429</v>
          </cell>
          <cell r="X784">
            <v>8460</v>
          </cell>
          <cell r="Y784">
            <v>8490</v>
          </cell>
          <cell r="Z784">
            <v>8521</v>
          </cell>
          <cell r="AA784">
            <v>8551</v>
          </cell>
          <cell r="AB784">
            <v>8582</v>
          </cell>
          <cell r="AC784">
            <v>8613</v>
          </cell>
          <cell r="AD784">
            <v>8643</v>
          </cell>
          <cell r="AE784">
            <v>8674</v>
          </cell>
          <cell r="AF784">
            <v>8704</v>
          </cell>
          <cell r="AG784">
            <v>8735</v>
          </cell>
          <cell r="AH784">
            <v>8766</v>
          </cell>
          <cell r="AI784">
            <v>8794</v>
          </cell>
          <cell r="AJ784">
            <v>8825</v>
          </cell>
          <cell r="AK784">
            <v>8855</v>
          </cell>
          <cell r="AL784">
            <v>8886</v>
          </cell>
          <cell r="AM784">
            <v>8916</v>
          </cell>
          <cell r="AN784">
            <v>8947</v>
          </cell>
          <cell r="AO784">
            <v>8978</v>
          </cell>
          <cell r="AP784">
            <v>9008</v>
          </cell>
          <cell r="AQ784">
            <v>9039</v>
          </cell>
          <cell r="AR784">
            <v>9069</v>
          </cell>
        </row>
        <row r="785">
          <cell r="A785" t="str">
            <v>MYLAN LABS, INC.</v>
          </cell>
          <cell r="B785" t="str">
            <v>FLURAZEPAM HCL 02/1986 MYN</v>
          </cell>
          <cell r="C785" t="str">
            <v>Sales $</v>
          </cell>
          <cell r="D785" t="str">
            <v>02/1986 MYN</v>
          </cell>
          <cell r="F785" t="str">
            <v>02</v>
          </cell>
          <cell r="G785" t="str">
            <v>1986</v>
          </cell>
          <cell r="H785" t="str">
            <v>02/1/1986</v>
          </cell>
          <cell r="I785">
            <v>9100</v>
          </cell>
          <cell r="J785">
            <v>9131</v>
          </cell>
          <cell r="K785">
            <v>9159</v>
          </cell>
          <cell r="L785">
            <v>9190</v>
          </cell>
          <cell r="M785">
            <v>9220</v>
          </cell>
          <cell r="N785">
            <v>9251</v>
          </cell>
          <cell r="O785">
            <v>9281</v>
          </cell>
          <cell r="P785">
            <v>9312</v>
          </cell>
          <cell r="Q785">
            <v>9343</v>
          </cell>
          <cell r="R785">
            <v>9373</v>
          </cell>
          <cell r="S785">
            <v>9404</v>
          </cell>
          <cell r="T785">
            <v>9434</v>
          </cell>
          <cell r="U785">
            <v>9465</v>
          </cell>
          <cell r="V785">
            <v>9496</v>
          </cell>
          <cell r="W785">
            <v>9525</v>
          </cell>
          <cell r="X785">
            <v>9556</v>
          </cell>
          <cell r="Y785">
            <v>9586</v>
          </cell>
          <cell r="Z785">
            <v>9617</v>
          </cell>
          <cell r="AA785">
            <v>9647</v>
          </cell>
          <cell r="AB785">
            <v>9678</v>
          </cell>
          <cell r="AC785">
            <v>9709</v>
          </cell>
          <cell r="AD785">
            <v>9739</v>
          </cell>
          <cell r="AE785">
            <v>9770</v>
          </cell>
          <cell r="AF785">
            <v>9800</v>
          </cell>
          <cell r="AG785">
            <v>9831</v>
          </cell>
          <cell r="AH785">
            <v>9862</v>
          </cell>
          <cell r="AI785">
            <v>9890</v>
          </cell>
          <cell r="AJ785">
            <v>9921</v>
          </cell>
          <cell r="AK785">
            <v>9951</v>
          </cell>
          <cell r="AL785">
            <v>9982</v>
          </cell>
          <cell r="AM785">
            <v>10012</v>
          </cell>
          <cell r="AN785">
            <v>10043</v>
          </cell>
          <cell r="AO785">
            <v>10074</v>
          </cell>
          <cell r="AP785">
            <v>10104</v>
          </cell>
          <cell r="AQ785">
            <v>10135</v>
          </cell>
          <cell r="AR785">
            <v>10165</v>
          </cell>
        </row>
        <row r="786">
          <cell r="A786" t="str">
            <v>MYLAN LABS, INC.</v>
          </cell>
          <cell r="B786" t="str">
            <v>FLURAZEPAM HCL 06/1987 M/I</v>
          </cell>
          <cell r="C786" t="str">
            <v>Sales $</v>
          </cell>
          <cell r="D786" t="str">
            <v>06/1987 M/I</v>
          </cell>
          <cell r="F786" t="str">
            <v>06</v>
          </cell>
          <cell r="G786" t="str">
            <v>1987</v>
          </cell>
          <cell r="H786" t="str">
            <v>06/1/1987</v>
          </cell>
          <cell r="I786">
            <v>8615</v>
          </cell>
          <cell r="J786">
            <v>8646</v>
          </cell>
          <cell r="K786">
            <v>8674</v>
          </cell>
          <cell r="L786">
            <v>8705</v>
          </cell>
          <cell r="M786">
            <v>8735</v>
          </cell>
          <cell r="N786">
            <v>8766</v>
          </cell>
          <cell r="O786">
            <v>8796</v>
          </cell>
          <cell r="P786">
            <v>8827</v>
          </cell>
          <cell r="Q786">
            <v>8858</v>
          </cell>
          <cell r="R786">
            <v>8888</v>
          </cell>
          <cell r="S786">
            <v>8919</v>
          </cell>
          <cell r="T786">
            <v>8949</v>
          </cell>
          <cell r="U786">
            <v>8980</v>
          </cell>
          <cell r="V786">
            <v>9011</v>
          </cell>
          <cell r="W786">
            <v>9040</v>
          </cell>
          <cell r="X786">
            <v>9071</v>
          </cell>
          <cell r="Y786">
            <v>9101</v>
          </cell>
          <cell r="Z786">
            <v>9132</v>
          </cell>
          <cell r="AA786">
            <v>9162</v>
          </cell>
          <cell r="AB786">
            <v>9193</v>
          </cell>
          <cell r="AC786">
            <v>9224</v>
          </cell>
          <cell r="AD786">
            <v>9254</v>
          </cell>
          <cell r="AE786">
            <v>9285</v>
          </cell>
          <cell r="AF786">
            <v>9315</v>
          </cell>
          <cell r="AG786">
            <v>9346</v>
          </cell>
          <cell r="AH786">
            <v>9377</v>
          </cell>
          <cell r="AI786">
            <v>9405</v>
          </cell>
          <cell r="AJ786">
            <v>9436</v>
          </cell>
          <cell r="AK786">
            <v>9466</v>
          </cell>
          <cell r="AL786">
            <v>9497</v>
          </cell>
          <cell r="AM786">
            <v>9527</v>
          </cell>
          <cell r="AN786">
            <v>9558</v>
          </cell>
          <cell r="AO786">
            <v>9589</v>
          </cell>
          <cell r="AP786">
            <v>9619</v>
          </cell>
          <cell r="AQ786">
            <v>9650</v>
          </cell>
          <cell r="AR786">
            <v>9680</v>
          </cell>
        </row>
        <row r="787">
          <cell r="A787" t="str">
            <v>MYLAN LABS, INC.</v>
          </cell>
          <cell r="B787" t="str">
            <v>FLURBIPROFEN 06/1994 MYN</v>
          </cell>
          <cell r="C787" t="str">
            <v>Sales $</v>
          </cell>
          <cell r="D787" t="str">
            <v>06/1994 MYN</v>
          </cell>
          <cell r="F787" t="str">
            <v>06</v>
          </cell>
          <cell r="G787" t="str">
            <v>1994</v>
          </cell>
          <cell r="H787" t="str">
            <v>06/1/1994</v>
          </cell>
          <cell r="I787">
            <v>6058</v>
          </cell>
          <cell r="J787">
            <v>6089</v>
          </cell>
          <cell r="K787">
            <v>6117</v>
          </cell>
          <cell r="L787">
            <v>6148</v>
          </cell>
          <cell r="M787">
            <v>6178</v>
          </cell>
          <cell r="N787">
            <v>6209</v>
          </cell>
          <cell r="O787">
            <v>6239</v>
          </cell>
          <cell r="P787">
            <v>6270</v>
          </cell>
          <cell r="Q787">
            <v>6301</v>
          </cell>
          <cell r="R787">
            <v>6331</v>
          </cell>
          <cell r="S787">
            <v>6362</v>
          </cell>
          <cell r="T787">
            <v>6392</v>
          </cell>
          <cell r="U787">
            <v>6423</v>
          </cell>
          <cell r="V787">
            <v>6454</v>
          </cell>
          <cell r="W787">
            <v>6483</v>
          </cell>
          <cell r="X787">
            <v>6514</v>
          </cell>
          <cell r="Y787">
            <v>6544</v>
          </cell>
          <cell r="Z787">
            <v>6575</v>
          </cell>
          <cell r="AA787">
            <v>6605</v>
          </cell>
          <cell r="AB787">
            <v>6636</v>
          </cell>
          <cell r="AC787">
            <v>6667</v>
          </cell>
          <cell r="AD787">
            <v>6697</v>
          </cell>
          <cell r="AE787">
            <v>6728</v>
          </cell>
          <cell r="AF787">
            <v>6758</v>
          </cell>
          <cell r="AG787">
            <v>6789</v>
          </cell>
          <cell r="AH787">
            <v>6820</v>
          </cell>
          <cell r="AI787">
            <v>6848</v>
          </cell>
          <cell r="AJ787">
            <v>6879</v>
          </cell>
          <cell r="AK787">
            <v>6909</v>
          </cell>
          <cell r="AL787">
            <v>6940</v>
          </cell>
          <cell r="AM787">
            <v>6970</v>
          </cell>
          <cell r="AN787">
            <v>7001</v>
          </cell>
          <cell r="AO787">
            <v>7032</v>
          </cell>
          <cell r="AP787">
            <v>7062</v>
          </cell>
          <cell r="AQ787">
            <v>7093</v>
          </cell>
          <cell r="AR787">
            <v>7123</v>
          </cell>
        </row>
        <row r="788">
          <cell r="A788" t="str">
            <v>MYLAN LABS, INC.</v>
          </cell>
          <cell r="B788" t="str">
            <v>FLURBIPROFEN 09/1994 M/I</v>
          </cell>
          <cell r="C788" t="str">
            <v>Sales $</v>
          </cell>
          <cell r="D788" t="str">
            <v>09/1994 M/I</v>
          </cell>
          <cell r="F788" t="str">
            <v>09</v>
          </cell>
          <cell r="G788" t="str">
            <v>1994</v>
          </cell>
          <cell r="H788" t="str">
            <v>09/1/1994</v>
          </cell>
          <cell r="I788">
            <v>5966</v>
          </cell>
          <cell r="J788">
            <v>5997</v>
          </cell>
          <cell r="K788">
            <v>6025</v>
          </cell>
          <cell r="L788">
            <v>6056</v>
          </cell>
          <cell r="M788">
            <v>6086</v>
          </cell>
          <cell r="N788">
            <v>6117</v>
          </cell>
          <cell r="O788">
            <v>6147</v>
          </cell>
          <cell r="P788">
            <v>6178</v>
          </cell>
          <cell r="Q788">
            <v>6209</v>
          </cell>
          <cell r="R788">
            <v>6239</v>
          </cell>
          <cell r="S788">
            <v>6270</v>
          </cell>
          <cell r="T788">
            <v>6300</v>
          </cell>
          <cell r="U788">
            <v>6331</v>
          </cell>
          <cell r="V788">
            <v>6362</v>
          </cell>
          <cell r="W788">
            <v>6391</v>
          </cell>
          <cell r="X788">
            <v>6422</v>
          </cell>
          <cell r="Y788">
            <v>6452</v>
          </cell>
          <cell r="Z788">
            <v>6483</v>
          </cell>
          <cell r="AA788">
            <v>6513</v>
          </cell>
          <cell r="AB788">
            <v>6544</v>
          </cell>
          <cell r="AC788">
            <v>6575</v>
          </cell>
          <cell r="AD788">
            <v>6605</v>
          </cell>
          <cell r="AE788">
            <v>6636</v>
          </cell>
          <cell r="AF788">
            <v>6666</v>
          </cell>
          <cell r="AG788">
            <v>6697</v>
          </cell>
          <cell r="AH788">
            <v>6728</v>
          </cell>
          <cell r="AI788">
            <v>6756</v>
          </cell>
          <cell r="AJ788">
            <v>6787</v>
          </cell>
          <cell r="AK788">
            <v>6817</v>
          </cell>
          <cell r="AL788">
            <v>6848</v>
          </cell>
          <cell r="AM788">
            <v>6878</v>
          </cell>
          <cell r="AN788">
            <v>6909</v>
          </cell>
          <cell r="AO788">
            <v>6940</v>
          </cell>
          <cell r="AP788">
            <v>6970</v>
          </cell>
          <cell r="AQ788">
            <v>7001</v>
          </cell>
          <cell r="AR788">
            <v>7031</v>
          </cell>
        </row>
        <row r="789">
          <cell r="A789" t="str">
            <v>MYLAN LABS, INC.</v>
          </cell>
          <cell r="B789" t="str">
            <v>FLUVASTATIN SOD 04/2012 MYN</v>
          </cell>
          <cell r="C789" t="str">
            <v>Sales $</v>
          </cell>
          <cell r="D789" t="str">
            <v>04/2012 MYN</v>
          </cell>
          <cell r="F789" t="str">
            <v>04</v>
          </cell>
          <cell r="G789" t="str">
            <v>2012</v>
          </cell>
          <cell r="H789" t="str">
            <v>04/1/2012</v>
          </cell>
          <cell r="I789">
            <v>-456</v>
          </cell>
          <cell r="J789">
            <v>-425</v>
          </cell>
          <cell r="K789">
            <v>-397</v>
          </cell>
          <cell r="L789">
            <v>-366</v>
          </cell>
          <cell r="M789">
            <v>-336</v>
          </cell>
          <cell r="N789">
            <v>-305</v>
          </cell>
          <cell r="O789">
            <v>-275</v>
          </cell>
          <cell r="P789">
            <v>-244</v>
          </cell>
          <cell r="Q789">
            <v>-213</v>
          </cell>
          <cell r="R789">
            <v>-183</v>
          </cell>
          <cell r="S789">
            <v>-152</v>
          </cell>
          <cell r="T789">
            <v>-122</v>
          </cell>
          <cell r="U789">
            <v>-91</v>
          </cell>
          <cell r="V789">
            <v>-60</v>
          </cell>
          <cell r="W789">
            <v>-31</v>
          </cell>
          <cell r="X789">
            <v>0</v>
          </cell>
          <cell r="Y789">
            <v>30</v>
          </cell>
          <cell r="Z789">
            <v>61</v>
          </cell>
          <cell r="AA789">
            <v>91</v>
          </cell>
          <cell r="AB789">
            <v>122</v>
          </cell>
          <cell r="AC789">
            <v>153</v>
          </cell>
          <cell r="AD789">
            <v>183</v>
          </cell>
          <cell r="AE789">
            <v>214</v>
          </cell>
          <cell r="AF789">
            <v>244</v>
          </cell>
          <cell r="AG789">
            <v>275</v>
          </cell>
          <cell r="AH789">
            <v>306</v>
          </cell>
          <cell r="AI789">
            <v>334</v>
          </cell>
          <cell r="AJ789">
            <v>365</v>
          </cell>
          <cell r="AK789">
            <v>395</v>
          </cell>
          <cell r="AL789">
            <v>426</v>
          </cell>
          <cell r="AM789">
            <v>456</v>
          </cell>
          <cell r="AN789">
            <v>487</v>
          </cell>
          <cell r="AO789">
            <v>518</v>
          </cell>
          <cell r="AP789">
            <v>548</v>
          </cell>
          <cell r="AQ789">
            <v>579</v>
          </cell>
          <cell r="AR789">
            <v>609</v>
          </cell>
        </row>
        <row r="790">
          <cell r="A790" t="str">
            <v>MYLAN LABS, INC.</v>
          </cell>
          <cell r="B790" t="str">
            <v>FLUVOXAMINE MAL 01/2001 MYN</v>
          </cell>
          <cell r="C790" t="str">
            <v>Sales $</v>
          </cell>
          <cell r="D790" t="str">
            <v>01/2001 MYN</v>
          </cell>
          <cell r="F790" t="str">
            <v>01</v>
          </cell>
          <cell r="G790" t="str">
            <v>2001</v>
          </cell>
          <cell r="H790" t="str">
            <v>01/1/2001</v>
          </cell>
          <cell r="I790">
            <v>3652</v>
          </cell>
          <cell r="J790">
            <v>3683</v>
          </cell>
          <cell r="K790">
            <v>3711</v>
          </cell>
          <cell r="L790">
            <v>3742</v>
          </cell>
          <cell r="M790">
            <v>3772</v>
          </cell>
          <cell r="N790">
            <v>3803</v>
          </cell>
          <cell r="O790">
            <v>3833</v>
          </cell>
          <cell r="P790">
            <v>3864</v>
          </cell>
          <cell r="Q790">
            <v>3895</v>
          </cell>
          <cell r="R790">
            <v>3925</v>
          </cell>
          <cell r="S790">
            <v>3956</v>
          </cell>
          <cell r="T790">
            <v>3986</v>
          </cell>
          <cell r="U790">
            <v>4017</v>
          </cell>
          <cell r="V790">
            <v>4048</v>
          </cell>
          <cell r="W790">
            <v>4077</v>
          </cell>
          <cell r="X790">
            <v>4108</v>
          </cell>
          <cell r="Y790">
            <v>4138</v>
          </cell>
          <cell r="Z790">
            <v>4169</v>
          </cell>
          <cell r="AA790">
            <v>4199</v>
          </cell>
          <cell r="AB790">
            <v>4230</v>
          </cell>
          <cell r="AC790">
            <v>4261</v>
          </cell>
          <cell r="AD790">
            <v>4291</v>
          </cell>
          <cell r="AE790">
            <v>4322</v>
          </cell>
          <cell r="AF790">
            <v>4352</v>
          </cell>
          <cell r="AG790">
            <v>4383</v>
          </cell>
          <cell r="AH790">
            <v>4414</v>
          </cell>
          <cell r="AI790">
            <v>4442</v>
          </cell>
          <cell r="AJ790">
            <v>4473</v>
          </cell>
          <cell r="AK790">
            <v>4503</v>
          </cell>
          <cell r="AL790">
            <v>4534</v>
          </cell>
          <cell r="AM790">
            <v>4564</v>
          </cell>
          <cell r="AN790">
            <v>4595</v>
          </cell>
          <cell r="AO790">
            <v>4626</v>
          </cell>
          <cell r="AP790">
            <v>4656</v>
          </cell>
          <cell r="AQ790">
            <v>4687</v>
          </cell>
          <cell r="AR790">
            <v>4717</v>
          </cell>
        </row>
        <row r="791">
          <cell r="A791" t="str">
            <v>MYLAN LABS, INC.</v>
          </cell>
          <cell r="B791" t="str">
            <v>FLUVOXAMINE MAL 09/2002 M/I</v>
          </cell>
          <cell r="C791" t="str">
            <v>Sales $</v>
          </cell>
          <cell r="D791" t="str">
            <v>09/2002 M/I</v>
          </cell>
          <cell r="F791" t="str">
            <v>09</v>
          </cell>
          <cell r="G791" t="str">
            <v>2002</v>
          </cell>
          <cell r="H791" t="str">
            <v>09/1/2002</v>
          </cell>
          <cell r="I791">
            <v>3044</v>
          </cell>
          <cell r="J791">
            <v>3075</v>
          </cell>
          <cell r="K791">
            <v>3103</v>
          </cell>
          <cell r="L791">
            <v>3134</v>
          </cell>
          <cell r="M791">
            <v>3164</v>
          </cell>
          <cell r="N791">
            <v>3195</v>
          </cell>
          <cell r="O791">
            <v>3225</v>
          </cell>
          <cell r="P791">
            <v>3256</v>
          </cell>
          <cell r="Q791">
            <v>3287</v>
          </cell>
          <cell r="R791">
            <v>3317</v>
          </cell>
          <cell r="S791">
            <v>3348</v>
          </cell>
          <cell r="T791">
            <v>3378</v>
          </cell>
          <cell r="U791">
            <v>3409</v>
          </cell>
          <cell r="V791">
            <v>3440</v>
          </cell>
          <cell r="W791">
            <v>3469</v>
          </cell>
          <cell r="X791">
            <v>3500</v>
          </cell>
          <cell r="Y791">
            <v>3530</v>
          </cell>
          <cell r="Z791">
            <v>3561</v>
          </cell>
          <cell r="AA791">
            <v>3591</v>
          </cell>
          <cell r="AB791">
            <v>3622</v>
          </cell>
          <cell r="AC791">
            <v>3653</v>
          </cell>
          <cell r="AD791">
            <v>3683</v>
          </cell>
          <cell r="AE791">
            <v>3714</v>
          </cell>
          <cell r="AF791">
            <v>3744</v>
          </cell>
          <cell r="AG791">
            <v>3775</v>
          </cell>
          <cell r="AH791">
            <v>3806</v>
          </cell>
          <cell r="AI791">
            <v>3834</v>
          </cell>
          <cell r="AJ791">
            <v>3865</v>
          </cell>
          <cell r="AK791">
            <v>3895</v>
          </cell>
          <cell r="AL791">
            <v>3926</v>
          </cell>
          <cell r="AM791">
            <v>3956</v>
          </cell>
          <cell r="AN791">
            <v>3987</v>
          </cell>
          <cell r="AO791">
            <v>4018</v>
          </cell>
          <cell r="AP791">
            <v>4048</v>
          </cell>
          <cell r="AQ791">
            <v>4079</v>
          </cell>
          <cell r="AR791">
            <v>4109</v>
          </cell>
        </row>
        <row r="792">
          <cell r="A792" t="str">
            <v>MYLAN LABS, INC.</v>
          </cell>
          <cell r="B792" t="str">
            <v>FOLIC ACID 12/1999 M/I</v>
          </cell>
          <cell r="C792" t="str">
            <v>Sales $</v>
          </cell>
          <cell r="D792" t="str">
            <v>12/1999 M/I</v>
          </cell>
          <cell r="F792" t="str">
            <v>12</v>
          </cell>
          <cell r="G792" t="str">
            <v>1999</v>
          </cell>
          <cell r="H792" t="str">
            <v>12/1/1999</v>
          </cell>
          <cell r="I792">
            <v>4049</v>
          </cell>
          <cell r="J792">
            <v>4080</v>
          </cell>
          <cell r="K792">
            <v>4108</v>
          </cell>
          <cell r="L792">
            <v>4139</v>
          </cell>
          <cell r="M792">
            <v>4169</v>
          </cell>
          <cell r="N792">
            <v>4200</v>
          </cell>
          <cell r="O792">
            <v>4230</v>
          </cell>
          <cell r="P792">
            <v>4261</v>
          </cell>
          <cell r="Q792">
            <v>4292</v>
          </cell>
          <cell r="R792">
            <v>4322</v>
          </cell>
          <cell r="S792">
            <v>4353</v>
          </cell>
          <cell r="T792">
            <v>4383</v>
          </cell>
          <cell r="U792">
            <v>4414</v>
          </cell>
          <cell r="V792">
            <v>4445</v>
          </cell>
          <cell r="W792">
            <v>4474</v>
          </cell>
          <cell r="X792">
            <v>4505</v>
          </cell>
          <cell r="Y792">
            <v>4535</v>
          </cell>
          <cell r="Z792">
            <v>4566</v>
          </cell>
          <cell r="AA792">
            <v>4596</v>
          </cell>
          <cell r="AB792">
            <v>4627</v>
          </cell>
          <cell r="AC792">
            <v>4658</v>
          </cell>
          <cell r="AD792">
            <v>4688</v>
          </cell>
          <cell r="AE792">
            <v>4719</v>
          </cell>
          <cell r="AF792">
            <v>4749</v>
          </cell>
          <cell r="AG792">
            <v>4780</v>
          </cell>
          <cell r="AH792">
            <v>4811</v>
          </cell>
          <cell r="AI792">
            <v>4839</v>
          </cell>
          <cell r="AJ792">
            <v>4870</v>
          </cell>
          <cell r="AK792">
            <v>4900</v>
          </cell>
          <cell r="AL792">
            <v>4931</v>
          </cell>
          <cell r="AM792">
            <v>4961</v>
          </cell>
          <cell r="AN792">
            <v>4992</v>
          </cell>
          <cell r="AO792">
            <v>5023</v>
          </cell>
          <cell r="AP792">
            <v>5053</v>
          </cell>
          <cell r="AQ792">
            <v>5084</v>
          </cell>
          <cell r="AR792">
            <v>5114</v>
          </cell>
        </row>
        <row r="793">
          <cell r="A793" t="str">
            <v>MYLAN LABS, INC.</v>
          </cell>
          <cell r="B793" t="str">
            <v>FOMEPIZOLE 10/2009 M/I</v>
          </cell>
          <cell r="C793" t="str">
            <v>Sales $</v>
          </cell>
          <cell r="D793" t="str">
            <v>10/2009 M/I</v>
          </cell>
          <cell r="F793" t="str">
            <v>10</v>
          </cell>
          <cell r="G793" t="str">
            <v>2009</v>
          </cell>
          <cell r="H793" t="str">
            <v>10/1/2009</v>
          </cell>
          <cell r="I793">
            <v>457</v>
          </cell>
          <cell r="J793">
            <v>488</v>
          </cell>
          <cell r="K793">
            <v>516</v>
          </cell>
          <cell r="L793">
            <v>547</v>
          </cell>
          <cell r="M793">
            <v>577</v>
          </cell>
          <cell r="N793">
            <v>608</v>
          </cell>
          <cell r="O793">
            <v>638</v>
          </cell>
          <cell r="P793">
            <v>669</v>
          </cell>
          <cell r="Q793">
            <v>700</v>
          </cell>
          <cell r="R793">
            <v>730</v>
          </cell>
          <cell r="S793">
            <v>761</v>
          </cell>
          <cell r="T793">
            <v>791</v>
          </cell>
          <cell r="U793">
            <v>822</v>
          </cell>
          <cell r="V793">
            <v>853</v>
          </cell>
          <cell r="W793">
            <v>882</v>
          </cell>
          <cell r="X793">
            <v>913</v>
          </cell>
          <cell r="Y793">
            <v>943</v>
          </cell>
          <cell r="Z793">
            <v>974</v>
          </cell>
          <cell r="AA793">
            <v>1004</v>
          </cell>
          <cell r="AB793">
            <v>1035</v>
          </cell>
          <cell r="AC793">
            <v>1066</v>
          </cell>
          <cell r="AD793">
            <v>1096</v>
          </cell>
          <cell r="AE793">
            <v>1127</v>
          </cell>
          <cell r="AF793">
            <v>1157</v>
          </cell>
          <cell r="AG793">
            <v>1188</v>
          </cell>
          <cell r="AH793">
            <v>1219</v>
          </cell>
          <cell r="AI793">
            <v>1247</v>
          </cell>
          <cell r="AJ793">
            <v>1278</v>
          </cell>
          <cell r="AK793">
            <v>1308</v>
          </cell>
          <cell r="AL793">
            <v>1339</v>
          </cell>
          <cell r="AM793">
            <v>1369</v>
          </cell>
          <cell r="AN793">
            <v>1400</v>
          </cell>
          <cell r="AO793">
            <v>1431</v>
          </cell>
          <cell r="AP793">
            <v>1461</v>
          </cell>
          <cell r="AQ793">
            <v>1492</v>
          </cell>
          <cell r="AR793">
            <v>1522</v>
          </cell>
        </row>
        <row r="794">
          <cell r="A794" t="str">
            <v>MYLAN LABS, INC.</v>
          </cell>
          <cell r="B794" t="str">
            <v>FUROSEMIDE 05/1984 M/I</v>
          </cell>
          <cell r="C794" t="str">
            <v>Sales $</v>
          </cell>
          <cell r="D794" t="str">
            <v>05/1984 M/I</v>
          </cell>
          <cell r="F794" t="str">
            <v>05</v>
          </cell>
          <cell r="G794" t="str">
            <v>1984</v>
          </cell>
          <cell r="H794" t="str">
            <v>05/1/1984</v>
          </cell>
          <cell r="I794">
            <v>9741</v>
          </cell>
          <cell r="J794">
            <v>9772</v>
          </cell>
          <cell r="K794">
            <v>9800</v>
          </cell>
          <cell r="L794">
            <v>9831</v>
          </cell>
          <cell r="M794">
            <v>9861</v>
          </cell>
          <cell r="N794">
            <v>9892</v>
          </cell>
          <cell r="O794">
            <v>9922</v>
          </cell>
          <cell r="P794">
            <v>9953</v>
          </cell>
          <cell r="Q794">
            <v>9984</v>
          </cell>
          <cell r="R794">
            <v>10014</v>
          </cell>
          <cell r="S794">
            <v>10045</v>
          </cell>
          <cell r="T794">
            <v>10075</v>
          </cell>
          <cell r="U794">
            <v>10106</v>
          </cell>
          <cell r="V794">
            <v>10137</v>
          </cell>
          <cell r="W794">
            <v>10166</v>
          </cell>
          <cell r="X794">
            <v>10197</v>
          </cell>
          <cell r="Y794">
            <v>10227</v>
          </cell>
          <cell r="Z794">
            <v>10258</v>
          </cell>
          <cell r="AA794">
            <v>10288</v>
          </cell>
          <cell r="AB794">
            <v>10319</v>
          </cell>
          <cell r="AC794">
            <v>10350</v>
          </cell>
          <cell r="AD794">
            <v>10380</v>
          </cell>
          <cell r="AE794">
            <v>10411</v>
          </cell>
          <cell r="AF794">
            <v>10441</v>
          </cell>
          <cell r="AG794">
            <v>10472</v>
          </cell>
          <cell r="AH794">
            <v>10503</v>
          </cell>
          <cell r="AI794">
            <v>10531</v>
          </cell>
          <cell r="AJ794">
            <v>10562</v>
          </cell>
          <cell r="AK794">
            <v>10592</v>
          </cell>
          <cell r="AL794">
            <v>10623</v>
          </cell>
          <cell r="AM794">
            <v>10653</v>
          </cell>
          <cell r="AN794">
            <v>10684</v>
          </cell>
          <cell r="AO794">
            <v>10715</v>
          </cell>
          <cell r="AP794">
            <v>10745</v>
          </cell>
          <cell r="AQ794">
            <v>10776</v>
          </cell>
          <cell r="AR794">
            <v>10806</v>
          </cell>
        </row>
        <row r="795">
          <cell r="A795" t="str">
            <v>MYLAN LABS, INC.</v>
          </cell>
          <cell r="B795" t="str">
            <v>FUROSEMIDE 11/1987 MYN</v>
          </cell>
          <cell r="C795" t="str">
            <v>Sales $</v>
          </cell>
          <cell r="D795" t="str">
            <v>11/1987 MYN</v>
          </cell>
          <cell r="F795" t="str">
            <v>11</v>
          </cell>
          <cell r="G795" t="str">
            <v>1987</v>
          </cell>
          <cell r="H795" t="str">
            <v>11/1/1987</v>
          </cell>
          <cell r="I795">
            <v>8462</v>
          </cell>
          <cell r="J795">
            <v>8493</v>
          </cell>
          <cell r="K795">
            <v>8521</v>
          </cell>
          <cell r="L795">
            <v>8552</v>
          </cell>
          <cell r="M795">
            <v>8582</v>
          </cell>
          <cell r="N795">
            <v>8613</v>
          </cell>
          <cell r="O795">
            <v>8643</v>
          </cell>
          <cell r="P795">
            <v>8674</v>
          </cell>
          <cell r="Q795">
            <v>8705</v>
          </cell>
          <cell r="R795">
            <v>8735</v>
          </cell>
          <cell r="S795">
            <v>8766</v>
          </cell>
          <cell r="T795">
            <v>8796</v>
          </cell>
          <cell r="U795">
            <v>8827</v>
          </cell>
          <cell r="V795">
            <v>8858</v>
          </cell>
          <cell r="W795">
            <v>8887</v>
          </cell>
          <cell r="X795">
            <v>8918</v>
          </cell>
          <cell r="Y795">
            <v>8948</v>
          </cell>
          <cell r="Z795">
            <v>8979</v>
          </cell>
          <cell r="AA795">
            <v>9009</v>
          </cell>
          <cell r="AB795">
            <v>9040</v>
          </cell>
          <cell r="AC795">
            <v>9071</v>
          </cell>
          <cell r="AD795">
            <v>9101</v>
          </cell>
          <cell r="AE795">
            <v>9132</v>
          </cell>
          <cell r="AF795">
            <v>9162</v>
          </cell>
          <cell r="AG795">
            <v>9193</v>
          </cell>
          <cell r="AH795">
            <v>9224</v>
          </cell>
          <cell r="AI795">
            <v>9252</v>
          </cell>
          <cell r="AJ795">
            <v>9283</v>
          </cell>
          <cell r="AK795">
            <v>9313</v>
          </cell>
          <cell r="AL795">
            <v>9344</v>
          </cell>
          <cell r="AM795">
            <v>9374</v>
          </cell>
          <cell r="AN795">
            <v>9405</v>
          </cell>
          <cell r="AO795">
            <v>9436</v>
          </cell>
          <cell r="AP795">
            <v>9466</v>
          </cell>
          <cell r="AQ795">
            <v>9497</v>
          </cell>
          <cell r="AR795">
            <v>9527</v>
          </cell>
        </row>
        <row r="796">
          <cell r="A796" t="str">
            <v>MYLAN LABS, INC.</v>
          </cell>
          <cell r="B796" t="str">
            <v>GABAPENTIN 01/2011 MYN</v>
          </cell>
          <cell r="C796" t="str">
            <v>Sales $</v>
          </cell>
          <cell r="D796" t="str">
            <v>01/2011 MYN</v>
          </cell>
          <cell r="F796" t="str">
            <v>01</v>
          </cell>
          <cell r="G796" t="str">
            <v>2011</v>
          </cell>
          <cell r="H796" t="str">
            <v>01/1/2011</v>
          </cell>
          <cell r="I796">
            <v>0</v>
          </cell>
          <cell r="J796">
            <v>31</v>
          </cell>
          <cell r="K796">
            <v>59</v>
          </cell>
          <cell r="L796">
            <v>90</v>
          </cell>
          <cell r="M796">
            <v>120</v>
          </cell>
          <cell r="N796">
            <v>151</v>
          </cell>
          <cell r="O796">
            <v>181</v>
          </cell>
          <cell r="P796">
            <v>212</v>
          </cell>
          <cell r="Q796">
            <v>243</v>
          </cell>
          <cell r="R796">
            <v>273</v>
          </cell>
          <cell r="S796">
            <v>304</v>
          </cell>
          <cell r="T796">
            <v>334</v>
          </cell>
          <cell r="U796">
            <v>365</v>
          </cell>
          <cell r="V796">
            <v>396</v>
          </cell>
          <cell r="W796">
            <v>425</v>
          </cell>
          <cell r="X796">
            <v>456</v>
          </cell>
          <cell r="Y796">
            <v>486</v>
          </cell>
          <cell r="Z796">
            <v>517</v>
          </cell>
          <cell r="AA796">
            <v>547</v>
          </cell>
          <cell r="AB796">
            <v>578</v>
          </cell>
          <cell r="AC796">
            <v>609</v>
          </cell>
          <cell r="AD796">
            <v>639</v>
          </cell>
          <cell r="AE796">
            <v>670</v>
          </cell>
          <cell r="AF796">
            <v>700</v>
          </cell>
          <cell r="AG796">
            <v>731</v>
          </cell>
          <cell r="AH796">
            <v>762</v>
          </cell>
          <cell r="AI796">
            <v>790</v>
          </cell>
          <cell r="AJ796">
            <v>821</v>
          </cell>
          <cell r="AK796">
            <v>851</v>
          </cell>
          <cell r="AL796">
            <v>882</v>
          </cell>
          <cell r="AM796">
            <v>912</v>
          </cell>
          <cell r="AN796">
            <v>943</v>
          </cell>
          <cell r="AO796">
            <v>974</v>
          </cell>
          <cell r="AP796">
            <v>1004</v>
          </cell>
          <cell r="AQ796">
            <v>1035</v>
          </cell>
          <cell r="AR796">
            <v>1065</v>
          </cell>
        </row>
        <row r="797">
          <cell r="A797" t="str">
            <v>MYLAN LABS, INC.</v>
          </cell>
          <cell r="B797" t="str">
            <v>GABAPENTIN 02/2005 M/I</v>
          </cell>
          <cell r="C797" t="str">
            <v>Sales $</v>
          </cell>
          <cell r="D797" t="str">
            <v>02/2005 M/I</v>
          </cell>
          <cell r="F797" t="str">
            <v>02</v>
          </cell>
          <cell r="G797" t="str">
            <v>2005</v>
          </cell>
          <cell r="H797" t="str">
            <v>02/1/2005</v>
          </cell>
          <cell r="I797">
            <v>2160</v>
          </cell>
          <cell r="J797">
            <v>2191</v>
          </cell>
          <cell r="K797">
            <v>2219</v>
          </cell>
          <cell r="L797">
            <v>2250</v>
          </cell>
          <cell r="M797">
            <v>2280</v>
          </cell>
          <cell r="N797">
            <v>2311</v>
          </cell>
          <cell r="O797">
            <v>2341</v>
          </cell>
          <cell r="P797">
            <v>2372</v>
          </cell>
          <cell r="Q797">
            <v>2403</v>
          </cell>
          <cell r="R797">
            <v>2433</v>
          </cell>
          <cell r="S797">
            <v>2464</v>
          </cell>
          <cell r="T797">
            <v>2494</v>
          </cell>
          <cell r="U797">
            <v>2525</v>
          </cell>
          <cell r="V797">
            <v>2556</v>
          </cell>
          <cell r="W797">
            <v>2585</v>
          </cell>
          <cell r="X797">
            <v>2616</v>
          </cell>
          <cell r="Y797">
            <v>2646</v>
          </cell>
          <cell r="Z797">
            <v>2677</v>
          </cell>
          <cell r="AA797">
            <v>2707</v>
          </cell>
          <cell r="AB797">
            <v>2738</v>
          </cell>
          <cell r="AC797">
            <v>2769</v>
          </cell>
          <cell r="AD797">
            <v>2799</v>
          </cell>
          <cell r="AE797">
            <v>2830</v>
          </cell>
          <cell r="AF797">
            <v>2860</v>
          </cell>
          <cell r="AG797">
            <v>2891</v>
          </cell>
          <cell r="AH797">
            <v>2922</v>
          </cell>
          <cell r="AI797">
            <v>2950</v>
          </cell>
          <cell r="AJ797">
            <v>2981</v>
          </cell>
          <cell r="AK797">
            <v>3011</v>
          </cell>
          <cell r="AL797">
            <v>3042</v>
          </cell>
          <cell r="AM797">
            <v>3072</v>
          </cell>
          <cell r="AN797">
            <v>3103</v>
          </cell>
          <cell r="AO797">
            <v>3134</v>
          </cell>
          <cell r="AP797">
            <v>3164</v>
          </cell>
          <cell r="AQ797">
            <v>3195</v>
          </cell>
          <cell r="AR797">
            <v>3225</v>
          </cell>
        </row>
        <row r="798">
          <cell r="A798" t="str">
            <v>MYLAN LABS, INC.</v>
          </cell>
          <cell r="B798" t="str">
            <v>GALANTAMINE HBR 09/2008 MYN</v>
          </cell>
          <cell r="C798" t="str">
            <v>Sales $</v>
          </cell>
          <cell r="D798" t="str">
            <v>09/2008 MYN</v>
          </cell>
          <cell r="F798" t="str">
            <v>09</v>
          </cell>
          <cell r="G798" t="str">
            <v>2008</v>
          </cell>
          <cell r="H798" t="str">
            <v>09/1/2008</v>
          </cell>
          <cell r="I798">
            <v>852</v>
          </cell>
          <cell r="J798">
            <v>883</v>
          </cell>
          <cell r="K798">
            <v>911</v>
          </cell>
          <cell r="L798">
            <v>942</v>
          </cell>
          <cell r="M798">
            <v>972</v>
          </cell>
          <cell r="N798">
            <v>1003</v>
          </cell>
          <cell r="O798">
            <v>1033</v>
          </cell>
          <cell r="P798">
            <v>1064</v>
          </cell>
          <cell r="Q798">
            <v>1095</v>
          </cell>
          <cell r="R798">
            <v>1125</v>
          </cell>
          <cell r="S798">
            <v>1156</v>
          </cell>
          <cell r="T798">
            <v>1186</v>
          </cell>
          <cell r="U798">
            <v>1217</v>
          </cell>
          <cell r="V798">
            <v>1248</v>
          </cell>
          <cell r="W798">
            <v>1277</v>
          </cell>
          <cell r="X798">
            <v>1308</v>
          </cell>
          <cell r="Y798">
            <v>1338</v>
          </cell>
          <cell r="Z798">
            <v>1369</v>
          </cell>
          <cell r="AA798">
            <v>1399</v>
          </cell>
          <cell r="AB798">
            <v>1430</v>
          </cell>
          <cell r="AC798">
            <v>1461</v>
          </cell>
          <cell r="AD798">
            <v>1491</v>
          </cell>
          <cell r="AE798">
            <v>1522</v>
          </cell>
          <cell r="AF798">
            <v>1552</v>
          </cell>
          <cell r="AG798">
            <v>1583</v>
          </cell>
          <cell r="AH798">
            <v>1614</v>
          </cell>
          <cell r="AI798">
            <v>1642</v>
          </cell>
          <cell r="AJ798">
            <v>1673</v>
          </cell>
          <cell r="AK798">
            <v>1703</v>
          </cell>
          <cell r="AL798">
            <v>1734</v>
          </cell>
          <cell r="AM798">
            <v>1764</v>
          </cell>
          <cell r="AN798">
            <v>1795</v>
          </cell>
          <cell r="AO798">
            <v>1826</v>
          </cell>
          <cell r="AP798">
            <v>1856</v>
          </cell>
          <cell r="AQ798">
            <v>1887</v>
          </cell>
          <cell r="AR798">
            <v>1917</v>
          </cell>
        </row>
        <row r="799">
          <cell r="A799" t="str">
            <v>MYLAN LABS, INC.</v>
          </cell>
          <cell r="B799" t="str">
            <v>GALANTAMINE HBR 10/2008 M/I</v>
          </cell>
          <cell r="C799" t="str">
            <v>Sales $</v>
          </cell>
          <cell r="D799" t="str">
            <v>10/2008 M/I</v>
          </cell>
          <cell r="F799" t="str">
            <v>10</v>
          </cell>
          <cell r="G799" t="str">
            <v>2008</v>
          </cell>
          <cell r="H799" t="str">
            <v>10/1/2008</v>
          </cell>
          <cell r="I799">
            <v>822</v>
          </cell>
          <cell r="J799">
            <v>853</v>
          </cell>
          <cell r="K799">
            <v>881</v>
          </cell>
          <cell r="L799">
            <v>912</v>
          </cell>
          <cell r="M799">
            <v>942</v>
          </cell>
          <cell r="N799">
            <v>973</v>
          </cell>
          <cell r="O799">
            <v>1003</v>
          </cell>
          <cell r="P799">
            <v>1034</v>
          </cell>
          <cell r="Q799">
            <v>1065</v>
          </cell>
          <cell r="R799">
            <v>1095</v>
          </cell>
          <cell r="S799">
            <v>1126</v>
          </cell>
          <cell r="T799">
            <v>1156</v>
          </cell>
          <cell r="U799">
            <v>1187</v>
          </cell>
          <cell r="V799">
            <v>1218</v>
          </cell>
          <cell r="W799">
            <v>1247</v>
          </cell>
          <cell r="X799">
            <v>1278</v>
          </cell>
          <cell r="Y799">
            <v>1308</v>
          </cell>
          <cell r="Z799">
            <v>1339</v>
          </cell>
          <cell r="AA799">
            <v>1369</v>
          </cell>
          <cell r="AB799">
            <v>1400</v>
          </cell>
          <cell r="AC799">
            <v>1431</v>
          </cell>
          <cell r="AD799">
            <v>1461</v>
          </cell>
          <cell r="AE799">
            <v>1492</v>
          </cell>
          <cell r="AF799">
            <v>1522</v>
          </cell>
          <cell r="AG799">
            <v>1553</v>
          </cell>
          <cell r="AH799">
            <v>1584</v>
          </cell>
          <cell r="AI799">
            <v>1612</v>
          </cell>
          <cell r="AJ799">
            <v>1643</v>
          </cell>
          <cell r="AK799">
            <v>1673</v>
          </cell>
          <cell r="AL799">
            <v>1704</v>
          </cell>
          <cell r="AM799">
            <v>1734</v>
          </cell>
          <cell r="AN799">
            <v>1765</v>
          </cell>
          <cell r="AO799">
            <v>1796</v>
          </cell>
          <cell r="AP799">
            <v>1826</v>
          </cell>
          <cell r="AQ799">
            <v>1857</v>
          </cell>
          <cell r="AR799">
            <v>1887</v>
          </cell>
        </row>
        <row r="800">
          <cell r="A800" t="str">
            <v>MYLAN LABS, INC.</v>
          </cell>
          <cell r="B800" t="str">
            <v>GALANTAMINE HBR ER 03/2011 MYN</v>
          </cell>
          <cell r="C800" t="str">
            <v>Sales $</v>
          </cell>
          <cell r="D800" t="str">
            <v>03/2011 MYN</v>
          </cell>
          <cell r="F800" t="str">
            <v>03</v>
          </cell>
          <cell r="G800" t="str">
            <v>2011</v>
          </cell>
          <cell r="H800" t="str">
            <v>03/1/2011</v>
          </cell>
          <cell r="I800">
            <v>-59</v>
          </cell>
          <cell r="J800">
            <v>-28</v>
          </cell>
          <cell r="K800">
            <v>0</v>
          </cell>
          <cell r="L800">
            <v>31</v>
          </cell>
          <cell r="M800">
            <v>61</v>
          </cell>
          <cell r="N800">
            <v>92</v>
          </cell>
          <cell r="O800">
            <v>122</v>
          </cell>
          <cell r="P800">
            <v>153</v>
          </cell>
          <cell r="Q800">
            <v>184</v>
          </cell>
          <cell r="R800">
            <v>214</v>
          </cell>
          <cell r="S800">
            <v>245</v>
          </cell>
          <cell r="T800">
            <v>275</v>
          </cell>
          <cell r="U800">
            <v>306</v>
          </cell>
          <cell r="V800">
            <v>337</v>
          </cell>
          <cell r="W800">
            <v>366</v>
          </cell>
          <cell r="X800">
            <v>397</v>
          </cell>
          <cell r="Y800">
            <v>427</v>
          </cell>
          <cell r="Z800">
            <v>458</v>
          </cell>
          <cell r="AA800">
            <v>488</v>
          </cell>
          <cell r="AB800">
            <v>519</v>
          </cell>
          <cell r="AC800">
            <v>550</v>
          </cell>
          <cell r="AD800">
            <v>580</v>
          </cell>
          <cell r="AE800">
            <v>611</v>
          </cell>
          <cell r="AF800">
            <v>641</v>
          </cell>
          <cell r="AG800">
            <v>672</v>
          </cell>
          <cell r="AH800">
            <v>703</v>
          </cell>
          <cell r="AI800">
            <v>731</v>
          </cell>
          <cell r="AJ800">
            <v>762</v>
          </cell>
          <cell r="AK800">
            <v>792</v>
          </cell>
          <cell r="AL800">
            <v>823</v>
          </cell>
          <cell r="AM800">
            <v>853</v>
          </cell>
          <cell r="AN800">
            <v>884</v>
          </cell>
          <cell r="AO800">
            <v>915</v>
          </cell>
          <cell r="AP800">
            <v>945</v>
          </cell>
          <cell r="AQ800">
            <v>976</v>
          </cell>
          <cell r="AR800">
            <v>1006</v>
          </cell>
        </row>
        <row r="801">
          <cell r="A801" t="str">
            <v>MYLAN LABS, INC.</v>
          </cell>
          <cell r="B801" t="str">
            <v>GEMFIBROZIL 04/1995 MYN</v>
          </cell>
          <cell r="C801" t="str">
            <v>Sales $</v>
          </cell>
          <cell r="D801" t="str">
            <v>04/1995 MYN</v>
          </cell>
          <cell r="F801" t="str">
            <v>04</v>
          </cell>
          <cell r="G801" t="str">
            <v>1995</v>
          </cell>
          <cell r="H801" t="str">
            <v>04/1/1995</v>
          </cell>
          <cell r="I801">
            <v>5754</v>
          </cell>
          <cell r="J801">
            <v>5785</v>
          </cell>
          <cell r="K801">
            <v>5813</v>
          </cell>
          <cell r="L801">
            <v>5844</v>
          </cell>
          <cell r="M801">
            <v>5874</v>
          </cell>
          <cell r="N801">
            <v>5905</v>
          </cell>
          <cell r="O801">
            <v>5935</v>
          </cell>
          <cell r="P801">
            <v>5966</v>
          </cell>
          <cell r="Q801">
            <v>5997</v>
          </cell>
          <cell r="R801">
            <v>6027</v>
          </cell>
          <cell r="S801">
            <v>6058</v>
          </cell>
          <cell r="T801">
            <v>6088</v>
          </cell>
          <cell r="U801">
            <v>6119</v>
          </cell>
          <cell r="V801">
            <v>6150</v>
          </cell>
          <cell r="W801">
            <v>6179</v>
          </cell>
          <cell r="X801">
            <v>6210</v>
          </cell>
          <cell r="Y801">
            <v>6240</v>
          </cell>
          <cell r="Z801">
            <v>6271</v>
          </cell>
          <cell r="AA801">
            <v>6301</v>
          </cell>
          <cell r="AB801">
            <v>6332</v>
          </cell>
          <cell r="AC801">
            <v>6363</v>
          </cell>
          <cell r="AD801">
            <v>6393</v>
          </cell>
          <cell r="AE801">
            <v>6424</v>
          </cell>
          <cell r="AF801">
            <v>6454</v>
          </cell>
          <cell r="AG801">
            <v>6485</v>
          </cell>
          <cell r="AH801">
            <v>6516</v>
          </cell>
          <cell r="AI801">
            <v>6544</v>
          </cell>
          <cell r="AJ801">
            <v>6575</v>
          </cell>
          <cell r="AK801">
            <v>6605</v>
          </cell>
          <cell r="AL801">
            <v>6636</v>
          </cell>
          <cell r="AM801">
            <v>6666</v>
          </cell>
          <cell r="AN801">
            <v>6697</v>
          </cell>
          <cell r="AO801">
            <v>6728</v>
          </cell>
          <cell r="AP801">
            <v>6758</v>
          </cell>
          <cell r="AQ801">
            <v>6789</v>
          </cell>
          <cell r="AR801">
            <v>6819</v>
          </cell>
        </row>
        <row r="802">
          <cell r="A802" t="str">
            <v>MYLAN LABS, INC.</v>
          </cell>
          <cell r="B802" t="str">
            <v>GEMFIBROZIL 11/1993 M/I</v>
          </cell>
          <cell r="C802" t="str">
            <v>Sales $</v>
          </cell>
          <cell r="D802" t="str">
            <v>11/1993 M/I</v>
          </cell>
          <cell r="F802" t="str">
            <v>11</v>
          </cell>
          <cell r="G802" t="str">
            <v>1993</v>
          </cell>
          <cell r="H802" t="str">
            <v>11/1/1993</v>
          </cell>
          <cell r="I802">
            <v>6270</v>
          </cell>
          <cell r="J802">
            <v>6301</v>
          </cell>
          <cell r="K802">
            <v>6329</v>
          </cell>
          <cell r="L802">
            <v>6360</v>
          </cell>
          <cell r="M802">
            <v>6390</v>
          </cell>
          <cell r="N802">
            <v>6421</v>
          </cell>
          <cell r="O802">
            <v>6451</v>
          </cell>
          <cell r="P802">
            <v>6482</v>
          </cell>
          <cell r="Q802">
            <v>6513</v>
          </cell>
          <cell r="R802">
            <v>6543</v>
          </cell>
          <cell r="S802">
            <v>6574</v>
          </cell>
          <cell r="T802">
            <v>6604</v>
          </cell>
          <cell r="U802">
            <v>6635</v>
          </cell>
          <cell r="V802">
            <v>6666</v>
          </cell>
          <cell r="W802">
            <v>6695</v>
          </cell>
          <cell r="X802">
            <v>6726</v>
          </cell>
          <cell r="Y802">
            <v>6756</v>
          </cell>
          <cell r="Z802">
            <v>6787</v>
          </cell>
          <cell r="AA802">
            <v>6817</v>
          </cell>
          <cell r="AB802">
            <v>6848</v>
          </cell>
          <cell r="AC802">
            <v>6879</v>
          </cell>
          <cell r="AD802">
            <v>6909</v>
          </cell>
          <cell r="AE802">
            <v>6940</v>
          </cell>
          <cell r="AF802">
            <v>6970</v>
          </cell>
          <cell r="AG802">
            <v>7001</v>
          </cell>
          <cell r="AH802">
            <v>7032</v>
          </cell>
          <cell r="AI802">
            <v>7060</v>
          </cell>
          <cell r="AJ802">
            <v>7091</v>
          </cell>
          <cell r="AK802">
            <v>7121</v>
          </cell>
          <cell r="AL802">
            <v>7152</v>
          </cell>
          <cell r="AM802">
            <v>7182</v>
          </cell>
          <cell r="AN802">
            <v>7213</v>
          </cell>
          <cell r="AO802">
            <v>7244</v>
          </cell>
          <cell r="AP802">
            <v>7274</v>
          </cell>
          <cell r="AQ802">
            <v>7305</v>
          </cell>
          <cell r="AR802">
            <v>7335</v>
          </cell>
        </row>
        <row r="803">
          <cell r="A803" t="str">
            <v>MYLAN LABS, INC.</v>
          </cell>
          <cell r="B803" t="str">
            <v>GLIMEPIRIDE 04/2006 M/I</v>
          </cell>
          <cell r="C803" t="str">
            <v>Sales $</v>
          </cell>
          <cell r="D803" t="str">
            <v>04/2006 M/I</v>
          </cell>
          <cell r="F803" t="str">
            <v>04</v>
          </cell>
          <cell r="G803" t="str">
            <v>2006</v>
          </cell>
          <cell r="H803" t="str">
            <v>04/1/2006</v>
          </cell>
          <cell r="I803">
            <v>1736</v>
          </cell>
          <cell r="J803">
            <v>1767</v>
          </cell>
          <cell r="K803">
            <v>1795</v>
          </cell>
          <cell r="L803">
            <v>1826</v>
          </cell>
          <cell r="M803">
            <v>1856</v>
          </cell>
          <cell r="N803">
            <v>1887</v>
          </cell>
          <cell r="O803">
            <v>1917</v>
          </cell>
          <cell r="P803">
            <v>1948</v>
          </cell>
          <cell r="Q803">
            <v>1979</v>
          </cell>
          <cell r="R803">
            <v>2009</v>
          </cell>
          <cell r="S803">
            <v>2040</v>
          </cell>
          <cell r="T803">
            <v>2070</v>
          </cell>
          <cell r="U803">
            <v>2101</v>
          </cell>
          <cell r="V803">
            <v>2132</v>
          </cell>
          <cell r="W803">
            <v>2161</v>
          </cell>
          <cell r="X803">
            <v>2192</v>
          </cell>
          <cell r="Y803">
            <v>2222</v>
          </cell>
          <cell r="Z803">
            <v>2253</v>
          </cell>
          <cell r="AA803">
            <v>2283</v>
          </cell>
          <cell r="AB803">
            <v>2314</v>
          </cell>
          <cell r="AC803">
            <v>2345</v>
          </cell>
          <cell r="AD803">
            <v>2375</v>
          </cell>
          <cell r="AE803">
            <v>2406</v>
          </cell>
          <cell r="AF803">
            <v>2436</v>
          </cell>
          <cell r="AG803">
            <v>2467</v>
          </cell>
          <cell r="AH803">
            <v>2498</v>
          </cell>
          <cell r="AI803">
            <v>2526</v>
          </cell>
          <cell r="AJ803">
            <v>2557</v>
          </cell>
          <cell r="AK803">
            <v>2587</v>
          </cell>
          <cell r="AL803">
            <v>2618</v>
          </cell>
          <cell r="AM803">
            <v>2648</v>
          </cell>
          <cell r="AN803">
            <v>2679</v>
          </cell>
          <cell r="AO803">
            <v>2710</v>
          </cell>
          <cell r="AP803">
            <v>2740</v>
          </cell>
          <cell r="AQ803">
            <v>2771</v>
          </cell>
          <cell r="AR803">
            <v>2801</v>
          </cell>
        </row>
        <row r="804">
          <cell r="A804" t="str">
            <v>MYLAN LABS, INC.</v>
          </cell>
          <cell r="B804" t="str">
            <v>GLIMEPIRIDE 06/2006 MYN</v>
          </cell>
          <cell r="C804" t="str">
            <v>Sales $</v>
          </cell>
          <cell r="D804" t="str">
            <v>06/2006 MYN</v>
          </cell>
          <cell r="F804" t="str">
            <v>06</v>
          </cell>
          <cell r="G804" t="str">
            <v>2006</v>
          </cell>
          <cell r="H804" t="str">
            <v>06/1/2006</v>
          </cell>
          <cell r="I804">
            <v>1675</v>
          </cell>
          <cell r="J804">
            <v>1706</v>
          </cell>
          <cell r="K804">
            <v>1734</v>
          </cell>
          <cell r="L804">
            <v>1765</v>
          </cell>
          <cell r="M804">
            <v>1795</v>
          </cell>
          <cell r="N804">
            <v>1826</v>
          </cell>
          <cell r="O804">
            <v>1856</v>
          </cell>
          <cell r="P804">
            <v>1887</v>
          </cell>
          <cell r="Q804">
            <v>1918</v>
          </cell>
          <cell r="R804">
            <v>1948</v>
          </cell>
          <cell r="S804">
            <v>1979</v>
          </cell>
          <cell r="T804">
            <v>2009</v>
          </cell>
          <cell r="U804">
            <v>2040</v>
          </cell>
          <cell r="V804">
            <v>2071</v>
          </cell>
          <cell r="W804">
            <v>2100</v>
          </cell>
          <cell r="X804">
            <v>2131</v>
          </cell>
          <cell r="Y804">
            <v>2161</v>
          </cell>
          <cell r="Z804">
            <v>2192</v>
          </cell>
          <cell r="AA804">
            <v>2222</v>
          </cell>
          <cell r="AB804">
            <v>2253</v>
          </cell>
          <cell r="AC804">
            <v>2284</v>
          </cell>
          <cell r="AD804">
            <v>2314</v>
          </cell>
          <cell r="AE804">
            <v>2345</v>
          </cell>
          <cell r="AF804">
            <v>2375</v>
          </cell>
          <cell r="AG804">
            <v>2406</v>
          </cell>
          <cell r="AH804">
            <v>2437</v>
          </cell>
          <cell r="AI804">
            <v>2465</v>
          </cell>
          <cell r="AJ804">
            <v>2496</v>
          </cell>
          <cell r="AK804">
            <v>2526</v>
          </cell>
          <cell r="AL804">
            <v>2557</v>
          </cell>
          <cell r="AM804">
            <v>2587</v>
          </cell>
          <cell r="AN804">
            <v>2618</v>
          </cell>
          <cell r="AO804">
            <v>2649</v>
          </cell>
          <cell r="AP804">
            <v>2679</v>
          </cell>
          <cell r="AQ804">
            <v>2710</v>
          </cell>
          <cell r="AR804">
            <v>2740</v>
          </cell>
        </row>
        <row r="805">
          <cell r="A805" t="str">
            <v>MYLAN LABS, INC.</v>
          </cell>
          <cell r="B805" t="str">
            <v>GLIPIZIDE 05/1994 MYN</v>
          </cell>
          <cell r="C805" t="str">
            <v>Sales $</v>
          </cell>
          <cell r="D805" t="str">
            <v>05/1994 MYN</v>
          </cell>
          <cell r="F805" t="str">
            <v>05</v>
          </cell>
          <cell r="G805" t="str">
            <v>1994</v>
          </cell>
          <cell r="H805" t="str">
            <v>05/1/1994</v>
          </cell>
          <cell r="I805">
            <v>6089</v>
          </cell>
          <cell r="J805">
            <v>6120</v>
          </cell>
          <cell r="K805">
            <v>6148</v>
          </cell>
          <cell r="L805">
            <v>6179</v>
          </cell>
          <cell r="M805">
            <v>6209</v>
          </cell>
          <cell r="N805">
            <v>6240</v>
          </cell>
          <cell r="O805">
            <v>6270</v>
          </cell>
          <cell r="P805">
            <v>6301</v>
          </cell>
          <cell r="Q805">
            <v>6332</v>
          </cell>
          <cell r="R805">
            <v>6362</v>
          </cell>
          <cell r="S805">
            <v>6393</v>
          </cell>
          <cell r="T805">
            <v>6423</v>
          </cell>
          <cell r="U805">
            <v>6454</v>
          </cell>
          <cell r="V805">
            <v>6485</v>
          </cell>
          <cell r="W805">
            <v>6514</v>
          </cell>
          <cell r="X805">
            <v>6545</v>
          </cell>
          <cell r="Y805">
            <v>6575</v>
          </cell>
          <cell r="Z805">
            <v>6606</v>
          </cell>
          <cell r="AA805">
            <v>6636</v>
          </cell>
          <cell r="AB805">
            <v>6667</v>
          </cell>
          <cell r="AC805">
            <v>6698</v>
          </cell>
          <cell r="AD805">
            <v>6728</v>
          </cell>
          <cell r="AE805">
            <v>6759</v>
          </cell>
          <cell r="AF805">
            <v>6789</v>
          </cell>
          <cell r="AG805">
            <v>6820</v>
          </cell>
          <cell r="AH805">
            <v>6851</v>
          </cell>
          <cell r="AI805">
            <v>6879</v>
          </cell>
          <cell r="AJ805">
            <v>6910</v>
          </cell>
          <cell r="AK805">
            <v>6940</v>
          </cell>
          <cell r="AL805">
            <v>6971</v>
          </cell>
          <cell r="AM805">
            <v>7001</v>
          </cell>
          <cell r="AN805">
            <v>7032</v>
          </cell>
          <cell r="AO805">
            <v>7063</v>
          </cell>
          <cell r="AP805">
            <v>7093</v>
          </cell>
          <cell r="AQ805">
            <v>7124</v>
          </cell>
          <cell r="AR805">
            <v>7154</v>
          </cell>
        </row>
        <row r="806">
          <cell r="A806" t="str">
            <v>MYLAN LABS, INC.</v>
          </cell>
          <cell r="B806" t="str">
            <v>GLIPIZIDE 08/1993 M/I</v>
          </cell>
          <cell r="C806" t="str">
            <v>Sales $</v>
          </cell>
          <cell r="D806" t="str">
            <v>08/1993 M/I</v>
          </cell>
          <cell r="F806" t="str">
            <v>08</v>
          </cell>
          <cell r="G806" t="str">
            <v>1993</v>
          </cell>
          <cell r="H806" t="str">
            <v>08/1/1993</v>
          </cell>
          <cell r="I806">
            <v>6362</v>
          </cell>
          <cell r="J806">
            <v>6393</v>
          </cell>
          <cell r="K806">
            <v>6421</v>
          </cell>
          <cell r="L806">
            <v>6452</v>
          </cell>
          <cell r="M806">
            <v>6482</v>
          </cell>
          <cell r="N806">
            <v>6513</v>
          </cell>
          <cell r="O806">
            <v>6543</v>
          </cell>
          <cell r="P806">
            <v>6574</v>
          </cell>
          <cell r="Q806">
            <v>6605</v>
          </cell>
          <cell r="R806">
            <v>6635</v>
          </cell>
          <cell r="S806">
            <v>6666</v>
          </cell>
          <cell r="T806">
            <v>6696</v>
          </cell>
          <cell r="U806">
            <v>6727</v>
          </cell>
          <cell r="V806">
            <v>6758</v>
          </cell>
          <cell r="W806">
            <v>6787</v>
          </cell>
          <cell r="X806">
            <v>6818</v>
          </cell>
          <cell r="Y806">
            <v>6848</v>
          </cell>
          <cell r="Z806">
            <v>6879</v>
          </cell>
          <cell r="AA806">
            <v>6909</v>
          </cell>
          <cell r="AB806">
            <v>6940</v>
          </cell>
          <cell r="AC806">
            <v>6971</v>
          </cell>
          <cell r="AD806">
            <v>7001</v>
          </cell>
          <cell r="AE806">
            <v>7032</v>
          </cell>
          <cell r="AF806">
            <v>7062</v>
          </cell>
          <cell r="AG806">
            <v>7093</v>
          </cell>
          <cell r="AH806">
            <v>7124</v>
          </cell>
          <cell r="AI806">
            <v>7152</v>
          </cell>
          <cell r="AJ806">
            <v>7183</v>
          </cell>
          <cell r="AK806">
            <v>7213</v>
          </cell>
          <cell r="AL806">
            <v>7244</v>
          </cell>
          <cell r="AM806">
            <v>7274</v>
          </cell>
          <cell r="AN806">
            <v>7305</v>
          </cell>
          <cell r="AO806">
            <v>7336</v>
          </cell>
          <cell r="AP806">
            <v>7366</v>
          </cell>
          <cell r="AQ806">
            <v>7397</v>
          </cell>
          <cell r="AR806">
            <v>7427</v>
          </cell>
        </row>
        <row r="807">
          <cell r="A807" t="str">
            <v>MYLAN LABS, INC.</v>
          </cell>
          <cell r="B807" t="str">
            <v>GLIPIZIDE/METFORM 06/2007 MYN</v>
          </cell>
          <cell r="C807" t="str">
            <v>Sales $</v>
          </cell>
          <cell r="D807" t="str">
            <v>06/2007 MYN</v>
          </cell>
          <cell r="F807" t="str">
            <v>06</v>
          </cell>
          <cell r="G807" t="str">
            <v>2007</v>
          </cell>
          <cell r="H807" t="str">
            <v>06/1/2007</v>
          </cell>
          <cell r="I807">
            <v>1310</v>
          </cell>
          <cell r="J807">
            <v>1341</v>
          </cell>
          <cell r="K807">
            <v>1369</v>
          </cell>
          <cell r="L807">
            <v>1400</v>
          </cell>
          <cell r="M807">
            <v>1430</v>
          </cell>
          <cell r="N807">
            <v>1461</v>
          </cell>
          <cell r="O807">
            <v>1491</v>
          </cell>
          <cell r="P807">
            <v>1522</v>
          </cell>
          <cell r="Q807">
            <v>1553</v>
          </cell>
          <cell r="R807">
            <v>1583</v>
          </cell>
          <cell r="S807">
            <v>1614</v>
          </cell>
          <cell r="T807">
            <v>1644</v>
          </cell>
          <cell r="U807">
            <v>1675</v>
          </cell>
          <cell r="V807">
            <v>1706</v>
          </cell>
          <cell r="W807">
            <v>1735</v>
          </cell>
          <cell r="X807">
            <v>1766</v>
          </cell>
          <cell r="Y807">
            <v>1796</v>
          </cell>
          <cell r="Z807">
            <v>1827</v>
          </cell>
          <cell r="AA807">
            <v>1857</v>
          </cell>
          <cell r="AB807">
            <v>1888</v>
          </cell>
          <cell r="AC807">
            <v>1919</v>
          </cell>
          <cell r="AD807">
            <v>1949</v>
          </cell>
          <cell r="AE807">
            <v>1980</v>
          </cell>
          <cell r="AF807">
            <v>2010</v>
          </cell>
          <cell r="AG807">
            <v>2041</v>
          </cell>
          <cell r="AH807">
            <v>2072</v>
          </cell>
          <cell r="AI807">
            <v>2100</v>
          </cell>
          <cell r="AJ807">
            <v>2131</v>
          </cell>
          <cell r="AK807">
            <v>2161</v>
          </cell>
          <cell r="AL807">
            <v>2192</v>
          </cell>
          <cell r="AM807">
            <v>2222</v>
          </cell>
          <cell r="AN807">
            <v>2253</v>
          </cell>
          <cell r="AO807">
            <v>2284</v>
          </cell>
          <cell r="AP807">
            <v>2314</v>
          </cell>
          <cell r="AQ807">
            <v>2345</v>
          </cell>
          <cell r="AR807">
            <v>2375</v>
          </cell>
        </row>
        <row r="808">
          <cell r="A808" t="str">
            <v>MYLAN LABS, INC.</v>
          </cell>
          <cell r="B808" t="str">
            <v>GLYBURIDE 10/2001 M/I</v>
          </cell>
          <cell r="C808" t="str">
            <v>Sales $</v>
          </cell>
          <cell r="D808" t="str">
            <v>10/2001 M/I</v>
          </cell>
          <cell r="F808" t="str">
            <v>10</v>
          </cell>
          <cell r="G808" t="str">
            <v>2001</v>
          </cell>
          <cell r="H808" t="str">
            <v>10/1/2001</v>
          </cell>
          <cell r="I808">
            <v>3379</v>
          </cell>
          <cell r="J808">
            <v>3410</v>
          </cell>
          <cell r="K808">
            <v>3438</v>
          </cell>
          <cell r="L808">
            <v>3469</v>
          </cell>
          <cell r="M808">
            <v>3499</v>
          </cell>
          <cell r="N808">
            <v>3530</v>
          </cell>
          <cell r="O808">
            <v>3560</v>
          </cell>
          <cell r="P808">
            <v>3591</v>
          </cell>
          <cell r="Q808">
            <v>3622</v>
          </cell>
          <cell r="R808">
            <v>3652</v>
          </cell>
          <cell r="S808">
            <v>3683</v>
          </cell>
          <cell r="T808">
            <v>3713</v>
          </cell>
          <cell r="U808">
            <v>3744</v>
          </cell>
          <cell r="V808">
            <v>3775</v>
          </cell>
          <cell r="W808">
            <v>3804</v>
          </cell>
          <cell r="X808">
            <v>3835</v>
          </cell>
          <cell r="Y808">
            <v>3865</v>
          </cell>
          <cell r="Z808">
            <v>3896</v>
          </cell>
          <cell r="AA808">
            <v>3926</v>
          </cell>
          <cell r="AB808">
            <v>3957</v>
          </cell>
          <cell r="AC808">
            <v>3988</v>
          </cell>
          <cell r="AD808">
            <v>4018</v>
          </cell>
          <cell r="AE808">
            <v>4049</v>
          </cell>
          <cell r="AF808">
            <v>4079</v>
          </cell>
          <cell r="AG808">
            <v>4110</v>
          </cell>
          <cell r="AH808">
            <v>4141</v>
          </cell>
          <cell r="AI808">
            <v>4169</v>
          </cell>
          <cell r="AJ808">
            <v>4200</v>
          </cell>
          <cell r="AK808">
            <v>4230</v>
          </cell>
          <cell r="AL808">
            <v>4261</v>
          </cell>
          <cell r="AM808">
            <v>4291</v>
          </cell>
          <cell r="AN808">
            <v>4322</v>
          </cell>
          <cell r="AO808">
            <v>4353</v>
          </cell>
          <cell r="AP808">
            <v>4383</v>
          </cell>
          <cell r="AQ808">
            <v>4414</v>
          </cell>
          <cell r="AR808">
            <v>4444</v>
          </cell>
        </row>
        <row r="809">
          <cell r="A809" t="str">
            <v>MYLAN LABS, INC.</v>
          </cell>
          <cell r="B809" t="str">
            <v>GLYBURIDE MICRO 01/1997 MYN</v>
          </cell>
          <cell r="C809" t="str">
            <v>Sales $</v>
          </cell>
          <cell r="D809" t="str">
            <v>01/1997 MYN</v>
          </cell>
          <cell r="F809" t="str">
            <v>01</v>
          </cell>
          <cell r="G809" t="str">
            <v>1997</v>
          </cell>
          <cell r="H809" t="str">
            <v>01/1/1997</v>
          </cell>
          <cell r="I809">
            <v>5113</v>
          </cell>
          <cell r="J809">
            <v>5144</v>
          </cell>
          <cell r="K809">
            <v>5172</v>
          </cell>
          <cell r="L809">
            <v>5203</v>
          </cell>
          <cell r="M809">
            <v>5233</v>
          </cell>
          <cell r="N809">
            <v>5264</v>
          </cell>
          <cell r="O809">
            <v>5294</v>
          </cell>
          <cell r="P809">
            <v>5325</v>
          </cell>
          <cell r="Q809">
            <v>5356</v>
          </cell>
          <cell r="R809">
            <v>5386</v>
          </cell>
          <cell r="S809">
            <v>5417</v>
          </cell>
          <cell r="T809">
            <v>5447</v>
          </cell>
          <cell r="U809">
            <v>5478</v>
          </cell>
          <cell r="V809">
            <v>5509</v>
          </cell>
          <cell r="W809">
            <v>5538</v>
          </cell>
          <cell r="X809">
            <v>5569</v>
          </cell>
          <cell r="Y809">
            <v>5599</v>
          </cell>
          <cell r="Z809">
            <v>5630</v>
          </cell>
          <cell r="AA809">
            <v>5660</v>
          </cell>
          <cell r="AB809">
            <v>5691</v>
          </cell>
          <cell r="AC809">
            <v>5722</v>
          </cell>
          <cell r="AD809">
            <v>5752</v>
          </cell>
          <cell r="AE809">
            <v>5783</v>
          </cell>
          <cell r="AF809">
            <v>5813</v>
          </cell>
          <cell r="AG809">
            <v>5844</v>
          </cell>
          <cell r="AH809">
            <v>5875</v>
          </cell>
          <cell r="AI809">
            <v>5903</v>
          </cell>
          <cell r="AJ809">
            <v>5934</v>
          </cell>
          <cell r="AK809">
            <v>5964</v>
          </cell>
          <cell r="AL809">
            <v>5995</v>
          </cell>
          <cell r="AM809">
            <v>6025</v>
          </cell>
          <cell r="AN809">
            <v>6056</v>
          </cell>
          <cell r="AO809">
            <v>6087</v>
          </cell>
          <cell r="AP809">
            <v>6117</v>
          </cell>
          <cell r="AQ809">
            <v>6148</v>
          </cell>
          <cell r="AR809">
            <v>6178</v>
          </cell>
        </row>
        <row r="810">
          <cell r="A810" t="str">
            <v>MYLAN LABS, INC.</v>
          </cell>
          <cell r="B810" t="str">
            <v>GLYCOPYRROLATE 06/2010 M/I</v>
          </cell>
          <cell r="C810" t="str">
            <v>Sales $</v>
          </cell>
          <cell r="D810" t="str">
            <v>06/2010 M/I</v>
          </cell>
          <cell r="F810" t="str">
            <v>06</v>
          </cell>
          <cell r="G810" t="str">
            <v>2010</v>
          </cell>
          <cell r="H810" t="str">
            <v>06/1/2010</v>
          </cell>
          <cell r="I810">
            <v>214</v>
          </cell>
          <cell r="J810">
            <v>245</v>
          </cell>
          <cell r="K810">
            <v>273</v>
          </cell>
          <cell r="L810">
            <v>304</v>
          </cell>
          <cell r="M810">
            <v>334</v>
          </cell>
          <cell r="N810">
            <v>365</v>
          </cell>
          <cell r="O810">
            <v>395</v>
          </cell>
          <cell r="P810">
            <v>426</v>
          </cell>
          <cell r="Q810">
            <v>457</v>
          </cell>
          <cell r="R810">
            <v>487</v>
          </cell>
          <cell r="S810">
            <v>518</v>
          </cell>
          <cell r="T810">
            <v>548</v>
          </cell>
          <cell r="U810">
            <v>579</v>
          </cell>
          <cell r="V810">
            <v>610</v>
          </cell>
          <cell r="W810">
            <v>639</v>
          </cell>
          <cell r="X810">
            <v>670</v>
          </cell>
          <cell r="Y810">
            <v>700</v>
          </cell>
          <cell r="Z810">
            <v>731</v>
          </cell>
          <cell r="AA810">
            <v>761</v>
          </cell>
          <cell r="AB810">
            <v>792</v>
          </cell>
          <cell r="AC810">
            <v>823</v>
          </cell>
          <cell r="AD810">
            <v>853</v>
          </cell>
          <cell r="AE810">
            <v>884</v>
          </cell>
          <cell r="AF810">
            <v>914</v>
          </cell>
          <cell r="AG810">
            <v>945</v>
          </cell>
          <cell r="AH810">
            <v>976</v>
          </cell>
          <cell r="AI810">
            <v>1004</v>
          </cell>
          <cell r="AJ810">
            <v>1035</v>
          </cell>
          <cell r="AK810">
            <v>1065</v>
          </cell>
          <cell r="AL810">
            <v>1096</v>
          </cell>
          <cell r="AM810">
            <v>1126</v>
          </cell>
          <cell r="AN810">
            <v>1157</v>
          </cell>
          <cell r="AO810">
            <v>1188</v>
          </cell>
          <cell r="AP810">
            <v>1218</v>
          </cell>
          <cell r="AQ810">
            <v>1249</v>
          </cell>
          <cell r="AR810">
            <v>1279</v>
          </cell>
        </row>
        <row r="811">
          <cell r="A811" t="str">
            <v>MYLAN LABS, INC.</v>
          </cell>
          <cell r="B811" t="str">
            <v>GRANISETRON HCL 03/2008 M/I</v>
          </cell>
          <cell r="C811" t="str">
            <v>Sales $</v>
          </cell>
          <cell r="D811" t="str">
            <v>03/2008 M/I</v>
          </cell>
          <cell r="F811" t="str">
            <v>03</v>
          </cell>
          <cell r="G811" t="str">
            <v>2008</v>
          </cell>
          <cell r="H811" t="str">
            <v>03/1/2008</v>
          </cell>
          <cell r="I811">
            <v>1036</v>
          </cell>
          <cell r="J811">
            <v>1067</v>
          </cell>
          <cell r="K811">
            <v>1095</v>
          </cell>
          <cell r="L811">
            <v>1126</v>
          </cell>
          <cell r="M811">
            <v>1156</v>
          </cell>
          <cell r="N811">
            <v>1187</v>
          </cell>
          <cell r="O811">
            <v>1217</v>
          </cell>
          <cell r="P811">
            <v>1248</v>
          </cell>
          <cell r="Q811">
            <v>1279</v>
          </cell>
          <cell r="R811">
            <v>1309</v>
          </cell>
          <cell r="S811">
            <v>1340</v>
          </cell>
          <cell r="T811">
            <v>1370</v>
          </cell>
          <cell r="U811">
            <v>1401</v>
          </cell>
          <cell r="V811">
            <v>1432</v>
          </cell>
          <cell r="W811">
            <v>1461</v>
          </cell>
          <cell r="X811">
            <v>1492</v>
          </cell>
          <cell r="Y811">
            <v>1522</v>
          </cell>
          <cell r="Z811">
            <v>1553</v>
          </cell>
          <cell r="AA811">
            <v>1583</v>
          </cell>
          <cell r="AB811">
            <v>1614</v>
          </cell>
          <cell r="AC811">
            <v>1645</v>
          </cell>
          <cell r="AD811">
            <v>1675</v>
          </cell>
          <cell r="AE811">
            <v>1706</v>
          </cell>
          <cell r="AF811">
            <v>1736</v>
          </cell>
          <cell r="AG811">
            <v>1767</v>
          </cell>
          <cell r="AH811">
            <v>1798</v>
          </cell>
          <cell r="AI811">
            <v>1826</v>
          </cell>
          <cell r="AJ811">
            <v>1857</v>
          </cell>
          <cell r="AK811">
            <v>1887</v>
          </cell>
          <cell r="AL811">
            <v>1918</v>
          </cell>
          <cell r="AM811">
            <v>1948</v>
          </cell>
          <cell r="AN811">
            <v>1979</v>
          </cell>
          <cell r="AO811">
            <v>2010</v>
          </cell>
          <cell r="AP811">
            <v>2040</v>
          </cell>
          <cell r="AQ811">
            <v>2071</v>
          </cell>
          <cell r="AR811">
            <v>2101</v>
          </cell>
        </row>
        <row r="812">
          <cell r="A812" t="str">
            <v>MYLAN LABS, INC.</v>
          </cell>
          <cell r="B812" t="str">
            <v>GRANISETRON HCL 04/2008 MYN</v>
          </cell>
          <cell r="C812" t="str">
            <v>Sales $</v>
          </cell>
          <cell r="D812" t="str">
            <v>04/2008 MYN</v>
          </cell>
          <cell r="F812" t="str">
            <v>04</v>
          </cell>
          <cell r="G812" t="str">
            <v>2008</v>
          </cell>
          <cell r="H812" t="str">
            <v>04/1/2008</v>
          </cell>
          <cell r="I812">
            <v>1005</v>
          </cell>
          <cell r="J812">
            <v>1036</v>
          </cell>
          <cell r="K812">
            <v>1064</v>
          </cell>
          <cell r="L812">
            <v>1095</v>
          </cell>
          <cell r="M812">
            <v>1125</v>
          </cell>
          <cell r="N812">
            <v>1156</v>
          </cell>
          <cell r="O812">
            <v>1186</v>
          </cell>
          <cell r="P812">
            <v>1217</v>
          </cell>
          <cell r="Q812">
            <v>1248</v>
          </cell>
          <cell r="R812">
            <v>1278</v>
          </cell>
          <cell r="S812">
            <v>1309</v>
          </cell>
          <cell r="T812">
            <v>1339</v>
          </cell>
          <cell r="U812">
            <v>1370</v>
          </cell>
          <cell r="V812">
            <v>1401</v>
          </cell>
          <cell r="W812">
            <v>1430</v>
          </cell>
          <cell r="X812">
            <v>1461</v>
          </cell>
          <cell r="Y812">
            <v>1491</v>
          </cell>
          <cell r="Z812">
            <v>1522</v>
          </cell>
          <cell r="AA812">
            <v>1552</v>
          </cell>
          <cell r="AB812">
            <v>1583</v>
          </cell>
          <cell r="AC812">
            <v>1614</v>
          </cell>
          <cell r="AD812">
            <v>1644</v>
          </cell>
          <cell r="AE812">
            <v>1675</v>
          </cell>
          <cell r="AF812">
            <v>1705</v>
          </cell>
          <cell r="AG812">
            <v>1736</v>
          </cell>
          <cell r="AH812">
            <v>1767</v>
          </cell>
          <cell r="AI812">
            <v>1795</v>
          </cell>
          <cell r="AJ812">
            <v>1826</v>
          </cell>
          <cell r="AK812">
            <v>1856</v>
          </cell>
          <cell r="AL812">
            <v>1887</v>
          </cell>
          <cell r="AM812">
            <v>1917</v>
          </cell>
          <cell r="AN812">
            <v>1948</v>
          </cell>
          <cell r="AO812">
            <v>1979</v>
          </cell>
          <cell r="AP812">
            <v>2009</v>
          </cell>
          <cell r="AQ812">
            <v>2040</v>
          </cell>
          <cell r="AR812">
            <v>2070</v>
          </cell>
        </row>
        <row r="813">
          <cell r="A813" t="str">
            <v>MYLAN LABS, INC.</v>
          </cell>
          <cell r="B813" t="str">
            <v>GUANFACINE HCL 03/1997 MYN</v>
          </cell>
          <cell r="C813" t="str">
            <v>Sales $</v>
          </cell>
          <cell r="D813" t="str">
            <v>03/1997 MYN</v>
          </cell>
          <cell r="F813" t="str">
            <v>03</v>
          </cell>
          <cell r="G813" t="str">
            <v>1997</v>
          </cell>
          <cell r="H813" t="str">
            <v>03/1/1997</v>
          </cell>
          <cell r="I813">
            <v>5054</v>
          </cell>
          <cell r="J813">
            <v>5085</v>
          </cell>
          <cell r="K813">
            <v>5113</v>
          </cell>
          <cell r="L813">
            <v>5144</v>
          </cell>
          <cell r="M813">
            <v>5174</v>
          </cell>
          <cell r="N813">
            <v>5205</v>
          </cell>
          <cell r="O813">
            <v>5235</v>
          </cell>
          <cell r="P813">
            <v>5266</v>
          </cell>
          <cell r="Q813">
            <v>5297</v>
          </cell>
          <cell r="R813">
            <v>5327</v>
          </cell>
          <cell r="S813">
            <v>5358</v>
          </cell>
          <cell r="T813">
            <v>5388</v>
          </cell>
          <cell r="U813">
            <v>5419</v>
          </cell>
          <cell r="V813">
            <v>5450</v>
          </cell>
          <cell r="W813">
            <v>5479</v>
          </cell>
          <cell r="X813">
            <v>5510</v>
          </cell>
          <cell r="Y813">
            <v>5540</v>
          </cell>
          <cell r="Z813">
            <v>5571</v>
          </cell>
          <cell r="AA813">
            <v>5601</v>
          </cell>
          <cell r="AB813">
            <v>5632</v>
          </cell>
          <cell r="AC813">
            <v>5663</v>
          </cell>
          <cell r="AD813">
            <v>5693</v>
          </cell>
          <cell r="AE813">
            <v>5724</v>
          </cell>
          <cell r="AF813">
            <v>5754</v>
          </cell>
          <cell r="AG813">
            <v>5785</v>
          </cell>
          <cell r="AH813">
            <v>5816</v>
          </cell>
          <cell r="AI813">
            <v>5844</v>
          </cell>
          <cell r="AJ813">
            <v>5875</v>
          </cell>
          <cell r="AK813">
            <v>5905</v>
          </cell>
          <cell r="AL813">
            <v>5936</v>
          </cell>
          <cell r="AM813">
            <v>5966</v>
          </cell>
          <cell r="AN813">
            <v>5997</v>
          </cell>
          <cell r="AO813">
            <v>6028</v>
          </cell>
          <cell r="AP813">
            <v>6058</v>
          </cell>
          <cell r="AQ813">
            <v>6089</v>
          </cell>
          <cell r="AR813">
            <v>6119</v>
          </cell>
        </row>
        <row r="814">
          <cell r="A814" t="str">
            <v>MYLAN LABS, INC.</v>
          </cell>
          <cell r="B814" t="str">
            <v>HALOPERIDOL 02/1987 MYN</v>
          </cell>
          <cell r="C814" t="str">
            <v>Sales $</v>
          </cell>
          <cell r="D814" t="str">
            <v>02/1987 MYN</v>
          </cell>
          <cell r="F814" t="str">
            <v>02</v>
          </cell>
          <cell r="G814" t="str">
            <v>1987</v>
          </cell>
          <cell r="H814" t="str">
            <v>02/1/1987</v>
          </cell>
          <cell r="I814">
            <v>8735</v>
          </cell>
          <cell r="J814">
            <v>8766</v>
          </cell>
          <cell r="K814">
            <v>8794</v>
          </cell>
          <cell r="L814">
            <v>8825</v>
          </cell>
          <cell r="M814">
            <v>8855</v>
          </cell>
          <cell r="N814">
            <v>8886</v>
          </cell>
          <cell r="O814">
            <v>8916</v>
          </cell>
          <cell r="P814">
            <v>8947</v>
          </cell>
          <cell r="Q814">
            <v>8978</v>
          </cell>
          <cell r="R814">
            <v>9008</v>
          </cell>
          <cell r="S814">
            <v>9039</v>
          </cell>
          <cell r="T814">
            <v>9069</v>
          </cell>
          <cell r="U814">
            <v>9100</v>
          </cell>
          <cell r="V814">
            <v>9131</v>
          </cell>
          <cell r="W814">
            <v>9160</v>
          </cell>
          <cell r="X814">
            <v>9191</v>
          </cell>
          <cell r="Y814">
            <v>9221</v>
          </cell>
          <cell r="Z814">
            <v>9252</v>
          </cell>
          <cell r="AA814">
            <v>9282</v>
          </cell>
          <cell r="AB814">
            <v>9313</v>
          </cell>
          <cell r="AC814">
            <v>9344</v>
          </cell>
          <cell r="AD814">
            <v>9374</v>
          </cell>
          <cell r="AE814">
            <v>9405</v>
          </cell>
          <cell r="AF814">
            <v>9435</v>
          </cell>
          <cell r="AG814">
            <v>9466</v>
          </cell>
          <cell r="AH814">
            <v>9497</v>
          </cell>
          <cell r="AI814">
            <v>9525</v>
          </cell>
          <cell r="AJ814">
            <v>9556</v>
          </cell>
          <cell r="AK814">
            <v>9586</v>
          </cell>
          <cell r="AL814">
            <v>9617</v>
          </cell>
          <cell r="AM814">
            <v>9647</v>
          </cell>
          <cell r="AN814">
            <v>9678</v>
          </cell>
          <cell r="AO814">
            <v>9709</v>
          </cell>
          <cell r="AP814">
            <v>9739</v>
          </cell>
          <cell r="AQ814">
            <v>9770</v>
          </cell>
          <cell r="AR814">
            <v>9800</v>
          </cell>
        </row>
        <row r="815">
          <cell r="A815" t="str">
            <v>MYLAN LABS, INC.</v>
          </cell>
          <cell r="B815" t="str">
            <v>HALOPERIDOL 04/1988 M/I</v>
          </cell>
          <cell r="C815" t="str">
            <v>Sales $</v>
          </cell>
          <cell r="D815" t="str">
            <v>04/1988 M/I</v>
          </cell>
          <cell r="F815" t="str">
            <v>04</v>
          </cell>
          <cell r="G815" t="str">
            <v>1988</v>
          </cell>
          <cell r="H815" t="str">
            <v>04/1/1988</v>
          </cell>
          <cell r="I815">
            <v>8310</v>
          </cell>
          <cell r="J815">
            <v>8341</v>
          </cell>
          <cell r="K815">
            <v>8369</v>
          </cell>
          <cell r="L815">
            <v>8400</v>
          </cell>
          <cell r="M815">
            <v>8430</v>
          </cell>
          <cell r="N815">
            <v>8461</v>
          </cell>
          <cell r="O815">
            <v>8491</v>
          </cell>
          <cell r="P815">
            <v>8522</v>
          </cell>
          <cell r="Q815">
            <v>8553</v>
          </cell>
          <cell r="R815">
            <v>8583</v>
          </cell>
          <cell r="S815">
            <v>8614</v>
          </cell>
          <cell r="T815">
            <v>8644</v>
          </cell>
          <cell r="U815">
            <v>8675</v>
          </cell>
          <cell r="V815">
            <v>8706</v>
          </cell>
          <cell r="W815">
            <v>8735</v>
          </cell>
          <cell r="X815">
            <v>8766</v>
          </cell>
          <cell r="Y815">
            <v>8796</v>
          </cell>
          <cell r="Z815">
            <v>8827</v>
          </cell>
          <cell r="AA815">
            <v>8857</v>
          </cell>
          <cell r="AB815">
            <v>8888</v>
          </cell>
          <cell r="AC815">
            <v>8919</v>
          </cell>
          <cell r="AD815">
            <v>8949</v>
          </cell>
          <cell r="AE815">
            <v>8980</v>
          </cell>
          <cell r="AF815">
            <v>9010</v>
          </cell>
          <cell r="AG815">
            <v>9041</v>
          </cell>
          <cell r="AH815">
            <v>9072</v>
          </cell>
          <cell r="AI815">
            <v>9100</v>
          </cell>
          <cell r="AJ815">
            <v>9131</v>
          </cell>
          <cell r="AK815">
            <v>9161</v>
          </cell>
          <cell r="AL815">
            <v>9192</v>
          </cell>
          <cell r="AM815">
            <v>9222</v>
          </cell>
          <cell r="AN815">
            <v>9253</v>
          </cell>
          <cell r="AO815">
            <v>9284</v>
          </cell>
          <cell r="AP815">
            <v>9314</v>
          </cell>
          <cell r="AQ815">
            <v>9345</v>
          </cell>
          <cell r="AR815">
            <v>9375</v>
          </cell>
        </row>
        <row r="816">
          <cell r="A816" t="str">
            <v>MYLAN LABS, INC.</v>
          </cell>
          <cell r="B816" t="str">
            <v>HYCD/APAP 07/1988 M/I</v>
          </cell>
          <cell r="C816" t="str">
            <v>Sales $</v>
          </cell>
          <cell r="D816" t="str">
            <v>07/1988 M/I</v>
          </cell>
          <cell r="F816" t="str">
            <v>07</v>
          </cell>
          <cell r="G816" t="str">
            <v>1988</v>
          </cell>
          <cell r="H816" t="str">
            <v>07/1/1988</v>
          </cell>
          <cell r="I816">
            <v>8219</v>
          </cell>
          <cell r="J816">
            <v>8250</v>
          </cell>
          <cell r="K816">
            <v>8278</v>
          </cell>
          <cell r="L816">
            <v>8309</v>
          </cell>
          <cell r="M816">
            <v>8339</v>
          </cell>
          <cell r="N816">
            <v>8370</v>
          </cell>
          <cell r="O816">
            <v>8400</v>
          </cell>
          <cell r="P816">
            <v>8431</v>
          </cell>
          <cell r="Q816">
            <v>8462</v>
          </cell>
          <cell r="R816">
            <v>8492</v>
          </cell>
          <cell r="S816">
            <v>8523</v>
          </cell>
          <cell r="T816">
            <v>8553</v>
          </cell>
          <cell r="U816">
            <v>8584</v>
          </cell>
          <cell r="V816">
            <v>8615</v>
          </cell>
          <cell r="W816">
            <v>8644</v>
          </cell>
          <cell r="X816">
            <v>8675</v>
          </cell>
          <cell r="Y816">
            <v>8705</v>
          </cell>
          <cell r="Z816">
            <v>8736</v>
          </cell>
          <cell r="AA816">
            <v>8766</v>
          </cell>
          <cell r="AB816">
            <v>8797</v>
          </cell>
          <cell r="AC816">
            <v>8828</v>
          </cell>
          <cell r="AD816">
            <v>8858</v>
          </cell>
          <cell r="AE816">
            <v>8889</v>
          </cell>
          <cell r="AF816">
            <v>8919</v>
          </cell>
          <cell r="AG816">
            <v>8950</v>
          </cell>
          <cell r="AH816">
            <v>8981</v>
          </cell>
          <cell r="AI816">
            <v>9009</v>
          </cell>
          <cell r="AJ816">
            <v>9040</v>
          </cell>
          <cell r="AK816">
            <v>9070</v>
          </cell>
          <cell r="AL816">
            <v>9101</v>
          </cell>
          <cell r="AM816">
            <v>9131</v>
          </cell>
          <cell r="AN816">
            <v>9162</v>
          </cell>
          <cell r="AO816">
            <v>9193</v>
          </cell>
          <cell r="AP816">
            <v>9223</v>
          </cell>
          <cell r="AQ816">
            <v>9254</v>
          </cell>
          <cell r="AR816">
            <v>9284</v>
          </cell>
        </row>
        <row r="817">
          <cell r="A817" t="str">
            <v>MYLAN LABS, INC.</v>
          </cell>
          <cell r="B817" t="str">
            <v>HYDRALAZINE HCL 07/1984 M/I</v>
          </cell>
          <cell r="C817" t="str">
            <v>Sales $</v>
          </cell>
          <cell r="D817" t="str">
            <v>07/1984 M/I</v>
          </cell>
          <cell r="F817" t="str">
            <v>07</v>
          </cell>
          <cell r="G817" t="str">
            <v>1984</v>
          </cell>
          <cell r="H817" t="str">
            <v>07/1/1984</v>
          </cell>
          <cell r="I817">
            <v>9680</v>
          </cell>
          <cell r="J817">
            <v>9711</v>
          </cell>
          <cell r="K817">
            <v>9739</v>
          </cell>
          <cell r="L817">
            <v>9770</v>
          </cell>
          <cell r="M817">
            <v>9800</v>
          </cell>
          <cell r="N817">
            <v>9831</v>
          </cell>
          <cell r="O817">
            <v>9861</v>
          </cell>
          <cell r="P817">
            <v>9892</v>
          </cell>
          <cell r="Q817">
            <v>9923</v>
          </cell>
          <cell r="R817">
            <v>9953</v>
          </cell>
          <cell r="S817">
            <v>9984</v>
          </cell>
          <cell r="T817">
            <v>10014</v>
          </cell>
          <cell r="U817">
            <v>10045</v>
          </cell>
          <cell r="V817">
            <v>10076</v>
          </cell>
          <cell r="W817">
            <v>10105</v>
          </cell>
          <cell r="X817">
            <v>10136</v>
          </cell>
          <cell r="Y817">
            <v>10166</v>
          </cell>
          <cell r="Z817">
            <v>10197</v>
          </cell>
          <cell r="AA817">
            <v>10227</v>
          </cell>
          <cell r="AB817">
            <v>10258</v>
          </cell>
          <cell r="AC817">
            <v>10289</v>
          </cell>
          <cell r="AD817">
            <v>10319</v>
          </cell>
          <cell r="AE817">
            <v>10350</v>
          </cell>
          <cell r="AF817">
            <v>10380</v>
          </cell>
          <cell r="AG817">
            <v>10411</v>
          </cell>
          <cell r="AH817">
            <v>10442</v>
          </cell>
          <cell r="AI817">
            <v>10470</v>
          </cell>
          <cell r="AJ817">
            <v>10501</v>
          </cell>
          <cell r="AK817">
            <v>10531</v>
          </cell>
          <cell r="AL817">
            <v>10562</v>
          </cell>
          <cell r="AM817">
            <v>10592</v>
          </cell>
          <cell r="AN817">
            <v>10623</v>
          </cell>
          <cell r="AO817">
            <v>10654</v>
          </cell>
          <cell r="AP817">
            <v>10684</v>
          </cell>
          <cell r="AQ817">
            <v>10715</v>
          </cell>
          <cell r="AR817">
            <v>10745</v>
          </cell>
        </row>
        <row r="818">
          <cell r="A818" t="str">
            <v>MYLAN LABS, INC.</v>
          </cell>
          <cell r="B818" t="str">
            <v>HYDROCHLOROTHIAZIDE 02/2000 MYN</v>
          </cell>
          <cell r="C818" t="str">
            <v>Sales $</v>
          </cell>
          <cell r="D818" t="str">
            <v>02/2000 MYN</v>
          </cell>
          <cell r="F818" t="str">
            <v>02</v>
          </cell>
          <cell r="G818" t="str">
            <v>2000</v>
          </cell>
          <cell r="H818" t="str">
            <v>02/1/2000</v>
          </cell>
          <cell r="I818">
            <v>3987</v>
          </cell>
          <cell r="J818">
            <v>4018</v>
          </cell>
          <cell r="K818">
            <v>4046</v>
          </cell>
          <cell r="L818">
            <v>4077</v>
          </cell>
          <cell r="M818">
            <v>4107</v>
          </cell>
          <cell r="N818">
            <v>4138</v>
          </cell>
          <cell r="O818">
            <v>4168</v>
          </cell>
          <cell r="P818">
            <v>4199</v>
          </cell>
          <cell r="Q818">
            <v>4230</v>
          </cell>
          <cell r="R818">
            <v>4260</v>
          </cell>
          <cell r="S818">
            <v>4291</v>
          </cell>
          <cell r="T818">
            <v>4321</v>
          </cell>
          <cell r="U818">
            <v>4352</v>
          </cell>
          <cell r="V818">
            <v>4383</v>
          </cell>
          <cell r="W818">
            <v>4412</v>
          </cell>
          <cell r="X818">
            <v>4443</v>
          </cell>
          <cell r="Y818">
            <v>4473</v>
          </cell>
          <cell r="Z818">
            <v>4504</v>
          </cell>
          <cell r="AA818">
            <v>4534</v>
          </cell>
          <cell r="AB818">
            <v>4565</v>
          </cell>
          <cell r="AC818">
            <v>4596</v>
          </cell>
          <cell r="AD818">
            <v>4626</v>
          </cell>
          <cell r="AE818">
            <v>4657</v>
          </cell>
          <cell r="AF818">
            <v>4687</v>
          </cell>
          <cell r="AG818">
            <v>4718</v>
          </cell>
          <cell r="AH818">
            <v>4749</v>
          </cell>
          <cell r="AI818">
            <v>4777</v>
          </cell>
          <cell r="AJ818">
            <v>4808</v>
          </cell>
          <cell r="AK818">
            <v>4838</v>
          </cell>
          <cell r="AL818">
            <v>4869</v>
          </cell>
          <cell r="AM818">
            <v>4899</v>
          </cell>
          <cell r="AN818">
            <v>4930</v>
          </cell>
          <cell r="AO818">
            <v>4961</v>
          </cell>
          <cell r="AP818">
            <v>4991</v>
          </cell>
          <cell r="AQ818">
            <v>5022</v>
          </cell>
          <cell r="AR818">
            <v>5052</v>
          </cell>
        </row>
        <row r="819">
          <cell r="A819" t="str">
            <v>MYLAN LABS, INC.</v>
          </cell>
          <cell r="B819" t="str">
            <v>HYDROCHLOROTHIAZIDE 12/1995 M/I</v>
          </cell>
          <cell r="C819" t="str">
            <v>Sales $</v>
          </cell>
          <cell r="D819" t="str">
            <v>12/1995 M/I</v>
          </cell>
          <cell r="F819" t="str">
            <v>12</v>
          </cell>
          <cell r="G819" t="str">
            <v>1995</v>
          </cell>
          <cell r="H819" t="str">
            <v>12/1/1995</v>
          </cell>
          <cell r="I819">
            <v>5510</v>
          </cell>
          <cell r="J819">
            <v>5541</v>
          </cell>
          <cell r="K819">
            <v>5569</v>
          </cell>
          <cell r="L819">
            <v>5600</v>
          </cell>
          <cell r="M819">
            <v>5630</v>
          </cell>
          <cell r="N819">
            <v>5661</v>
          </cell>
          <cell r="O819">
            <v>5691</v>
          </cell>
          <cell r="P819">
            <v>5722</v>
          </cell>
          <cell r="Q819">
            <v>5753</v>
          </cell>
          <cell r="R819">
            <v>5783</v>
          </cell>
          <cell r="S819">
            <v>5814</v>
          </cell>
          <cell r="T819">
            <v>5844</v>
          </cell>
          <cell r="U819">
            <v>5875</v>
          </cell>
          <cell r="V819">
            <v>5906</v>
          </cell>
          <cell r="W819">
            <v>5935</v>
          </cell>
          <cell r="X819">
            <v>5966</v>
          </cell>
          <cell r="Y819">
            <v>5996</v>
          </cell>
          <cell r="Z819">
            <v>6027</v>
          </cell>
          <cell r="AA819">
            <v>6057</v>
          </cell>
          <cell r="AB819">
            <v>6088</v>
          </cell>
          <cell r="AC819">
            <v>6119</v>
          </cell>
          <cell r="AD819">
            <v>6149</v>
          </cell>
          <cell r="AE819">
            <v>6180</v>
          </cell>
          <cell r="AF819">
            <v>6210</v>
          </cell>
          <cell r="AG819">
            <v>6241</v>
          </cell>
          <cell r="AH819">
            <v>6272</v>
          </cell>
          <cell r="AI819">
            <v>6300</v>
          </cell>
          <cell r="AJ819">
            <v>6331</v>
          </cell>
          <cell r="AK819">
            <v>6361</v>
          </cell>
          <cell r="AL819">
            <v>6392</v>
          </cell>
          <cell r="AM819">
            <v>6422</v>
          </cell>
          <cell r="AN819">
            <v>6453</v>
          </cell>
          <cell r="AO819">
            <v>6484</v>
          </cell>
          <cell r="AP819">
            <v>6514</v>
          </cell>
          <cell r="AQ819">
            <v>6545</v>
          </cell>
          <cell r="AR819">
            <v>6575</v>
          </cell>
        </row>
        <row r="820">
          <cell r="A820" t="str">
            <v>MYLAN LABS, INC.</v>
          </cell>
          <cell r="B820" t="str">
            <v>HYDROXYCHLOROQUINE SULF 08/1998 MYN</v>
          </cell>
          <cell r="C820" t="str">
            <v>Sales $</v>
          </cell>
          <cell r="D820" t="str">
            <v>08/1998 MYN</v>
          </cell>
          <cell r="F820" t="str">
            <v>08</v>
          </cell>
          <cell r="G820" t="str">
            <v>1998</v>
          </cell>
          <cell r="H820" t="str">
            <v>08/1/1998</v>
          </cell>
          <cell r="I820">
            <v>4536</v>
          </cell>
          <cell r="J820">
            <v>4567</v>
          </cell>
          <cell r="K820">
            <v>4595</v>
          </cell>
          <cell r="L820">
            <v>4626</v>
          </cell>
          <cell r="M820">
            <v>4656</v>
          </cell>
          <cell r="N820">
            <v>4687</v>
          </cell>
          <cell r="O820">
            <v>4717</v>
          </cell>
          <cell r="P820">
            <v>4748</v>
          </cell>
          <cell r="Q820">
            <v>4779</v>
          </cell>
          <cell r="R820">
            <v>4809</v>
          </cell>
          <cell r="S820">
            <v>4840</v>
          </cell>
          <cell r="T820">
            <v>4870</v>
          </cell>
          <cell r="U820">
            <v>4901</v>
          </cell>
          <cell r="V820">
            <v>4932</v>
          </cell>
          <cell r="W820">
            <v>4961</v>
          </cell>
          <cell r="X820">
            <v>4992</v>
          </cell>
          <cell r="Y820">
            <v>5022</v>
          </cell>
          <cell r="Z820">
            <v>5053</v>
          </cell>
          <cell r="AA820">
            <v>5083</v>
          </cell>
          <cell r="AB820">
            <v>5114</v>
          </cell>
          <cell r="AC820">
            <v>5145</v>
          </cell>
          <cell r="AD820">
            <v>5175</v>
          </cell>
          <cell r="AE820">
            <v>5206</v>
          </cell>
          <cell r="AF820">
            <v>5236</v>
          </cell>
          <cell r="AG820">
            <v>5267</v>
          </cell>
          <cell r="AH820">
            <v>5298</v>
          </cell>
          <cell r="AI820">
            <v>5326</v>
          </cell>
          <cell r="AJ820">
            <v>5357</v>
          </cell>
          <cell r="AK820">
            <v>5387</v>
          </cell>
          <cell r="AL820">
            <v>5418</v>
          </cell>
          <cell r="AM820">
            <v>5448</v>
          </cell>
          <cell r="AN820">
            <v>5479</v>
          </cell>
          <cell r="AO820">
            <v>5510</v>
          </cell>
          <cell r="AP820">
            <v>5540</v>
          </cell>
          <cell r="AQ820">
            <v>5571</v>
          </cell>
          <cell r="AR820">
            <v>5601</v>
          </cell>
        </row>
        <row r="821">
          <cell r="A821" t="str">
            <v>MYLAN LABS, INC.</v>
          </cell>
          <cell r="B821" t="str">
            <v>HYDROXYZINE HCL 08/2010 MYN</v>
          </cell>
          <cell r="C821" t="str">
            <v>Sales $</v>
          </cell>
          <cell r="D821" t="str">
            <v>08/2010 MYN</v>
          </cell>
          <cell r="F821" t="str">
            <v>08</v>
          </cell>
          <cell r="G821" t="str">
            <v>2010</v>
          </cell>
          <cell r="H821" t="str">
            <v>08/1/2010</v>
          </cell>
          <cell r="I821">
            <v>153</v>
          </cell>
          <cell r="J821">
            <v>184</v>
          </cell>
          <cell r="K821">
            <v>212</v>
          </cell>
          <cell r="L821">
            <v>243</v>
          </cell>
          <cell r="M821">
            <v>273</v>
          </cell>
          <cell r="N821">
            <v>304</v>
          </cell>
          <cell r="O821">
            <v>334</v>
          </cell>
          <cell r="P821">
            <v>365</v>
          </cell>
          <cell r="Q821">
            <v>396</v>
          </cell>
          <cell r="R821">
            <v>426</v>
          </cell>
          <cell r="S821">
            <v>457</v>
          </cell>
          <cell r="T821">
            <v>487</v>
          </cell>
          <cell r="U821">
            <v>518</v>
          </cell>
          <cell r="V821">
            <v>549</v>
          </cell>
          <cell r="W821">
            <v>578</v>
          </cell>
          <cell r="X821">
            <v>609</v>
          </cell>
          <cell r="Y821">
            <v>639</v>
          </cell>
          <cell r="Z821">
            <v>670</v>
          </cell>
          <cell r="AA821">
            <v>700</v>
          </cell>
          <cell r="AB821">
            <v>731</v>
          </cell>
          <cell r="AC821">
            <v>762</v>
          </cell>
          <cell r="AD821">
            <v>792</v>
          </cell>
          <cell r="AE821">
            <v>823</v>
          </cell>
          <cell r="AF821">
            <v>853</v>
          </cell>
          <cell r="AG821">
            <v>884</v>
          </cell>
          <cell r="AH821">
            <v>915</v>
          </cell>
          <cell r="AI821">
            <v>943</v>
          </cell>
          <cell r="AJ821">
            <v>974</v>
          </cell>
          <cell r="AK821">
            <v>1004</v>
          </cell>
          <cell r="AL821">
            <v>1035</v>
          </cell>
          <cell r="AM821">
            <v>1065</v>
          </cell>
          <cell r="AN821">
            <v>1096</v>
          </cell>
          <cell r="AO821">
            <v>1127</v>
          </cell>
          <cell r="AP821">
            <v>1157</v>
          </cell>
          <cell r="AQ821">
            <v>1188</v>
          </cell>
          <cell r="AR821">
            <v>1218</v>
          </cell>
        </row>
        <row r="822">
          <cell r="A822" t="str">
            <v>MYLAN LABS, INC.</v>
          </cell>
          <cell r="B822" t="str">
            <v>HYDROXYZINE HCL 12/2007 M/I</v>
          </cell>
          <cell r="C822" t="str">
            <v>Sales $</v>
          </cell>
          <cell r="D822" t="str">
            <v>12/2007 M/I</v>
          </cell>
          <cell r="F822" t="str">
            <v>12</v>
          </cell>
          <cell r="G822" t="str">
            <v>2007</v>
          </cell>
          <cell r="H822" t="str">
            <v>12/1/2007</v>
          </cell>
          <cell r="I822">
            <v>1127</v>
          </cell>
          <cell r="J822">
            <v>1158</v>
          </cell>
          <cell r="K822">
            <v>1186</v>
          </cell>
          <cell r="L822">
            <v>1217</v>
          </cell>
          <cell r="M822">
            <v>1247</v>
          </cell>
          <cell r="N822">
            <v>1278</v>
          </cell>
          <cell r="O822">
            <v>1308</v>
          </cell>
          <cell r="P822">
            <v>1339</v>
          </cell>
          <cell r="Q822">
            <v>1370</v>
          </cell>
          <cell r="R822">
            <v>1400</v>
          </cell>
          <cell r="S822">
            <v>1431</v>
          </cell>
          <cell r="T822">
            <v>1461</v>
          </cell>
          <cell r="U822">
            <v>1492</v>
          </cell>
          <cell r="V822">
            <v>1523</v>
          </cell>
          <cell r="W822">
            <v>1552</v>
          </cell>
          <cell r="X822">
            <v>1583</v>
          </cell>
          <cell r="Y822">
            <v>1613</v>
          </cell>
          <cell r="Z822">
            <v>1644</v>
          </cell>
          <cell r="AA822">
            <v>1674</v>
          </cell>
          <cell r="AB822">
            <v>1705</v>
          </cell>
          <cell r="AC822">
            <v>1736</v>
          </cell>
          <cell r="AD822">
            <v>1766</v>
          </cell>
          <cell r="AE822">
            <v>1797</v>
          </cell>
          <cell r="AF822">
            <v>1827</v>
          </cell>
          <cell r="AG822">
            <v>1858</v>
          </cell>
          <cell r="AH822">
            <v>1889</v>
          </cell>
          <cell r="AI822">
            <v>1917</v>
          </cell>
          <cell r="AJ822">
            <v>1948</v>
          </cell>
          <cell r="AK822">
            <v>1978</v>
          </cell>
          <cell r="AL822">
            <v>2009</v>
          </cell>
          <cell r="AM822">
            <v>2039</v>
          </cell>
          <cell r="AN822">
            <v>2070</v>
          </cell>
          <cell r="AO822">
            <v>2101</v>
          </cell>
          <cell r="AP822">
            <v>2131</v>
          </cell>
          <cell r="AQ822">
            <v>2162</v>
          </cell>
          <cell r="AR822">
            <v>2192</v>
          </cell>
        </row>
        <row r="823">
          <cell r="A823" t="str">
            <v>MYLAN LABS, INC.</v>
          </cell>
          <cell r="B823" t="str">
            <v>HYDROXYZINE PAM 12/2007 M/I</v>
          </cell>
          <cell r="C823" t="str">
            <v>Sales $</v>
          </cell>
          <cell r="D823" t="str">
            <v>12/2007 M/I</v>
          </cell>
          <cell r="F823" t="str">
            <v>12</v>
          </cell>
          <cell r="G823" t="str">
            <v>2007</v>
          </cell>
          <cell r="H823" t="str">
            <v>12/1/2007</v>
          </cell>
          <cell r="I823">
            <v>1127</v>
          </cell>
          <cell r="J823">
            <v>1158</v>
          </cell>
          <cell r="K823">
            <v>1186</v>
          </cell>
          <cell r="L823">
            <v>1217</v>
          </cell>
          <cell r="M823">
            <v>1247</v>
          </cell>
          <cell r="N823">
            <v>1278</v>
          </cell>
          <cell r="O823">
            <v>1308</v>
          </cell>
          <cell r="P823">
            <v>1339</v>
          </cell>
          <cell r="Q823">
            <v>1370</v>
          </cell>
          <cell r="R823">
            <v>1400</v>
          </cell>
          <cell r="S823">
            <v>1431</v>
          </cell>
          <cell r="T823">
            <v>1461</v>
          </cell>
          <cell r="U823">
            <v>1492</v>
          </cell>
          <cell r="V823">
            <v>1523</v>
          </cell>
          <cell r="W823">
            <v>1552</v>
          </cell>
          <cell r="X823">
            <v>1583</v>
          </cell>
          <cell r="Y823">
            <v>1613</v>
          </cell>
          <cell r="Z823">
            <v>1644</v>
          </cell>
          <cell r="AA823">
            <v>1674</v>
          </cell>
          <cell r="AB823">
            <v>1705</v>
          </cell>
          <cell r="AC823">
            <v>1736</v>
          </cell>
          <cell r="AD823">
            <v>1766</v>
          </cell>
          <cell r="AE823">
            <v>1797</v>
          </cell>
          <cell r="AF823">
            <v>1827</v>
          </cell>
          <cell r="AG823">
            <v>1858</v>
          </cell>
          <cell r="AH823">
            <v>1889</v>
          </cell>
          <cell r="AI823">
            <v>1917</v>
          </cell>
          <cell r="AJ823">
            <v>1948</v>
          </cell>
          <cell r="AK823">
            <v>1978</v>
          </cell>
          <cell r="AL823">
            <v>2009</v>
          </cell>
          <cell r="AM823">
            <v>2039</v>
          </cell>
          <cell r="AN823">
            <v>2070</v>
          </cell>
          <cell r="AO823">
            <v>2101</v>
          </cell>
          <cell r="AP823">
            <v>2131</v>
          </cell>
          <cell r="AQ823">
            <v>2162</v>
          </cell>
          <cell r="AR823">
            <v>2192</v>
          </cell>
        </row>
        <row r="824">
          <cell r="A824" t="str">
            <v>MYLAN LABS, INC.</v>
          </cell>
          <cell r="B824" t="str">
            <v>IBANDRONATE SOD 03/2012 MYN</v>
          </cell>
          <cell r="C824" t="str">
            <v>Sales $</v>
          </cell>
          <cell r="D824" t="str">
            <v>03/2012 MYN</v>
          </cell>
          <cell r="F824" t="str">
            <v>03</v>
          </cell>
          <cell r="G824" t="str">
            <v>2012</v>
          </cell>
          <cell r="H824" t="str">
            <v>03/1/2012</v>
          </cell>
          <cell r="I824">
            <v>-425</v>
          </cell>
          <cell r="J824">
            <v>-394</v>
          </cell>
          <cell r="K824">
            <v>-366</v>
          </cell>
          <cell r="L824">
            <v>-335</v>
          </cell>
          <cell r="M824">
            <v>-305</v>
          </cell>
          <cell r="N824">
            <v>-274</v>
          </cell>
          <cell r="O824">
            <v>-244</v>
          </cell>
          <cell r="P824">
            <v>-213</v>
          </cell>
          <cell r="Q824">
            <v>-182</v>
          </cell>
          <cell r="R824">
            <v>-152</v>
          </cell>
          <cell r="S824">
            <v>-121</v>
          </cell>
          <cell r="T824">
            <v>-91</v>
          </cell>
          <cell r="U824">
            <v>-60</v>
          </cell>
          <cell r="V824">
            <v>-29</v>
          </cell>
          <cell r="W824">
            <v>0</v>
          </cell>
          <cell r="X824">
            <v>31</v>
          </cell>
          <cell r="Y824">
            <v>61</v>
          </cell>
          <cell r="Z824">
            <v>92</v>
          </cell>
          <cell r="AA824">
            <v>122</v>
          </cell>
          <cell r="AB824">
            <v>153</v>
          </cell>
          <cell r="AC824">
            <v>184</v>
          </cell>
          <cell r="AD824">
            <v>214</v>
          </cell>
          <cell r="AE824">
            <v>245</v>
          </cell>
          <cell r="AF824">
            <v>275</v>
          </cell>
          <cell r="AG824">
            <v>306</v>
          </cell>
          <cell r="AH824">
            <v>337</v>
          </cell>
          <cell r="AI824">
            <v>365</v>
          </cell>
          <cell r="AJ824">
            <v>396</v>
          </cell>
          <cell r="AK824">
            <v>426</v>
          </cell>
          <cell r="AL824">
            <v>457</v>
          </cell>
          <cell r="AM824">
            <v>487</v>
          </cell>
          <cell r="AN824">
            <v>518</v>
          </cell>
          <cell r="AO824">
            <v>549</v>
          </cell>
          <cell r="AP824">
            <v>579</v>
          </cell>
          <cell r="AQ824">
            <v>610</v>
          </cell>
          <cell r="AR824">
            <v>640</v>
          </cell>
        </row>
        <row r="825">
          <cell r="A825" t="str">
            <v>MYLAN LABS, INC.</v>
          </cell>
          <cell r="B825" t="str">
            <v>IBUPROFEN (RX) 01/1987 MYN</v>
          </cell>
          <cell r="C825" t="str">
            <v>Sales $</v>
          </cell>
          <cell r="D825" t="str">
            <v>01/1987 MYN</v>
          </cell>
          <cell r="F825" t="str">
            <v>01</v>
          </cell>
          <cell r="G825" t="str">
            <v>1987</v>
          </cell>
          <cell r="H825" t="str">
            <v>01/1/1987</v>
          </cell>
          <cell r="I825">
            <v>8766</v>
          </cell>
          <cell r="J825">
            <v>8797</v>
          </cell>
          <cell r="K825">
            <v>8825</v>
          </cell>
          <cell r="L825">
            <v>8856</v>
          </cell>
          <cell r="M825">
            <v>8886</v>
          </cell>
          <cell r="N825">
            <v>8917</v>
          </cell>
          <cell r="O825">
            <v>8947</v>
          </cell>
          <cell r="P825">
            <v>8978</v>
          </cell>
          <cell r="Q825">
            <v>9009</v>
          </cell>
          <cell r="R825">
            <v>9039</v>
          </cell>
          <cell r="S825">
            <v>9070</v>
          </cell>
          <cell r="T825">
            <v>9100</v>
          </cell>
          <cell r="U825">
            <v>9131</v>
          </cell>
          <cell r="V825">
            <v>9162</v>
          </cell>
          <cell r="W825">
            <v>9191</v>
          </cell>
          <cell r="X825">
            <v>9222</v>
          </cell>
          <cell r="Y825">
            <v>9252</v>
          </cell>
          <cell r="Z825">
            <v>9283</v>
          </cell>
          <cell r="AA825">
            <v>9313</v>
          </cell>
          <cell r="AB825">
            <v>9344</v>
          </cell>
          <cell r="AC825">
            <v>9375</v>
          </cell>
          <cell r="AD825">
            <v>9405</v>
          </cell>
          <cell r="AE825">
            <v>9436</v>
          </cell>
          <cell r="AF825">
            <v>9466</v>
          </cell>
          <cell r="AG825">
            <v>9497</v>
          </cell>
          <cell r="AH825">
            <v>9528</v>
          </cell>
          <cell r="AI825">
            <v>9556</v>
          </cell>
          <cell r="AJ825">
            <v>9587</v>
          </cell>
          <cell r="AK825">
            <v>9617</v>
          </cell>
          <cell r="AL825">
            <v>9648</v>
          </cell>
          <cell r="AM825">
            <v>9678</v>
          </cell>
          <cell r="AN825">
            <v>9709</v>
          </cell>
          <cell r="AO825">
            <v>9740</v>
          </cell>
          <cell r="AP825">
            <v>9770</v>
          </cell>
          <cell r="AQ825">
            <v>9801</v>
          </cell>
          <cell r="AR825">
            <v>9831</v>
          </cell>
        </row>
        <row r="826">
          <cell r="A826" t="str">
            <v>MYLAN LABS, INC.</v>
          </cell>
          <cell r="B826" t="str">
            <v>IBUPROFEN (RX) 07/1985 M/I</v>
          </cell>
          <cell r="C826" t="str">
            <v>Sales $</v>
          </cell>
          <cell r="D826" t="str">
            <v>07/1985 M/I</v>
          </cell>
          <cell r="F826" t="str">
            <v>07</v>
          </cell>
          <cell r="G826" t="str">
            <v>1985</v>
          </cell>
          <cell r="H826" t="str">
            <v>07/1/1985</v>
          </cell>
          <cell r="I826">
            <v>9315</v>
          </cell>
          <cell r="J826">
            <v>9346</v>
          </cell>
          <cell r="K826">
            <v>9374</v>
          </cell>
          <cell r="L826">
            <v>9405</v>
          </cell>
          <cell r="M826">
            <v>9435</v>
          </cell>
          <cell r="N826">
            <v>9466</v>
          </cell>
          <cell r="O826">
            <v>9496</v>
          </cell>
          <cell r="P826">
            <v>9527</v>
          </cell>
          <cell r="Q826">
            <v>9558</v>
          </cell>
          <cell r="R826">
            <v>9588</v>
          </cell>
          <cell r="S826">
            <v>9619</v>
          </cell>
          <cell r="T826">
            <v>9649</v>
          </cell>
          <cell r="U826">
            <v>9680</v>
          </cell>
          <cell r="V826">
            <v>9711</v>
          </cell>
          <cell r="W826">
            <v>9740</v>
          </cell>
          <cell r="X826">
            <v>9771</v>
          </cell>
          <cell r="Y826">
            <v>9801</v>
          </cell>
          <cell r="Z826">
            <v>9832</v>
          </cell>
          <cell r="AA826">
            <v>9862</v>
          </cell>
          <cell r="AB826">
            <v>9893</v>
          </cell>
          <cell r="AC826">
            <v>9924</v>
          </cell>
          <cell r="AD826">
            <v>9954</v>
          </cell>
          <cell r="AE826">
            <v>9985</v>
          </cell>
          <cell r="AF826">
            <v>10015</v>
          </cell>
          <cell r="AG826">
            <v>10046</v>
          </cell>
          <cell r="AH826">
            <v>10077</v>
          </cell>
          <cell r="AI826">
            <v>10105</v>
          </cell>
          <cell r="AJ826">
            <v>10136</v>
          </cell>
          <cell r="AK826">
            <v>10166</v>
          </cell>
          <cell r="AL826">
            <v>10197</v>
          </cell>
          <cell r="AM826">
            <v>10227</v>
          </cell>
          <cell r="AN826">
            <v>10258</v>
          </cell>
          <cell r="AO826">
            <v>10289</v>
          </cell>
          <cell r="AP826">
            <v>10319</v>
          </cell>
          <cell r="AQ826">
            <v>10350</v>
          </cell>
          <cell r="AR826">
            <v>10380</v>
          </cell>
        </row>
        <row r="827">
          <cell r="A827" t="str">
            <v>MYLAN LABS, INC.</v>
          </cell>
          <cell r="B827" t="str">
            <v>IBUTILIDE FUM 01/2010 M/I</v>
          </cell>
          <cell r="C827" t="str">
            <v>Sales $</v>
          </cell>
          <cell r="D827" t="str">
            <v>01/2010 M/I</v>
          </cell>
          <cell r="F827" t="str">
            <v>01</v>
          </cell>
          <cell r="G827" t="str">
            <v>2010</v>
          </cell>
          <cell r="H827" t="str">
            <v>01/1/2010</v>
          </cell>
          <cell r="I827">
            <v>365</v>
          </cell>
          <cell r="J827">
            <v>396</v>
          </cell>
          <cell r="K827">
            <v>424</v>
          </cell>
          <cell r="L827">
            <v>455</v>
          </cell>
          <cell r="M827">
            <v>485</v>
          </cell>
          <cell r="N827">
            <v>516</v>
          </cell>
          <cell r="O827">
            <v>546</v>
          </cell>
          <cell r="P827">
            <v>577</v>
          </cell>
          <cell r="Q827">
            <v>608</v>
          </cell>
          <cell r="R827">
            <v>638</v>
          </cell>
          <cell r="S827">
            <v>669</v>
          </cell>
          <cell r="T827">
            <v>699</v>
          </cell>
          <cell r="U827">
            <v>730</v>
          </cell>
          <cell r="V827">
            <v>761</v>
          </cell>
          <cell r="W827">
            <v>790</v>
          </cell>
          <cell r="X827">
            <v>821</v>
          </cell>
          <cell r="Y827">
            <v>851</v>
          </cell>
          <cell r="Z827">
            <v>882</v>
          </cell>
          <cell r="AA827">
            <v>912</v>
          </cell>
          <cell r="AB827">
            <v>943</v>
          </cell>
          <cell r="AC827">
            <v>974</v>
          </cell>
          <cell r="AD827">
            <v>1004</v>
          </cell>
          <cell r="AE827">
            <v>1035</v>
          </cell>
          <cell r="AF827">
            <v>1065</v>
          </cell>
          <cell r="AG827">
            <v>1096</v>
          </cell>
          <cell r="AH827">
            <v>1127</v>
          </cell>
          <cell r="AI827">
            <v>1155</v>
          </cell>
          <cell r="AJ827">
            <v>1186</v>
          </cell>
          <cell r="AK827">
            <v>1216</v>
          </cell>
          <cell r="AL827">
            <v>1247</v>
          </cell>
          <cell r="AM827">
            <v>1277</v>
          </cell>
          <cell r="AN827">
            <v>1308</v>
          </cell>
          <cell r="AO827">
            <v>1339</v>
          </cell>
          <cell r="AP827">
            <v>1369</v>
          </cell>
          <cell r="AQ827">
            <v>1400</v>
          </cell>
          <cell r="AR827">
            <v>1430</v>
          </cell>
        </row>
        <row r="828">
          <cell r="A828" t="str">
            <v>MYLAN LABS, INC.</v>
          </cell>
          <cell r="B828" t="str">
            <v>INDAPAMIDE 01/2003 M/I</v>
          </cell>
          <cell r="C828" t="str">
            <v>Sales $</v>
          </cell>
          <cell r="D828" t="str">
            <v>01/2003 M/I</v>
          </cell>
          <cell r="F828" t="str">
            <v>01</v>
          </cell>
          <cell r="G828" t="str">
            <v>2003</v>
          </cell>
          <cell r="H828" t="str">
            <v>01/1/2003</v>
          </cell>
          <cell r="I828">
            <v>2922</v>
          </cell>
          <cell r="J828">
            <v>2953</v>
          </cell>
          <cell r="K828">
            <v>2981</v>
          </cell>
          <cell r="L828">
            <v>3012</v>
          </cell>
          <cell r="M828">
            <v>3042</v>
          </cell>
          <cell r="N828">
            <v>3073</v>
          </cell>
          <cell r="O828">
            <v>3103</v>
          </cell>
          <cell r="P828">
            <v>3134</v>
          </cell>
          <cell r="Q828">
            <v>3165</v>
          </cell>
          <cell r="R828">
            <v>3195</v>
          </cell>
          <cell r="S828">
            <v>3226</v>
          </cell>
          <cell r="T828">
            <v>3256</v>
          </cell>
          <cell r="U828">
            <v>3287</v>
          </cell>
          <cell r="V828">
            <v>3318</v>
          </cell>
          <cell r="W828">
            <v>3347</v>
          </cell>
          <cell r="X828">
            <v>3378</v>
          </cell>
          <cell r="Y828">
            <v>3408</v>
          </cell>
          <cell r="Z828">
            <v>3439</v>
          </cell>
          <cell r="AA828">
            <v>3469</v>
          </cell>
          <cell r="AB828">
            <v>3500</v>
          </cell>
          <cell r="AC828">
            <v>3531</v>
          </cell>
          <cell r="AD828">
            <v>3561</v>
          </cell>
          <cell r="AE828">
            <v>3592</v>
          </cell>
          <cell r="AF828">
            <v>3622</v>
          </cell>
          <cell r="AG828">
            <v>3653</v>
          </cell>
          <cell r="AH828">
            <v>3684</v>
          </cell>
          <cell r="AI828">
            <v>3712</v>
          </cell>
          <cell r="AJ828">
            <v>3743</v>
          </cell>
          <cell r="AK828">
            <v>3773</v>
          </cell>
          <cell r="AL828">
            <v>3804</v>
          </cell>
          <cell r="AM828">
            <v>3834</v>
          </cell>
          <cell r="AN828">
            <v>3865</v>
          </cell>
          <cell r="AO828">
            <v>3896</v>
          </cell>
          <cell r="AP828">
            <v>3926</v>
          </cell>
          <cell r="AQ828">
            <v>3957</v>
          </cell>
          <cell r="AR828">
            <v>3987</v>
          </cell>
        </row>
        <row r="829">
          <cell r="A829" t="str">
            <v>MYLAN LABS, INC.</v>
          </cell>
          <cell r="B829" t="str">
            <v>INDAPAMIDE 04/1996 MYN</v>
          </cell>
          <cell r="C829" t="str">
            <v>Sales $</v>
          </cell>
          <cell r="D829" t="str">
            <v>04/1996 MYN</v>
          </cell>
          <cell r="F829" t="str">
            <v>04</v>
          </cell>
          <cell r="G829" t="str">
            <v>1996</v>
          </cell>
          <cell r="H829" t="str">
            <v>04/1/1996</v>
          </cell>
          <cell r="I829">
            <v>5388</v>
          </cell>
          <cell r="J829">
            <v>5419</v>
          </cell>
          <cell r="K829">
            <v>5447</v>
          </cell>
          <cell r="L829">
            <v>5478</v>
          </cell>
          <cell r="M829">
            <v>5508</v>
          </cell>
          <cell r="N829">
            <v>5539</v>
          </cell>
          <cell r="O829">
            <v>5569</v>
          </cell>
          <cell r="P829">
            <v>5600</v>
          </cell>
          <cell r="Q829">
            <v>5631</v>
          </cell>
          <cell r="R829">
            <v>5661</v>
          </cell>
          <cell r="S829">
            <v>5692</v>
          </cell>
          <cell r="T829">
            <v>5722</v>
          </cell>
          <cell r="U829">
            <v>5753</v>
          </cell>
          <cell r="V829">
            <v>5784</v>
          </cell>
          <cell r="W829">
            <v>5813</v>
          </cell>
          <cell r="X829">
            <v>5844</v>
          </cell>
          <cell r="Y829">
            <v>5874</v>
          </cell>
          <cell r="Z829">
            <v>5905</v>
          </cell>
          <cell r="AA829">
            <v>5935</v>
          </cell>
          <cell r="AB829">
            <v>5966</v>
          </cell>
          <cell r="AC829">
            <v>5997</v>
          </cell>
          <cell r="AD829">
            <v>6027</v>
          </cell>
          <cell r="AE829">
            <v>6058</v>
          </cell>
          <cell r="AF829">
            <v>6088</v>
          </cell>
          <cell r="AG829">
            <v>6119</v>
          </cell>
          <cell r="AH829">
            <v>6150</v>
          </cell>
          <cell r="AI829">
            <v>6178</v>
          </cell>
          <cell r="AJ829">
            <v>6209</v>
          </cell>
          <cell r="AK829">
            <v>6239</v>
          </cell>
          <cell r="AL829">
            <v>6270</v>
          </cell>
          <cell r="AM829">
            <v>6300</v>
          </cell>
          <cell r="AN829">
            <v>6331</v>
          </cell>
          <cell r="AO829">
            <v>6362</v>
          </cell>
          <cell r="AP829">
            <v>6392</v>
          </cell>
          <cell r="AQ829">
            <v>6423</v>
          </cell>
          <cell r="AR829">
            <v>6453</v>
          </cell>
        </row>
        <row r="830">
          <cell r="A830" t="str">
            <v>MYLAN LABS, INC.</v>
          </cell>
          <cell r="B830" t="str">
            <v>INDOMETHACIN 04/1984 MYN</v>
          </cell>
          <cell r="C830" t="str">
            <v>Sales $</v>
          </cell>
          <cell r="D830" t="str">
            <v>04/1984 MYN</v>
          </cell>
          <cell r="F830" t="str">
            <v>04</v>
          </cell>
          <cell r="G830" t="str">
            <v>1984</v>
          </cell>
          <cell r="H830" t="str">
            <v>04/1/1984</v>
          </cell>
          <cell r="I830">
            <v>9771</v>
          </cell>
          <cell r="J830">
            <v>9802</v>
          </cell>
          <cell r="K830">
            <v>9830</v>
          </cell>
          <cell r="L830">
            <v>9861</v>
          </cell>
          <cell r="M830">
            <v>9891</v>
          </cell>
          <cell r="N830">
            <v>9922</v>
          </cell>
          <cell r="O830">
            <v>9952</v>
          </cell>
          <cell r="P830">
            <v>9983</v>
          </cell>
          <cell r="Q830">
            <v>10014</v>
          </cell>
          <cell r="R830">
            <v>10044</v>
          </cell>
          <cell r="S830">
            <v>10075</v>
          </cell>
          <cell r="T830">
            <v>10105</v>
          </cell>
          <cell r="U830">
            <v>10136</v>
          </cell>
          <cell r="V830">
            <v>10167</v>
          </cell>
          <cell r="W830">
            <v>10196</v>
          </cell>
          <cell r="X830">
            <v>10227</v>
          </cell>
          <cell r="Y830">
            <v>10257</v>
          </cell>
          <cell r="Z830">
            <v>10288</v>
          </cell>
          <cell r="AA830">
            <v>10318</v>
          </cell>
          <cell r="AB830">
            <v>10349</v>
          </cell>
          <cell r="AC830">
            <v>10380</v>
          </cell>
          <cell r="AD830">
            <v>10410</v>
          </cell>
          <cell r="AE830">
            <v>10441</v>
          </cell>
          <cell r="AF830">
            <v>10471</v>
          </cell>
          <cell r="AG830">
            <v>10502</v>
          </cell>
          <cell r="AH830">
            <v>10533</v>
          </cell>
          <cell r="AI830">
            <v>10561</v>
          </cell>
          <cell r="AJ830">
            <v>10592</v>
          </cell>
          <cell r="AK830">
            <v>10622</v>
          </cell>
          <cell r="AL830">
            <v>10653</v>
          </cell>
          <cell r="AM830">
            <v>10683</v>
          </cell>
          <cell r="AN830">
            <v>10714</v>
          </cell>
          <cell r="AO830">
            <v>10745</v>
          </cell>
          <cell r="AP830">
            <v>10775</v>
          </cell>
          <cell r="AQ830">
            <v>10806</v>
          </cell>
          <cell r="AR830">
            <v>10836</v>
          </cell>
        </row>
        <row r="831">
          <cell r="A831" t="str">
            <v>MYLAN LABS, INC.</v>
          </cell>
          <cell r="B831" t="str">
            <v>INDOMETHACIN 11/1985 M/I</v>
          </cell>
          <cell r="C831" t="str">
            <v>Sales $</v>
          </cell>
          <cell r="D831" t="str">
            <v>11/1985 M/I</v>
          </cell>
          <cell r="F831" t="str">
            <v>11</v>
          </cell>
          <cell r="G831" t="str">
            <v>1985</v>
          </cell>
          <cell r="H831" t="str">
            <v>11/1/1985</v>
          </cell>
          <cell r="I831">
            <v>9192</v>
          </cell>
          <cell r="J831">
            <v>9223</v>
          </cell>
          <cell r="K831">
            <v>9251</v>
          </cell>
          <cell r="L831">
            <v>9282</v>
          </cell>
          <cell r="M831">
            <v>9312</v>
          </cell>
          <cell r="N831">
            <v>9343</v>
          </cell>
          <cell r="O831">
            <v>9373</v>
          </cell>
          <cell r="P831">
            <v>9404</v>
          </cell>
          <cell r="Q831">
            <v>9435</v>
          </cell>
          <cell r="R831">
            <v>9465</v>
          </cell>
          <cell r="S831">
            <v>9496</v>
          </cell>
          <cell r="T831">
            <v>9526</v>
          </cell>
          <cell r="U831">
            <v>9557</v>
          </cell>
          <cell r="V831">
            <v>9588</v>
          </cell>
          <cell r="W831">
            <v>9617</v>
          </cell>
          <cell r="X831">
            <v>9648</v>
          </cell>
          <cell r="Y831">
            <v>9678</v>
          </cell>
          <cell r="Z831">
            <v>9709</v>
          </cell>
          <cell r="AA831">
            <v>9739</v>
          </cell>
          <cell r="AB831">
            <v>9770</v>
          </cell>
          <cell r="AC831">
            <v>9801</v>
          </cell>
          <cell r="AD831">
            <v>9831</v>
          </cell>
          <cell r="AE831">
            <v>9862</v>
          </cell>
          <cell r="AF831">
            <v>9892</v>
          </cell>
          <cell r="AG831">
            <v>9923</v>
          </cell>
          <cell r="AH831">
            <v>9954</v>
          </cell>
          <cell r="AI831">
            <v>9982</v>
          </cell>
          <cell r="AJ831">
            <v>10013</v>
          </cell>
          <cell r="AK831">
            <v>10043</v>
          </cell>
          <cell r="AL831">
            <v>10074</v>
          </cell>
          <cell r="AM831">
            <v>10104</v>
          </cell>
          <cell r="AN831">
            <v>10135</v>
          </cell>
          <cell r="AO831">
            <v>10166</v>
          </cell>
          <cell r="AP831">
            <v>10196</v>
          </cell>
          <cell r="AQ831">
            <v>10227</v>
          </cell>
          <cell r="AR831">
            <v>10257</v>
          </cell>
        </row>
        <row r="832">
          <cell r="A832" t="str">
            <v>MYLAN LABS, INC.</v>
          </cell>
          <cell r="B832" t="str">
            <v>IPRATROPIUM BR 01/1997 M+S</v>
          </cell>
          <cell r="C832" t="str">
            <v>Sales $</v>
          </cell>
          <cell r="D832" t="str">
            <v>01/1997 M+S</v>
          </cell>
          <cell r="F832" t="str">
            <v>01</v>
          </cell>
          <cell r="G832" t="str">
            <v>1997</v>
          </cell>
          <cell r="H832" t="str">
            <v>01/1/1997</v>
          </cell>
          <cell r="I832">
            <v>5113</v>
          </cell>
          <cell r="J832">
            <v>5144</v>
          </cell>
          <cell r="K832">
            <v>5172</v>
          </cell>
          <cell r="L832">
            <v>5203</v>
          </cell>
          <cell r="M832">
            <v>5233</v>
          </cell>
          <cell r="N832">
            <v>5264</v>
          </cell>
          <cell r="O832">
            <v>5294</v>
          </cell>
          <cell r="P832">
            <v>5325</v>
          </cell>
          <cell r="Q832">
            <v>5356</v>
          </cell>
          <cell r="R832">
            <v>5386</v>
          </cell>
          <cell r="S832">
            <v>5417</v>
          </cell>
          <cell r="T832">
            <v>5447</v>
          </cell>
          <cell r="U832">
            <v>5478</v>
          </cell>
          <cell r="V832">
            <v>5509</v>
          </cell>
          <cell r="W832">
            <v>5538</v>
          </cell>
          <cell r="X832">
            <v>5569</v>
          </cell>
          <cell r="Y832">
            <v>5599</v>
          </cell>
          <cell r="Z832">
            <v>5630</v>
          </cell>
          <cell r="AA832">
            <v>5660</v>
          </cell>
          <cell r="AB832">
            <v>5691</v>
          </cell>
          <cell r="AC832">
            <v>5722</v>
          </cell>
          <cell r="AD832">
            <v>5752</v>
          </cell>
          <cell r="AE832">
            <v>5783</v>
          </cell>
          <cell r="AF832">
            <v>5813</v>
          </cell>
          <cell r="AG832">
            <v>5844</v>
          </cell>
          <cell r="AH832">
            <v>5875</v>
          </cell>
          <cell r="AI832">
            <v>5903</v>
          </cell>
          <cell r="AJ832">
            <v>5934</v>
          </cell>
          <cell r="AK832">
            <v>5964</v>
          </cell>
          <cell r="AL832">
            <v>5995</v>
          </cell>
          <cell r="AM832">
            <v>6025</v>
          </cell>
          <cell r="AN832">
            <v>6056</v>
          </cell>
          <cell r="AO832">
            <v>6087</v>
          </cell>
          <cell r="AP832">
            <v>6117</v>
          </cell>
          <cell r="AQ832">
            <v>6148</v>
          </cell>
          <cell r="AR832">
            <v>6178</v>
          </cell>
        </row>
        <row r="833">
          <cell r="A833" t="str">
            <v>MYLAN LABS, INC.</v>
          </cell>
          <cell r="B833" t="str">
            <v>IPRATROPIUM BR 10/2009 MYN</v>
          </cell>
          <cell r="C833" t="str">
            <v>Sales $</v>
          </cell>
          <cell r="D833" t="str">
            <v>10/2009 MYN</v>
          </cell>
          <cell r="F833" t="str">
            <v>10</v>
          </cell>
          <cell r="G833" t="str">
            <v>2009</v>
          </cell>
          <cell r="H833" t="str">
            <v>10/1/2009</v>
          </cell>
          <cell r="I833">
            <v>457</v>
          </cell>
          <cell r="J833">
            <v>488</v>
          </cell>
          <cell r="K833">
            <v>516</v>
          </cell>
          <cell r="L833">
            <v>547</v>
          </cell>
          <cell r="M833">
            <v>577</v>
          </cell>
          <cell r="N833">
            <v>608</v>
          </cell>
          <cell r="O833">
            <v>638</v>
          </cell>
          <cell r="P833">
            <v>669</v>
          </cell>
          <cell r="Q833">
            <v>700</v>
          </cell>
          <cell r="R833">
            <v>730</v>
          </cell>
          <cell r="S833">
            <v>761</v>
          </cell>
          <cell r="T833">
            <v>791</v>
          </cell>
          <cell r="U833">
            <v>822</v>
          </cell>
          <cell r="V833">
            <v>853</v>
          </cell>
          <cell r="W833">
            <v>882</v>
          </cell>
          <cell r="X833">
            <v>913</v>
          </cell>
          <cell r="Y833">
            <v>943</v>
          </cell>
          <cell r="Z833">
            <v>974</v>
          </cell>
          <cell r="AA833">
            <v>1004</v>
          </cell>
          <cell r="AB833">
            <v>1035</v>
          </cell>
          <cell r="AC833">
            <v>1066</v>
          </cell>
          <cell r="AD833">
            <v>1096</v>
          </cell>
          <cell r="AE833">
            <v>1127</v>
          </cell>
          <cell r="AF833">
            <v>1157</v>
          </cell>
          <cell r="AG833">
            <v>1188</v>
          </cell>
          <cell r="AH833">
            <v>1219</v>
          </cell>
          <cell r="AI833">
            <v>1247</v>
          </cell>
          <cell r="AJ833">
            <v>1278</v>
          </cell>
          <cell r="AK833">
            <v>1308</v>
          </cell>
          <cell r="AL833">
            <v>1339</v>
          </cell>
          <cell r="AM833">
            <v>1369</v>
          </cell>
          <cell r="AN833">
            <v>1400</v>
          </cell>
          <cell r="AO833">
            <v>1431</v>
          </cell>
          <cell r="AP833">
            <v>1461</v>
          </cell>
          <cell r="AQ833">
            <v>1492</v>
          </cell>
          <cell r="AR833">
            <v>1522</v>
          </cell>
        </row>
        <row r="834">
          <cell r="A834" t="str">
            <v>MYLAN LABS, INC.</v>
          </cell>
          <cell r="B834" t="str">
            <v>IRBESARTAN 10/2012 MYN</v>
          </cell>
          <cell r="C834" t="str">
            <v>Sales $</v>
          </cell>
          <cell r="D834" t="str">
            <v>10/2012 MYN</v>
          </cell>
          <cell r="F834" t="str">
            <v>10</v>
          </cell>
          <cell r="G834" t="str">
            <v>2012</v>
          </cell>
          <cell r="H834" t="str">
            <v>10/1/2012</v>
          </cell>
          <cell r="I834">
            <v>-639</v>
          </cell>
          <cell r="J834">
            <v>-608</v>
          </cell>
          <cell r="K834">
            <v>-580</v>
          </cell>
          <cell r="L834">
            <v>-549</v>
          </cell>
          <cell r="M834">
            <v>-519</v>
          </cell>
          <cell r="N834">
            <v>-488</v>
          </cell>
          <cell r="O834">
            <v>-458</v>
          </cell>
          <cell r="P834">
            <v>-427</v>
          </cell>
          <cell r="Q834">
            <v>-396</v>
          </cell>
          <cell r="R834">
            <v>-366</v>
          </cell>
          <cell r="S834">
            <v>-335</v>
          </cell>
          <cell r="T834">
            <v>-305</v>
          </cell>
          <cell r="U834">
            <v>-274</v>
          </cell>
          <cell r="V834">
            <v>-243</v>
          </cell>
          <cell r="W834">
            <v>-214</v>
          </cell>
          <cell r="X834">
            <v>-183</v>
          </cell>
          <cell r="Y834">
            <v>-153</v>
          </cell>
          <cell r="Z834">
            <v>-122</v>
          </cell>
          <cell r="AA834">
            <v>-92</v>
          </cell>
          <cell r="AB834">
            <v>-61</v>
          </cell>
          <cell r="AC834">
            <v>-30</v>
          </cell>
          <cell r="AD834">
            <v>0</v>
          </cell>
          <cell r="AE834">
            <v>31</v>
          </cell>
          <cell r="AF834">
            <v>61</v>
          </cell>
          <cell r="AG834">
            <v>92</v>
          </cell>
          <cell r="AH834">
            <v>123</v>
          </cell>
          <cell r="AI834">
            <v>151</v>
          </cell>
          <cell r="AJ834">
            <v>182</v>
          </cell>
          <cell r="AK834">
            <v>212</v>
          </cell>
          <cell r="AL834">
            <v>243</v>
          </cell>
          <cell r="AM834">
            <v>273</v>
          </cell>
          <cell r="AN834">
            <v>304</v>
          </cell>
          <cell r="AO834">
            <v>335</v>
          </cell>
          <cell r="AP834">
            <v>365</v>
          </cell>
          <cell r="AQ834">
            <v>396</v>
          </cell>
          <cell r="AR834">
            <v>426</v>
          </cell>
        </row>
        <row r="835">
          <cell r="A835" t="str">
            <v>MYLAN LABS, INC.</v>
          </cell>
          <cell r="B835" t="str">
            <v>IRBESARTAN/HCTZ 10/2012 MYN</v>
          </cell>
          <cell r="C835" t="str">
            <v>Sales $</v>
          </cell>
          <cell r="D835" t="str">
            <v>10/2012 MYN</v>
          </cell>
          <cell r="F835" t="str">
            <v>10</v>
          </cell>
          <cell r="G835" t="str">
            <v>2012</v>
          </cell>
          <cell r="H835" t="str">
            <v>10/1/2012</v>
          </cell>
          <cell r="I835">
            <v>-639</v>
          </cell>
          <cell r="J835">
            <v>-608</v>
          </cell>
          <cell r="K835">
            <v>-580</v>
          </cell>
          <cell r="L835">
            <v>-549</v>
          </cell>
          <cell r="M835">
            <v>-519</v>
          </cell>
          <cell r="N835">
            <v>-488</v>
          </cell>
          <cell r="O835">
            <v>-458</v>
          </cell>
          <cell r="P835">
            <v>-427</v>
          </cell>
          <cell r="Q835">
            <v>-396</v>
          </cell>
          <cell r="R835">
            <v>-366</v>
          </cell>
          <cell r="S835">
            <v>-335</v>
          </cell>
          <cell r="T835">
            <v>-305</v>
          </cell>
          <cell r="U835">
            <v>-274</v>
          </cell>
          <cell r="V835">
            <v>-243</v>
          </cell>
          <cell r="W835">
            <v>-214</v>
          </cell>
          <cell r="X835">
            <v>-183</v>
          </cell>
          <cell r="Y835">
            <v>-153</v>
          </cell>
          <cell r="Z835">
            <v>-122</v>
          </cell>
          <cell r="AA835">
            <v>-92</v>
          </cell>
          <cell r="AB835">
            <v>-61</v>
          </cell>
          <cell r="AC835">
            <v>-30</v>
          </cell>
          <cell r="AD835">
            <v>0</v>
          </cell>
          <cell r="AE835">
            <v>31</v>
          </cell>
          <cell r="AF835">
            <v>61</v>
          </cell>
          <cell r="AG835">
            <v>92</v>
          </cell>
          <cell r="AH835">
            <v>123</v>
          </cell>
          <cell r="AI835">
            <v>151</v>
          </cell>
          <cell r="AJ835">
            <v>182</v>
          </cell>
          <cell r="AK835">
            <v>212</v>
          </cell>
          <cell r="AL835">
            <v>243</v>
          </cell>
          <cell r="AM835">
            <v>273</v>
          </cell>
          <cell r="AN835">
            <v>304</v>
          </cell>
          <cell r="AO835">
            <v>335</v>
          </cell>
          <cell r="AP835">
            <v>365</v>
          </cell>
          <cell r="AQ835">
            <v>396</v>
          </cell>
          <cell r="AR835">
            <v>426</v>
          </cell>
        </row>
        <row r="836">
          <cell r="A836" t="str">
            <v>MYLAN LABS, INC.</v>
          </cell>
          <cell r="B836" t="str">
            <v>ISONIAZID 03/2002 M/I</v>
          </cell>
          <cell r="C836" t="str">
            <v>Sales $</v>
          </cell>
          <cell r="D836" t="str">
            <v>03/2002 M/I</v>
          </cell>
          <cell r="F836" t="str">
            <v>03</v>
          </cell>
          <cell r="G836" t="str">
            <v>2002</v>
          </cell>
          <cell r="H836" t="str">
            <v>03/1/2002</v>
          </cell>
          <cell r="I836">
            <v>3228</v>
          </cell>
          <cell r="J836">
            <v>3259</v>
          </cell>
          <cell r="K836">
            <v>3287</v>
          </cell>
          <cell r="L836">
            <v>3318</v>
          </cell>
          <cell r="M836">
            <v>3348</v>
          </cell>
          <cell r="N836">
            <v>3379</v>
          </cell>
          <cell r="O836">
            <v>3409</v>
          </cell>
          <cell r="P836">
            <v>3440</v>
          </cell>
          <cell r="Q836">
            <v>3471</v>
          </cell>
          <cell r="R836">
            <v>3501</v>
          </cell>
          <cell r="S836">
            <v>3532</v>
          </cell>
          <cell r="T836">
            <v>3562</v>
          </cell>
          <cell r="U836">
            <v>3593</v>
          </cell>
          <cell r="V836">
            <v>3624</v>
          </cell>
          <cell r="W836">
            <v>3653</v>
          </cell>
          <cell r="X836">
            <v>3684</v>
          </cell>
          <cell r="Y836">
            <v>3714</v>
          </cell>
          <cell r="Z836">
            <v>3745</v>
          </cell>
          <cell r="AA836">
            <v>3775</v>
          </cell>
          <cell r="AB836">
            <v>3806</v>
          </cell>
          <cell r="AC836">
            <v>3837</v>
          </cell>
          <cell r="AD836">
            <v>3867</v>
          </cell>
          <cell r="AE836">
            <v>3898</v>
          </cell>
          <cell r="AF836">
            <v>3928</v>
          </cell>
          <cell r="AG836">
            <v>3959</v>
          </cell>
          <cell r="AH836">
            <v>3990</v>
          </cell>
          <cell r="AI836">
            <v>4018</v>
          </cell>
          <cell r="AJ836">
            <v>4049</v>
          </cell>
          <cell r="AK836">
            <v>4079</v>
          </cell>
          <cell r="AL836">
            <v>4110</v>
          </cell>
          <cell r="AM836">
            <v>4140</v>
          </cell>
          <cell r="AN836">
            <v>4171</v>
          </cell>
          <cell r="AO836">
            <v>4202</v>
          </cell>
          <cell r="AP836">
            <v>4232</v>
          </cell>
          <cell r="AQ836">
            <v>4263</v>
          </cell>
          <cell r="AR836">
            <v>4293</v>
          </cell>
        </row>
        <row r="837">
          <cell r="A837" t="str">
            <v>MYLAN LABS, INC.</v>
          </cell>
          <cell r="B837" t="str">
            <v>ISOSULFAN BLUE 08/2010 M/I</v>
          </cell>
          <cell r="C837" t="str">
            <v>Sales $</v>
          </cell>
          <cell r="D837" t="str">
            <v>08/2010 M/I</v>
          </cell>
          <cell r="F837" t="str">
            <v>08</v>
          </cell>
          <cell r="G837" t="str">
            <v>2010</v>
          </cell>
          <cell r="H837" t="str">
            <v>08/1/2010</v>
          </cell>
          <cell r="I837">
            <v>153</v>
          </cell>
          <cell r="J837">
            <v>184</v>
          </cell>
          <cell r="K837">
            <v>212</v>
          </cell>
          <cell r="L837">
            <v>243</v>
          </cell>
          <cell r="M837">
            <v>273</v>
          </cell>
          <cell r="N837">
            <v>304</v>
          </cell>
          <cell r="O837">
            <v>334</v>
          </cell>
          <cell r="P837">
            <v>365</v>
          </cell>
          <cell r="Q837">
            <v>396</v>
          </cell>
          <cell r="R837">
            <v>426</v>
          </cell>
          <cell r="S837">
            <v>457</v>
          </cell>
          <cell r="T837">
            <v>487</v>
          </cell>
          <cell r="U837">
            <v>518</v>
          </cell>
          <cell r="V837">
            <v>549</v>
          </cell>
          <cell r="W837">
            <v>578</v>
          </cell>
          <cell r="X837">
            <v>609</v>
          </cell>
          <cell r="Y837">
            <v>639</v>
          </cell>
          <cell r="Z837">
            <v>670</v>
          </cell>
          <cell r="AA837">
            <v>700</v>
          </cell>
          <cell r="AB837">
            <v>731</v>
          </cell>
          <cell r="AC837">
            <v>762</v>
          </cell>
          <cell r="AD837">
            <v>792</v>
          </cell>
          <cell r="AE837">
            <v>823</v>
          </cell>
          <cell r="AF837">
            <v>853</v>
          </cell>
          <cell r="AG837">
            <v>884</v>
          </cell>
          <cell r="AH837">
            <v>915</v>
          </cell>
          <cell r="AI837">
            <v>943</v>
          </cell>
          <cell r="AJ837">
            <v>974</v>
          </cell>
          <cell r="AK837">
            <v>1004</v>
          </cell>
          <cell r="AL837">
            <v>1035</v>
          </cell>
          <cell r="AM837">
            <v>1065</v>
          </cell>
          <cell r="AN837">
            <v>1096</v>
          </cell>
          <cell r="AO837">
            <v>1127</v>
          </cell>
          <cell r="AP837">
            <v>1157</v>
          </cell>
          <cell r="AQ837">
            <v>1188</v>
          </cell>
          <cell r="AR837">
            <v>1218</v>
          </cell>
        </row>
        <row r="838">
          <cell r="A838" t="str">
            <v>MYLAN LABS, INC.</v>
          </cell>
          <cell r="B838" t="str">
            <v>ITRACONAZOLE 08/2012 MYN</v>
          </cell>
          <cell r="C838" t="str">
            <v>Sales $</v>
          </cell>
          <cell r="D838" t="str">
            <v>08/2012 MYN</v>
          </cell>
          <cell r="F838" t="str">
            <v>08</v>
          </cell>
          <cell r="G838" t="str">
            <v>2012</v>
          </cell>
          <cell r="H838" t="str">
            <v>08/1/2012</v>
          </cell>
          <cell r="I838">
            <v>-578</v>
          </cell>
          <cell r="J838">
            <v>-547</v>
          </cell>
          <cell r="K838">
            <v>-519</v>
          </cell>
          <cell r="L838">
            <v>-488</v>
          </cell>
          <cell r="M838">
            <v>-458</v>
          </cell>
          <cell r="N838">
            <v>-427</v>
          </cell>
          <cell r="O838">
            <v>-397</v>
          </cell>
          <cell r="P838">
            <v>-366</v>
          </cell>
          <cell r="Q838">
            <v>-335</v>
          </cell>
          <cell r="R838">
            <v>-305</v>
          </cell>
          <cell r="S838">
            <v>-274</v>
          </cell>
          <cell r="T838">
            <v>-244</v>
          </cell>
          <cell r="U838">
            <v>-213</v>
          </cell>
          <cell r="V838">
            <v>-182</v>
          </cell>
          <cell r="W838">
            <v>-153</v>
          </cell>
          <cell r="X838">
            <v>-122</v>
          </cell>
          <cell r="Y838">
            <v>-92</v>
          </cell>
          <cell r="Z838">
            <v>-61</v>
          </cell>
          <cell r="AA838">
            <v>-31</v>
          </cell>
          <cell r="AB838">
            <v>0</v>
          </cell>
          <cell r="AC838">
            <v>31</v>
          </cell>
          <cell r="AD838">
            <v>61</v>
          </cell>
          <cell r="AE838">
            <v>92</v>
          </cell>
          <cell r="AF838">
            <v>122</v>
          </cell>
          <cell r="AG838">
            <v>153</v>
          </cell>
          <cell r="AH838">
            <v>184</v>
          </cell>
          <cell r="AI838">
            <v>212</v>
          </cell>
          <cell r="AJ838">
            <v>243</v>
          </cell>
          <cell r="AK838">
            <v>273</v>
          </cell>
          <cell r="AL838">
            <v>304</v>
          </cell>
          <cell r="AM838">
            <v>334</v>
          </cell>
          <cell r="AN838">
            <v>365</v>
          </cell>
          <cell r="AO838">
            <v>396</v>
          </cell>
          <cell r="AP838">
            <v>426</v>
          </cell>
          <cell r="AQ838">
            <v>457</v>
          </cell>
          <cell r="AR838">
            <v>487</v>
          </cell>
        </row>
        <row r="839">
          <cell r="A839" t="str">
            <v>MYLAN LABS, INC.</v>
          </cell>
          <cell r="B839" t="str">
            <v>KETAMINE HCL 12/2003 M/I</v>
          </cell>
          <cell r="C839" t="str">
            <v>Sales $</v>
          </cell>
          <cell r="D839" t="str">
            <v>12/2003 M/I</v>
          </cell>
          <cell r="F839" t="str">
            <v>12</v>
          </cell>
          <cell r="G839" t="str">
            <v>2003</v>
          </cell>
          <cell r="H839" t="str">
            <v>12/1/2003</v>
          </cell>
          <cell r="I839">
            <v>2588</v>
          </cell>
          <cell r="J839">
            <v>2619</v>
          </cell>
          <cell r="K839">
            <v>2647</v>
          </cell>
          <cell r="L839">
            <v>2678</v>
          </cell>
          <cell r="M839">
            <v>2708</v>
          </cell>
          <cell r="N839">
            <v>2739</v>
          </cell>
          <cell r="O839">
            <v>2769</v>
          </cell>
          <cell r="P839">
            <v>2800</v>
          </cell>
          <cell r="Q839">
            <v>2831</v>
          </cell>
          <cell r="R839">
            <v>2861</v>
          </cell>
          <cell r="S839">
            <v>2892</v>
          </cell>
          <cell r="T839">
            <v>2922</v>
          </cell>
          <cell r="U839">
            <v>2953</v>
          </cell>
          <cell r="V839">
            <v>2984</v>
          </cell>
          <cell r="W839">
            <v>3013</v>
          </cell>
          <cell r="X839">
            <v>3044</v>
          </cell>
          <cell r="Y839">
            <v>3074</v>
          </cell>
          <cell r="Z839">
            <v>3105</v>
          </cell>
          <cell r="AA839">
            <v>3135</v>
          </cell>
          <cell r="AB839">
            <v>3166</v>
          </cell>
          <cell r="AC839">
            <v>3197</v>
          </cell>
          <cell r="AD839">
            <v>3227</v>
          </cell>
          <cell r="AE839">
            <v>3258</v>
          </cell>
          <cell r="AF839">
            <v>3288</v>
          </cell>
          <cell r="AG839">
            <v>3319</v>
          </cell>
          <cell r="AH839">
            <v>3350</v>
          </cell>
          <cell r="AI839">
            <v>3378</v>
          </cell>
          <cell r="AJ839">
            <v>3409</v>
          </cell>
          <cell r="AK839">
            <v>3439</v>
          </cell>
          <cell r="AL839">
            <v>3470</v>
          </cell>
          <cell r="AM839">
            <v>3500</v>
          </cell>
          <cell r="AN839">
            <v>3531</v>
          </cell>
          <cell r="AO839">
            <v>3562</v>
          </cell>
          <cell r="AP839">
            <v>3592</v>
          </cell>
          <cell r="AQ839">
            <v>3623</v>
          </cell>
          <cell r="AR839">
            <v>3653</v>
          </cell>
        </row>
        <row r="840">
          <cell r="A840" t="str">
            <v>MYLAN LABS, INC.</v>
          </cell>
          <cell r="B840" t="str">
            <v>KETOCONAZOLE 04/2000 MYN</v>
          </cell>
          <cell r="C840" t="str">
            <v>Sales $</v>
          </cell>
          <cell r="D840" t="str">
            <v>04/2000 MYN</v>
          </cell>
          <cell r="F840" t="str">
            <v>04</v>
          </cell>
          <cell r="G840" t="str">
            <v>2000</v>
          </cell>
          <cell r="H840" t="str">
            <v>04/1/2000</v>
          </cell>
          <cell r="I840">
            <v>3927</v>
          </cell>
          <cell r="J840">
            <v>3958</v>
          </cell>
          <cell r="K840">
            <v>3986</v>
          </cell>
          <cell r="L840">
            <v>4017</v>
          </cell>
          <cell r="M840">
            <v>4047</v>
          </cell>
          <cell r="N840">
            <v>4078</v>
          </cell>
          <cell r="O840">
            <v>4108</v>
          </cell>
          <cell r="P840">
            <v>4139</v>
          </cell>
          <cell r="Q840">
            <v>4170</v>
          </cell>
          <cell r="R840">
            <v>4200</v>
          </cell>
          <cell r="S840">
            <v>4231</v>
          </cell>
          <cell r="T840">
            <v>4261</v>
          </cell>
          <cell r="U840">
            <v>4292</v>
          </cell>
          <cell r="V840">
            <v>4323</v>
          </cell>
          <cell r="W840">
            <v>4352</v>
          </cell>
          <cell r="X840">
            <v>4383</v>
          </cell>
          <cell r="Y840">
            <v>4413</v>
          </cell>
          <cell r="Z840">
            <v>4444</v>
          </cell>
          <cell r="AA840">
            <v>4474</v>
          </cell>
          <cell r="AB840">
            <v>4505</v>
          </cell>
          <cell r="AC840">
            <v>4536</v>
          </cell>
          <cell r="AD840">
            <v>4566</v>
          </cell>
          <cell r="AE840">
            <v>4597</v>
          </cell>
          <cell r="AF840">
            <v>4627</v>
          </cell>
          <cell r="AG840">
            <v>4658</v>
          </cell>
          <cell r="AH840">
            <v>4689</v>
          </cell>
          <cell r="AI840">
            <v>4717</v>
          </cell>
          <cell r="AJ840">
            <v>4748</v>
          </cell>
          <cell r="AK840">
            <v>4778</v>
          </cell>
          <cell r="AL840">
            <v>4809</v>
          </cell>
          <cell r="AM840">
            <v>4839</v>
          </cell>
          <cell r="AN840">
            <v>4870</v>
          </cell>
          <cell r="AO840">
            <v>4901</v>
          </cell>
          <cell r="AP840">
            <v>4931</v>
          </cell>
          <cell r="AQ840">
            <v>4962</v>
          </cell>
          <cell r="AR840">
            <v>4992</v>
          </cell>
        </row>
        <row r="841">
          <cell r="A841" t="str">
            <v>MYLAN LABS, INC.</v>
          </cell>
          <cell r="B841" t="str">
            <v>KETOPROFEN 02/1997 MYN</v>
          </cell>
          <cell r="C841" t="str">
            <v>Sales $</v>
          </cell>
          <cell r="D841" t="str">
            <v>02/1997 MYN</v>
          </cell>
          <cell r="F841" t="str">
            <v>02</v>
          </cell>
          <cell r="G841" t="str">
            <v>1997</v>
          </cell>
          <cell r="H841" t="str">
            <v>02/1/1997</v>
          </cell>
          <cell r="I841">
            <v>5082</v>
          </cell>
          <cell r="J841">
            <v>5113</v>
          </cell>
          <cell r="K841">
            <v>5141</v>
          </cell>
          <cell r="L841">
            <v>5172</v>
          </cell>
          <cell r="M841">
            <v>5202</v>
          </cell>
          <cell r="N841">
            <v>5233</v>
          </cell>
          <cell r="O841">
            <v>5263</v>
          </cell>
          <cell r="P841">
            <v>5294</v>
          </cell>
          <cell r="Q841">
            <v>5325</v>
          </cell>
          <cell r="R841">
            <v>5355</v>
          </cell>
          <cell r="S841">
            <v>5386</v>
          </cell>
          <cell r="T841">
            <v>5416</v>
          </cell>
          <cell r="U841">
            <v>5447</v>
          </cell>
          <cell r="V841">
            <v>5478</v>
          </cell>
          <cell r="W841">
            <v>5507</v>
          </cell>
          <cell r="X841">
            <v>5538</v>
          </cell>
          <cell r="Y841">
            <v>5568</v>
          </cell>
          <cell r="Z841">
            <v>5599</v>
          </cell>
          <cell r="AA841">
            <v>5629</v>
          </cell>
          <cell r="AB841">
            <v>5660</v>
          </cell>
          <cell r="AC841">
            <v>5691</v>
          </cell>
          <cell r="AD841">
            <v>5721</v>
          </cell>
          <cell r="AE841">
            <v>5752</v>
          </cell>
          <cell r="AF841">
            <v>5782</v>
          </cell>
          <cell r="AG841">
            <v>5813</v>
          </cell>
          <cell r="AH841">
            <v>5844</v>
          </cell>
          <cell r="AI841">
            <v>5872</v>
          </cell>
          <cell r="AJ841">
            <v>5903</v>
          </cell>
          <cell r="AK841">
            <v>5933</v>
          </cell>
          <cell r="AL841">
            <v>5964</v>
          </cell>
          <cell r="AM841">
            <v>5994</v>
          </cell>
          <cell r="AN841">
            <v>6025</v>
          </cell>
          <cell r="AO841">
            <v>6056</v>
          </cell>
          <cell r="AP841">
            <v>6086</v>
          </cell>
          <cell r="AQ841">
            <v>6117</v>
          </cell>
          <cell r="AR841">
            <v>6147</v>
          </cell>
        </row>
        <row r="842">
          <cell r="A842" t="str">
            <v>MYLAN LABS, INC.</v>
          </cell>
          <cell r="B842" t="str">
            <v>KETOROLAC TROMETH 03/1998 MYN</v>
          </cell>
          <cell r="C842" t="str">
            <v>Sales $</v>
          </cell>
          <cell r="D842" t="str">
            <v>03/1998 MYN</v>
          </cell>
          <cell r="F842" t="str">
            <v>03</v>
          </cell>
          <cell r="G842" t="str">
            <v>1998</v>
          </cell>
          <cell r="H842" t="str">
            <v>03/1/1998</v>
          </cell>
          <cell r="I842">
            <v>4689</v>
          </cell>
          <cell r="J842">
            <v>4720</v>
          </cell>
          <cell r="K842">
            <v>4748</v>
          </cell>
          <cell r="L842">
            <v>4779</v>
          </cell>
          <cell r="M842">
            <v>4809</v>
          </cell>
          <cell r="N842">
            <v>4840</v>
          </cell>
          <cell r="O842">
            <v>4870</v>
          </cell>
          <cell r="P842">
            <v>4901</v>
          </cell>
          <cell r="Q842">
            <v>4932</v>
          </cell>
          <cell r="R842">
            <v>4962</v>
          </cell>
          <cell r="S842">
            <v>4993</v>
          </cell>
          <cell r="T842">
            <v>5023</v>
          </cell>
          <cell r="U842">
            <v>5054</v>
          </cell>
          <cell r="V842">
            <v>5085</v>
          </cell>
          <cell r="W842">
            <v>5114</v>
          </cell>
          <cell r="X842">
            <v>5145</v>
          </cell>
          <cell r="Y842">
            <v>5175</v>
          </cell>
          <cell r="Z842">
            <v>5206</v>
          </cell>
          <cell r="AA842">
            <v>5236</v>
          </cell>
          <cell r="AB842">
            <v>5267</v>
          </cell>
          <cell r="AC842">
            <v>5298</v>
          </cell>
          <cell r="AD842">
            <v>5328</v>
          </cell>
          <cell r="AE842">
            <v>5359</v>
          </cell>
          <cell r="AF842">
            <v>5389</v>
          </cell>
          <cell r="AG842">
            <v>5420</v>
          </cell>
          <cell r="AH842">
            <v>5451</v>
          </cell>
          <cell r="AI842">
            <v>5479</v>
          </cell>
          <cell r="AJ842">
            <v>5510</v>
          </cell>
          <cell r="AK842">
            <v>5540</v>
          </cell>
          <cell r="AL842">
            <v>5571</v>
          </cell>
          <cell r="AM842">
            <v>5601</v>
          </cell>
          <cell r="AN842">
            <v>5632</v>
          </cell>
          <cell r="AO842">
            <v>5663</v>
          </cell>
          <cell r="AP842">
            <v>5693</v>
          </cell>
          <cell r="AQ842">
            <v>5724</v>
          </cell>
          <cell r="AR842">
            <v>5754</v>
          </cell>
        </row>
        <row r="843">
          <cell r="A843" t="str">
            <v>MYLAN LABS, INC.</v>
          </cell>
          <cell r="B843" t="str">
            <v>LABETALOL HCL 02/2000 M/I</v>
          </cell>
          <cell r="C843" t="str">
            <v>Sales $</v>
          </cell>
          <cell r="D843" t="str">
            <v>02/2000 M/I</v>
          </cell>
          <cell r="F843" t="str">
            <v>02</v>
          </cell>
          <cell r="G843" t="str">
            <v>2000</v>
          </cell>
          <cell r="H843" t="str">
            <v>02/1/2000</v>
          </cell>
          <cell r="I843">
            <v>3987</v>
          </cell>
          <cell r="J843">
            <v>4018</v>
          </cell>
          <cell r="K843">
            <v>4046</v>
          </cell>
          <cell r="L843">
            <v>4077</v>
          </cell>
          <cell r="M843">
            <v>4107</v>
          </cell>
          <cell r="N843">
            <v>4138</v>
          </cell>
          <cell r="O843">
            <v>4168</v>
          </cell>
          <cell r="P843">
            <v>4199</v>
          </cell>
          <cell r="Q843">
            <v>4230</v>
          </cell>
          <cell r="R843">
            <v>4260</v>
          </cell>
          <cell r="S843">
            <v>4291</v>
          </cell>
          <cell r="T843">
            <v>4321</v>
          </cell>
          <cell r="U843">
            <v>4352</v>
          </cell>
          <cell r="V843">
            <v>4383</v>
          </cell>
          <cell r="W843">
            <v>4412</v>
          </cell>
          <cell r="X843">
            <v>4443</v>
          </cell>
          <cell r="Y843">
            <v>4473</v>
          </cell>
          <cell r="Z843">
            <v>4504</v>
          </cell>
          <cell r="AA843">
            <v>4534</v>
          </cell>
          <cell r="AB843">
            <v>4565</v>
          </cell>
          <cell r="AC843">
            <v>4596</v>
          </cell>
          <cell r="AD843">
            <v>4626</v>
          </cell>
          <cell r="AE843">
            <v>4657</v>
          </cell>
          <cell r="AF843">
            <v>4687</v>
          </cell>
          <cell r="AG843">
            <v>4718</v>
          </cell>
          <cell r="AH843">
            <v>4749</v>
          </cell>
          <cell r="AI843">
            <v>4777</v>
          </cell>
          <cell r="AJ843">
            <v>4808</v>
          </cell>
          <cell r="AK843">
            <v>4838</v>
          </cell>
          <cell r="AL843">
            <v>4869</v>
          </cell>
          <cell r="AM843">
            <v>4899</v>
          </cell>
          <cell r="AN843">
            <v>4930</v>
          </cell>
          <cell r="AO843">
            <v>4961</v>
          </cell>
          <cell r="AP843">
            <v>4991</v>
          </cell>
          <cell r="AQ843">
            <v>5022</v>
          </cell>
          <cell r="AR843">
            <v>5052</v>
          </cell>
        </row>
        <row r="844">
          <cell r="A844" t="str">
            <v>MYLAN LABS, INC.</v>
          </cell>
          <cell r="B844" t="str">
            <v>LACTULOSE 09/1989 M/I</v>
          </cell>
          <cell r="C844" t="str">
            <v>Sales $</v>
          </cell>
          <cell r="D844" t="str">
            <v>09/1989 M/I</v>
          </cell>
          <cell r="F844" t="str">
            <v>09</v>
          </cell>
          <cell r="G844" t="str">
            <v>1989</v>
          </cell>
          <cell r="H844" t="str">
            <v>09/1/1989</v>
          </cell>
          <cell r="I844">
            <v>7792</v>
          </cell>
          <cell r="J844">
            <v>7823</v>
          </cell>
          <cell r="K844">
            <v>7851</v>
          </cell>
          <cell r="L844">
            <v>7882</v>
          </cell>
          <cell r="M844">
            <v>7912</v>
          </cell>
          <cell r="N844">
            <v>7943</v>
          </cell>
          <cell r="O844">
            <v>7973</v>
          </cell>
          <cell r="P844">
            <v>8004</v>
          </cell>
          <cell r="Q844">
            <v>8035</v>
          </cell>
          <cell r="R844">
            <v>8065</v>
          </cell>
          <cell r="S844">
            <v>8096</v>
          </cell>
          <cell r="T844">
            <v>8126</v>
          </cell>
          <cell r="U844">
            <v>8157</v>
          </cell>
          <cell r="V844">
            <v>8188</v>
          </cell>
          <cell r="W844">
            <v>8217</v>
          </cell>
          <cell r="X844">
            <v>8248</v>
          </cell>
          <cell r="Y844">
            <v>8278</v>
          </cell>
          <cell r="Z844">
            <v>8309</v>
          </cell>
          <cell r="AA844">
            <v>8339</v>
          </cell>
          <cell r="AB844">
            <v>8370</v>
          </cell>
          <cell r="AC844">
            <v>8401</v>
          </cell>
          <cell r="AD844">
            <v>8431</v>
          </cell>
          <cell r="AE844">
            <v>8462</v>
          </cell>
          <cell r="AF844">
            <v>8492</v>
          </cell>
          <cell r="AG844">
            <v>8523</v>
          </cell>
          <cell r="AH844">
            <v>8554</v>
          </cell>
          <cell r="AI844">
            <v>8582</v>
          </cell>
          <cell r="AJ844">
            <v>8613</v>
          </cell>
          <cell r="AK844">
            <v>8643</v>
          </cell>
          <cell r="AL844">
            <v>8674</v>
          </cell>
          <cell r="AM844">
            <v>8704</v>
          </cell>
          <cell r="AN844">
            <v>8735</v>
          </cell>
          <cell r="AO844">
            <v>8766</v>
          </cell>
          <cell r="AP844">
            <v>8796</v>
          </cell>
          <cell r="AQ844">
            <v>8827</v>
          </cell>
          <cell r="AR844">
            <v>8857</v>
          </cell>
        </row>
        <row r="845">
          <cell r="A845" t="str">
            <v>MYLAN LABS, INC.</v>
          </cell>
          <cell r="B845" t="str">
            <v>LAMOTRIGINE 01/2009 MYN</v>
          </cell>
          <cell r="C845" t="str">
            <v>Sales $</v>
          </cell>
          <cell r="D845" t="str">
            <v>01/2009 MYN</v>
          </cell>
          <cell r="F845" t="str">
            <v>01</v>
          </cell>
          <cell r="G845" t="str">
            <v>2009</v>
          </cell>
          <cell r="H845" t="str">
            <v>01/1/2009</v>
          </cell>
          <cell r="I845">
            <v>730</v>
          </cell>
          <cell r="J845">
            <v>761</v>
          </cell>
          <cell r="K845">
            <v>789</v>
          </cell>
          <cell r="L845">
            <v>820</v>
          </cell>
          <cell r="M845">
            <v>850</v>
          </cell>
          <cell r="N845">
            <v>881</v>
          </cell>
          <cell r="O845">
            <v>911</v>
          </cell>
          <cell r="P845">
            <v>942</v>
          </cell>
          <cell r="Q845">
            <v>973</v>
          </cell>
          <cell r="R845">
            <v>1003</v>
          </cell>
          <cell r="S845">
            <v>1034</v>
          </cell>
          <cell r="T845">
            <v>1064</v>
          </cell>
          <cell r="U845">
            <v>1095</v>
          </cell>
          <cell r="V845">
            <v>1126</v>
          </cell>
          <cell r="W845">
            <v>1155</v>
          </cell>
          <cell r="X845">
            <v>1186</v>
          </cell>
          <cell r="Y845">
            <v>1216</v>
          </cell>
          <cell r="Z845">
            <v>1247</v>
          </cell>
          <cell r="AA845">
            <v>1277</v>
          </cell>
          <cell r="AB845">
            <v>1308</v>
          </cell>
          <cell r="AC845">
            <v>1339</v>
          </cell>
          <cell r="AD845">
            <v>1369</v>
          </cell>
          <cell r="AE845">
            <v>1400</v>
          </cell>
          <cell r="AF845">
            <v>1430</v>
          </cell>
          <cell r="AG845">
            <v>1461</v>
          </cell>
          <cell r="AH845">
            <v>1492</v>
          </cell>
          <cell r="AI845">
            <v>1520</v>
          </cell>
          <cell r="AJ845">
            <v>1551</v>
          </cell>
          <cell r="AK845">
            <v>1581</v>
          </cell>
          <cell r="AL845">
            <v>1612</v>
          </cell>
          <cell r="AM845">
            <v>1642</v>
          </cell>
          <cell r="AN845">
            <v>1673</v>
          </cell>
          <cell r="AO845">
            <v>1704</v>
          </cell>
          <cell r="AP845">
            <v>1734</v>
          </cell>
          <cell r="AQ845">
            <v>1765</v>
          </cell>
          <cell r="AR845">
            <v>1795</v>
          </cell>
        </row>
        <row r="846">
          <cell r="A846" t="str">
            <v>MYLAN LABS, INC.</v>
          </cell>
          <cell r="B846" t="str">
            <v>LAMOTRIGINE 03/2009 M/I</v>
          </cell>
          <cell r="C846" t="str">
            <v>Sales $</v>
          </cell>
          <cell r="D846" t="str">
            <v>03/2009 M/I</v>
          </cell>
          <cell r="F846" t="str">
            <v>03</v>
          </cell>
          <cell r="G846" t="str">
            <v>2009</v>
          </cell>
          <cell r="H846" t="str">
            <v>03/1/2009</v>
          </cell>
          <cell r="I846">
            <v>671</v>
          </cell>
          <cell r="J846">
            <v>702</v>
          </cell>
          <cell r="K846">
            <v>730</v>
          </cell>
          <cell r="L846">
            <v>761</v>
          </cell>
          <cell r="M846">
            <v>791</v>
          </cell>
          <cell r="N846">
            <v>822</v>
          </cell>
          <cell r="O846">
            <v>852</v>
          </cell>
          <cell r="P846">
            <v>883</v>
          </cell>
          <cell r="Q846">
            <v>914</v>
          </cell>
          <cell r="R846">
            <v>944</v>
          </cell>
          <cell r="S846">
            <v>975</v>
          </cell>
          <cell r="T846">
            <v>1005</v>
          </cell>
          <cell r="U846">
            <v>1036</v>
          </cell>
          <cell r="V846">
            <v>1067</v>
          </cell>
          <cell r="W846">
            <v>1096</v>
          </cell>
          <cell r="X846">
            <v>1127</v>
          </cell>
          <cell r="Y846">
            <v>1157</v>
          </cell>
          <cell r="Z846">
            <v>1188</v>
          </cell>
          <cell r="AA846">
            <v>1218</v>
          </cell>
          <cell r="AB846">
            <v>1249</v>
          </cell>
          <cell r="AC846">
            <v>1280</v>
          </cell>
          <cell r="AD846">
            <v>1310</v>
          </cell>
          <cell r="AE846">
            <v>1341</v>
          </cell>
          <cell r="AF846">
            <v>1371</v>
          </cell>
          <cell r="AG846">
            <v>1402</v>
          </cell>
          <cell r="AH846">
            <v>1433</v>
          </cell>
          <cell r="AI846">
            <v>1461</v>
          </cell>
          <cell r="AJ846">
            <v>1492</v>
          </cell>
          <cell r="AK846">
            <v>1522</v>
          </cell>
          <cell r="AL846">
            <v>1553</v>
          </cell>
          <cell r="AM846">
            <v>1583</v>
          </cell>
          <cell r="AN846">
            <v>1614</v>
          </cell>
          <cell r="AO846">
            <v>1645</v>
          </cell>
          <cell r="AP846">
            <v>1675</v>
          </cell>
          <cell r="AQ846">
            <v>1706</v>
          </cell>
          <cell r="AR846">
            <v>1736</v>
          </cell>
        </row>
        <row r="847">
          <cell r="A847" t="str">
            <v>MYLAN LABS, INC.</v>
          </cell>
          <cell r="B847" t="str">
            <v>LANSOPRAZOLE 11/2009 MYN</v>
          </cell>
          <cell r="C847" t="str">
            <v>Sales $</v>
          </cell>
          <cell r="D847" t="str">
            <v>11/2009 MYN</v>
          </cell>
          <cell r="F847" t="str">
            <v>11</v>
          </cell>
          <cell r="G847" t="str">
            <v>2009</v>
          </cell>
          <cell r="H847" t="str">
            <v>11/1/2009</v>
          </cell>
          <cell r="I847">
            <v>426</v>
          </cell>
          <cell r="J847">
            <v>457</v>
          </cell>
          <cell r="K847">
            <v>485</v>
          </cell>
          <cell r="L847">
            <v>516</v>
          </cell>
          <cell r="M847">
            <v>546</v>
          </cell>
          <cell r="N847">
            <v>577</v>
          </cell>
          <cell r="O847">
            <v>607</v>
          </cell>
          <cell r="P847">
            <v>638</v>
          </cell>
          <cell r="Q847">
            <v>669</v>
          </cell>
          <cell r="R847">
            <v>699</v>
          </cell>
          <cell r="S847">
            <v>730</v>
          </cell>
          <cell r="T847">
            <v>760</v>
          </cell>
          <cell r="U847">
            <v>791</v>
          </cell>
          <cell r="V847">
            <v>822</v>
          </cell>
          <cell r="W847">
            <v>851</v>
          </cell>
          <cell r="X847">
            <v>882</v>
          </cell>
          <cell r="Y847">
            <v>912</v>
          </cell>
          <cell r="Z847">
            <v>943</v>
          </cell>
          <cell r="AA847">
            <v>973</v>
          </cell>
          <cell r="AB847">
            <v>1004</v>
          </cell>
          <cell r="AC847">
            <v>1035</v>
          </cell>
          <cell r="AD847">
            <v>1065</v>
          </cell>
          <cell r="AE847">
            <v>1096</v>
          </cell>
          <cell r="AF847">
            <v>1126</v>
          </cell>
          <cell r="AG847">
            <v>1157</v>
          </cell>
          <cell r="AH847">
            <v>1188</v>
          </cell>
          <cell r="AI847">
            <v>1216</v>
          </cell>
          <cell r="AJ847">
            <v>1247</v>
          </cell>
          <cell r="AK847">
            <v>1277</v>
          </cell>
          <cell r="AL847">
            <v>1308</v>
          </cell>
          <cell r="AM847">
            <v>1338</v>
          </cell>
          <cell r="AN847">
            <v>1369</v>
          </cell>
          <cell r="AO847">
            <v>1400</v>
          </cell>
          <cell r="AP847">
            <v>1430</v>
          </cell>
          <cell r="AQ847">
            <v>1461</v>
          </cell>
          <cell r="AR847">
            <v>1491</v>
          </cell>
        </row>
        <row r="848">
          <cell r="A848" t="str">
            <v>MYLAN LABS, INC.</v>
          </cell>
          <cell r="B848" t="str">
            <v>LANSOPRAZOLE 12/2009 M/I</v>
          </cell>
          <cell r="C848" t="str">
            <v>Sales $</v>
          </cell>
          <cell r="D848" t="str">
            <v>12/2009 M/I</v>
          </cell>
          <cell r="F848" t="str">
            <v>12</v>
          </cell>
          <cell r="G848" t="str">
            <v>2009</v>
          </cell>
          <cell r="H848" t="str">
            <v>12/1/2009</v>
          </cell>
          <cell r="I848">
            <v>396</v>
          </cell>
          <cell r="J848">
            <v>427</v>
          </cell>
          <cell r="K848">
            <v>455</v>
          </cell>
          <cell r="L848">
            <v>486</v>
          </cell>
          <cell r="M848">
            <v>516</v>
          </cell>
          <cell r="N848">
            <v>547</v>
          </cell>
          <cell r="O848">
            <v>577</v>
          </cell>
          <cell r="P848">
            <v>608</v>
          </cell>
          <cell r="Q848">
            <v>639</v>
          </cell>
          <cell r="R848">
            <v>669</v>
          </cell>
          <cell r="S848">
            <v>700</v>
          </cell>
          <cell r="T848">
            <v>730</v>
          </cell>
          <cell r="U848">
            <v>761</v>
          </cell>
          <cell r="V848">
            <v>792</v>
          </cell>
          <cell r="W848">
            <v>821</v>
          </cell>
          <cell r="X848">
            <v>852</v>
          </cell>
          <cell r="Y848">
            <v>882</v>
          </cell>
          <cell r="Z848">
            <v>913</v>
          </cell>
          <cell r="AA848">
            <v>943</v>
          </cell>
          <cell r="AB848">
            <v>974</v>
          </cell>
          <cell r="AC848">
            <v>1005</v>
          </cell>
          <cell r="AD848">
            <v>1035</v>
          </cell>
          <cell r="AE848">
            <v>1066</v>
          </cell>
          <cell r="AF848">
            <v>1096</v>
          </cell>
          <cell r="AG848">
            <v>1127</v>
          </cell>
          <cell r="AH848">
            <v>1158</v>
          </cell>
          <cell r="AI848">
            <v>1186</v>
          </cell>
          <cell r="AJ848">
            <v>1217</v>
          </cell>
          <cell r="AK848">
            <v>1247</v>
          </cell>
          <cell r="AL848">
            <v>1278</v>
          </cell>
          <cell r="AM848">
            <v>1308</v>
          </cell>
          <cell r="AN848">
            <v>1339</v>
          </cell>
          <cell r="AO848">
            <v>1370</v>
          </cell>
          <cell r="AP848">
            <v>1400</v>
          </cell>
          <cell r="AQ848">
            <v>1431</v>
          </cell>
          <cell r="AR848">
            <v>1461</v>
          </cell>
        </row>
        <row r="849">
          <cell r="A849" t="str">
            <v>MYLAN LABS, INC.</v>
          </cell>
          <cell r="B849" t="str">
            <v>LATANOPROST 05/2011 MYN</v>
          </cell>
          <cell r="C849" t="str">
            <v>Sales $</v>
          </cell>
          <cell r="D849" t="str">
            <v>05/2011 MYN</v>
          </cell>
          <cell r="F849" t="str">
            <v>05</v>
          </cell>
          <cell r="G849" t="str">
            <v>2011</v>
          </cell>
          <cell r="H849" t="str">
            <v>05/1/2011</v>
          </cell>
          <cell r="I849">
            <v>-120</v>
          </cell>
          <cell r="J849">
            <v>-89</v>
          </cell>
          <cell r="K849">
            <v>-61</v>
          </cell>
          <cell r="L849">
            <v>-30</v>
          </cell>
          <cell r="M849">
            <v>0</v>
          </cell>
          <cell r="N849">
            <v>31</v>
          </cell>
          <cell r="O849">
            <v>61</v>
          </cell>
          <cell r="P849">
            <v>92</v>
          </cell>
          <cell r="Q849">
            <v>123</v>
          </cell>
          <cell r="R849">
            <v>153</v>
          </cell>
          <cell r="S849">
            <v>184</v>
          </cell>
          <cell r="T849">
            <v>214</v>
          </cell>
          <cell r="U849">
            <v>245</v>
          </cell>
          <cell r="V849">
            <v>276</v>
          </cell>
          <cell r="W849">
            <v>305</v>
          </cell>
          <cell r="X849">
            <v>336</v>
          </cell>
          <cell r="Y849">
            <v>366</v>
          </cell>
          <cell r="Z849">
            <v>397</v>
          </cell>
          <cell r="AA849">
            <v>427</v>
          </cell>
          <cell r="AB849">
            <v>458</v>
          </cell>
          <cell r="AC849">
            <v>489</v>
          </cell>
          <cell r="AD849">
            <v>519</v>
          </cell>
          <cell r="AE849">
            <v>550</v>
          </cell>
          <cell r="AF849">
            <v>580</v>
          </cell>
          <cell r="AG849">
            <v>611</v>
          </cell>
          <cell r="AH849">
            <v>642</v>
          </cell>
          <cell r="AI849">
            <v>670</v>
          </cell>
          <cell r="AJ849">
            <v>701</v>
          </cell>
          <cell r="AK849">
            <v>731</v>
          </cell>
          <cell r="AL849">
            <v>762</v>
          </cell>
          <cell r="AM849">
            <v>792</v>
          </cell>
          <cell r="AN849">
            <v>823</v>
          </cell>
          <cell r="AO849">
            <v>854</v>
          </cell>
          <cell r="AP849">
            <v>884</v>
          </cell>
          <cell r="AQ849">
            <v>915</v>
          </cell>
          <cell r="AR849">
            <v>945</v>
          </cell>
        </row>
        <row r="850">
          <cell r="A850" t="str">
            <v>MYLAN LABS, INC.</v>
          </cell>
          <cell r="B850" t="str">
            <v>LETROZOLE 04/2011 MYN</v>
          </cell>
          <cell r="C850" t="str">
            <v>Sales $</v>
          </cell>
          <cell r="D850" t="str">
            <v>04/2011 MYN</v>
          </cell>
          <cell r="F850" t="str">
            <v>04</v>
          </cell>
          <cell r="G850" t="str">
            <v>2011</v>
          </cell>
          <cell r="H850" t="str">
            <v>04/1/2011</v>
          </cell>
          <cell r="I850">
            <v>-90</v>
          </cell>
          <cell r="J850">
            <v>-59</v>
          </cell>
          <cell r="K850">
            <v>-31</v>
          </cell>
          <cell r="L850">
            <v>0</v>
          </cell>
          <cell r="M850">
            <v>30</v>
          </cell>
          <cell r="N850">
            <v>61</v>
          </cell>
          <cell r="O850">
            <v>91</v>
          </cell>
          <cell r="P850">
            <v>122</v>
          </cell>
          <cell r="Q850">
            <v>153</v>
          </cell>
          <cell r="R850">
            <v>183</v>
          </cell>
          <cell r="S850">
            <v>214</v>
          </cell>
          <cell r="T850">
            <v>244</v>
          </cell>
          <cell r="U850">
            <v>275</v>
          </cell>
          <cell r="V850">
            <v>306</v>
          </cell>
          <cell r="W850">
            <v>335</v>
          </cell>
          <cell r="X850">
            <v>366</v>
          </cell>
          <cell r="Y850">
            <v>396</v>
          </cell>
          <cell r="Z850">
            <v>427</v>
          </cell>
          <cell r="AA850">
            <v>457</v>
          </cell>
          <cell r="AB850">
            <v>488</v>
          </cell>
          <cell r="AC850">
            <v>519</v>
          </cell>
          <cell r="AD850">
            <v>549</v>
          </cell>
          <cell r="AE850">
            <v>580</v>
          </cell>
          <cell r="AF850">
            <v>610</v>
          </cell>
          <cell r="AG850">
            <v>641</v>
          </cell>
          <cell r="AH850">
            <v>672</v>
          </cell>
          <cell r="AI850">
            <v>700</v>
          </cell>
          <cell r="AJ850">
            <v>731</v>
          </cell>
          <cell r="AK850">
            <v>761</v>
          </cell>
          <cell r="AL850">
            <v>792</v>
          </cell>
          <cell r="AM850">
            <v>822</v>
          </cell>
          <cell r="AN850">
            <v>853</v>
          </cell>
          <cell r="AO850">
            <v>884</v>
          </cell>
          <cell r="AP850">
            <v>914</v>
          </cell>
          <cell r="AQ850">
            <v>945</v>
          </cell>
          <cell r="AR850">
            <v>975</v>
          </cell>
        </row>
        <row r="851">
          <cell r="A851" t="str">
            <v>MYLAN LABS, INC.</v>
          </cell>
          <cell r="B851" t="str">
            <v>LEUCOVORIN CA 01/2000 M/I</v>
          </cell>
          <cell r="C851" t="str">
            <v>Sales $</v>
          </cell>
          <cell r="D851" t="str">
            <v>01/2000 M/I</v>
          </cell>
          <cell r="F851" t="str">
            <v>01</v>
          </cell>
          <cell r="G851" t="str">
            <v>2000</v>
          </cell>
          <cell r="H851" t="str">
            <v>01/1/2000</v>
          </cell>
          <cell r="I851">
            <v>4018</v>
          </cell>
          <cell r="J851">
            <v>4049</v>
          </cell>
          <cell r="K851">
            <v>4077</v>
          </cell>
          <cell r="L851">
            <v>4108</v>
          </cell>
          <cell r="M851">
            <v>4138</v>
          </cell>
          <cell r="N851">
            <v>4169</v>
          </cell>
          <cell r="O851">
            <v>4199</v>
          </cell>
          <cell r="P851">
            <v>4230</v>
          </cell>
          <cell r="Q851">
            <v>4261</v>
          </cell>
          <cell r="R851">
            <v>4291</v>
          </cell>
          <cell r="S851">
            <v>4322</v>
          </cell>
          <cell r="T851">
            <v>4352</v>
          </cell>
          <cell r="U851">
            <v>4383</v>
          </cell>
          <cell r="V851">
            <v>4414</v>
          </cell>
          <cell r="W851">
            <v>4443</v>
          </cell>
          <cell r="X851">
            <v>4474</v>
          </cell>
          <cell r="Y851">
            <v>4504</v>
          </cell>
          <cell r="Z851">
            <v>4535</v>
          </cell>
          <cell r="AA851">
            <v>4565</v>
          </cell>
          <cell r="AB851">
            <v>4596</v>
          </cell>
          <cell r="AC851">
            <v>4627</v>
          </cell>
          <cell r="AD851">
            <v>4657</v>
          </cell>
          <cell r="AE851">
            <v>4688</v>
          </cell>
          <cell r="AF851">
            <v>4718</v>
          </cell>
          <cell r="AG851">
            <v>4749</v>
          </cell>
          <cell r="AH851">
            <v>4780</v>
          </cell>
          <cell r="AI851">
            <v>4808</v>
          </cell>
          <cell r="AJ851">
            <v>4839</v>
          </cell>
          <cell r="AK851">
            <v>4869</v>
          </cell>
          <cell r="AL851">
            <v>4900</v>
          </cell>
          <cell r="AM851">
            <v>4930</v>
          </cell>
          <cell r="AN851">
            <v>4961</v>
          </cell>
          <cell r="AO851">
            <v>4992</v>
          </cell>
          <cell r="AP851">
            <v>5022</v>
          </cell>
          <cell r="AQ851">
            <v>5053</v>
          </cell>
          <cell r="AR851">
            <v>5083</v>
          </cell>
        </row>
        <row r="852">
          <cell r="A852" t="str">
            <v>MYLAN LABS, INC.</v>
          </cell>
          <cell r="B852" t="str">
            <v>LEVALBUTEROL HCL 09/2009 MYN</v>
          </cell>
          <cell r="C852" t="str">
            <v>Sales $</v>
          </cell>
          <cell r="D852" t="str">
            <v>09/2009 MYN</v>
          </cell>
          <cell r="F852" t="str">
            <v>09</v>
          </cell>
          <cell r="G852" t="str">
            <v>2009</v>
          </cell>
          <cell r="H852" t="str">
            <v>09/1/2009</v>
          </cell>
          <cell r="I852">
            <v>487</v>
          </cell>
          <cell r="J852">
            <v>518</v>
          </cell>
          <cell r="K852">
            <v>546</v>
          </cell>
          <cell r="L852">
            <v>577</v>
          </cell>
          <cell r="M852">
            <v>607</v>
          </cell>
          <cell r="N852">
            <v>638</v>
          </cell>
          <cell r="O852">
            <v>668</v>
          </cell>
          <cell r="P852">
            <v>699</v>
          </cell>
          <cell r="Q852">
            <v>730</v>
          </cell>
          <cell r="R852">
            <v>760</v>
          </cell>
          <cell r="S852">
            <v>791</v>
          </cell>
          <cell r="T852">
            <v>821</v>
          </cell>
          <cell r="U852">
            <v>852</v>
          </cell>
          <cell r="V852">
            <v>883</v>
          </cell>
          <cell r="W852">
            <v>912</v>
          </cell>
          <cell r="X852">
            <v>943</v>
          </cell>
          <cell r="Y852">
            <v>973</v>
          </cell>
          <cell r="Z852">
            <v>1004</v>
          </cell>
          <cell r="AA852">
            <v>1034</v>
          </cell>
          <cell r="AB852">
            <v>1065</v>
          </cell>
          <cell r="AC852">
            <v>1096</v>
          </cell>
          <cell r="AD852">
            <v>1126</v>
          </cell>
          <cell r="AE852">
            <v>1157</v>
          </cell>
          <cell r="AF852">
            <v>1187</v>
          </cell>
          <cell r="AG852">
            <v>1218</v>
          </cell>
          <cell r="AH852">
            <v>1249</v>
          </cell>
          <cell r="AI852">
            <v>1277</v>
          </cell>
          <cell r="AJ852">
            <v>1308</v>
          </cell>
          <cell r="AK852">
            <v>1338</v>
          </cell>
          <cell r="AL852">
            <v>1369</v>
          </cell>
          <cell r="AM852">
            <v>1399</v>
          </cell>
          <cell r="AN852">
            <v>1430</v>
          </cell>
          <cell r="AO852">
            <v>1461</v>
          </cell>
          <cell r="AP852">
            <v>1491</v>
          </cell>
          <cell r="AQ852">
            <v>1522</v>
          </cell>
          <cell r="AR852">
            <v>1552</v>
          </cell>
        </row>
        <row r="853">
          <cell r="A853" t="str">
            <v>MYLAN LABS, INC.</v>
          </cell>
          <cell r="B853" t="str">
            <v>LEVETIRACETAM 11/2008 M/I</v>
          </cell>
          <cell r="C853" t="str">
            <v>Sales $</v>
          </cell>
          <cell r="D853" t="str">
            <v>11/2008 M/I</v>
          </cell>
          <cell r="F853" t="str">
            <v>11</v>
          </cell>
          <cell r="G853" t="str">
            <v>2008</v>
          </cell>
          <cell r="H853" t="str">
            <v>11/1/2008</v>
          </cell>
          <cell r="I853">
            <v>791</v>
          </cell>
          <cell r="J853">
            <v>822</v>
          </cell>
          <cell r="K853">
            <v>850</v>
          </cell>
          <cell r="L853">
            <v>881</v>
          </cell>
          <cell r="M853">
            <v>911</v>
          </cell>
          <cell r="N853">
            <v>942</v>
          </cell>
          <cell r="O853">
            <v>972</v>
          </cell>
          <cell r="P853">
            <v>1003</v>
          </cell>
          <cell r="Q853">
            <v>1034</v>
          </cell>
          <cell r="R853">
            <v>1064</v>
          </cell>
          <cell r="S853">
            <v>1095</v>
          </cell>
          <cell r="T853">
            <v>1125</v>
          </cell>
          <cell r="U853">
            <v>1156</v>
          </cell>
          <cell r="V853">
            <v>1187</v>
          </cell>
          <cell r="W853">
            <v>1216</v>
          </cell>
          <cell r="X853">
            <v>1247</v>
          </cell>
          <cell r="Y853">
            <v>1277</v>
          </cell>
          <cell r="Z853">
            <v>1308</v>
          </cell>
          <cell r="AA853">
            <v>1338</v>
          </cell>
          <cell r="AB853">
            <v>1369</v>
          </cell>
          <cell r="AC853">
            <v>1400</v>
          </cell>
          <cell r="AD853">
            <v>1430</v>
          </cell>
          <cell r="AE853">
            <v>1461</v>
          </cell>
          <cell r="AF853">
            <v>1491</v>
          </cell>
          <cell r="AG853">
            <v>1522</v>
          </cell>
          <cell r="AH853">
            <v>1553</v>
          </cell>
          <cell r="AI853">
            <v>1581</v>
          </cell>
          <cell r="AJ853">
            <v>1612</v>
          </cell>
          <cell r="AK853">
            <v>1642</v>
          </cell>
          <cell r="AL853">
            <v>1673</v>
          </cell>
          <cell r="AM853">
            <v>1703</v>
          </cell>
          <cell r="AN853">
            <v>1734</v>
          </cell>
          <cell r="AO853">
            <v>1765</v>
          </cell>
          <cell r="AP853">
            <v>1795</v>
          </cell>
          <cell r="AQ853">
            <v>1826</v>
          </cell>
          <cell r="AR853">
            <v>1856</v>
          </cell>
        </row>
        <row r="854">
          <cell r="A854" t="str">
            <v>MYLAN LABS, INC.</v>
          </cell>
          <cell r="B854" t="str">
            <v>LEVETIRACETAM 11/2008 MYN</v>
          </cell>
          <cell r="C854" t="str">
            <v>Sales $</v>
          </cell>
          <cell r="D854" t="str">
            <v>11/2008 MYN</v>
          </cell>
          <cell r="F854" t="str">
            <v>11</v>
          </cell>
          <cell r="G854" t="str">
            <v>2008</v>
          </cell>
          <cell r="H854" t="str">
            <v>11/1/2008</v>
          </cell>
          <cell r="I854">
            <v>791</v>
          </cell>
          <cell r="J854">
            <v>822</v>
          </cell>
          <cell r="K854">
            <v>850</v>
          </cell>
          <cell r="L854">
            <v>881</v>
          </cell>
          <cell r="M854">
            <v>911</v>
          </cell>
          <cell r="N854">
            <v>942</v>
          </cell>
          <cell r="O854">
            <v>972</v>
          </cell>
          <cell r="P854">
            <v>1003</v>
          </cell>
          <cell r="Q854">
            <v>1034</v>
          </cell>
          <cell r="R854">
            <v>1064</v>
          </cell>
          <cell r="S854">
            <v>1095</v>
          </cell>
          <cell r="T854">
            <v>1125</v>
          </cell>
          <cell r="U854">
            <v>1156</v>
          </cell>
          <cell r="V854">
            <v>1187</v>
          </cell>
          <cell r="W854">
            <v>1216</v>
          </cell>
          <cell r="X854">
            <v>1247</v>
          </cell>
          <cell r="Y854">
            <v>1277</v>
          </cell>
          <cell r="Z854">
            <v>1308</v>
          </cell>
          <cell r="AA854">
            <v>1338</v>
          </cell>
          <cell r="AB854">
            <v>1369</v>
          </cell>
          <cell r="AC854">
            <v>1400</v>
          </cell>
          <cell r="AD854">
            <v>1430</v>
          </cell>
          <cell r="AE854">
            <v>1461</v>
          </cell>
          <cell r="AF854">
            <v>1491</v>
          </cell>
          <cell r="AG854">
            <v>1522</v>
          </cell>
          <cell r="AH854">
            <v>1553</v>
          </cell>
          <cell r="AI854">
            <v>1581</v>
          </cell>
          <cell r="AJ854">
            <v>1612</v>
          </cell>
          <cell r="AK854">
            <v>1642</v>
          </cell>
          <cell r="AL854">
            <v>1673</v>
          </cell>
          <cell r="AM854">
            <v>1703</v>
          </cell>
          <cell r="AN854">
            <v>1734</v>
          </cell>
          <cell r="AO854">
            <v>1765</v>
          </cell>
          <cell r="AP854">
            <v>1795</v>
          </cell>
          <cell r="AQ854">
            <v>1826</v>
          </cell>
          <cell r="AR854">
            <v>1856</v>
          </cell>
        </row>
        <row r="855">
          <cell r="A855" t="str">
            <v>MYLAN LABS, INC.</v>
          </cell>
          <cell r="B855" t="str">
            <v>LEVETIRACETAM ER  MYN</v>
          </cell>
          <cell r="C855" t="str">
            <v>Sales $</v>
          </cell>
          <cell r="D855" t="str">
            <v>TAM ER  MYN</v>
          </cell>
          <cell r="F855" t="str">
            <v>TA</v>
          </cell>
          <cell r="G855" t="str">
            <v xml:space="preserve"> ER </v>
          </cell>
          <cell r="H855" t="str">
            <v xml:space="preserve">TA/1/ ER </v>
          </cell>
          <cell r="I855" t="e">
            <v>#VALUE!</v>
          </cell>
          <cell r="J855" t="e">
            <v>#VALUE!</v>
          </cell>
          <cell r="K855" t="e">
            <v>#VALUE!</v>
          </cell>
          <cell r="L855" t="e">
            <v>#VALUE!</v>
          </cell>
          <cell r="M855" t="e">
            <v>#VALUE!</v>
          </cell>
          <cell r="N855" t="e">
            <v>#VALUE!</v>
          </cell>
          <cell r="O855" t="e">
            <v>#VALUE!</v>
          </cell>
          <cell r="P855" t="e">
            <v>#VALUE!</v>
          </cell>
          <cell r="Q855" t="e">
            <v>#VALUE!</v>
          </cell>
          <cell r="R855" t="e">
            <v>#VALUE!</v>
          </cell>
          <cell r="S855" t="e">
            <v>#VALUE!</v>
          </cell>
          <cell r="T855" t="e">
            <v>#VALUE!</v>
          </cell>
          <cell r="U855" t="e">
            <v>#VALUE!</v>
          </cell>
          <cell r="V855" t="e">
            <v>#VALUE!</v>
          </cell>
          <cell r="W855" t="e">
            <v>#VALUE!</v>
          </cell>
          <cell r="X855" t="e">
            <v>#VALUE!</v>
          </cell>
          <cell r="Y855" t="e">
            <v>#VALUE!</v>
          </cell>
          <cell r="Z855" t="e">
            <v>#VALUE!</v>
          </cell>
          <cell r="AA855" t="e">
            <v>#VALUE!</v>
          </cell>
          <cell r="AB855" t="e">
            <v>#VALUE!</v>
          </cell>
          <cell r="AC855" t="e">
            <v>#VALUE!</v>
          </cell>
          <cell r="AD855" t="e">
            <v>#VALUE!</v>
          </cell>
          <cell r="AE855" t="e">
            <v>#VALUE!</v>
          </cell>
          <cell r="AF855" t="e">
            <v>#VALUE!</v>
          </cell>
          <cell r="AG855" t="e">
            <v>#VALUE!</v>
          </cell>
          <cell r="AH855" t="e">
            <v>#VALUE!</v>
          </cell>
          <cell r="AI855" t="e">
            <v>#VALUE!</v>
          </cell>
          <cell r="AJ855" t="e">
            <v>#VALUE!</v>
          </cell>
          <cell r="AK855" t="e">
            <v>#VALUE!</v>
          </cell>
          <cell r="AL855" t="e">
            <v>#VALUE!</v>
          </cell>
          <cell r="AM855" t="e">
            <v>#VALUE!</v>
          </cell>
          <cell r="AN855" t="e">
            <v>#VALUE!</v>
          </cell>
          <cell r="AO855" t="e">
            <v>#VALUE!</v>
          </cell>
          <cell r="AP855" t="e">
            <v>#VALUE!</v>
          </cell>
          <cell r="AQ855" t="e">
            <v>#VALUE!</v>
          </cell>
          <cell r="AR855" t="e">
            <v>#VALUE!</v>
          </cell>
        </row>
        <row r="856">
          <cell r="A856" t="str">
            <v>MYLAN LABS, INC.</v>
          </cell>
          <cell r="B856" t="str">
            <v>LEVETIRACETAM ER 01/2012 M/I</v>
          </cell>
          <cell r="C856" t="str">
            <v>Sales $</v>
          </cell>
          <cell r="D856" t="str">
            <v>01/2012 M/I</v>
          </cell>
          <cell r="F856" t="str">
            <v>01</v>
          </cell>
          <cell r="G856" t="str">
            <v>2012</v>
          </cell>
          <cell r="H856" t="str">
            <v>01/1/2012</v>
          </cell>
          <cell r="I856">
            <v>-365</v>
          </cell>
          <cell r="J856">
            <v>-334</v>
          </cell>
          <cell r="K856">
            <v>-306</v>
          </cell>
          <cell r="L856">
            <v>-275</v>
          </cell>
          <cell r="M856">
            <v>-245</v>
          </cell>
          <cell r="N856">
            <v>-214</v>
          </cell>
          <cell r="O856">
            <v>-184</v>
          </cell>
          <cell r="P856">
            <v>-153</v>
          </cell>
          <cell r="Q856">
            <v>-122</v>
          </cell>
          <cell r="R856">
            <v>-92</v>
          </cell>
          <cell r="S856">
            <v>-61</v>
          </cell>
          <cell r="T856">
            <v>-31</v>
          </cell>
          <cell r="U856">
            <v>0</v>
          </cell>
          <cell r="V856">
            <v>31</v>
          </cell>
          <cell r="W856">
            <v>60</v>
          </cell>
          <cell r="X856">
            <v>91</v>
          </cell>
          <cell r="Y856">
            <v>121</v>
          </cell>
          <cell r="Z856">
            <v>152</v>
          </cell>
          <cell r="AA856">
            <v>182</v>
          </cell>
          <cell r="AB856">
            <v>213</v>
          </cell>
          <cell r="AC856">
            <v>244</v>
          </cell>
          <cell r="AD856">
            <v>274</v>
          </cell>
          <cell r="AE856">
            <v>305</v>
          </cell>
          <cell r="AF856">
            <v>335</v>
          </cell>
          <cell r="AG856">
            <v>366</v>
          </cell>
          <cell r="AH856">
            <v>397</v>
          </cell>
          <cell r="AI856">
            <v>425</v>
          </cell>
          <cell r="AJ856">
            <v>456</v>
          </cell>
          <cell r="AK856">
            <v>486</v>
          </cell>
          <cell r="AL856">
            <v>517</v>
          </cell>
          <cell r="AM856">
            <v>547</v>
          </cell>
          <cell r="AN856">
            <v>578</v>
          </cell>
          <cell r="AO856">
            <v>609</v>
          </cell>
          <cell r="AP856">
            <v>639</v>
          </cell>
          <cell r="AQ856">
            <v>670</v>
          </cell>
          <cell r="AR856">
            <v>700</v>
          </cell>
        </row>
        <row r="857">
          <cell r="A857" t="str">
            <v>MYLAN LABS, INC.</v>
          </cell>
          <cell r="B857" t="str">
            <v>LEVOFLOXACIN 06/2011 MYN</v>
          </cell>
          <cell r="C857" t="str">
            <v>Sales $</v>
          </cell>
          <cell r="D857" t="str">
            <v>06/2011 MYN</v>
          </cell>
          <cell r="F857" t="str">
            <v>06</v>
          </cell>
          <cell r="G857" t="str">
            <v>2011</v>
          </cell>
          <cell r="H857" t="str">
            <v>06/1/2011</v>
          </cell>
          <cell r="I857">
            <v>-151</v>
          </cell>
          <cell r="J857">
            <v>-120</v>
          </cell>
          <cell r="K857">
            <v>-92</v>
          </cell>
          <cell r="L857">
            <v>-61</v>
          </cell>
          <cell r="M857">
            <v>-31</v>
          </cell>
          <cell r="N857">
            <v>0</v>
          </cell>
          <cell r="O857">
            <v>30</v>
          </cell>
          <cell r="P857">
            <v>61</v>
          </cell>
          <cell r="Q857">
            <v>92</v>
          </cell>
          <cell r="R857">
            <v>122</v>
          </cell>
          <cell r="S857">
            <v>153</v>
          </cell>
          <cell r="T857">
            <v>183</v>
          </cell>
          <cell r="U857">
            <v>214</v>
          </cell>
          <cell r="V857">
            <v>245</v>
          </cell>
          <cell r="W857">
            <v>274</v>
          </cell>
          <cell r="X857">
            <v>305</v>
          </cell>
          <cell r="Y857">
            <v>335</v>
          </cell>
          <cell r="Z857">
            <v>366</v>
          </cell>
          <cell r="AA857">
            <v>396</v>
          </cell>
          <cell r="AB857">
            <v>427</v>
          </cell>
          <cell r="AC857">
            <v>458</v>
          </cell>
          <cell r="AD857">
            <v>488</v>
          </cell>
          <cell r="AE857">
            <v>519</v>
          </cell>
          <cell r="AF857">
            <v>549</v>
          </cell>
          <cell r="AG857">
            <v>580</v>
          </cell>
          <cell r="AH857">
            <v>611</v>
          </cell>
          <cell r="AI857">
            <v>639</v>
          </cell>
          <cell r="AJ857">
            <v>670</v>
          </cell>
          <cell r="AK857">
            <v>700</v>
          </cell>
          <cell r="AL857">
            <v>731</v>
          </cell>
          <cell r="AM857">
            <v>761</v>
          </cell>
          <cell r="AN857">
            <v>792</v>
          </cell>
          <cell r="AO857">
            <v>823</v>
          </cell>
          <cell r="AP857">
            <v>853</v>
          </cell>
          <cell r="AQ857">
            <v>884</v>
          </cell>
          <cell r="AR857">
            <v>914</v>
          </cell>
        </row>
        <row r="858">
          <cell r="A858" t="str">
            <v>MYLAN LABS, INC.</v>
          </cell>
          <cell r="B858" t="str">
            <v>LEVOFLOXACIN 08/2011 M/I</v>
          </cell>
          <cell r="C858" t="str">
            <v>Sales $</v>
          </cell>
          <cell r="D858" t="str">
            <v>08/2011 M/I</v>
          </cell>
          <cell r="F858" t="str">
            <v>08</v>
          </cell>
          <cell r="G858" t="str">
            <v>2011</v>
          </cell>
          <cell r="H858" t="str">
            <v>08/1/2011</v>
          </cell>
          <cell r="I858">
            <v>-212</v>
          </cell>
          <cell r="J858">
            <v>-181</v>
          </cell>
          <cell r="K858">
            <v>-153</v>
          </cell>
          <cell r="L858">
            <v>-122</v>
          </cell>
          <cell r="M858">
            <v>-92</v>
          </cell>
          <cell r="N858">
            <v>-61</v>
          </cell>
          <cell r="O858">
            <v>-31</v>
          </cell>
          <cell r="P858">
            <v>0</v>
          </cell>
          <cell r="Q858">
            <v>31</v>
          </cell>
          <cell r="R858">
            <v>61</v>
          </cell>
          <cell r="S858">
            <v>92</v>
          </cell>
          <cell r="T858">
            <v>122</v>
          </cell>
          <cell r="U858">
            <v>153</v>
          </cell>
          <cell r="V858">
            <v>184</v>
          </cell>
          <cell r="W858">
            <v>213</v>
          </cell>
          <cell r="X858">
            <v>244</v>
          </cell>
          <cell r="Y858">
            <v>274</v>
          </cell>
          <cell r="Z858">
            <v>305</v>
          </cell>
          <cell r="AA858">
            <v>335</v>
          </cell>
          <cell r="AB858">
            <v>366</v>
          </cell>
          <cell r="AC858">
            <v>397</v>
          </cell>
          <cell r="AD858">
            <v>427</v>
          </cell>
          <cell r="AE858">
            <v>458</v>
          </cell>
          <cell r="AF858">
            <v>488</v>
          </cell>
          <cell r="AG858">
            <v>519</v>
          </cell>
          <cell r="AH858">
            <v>550</v>
          </cell>
          <cell r="AI858">
            <v>578</v>
          </cell>
          <cell r="AJ858">
            <v>609</v>
          </cell>
          <cell r="AK858">
            <v>639</v>
          </cell>
          <cell r="AL858">
            <v>670</v>
          </cell>
          <cell r="AM858">
            <v>700</v>
          </cell>
          <cell r="AN858">
            <v>731</v>
          </cell>
          <cell r="AO858">
            <v>762</v>
          </cell>
          <cell r="AP858">
            <v>792</v>
          </cell>
          <cell r="AQ858">
            <v>823</v>
          </cell>
          <cell r="AR858">
            <v>853</v>
          </cell>
        </row>
        <row r="859">
          <cell r="A859" t="str">
            <v>MYLAN LABS, INC.</v>
          </cell>
          <cell r="B859" t="str">
            <v>LEVONORGES/ETH EST 03/2013 MYN</v>
          </cell>
          <cell r="C859" t="str">
            <v>Sales $</v>
          </cell>
          <cell r="D859" t="str">
            <v>03/2013 MYN</v>
          </cell>
          <cell r="F859" t="str">
            <v>03</v>
          </cell>
          <cell r="G859" t="str">
            <v>2013</v>
          </cell>
          <cell r="H859" t="str">
            <v>03/1/2013</v>
          </cell>
          <cell r="I859">
            <v>-790</v>
          </cell>
          <cell r="J859">
            <v>-759</v>
          </cell>
          <cell r="K859">
            <v>-731</v>
          </cell>
          <cell r="L859">
            <v>-700</v>
          </cell>
          <cell r="M859">
            <v>-670</v>
          </cell>
          <cell r="N859">
            <v>-639</v>
          </cell>
          <cell r="O859">
            <v>-609</v>
          </cell>
          <cell r="P859">
            <v>-578</v>
          </cell>
          <cell r="Q859">
            <v>-547</v>
          </cell>
          <cell r="R859">
            <v>-517</v>
          </cell>
          <cell r="S859">
            <v>-486</v>
          </cell>
          <cell r="T859">
            <v>-456</v>
          </cell>
          <cell r="U859">
            <v>-425</v>
          </cell>
          <cell r="V859">
            <v>-394</v>
          </cell>
          <cell r="W859">
            <v>-365</v>
          </cell>
          <cell r="X859">
            <v>-334</v>
          </cell>
          <cell r="Y859">
            <v>-304</v>
          </cell>
          <cell r="Z859">
            <v>-273</v>
          </cell>
          <cell r="AA859">
            <v>-243</v>
          </cell>
          <cell r="AB859">
            <v>-212</v>
          </cell>
          <cell r="AC859">
            <v>-181</v>
          </cell>
          <cell r="AD859">
            <v>-151</v>
          </cell>
          <cell r="AE859">
            <v>-120</v>
          </cell>
          <cell r="AF859">
            <v>-90</v>
          </cell>
          <cell r="AG859">
            <v>-59</v>
          </cell>
          <cell r="AH859">
            <v>-28</v>
          </cell>
          <cell r="AI859">
            <v>0</v>
          </cell>
          <cell r="AJ859">
            <v>31</v>
          </cell>
          <cell r="AK859">
            <v>61</v>
          </cell>
          <cell r="AL859">
            <v>92</v>
          </cell>
          <cell r="AM859">
            <v>122</v>
          </cell>
          <cell r="AN859">
            <v>153</v>
          </cell>
          <cell r="AO859">
            <v>184</v>
          </cell>
          <cell r="AP859">
            <v>214</v>
          </cell>
          <cell r="AQ859">
            <v>245</v>
          </cell>
          <cell r="AR859">
            <v>275</v>
          </cell>
        </row>
        <row r="860">
          <cell r="A860" t="str">
            <v>MYLAN LABS, INC.</v>
          </cell>
          <cell r="B860" t="str">
            <v>LEVOTHYROXINE SOD 05/1993 M/I</v>
          </cell>
          <cell r="C860" t="str">
            <v>Sales $</v>
          </cell>
          <cell r="D860" t="str">
            <v>05/1993 M/I</v>
          </cell>
          <cell r="F860" t="str">
            <v>05</v>
          </cell>
          <cell r="G860" t="str">
            <v>1993</v>
          </cell>
          <cell r="H860" t="str">
            <v>05/1/1993</v>
          </cell>
          <cell r="I860">
            <v>6454</v>
          </cell>
          <cell r="J860">
            <v>6485</v>
          </cell>
          <cell r="K860">
            <v>6513</v>
          </cell>
          <cell r="L860">
            <v>6544</v>
          </cell>
          <cell r="M860">
            <v>6574</v>
          </cell>
          <cell r="N860">
            <v>6605</v>
          </cell>
          <cell r="O860">
            <v>6635</v>
          </cell>
          <cell r="P860">
            <v>6666</v>
          </cell>
          <cell r="Q860">
            <v>6697</v>
          </cell>
          <cell r="R860">
            <v>6727</v>
          </cell>
          <cell r="S860">
            <v>6758</v>
          </cell>
          <cell r="T860">
            <v>6788</v>
          </cell>
          <cell r="U860">
            <v>6819</v>
          </cell>
          <cell r="V860">
            <v>6850</v>
          </cell>
          <cell r="W860">
            <v>6879</v>
          </cell>
          <cell r="X860">
            <v>6910</v>
          </cell>
          <cell r="Y860">
            <v>6940</v>
          </cell>
          <cell r="Z860">
            <v>6971</v>
          </cell>
          <cell r="AA860">
            <v>7001</v>
          </cell>
          <cell r="AB860">
            <v>7032</v>
          </cell>
          <cell r="AC860">
            <v>7063</v>
          </cell>
          <cell r="AD860">
            <v>7093</v>
          </cell>
          <cell r="AE860">
            <v>7124</v>
          </cell>
          <cell r="AF860">
            <v>7154</v>
          </cell>
          <cell r="AG860">
            <v>7185</v>
          </cell>
          <cell r="AH860">
            <v>7216</v>
          </cell>
          <cell r="AI860">
            <v>7244</v>
          </cell>
          <cell r="AJ860">
            <v>7275</v>
          </cell>
          <cell r="AK860">
            <v>7305</v>
          </cell>
          <cell r="AL860">
            <v>7336</v>
          </cell>
          <cell r="AM860">
            <v>7366</v>
          </cell>
          <cell r="AN860">
            <v>7397</v>
          </cell>
          <cell r="AO860">
            <v>7428</v>
          </cell>
          <cell r="AP860">
            <v>7458</v>
          </cell>
          <cell r="AQ860">
            <v>7489</v>
          </cell>
          <cell r="AR860">
            <v>7519</v>
          </cell>
        </row>
        <row r="861">
          <cell r="A861" t="str">
            <v>MYLAN LABS, INC.</v>
          </cell>
          <cell r="B861" t="str">
            <v>LEVOTHYROXINE SOD 11/2002 MYN</v>
          </cell>
          <cell r="C861" t="str">
            <v>Sales $</v>
          </cell>
          <cell r="D861" t="str">
            <v>11/2002 MYN</v>
          </cell>
          <cell r="F861" t="str">
            <v>11</v>
          </cell>
          <cell r="G861" t="str">
            <v>2002</v>
          </cell>
          <cell r="H861" t="str">
            <v>11/1/2002</v>
          </cell>
          <cell r="I861">
            <v>2983</v>
          </cell>
          <cell r="J861">
            <v>3014</v>
          </cell>
          <cell r="K861">
            <v>3042</v>
          </cell>
          <cell r="L861">
            <v>3073</v>
          </cell>
          <cell r="M861">
            <v>3103</v>
          </cell>
          <cell r="N861">
            <v>3134</v>
          </cell>
          <cell r="O861">
            <v>3164</v>
          </cell>
          <cell r="P861">
            <v>3195</v>
          </cell>
          <cell r="Q861">
            <v>3226</v>
          </cell>
          <cell r="R861">
            <v>3256</v>
          </cell>
          <cell r="S861">
            <v>3287</v>
          </cell>
          <cell r="T861">
            <v>3317</v>
          </cell>
          <cell r="U861">
            <v>3348</v>
          </cell>
          <cell r="V861">
            <v>3379</v>
          </cell>
          <cell r="W861">
            <v>3408</v>
          </cell>
          <cell r="X861">
            <v>3439</v>
          </cell>
          <cell r="Y861">
            <v>3469</v>
          </cell>
          <cell r="Z861">
            <v>3500</v>
          </cell>
          <cell r="AA861">
            <v>3530</v>
          </cell>
          <cell r="AB861">
            <v>3561</v>
          </cell>
          <cell r="AC861">
            <v>3592</v>
          </cell>
          <cell r="AD861">
            <v>3622</v>
          </cell>
          <cell r="AE861">
            <v>3653</v>
          </cell>
          <cell r="AF861">
            <v>3683</v>
          </cell>
          <cell r="AG861">
            <v>3714</v>
          </cell>
          <cell r="AH861">
            <v>3745</v>
          </cell>
          <cell r="AI861">
            <v>3773</v>
          </cell>
          <cell r="AJ861">
            <v>3804</v>
          </cell>
          <cell r="AK861">
            <v>3834</v>
          </cell>
          <cell r="AL861">
            <v>3865</v>
          </cell>
          <cell r="AM861">
            <v>3895</v>
          </cell>
          <cell r="AN861">
            <v>3926</v>
          </cell>
          <cell r="AO861">
            <v>3957</v>
          </cell>
          <cell r="AP861">
            <v>3987</v>
          </cell>
          <cell r="AQ861">
            <v>4018</v>
          </cell>
          <cell r="AR861">
            <v>4048</v>
          </cell>
        </row>
        <row r="862">
          <cell r="A862" t="str">
            <v>MYLAN LABS, INC.</v>
          </cell>
          <cell r="B862" t="str">
            <v>LIOTHYRONINE SOD 07/2009 MYN</v>
          </cell>
          <cell r="C862" t="str">
            <v>Sales $</v>
          </cell>
          <cell r="D862" t="str">
            <v>07/2009 MYN</v>
          </cell>
          <cell r="F862" t="str">
            <v>07</v>
          </cell>
          <cell r="G862" t="str">
            <v>2009</v>
          </cell>
          <cell r="H862" t="str">
            <v>07/1/2009</v>
          </cell>
          <cell r="I862">
            <v>549</v>
          </cell>
          <cell r="J862">
            <v>580</v>
          </cell>
          <cell r="K862">
            <v>608</v>
          </cell>
          <cell r="L862">
            <v>639</v>
          </cell>
          <cell r="M862">
            <v>669</v>
          </cell>
          <cell r="N862">
            <v>700</v>
          </cell>
          <cell r="O862">
            <v>730</v>
          </cell>
          <cell r="P862">
            <v>761</v>
          </cell>
          <cell r="Q862">
            <v>792</v>
          </cell>
          <cell r="R862">
            <v>822</v>
          </cell>
          <cell r="S862">
            <v>853</v>
          </cell>
          <cell r="T862">
            <v>883</v>
          </cell>
          <cell r="U862">
            <v>914</v>
          </cell>
          <cell r="V862">
            <v>945</v>
          </cell>
          <cell r="W862">
            <v>974</v>
          </cell>
          <cell r="X862">
            <v>1005</v>
          </cell>
          <cell r="Y862">
            <v>1035</v>
          </cell>
          <cell r="Z862">
            <v>1066</v>
          </cell>
          <cell r="AA862">
            <v>1096</v>
          </cell>
          <cell r="AB862">
            <v>1127</v>
          </cell>
          <cell r="AC862">
            <v>1158</v>
          </cell>
          <cell r="AD862">
            <v>1188</v>
          </cell>
          <cell r="AE862">
            <v>1219</v>
          </cell>
          <cell r="AF862">
            <v>1249</v>
          </cell>
          <cell r="AG862">
            <v>1280</v>
          </cell>
          <cell r="AH862">
            <v>1311</v>
          </cell>
          <cell r="AI862">
            <v>1339</v>
          </cell>
          <cell r="AJ862">
            <v>1370</v>
          </cell>
          <cell r="AK862">
            <v>1400</v>
          </cell>
          <cell r="AL862">
            <v>1431</v>
          </cell>
          <cell r="AM862">
            <v>1461</v>
          </cell>
          <cell r="AN862">
            <v>1492</v>
          </cell>
          <cell r="AO862">
            <v>1523</v>
          </cell>
          <cell r="AP862">
            <v>1553</v>
          </cell>
          <cell r="AQ862">
            <v>1584</v>
          </cell>
          <cell r="AR862">
            <v>1614</v>
          </cell>
        </row>
        <row r="863">
          <cell r="A863" t="str">
            <v>MYLAN LABS, INC.</v>
          </cell>
          <cell r="B863" t="str">
            <v>LISINOPRIL 06/2002 MYN</v>
          </cell>
          <cell r="C863" t="str">
            <v>Sales $</v>
          </cell>
          <cell r="D863" t="str">
            <v>06/2002 MYN</v>
          </cell>
          <cell r="F863" t="str">
            <v>06</v>
          </cell>
          <cell r="G863" t="str">
            <v>2002</v>
          </cell>
          <cell r="H863" t="str">
            <v>06/1/2002</v>
          </cell>
          <cell r="I863">
            <v>3136</v>
          </cell>
          <cell r="J863">
            <v>3167</v>
          </cell>
          <cell r="K863">
            <v>3195</v>
          </cell>
          <cell r="L863">
            <v>3226</v>
          </cell>
          <cell r="M863">
            <v>3256</v>
          </cell>
          <cell r="N863">
            <v>3287</v>
          </cell>
          <cell r="O863">
            <v>3317</v>
          </cell>
          <cell r="P863">
            <v>3348</v>
          </cell>
          <cell r="Q863">
            <v>3379</v>
          </cell>
          <cell r="R863">
            <v>3409</v>
          </cell>
          <cell r="S863">
            <v>3440</v>
          </cell>
          <cell r="T863">
            <v>3470</v>
          </cell>
          <cell r="U863">
            <v>3501</v>
          </cell>
          <cell r="V863">
            <v>3532</v>
          </cell>
          <cell r="W863">
            <v>3561</v>
          </cell>
          <cell r="X863">
            <v>3592</v>
          </cell>
          <cell r="Y863">
            <v>3622</v>
          </cell>
          <cell r="Z863">
            <v>3653</v>
          </cell>
          <cell r="AA863">
            <v>3683</v>
          </cell>
          <cell r="AB863">
            <v>3714</v>
          </cell>
          <cell r="AC863">
            <v>3745</v>
          </cell>
          <cell r="AD863">
            <v>3775</v>
          </cell>
          <cell r="AE863">
            <v>3806</v>
          </cell>
          <cell r="AF863">
            <v>3836</v>
          </cell>
          <cell r="AG863">
            <v>3867</v>
          </cell>
          <cell r="AH863">
            <v>3898</v>
          </cell>
          <cell r="AI863">
            <v>3926</v>
          </cell>
          <cell r="AJ863">
            <v>3957</v>
          </cell>
          <cell r="AK863">
            <v>3987</v>
          </cell>
          <cell r="AL863">
            <v>4018</v>
          </cell>
          <cell r="AM863">
            <v>4048</v>
          </cell>
          <cell r="AN863">
            <v>4079</v>
          </cell>
          <cell r="AO863">
            <v>4110</v>
          </cell>
          <cell r="AP863">
            <v>4140</v>
          </cell>
          <cell r="AQ863">
            <v>4171</v>
          </cell>
          <cell r="AR863">
            <v>4201</v>
          </cell>
        </row>
        <row r="864">
          <cell r="A864" t="str">
            <v>MYLAN LABS, INC.</v>
          </cell>
          <cell r="B864" t="str">
            <v>LISINOPRIL 08/2002 M/I</v>
          </cell>
          <cell r="C864" t="str">
            <v>Sales $</v>
          </cell>
          <cell r="D864" t="str">
            <v>08/2002 M/I</v>
          </cell>
          <cell r="F864" t="str">
            <v>08</v>
          </cell>
          <cell r="G864" t="str">
            <v>2002</v>
          </cell>
          <cell r="H864" t="str">
            <v>08/1/2002</v>
          </cell>
          <cell r="I864">
            <v>3075</v>
          </cell>
          <cell r="J864">
            <v>3106</v>
          </cell>
          <cell r="K864">
            <v>3134</v>
          </cell>
          <cell r="L864">
            <v>3165</v>
          </cell>
          <cell r="M864">
            <v>3195</v>
          </cell>
          <cell r="N864">
            <v>3226</v>
          </cell>
          <cell r="O864">
            <v>3256</v>
          </cell>
          <cell r="P864">
            <v>3287</v>
          </cell>
          <cell r="Q864">
            <v>3318</v>
          </cell>
          <cell r="R864">
            <v>3348</v>
          </cell>
          <cell r="S864">
            <v>3379</v>
          </cell>
          <cell r="T864">
            <v>3409</v>
          </cell>
          <cell r="U864">
            <v>3440</v>
          </cell>
          <cell r="V864">
            <v>3471</v>
          </cell>
          <cell r="W864">
            <v>3500</v>
          </cell>
          <cell r="X864">
            <v>3531</v>
          </cell>
          <cell r="Y864">
            <v>3561</v>
          </cell>
          <cell r="Z864">
            <v>3592</v>
          </cell>
          <cell r="AA864">
            <v>3622</v>
          </cell>
          <cell r="AB864">
            <v>3653</v>
          </cell>
          <cell r="AC864">
            <v>3684</v>
          </cell>
          <cell r="AD864">
            <v>3714</v>
          </cell>
          <cell r="AE864">
            <v>3745</v>
          </cell>
          <cell r="AF864">
            <v>3775</v>
          </cell>
          <cell r="AG864">
            <v>3806</v>
          </cell>
          <cell r="AH864">
            <v>3837</v>
          </cell>
          <cell r="AI864">
            <v>3865</v>
          </cell>
          <cell r="AJ864">
            <v>3896</v>
          </cell>
          <cell r="AK864">
            <v>3926</v>
          </cell>
          <cell r="AL864">
            <v>3957</v>
          </cell>
          <cell r="AM864">
            <v>3987</v>
          </cell>
          <cell r="AN864">
            <v>4018</v>
          </cell>
          <cell r="AO864">
            <v>4049</v>
          </cell>
          <cell r="AP864">
            <v>4079</v>
          </cell>
          <cell r="AQ864">
            <v>4110</v>
          </cell>
          <cell r="AR864">
            <v>4140</v>
          </cell>
        </row>
        <row r="865">
          <cell r="A865" t="str">
            <v>MYLAN LABS, INC.</v>
          </cell>
          <cell r="B865" t="str">
            <v>LISINOPRIL/HCTZ 06/2002 MYN</v>
          </cell>
          <cell r="C865" t="str">
            <v>Sales $</v>
          </cell>
          <cell r="D865" t="str">
            <v>06/2002 MYN</v>
          </cell>
          <cell r="F865" t="str">
            <v>06</v>
          </cell>
          <cell r="G865" t="str">
            <v>2002</v>
          </cell>
          <cell r="H865" t="str">
            <v>06/1/2002</v>
          </cell>
          <cell r="I865">
            <v>3136</v>
          </cell>
          <cell r="J865">
            <v>3167</v>
          </cell>
          <cell r="K865">
            <v>3195</v>
          </cell>
          <cell r="L865">
            <v>3226</v>
          </cell>
          <cell r="M865">
            <v>3256</v>
          </cell>
          <cell r="N865">
            <v>3287</v>
          </cell>
          <cell r="O865">
            <v>3317</v>
          </cell>
          <cell r="P865">
            <v>3348</v>
          </cell>
          <cell r="Q865">
            <v>3379</v>
          </cell>
          <cell r="R865">
            <v>3409</v>
          </cell>
          <cell r="S865">
            <v>3440</v>
          </cell>
          <cell r="T865">
            <v>3470</v>
          </cell>
          <cell r="U865">
            <v>3501</v>
          </cell>
          <cell r="V865">
            <v>3532</v>
          </cell>
          <cell r="W865">
            <v>3561</v>
          </cell>
          <cell r="X865">
            <v>3592</v>
          </cell>
          <cell r="Y865">
            <v>3622</v>
          </cell>
          <cell r="Z865">
            <v>3653</v>
          </cell>
          <cell r="AA865">
            <v>3683</v>
          </cell>
          <cell r="AB865">
            <v>3714</v>
          </cell>
          <cell r="AC865">
            <v>3745</v>
          </cell>
          <cell r="AD865">
            <v>3775</v>
          </cell>
          <cell r="AE865">
            <v>3806</v>
          </cell>
          <cell r="AF865">
            <v>3836</v>
          </cell>
          <cell r="AG865">
            <v>3867</v>
          </cell>
          <cell r="AH865">
            <v>3898</v>
          </cell>
          <cell r="AI865">
            <v>3926</v>
          </cell>
          <cell r="AJ865">
            <v>3957</v>
          </cell>
          <cell r="AK865">
            <v>3987</v>
          </cell>
          <cell r="AL865">
            <v>4018</v>
          </cell>
          <cell r="AM865">
            <v>4048</v>
          </cell>
          <cell r="AN865">
            <v>4079</v>
          </cell>
          <cell r="AO865">
            <v>4110</v>
          </cell>
          <cell r="AP865">
            <v>4140</v>
          </cell>
          <cell r="AQ865">
            <v>4171</v>
          </cell>
          <cell r="AR865">
            <v>4201</v>
          </cell>
        </row>
        <row r="866">
          <cell r="A866" t="str">
            <v>MYLAN LABS, INC.</v>
          </cell>
          <cell r="B866" t="str">
            <v>LISINOPRIL/HCTZ 06/2010 M/I</v>
          </cell>
          <cell r="C866" t="str">
            <v>Sales $</v>
          </cell>
          <cell r="D866" t="str">
            <v>06/2010 M/I</v>
          </cell>
          <cell r="F866" t="str">
            <v>06</v>
          </cell>
          <cell r="G866" t="str">
            <v>2010</v>
          </cell>
          <cell r="H866" t="str">
            <v>06/1/2010</v>
          </cell>
          <cell r="I866">
            <v>214</v>
          </cell>
          <cell r="J866">
            <v>245</v>
          </cell>
          <cell r="K866">
            <v>273</v>
          </cell>
          <cell r="L866">
            <v>304</v>
          </cell>
          <cell r="M866">
            <v>334</v>
          </cell>
          <cell r="N866">
            <v>365</v>
          </cell>
          <cell r="O866">
            <v>395</v>
          </cell>
          <cell r="P866">
            <v>426</v>
          </cell>
          <cell r="Q866">
            <v>457</v>
          </cell>
          <cell r="R866">
            <v>487</v>
          </cell>
          <cell r="S866">
            <v>518</v>
          </cell>
          <cell r="T866">
            <v>548</v>
          </cell>
          <cell r="U866">
            <v>579</v>
          </cell>
          <cell r="V866">
            <v>610</v>
          </cell>
          <cell r="W866">
            <v>639</v>
          </cell>
          <cell r="X866">
            <v>670</v>
          </cell>
          <cell r="Y866">
            <v>700</v>
          </cell>
          <cell r="Z866">
            <v>731</v>
          </cell>
          <cell r="AA866">
            <v>761</v>
          </cell>
          <cell r="AB866">
            <v>792</v>
          </cell>
          <cell r="AC866">
            <v>823</v>
          </cell>
          <cell r="AD866">
            <v>853</v>
          </cell>
          <cell r="AE866">
            <v>884</v>
          </cell>
          <cell r="AF866">
            <v>914</v>
          </cell>
          <cell r="AG866">
            <v>945</v>
          </cell>
          <cell r="AH866">
            <v>976</v>
          </cell>
          <cell r="AI866">
            <v>1004</v>
          </cell>
          <cell r="AJ866">
            <v>1035</v>
          </cell>
          <cell r="AK866">
            <v>1065</v>
          </cell>
          <cell r="AL866">
            <v>1096</v>
          </cell>
          <cell r="AM866">
            <v>1126</v>
          </cell>
          <cell r="AN866">
            <v>1157</v>
          </cell>
          <cell r="AO866">
            <v>1188</v>
          </cell>
          <cell r="AP866">
            <v>1218</v>
          </cell>
          <cell r="AQ866">
            <v>1249</v>
          </cell>
          <cell r="AR866">
            <v>1279</v>
          </cell>
        </row>
        <row r="867">
          <cell r="A867" t="str">
            <v>MYLAN LABS, INC.</v>
          </cell>
          <cell r="B867" t="str">
            <v>LITHIUM CARB 08/2012 MYN</v>
          </cell>
          <cell r="C867" t="str">
            <v>Sales $</v>
          </cell>
          <cell r="D867" t="str">
            <v>08/2012 MYN</v>
          </cell>
          <cell r="F867" t="str">
            <v>08</v>
          </cell>
          <cell r="G867" t="str">
            <v>2012</v>
          </cell>
          <cell r="H867" t="str">
            <v>08/1/2012</v>
          </cell>
          <cell r="I867">
            <v>-578</v>
          </cell>
          <cell r="J867">
            <v>-547</v>
          </cell>
          <cell r="K867">
            <v>-519</v>
          </cell>
          <cell r="L867">
            <v>-488</v>
          </cell>
          <cell r="M867">
            <v>-458</v>
          </cell>
          <cell r="N867">
            <v>-427</v>
          </cell>
          <cell r="O867">
            <v>-397</v>
          </cell>
          <cell r="P867">
            <v>-366</v>
          </cell>
          <cell r="Q867">
            <v>-335</v>
          </cell>
          <cell r="R867">
            <v>-305</v>
          </cell>
          <cell r="S867">
            <v>-274</v>
          </cell>
          <cell r="T867">
            <v>-244</v>
          </cell>
          <cell r="U867">
            <v>-213</v>
          </cell>
          <cell r="V867">
            <v>-182</v>
          </cell>
          <cell r="W867">
            <v>-153</v>
          </cell>
          <cell r="X867">
            <v>-122</v>
          </cell>
          <cell r="Y867">
            <v>-92</v>
          </cell>
          <cell r="Z867">
            <v>-61</v>
          </cell>
          <cell r="AA867">
            <v>-31</v>
          </cell>
          <cell r="AB867">
            <v>0</v>
          </cell>
          <cell r="AC867">
            <v>31</v>
          </cell>
          <cell r="AD867">
            <v>61</v>
          </cell>
          <cell r="AE867">
            <v>92</v>
          </cell>
          <cell r="AF867">
            <v>122</v>
          </cell>
          <cell r="AG867">
            <v>153</v>
          </cell>
          <cell r="AH867">
            <v>184</v>
          </cell>
          <cell r="AI867">
            <v>212</v>
          </cell>
          <cell r="AJ867">
            <v>243</v>
          </cell>
          <cell r="AK867">
            <v>273</v>
          </cell>
          <cell r="AL867">
            <v>304</v>
          </cell>
          <cell r="AM867">
            <v>334</v>
          </cell>
          <cell r="AN867">
            <v>365</v>
          </cell>
          <cell r="AO867">
            <v>396</v>
          </cell>
          <cell r="AP867">
            <v>426</v>
          </cell>
          <cell r="AQ867">
            <v>457</v>
          </cell>
          <cell r="AR867">
            <v>487</v>
          </cell>
        </row>
        <row r="868">
          <cell r="A868" t="str">
            <v>MYLAN LABS, INC.</v>
          </cell>
          <cell r="B868" t="str">
            <v>LITHIUM CARB 10/2004 M/I</v>
          </cell>
          <cell r="C868" t="str">
            <v>Sales $</v>
          </cell>
          <cell r="D868" t="str">
            <v>10/2004 M/I</v>
          </cell>
          <cell r="F868" t="str">
            <v>10</v>
          </cell>
          <cell r="G868" t="str">
            <v>2004</v>
          </cell>
          <cell r="H868" t="str">
            <v>10/1/2004</v>
          </cell>
          <cell r="I868">
            <v>2283</v>
          </cell>
          <cell r="J868">
            <v>2314</v>
          </cell>
          <cell r="K868">
            <v>2342</v>
          </cell>
          <cell r="L868">
            <v>2373</v>
          </cell>
          <cell r="M868">
            <v>2403</v>
          </cell>
          <cell r="N868">
            <v>2434</v>
          </cell>
          <cell r="O868">
            <v>2464</v>
          </cell>
          <cell r="P868">
            <v>2495</v>
          </cell>
          <cell r="Q868">
            <v>2526</v>
          </cell>
          <cell r="R868">
            <v>2556</v>
          </cell>
          <cell r="S868">
            <v>2587</v>
          </cell>
          <cell r="T868">
            <v>2617</v>
          </cell>
          <cell r="U868">
            <v>2648</v>
          </cell>
          <cell r="V868">
            <v>2679</v>
          </cell>
          <cell r="W868">
            <v>2708</v>
          </cell>
          <cell r="X868">
            <v>2739</v>
          </cell>
          <cell r="Y868">
            <v>2769</v>
          </cell>
          <cell r="Z868">
            <v>2800</v>
          </cell>
          <cell r="AA868">
            <v>2830</v>
          </cell>
          <cell r="AB868">
            <v>2861</v>
          </cell>
          <cell r="AC868">
            <v>2892</v>
          </cell>
          <cell r="AD868">
            <v>2922</v>
          </cell>
          <cell r="AE868">
            <v>2953</v>
          </cell>
          <cell r="AF868">
            <v>2983</v>
          </cell>
          <cell r="AG868">
            <v>3014</v>
          </cell>
          <cell r="AH868">
            <v>3045</v>
          </cell>
          <cell r="AI868">
            <v>3073</v>
          </cell>
          <cell r="AJ868">
            <v>3104</v>
          </cell>
          <cell r="AK868">
            <v>3134</v>
          </cell>
          <cell r="AL868">
            <v>3165</v>
          </cell>
          <cell r="AM868">
            <v>3195</v>
          </cell>
          <cell r="AN868">
            <v>3226</v>
          </cell>
          <cell r="AO868">
            <v>3257</v>
          </cell>
          <cell r="AP868">
            <v>3287</v>
          </cell>
          <cell r="AQ868">
            <v>3318</v>
          </cell>
          <cell r="AR868">
            <v>3348</v>
          </cell>
        </row>
        <row r="869">
          <cell r="A869" t="str">
            <v>MYLAN LABS, INC.</v>
          </cell>
          <cell r="B869" t="str">
            <v>LOPERAMIDE HCL 06/1992 M/I</v>
          </cell>
          <cell r="C869" t="str">
            <v>Sales $</v>
          </cell>
          <cell r="D869" t="str">
            <v>06/1992 M/I</v>
          </cell>
          <cell r="F869" t="str">
            <v>06</v>
          </cell>
          <cell r="G869" t="str">
            <v>1992</v>
          </cell>
          <cell r="H869" t="str">
            <v>06/1/1992</v>
          </cell>
          <cell r="I869">
            <v>6788</v>
          </cell>
          <cell r="J869">
            <v>6819</v>
          </cell>
          <cell r="K869">
            <v>6847</v>
          </cell>
          <cell r="L869">
            <v>6878</v>
          </cell>
          <cell r="M869">
            <v>6908</v>
          </cell>
          <cell r="N869">
            <v>6939</v>
          </cell>
          <cell r="O869">
            <v>6969</v>
          </cell>
          <cell r="P869">
            <v>7000</v>
          </cell>
          <cell r="Q869">
            <v>7031</v>
          </cell>
          <cell r="R869">
            <v>7061</v>
          </cell>
          <cell r="S869">
            <v>7092</v>
          </cell>
          <cell r="T869">
            <v>7122</v>
          </cell>
          <cell r="U869">
            <v>7153</v>
          </cell>
          <cell r="V869">
            <v>7184</v>
          </cell>
          <cell r="W869">
            <v>7213</v>
          </cell>
          <cell r="X869">
            <v>7244</v>
          </cell>
          <cell r="Y869">
            <v>7274</v>
          </cell>
          <cell r="Z869">
            <v>7305</v>
          </cell>
          <cell r="AA869">
            <v>7335</v>
          </cell>
          <cell r="AB869">
            <v>7366</v>
          </cell>
          <cell r="AC869">
            <v>7397</v>
          </cell>
          <cell r="AD869">
            <v>7427</v>
          </cell>
          <cell r="AE869">
            <v>7458</v>
          </cell>
          <cell r="AF869">
            <v>7488</v>
          </cell>
          <cell r="AG869">
            <v>7519</v>
          </cell>
          <cell r="AH869">
            <v>7550</v>
          </cell>
          <cell r="AI869">
            <v>7578</v>
          </cell>
          <cell r="AJ869">
            <v>7609</v>
          </cell>
          <cell r="AK869">
            <v>7639</v>
          </cell>
          <cell r="AL869">
            <v>7670</v>
          </cell>
          <cell r="AM869">
            <v>7700</v>
          </cell>
          <cell r="AN869">
            <v>7731</v>
          </cell>
          <cell r="AO869">
            <v>7762</v>
          </cell>
          <cell r="AP869">
            <v>7792</v>
          </cell>
          <cell r="AQ869">
            <v>7823</v>
          </cell>
          <cell r="AR869">
            <v>7853</v>
          </cell>
        </row>
        <row r="870">
          <cell r="A870" t="str">
            <v>MYLAN LABS, INC.</v>
          </cell>
          <cell r="B870" t="str">
            <v>LOPERAMIDE HCL 10/1991 MYN</v>
          </cell>
          <cell r="C870" t="str">
            <v>Sales $</v>
          </cell>
          <cell r="D870" t="str">
            <v>10/1991 MYN</v>
          </cell>
          <cell r="F870" t="str">
            <v>10</v>
          </cell>
          <cell r="G870" t="str">
            <v>1991</v>
          </cell>
          <cell r="H870" t="str">
            <v>10/1/1991</v>
          </cell>
          <cell r="I870">
            <v>7032</v>
          </cell>
          <cell r="J870">
            <v>7063</v>
          </cell>
          <cell r="K870">
            <v>7091</v>
          </cell>
          <cell r="L870">
            <v>7122</v>
          </cell>
          <cell r="M870">
            <v>7152</v>
          </cell>
          <cell r="N870">
            <v>7183</v>
          </cell>
          <cell r="O870">
            <v>7213</v>
          </cell>
          <cell r="P870">
            <v>7244</v>
          </cell>
          <cell r="Q870">
            <v>7275</v>
          </cell>
          <cell r="R870">
            <v>7305</v>
          </cell>
          <cell r="S870">
            <v>7336</v>
          </cell>
          <cell r="T870">
            <v>7366</v>
          </cell>
          <cell r="U870">
            <v>7397</v>
          </cell>
          <cell r="V870">
            <v>7428</v>
          </cell>
          <cell r="W870">
            <v>7457</v>
          </cell>
          <cell r="X870">
            <v>7488</v>
          </cell>
          <cell r="Y870">
            <v>7518</v>
          </cell>
          <cell r="Z870">
            <v>7549</v>
          </cell>
          <cell r="AA870">
            <v>7579</v>
          </cell>
          <cell r="AB870">
            <v>7610</v>
          </cell>
          <cell r="AC870">
            <v>7641</v>
          </cell>
          <cell r="AD870">
            <v>7671</v>
          </cell>
          <cell r="AE870">
            <v>7702</v>
          </cell>
          <cell r="AF870">
            <v>7732</v>
          </cell>
          <cell r="AG870">
            <v>7763</v>
          </cell>
          <cell r="AH870">
            <v>7794</v>
          </cell>
          <cell r="AI870">
            <v>7822</v>
          </cell>
          <cell r="AJ870">
            <v>7853</v>
          </cell>
          <cell r="AK870">
            <v>7883</v>
          </cell>
          <cell r="AL870">
            <v>7914</v>
          </cell>
          <cell r="AM870">
            <v>7944</v>
          </cell>
          <cell r="AN870">
            <v>7975</v>
          </cell>
          <cell r="AO870">
            <v>8006</v>
          </cell>
          <cell r="AP870">
            <v>8036</v>
          </cell>
          <cell r="AQ870">
            <v>8067</v>
          </cell>
          <cell r="AR870">
            <v>8097</v>
          </cell>
        </row>
        <row r="871">
          <cell r="A871" t="str">
            <v>MYLAN LABS, INC.</v>
          </cell>
          <cell r="B871" t="str">
            <v>LORAZEPAM 02/1988 MYN</v>
          </cell>
          <cell r="C871" t="str">
            <v>Sales $</v>
          </cell>
          <cell r="D871" t="str">
            <v>02/1988 MYN</v>
          </cell>
          <cell r="F871" t="str">
            <v>02</v>
          </cell>
          <cell r="G871" t="str">
            <v>1988</v>
          </cell>
          <cell r="H871" t="str">
            <v>02/1/1988</v>
          </cell>
          <cell r="I871">
            <v>8370</v>
          </cell>
          <cell r="J871">
            <v>8401</v>
          </cell>
          <cell r="K871">
            <v>8429</v>
          </cell>
          <cell r="L871">
            <v>8460</v>
          </cell>
          <cell r="M871">
            <v>8490</v>
          </cell>
          <cell r="N871">
            <v>8521</v>
          </cell>
          <cell r="O871">
            <v>8551</v>
          </cell>
          <cell r="P871">
            <v>8582</v>
          </cell>
          <cell r="Q871">
            <v>8613</v>
          </cell>
          <cell r="R871">
            <v>8643</v>
          </cell>
          <cell r="S871">
            <v>8674</v>
          </cell>
          <cell r="T871">
            <v>8704</v>
          </cell>
          <cell r="U871">
            <v>8735</v>
          </cell>
          <cell r="V871">
            <v>8766</v>
          </cell>
          <cell r="W871">
            <v>8795</v>
          </cell>
          <cell r="X871">
            <v>8826</v>
          </cell>
          <cell r="Y871">
            <v>8856</v>
          </cell>
          <cell r="Z871">
            <v>8887</v>
          </cell>
          <cell r="AA871">
            <v>8917</v>
          </cell>
          <cell r="AB871">
            <v>8948</v>
          </cell>
          <cell r="AC871">
            <v>8979</v>
          </cell>
          <cell r="AD871">
            <v>9009</v>
          </cell>
          <cell r="AE871">
            <v>9040</v>
          </cell>
          <cell r="AF871">
            <v>9070</v>
          </cell>
          <cell r="AG871">
            <v>9101</v>
          </cell>
          <cell r="AH871">
            <v>9132</v>
          </cell>
          <cell r="AI871">
            <v>9160</v>
          </cell>
          <cell r="AJ871">
            <v>9191</v>
          </cell>
          <cell r="AK871">
            <v>9221</v>
          </cell>
          <cell r="AL871">
            <v>9252</v>
          </cell>
          <cell r="AM871">
            <v>9282</v>
          </cell>
          <cell r="AN871">
            <v>9313</v>
          </cell>
          <cell r="AO871">
            <v>9344</v>
          </cell>
          <cell r="AP871">
            <v>9374</v>
          </cell>
          <cell r="AQ871">
            <v>9405</v>
          </cell>
          <cell r="AR871">
            <v>9435</v>
          </cell>
        </row>
        <row r="872">
          <cell r="A872" t="str">
            <v>MYLAN LABS, INC.</v>
          </cell>
          <cell r="B872" t="str">
            <v>LORAZEPAM 11/1987 M/I</v>
          </cell>
          <cell r="C872" t="str">
            <v>Sales $</v>
          </cell>
          <cell r="D872" t="str">
            <v>11/1987 M/I</v>
          </cell>
          <cell r="F872" t="str">
            <v>11</v>
          </cell>
          <cell r="G872" t="str">
            <v>1987</v>
          </cell>
          <cell r="H872" t="str">
            <v>11/1/1987</v>
          </cell>
          <cell r="I872">
            <v>8462</v>
          </cell>
          <cell r="J872">
            <v>8493</v>
          </cell>
          <cell r="K872">
            <v>8521</v>
          </cell>
          <cell r="L872">
            <v>8552</v>
          </cell>
          <cell r="M872">
            <v>8582</v>
          </cell>
          <cell r="N872">
            <v>8613</v>
          </cell>
          <cell r="O872">
            <v>8643</v>
          </cell>
          <cell r="P872">
            <v>8674</v>
          </cell>
          <cell r="Q872">
            <v>8705</v>
          </cell>
          <cell r="R872">
            <v>8735</v>
          </cell>
          <cell r="S872">
            <v>8766</v>
          </cell>
          <cell r="T872">
            <v>8796</v>
          </cell>
          <cell r="U872">
            <v>8827</v>
          </cell>
          <cell r="V872">
            <v>8858</v>
          </cell>
          <cell r="W872">
            <v>8887</v>
          </cell>
          <cell r="X872">
            <v>8918</v>
          </cell>
          <cell r="Y872">
            <v>8948</v>
          </cell>
          <cell r="Z872">
            <v>8979</v>
          </cell>
          <cell r="AA872">
            <v>9009</v>
          </cell>
          <cell r="AB872">
            <v>9040</v>
          </cell>
          <cell r="AC872">
            <v>9071</v>
          </cell>
          <cell r="AD872">
            <v>9101</v>
          </cell>
          <cell r="AE872">
            <v>9132</v>
          </cell>
          <cell r="AF872">
            <v>9162</v>
          </cell>
          <cell r="AG872">
            <v>9193</v>
          </cell>
          <cell r="AH872">
            <v>9224</v>
          </cell>
          <cell r="AI872">
            <v>9252</v>
          </cell>
          <cell r="AJ872">
            <v>9283</v>
          </cell>
          <cell r="AK872">
            <v>9313</v>
          </cell>
          <cell r="AL872">
            <v>9344</v>
          </cell>
          <cell r="AM872">
            <v>9374</v>
          </cell>
          <cell r="AN872">
            <v>9405</v>
          </cell>
          <cell r="AO872">
            <v>9436</v>
          </cell>
          <cell r="AP872">
            <v>9466</v>
          </cell>
          <cell r="AQ872">
            <v>9497</v>
          </cell>
          <cell r="AR872">
            <v>9527</v>
          </cell>
        </row>
        <row r="873">
          <cell r="A873" t="str">
            <v>MYLAN LABS, INC.</v>
          </cell>
          <cell r="B873" t="str">
            <v>LOSARTAN POT 09/2011 MYN</v>
          </cell>
          <cell r="C873" t="str">
            <v>Sales $</v>
          </cell>
          <cell r="D873" t="str">
            <v>09/2011 MYN</v>
          </cell>
          <cell r="F873" t="str">
            <v>09</v>
          </cell>
          <cell r="G873" t="str">
            <v>2011</v>
          </cell>
          <cell r="H873" t="str">
            <v>09/1/2011</v>
          </cell>
          <cell r="I873">
            <v>-243</v>
          </cell>
          <cell r="J873">
            <v>-212</v>
          </cell>
          <cell r="K873">
            <v>-184</v>
          </cell>
          <cell r="L873">
            <v>-153</v>
          </cell>
          <cell r="M873">
            <v>-123</v>
          </cell>
          <cell r="N873">
            <v>-92</v>
          </cell>
          <cell r="O873">
            <v>-62</v>
          </cell>
          <cell r="P873">
            <v>-31</v>
          </cell>
          <cell r="Q873">
            <v>0</v>
          </cell>
          <cell r="R873">
            <v>30</v>
          </cell>
          <cell r="S873">
            <v>61</v>
          </cell>
          <cell r="T873">
            <v>91</v>
          </cell>
          <cell r="U873">
            <v>122</v>
          </cell>
          <cell r="V873">
            <v>153</v>
          </cell>
          <cell r="W873">
            <v>182</v>
          </cell>
          <cell r="X873">
            <v>213</v>
          </cell>
          <cell r="Y873">
            <v>243</v>
          </cell>
          <cell r="Z873">
            <v>274</v>
          </cell>
          <cell r="AA873">
            <v>304</v>
          </cell>
          <cell r="AB873">
            <v>335</v>
          </cell>
          <cell r="AC873">
            <v>366</v>
          </cell>
          <cell r="AD873">
            <v>396</v>
          </cell>
          <cell r="AE873">
            <v>427</v>
          </cell>
          <cell r="AF873">
            <v>457</v>
          </cell>
          <cell r="AG873">
            <v>488</v>
          </cell>
          <cell r="AH873">
            <v>519</v>
          </cell>
          <cell r="AI873">
            <v>547</v>
          </cell>
          <cell r="AJ873">
            <v>578</v>
          </cell>
          <cell r="AK873">
            <v>608</v>
          </cell>
          <cell r="AL873">
            <v>639</v>
          </cell>
          <cell r="AM873">
            <v>669</v>
          </cell>
          <cell r="AN873">
            <v>700</v>
          </cell>
          <cell r="AO873">
            <v>731</v>
          </cell>
          <cell r="AP873">
            <v>761</v>
          </cell>
          <cell r="AQ873">
            <v>792</v>
          </cell>
          <cell r="AR873">
            <v>822</v>
          </cell>
        </row>
        <row r="874">
          <cell r="A874" t="str">
            <v>MYLAN LABS, INC.</v>
          </cell>
          <cell r="B874" t="str">
            <v>LOSARTAN POT 12/2010 M/I</v>
          </cell>
          <cell r="C874" t="str">
            <v>Sales $</v>
          </cell>
          <cell r="D874" t="str">
            <v>12/2010 M/I</v>
          </cell>
          <cell r="F874" t="str">
            <v>12</v>
          </cell>
          <cell r="G874" t="str">
            <v>2010</v>
          </cell>
          <cell r="H874" t="str">
            <v>12/1/2010</v>
          </cell>
          <cell r="I874">
            <v>31</v>
          </cell>
          <cell r="J874">
            <v>62</v>
          </cell>
          <cell r="K874">
            <v>90</v>
          </cell>
          <cell r="L874">
            <v>121</v>
          </cell>
          <cell r="M874">
            <v>151</v>
          </cell>
          <cell r="N874">
            <v>182</v>
          </cell>
          <cell r="O874">
            <v>212</v>
          </cell>
          <cell r="P874">
            <v>243</v>
          </cell>
          <cell r="Q874">
            <v>274</v>
          </cell>
          <cell r="R874">
            <v>304</v>
          </cell>
          <cell r="S874">
            <v>335</v>
          </cell>
          <cell r="T874">
            <v>365</v>
          </cell>
          <cell r="U874">
            <v>396</v>
          </cell>
          <cell r="V874">
            <v>427</v>
          </cell>
          <cell r="W874">
            <v>456</v>
          </cell>
          <cell r="X874">
            <v>487</v>
          </cell>
          <cell r="Y874">
            <v>517</v>
          </cell>
          <cell r="Z874">
            <v>548</v>
          </cell>
          <cell r="AA874">
            <v>578</v>
          </cell>
          <cell r="AB874">
            <v>609</v>
          </cell>
          <cell r="AC874">
            <v>640</v>
          </cell>
          <cell r="AD874">
            <v>670</v>
          </cell>
          <cell r="AE874">
            <v>701</v>
          </cell>
          <cell r="AF874">
            <v>731</v>
          </cell>
          <cell r="AG874">
            <v>762</v>
          </cell>
          <cell r="AH874">
            <v>793</v>
          </cell>
          <cell r="AI874">
            <v>821</v>
          </cell>
          <cell r="AJ874">
            <v>852</v>
          </cell>
          <cell r="AK874">
            <v>882</v>
          </cell>
          <cell r="AL874">
            <v>913</v>
          </cell>
          <cell r="AM874">
            <v>943</v>
          </cell>
          <cell r="AN874">
            <v>974</v>
          </cell>
          <cell r="AO874">
            <v>1005</v>
          </cell>
          <cell r="AP874">
            <v>1035</v>
          </cell>
          <cell r="AQ874">
            <v>1066</v>
          </cell>
          <cell r="AR874">
            <v>1096</v>
          </cell>
        </row>
        <row r="875">
          <cell r="A875" t="str">
            <v>MYLAN LABS, INC.</v>
          </cell>
          <cell r="B875" t="str">
            <v>LOSARTAN POT/HCTZ 05/2010 MYN</v>
          </cell>
          <cell r="C875" t="str">
            <v>Sales $</v>
          </cell>
          <cell r="D875" t="str">
            <v>05/2010 MYN</v>
          </cell>
          <cell r="F875" t="str">
            <v>05</v>
          </cell>
          <cell r="G875" t="str">
            <v>2010</v>
          </cell>
          <cell r="H875" t="str">
            <v>05/1/2010</v>
          </cell>
          <cell r="I875">
            <v>245</v>
          </cell>
          <cell r="J875">
            <v>276</v>
          </cell>
          <cell r="K875">
            <v>304</v>
          </cell>
          <cell r="L875">
            <v>335</v>
          </cell>
          <cell r="M875">
            <v>365</v>
          </cell>
          <cell r="N875">
            <v>396</v>
          </cell>
          <cell r="O875">
            <v>426</v>
          </cell>
          <cell r="P875">
            <v>457</v>
          </cell>
          <cell r="Q875">
            <v>488</v>
          </cell>
          <cell r="R875">
            <v>518</v>
          </cell>
          <cell r="S875">
            <v>549</v>
          </cell>
          <cell r="T875">
            <v>579</v>
          </cell>
          <cell r="U875">
            <v>610</v>
          </cell>
          <cell r="V875">
            <v>641</v>
          </cell>
          <cell r="W875">
            <v>670</v>
          </cell>
          <cell r="X875">
            <v>701</v>
          </cell>
          <cell r="Y875">
            <v>731</v>
          </cell>
          <cell r="Z875">
            <v>762</v>
          </cell>
          <cell r="AA875">
            <v>792</v>
          </cell>
          <cell r="AB875">
            <v>823</v>
          </cell>
          <cell r="AC875">
            <v>854</v>
          </cell>
          <cell r="AD875">
            <v>884</v>
          </cell>
          <cell r="AE875">
            <v>915</v>
          </cell>
          <cell r="AF875">
            <v>945</v>
          </cell>
          <cell r="AG875">
            <v>976</v>
          </cell>
          <cell r="AH875">
            <v>1007</v>
          </cell>
          <cell r="AI875">
            <v>1035</v>
          </cell>
          <cell r="AJ875">
            <v>1066</v>
          </cell>
          <cell r="AK875">
            <v>1096</v>
          </cell>
          <cell r="AL875">
            <v>1127</v>
          </cell>
          <cell r="AM875">
            <v>1157</v>
          </cell>
          <cell r="AN875">
            <v>1188</v>
          </cell>
          <cell r="AO875">
            <v>1219</v>
          </cell>
          <cell r="AP875">
            <v>1249</v>
          </cell>
          <cell r="AQ875">
            <v>1280</v>
          </cell>
          <cell r="AR875">
            <v>1310</v>
          </cell>
        </row>
        <row r="876">
          <cell r="A876" t="str">
            <v>MYLAN LABS, INC.</v>
          </cell>
          <cell r="B876" t="str">
            <v>LOSARTAN POT/HCTZ 12/2010 M/I</v>
          </cell>
          <cell r="C876" t="str">
            <v>Sales $</v>
          </cell>
          <cell r="D876" t="str">
            <v>12/2010 M/I</v>
          </cell>
          <cell r="F876" t="str">
            <v>12</v>
          </cell>
          <cell r="G876" t="str">
            <v>2010</v>
          </cell>
          <cell r="H876" t="str">
            <v>12/1/2010</v>
          </cell>
          <cell r="I876">
            <v>31</v>
          </cell>
          <cell r="J876">
            <v>62</v>
          </cell>
          <cell r="K876">
            <v>90</v>
          </cell>
          <cell r="L876">
            <v>121</v>
          </cell>
          <cell r="M876">
            <v>151</v>
          </cell>
          <cell r="N876">
            <v>182</v>
          </cell>
          <cell r="O876">
            <v>212</v>
          </cell>
          <cell r="P876">
            <v>243</v>
          </cell>
          <cell r="Q876">
            <v>274</v>
          </cell>
          <cell r="R876">
            <v>304</v>
          </cell>
          <cell r="S876">
            <v>335</v>
          </cell>
          <cell r="T876">
            <v>365</v>
          </cell>
          <cell r="U876">
            <v>396</v>
          </cell>
          <cell r="V876">
            <v>427</v>
          </cell>
          <cell r="W876">
            <v>456</v>
          </cell>
          <cell r="X876">
            <v>487</v>
          </cell>
          <cell r="Y876">
            <v>517</v>
          </cell>
          <cell r="Z876">
            <v>548</v>
          </cell>
          <cell r="AA876">
            <v>578</v>
          </cell>
          <cell r="AB876">
            <v>609</v>
          </cell>
          <cell r="AC876">
            <v>640</v>
          </cell>
          <cell r="AD876">
            <v>670</v>
          </cell>
          <cell r="AE876">
            <v>701</v>
          </cell>
          <cell r="AF876">
            <v>731</v>
          </cell>
          <cell r="AG876">
            <v>762</v>
          </cell>
          <cell r="AH876">
            <v>793</v>
          </cell>
          <cell r="AI876">
            <v>821</v>
          </cell>
          <cell r="AJ876">
            <v>852</v>
          </cell>
          <cell r="AK876">
            <v>882</v>
          </cell>
          <cell r="AL876">
            <v>913</v>
          </cell>
          <cell r="AM876">
            <v>943</v>
          </cell>
          <cell r="AN876">
            <v>974</v>
          </cell>
          <cell r="AO876">
            <v>1005</v>
          </cell>
          <cell r="AP876">
            <v>1035</v>
          </cell>
          <cell r="AQ876">
            <v>1066</v>
          </cell>
          <cell r="AR876">
            <v>1096</v>
          </cell>
        </row>
        <row r="877">
          <cell r="A877" t="str">
            <v>MYLAN LABS, INC.</v>
          </cell>
          <cell r="B877" t="str">
            <v>LOVASTATIN 01/2002 M/I</v>
          </cell>
          <cell r="C877" t="str">
            <v>Sales $</v>
          </cell>
          <cell r="D877" t="str">
            <v>01/2002 M/I</v>
          </cell>
          <cell r="F877" t="str">
            <v>01</v>
          </cell>
          <cell r="G877" t="str">
            <v>2002</v>
          </cell>
          <cell r="H877" t="str">
            <v>01/1/2002</v>
          </cell>
          <cell r="I877">
            <v>3287</v>
          </cell>
          <cell r="J877">
            <v>3318</v>
          </cell>
          <cell r="K877">
            <v>3346</v>
          </cell>
          <cell r="L877">
            <v>3377</v>
          </cell>
          <cell r="M877">
            <v>3407</v>
          </cell>
          <cell r="N877">
            <v>3438</v>
          </cell>
          <cell r="O877">
            <v>3468</v>
          </cell>
          <cell r="P877">
            <v>3499</v>
          </cell>
          <cell r="Q877">
            <v>3530</v>
          </cell>
          <cell r="R877">
            <v>3560</v>
          </cell>
          <cell r="S877">
            <v>3591</v>
          </cell>
          <cell r="T877">
            <v>3621</v>
          </cell>
          <cell r="U877">
            <v>3652</v>
          </cell>
          <cell r="V877">
            <v>3683</v>
          </cell>
          <cell r="W877">
            <v>3712</v>
          </cell>
          <cell r="X877">
            <v>3743</v>
          </cell>
          <cell r="Y877">
            <v>3773</v>
          </cell>
          <cell r="Z877">
            <v>3804</v>
          </cell>
          <cell r="AA877">
            <v>3834</v>
          </cell>
          <cell r="AB877">
            <v>3865</v>
          </cell>
          <cell r="AC877">
            <v>3896</v>
          </cell>
          <cell r="AD877">
            <v>3926</v>
          </cell>
          <cell r="AE877">
            <v>3957</v>
          </cell>
          <cell r="AF877">
            <v>3987</v>
          </cell>
          <cell r="AG877">
            <v>4018</v>
          </cell>
          <cell r="AH877">
            <v>4049</v>
          </cell>
          <cell r="AI877">
            <v>4077</v>
          </cell>
          <cell r="AJ877">
            <v>4108</v>
          </cell>
          <cell r="AK877">
            <v>4138</v>
          </cell>
          <cell r="AL877">
            <v>4169</v>
          </cell>
          <cell r="AM877">
            <v>4199</v>
          </cell>
          <cell r="AN877">
            <v>4230</v>
          </cell>
          <cell r="AO877">
            <v>4261</v>
          </cell>
          <cell r="AP877">
            <v>4291</v>
          </cell>
          <cell r="AQ877">
            <v>4322</v>
          </cell>
          <cell r="AR877">
            <v>4352</v>
          </cell>
        </row>
        <row r="878">
          <cell r="A878" t="str">
            <v>MYLAN LABS, INC.</v>
          </cell>
          <cell r="B878" t="str">
            <v>LOVASTATIN 12/2001 MYN</v>
          </cell>
          <cell r="C878" t="str">
            <v>Sales $</v>
          </cell>
          <cell r="D878" t="str">
            <v>12/2001 MYN</v>
          </cell>
          <cell r="F878" t="str">
            <v>12</v>
          </cell>
          <cell r="G878" t="str">
            <v>2001</v>
          </cell>
          <cell r="H878" t="str">
            <v>12/1/2001</v>
          </cell>
          <cell r="I878">
            <v>3318</v>
          </cell>
          <cell r="J878">
            <v>3349</v>
          </cell>
          <cell r="K878">
            <v>3377</v>
          </cell>
          <cell r="L878">
            <v>3408</v>
          </cell>
          <cell r="M878">
            <v>3438</v>
          </cell>
          <cell r="N878">
            <v>3469</v>
          </cell>
          <cell r="O878">
            <v>3499</v>
          </cell>
          <cell r="P878">
            <v>3530</v>
          </cell>
          <cell r="Q878">
            <v>3561</v>
          </cell>
          <cell r="R878">
            <v>3591</v>
          </cell>
          <cell r="S878">
            <v>3622</v>
          </cell>
          <cell r="T878">
            <v>3652</v>
          </cell>
          <cell r="U878">
            <v>3683</v>
          </cell>
          <cell r="V878">
            <v>3714</v>
          </cell>
          <cell r="W878">
            <v>3743</v>
          </cell>
          <cell r="X878">
            <v>3774</v>
          </cell>
          <cell r="Y878">
            <v>3804</v>
          </cell>
          <cell r="Z878">
            <v>3835</v>
          </cell>
          <cell r="AA878">
            <v>3865</v>
          </cell>
          <cell r="AB878">
            <v>3896</v>
          </cell>
          <cell r="AC878">
            <v>3927</v>
          </cell>
          <cell r="AD878">
            <v>3957</v>
          </cell>
          <cell r="AE878">
            <v>3988</v>
          </cell>
          <cell r="AF878">
            <v>4018</v>
          </cell>
          <cell r="AG878">
            <v>4049</v>
          </cell>
          <cell r="AH878">
            <v>4080</v>
          </cell>
          <cell r="AI878">
            <v>4108</v>
          </cell>
          <cell r="AJ878">
            <v>4139</v>
          </cell>
          <cell r="AK878">
            <v>4169</v>
          </cell>
          <cell r="AL878">
            <v>4200</v>
          </cell>
          <cell r="AM878">
            <v>4230</v>
          </cell>
          <cell r="AN878">
            <v>4261</v>
          </cell>
          <cell r="AO878">
            <v>4292</v>
          </cell>
          <cell r="AP878">
            <v>4322</v>
          </cell>
          <cell r="AQ878">
            <v>4353</v>
          </cell>
          <cell r="AR878">
            <v>4383</v>
          </cell>
        </row>
        <row r="879">
          <cell r="A879" t="str">
            <v>MYLAN LABS, INC.</v>
          </cell>
          <cell r="B879" t="str">
            <v>LOXAPINE 07/2005 M/I</v>
          </cell>
          <cell r="C879" t="str">
            <v>Sales $</v>
          </cell>
          <cell r="D879" t="str">
            <v>07/2005 M/I</v>
          </cell>
          <cell r="F879" t="str">
            <v>07</v>
          </cell>
          <cell r="G879" t="str">
            <v>2005</v>
          </cell>
          <cell r="H879" t="str">
            <v>07/1/2005</v>
          </cell>
          <cell r="I879">
            <v>2010</v>
          </cell>
          <cell r="J879">
            <v>2041</v>
          </cell>
          <cell r="K879">
            <v>2069</v>
          </cell>
          <cell r="L879">
            <v>2100</v>
          </cell>
          <cell r="M879">
            <v>2130</v>
          </cell>
          <cell r="N879">
            <v>2161</v>
          </cell>
          <cell r="O879">
            <v>2191</v>
          </cell>
          <cell r="P879">
            <v>2222</v>
          </cell>
          <cell r="Q879">
            <v>2253</v>
          </cell>
          <cell r="R879">
            <v>2283</v>
          </cell>
          <cell r="S879">
            <v>2314</v>
          </cell>
          <cell r="T879">
            <v>2344</v>
          </cell>
          <cell r="U879">
            <v>2375</v>
          </cell>
          <cell r="V879">
            <v>2406</v>
          </cell>
          <cell r="W879">
            <v>2435</v>
          </cell>
          <cell r="X879">
            <v>2466</v>
          </cell>
          <cell r="Y879">
            <v>2496</v>
          </cell>
          <cell r="Z879">
            <v>2527</v>
          </cell>
          <cell r="AA879">
            <v>2557</v>
          </cell>
          <cell r="AB879">
            <v>2588</v>
          </cell>
          <cell r="AC879">
            <v>2619</v>
          </cell>
          <cell r="AD879">
            <v>2649</v>
          </cell>
          <cell r="AE879">
            <v>2680</v>
          </cell>
          <cell r="AF879">
            <v>2710</v>
          </cell>
          <cell r="AG879">
            <v>2741</v>
          </cell>
          <cell r="AH879">
            <v>2772</v>
          </cell>
          <cell r="AI879">
            <v>2800</v>
          </cell>
          <cell r="AJ879">
            <v>2831</v>
          </cell>
          <cell r="AK879">
            <v>2861</v>
          </cell>
          <cell r="AL879">
            <v>2892</v>
          </cell>
          <cell r="AM879">
            <v>2922</v>
          </cell>
          <cell r="AN879">
            <v>2953</v>
          </cell>
          <cell r="AO879">
            <v>2984</v>
          </cell>
          <cell r="AP879">
            <v>3014</v>
          </cell>
          <cell r="AQ879">
            <v>3045</v>
          </cell>
          <cell r="AR879">
            <v>3075</v>
          </cell>
        </row>
        <row r="880">
          <cell r="A880" t="str">
            <v>MYLAN LABS, INC.</v>
          </cell>
          <cell r="B880" t="str">
            <v>LOXAPINE 11/2004 MYN</v>
          </cell>
          <cell r="C880" t="str">
            <v>Sales $</v>
          </cell>
          <cell r="D880" t="str">
            <v>11/2004 MYN</v>
          </cell>
          <cell r="F880" t="str">
            <v>11</v>
          </cell>
          <cell r="G880" t="str">
            <v>2004</v>
          </cell>
          <cell r="H880" t="str">
            <v>11/1/2004</v>
          </cell>
          <cell r="I880">
            <v>2252</v>
          </cell>
          <cell r="J880">
            <v>2283</v>
          </cell>
          <cell r="K880">
            <v>2311</v>
          </cell>
          <cell r="L880">
            <v>2342</v>
          </cell>
          <cell r="M880">
            <v>2372</v>
          </cell>
          <cell r="N880">
            <v>2403</v>
          </cell>
          <cell r="O880">
            <v>2433</v>
          </cell>
          <cell r="P880">
            <v>2464</v>
          </cell>
          <cell r="Q880">
            <v>2495</v>
          </cell>
          <cell r="R880">
            <v>2525</v>
          </cell>
          <cell r="S880">
            <v>2556</v>
          </cell>
          <cell r="T880">
            <v>2586</v>
          </cell>
          <cell r="U880">
            <v>2617</v>
          </cell>
          <cell r="V880">
            <v>2648</v>
          </cell>
          <cell r="W880">
            <v>2677</v>
          </cell>
          <cell r="X880">
            <v>2708</v>
          </cell>
          <cell r="Y880">
            <v>2738</v>
          </cell>
          <cell r="Z880">
            <v>2769</v>
          </cell>
          <cell r="AA880">
            <v>2799</v>
          </cell>
          <cell r="AB880">
            <v>2830</v>
          </cell>
          <cell r="AC880">
            <v>2861</v>
          </cell>
          <cell r="AD880">
            <v>2891</v>
          </cell>
          <cell r="AE880">
            <v>2922</v>
          </cell>
          <cell r="AF880">
            <v>2952</v>
          </cell>
          <cell r="AG880">
            <v>2983</v>
          </cell>
          <cell r="AH880">
            <v>3014</v>
          </cell>
          <cell r="AI880">
            <v>3042</v>
          </cell>
          <cell r="AJ880">
            <v>3073</v>
          </cell>
          <cell r="AK880">
            <v>3103</v>
          </cell>
          <cell r="AL880">
            <v>3134</v>
          </cell>
          <cell r="AM880">
            <v>3164</v>
          </cell>
          <cell r="AN880">
            <v>3195</v>
          </cell>
          <cell r="AO880">
            <v>3226</v>
          </cell>
          <cell r="AP880">
            <v>3256</v>
          </cell>
          <cell r="AQ880">
            <v>3287</v>
          </cell>
          <cell r="AR880">
            <v>3317</v>
          </cell>
        </row>
        <row r="881">
          <cell r="A881" t="str">
            <v>MYLAN LABS, INC.</v>
          </cell>
          <cell r="B881" t="str">
            <v>MAGNESIUM CL 11/2003 M/I</v>
          </cell>
          <cell r="C881" t="str">
            <v>Sales $</v>
          </cell>
          <cell r="D881" t="str">
            <v>11/2003 M/I</v>
          </cell>
          <cell r="F881" t="str">
            <v>11</v>
          </cell>
          <cell r="G881" t="str">
            <v>2003</v>
          </cell>
          <cell r="H881" t="str">
            <v>11/1/2003</v>
          </cell>
          <cell r="I881">
            <v>2618</v>
          </cell>
          <cell r="J881">
            <v>2649</v>
          </cell>
          <cell r="K881">
            <v>2677</v>
          </cell>
          <cell r="L881">
            <v>2708</v>
          </cell>
          <cell r="M881">
            <v>2738</v>
          </cell>
          <cell r="N881">
            <v>2769</v>
          </cell>
          <cell r="O881">
            <v>2799</v>
          </cell>
          <cell r="P881">
            <v>2830</v>
          </cell>
          <cell r="Q881">
            <v>2861</v>
          </cell>
          <cell r="R881">
            <v>2891</v>
          </cell>
          <cell r="S881">
            <v>2922</v>
          </cell>
          <cell r="T881">
            <v>2952</v>
          </cell>
          <cell r="U881">
            <v>2983</v>
          </cell>
          <cell r="V881">
            <v>3014</v>
          </cell>
          <cell r="W881">
            <v>3043</v>
          </cell>
          <cell r="X881">
            <v>3074</v>
          </cell>
          <cell r="Y881">
            <v>3104</v>
          </cell>
          <cell r="Z881">
            <v>3135</v>
          </cell>
          <cell r="AA881">
            <v>3165</v>
          </cell>
          <cell r="AB881">
            <v>3196</v>
          </cell>
          <cell r="AC881">
            <v>3227</v>
          </cell>
          <cell r="AD881">
            <v>3257</v>
          </cell>
          <cell r="AE881">
            <v>3288</v>
          </cell>
          <cell r="AF881">
            <v>3318</v>
          </cell>
          <cell r="AG881">
            <v>3349</v>
          </cell>
          <cell r="AH881">
            <v>3380</v>
          </cell>
          <cell r="AI881">
            <v>3408</v>
          </cell>
          <cell r="AJ881">
            <v>3439</v>
          </cell>
          <cell r="AK881">
            <v>3469</v>
          </cell>
          <cell r="AL881">
            <v>3500</v>
          </cell>
          <cell r="AM881">
            <v>3530</v>
          </cell>
          <cell r="AN881">
            <v>3561</v>
          </cell>
          <cell r="AO881">
            <v>3592</v>
          </cell>
          <cell r="AP881">
            <v>3622</v>
          </cell>
          <cell r="AQ881">
            <v>3653</v>
          </cell>
          <cell r="AR881">
            <v>3683</v>
          </cell>
        </row>
        <row r="882">
          <cell r="A882" t="str">
            <v>MYLAN LABS, INC.</v>
          </cell>
          <cell r="B882" t="str">
            <v>MAPROTILINE HCL 07/1989 MYN</v>
          </cell>
          <cell r="C882" t="str">
            <v>Sales $</v>
          </cell>
          <cell r="D882" t="str">
            <v>07/1989 MYN</v>
          </cell>
          <cell r="F882" t="str">
            <v>07</v>
          </cell>
          <cell r="G882" t="str">
            <v>1989</v>
          </cell>
          <cell r="H882" t="str">
            <v>07/1/1989</v>
          </cell>
          <cell r="I882">
            <v>7854</v>
          </cell>
          <cell r="J882">
            <v>7885</v>
          </cell>
          <cell r="K882">
            <v>7913</v>
          </cell>
          <cell r="L882">
            <v>7944</v>
          </cell>
          <cell r="M882">
            <v>7974</v>
          </cell>
          <cell r="N882">
            <v>8005</v>
          </cell>
          <cell r="O882">
            <v>8035</v>
          </cell>
          <cell r="P882">
            <v>8066</v>
          </cell>
          <cell r="Q882">
            <v>8097</v>
          </cell>
          <cell r="R882">
            <v>8127</v>
          </cell>
          <cell r="S882">
            <v>8158</v>
          </cell>
          <cell r="T882">
            <v>8188</v>
          </cell>
          <cell r="U882">
            <v>8219</v>
          </cell>
          <cell r="V882">
            <v>8250</v>
          </cell>
          <cell r="W882">
            <v>8279</v>
          </cell>
          <cell r="X882">
            <v>8310</v>
          </cell>
          <cell r="Y882">
            <v>8340</v>
          </cell>
          <cell r="Z882">
            <v>8371</v>
          </cell>
          <cell r="AA882">
            <v>8401</v>
          </cell>
          <cell r="AB882">
            <v>8432</v>
          </cell>
          <cell r="AC882">
            <v>8463</v>
          </cell>
          <cell r="AD882">
            <v>8493</v>
          </cell>
          <cell r="AE882">
            <v>8524</v>
          </cell>
          <cell r="AF882">
            <v>8554</v>
          </cell>
          <cell r="AG882">
            <v>8585</v>
          </cell>
          <cell r="AH882">
            <v>8616</v>
          </cell>
          <cell r="AI882">
            <v>8644</v>
          </cell>
          <cell r="AJ882">
            <v>8675</v>
          </cell>
          <cell r="AK882">
            <v>8705</v>
          </cell>
          <cell r="AL882">
            <v>8736</v>
          </cell>
          <cell r="AM882">
            <v>8766</v>
          </cell>
          <cell r="AN882">
            <v>8797</v>
          </cell>
          <cell r="AO882">
            <v>8828</v>
          </cell>
          <cell r="AP882">
            <v>8858</v>
          </cell>
          <cell r="AQ882">
            <v>8889</v>
          </cell>
          <cell r="AR882">
            <v>8919</v>
          </cell>
        </row>
        <row r="883">
          <cell r="A883" t="str">
            <v>MYLAN LABS, INC.</v>
          </cell>
          <cell r="B883" t="str">
            <v>MECLIZINE HCL (RX) 01/1982 M/I</v>
          </cell>
          <cell r="C883" t="str">
            <v>Sales $</v>
          </cell>
          <cell r="D883" t="str">
            <v>01/1982 M/I</v>
          </cell>
          <cell r="F883" t="str">
            <v>01</v>
          </cell>
          <cell r="G883" t="str">
            <v>1982</v>
          </cell>
          <cell r="H883" t="str">
            <v>01/1/1982</v>
          </cell>
          <cell r="I883">
            <v>10592</v>
          </cell>
          <cell r="J883">
            <v>10623</v>
          </cell>
          <cell r="K883">
            <v>10651</v>
          </cell>
          <cell r="L883">
            <v>10682</v>
          </cell>
          <cell r="M883">
            <v>10712</v>
          </cell>
          <cell r="N883">
            <v>10743</v>
          </cell>
          <cell r="O883">
            <v>10773</v>
          </cell>
          <cell r="P883">
            <v>10804</v>
          </cell>
          <cell r="Q883">
            <v>10835</v>
          </cell>
          <cell r="R883">
            <v>10865</v>
          </cell>
          <cell r="S883">
            <v>10896</v>
          </cell>
          <cell r="T883">
            <v>10926</v>
          </cell>
          <cell r="U883">
            <v>10957</v>
          </cell>
          <cell r="V883">
            <v>10988</v>
          </cell>
          <cell r="W883">
            <v>11017</v>
          </cell>
          <cell r="X883">
            <v>11048</v>
          </cell>
          <cell r="Y883">
            <v>11078</v>
          </cell>
          <cell r="Z883">
            <v>11109</v>
          </cell>
          <cell r="AA883">
            <v>11139</v>
          </cell>
          <cell r="AB883">
            <v>11170</v>
          </cell>
          <cell r="AC883">
            <v>11201</v>
          </cell>
          <cell r="AD883">
            <v>11231</v>
          </cell>
          <cell r="AE883">
            <v>11262</v>
          </cell>
          <cell r="AF883">
            <v>11292</v>
          </cell>
          <cell r="AG883">
            <v>11323</v>
          </cell>
          <cell r="AH883">
            <v>11354</v>
          </cell>
          <cell r="AI883">
            <v>11382</v>
          </cell>
          <cell r="AJ883">
            <v>11413</v>
          </cell>
          <cell r="AK883">
            <v>11443</v>
          </cell>
          <cell r="AL883">
            <v>11474</v>
          </cell>
          <cell r="AM883">
            <v>11504</v>
          </cell>
          <cell r="AN883">
            <v>11535</v>
          </cell>
          <cell r="AO883">
            <v>11566</v>
          </cell>
          <cell r="AP883">
            <v>11596</v>
          </cell>
          <cell r="AQ883">
            <v>11627</v>
          </cell>
          <cell r="AR883">
            <v>11657</v>
          </cell>
        </row>
        <row r="884">
          <cell r="A884" t="str">
            <v>MYLAN LABS, INC.</v>
          </cell>
          <cell r="B884" t="str">
            <v>MECLIZINE HCL (RX) 12/2012 MYN</v>
          </cell>
          <cell r="C884" t="str">
            <v>Sales $</v>
          </cell>
          <cell r="D884" t="str">
            <v>12/2012 MYN</v>
          </cell>
          <cell r="F884" t="str">
            <v>12</v>
          </cell>
          <cell r="G884" t="str">
            <v>2012</v>
          </cell>
          <cell r="H884" t="str">
            <v>12/1/2012</v>
          </cell>
          <cell r="I884">
            <v>-700</v>
          </cell>
          <cell r="J884">
            <v>-669</v>
          </cell>
          <cell r="K884">
            <v>-641</v>
          </cell>
          <cell r="L884">
            <v>-610</v>
          </cell>
          <cell r="M884">
            <v>-580</v>
          </cell>
          <cell r="N884">
            <v>-549</v>
          </cell>
          <cell r="O884">
            <v>-519</v>
          </cell>
          <cell r="P884">
            <v>-488</v>
          </cell>
          <cell r="Q884">
            <v>-457</v>
          </cell>
          <cell r="R884">
            <v>-427</v>
          </cell>
          <cell r="S884">
            <v>-396</v>
          </cell>
          <cell r="T884">
            <v>-366</v>
          </cell>
          <cell r="U884">
            <v>-335</v>
          </cell>
          <cell r="V884">
            <v>-304</v>
          </cell>
          <cell r="W884">
            <v>-275</v>
          </cell>
          <cell r="X884">
            <v>-244</v>
          </cell>
          <cell r="Y884">
            <v>-214</v>
          </cell>
          <cell r="Z884">
            <v>-183</v>
          </cell>
          <cell r="AA884">
            <v>-153</v>
          </cell>
          <cell r="AB884">
            <v>-122</v>
          </cell>
          <cell r="AC884">
            <v>-91</v>
          </cell>
          <cell r="AD884">
            <v>-61</v>
          </cell>
          <cell r="AE884">
            <v>-30</v>
          </cell>
          <cell r="AF884">
            <v>0</v>
          </cell>
          <cell r="AG884">
            <v>31</v>
          </cell>
          <cell r="AH884">
            <v>62</v>
          </cell>
          <cell r="AI884">
            <v>90</v>
          </cell>
          <cell r="AJ884">
            <v>121</v>
          </cell>
          <cell r="AK884">
            <v>151</v>
          </cell>
          <cell r="AL884">
            <v>182</v>
          </cell>
          <cell r="AM884">
            <v>212</v>
          </cell>
          <cell r="AN884">
            <v>243</v>
          </cell>
          <cell r="AO884">
            <v>274</v>
          </cell>
          <cell r="AP884">
            <v>304</v>
          </cell>
          <cell r="AQ884">
            <v>335</v>
          </cell>
          <cell r="AR884">
            <v>365</v>
          </cell>
        </row>
        <row r="885">
          <cell r="A885" t="str">
            <v>MYLAN LABS, INC.</v>
          </cell>
          <cell r="B885" t="str">
            <v>MECLOFENAMATE SOD 01/1987 MYN</v>
          </cell>
          <cell r="C885" t="str">
            <v>Sales $</v>
          </cell>
          <cell r="D885" t="str">
            <v>01/1987 MYN</v>
          </cell>
          <cell r="F885" t="str">
            <v>01</v>
          </cell>
          <cell r="G885" t="str">
            <v>1987</v>
          </cell>
          <cell r="H885" t="str">
            <v>01/1/1987</v>
          </cell>
          <cell r="I885">
            <v>8766</v>
          </cell>
          <cell r="J885">
            <v>8797</v>
          </cell>
          <cell r="K885">
            <v>8825</v>
          </cell>
          <cell r="L885">
            <v>8856</v>
          </cell>
          <cell r="M885">
            <v>8886</v>
          </cell>
          <cell r="N885">
            <v>8917</v>
          </cell>
          <cell r="O885">
            <v>8947</v>
          </cell>
          <cell r="P885">
            <v>8978</v>
          </cell>
          <cell r="Q885">
            <v>9009</v>
          </cell>
          <cell r="R885">
            <v>9039</v>
          </cell>
          <cell r="S885">
            <v>9070</v>
          </cell>
          <cell r="T885">
            <v>9100</v>
          </cell>
          <cell r="U885">
            <v>9131</v>
          </cell>
          <cell r="V885">
            <v>9162</v>
          </cell>
          <cell r="W885">
            <v>9191</v>
          </cell>
          <cell r="X885">
            <v>9222</v>
          </cell>
          <cell r="Y885">
            <v>9252</v>
          </cell>
          <cell r="Z885">
            <v>9283</v>
          </cell>
          <cell r="AA885">
            <v>9313</v>
          </cell>
          <cell r="AB885">
            <v>9344</v>
          </cell>
          <cell r="AC885">
            <v>9375</v>
          </cell>
          <cell r="AD885">
            <v>9405</v>
          </cell>
          <cell r="AE885">
            <v>9436</v>
          </cell>
          <cell r="AF885">
            <v>9466</v>
          </cell>
          <cell r="AG885">
            <v>9497</v>
          </cell>
          <cell r="AH885">
            <v>9528</v>
          </cell>
          <cell r="AI885">
            <v>9556</v>
          </cell>
          <cell r="AJ885">
            <v>9587</v>
          </cell>
          <cell r="AK885">
            <v>9617</v>
          </cell>
          <cell r="AL885">
            <v>9648</v>
          </cell>
          <cell r="AM885">
            <v>9678</v>
          </cell>
          <cell r="AN885">
            <v>9709</v>
          </cell>
          <cell r="AO885">
            <v>9740</v>
          </cell>
          <cell r="AP885">
            <v>9770</v>
          </cell>
          <cell r="AQ885">
            <v>9801</v>
          </cell>
          <cell r="AR885">
            <v>9831</v>
          </cell>
        </row>
        <row r="886">
          <cell r="A886" t="str">
            <v>MYLAN LABS, INC.</v>
          </cell>
          <cell r="B886" t="str">
            <v>MEGESTROL ACE 10/2002 M/I</v>
          </cell>
          <cell r="C886" t="str">
            <v>Sales $</v>
          </cell>
          <cell r="D886" t="str">
            <v>10/2002 M/I</v>
          </cell>
          <cell r="F886" t="str">
            <v>10</v>
          </cell>
          <cell r="G886" t="str">
            <v>2002</v>
          </cell>
          <cell r="H886" t="str">
            <v>10/1/2002</v>
          </cell>
          <cell r="I886">
            <v>3014</v>
          </cell>
          <cell r="J886">
            <v>3045</v>
          </cell>
          <cell r="K886">
            <v>3073</v>
          </cell>
          <cell r="L886">
            <v>3104</v>
          </cell>
          <cell r="M886">
            <v>3134</v>
          </cell>
          <cell r="N886">
            <v>3165</v>
          </cell>
          <cell r="O886">
            <v>3195</v>
          </cell>
          <cell r="P886">
            <v>3226</v>
          </cell>
          <cell r="Q886">
            <v>3257</v>
          </cell>
          <cell r="R886">
            <v>3287</v>
          </cell>
          <cell r="S886">
            <v>3318</v>
          </cell>
          <cell r="T886">
            <v>3348</v>
          </cell>
          <cell r="U886">
            <v>3379</v>
          </cell>
          <cell r="V886">
            <v>3410</v>
          </cell>
          <cell r="W886">
            <v>3439</v>
          </cell>
          <cell r="X886">
            <v>3470</v>
          </cell>
          <cell r="Y886">
            <v>3500</v>
          </cell>
          <cell r="Z886">
            <v>3531</v>
          </cell>
          <cell r="AA886">
            <v>3561</v>
          </cell>
          <cell r="AB886">
            <v>3592</v>
          </cell>
          <cell r="AC886">
            <v>3623</v>
          </cell>
          <cell r="AD886">
            <v>3653</v>
          </cell>
          <cell r="AE886">
            <v>3684</v>
          </cell>
          <cell r="AF886">
            <v>3714</v>
          </cell>
          <cell r="AG886">
            <v>3745</v>
          </cell>
          <cell r="AH886">
            <v>3776</v>
          </cell>
          <cell r="AI886">
            <v>3804</v>
          </cell>
          <cell r="AJ886">
            <v>3835</v>
          </cell>
          <cell r="AK886">
            <v>3865</v>
          </cell>
          <cell r="AL886">
            <v>3896</v>
          </cell>
          <cell r="AM886">
            <v>3926</v>
          </cell>
          <cell r="AN886">
            <v>3957</v>
          </cell>
          <cell r="AO886">
            <v>3988</v>
          </cell>
          <cell r="AP886">
            <v>4018</v>
          </cell>
          <cell r="AQ886">
            <v>4049</v>
          </cell>
          <cell r="AR886">
            <v>4079</v>
          </cell>
        </row>
        <row r="887">
          <cell r="A887" t="str">
            <v>MYLAN LABS, INC.</v>
          </cell>
          <cell r="B887" t="str">
            <v>MELOXICAM 07/2006 MYN</v>
          </cell>
          <cell r="C887" t="str">
            <v>Sales $</v>
          </cell>
          <cell r="D887" t="str">
            <v>07/2006 MYN</v>
          </cell>
          <cell r="F887" t="str">
            <v>07</v>
          </cell>
          <cell r="G887" t="str">
            <v>2006</v>
          </cell>
          <cell r="H887" t="str">
            <v>07/1/2006</v>
          </cell>
          <cell r="I887">
            <v>1645</v>
          </cell>
          <cell r="J887">
            <v>1676</v>
          </cell>
          <cell r="K887">
            <v>1704</v>
          </cell>
          <cell r="L887">
            <v>1735</v>
          </cell>
          <cell r="M887">
            <v>1765</v>
          </cell>
          <cell r="N887">
            <v>1796</v>
          </cell>
          <cell r="O887">
            <v>1826</v>
          </cell>
          <cell r="P887">
            <v>1857</v>
          </cell>
          <cell r="Q887">
            <v>1888</v>
          </cell>
          <cell r="R887">
            <v>1918</v>
          </cell>
          <cell r="S887">
            <v>1949</v>
          </cell>
          <cell r="T887">
            <v>1979</v>
          </cell>
          <cell r="U887">
            <v>2010</v>
          </cell>
          <cell r="V887">
            <v>2041</v>
          </cell>
          <cell r="W887">
            <v>2070</v>
          </cell>
          <cell r="X887">
            <v>2101</v>
          </cell>
          <cell r="Y887">
            <v>2131</v>
          </cell>
          <cell r="Z887">
            <v>2162</v>
          </cell>
          <cell r="AA887">
            <v>2192</v>
          </cell>
          <cell r="AB887">
            <v>2223</v>
          </cell>
          <cell r="AC887">
            <v>2254</v>
          </cell>
          <cell r="AD887">
            <v>2284</v>
          </cell>
          <cell r="AE887">
            <v>2315</v>
          </cell>
          <cell r="AF887">
            <v>2345</v>
          </cell>
          <cell r="AG887">
            <v>2376</v>
          </cell>
          <cell r="AH887">
            <v>2407</v>
          </cell>
          <cell r="AI887">
            <v>2435</v>
          </cell>
          <cell r="AJ887">
            <v>2466</v>
          </cell>
          <cell r="AK887">
            <v>2496</v>
          </cell>
          <cell r="AL887">
            <v>2527</v>
          </cell>
          <cell r="AM887">
            <v>2557</v>
          </cell>
          <cell r="AN887">
            <v>2588</v>
          </cell>
          <cell r="AO887">
            <v>2619</v>
          </cell>
          <cell r="AP887">
            <v>2649</v>
          </cell>
          <cell r="AQ887">
            <v>2680</v>
          </cell>
          <cell r="AR887">
            <v>2710</v>
          </cell>
        </row>
        <row r="888">
          <cell r="A888" t="str">
            <v>MYLAN LABS, INC.</v>
          </cell>
          <cell r="B888" t="str">
            <v>MELOXICAM 08/2006 M/I</v>
          </cell>
          <cell r="C888" t="str">
            <v>Sales $</v>
          </cell>
          <cell r="D888" t="str">
            <v>08/2006 M/I</v>
          </cell>
          <cell r="F888" t="str">
            <v>08</v>
          </cell>
          <cell r="G888" t="str">
            <v>2006</v>
          </cell>
          <cell r="H888" t="str">
            <v>08/1/2006</v>
          </cell>
          <cell r="I888">
            <v>1614</v>
          </cell>
          <cell r="J888">
            <v>1645</v>
          </cell>
          <cell r="K888">
            <v>1673</v>
          </cell>
          <cell r="L888">
            <v>1704</v>
          </cell>
          <cell r="M888">
            <v>1734</v>
          </cell>
          <cell r="N888">
            <v>1765</v>
          </cell>
          <cell r="O888">
            <v>1795</v>
          </cell>
          <cell r="P888">
            <v>1826</v>
          </cell>
          <cell r="Q888">
            <v>1857</v>
          </cell>
          <cell r="R888">
            <v>1887</v>
          </cell>
          <cell r="S888">
            <v>1918</v>
          </cell>
          <cell r="T888">
            <v>1948</v>
          </cell>
          <cell r="U888">
            <v>1979</v>
          </cell>
          <cell r="V888">
            <v>2010</v>
          </cell>
          <cell r="W888">
            <v>2039</v>
          </cell>
          <cell r="X888">
            <v>2070</v>
          </cell>
          <cell r="Y888">
            <v>2100</v>
          </cell>
          <cell r="Z888">
            <v>2131</v>
          </cell>
          <cell r="AA888">
            <v>2161</v>
          </cell>
          <cell r="AB888">
            <v>2192</v>
          </cell>
          <cell r="AC888">
            <v>2223</v>
          </cell>
          <cell r="AD888">
            <v>2253</v>
          </cell>
          <cell r="AE888">
            <v>2284</v>
          </cell>
          <cell r="AF888">
            <v>2314</v>
          </cell>
          <cell r="AG888">
            <v>2345</v>
          </cell>
          <cell r="AH888">
            <v>2376</v>
          </cell>
          <cell r="AI888">
            <v>2404</v>
          </cell>
          <cell r="AJ888">
            <v>2435</v>
          </cell>
          <cell r="AK888">
            <v>2465</v>
          </cell>
          <cell r="AL888">
            <v>2496</v>
          </cell>
          <cell r="AM888">
            <v>2526</v>
          </cell>
          <cell r="AN888">
            <v>2557</v>
          </cell>
          <cell r="AO888">
            <v>2588</v>
          </cell>
          <cell r="AP888">
            <v>2618</v>
          </cell>
          <cell r="AQ888">
            <v>2649</v>
          </cell>
          <cell r="AR888">
            <v>2679</v>
          </cell>
        </row>
        <row r="889">
          <cell r="A889" t="str">
            <v>MYLAN LABS, INC.</v>
          </cell>
          <cell r="B889" t="str">
            <v>MELPHALAN HCL 06/2009 M/I</v>
          </cell>
          <cell r="C889" t="str">
            <v>Sales $</v>
          </cell>
          <cell r="D889" t="str">
            <v>06/2009 M/I</v>
          </cell>
          <cell r="F889" t="str">
            <v>06</v>
          </cell>
          <cell r="G889" t="str">
            <v>2009</v>
          </cell>
          <cell r="H889" t="str">
            <v>06/1/2009</v>
          </cell>
          <cell r="I889">
            <v>579</v>
          </cell>
          <cell r="J889">
            <v>610</v>
          </cell>
          <cell r="K889">
            <v>638</v>
          </cell>
          <cell r="L889">
            <v>669</v>
          </cell>
          <cell r="M889">
            <v>699</v>
          </cell>
          <cell r="N889">
            <v>730</v>
          </cell>
          <cell r="O889">
            <v>760</v>
          </cell>
          <cell r="P889">
            <v>791</v>
          </cell>
          <cell r="Q889">
            <v>822</v>
          </cell>
          <cell r="R889">
            <v>852</v>
          </cell>
          <cell r="S889">
            <v>883</v>
          </cell>
          <cell r="T889">
            <v>913</v>
          </cell>
          <cell r="U889">
            <v>944</v>
          </cell>
          <cell r="V889">
            <v>975</v>
          </cell>
          <cell r="W889">
            <v>1004</v>
          </cell>
          <cell r="X889">
            <v>1035</v>
          </cell>
          <cell r="Y889">
            <v>1065</v>
          </cell>
          <cell r="Z889">
            <v>1096</v>
          </cell>
          <cell r="AA889">
            <v>1126</v>
          </cell>
          <cell r="AB889">
            <v>1157</v>
          </cell>
          <cell r="AC889">
            <v>1188</v>
          </cell>
          <cell r="AD889">
            <v>1218</v>
          </cell>
          <cell r="AE889">
            <v>1249</v>
          </cell>
          <cell r="AF889">
            <v>1279</v>
          </cell>
          <cell r="AG889">
            <v>1310</v>
          </cell>
          <cell r="AH889">
            <v>1341</v>
          </cell>
          <cell r="AI889">
            <v>1369</v>
          </cell>
          <cell r="AJ889">
            <v>1400</v>
          </cell>
          <cell r="AK889">
            <v>1430</v>
          </cell>
          <cell r="AL889">
            <v>1461</v>
          </cell>
          <cell r="AM889">
            <v>1491</v>
          </cell>
          <cell r="AN889">
            <v>1522</v>
          </cell>
          <cell r="AO889">
            <v>1553</v>
          </cell>
          <cell r="AP889">
            <v>1583</v>
          </cell>
          <cell r="AQ889">
            <v>1614</v>
          </cell>
          <cell r="AR889">
            <v>1644</v>
          </cell>
        </row>
        <row r="890">
          <cell r="A890" t="str">
            <v>MYLAN LABS, INC.</v>
          </cell>
          <cell r="B890" t="str">
            <v>MERCAPTOPURINE 07/2005 MYN</v>
          </cell>
          <cell r="C890" t="str">
            <v>Sales $</v>
          </cell>
          <cell r="D890" t="str">
            <v>07/2005 MYN</v>
          </cell>
          <cell r="F890" t="str">
            <v>07</v>
          </cell>
          <cell r="G890" t="str">
            <v>2005</v>
          </cell>
          <cell r="H890" t="str">
            <v>07/1/2005</v>
          </cell>
          <cell r="I890">
            <v>2010</v>
          </cell>
          <cell r="J890">
            <v>2041</v>
          </cell>
          <cell r="K890">
            <v>2069</v>
          </cell>
          <cell r="L890">
            <v>2100</v>
          </cell>
          <cell r="M890">
            <v>2130</v>
          </cell>
          <cell r="N890">
            <v>2161</v>
          </cell>
          <cell r="O890">
            <v>2191</v>
          </cell>
          <cell r="P890">
            <v>2222</v>
          </cell>
          <cell r="Q890">
            <v>2253</v>
          </cell>
          <cell r="R890">
            <v>2283</v>
          </cell>
          <cell r="S890">
            <v>2314</v>
          </cell>
          <cell r="T890">
            <v>2344</v>
          </cell>
          <cell r="U890">
            <v>2375</v>
          </cell>
          <cell r="V890">
            <v>2406</v>
          </cell>
          <cell r="W890">
            <v>2435</v>
          </cell>
          <cell r="X890">
            <v>2466</v>
          </cell>
          <cell r="Y890">
            <v>2496</v>
          </cell>
          <cell r="Z890">
            <v>2527</v>
          </cell>
          <cell r="AA890">
            <v>2557</v>
          </cell>
          <cell r="AB890">
            <v>2588</v>
          </cell>
          <cell r="AC890">
            <v>2619</v>
          </cell>
          <cell r="AD890">
            <v>2649</v>
          </cell>
          <cell r="AE890">
            <v>2680</v>
          </cell>
          <cell r="AF890">
            <v>2710</v>
          </cell>
          <cell r="AG890">
            <v>2741</v>
          </cell>
          <cell r="AH890">
            <v>2772</v>
          </cell>
          <cell r="AI890">
            <v>2800</v>
          </cell>
          <cell r="AJ890">
            <v>2831</v>
          </cell>
          <cell r="AK890">
            <v>2861</v>
          </cell>
          <cell r="AL890">
            <v>2892</v>
          </cell>
          <cell r="AM890">
            <v>2922</v>
          </cell>
          <cell r="AN890">
            <v>2953</v>
          </cell>
          <cell r="AO890">
            <v>2984</v>
          </cell>
          <cell r="AP890">
            <v>3014</v>
          </cell>
          <cell r="AQ890">
            <v>3045</v>
          </cell>
          <cell r="AR890">
            <v>3075</v>
          </cell>
        </row>
        <row r="891">
          <cell r="A891" t="str">
            <v>MYLAN LABS, INC.</v>
          </cell>
          <cell r="B891" t="str">
            <v>MESNA 04/2012 M/I</v>
          </cell>
          <cell r="C891" t="str">
            <v>Sales $</v>
          </cell>
          <cell r="D891" t="str">
            <v>04/2012 M/I</v>
          </cell>
          <cell r="F891" t="str">
            <v>04</v>
          </cell>
          <cell r="G891" t="str">
            <v>2012</v>
          </cell>
          <cell r="H891" t="str">
            <v>04/1/2012</v>
          </cell>
          <cell r="I891">
            <v>-456</v>
          </cell>
          <cell r="J891">
            <v>-425</v>
          </cell>
          <cell r="K891">
            <v>-397</v>
          </cell>
          <cell r="L891">
            <v>-366</v>
          </cell>
          <cell r="M891">
            <v>-336</v>
          </cell>
          <cell r="N891">
            <v>-305</v>
          </cell>
          <cell r="O891">
            <v>-275</v>
          </cell>
          <cell r="P891">
            <v>-244</v>
          </cell>
          <cell r="Q891">
            <v>-213</v>
          </cell>
          <cell r="R891">
            <v>-183</v>
          </cell>
          <cell r="S891">
            <v>-152</v>
          </cell>
          <cell r="T891">
            <v>-122</v>
          </cell>
          <cell r="U891">
            <v>-91</v>
          </cell>
          <cell r="V891">
            <v>-60</v>
          </cell>
          <cell r="W891">
            <v>-31</v>
          </cell>
          <cell r="X891">
            <v>0</v>
          </cell>
          <cell r="Y891">
            <v>30</v>
          </cell>
          <cell r="Z891">
            <v>61</v>
          </cell>
          <cell r="AA891">
            <v>91</v>
          </cell>
          <cell r="AB891">
            <v>122</v>
          </cell>
          <cell r="AC891">
            <v>153</v>
          </cell>
          <cell r="AD891">
            <v>183</v>
          </cell>
          <cell r="AE891">
            <v>214</v>
          </cell>
          <cell r="AF891">
            <v>244</v>
          </cell>
          <cell r="AG891">
            <v>275</v>
          </cell>
          <cell r="AH891">
            <v>306</v>
          </cell>
          <cell r="AI891">
            <v>334</v>
          </cell>
          <cell r="AJ891">
            <v>365</v>
          </cell>
          <cell r="AK891">
            <v>395</v>
          </cell>
          <cell r="AL891">
            <v>426</v>
          </cell>
          <cell r="AM891">
            <v>456</v>
          </cell>
          <cell r="AN891">
            <v>487</v>
          </cell>
          <cell r="AO891">
            <v>518</v>
          </cell>
          <cell r="AP891">
            <v>548</v>
          </cell>
          <cell r="AQ891">
            <v>579</v>
          </cell>
          <cell r="AR891">
            <v>609</v>
          </cell>
        </row>
        <row r="892">
          <cell r="A892" t="str">
            <v>MYLAN LABS, INC.</v>
          </cell>
          <cell r="B892" t="str">
            <v>METAPROTERNOL SULF 03/1988 M+S</v>
          </cell>
          <cell r="C892" t="str">
            <v>Sales $</v>
          </cell>
          <cell r="D892" t="str">
            <v>03/1988 M+S</v>
          </cell>
          <cell r="F892" t="str">
            <v>03</v>
          </cell>
          <cell r="G892" t="str">
            <v>1988</v>
          </cell>
          <cell r="H892" t="str">
            <v>03/1/1988</v>
          </cell>
          <cell r="I892">
            <v>8341</v>
          </cell>
          <cell r="J892">
            <v>8372</v>
          </cell>
          <cell r="K892">
            <v>8400</v>
          </cell>
          <cell r="L892">
            <v>8431</v>
          </cell>
          <cell r="M892">
            <v>8461</v>
          </cell>
          <cell r="N892">
            <v>8492</v>
          </cell>
          <cell r="O892">
            <v>8522</v>
          </cell>
          <cell r="P892">
            <v>8553</v>
          </cell>
          <cell r="Q892">
            <v>8584</v>
          </cell>
          <cell r="R892">
            <v>8614</v>
          </cell>
          <cell r="S892">
            <v>8645</v>
          </cell>
          <cell r="T892">
            <v>8675</v>
          </cell>
          <cell r="U892">
            <v>8706</v>
          </cell>
          <cell r="V892">
            <v>8737</v>
          </cell>
          <cell r="W892">
            <v>8766</v>
          </cell>
          <cell r="X892">
            <v>8797</v>
          </cell>
          <cell r="Y892">
            <v>8827</v>
          </cell>
          <cell r="Z892">
            <v>8858</v>
          </cell>
          <cell r="AA892">
            <v>8888</v>
          </cell>
          <cell r="AB892">
            <v>8919</v>
          </cell>
          <cell r="AC892">
            <v>8950</v>
          </cell>
          <cell r="AD892">
            <v>8980</v>
          </cell>
          <cell r="AE892">
            <v>9011</v>
          </cell>
          <cell r="AF892">
            <v>9041</v>
          </cell>
          <cell r="AG892">
            <v>9072</v>
          </cell>
          <cell r="AH892">
            <v>9103</v>
          </cell>
          <cell r="AI892">
            <v>9131</v>
          </cell>
          <cell r="AJ892">
            <v>9162</v>
          </cell>
          <cell r="AK892">
            <v>9192</v>
          </cell>
          <cell r="AL892">
            <v>9223</v>
          </cell>
          <cell r="AM892">
            <v>9253</v>
          </cell>
          <cell r="AN892">
            <v>9284</v>
          </cell>
          <cell r="AO892">
            <v>9315</v>
          </cell>
          <cell r="AP892">
            <v>9345</v>
          </cell>
          <cell r="AQ892">
            <v>9376</v>
          </cell>
          <cell r="AR892">
            <v>9406</v>
          </cell>
        </row>
        <row r="893">
          <cell r="A893" t="str">
            <v>MYLAN LABS, INC.</v>
          </cell>
          <cell r="B893" t="str">
            <v>METFORMIN ER (G) 01/2006 M/I</v>
          </cell>
          <cell r="C893" t="str">
            <v>Sales $</v>
          </cell>
          <cell r="D893" t="str">
            <v>01/2006 M/I</v>
          </cell>
          <cell r="F893" t="str">
            <v>01</v>
          </cell>
          <cell r="G893" t="str">
            <v>2006</v>
          </cell>
          <cell r="H893" t="str">
            <v>01/1/2006</v>
          </cell>
          <cell r="I893">
            <v>1826</v>
          </cell>
          <cell r="J893">
            <v>1857</v>
          </cell>
          <cell r="K893">
            <v>1885</v>
          </cell>
          <cell r="L893">
            <v>1916</v>
          </cell>
          <cell r="M893">
            <v>1946</v>
          </cell>
          <cell r="N893">
            <v>1977</v>
          </cell>
          <cell r="O893">
            <v>2007</v>
          </cell>
          <cell r="P893">
            <v>2038</v>
          </cell>
          <cell r="Q893">
            <v>2069</v>
          </cell>
          <cell r="R893">
            <v>2099</v>
          </cell>
          <cell r="S893">
            <v>2130</v>
          </cell>
          <cell r="T893">
            <v>2160</v>
          </cell>
          <cell r="U893">
            <v>2191</v>
          </cell>
          <cell r="V893">
            <v>2222</v>
          </cell>
          <cell r="W893">
            <v>2251</v>
          </cell>
          <cell r="X893">
            <v>2282</v>
          </cell>
          <cell r="Y893">
            <v>2312</v>
          </cell>
          <cell r="Z893">
            <v>2343</v>
          </cell>
          <cell r="AA893">
            <v>2373</v>
          </cell>
          <cell r="AB893">
            <v>2404</v>
          </cell>
          <cell r="AC893">
            <v>2435</v>
          </cell>
          <cell r="AD893">
            <v>2465</v>
          </cell>
          <cell r="AE893">
            <v>2496</v>
          </cell>
          <cell r="AF893">
            <v>2526</v>
          </cell>
          <cell r="AG893">
            <v>2557</v>
          </cell>
          <cell r="AH893">
            <v>2588</v>
          </cell>
          <cell r="AI893">
            <v>2616</v>
          </cell>
          <cell r="AJ893">
            <v>2647</v>
          </cell>
          <cell r="AK893">
            <v>2677</v>
          </cell>
          <cell r="AL893">
            <v>2708</v>
          </cell>
          <cell r="AM893">
            <v>2738</v>
          </cell>
          <cell r="AN893">
            <v>2769</v>
          </cell>
          <cell r="AO893">
            <v>2800</v>
          </cell>
          <cell r="AP893">
            <v>2830</v>
          </cell>
          <cell r="AQ893">
            <v>2861</v>
          </cell>
          <cell r="AR893">
            <v>2891</v>
          </cell>
        </row>
        <row r="894">
          <cell r="A894" t="str">
            <v>MYLAN LABS, INC.</v>
          </cell>
          <cell r="B894" t="str">
            <v>METFORMIN ER (G) 10/2005 MYN</v>
          </cell>
          <cell r="C894" t="str">
            <v>Sales $</v>
          </cell>
          <cell r="D894" t="str">
            <v>10/2005 MYN</v>
          </cell>
          <cell r="F894" t="str">
            <v>10</v>
          </cell>
          <cell r="G894" t="str">
            <v>2005</v>
          </cell>
          <cell r="H894" t="str">
            <v>10/1/2005</v>
          </cell>
          <cell r="I894">
            <v>1918</v>
          </cell>
          <cell r="J894">
            <v>1949</v>
          </cell>
          <cell r="K894">
            <v>1977</v>
          </cell>
          <cell r="L894">
            <v>2008</v>
          </cell>
          <cell r="M894">
            <v>2038</v>
          </cell>
          <cell r="N894">
            <v>2069</v>
          </cell>
          <cell r="O894">
            <v>2099</v>
          </cell>
          <cell r="P894">
            <v>2130</v>
          </cell>
          <cell r="Q894">
            <v>2161</v>
          </cell>
          <cell r="R894">
            <v>2191</v>
          </cell>
          <cell r="S894">
            <v>2222</v>
          </cell>
          <cell r="T894">
            <v>2252</v>
          </cell>
          <cell r="U894">
            <v>2283</v>
          </cell>
          <cell r="V894">
            <v>2314</v>
          </cell>
          <cell r="W894">
            <v>2343</v>
          </cell>
          <cell r="X894">
            <v>2374</v>
          </cell>
          <cell r="Y894">
            <v>2404</v>
          </cell>
          <cell r="Z894">
            <v>2435</v>
          </cell>
          <cell r="AA894">
            <v>2465</v>
          </cell>
          <cell r="AB894">
            <v>2496</v>
          </cell>
          <cell r="AC894">
            <v>2527</v>
          </cell>
          <cell r="AD894">
            <v>2557</v>
          </cell>
          <cell r="AE894">
            <v>2588</v>
          </cell>
          <cell r="AF894">
            <v>2618</v>
          </cell>
          <cell r="AG894">
            <v>2649</v>
          </cell>
          <cell r="AH894">
            <v>2680</v>
          </cell>
          <cell r="AI894">
            <v>2708</v>
          </cell>
          <cell r="AJ894">
            <v>2739</v>
          </cell>
          <cell r="AK894">
            <v>2769</v>
          </cell>
          <cell r="AL894">
            <v>2800</v>
          </cell>
          <cell r="AM894">
            <v>2830</v>
          </cell>
          <cell r="AN894">
            <v>2861</v>
          </cell>
          <cell r="AO894">
            <v>2892</v>
          </cell>
          <cell r="AP894">
            <v>2922</v>
          </cell>
          <cell r="AQ894">
            <v>2953</v>
          </cell>
          <cell r="AR894">
            <v>2983</v>
          </cell>
        </row>
        <row r="895">
          <cell r="A895" t="str">
            <v>MYLAN LABS, INC.</v>
          </cell>
          <cell r="B895" t="str">
            <v>METFORMIN HCL 01/2002 MYN</v>
          </cell>
          <cell r="C895" t="str">
            <v>Sales $</v>
          </cell>
          <cell r="D895" t="str">
            <v>01/2002 MYN</v>
          </cell>
          <cell r="F895" t="str">
            <v>01</v>
          </cell>
          <cell r="G895" t="str">
            <v>2002</v>
          </cell>
          <cell r="H895" t="str">
            <v>01/1/2002</v>
          </cell>
          <cell r="I895">
            <v>3287</v>
          </cell>
          <cell r="J895">
            <v>3318</v>
          </cell>
          <cell r="K895">
            <v>3346</v>
          </cell>
          <cell r="L895">
            <v>3377</v>
          </cell>
          <cell r="M895">
            <v>3407</v>
          </cell>
          <cell r="N895">
            <v>3438</v>
          </cell>
          <cell r="O895">
            <v>3468</v>
          </cell>
          <cell r="P895">
            <v>3499</v>
          </cell>
          <cell r="Q895">
            <v>3530</v>
          </cell>
          <cell r="R895">
            <v>3560</v>
          </cell>
          <cell r="S895">
            <v>3591</v>
          </cell>
          <cell r="T895">
            <v>3621</v>
          </cell>
          <cell r="U895">
            <v>3652</v>
          </cell>
          <cell r="V895">
            <v>3683</v>
          </cell>
          <cell r="W895">
            <v>3712</v>
          </cell>
          <cell r="X895">
            <v>3743</v>
          </cell>
          <cell r="Y895">
            <v>3773</v>
          </cell>
          <cell r="Z895">
            <v>3804</v>
          </cell>
          <cell r="AA895">
            <v>3834</v>
          </cell>
          <cell r="AB895">
            <v>3865</v>
          </cell>
          <cell r="AC895">
            <v>3896</v>
          </cell>
          <cell r="AD895">
            <v>3926</v>
          </cell>
          <cell r="AE895">
            <v>3957</v>
          </cell>
          <cell r="AF895">
            <v>3987</v>
          </cell>
          <cell r="AG895">
            <v>4018</v>
          </cell>
          <cell r="AH895">
            <v>4049</v>
          </cell>
          <cell r="AI895">
            <v>4077</v>
          </cell>
          <cell r="AJ895">
            <v>4108</v>
          </cell>
          <cell r="AK895">
            <v>4138</v>
          </cell>
          <cell r="AL895">
            <v>4169</v>
          </cell>
          <cell r="AM895">
            <v>4199</v>
          </cell>
          <cell r="AN895">
            <v>4230</v>
          </cell>
          <cell r="AO895">
            <v>4261</v>
          </cell>
          <cell r="AP895">
            <v>4291</v>
          </cell>
          <cell r="AQ895">
            <v>4322</v>
          </cell>
          <cell r="AR895">
            <v>4352</v>
          </cell>
        </row>
        <row r="896">
          <cell r="A896" t="str">
            <v>MYLAN LABS, INC.</v>
          </cell>
          <cell r="B896" t="str">
            <v>METFORMIN HCL 02/2002 M/I</v>
          </cell>
          <cell r="C896" t="str">
            <v>Sales $</v>
          </cell>
          <cell r="D896" t="str">
            <v>02/2002 M/I</v>
          </cell>
          <cell r="F896" t="str">
            <v>02</v>
          </cell>
          <cell r="G896" t="str">
            <v>2002</v>
          </cell>
          <cell r="H896" t="str">
            <v>02/1/2002</v>
          </cell>
          <cell r="I896">
            <v>3256</v>
          </cell>
          <cell r="J896">
            <v>3287</v>
          </cell>
          <cell r="K896">
            <v>3315</v>
          </cell>
          <cell r="L896">
            <v>3346</v>
          </cell>
          <cell r="M896">
            <v>3376</v>
          </cell>
          <cell r="N896">
            <v>3407</v>
          </cell>
          <cell r="O896">
            <v>3437</v>
          </cell>
          <cell r="P896">
            <v>3468</v>
          </cell>
          <cell r="Q896">
            <v>3499</v>
          </cell>
          <cell r="R896">
            <v>3529</v>
          </cell>
          <cell r="S896">
            <v>3560</v>
          </cell>
          <cell r="T896">
            <v>3590</v>
          </cell>
          <cell r="U896">
            <v>3621</v>
          </cell>
          <cell r="V896">
            <v>3652</v>
          </cell>
          <cell r="W896">
            <v>3681</v>
          </cell>
          <cell r="X896">
            <v>3712</v>
          </cell>
          <cell r="Y896">
            <v>3742</v>
          </cell>
          <cell r="Z896">
            <v>3773</v>
          </cell>
          <cell r="AA896">
            <v>3803</v>
          </cell>
          <cell r="AB896">
            <v>3834</v>
          </cell>
          <cell r="AC896">
            <v>3865</v>
          </cell>
          <cell r="AD896">
            <v>3895</v>
          </cell>
          <cell r="AE896">
            <v>3926</v>
          </cell>
          <cell r="AF896">
            <v>3956</v>
          </cell>
          <cell r="AG896">
            <v>3987</v>
          </cell>
          <cell r="AH896">
            <v>4018</v>
          </cell>
          <cell r="AI896">
            <v>4046</v>
          </cell>
          <cell r="AJ896">
            <v>4077</v>
          </cell>
          <cell r="AK896">
            <v>4107</v>
          </cell>
          <cell r="AL896">
            <v>4138</v>
          </cell>
          <cell r="AM896">
            <v>4168</v>
          </cell>
          <cell r="AN896">
            <v>4199</v>
          </cell>
          <cell r="AO896">
            <v>4230</v>
          </cell>
          <cell r="AP896">
            <v>4260</v>
          </cell>
          <cell r="AQ896">
            <v>4291</v>
          </cell>
          <cell r="AR896">
            <v>4321</v>
          </cell>
        </row>
        <row r="897">
          <cell r="A897" t="str">
            <v>MYLAN LABS, INC.</v>
          </cell>
          <cell r="B897" t="str">
            <v>METHADONE HCL 01/2004 M/I</v>
          </cell>
          <cell r="C897" t="str">
            <v>Sales $</v>
          </cell>
          <cell r="D897" t="str">
            <v>01/2004 M/I</v>
          </cell>
          <cell r="F897" t="str">
            <v>01</v>
          </cell>
          <cell r="G897" t="str">
            <v>2004</v>
          </cell>
          <cell r="H897" t="str">
            <v>01/1/2004</v>
          </cell>
          <cell r="I897">
            <v>2557</v>
          </cell>
          <cell r="J897">
            <v>2588</v>
          </cell>
          <cell r="K897">
            <v>2616</v>
          </cell>
          <cell r="L897">
            <v>2647</v>
          </cell>
          <cell r="M897">
            <v>2677</v>
          </cell>
          <cell r="N897">
            <v>2708</v>
          </cell>
          <cell r="O897">
            <v>2738</v>
          </cell>
          <cell r="P897">
            <v>2769</v>
          </cell>
          <cell r="Q897">
            <v>2800</v>
          </cell>
          <cell r="R897">
            <v>2830</v>
          </cell>
          <cell r="S897">
            <v>2861</v>
          </cell>
          <cell r="T897">
            <v>2891</v>
          </cell>
          <cell r="U897">
            <v>2922</v>
          </cell>
          <cell r="V897">
            <v>2953</v>
          </cell>
          <cell r="W897">
            <v>2982</v>
          </cell>
          <cell r="X897">
            <v>3013</v>
          </cell>
          <cell r="Y897">
            <v>3043</v>
          </cell>
          <cell r="Z897">
            <v>3074</v>
          </cell>
          <cell r="AA897">
            <v>3104</v>
          </cell>
          <cell r="AB897">
            <v>3135</v>
          </cell>
          <cell r="AC897">
            <v>3166</v>
          </cell>
          <cell r="AD897">
            <v>3196</v>
          </cell>
          <cell r="AE897">
            <v>3227</v>
          </cell>
          <cell r="AF897">
            <v>3257</v>
          </cell>
          <cell r="AG897">
            <v>3288</v>
          </cell>
          <cell r="AH897">
            <v>3319</v>
          </cell>
          <cell r="AI897">
            <v>3347</v>
          </cell>
          <cell r="AJ897">
            <v>3378</v>
          </cell>
          <cell r="AK897">
            <v>3408</v>
          </cell>
          <cell r="AL897">
            <v>3439</v>
          </cell>
          <cell r="AM897">
            <v>3469</v>
          </cell>
          <cell r="AN897">
            <v>3500</v>
          </cell>
          <cell r="AO897">
            <v>3531</v>
          </cell>
          <cell r="AP897">
            <v>3561</v>
          </cell>
          <cell r="AQ897">
            <v>3592</v>
          </cell>
          <cell r="AR897">
            <v>3622</v>
          </cell>
        </row>
        <row r="898">
          <cell r="A898" t="str">
            <v>MYLAN LABS, INC.</v>
          </cell>
          <cell r="B898" t="str">
            <v>METHADONE HCL 10/1999 MYN</v>
          </cell>
          <cell r="C898" t="str">
            <v>Sales $</v>
          </cell>
          <cell r="D898" t="str">
            <v>10/1999 MYN</v>
          </cell>
          <cell r="F898" t="str">
            <v>10</v>
          </cell>
          <cell r="G898" t="str">
            <v>1999</v>
          </cell>
          <cell r="H898" t="str">
            <v>10/1/1999</v>
          </cell>
          <cell r="I898">
            <v>4110</v>
          </cell>
          <cell r="J898">
            <v>4141</v>
          </cell>
          <cell r="K898">
            <v>4169</v>
          </cell>
          <cell r="L898">
            <v>4200</v>
          </cell>
          <cell r="M898">
            <v>4230</v>
          </cell>
          <cell r="N898">
            <v>4261</v>
          </cell>
          <cell r="O898">
            <v>4291</v>
          </cell>
          <cell r="P898">
            <v>4322</v>
          </cell>
          <cell r="Q898">
            <v>4353</v>
          </cell>
          <cell r="R898">
            <v>4383</v>
          </cell>
          <cell r="S898">
            <v>4414</v>
          </cell>
          <cell r="T898">
            <v>4444</v>
          </cell>
          <cell r="U898">
            <v>4475</v>
          </cell>
          <cell r="V898">
            <v>4506</v>
          </cell>
          <cell r="W898">
            <v>4535</v>
          </cell>
          <cell r="X898">
            <v>4566</v>
          </cell>
          <cell r="Y898">
            <v>4596</v>
          </cell>
          <cell r="Z898">
            <v>4627</v>
          </cell>
          <cell r="AA898">
            <v>4657</v>
          </cell>
          <cell r="AB898">
            <v>4688</v>
          </cell>
          <cell r="AC898">
            <v>4719</v>
          </cell>
          <cell r="AD898">
            <v>4749</v>
          </cell>
          <cell r="AE898">
            <v>4780</v>
          </cell>
          <cell r="AF898">
            <v>4810</v>
          </cell>
          <cell r="AG898">
            <v>4841</v>
          </cell>
          <cell r="AH898">
            <v>4872</v>
          </cell>
          <cell r="AI898">
            <v>4900</v>
          </cell>
          <cell r="AJ898">
            <v>4931</v>
          </cell>
          <cell r="AK898">
            <v>4961</v>
          </cell>
          <cell r="AL898">
            <v>4992</v>
          </cell>
          <cell r="AM898">
            <v>5022</v>
          </cell>
          <cell r="AN898">
            <v>5053</v>
          </cell>
          <cell r="AO898">
            <v>5084</v>
          </cell>
          <cell r="AP898">
            <v>5114</v>
          </cell>
          <cell r="AQ898">
            <v>5145</v>
          </cell>
          <cell r="AR898">
            <v>5175</v>
          </cell>
        </row>
        <row r="899">
          <cell r="A899" t="str">
            <v>MYLAN LABS, INC.</v>
          </cell>
          <cell r="B899" t="str">
            <v>METHAMPHETAMINE 05/2010 MYN</v>
          </cell>
          <cell r="C899" t="str">
            <v>Sales $</v>
          </cell>
          <cell r="D899" t="str">
            <v>05/2010 MYN</v>
          </cell>
          <cell r="F899" t="str">
            <v>05</v>
          </cell>
          <cell r="G899" t="str">
            <v>2010</v>
          </cell>
          <cell r="H899" t="str">
            <v>05/1/2010</v>
          </cell>
          <cell r="I899">
            <v>245</v>
          </cell>
          <cell r="J899">
            <v>276</v>
          </cell>
          <cell r="K899">
            <v>304</v>
          </cell>
          <cell r="L899">
            <v>335</v>
          </cell>
          <cell r="M899">
            <v>365</v>
          </cell>
          <cell r="N899">
            <v>396</v>
          </cell>
          <cell r="O899">
            <v>426</v>
          </cell>
          <cell r="P899">
            <v>457</v>
          </cell>
          <cell r="Q899">
            <v>488</v>
          </cell>
          <cell r="R899">
            <v>518</v>
          </cell>
          <cell r="S899">
            <v>549</v>
          </cell>
          <cell r="T899">
            <v>579</v>
          </cell>
          <cell r="U899">
            <v>610</v>
          </cell>
          <cell r="V899">
            <v>641</v>
          </cell>
          <cell r="W899">
            <v>670</v>
          </cell>
          <cell r="X899">
            <v>701</v>
          </cell>
          <cell r="Y899">
            <v>731</v>
          </cell>
          <cell r="Z899">
            <v>762</v>
          </cell>
          <cell r="AA899">
            <v>792</v>
          </cell>
          <cell r="AB899">
            <v>823</v>
          </cell>
          <cell r="AC899">
            <v>854</v>
          </cell>
          <cell r="AD899">
            <v>884</v>
          </cell>
          <cell r="AE899">
            <v>915</v>
          </cell>
          <cell r="AF899">
            <v>945</v>
          </cell>
          <cell r="AG899">
            <v>976</v>
          </cell>
          <cell r="AH899">
            <v>1007</v>
          </cell>
          <cell r="AI899">
            <v>1035</v>
          </cell>
          <cell r="AJ899">
            <v>1066</v>
          </cell>
          <cell r="AK899">
            <v>1096</v>
          </cell>
          <cell r="AL899">
            <v>1127</v>
          </cell>
          <cell r="AM899">
            <v>1157</v>
          </cell>
          <cell r="AN899">
            <v>1188</v>
          </cell>
          <cell r="AO899">
            <v>1219</v>
          </cell>
          <cell r="AP899">
            <v>1249</v>
          </cell>
          <cell r="AQ899">
            <v>1280</v>
          </cell>
          <cell r="AR899">
            <v>1310</v>
          </cell>
        </row>
        <row r="900">
          <cell r="A900" t="str">
            <v>MYLAN LABS, INC.</v>
          </cell>
          <cell r="B900" t="str">
            <v>METHOTREXATE SOD 08/1992 MYN</v>
          </cell>
          <cell r="C900" t="str">
            <v>Sales $</v>
          </cell>
          <cell r="D900" t="str">
            <v>08/1992 MYN</v>
          </cell>
          <cell r="F900" t="str">
            <v>08</v>
          </cell>
          <cell r="G900" t="str">
            <v>1992</v>
          </cell>
          <cell r="H900" t="str">
            <v>08/1/1992</v>
          </cell>
          <cell r="I900">
            <v>6727</v>
          </cell>
          <cell r="J900">
            <v>6758</v>
          </cell>
          <cell r="K900">
            <v>6786</v>
          </cell>
          <cell r="L900">
            <v>6817</v>
          </cell>
          <cell r="M900">
            <v>6847</v>
          </cell>
          <cell r="N900">
            <v>6878</v>
          </cell>
          <cell r="O900">
            <v>6908</v>
          </cell>
          <cell r="P900">
            <v>6939</v>
          </cell>
          <cell r="Q900">
            <v>6970</v>
          </cell>
          <cell r="R900">
            <v>7000</v>
          </cell>
          <cell r="S900">
            <v>7031</v>
          </cell>
          <cell r="T900">
            <v>7061</v>
          </cell>
          <cell r="U900">
            <v>7092</v>
          </cell>
          <cell r="V900">
            <v>7123</v>
          </cell>
          <cell r="W900">
            <v>7152</v>
          </cell>
          <cell r="X900">
            <v>7183</v>
          </cell>
          <cell r="Y900">
            <v>7213</v>
          </cell>
          <cell r="Z900">
            <v>7244</v>
          </cell>
          <cell r="AA900">
            <v>7274</v>
          </cell>
          <cell r="AB900">
            <v>7305</v>
          </cell>
          <cell r="AC900">
            <v>7336</v>
          </cell>
          <cell r="AD900">
            <v>7366</v>
          </cell>
          <cell r="AE900">
            <v>7397</v>
          </cell>
          <cell r="AF900">
            <v>7427</v>
          </cell>
          <cell r="AG900">
            <v>7458</v>
          </cell>
          <cell r="AH900">
            <v>7489</v>
          </cell>
          <cell r="AI900">
            <v>7517</v>
          </cell>
          <cell r="AJ900">
            <v>7548</v>
          </cell>
          <cell r="AK900">
            <v>7578</v>
          </cell>
          <cell r="AL900">
            <v>7609</v>
          </cell>
          <cell r="AM900">
            <v>7639</v>
          </cell>
          <cell r="AN900">
            <v>7670</v>
          </cell>
          <cell r="AO900">
            <v>7701</v>
          </cell>
          <cell r="AP900">
            <v>7731</v>
          </cell>
          <cell r="AQ900">
            <v>7762</v>
          </cell>
          <cell r="AR900">
            <v>7792</v>
          </cell>
        </row>
        <row r="901">
          <cell r="A901" t="str">
            <v>MYLAN LABS, INC.</v>
          </cell>
          <cell r="B901" t="str">
            <v>METHOTREXATE SOD 11/2001 M/I</v>
          </cell>
          <cell r="C901" t="str">
            <v>Sales $</v>
          </cell>
          <cell r="D901" t="str">
            <v>11/2001 M/I</v>
          </cell>
          <cell r="F901" t="str">
            <v>11</v>
          </cell>
          <cell r="G901" t="str">
            <v>2001</v>
          </cell>
          <cell r="H901" t="str">
            <v>11/1/2001</v>
          </cell>
          <cell r="I901">
            <v>3348</v>
          </cell>
          <cell r="J901">
            <v>3379</v>
          </cell>
          <cell r="K901">
            <v>3407</v>
          </cell>
          <cell r="L901">
            <v>3438</v>
          </cell>
          <cell r="M901">
            <v>3468</v>
          </cell>
          <cell r="N901">
            <v>3499</v>
          </cell>
          <cell r="O901">
            <v>3529</v>
          </cell>
          <cell r="P901">
            <v>3560</v>
          </cell>
          <cell r="Q901">
            <v>3591</v>
          </cell>
          <cell r="R901">
            <v>3621</v>
          </cell>
          <cell r="S901">
            <v>3652</v>
          </cell>
          <cell r="T901">
            <v>3682</v>
          </cell>
          <cell r="U901">
            <v>3713</v>
          </cell>
          <cell r="V901">
            <v>3744</v>
          </cell>
          <cell r="W901">
            <v>3773</v>
          </cell>
          <cell r="X901">
            <v>3804</v>
          </cell>
          <cell r="Y901">
            <v>3834</v>
          </cell>
          <cell r="Z901">
            <v>3865</v>
          </cell>
          <cell r="AA901">
            <v>3895</v>
          </cell>
          <cell r="AB901">
            <v>3926</v>
          </cell>
          <cell r="AC901">
            <v>3957</v>
          </cell>
          <cell r="AD901">
            <v>3987</v>
          </cell>
          <cell r="AE901">
            <v>4018</v>
          </cell>
          <cell r="AF901">
            <v>4048</v>
          </cell>
          <cell r="AG901">
            <v>4079</v>
          </cell>
          <cell r="AH901">
            <v>4110</v>
          </cell>
          <cell r="AI901">
            <v>4138</v>
          </cell>
          <cell r="AJ901">
            <v>4169</v>
          </cell>
          <cell r="AK901">
            <v>4199</v>
          </cell>
          <cell r="AL901">
            <v>4230</v>
          </cell>
          <cell r="AM901">
            <v>4260</v>
          </cell>
          <cell r="AN901">
            <v>4291</v>
          </cell>
          <cell r="AO901">
            <v>4322</v>
          </cell>
          <cell r="AP901">
            <v>4352</v>
          </cell>
          <cell r="AQ901">
            <v>4383</v>
          </cell>
          <cell r="AR901">
            <v>4413</v>
          </cell>
        </row>
        <row r="902">
          <cell r="A902" t="str">
            <v>MYLAN LABS, INC.</v>
          </cell>
          <cell r="B902" t="str">
            <v>METHYCLOTHIAZIDE 11/1989 MYN</v>
          </cell>
          <cell r="C902" t="str">
            <v>Sales $</v>
          </cell>
          <cell r="D902" t="str">
            <v>11/1989 MYN</v>
          </cell>
          <cell r="F902" t="str">
            <v>11</v>
          </cell>
          <cell r="G902" t="str">
            <v>1989</v>
          </cell>
          <cell r="H902" t="str">
            <v>11/1/1989</v>
          </cell>
          <cell r="I902">
            <v>7731</v>
          </cell>
          <cell r="J902">
            <v>7762</v>
          </cell>
          <cell r="K902">
            <v>7790</v>
          </cell>
          <cell r="L902">
            <v>7821</v>
          </cell>
          <cell r="M902">
            <v>7851</v>
          </cell>
          <cell r="N902">
            <v>7882</v>
          </cell>
          <cell r="O902">
            <v>7912</v>
          </cell>
          <cell r="P902">
            <v>7943</v>
          </cell>
          <cell r="Q902">
            <v>7974</v>
          </cell>
          <cell r="R902">
            <v>8004</v>
          </cell>
          <cell r="S902">
            <v>8035</v>
          </cell>
          <cell r="T902">
            <v>8065</v>
          </cell>
          <cell r="U902">
            <v>8096</v>
          </cell>
          <cell r="V902">
            <v>8127</v>
          </cell>
          <cell r="W902">
            <v>8156</v>
          </cell>
          <cell r="X902">
            <v>8187</v>
          </cell>
          <cell r="Y902">
            <v>8217</v>
          </cell>
          <cell r="Z902">
            <v>8248</v>
          </cell>
          <cell r="AA902">
            <v>8278</v>
          </cell>
          <cell r="AB902">
            <v>8309</v>
          </cell>
          <cell r="AC902">
            <v>8340</v>
          </cell>
          <cell r="AD902">
            <v>8370</v>
          </cell>
          <cell r="AE902">
            <v>8401</v>
          </cell>
          <cell r="AF902">
            <v>8431</v>
          </cell>
          <cell r="AG902">
            <v>8462</v>
          </cell>
          <cell r="AH902">
            <v>8493</v>
          </cell>
          <cell r="AI902">
            <v>8521</v>
          </cell>
          <cell r="AJ902">
            <v>8552</v>
          </cell>
          <cell r="AK902">
            <v>8582</v>
          </cell>
          <cell r="AL902">
            <v>8613</v>
          </cell>
          <cell r="AM902">
            <v>8643</v>
          </cell>
          <cell r="AN902">
            <v>8674</v>
          </cell>
          <cell r="AO902">
            <v>8705</v>
          </cell>
          <cell r="AP902">
            <v>8735</v>
          </cell>
          <cell r="AQ902">
            <v>8766</v>
          </cell>
          <cell r="AR902">
            <v>8796</v>
          </cell>
        </row>
        <row r="903">
          <cell r="A903" t="str">
            <v>MYLAN LABS, INC.</v>
          </cell>
          <cell r="B903" t="str">
            <v>METHYLDOPA 05/1987 M/I</v>
          </cell>
          <cell r="C903" t="str">
            <v>Sales $</v>
          </cell>
          <cell r="D903" t="str">
            <v>05/1987 M/I</v>
          </cell>
          <cell r="F903" t="str">
            <v>05</v>
          </cell>
          <cell r="G903" t="str">
            <v>1987</v>
          </cell>
          <cell r="H903" t="str">
            <v>05/1/1987</v>
          </cell>
          <cell r="I903">
            <v>8646</v>
          </cell>
          <cell r="J903">
            <v>8677</v>
          </cell>
          <cell r="K903">
            <v>8705</v>
          </cell>
          <cell r="L903">
            <v>8736</v>
          </cell>
          <cell r="M903">
            <v>8766</v>
          </cell>
          <cell r="N903">
            <v>8797</v>
          </cell>
          <cell r="O903">
            <v>8827</v>
          </cell>
          <cell r="P903">
            <v>8858</v>
          </cell>
          <cell r="Q903">
            <v>8889</v>
          </cell>
          <cell r="R903">
            <v>8919</v>
          </cell>
          <cell r="S903">
            <v>8950</v>
          </cell>
          <cell r="T903">
            <v>8980</v>
          </cell>
          <cell r="U903">
            <v>9011</v>
          </cell>
          <cell r="V903">
            <v>9042</v>
          </cell>
          <cell r="W903">
            <v>9071</v>
          </cell>
          <cell r="X903">
            <v>9102</v>
          </cell>
          <cell r="Y903">
            <v>9132</v>
          </cell>
          <cell r="Z903">
            <v>9163</v>
          </cell>
          <cell r="AA903">
            <v>9193</v>
          </cell>
          <cell r="AB903">
            <v>9224</v>
          </cell>
          <cell r="AC903">
            <v>9255</v>
          </cell>
          <cell r="AD903">
            <v>9285</v>
          </cell>
          <cell r="AE903">
            <v>9316</v>
          </cell>
          <cell r="AF903">
            <v>9346</v>
          </cell>
          <cell r="AG903">
            <v>9377</v>
          </cell>
          <cell r="AH903">
            <v>9408</v>
          </cell>
          <cell r="AI903">
            <v>9436</v>
          </cell>
          <cell r="AJ903">
            <v>9467</v>
          </cell>
          <cell r="AK903">
            <v>9497</v>
          </cell>
          <cell r="AL903">
            <v>9528</v>
          </cell>
          <cell r="AM903">
            <v>9558</v>
          </cell>
          <cell r="AN903">
            <v>9589</v>
          </cell>
          <cell r="AO903">
            <v>9620</v>
          </cell>
          <cell r="AP903">
            <v>9650</v>
          </cell>
          <cell r="AQ903">
            <v>9681</v>
          </cell>
          <cell r="AR903">
            <v>9711</v>
          </cell>
        </row>
        <row r="904">
          <cell r="A904" t="str">
            <v>MYLAN LABS, INC.</v>
          </cell>
          <cell r="B904" t="str">
            <v>METHYLDOPA 11/1985 MYN</v>
          </cell>
          <cell r="C904" t="str">
            <v>Sales $</v>
          </cell>
          <cell r="D904" t="str">
            <v>11/1985 MYN</v>
          </cell>
          <cell r="F904" t="str">
            <v>11</v>
          </cell>
          <cell r="G904" t="str">
            <v>1985</v>
          </cell>
          <cell r="H904" t="str">
            <v>11/1/1985</v>
          </cell>
          <cell r="I904">
            <v>9192</v>
          </cell>
          <cell r="J904">
            <v>9223</v>
          </cell>
          <cell r="K904">
            <v>9251</v>
          </cell>
          <cell r="L904">
            <v>9282</v>
          </cell>
          <cell r="M904">
            <v>9312</v>
          </cell>
          <cell r="N904">
            <v>9343</v>
          </cell>
          <cell r="O904">
            <v>9373</v>
          </cell>
          <cell r="P904">
            <v>9404</v>
          </cell>
          <cell r="Q904">
            <v>9435</v>
          </cell>
          <cell r="R904">
            <v>9465</v>
          </cell>
          <cell r="S904">
            <v>9496</v>
          </cell>
          <cell r="T904">
            <v>9526</v>
          </cell>
          <cell r="U904">
            <v>9557</v>
          </cell>
          <cell r="V904">
            <v>9588</v>
          </cell>
          <cell r="W904">
            <v>9617</v>
          </cell>
          <cell r="X904">
            <v>9648</v>
          </cell>
          <cell r="Y904">
            <v>9678</v>
          </cell>
          <cell r="Z904">
            <v>9709</v>
          </cell>
          <cell r="AA904">
            <v>9739</v>
          </cell>
          <cell r="AB904">
            <v>9770</v>
          </cell>
          <cell r="AC904">
            <v>9801</v>
          </cell>
          <cell r="AD904">
            <v>9831</v>
          </cell>
          <cell r="AE904">
            <v>9862</v>
          </cell>
          <cell r="AF904">
            <v>9892</v>
          </cell>
          <cell r="AG904">
            <v>9923</v>
          </cell>
          <cell r="AH904">
            <v>9954</v>
          </cell>
          <cell r="AI904">
            <v>9982</v>
          </cell>
          <cell r="AJ904">
            <v>10013</v>
          </cell>
          <cell r="AK904">
            <v>10043</v>
          </cell>
          <cell r="AL904">
            <v>10074</v>
          </cell>
          <cell r="AM904">
            <v>10104</v>
          </cell>
          <cell r="AN904">
            <v>10135</v>
          </cell>
          <cell r="AO904">
            <v>10166</v>
          </cell>
          <cell r="AP904">
            <v>10196</v>
          </cell>
          <cell r="AQ904">
            <v>10227</v>
          </cell>
          <cell r="AR904">
            <v>10257</v>
          </cell>
        </row>
        <row r="905">
          <cell r="A905" t="str">
            <v>MYLAN LABS, INC.</v>
          </cell>
          <cell r="B905" t="str">
            <v>METHYLDOPA/HCTZ 03/1987 MYN</v>
          </cell>
          <cell r="C905" t="str">
            <v>Sales $</v>
          </cell>
          <cell r="D905" t="str">
            <v>03/1987 MYN</v>
          </cell>
          <cell r="F905" t="str">
            <v>03</v>
          </cell>
          <cell r="G905" t="str">
            <v>1987</v>
          </cell>
          <cell r="H905" t="str">
            <v>03/1/1987</v>
          </cell>
          <cell r="I905">
            <v>8707</v>
          </cell>
          <cell r="J905">
            <v>8738</v>
          </cell>
          <cell r="K905">
            <v>8766</v>
          </cell>
          <cell r="L905">
            <v>8797</v>
          </cell>
          <cell r="M905">
            <v>8827</v>
          </cell>
          <cell r="N905">
            <v>8858</v>
          </cell>
          <cell r="O905">
            <v>8888</v>
          </cell>
          <cell r="P905">
            <v>8919</v>
          </cell>
          <cell r="Q905">
            <v>8950</v>
          </cell>
          <cell r="R905">
            <v>8980</v>
          </cell>
          <cell r="S905">
            <v>9011</v>
          </cell>
          <cell r="T905">
            <v>9041</v>
          </cell>
          <cell r="U905">
            <v>9072</v>
          </cell>
          <cell r="V905">
            <v>9103</v>
          </cell>
          <cell r="W905">
            <v>9132</v>
          </cell>
          <cell r="X905">
            <v>9163</v>
          </cell>
          <cell r="Y905">
            <v>9193</v>
          </cell>
          <cell r="Z905">
            <v>9224</v>
          </cell>
          <cell r="AA905">
            <v>9254</v>
          </cell>
          <cell r="AB905">
            <v>9285</v>
          </cell>
          <cell r="AC905">
            <v>9316</v>
          </cell>
          <cell r="AD905">
            <v>9346</v>
          </cell>
          <cell r="AE905">
            <v>9377</v>
          </cell>
          <cell r="AF905">
            <v>9407</v>
          </cell>
          <cell r="AG905">
            <v>9438</v>
          </cell>
          <cell r="AH905">
            <v>9469</v>
          </cell>
          <cell r="AI905">
            <v>9497</v>
          </cell>
          <cell r="AJ905">
            <v>9528</v>
          </cell>
          <cell r="AK905">
            <v>9558</v>
          </cell>
          <cell r="AL905">
            <v>9589</v>
          </cell>
          <cell r="AM905">
            <v>9619</v>
          </cell>
          <cell r="AN905">
            <v>9650</v>
          </cell>
          <cell r="AO905">
            <v>9681</v>
          </cell>
          <cell r="AP905">
            <v>9711</v>
          </cell>
          <cell r="AQ905">
            <v>9742</v>
          </cell>
          <cell r="AR905">
            <v>9772</v>
          </cell>
        </row>
        <row r="906">
          <cell r="A906" t="str">
            <v>MYLAN LABS, INC.</v>
          </cell>
          <cell r="B906" t="str">
            <v>METOCLOPRAMIDE HCL 06/2003 M/I</v>
          </cell>
          <cell r="C906" t="str">
            <v>Sales $</v>
          </cell>
          <cell r="D906" t="str">
            <v>06/2003 M/I</v>
          </cell>
          <cell r="F906" t="str">
            <v>06</v>
          </cell>
          <cell r="G906" t="str">
            <v>2003</v>
          </cell>
          <cell r="H906" t="str">
            <v>06/1/2003</v>
          </cell>
          <cell r="I906">
            <v>2771</v>
          </cell>
          <cell r="J906">
            <v>2802</v>
          </cell>
          <cell r="K906">
            <v>2830</v>
          </cell>
          <cell r="L906">
            <v>2861</v>
          </cell>
          <cell r="M906">
            <v>2891</v>
          </cell>
          <cell r="N906">
            <v>2922</v>
          </cell>
          <cell r="O906">
            <v>2952</v>
          </cell>
          <cell r="P906">
            <v>2983</v>
          </cell>
          <cell r="Q906">
            <v>3014</v>
          </cell>
          <cell r="R906">
            <v>3044</v>
          </cell>
          <cell r="S906">
            <v>3075</v>
          </cell>
          <cell r="T906">
            <v>3105</v>
          </cell>
          <cell r="U906">
            <v>3136</v>
          </cell>
          <cell r="V906">
            <v>3167</v>
          </cell>
          <cell r="W906">
            <v>3196</v>
          </cell>
          <cell r="X906">
            <v>3227</v>
          </cell>
          <cell r="Y906">
            <v>3257</v>
          </cell>
          <cell r="Z906">
            <v>3288</v>
          </cell>
          <cell r="AA906">
            <v>3318</v>
          </cell>
          <cell r="AB906">
            <v>3349</v>
          </cell>
          <cell r="AC906">
            <v>3380</v>
          </cell>
          <cell r="AD906">
            <v>3410</v>
          </cell>
          <cell r="AE906">
            <v>3441</v>
          </cell>
          <cell r="AF906">
            <v>3471</v>
          </cell>
          <cell r="AG906">
            <v>3502</v>
          </cell>
          <cell r="AH906">
            <v>3533</v>
          </cell>
          <cell r="AI906">
            <v>3561</v>
          </cell>
          <cell r="AJ906">
            <v>3592</v>
          </cell>
          <cell r="AK906">
            <v>3622</v>
          </cell>
          <cell r="AL906">
            <v>3653</v>
          </cell>
          <cell r="AM906">
            <v>3683</v>
          </cell>
          <cell r="AN906">
            <v>3714</v>
          </cell>
          <cell r="AO906">
            <v>3745</v>
          </cell>
          <cell r="AP906">
            <v>3775</v>
          </cell>
          <cell r="AQ906">
            <v>3806</v>
          </cell>
          <cell r="AR906">
            <v>3836</v>
          </cell>
        </row>
        <row r="907">
          <cell r="A907" t="str">
            <v>MYLAN LABS, INC.</v>
          </cell>
          <cell r="B907" t="str">
            <v>METOLAZONE 01/2004 MYN</v>
          </cell>
          <cell r="C907" t="str">
            <v>Sales $</v>
          </cell>
          <cell r="D907" t="str">
            <v>01/2004 MYN</v>
          </cell>
          <cell r="F907" t="str">
            <v>01</v>
          </cell>
          <cell r="G907" t="str">
            <v>2004</v>
          </cell>
          <cell r="H907" t="str">
            <v>01/1/2004</v>
          </cell>
          <cell r="I907">
            <v>2557</v>
          </cell>
          <cell r="J907">
            <v>2588</v>
          </cell>
          <cell r="K907">
            <v>2616</v>
          </cell>
          <cell r="L907">
            <v>2647</v>
          </cell>
          <cell r="M907">
            <v>2677</v>
          </cell>
          <cell r="N907">
            <v>2708</v>
          </cell>
          <cell r="O907">
            <v>2738</v>
          </cell>
          <cell r="P907">
            <v>2769</v>
          </cell>
          <cell r="Q907">
            <v>2800</v>
          </cell>
          <cell r="R907">
            <v>2830</v>
          </cell>
          <cell r="S907">
            <v>2861</v>
          </cell>
          <cell r="T907">
            <v>2891</v>
          </cell>
          <cell r="U907">
            <v>2922</v>
          </cell>
          <cell r="V907">
            <v>2953</v>
          </cell>
          <cell r="W907">
            <v>2982</v>
          </cell>
          <cell r="X907">
            <v>3013</v>
          </cell>
          <cell r="Y907">
            <v>3043</v>
          </cell>
          <cell r="Z907">
            <v>3074</v>
          </cell>
          <cell r="AA907">
            <v>3104</v>
          </cell>
          <cell r="AB907">
            <v>3135</v>
          </cell>
          <cell r="AC907">
            <v>3166</v>
          </cell>
          <cell r="AD907">
            <v>3196</v>
          </cell>
          <cell r="AE907">
            <v>3227</v>
          </cell>
          <cell r="AF907">
            <v>3257</v>
          </cell>
          <cell r="AG907">
            <v>3288</v>
          </cell>
          <cell r="AH907">
            <v>3319</v>
          </cell>
          <cell r="AI907">
            <v>3347</v>
          </cell>
          <cell r="AJ907">
            <v>3378</v>
          </cell>
          <cell r="AK907">
            <v>3408</v>
          </cell>
          <cell r="AL907">
            <v>3439</v>
          </cell>
          <cell r="AM907">
            <v>3469</v>
          </cell>
          <cell r="AN907">
            <v>3500</v>
          </cell>
          <cell r="AO907">
            <v>3531</v>
          </cell>
          <cell r="AP907">
            <v>3561</v>
          </cell>
          <cell r="AQ907">
            <v>3592</v>
          </cell>
          <cell r="AR907">
            <v>3622</v>
          </cell>
        </row>
        <row r="908">
          <cell r="A908" t="str">
            <v>MYLAN LABS, INC.</v>
          </cell>
          <cell r="B908" t="str">
            <v>METOLAZONE 02/2005 M/I</v>
          </cell>
          <cell r="C908" t="str">
            <v>Sales $</v>
          </cell>
          <cell r="D908" t="str">
            <v>02/2005 M/I</v>
          </cell>
          <cell r="F908" t="str">
            <v>02</v>
          </cell>
          <cell r="G908" t="str">
            <v>2005</v>
          </cell>
          <cell r="H908" t="str">
            <v>02/1/2005</v>
          </cell>
          <cell r="I908">
            <v>2160</v>
          </cell>
          <cell r="J908">
            <v>2191</v>
          </cell>
          <cell r="K908">
            <v>2219</v>
          </cell>
          <cell r="L908">
            <v>2250</v>
          </cell>
          <cell r="M908">
            <v>2280</v>
          </cell>
          <cell r="N908">
            <v>2311</v>
          </cell>
          <cell r="O908">
            <v>2341</v>
          </cell>
          <cell r="P908">
            <v>2372</v>
          </cell>
          <cell r="Q908">
            <v>2403</v>
          </cell>
          <cell r="R908">
            <v>2433</v>
          </cell>
          <cell r="S908">
            <v>2464</v>
          </cell>
          <cell r="T908">
            <v>2494</v>
          </cell>
          <cell r="U908">
            <v>2525</v>
          </cell>
          <cell r="V908">
            <v>2556</v>
          </cell>
          <cell r="W908">
            <v>2585</v>
          </cell>
          <cell r="X908">
            <v>2616</v>
          </cell>
          <cell r="Y908">
            <v>2646</v>
          </cell>
          <cell r="Z908">
            <v>2677</v>
          </cell>
          <cell r="AA908">
            <v>2707</v>
          </cell>
          <cell r="AB908">
            <v>2738</v>
          </cell>
          <cell r="AC908">
            <v>2769</v>
          </cell>
          <cell r="AD908">
            <v>2799</v>
          </cell>
          <cell r="AE908">
            <v>2830</v>
          </cell>
          <cell r="AF908">
            <v>2860</v>
          </cell>
          <cell r="AG908">
            <v>2891</v>
          </cell>
          <cell r="AH908">
            <v>2922</v>
          </cell>
          <cell r="AI908">
            <v>2950</v>
          </cell>
          <cell r="AJ908">
            <v>2981</v>
          </cell>
          <cell r="AK908">
            <v>3011</v>
          </cell>
          <cell r="AL908">
            <v>3042</v>
          </cell>
          <cell r="AM908">
            <v>3072</v>
          </cell>
          <cell r="AN908">
            <v>3103</v>
          </cell>
          <cell r="AO908">
            <v>3134</v>
          </cell>
          <cell r="AP908">
            <v>3164</v>
          </cell>
          <cell r="AQ908">
            <v>3195</v>
          </cell>
          <cell r="AR908">
            <v>3225</v>
          </cell>
        </row>
        <row r="909">
          <cell r="A909" t="str">
            <v>MYLAN LABS, INC.</v>
          </cell>
          <cell r="B909" t="str">
            <v>METOPROLOL SUCCIN 01/2012 MYN</v>
          </cell>
          <cell r="C909" t="str">
            <v>Sales $</v>
          </cell>
          <cell r="D909" t="str">
            <v>01/2012 MYN</v>
          </cell>
          <cell r="F909" t="str">
            <v>01</v>
          </cell>
          <cell r="G909" t="str">
            <v>2012</v>
          </cell>
          <cell r="H909" t="str">
            <v>01/1/2012</v>
          </cell>
          <cell r="I909">
            <v>-365</v>
          </cell>
          <cell r="J909">
            <v>-334</v>
          </cell>
          <cell r="K909">
            <v>-306</v>
          </cell>
          <cell r="L909">
            <v>-275</v>
          </cell>
          <cell r="M909">
            <v>-245</v>
          </cell>
          <cell r="N909">
            <v>-214</v>
          </cell>
          <cell r="O909">
            <v>-184</v>
          </cell>
          <cell r="P909">
            <v>-153</v>
          </cell>
          <cell r="Q909">
            <v>-122</v>
          </cell>
          <cell r="R909">
            <v>-92</v>
          </cell>
          <cell r="S909">
            <v>-61</v>
          </cell>
          <cell r="T909">
            <v>-31</v>
          </cell>
          <cell r="U909">
            <v>0</v>
          </cell>
          <cell r="V909">
            <v>31</v>
          </cell>
          <cell r="W909">
            <v>60</v>
          </cell>
          <cell r="X909">
            <v>91</v>
          </cell>
          <cell r="Y909">
            <v>121</v>
          </cell>
          <cell r="Z909">
            <v>152</v>
          </cell>
          <cell r="AA909">
            <v>182</v>
          </cell>
          <cell r="AB909">
            <v>213</v>
          </cell>
          <cell r="AC909">
            <v>244</v>
          </cell>
          <cell r="AD909">
            <v>274</v>
          </cell>
          <cell r="AE909">
            <v>305</v>
          </cell>
          <cell r="AF909">
            <v>335</v>
          </cell>
          <cell r="AG909">
            <v>366</v>
          </cell>
          <cell r="AH909">
            <v>397</v>
          </cell>
          <cell r="AI909">
            <v>425</v>
          </cell>
          <cell r="AJ909">
            <v>456</v>
          </cell>
          <cell r="AK909">
            <v>486</v>
          </cell>
          <cell r="AL909">
            <v>517</v>
          </cell>
          <cell r="AM909">
            <v>547</v>
          </cell>
          <cell r="AN909">
            <v>578</v>
          </cell>
          <cell r="AO909">
            <v>609</v>
          </cell>
          <cell r="AP909">
            <v>639</v>
          </cell>
          <cell r="AQ909">
            <v>670</v>
          </cell>
          <cell r="AR909">
            <v>700</v>
          </cell>
        </row>
        <row r="910">
          <cell r="A910" t="str">
            <v>MYLAN LABS, INC.</v>
          </cell>
          <cell r="B910" t="str">
            <v>METOPROLOL SUCCIN 02/2012 M/I</v>
          </cell>
          <cell r="C910" t="str">
            <v>Sales $</v>
          </cell>
          <cell r="D910" t="str">
            <v>02/2012 M/I</v>
          </cell>
          <cell r="F910" t="str">
            <v>02</v>
          </cell>
          <cell r="G910" t="str">
            <v>2012</v>
          </cell>
          <cell r="H910" t="str">
            <v>02/1/2012</v>
          </cell>
          <cell r="I910">
            <v>-396</v>
          </cell>
          <cell r="J910">
            <v>-365</v>
          </cell>
          <cell r="K910">
            <v>-337</v>
          </cell>
          <cell r="L910">
            <v>-306</v>
          </cell>
          <cell r="M910">
            <v>-276</v>
          </cell>
          <cell r="N910">
            <v>-245</v>
          </cell>
          <cell r="O910">
            <v>-215</v>
          </cell>
          <cell r="P910">
            <v>-184</v>
          </cell>
          <cell r="Q910">
            <v>-153</v>
          </cell>
          <cell r="R910">
            <v>-123</v>
          </cell>
          <cell r="S910">
            <v>-92</v>
          </cell>
          <cell r="T910">
            <v>-62</v>
          </cell>
          <cell r="U910">
            <v>-31</v>
          </cell>
          <cell r="V910">
            <v>0</v>
          </cell>
          <cell r="W910">
            <v>29</v>
          </cell>
          <cell r="X910">
            <v>60</v>
          </cell>
          <cell r="Y910">
            <v>90</v>
          </cell>
          <cell r="Z910">
            <v>121</v>
          </cell>
          <cell r="AA910">
            <v>151</v>
          </cell>
          <cell r="AB910">
            <v>182</v>
          </cell>
          <cell r="AC910">
            <v>213</v>
          </cell>
          <cell r="AD910">
            <v>243</v>
          </cell>
          <cell r="AE910">
            <v>274</v>
          </cell>
          <cell r="AF910">
            <v>304</v>
          </cell>
          <cell r="AG910">
            <v>335</v>
          </cell>
          <cell r="AH910">
            <v>366</v>
          </cell>
          <cell r="AI910">
            <v>394</v>
          </cell>
          <cell r="AJ910">
            <v>425</v>
          </cell>
          <cell r="AK910">
            <v>455</v>
          </cell>
          <cell r="AL910">
            <v>486</v>
          </cell>
          <cell r="AM910">
            <v>516</v>
          </cell>
          <cell r="AN910">
            <v>547</v>
          </cell>
          <cell r="AO910">
            <v>578</v>
          </cell>
          <cell r="AP910">
            <v>608</v>
          </cell>
          <cell r="AQ910">
            <v>639</v>
          </cell>
          <cell r="AR910">
            <v>669</v>
          </cell>
        </row>
        <row r="911">
          <cell r="A911" t="str">
            <v>MYLAN LABS, INC.</v>
          </cell>
          <cell r="B911" t="str">
            <v>METOPROLOL TART 01/1994 MYN</v>
          </cell>
          <cell r="C911" t="str">
            <v>Sales $</v>
          </cell>
          <cell r="D911" t="str">
            <v>01/1994 MYN</v>
          </cell>
          <cell r="F911" t="str">
            <v>01</v>
          </cell>
          <cell r="G911" t="str">
            <v>1994</v>
          </cell>
          <cell r="H911" t="str">
            <v>01/1/1994</v>
          </cell>
          <cell r="I911">
            <v>6209</v>
          </cell>
          <cell r="J911">
            <v>6240</v>
          </cell>
          <cell r="K911">
            <v>6268</v>
          </cell>
          <cell r="L911">
            <v>6299</v>
          </cell>
          <cell r="M911">
            <v>6329</v>
          </cell>
          <cell r="N911">
            <v>6360</v>
          </cell>
          <cell r="O911">
            <v>6390</v>
          </cell>
          <cell r="P911">
            <v>6421</v>
          </cell>
          <cell r="Q911">
            <v>6452</v>
          </cell>
          <cell r="R911">
            <v>6482</v>
          </cell>
          <cell r="S911">
            <v>6513</v>
          </cell>
          <cell r="T911">
            <v>6543</v>
          </cell>
          <cell r="U911">
            <v>6574</v>
          </cell>
          <cell r="V911">
            <v>6605</v>
          </cell>
          <cell r="W911">
            <v>6634</v>
          </cell>
          <cell r="X911">
            <v>6665</v>
          </cell>
          <cell r="Y911">
            <v>6695</v>
          </cell>
          <cell r="Z911">
            <v>6726</v>
          </cell>
          <cell r="AA911">
            <v>6756</v>
          </cell>
          <cell r="AB911">
            <v>6787</v>
          </cell>
          <cell r="AC911">
            <v>6818</v>
          </cell>
          <cell r="AD911">
            <v>6848</v>
          </cell>
          <cell r="AE911">
            <v>6879</v>
          </cell>
          <cell r="AF911">
            <v>6909</v>
          </cell>
          <cell r="AG911">
            <v>6940</v>
          </cell>
          <cell r="AH911">
            <v>6971</v>
          </cell>
          <cell r="AI911">
            <v>6999</v>
          </cell>
          <cell r="AJ911">
            <v>7030</v>
          </cell>
          <cell r="AK911">
            <v>7060</v>
          </cell>
          <cell r="AL911">
            <v>7091</v>
          </cell>
          <cell r="AM911">
            <v>7121</v>
          </cell>
          <cell r="AN911">
            <v>7152</v>
          </cell>
          <cell r="AO911">
            <v>7183</v>
          </cell>
          <cell r="AP911">
            <v>7213</v>
          </cell>
          <cell r="AQ911">
            <v>7244</v>
          </cell>
          <cell r="AR911">
            <v>7274</v>
          </cell>
        </row>
        <row r="912">
          <cell r="A912" t="str">
            <v>MYLAN LABS, INC.</v>
          </cell>
          <cell r="B912" t="str">
            <v>METOPROLOL TART 05/1994 M/I</v>
          </cell>
          <cell r="C912" t="str">
            <v>Sales $</v>
          </cell>
          <cell r="D912" t="str">
            <v>05/1994 M/I</v>
          </cell>
          <cell r="F912" t="str">
            <v>05</v>
          </cell>
          <cell r="G912" t="str">
            <v>1994</v>
          </cell>
          <cell r="H912" t="str">
            <v>05/1/1994</v>
          </cell>
          <cell r="I912">
            <v>6089</v>
          </cell>
          <cell r="J912">
            <v>6120</v>
          </cell>
          <cell r="K912">
            <v>6148</v>
          </cell>
          <cell r="L912">
            <v>6179</v>
          </cell>
          <cell r="M912">
            <v>6209</v>
          </cell>
          <cell r="N912">
            <v>6240</v>
          </cell>
          <cell r="O912">
            <v>6270</v>
          </cell>
          <cell r="P912">
            <v>6301</v>
          </cell>
          <cell r="Q912">
            <v>6332</v>
          </cell>
          <cell r="R912">
            <v>6362</v>
          </cell>
          <cell r="S912">
            <v>6393</v>
          </cell>
          <cell r="T912">
            <v>6423</v>
          </cell>
          <cell r="U912">
            <v>6454</v>
          </cell>
          <cell r="V912">
            <v>6485</v>
          </cell>
          <cell r="W912">
            <v>6514</v>
          </cell>
          <cell r="X912">
            <v>6545</v>
          </cell>
          <cell r="Y912">
            <v>6575</v>
          </cell>
          <cell r="Z912">
            <v>6606</v>
          </cell>
          <cell r="AA912">
            <v>6636</v>
          </cell>
          <cell r="AB912">
            <v>6667</v>
          </cell>
          <cell r="AC912">
            <v>6698</v>
          </cell>
          <cell r="AD912">
            <v>6728</v>
          </cell>
          <cell r="AE912">
            <v>6759</v>
          </cell>
          <cell r="AF912">
            <v>6789</v>
          </cell>
          <cell r="AG912">
            <v>6820</v>
          </cell>
          <cell r="AH912">
            <v>6851</v>
          </cell>
          <cell r="AI912">
            <v>6879</v>
          </cell>
          <cell r="AJ912">
            <v>6910</v>
          </cell>
          <cell r="AK912">
            <v>6940</v>
          </cell>
          <cell r="AL912">
            <v>6971</v>
          </cell>
          <cell r="AM912">
            <v>7001</v>
          </cell>
          <cell r="AN912">
            <v>7032</v>
          </cell>
          <cell r="AO912">
            <v>7063</v>
          </cell>
          <cell r="AP912">
            <v>7093</v>
          </cell>
          <cell r="AQ912">
            <v>7124</v>
          </cell>
          <cell r="AR912">
            <v>7154</v>
          </cell>
        </row>
        <row r="913">
          <cell r="A913" t="str">
            <v>MYLAN LABS, INC.</v>
          </cell>
          <cell r="B913" t="str">
            <v>METOPROLOL/HCTZ 09/2004 MYN</v>
          </cell>
          <cell r="C913" t="str">
            <v>Sales $</v>
          </cell>
          <cell r="D913" t="str">
            <v>09/2004 MYN</v>
          </cell>
          <cell r="F913" t="str">
            <v>09</v>
          </cell>
          <cell r="G913" t="str">
            <v>2004</v>
          </cell>
          <cell r="H913" t="str">
            <v>09/1/2004</v>
          </cell>
          <cell r="I913">
            <v>2313</v>
          </cell>
          <cell r="J913">
            <v>2344</v>
          </cell>
          <cell r="K913">
            <v>2372</v>
          </cell>
          <cell r="L913">
            <v>2403</v>
          </cell>
          <cell r="M913">
            <v>2433</v>
          </cell>
          <cell r="N913">
            <v>2464</v>
          </cell>
          <cell r="O913">
            <v>2494</v>
          </cell>
          <cell r="P913">
            <v>2525</v>
          </cell>
          <cell r="Q913">
            <v>2556</v>
          </cell>
          <cell r="R913">
            <v>2586</v>
          </cell>
          <cell r="S913">
            <v>2617</v>
          </cell>
          <cell r="T913">
            <v>2647</v>
          </cell>
          <cell r="U913">
            <v>2678</v>
          </cell>
          <cell r="V913">
            <v>2709</v>
          </cell>
          <cell r="W913">
            <v>2738</v>
          </cell>
          <cell r="X913">
            <v>2769</v>
          </cell>
          <cell r="Y913">
            <v>2799</v>
          </cell>
          <cell r="Z913">
            <v>2830</v>
          </cell>
          <cell r="AA913">
            <v>2860</v>
          </cell>
          <cell r="AB913">
            <v>2891</v>
          </cell>
          <cell r="AC913">
            <v>2922</v>
          </cell>
          <cell r="AD913">
            <v>2952</v>
          </cell>
          <cell r="AE913">
            <v>2983</v>
          </cell>
          <cell r="AF913">
            <v>3013</v>
          </cell>
          <cell r="AG913">
            <v>3044</v>
          </cell>
          <cell r="AH913">
            <v>3075</v>
          </cell>
          <cell r="AI913">
            <v>3103</v>
          </cell>
          <cell r="AJ913">
            <v>3134</v>
          </cell>
          <cell r="AK913">
            <v>3164</v>
          </cell>
          <cell r="AL913">
            <v>3195</v>
          </cell>
          <cell r="AM913">
            <v>3225</v>
          </cell>
          <cell r="AN913">
            <v>3256</v>
          </cell>
          <cell r="AO913">
            <v>3287</v>
          </cell>
          <cell r="AP913">
            <v>3317</v>
          </cell>
          <cell r="AQ913">
            <v>3348</v>
          </cell>
          <cell r="AR913">
            <v>3378</v>
          </cell>
        </row>
        <row r="914">
          <cell r="A914" t="str">
            <v>MYLAN LABS, INC.</v>
          </cell>
          <cell r="B914" t="str">
            <v>METRONIDAZOLE 10/1986 M/I</v>
          </cell>
          <cell r="C914" t="str">
            <v>Sales $</v>
          </cell>
          <cell r="D914" t="str">
            <v>10/1986 M/I</v>
          </cell>
          <cell r="F914" t="str">
            <v>10</v>
          </cell>
          <cell r="G914" t="str">
            <v>1986</v>
          </cell>
          <cell r="H914" t="str">
            <v>10/1/1986</v>
          </cell>
          <cell r="I914">
            <v>8858</v>
          </cell>
          <cell r="J914">
            <v>8889</v>
          </cell>
          <cell r="K914">
            <v>8917</v>
          </cell>
          <cell r="L914">
            <v>8948</v>
          </cell>
          <cell r="M914">
            <v>8978</v>
          </cell>
          <cell r="N914">
            <v>9009</v>
          </cell>
          <cell r="O914">
            <v>9039</v>
          </cell>
          <cell r="P914">
            <v>9070</v>
          </cell>
          <cell r="Q914">
            <v>9101</v>
          </cell>
          <cell r="R914">
            <v>9131</v>
          </cell>
          <cell r="S914">
            <v>9162</v>
          </cell>
          <cell r="T914">
            <v>9192</v>
          </cell>
          <cell r="U914">
            <v>9223</v>
          </cell>
          <cell r="V914">
            <v>9254</v>
          </cell>
          <cell r="W914">
            <v>9283</v>
          </cell>
          <cell r="X914">
            <v>9314</v>
          </cell>
          <cell r="Y914">
            <v>9344</v>
          </cell>
          <cell r="Z914">
            <v>9375</v>
          </cell>
          <cell r="AA914">
            <v>9405</v>
          </cell>
          <cell r="AB914">
            <v>9436</v>
          </cell>
          <cell r="AC914">
            <v>9467</v>
          </cell>
          <cell r="AD914">
            <v>9497</v>
          </cell>
          <cell r="AE914">
            <v>9528</v>
          </cell>
          <cell r="AF914">
            <v>9558</v>
          </cell>
          <cell r="AG914">
            <v>9589</v>
          </cell>
          <cell r="AH914">
            <v>9620</v>
          </cell>
          <cell r="AI914">
            <v>9648</v>
          </cell>
          <cell r="AJ914">
            <v>9679</v>
          </cell>
          <cell r="AK914">
            <v>9709</v>
          </cell>
          <cell r="AL914">
            <v>9740</v>
          </cell>
          <cell r="AM914">
            <v>9770</v>
          </cell>
          <cell r="AN914">
            <v>9801</v>
          </cell>
          <cell r="AO914">
            <v>9832</v>
          </cell>
          <cell r="AP914">
            <v>9862</v>
          </cell>
          <cell r="AQ914">
            <v>9893</v>
          </cell>
          <cell r="AR914">
            <v>9923</v>
          </cell>
        </row>
        <row r="915">
          <cell r="A915" t="str">
            <v>MYLAN LABS, INC.</v>
          </cell>
          <cell r="B915" t="str">
            <v>MIDODRINE HCL 09/2003 MYN</v>
          </cell>
          <cell r="C915" t="str">
            <v>Sales $</v>
          </cell>
          <cell r="D915" t="str">
            <v>09/2003 MYN</v>
          </cell>
          <cell r="F915" t="str">
            <v>09</v>
          </cell>
          <cell r="G915" t="str">
            <v>2003</v>
          </cell>
          <cell r="H915" t="str">
            <v>09/1/2003</v>
          </cell>
          <cell r="I915">
            <v>2679</v>
          </cell>
          <cell r="J915">
            <v>2710</v>
          </cell>
          <cell r="K915">
            <v>2738</v>
          </cell>
          <cell r="L915">
            <v>2769</v>
          </cell>
          <cell r="M915">
            <v>2799</v>
          </cell>
          <cell r="N915">
            <v>2830</v>
          </cell>
          <cell r="O915">
            <v>2860</v>
          </cell>
          <cell r="P915">
            <v>2891</v>
          </cell>
          <cell r="Q915">
            <v>2922</v>
          </cell>
          <cell r="R915">
            <v>2952</v>
          </cell>
          <cell r="S915">
            <v>2983</v>
          </cell>
          <cell r="T915">
            <v>3013</v>
          </cell>
          <cell r="U915">
            <v>3044</v>
          </cell>
          <cell r="V915">
            <v>3075</v>
          </cell>
          <cell r="W915">
            <v>3104</v>
          </cell>
          <cell r="X915">
            <v>3135</v>
          </cell>
          <cell r="Y915">
            <v>3165</v>
          </cell>
          <cell r="Z915">
            <v>3196</v>
          </cell>
          <cell r="AA915">
            <v>3226</v>
          </cell>
          <cell r="AB915">
            <v>3257</v>
          </cell>
          <cell r="AC915">
            <v>3288</v>
          </cell>
          <cell r="AD915">
            <v>3318</v>
          </cell>
          <cell r="AE915">
            <v>3349</v>
          </cell>
          <cell r="AF915">
            <v>3379</v>
          </cell>
          <cell r="AG915">
            <v>3410</v>
          </cell>
          <cell r="AH915">
            <v>3441</v>
          </cell>
          <cell r="AI915">
            <v>3469</v>
          </cell>
          <cell r="AJ915">
            <v>3500</v>
          </cell>
          <cell r="AK915">
            <v>3530</v>
          </cell>
          <cell r="AL915">
            <v>3561</v>
          </cell>
          <cell r="AM915">
            <v>3591</v>
          </cell>
          <cell r="AN915">
            <v>3622</v>
          </cell>
          <cell r="AO915">
            <v>3653</v>
          </cell>
          <cell r="AP915">
            <v>3683</v>
          </cell>
          <cell r="AQ915">
            <v>3714</v>
          </cell>
          <cell r="AR915">
            <v>3744</v>
          </cell>
        </row>
        <row r="916">
          <cell r="A916" t="str">
            <v>MYLAN LABS, INC.</v>
          </cell>
          <cell r="B916" t="str">
            <v>MIDODRINE HCL 09/2006 M/I</v>
          </cell>
          <cell r="C916" t="str">
            <v>Sales $</v>
          </cell>
          <cell r="D916" t="str">
            <v>09/2006 M/I</v>
          </cell>
          <cell r="F916" t="str">
            <v>09</v>
          </cell>
          <cell r="G916" t="str">
            <v>2006</v>
          </cell>
          <cell r="H916" t="str">
            <v>09/1/2006</v>
          </cell>
          <cell r="I916">
            <v>1583</v>
          </cell>
          <cell r="J916">
            <v>1614</v>
          </cell>
          <cell r="K916">
            <v>1642</v>
          </cell>
          <cell r="L916">
            <v>1673</v>
          </cell>
          <cell r="M916">
            <v>1703</v>
          </cell>
          <cell r="N916">
            <v>1734</v>
          </cell>
          <cell r="O916">
            <v>1764</v>
          </cell>
          <cell r="P916">
            <v>1795</v>
          </cell>
          <cell r="Q916">
            <v>1826</v>
          </cell>
          <cell r="R916">
            <v>1856</v>
          </cell>
          <cell r="S916">
            <v>1887</v>
          </cell>
          <cell r="T916">
            <v>1917</v>
          </cell>
          <cell r="U916">
            <v>1948</v>
          </cell>
          <cell r="V916">
            <v>1979</v>
          </cell>
          <cell r="W916">
            <v>2008</v>
          </cell>
          <cell r="X916">
            <v>2039</v>
          </cell>
          <cell r="Y916">
            <v>2069</v>
          </cell>
          <cell r="Z916">
            <v>2100</v>
          </cell>
          <cell r="AA916">
            <v>2130</v>
          </cell>
          <cell r="AB916">
            <v>2161</v>
          </cell>
          <cell r="AC916">
            <v>2192</v>
          </cell>
          <cell r="AD916">
            <v>2222</v>
          </cell>
          <cell r="AE916">
            <v>2253</v>
          </cell>
          <cell r="AF916">
            <v>2283</v>
          </cell>
          <cell r="AG916">
            <v>2314</v>
          </cell>
          <cell r="AH916">
            <v>2345</v>
          </cell>
          <cell r="AI916">
            <v>2373</v>
          </cell>
          <cell r="AJ916">
            <v>2404</v>
          </cell>
          <cell r="AK916">
            <v>2434</v>
          </cell>
          <cell r="AL916">
            <v>2465</v>
          </cell>
          <cell r="AM916">
            <v>2495</v>
          </cell>
          <cell r="AN916">
            <v>2526</v>
          </cell>
          <cell r="AO916">
            <v>2557</v>
          </cell>
          <cell r="AP916">
            <v>2587</v>
          </cell>
          <cell r="AQ916">
            <v>2618</v>
          </cell>
          <cell r="AR916">
            <v>2648</v>
          </cell>
        </row>
        <row r="917">
          <cell r="A917" t="str">
            <v>MYLAN LABS, INC.</v>
          </cell>
          <cell r="B917" t="str">
            <v>MINOCYCLINE HCL ER 07/2010 MYN</v>
          </cell>
          <cell r="C917" t="str">
            <v>Sales $</v>
          </cell>
          <cell r="D917" t="str">
            <v>07/2010 MYN</v>
          </cell>
          <cell r="F917" t="str">
            <v>07</v>
          </cell>
          <cell r="G917" t="str">
            <v>2010</v>
          </cell>
          <cell r="H917" t="str">
            <v>07/1/2010</v>
          </cell>
          <cell r="I917">
            <v>184</v>
          </cell>
          <cell r="J917">
            <v>215</v>
          </cell>
          <cell r="K917">
            <v>243</v>
          </cell>
          <cell r="L917">
            <v>274</v>
          </cell>
          <cell r="M917">
            <v>304</v>
          </cell>
          <cell r="N917">
            <v>335</v>
          </cell>
          <cell r="O917">
            <v>365</v>
          </cell>
          <cell r="P917">
            <v>396</v>
          </cell>
          <cell r="Q917">
            <v>427</v>
          </cell>
          <cell r="R917">
            <v>457</v>
          </cell>
          <cell r="S917">
            <v>488</v>
          </cell>
          <cell r="T917">
            <v>518</v>
          </cell>
          <cell r="U917">
            <v>549</v>
          </cell>
          <cell r="V917">
            <v>580</v>
          </cell>
          <cell r="W917">
            <v>609</v>
          </cell>
          <cell r="X917">
            <v>640</v>
          </cell>
          <cell r="Y917">
            <v>670</v>
          </cell>
          <cell r="Z917">
            <v>701</v>
          </cell>
          <cell r="AA917">
            <v>731</v>
          </cell>
          <cell r="AB917">
            <v>762</v>
          </cell>
          <cell r="AC917">
            <v>793</v>
          </cell>
          <cell r="AD917">
            <v>823</v>
          </cell>
          <cell r="AE917">
            <v>854</v>
          </cell>
          <cell r="AF917">
            <v>884</v>
          </cell>
          <cell r="AG917">
            <v>915</v>
          </cell>
          <cell r="AH917">
            <v>946</v>
          </cell>
          <cell r="AI917">
            <v>974</v>
          </cell>
          <cell r="AJ917">
            <v>1005</v>
          </cell>
          <cell r="AK917">
            <v>1035</v>
          </cell>
          <cell r="AL917">
            <v>1066</v>
          </cell>
          <cell r="AM917">
            <v>1096</v>
          </cell>
          <cell r="AN917">
            <v>1127</v>
          </cell>
          <cell r="AO917">
            <v>1158</v>
          </cell>
          <cell r="AP917">
            <v>1188</v>
          </cell>
          <cell r="AQ917">
            <v>1219</v>
          </cell>
          <cell r="AR917">
            <v>1249</v>
          </cell>
        </row>
        <row r="918">
          <cell r="A918" t="str">
            <v>MYLAN LABS, INC.</v>
          </cell>
          <cell r="B918" t="str">
            <v>MIRTAZAPINE 06/2003 MYN</v>
          </cell>
          <cell r="C918" t="str">
            <v>Sales $</v>
          </cell>
          <cell r="D918" t="str">
            <v>06/2003 MYN</v>
          </cell>
          <cell r="F918" t="str">
            <v>06</v>
          </cell>
          <cell r="G918" t="str">
            <v>2003</v>
          </cell>
          <cell r="H918" t="str">
            <v>06/1/2003</v>
          </cell>
          <cell r="I918">
            <v>2771</v>
          </cell>
          <cell r="J918">
            <v>2802</v>
          </cell>
          <cell r="K918">
            <v>2830</v>
          </cell>
          <cell r="L918">
            <v>2861</v>
          </cell>
          <cell r="M918">
            <v>2891</v>
          </cell>
          <cell r="N918">
            <v>2922</v>
          </cell>
          <cell r="O918">
            <v>2952</v>
          </cell>
          <cell r="P918">
            <v>2983</v>
          </cell>
          <cell r="Q918">
            <v>3014</v>
          </cell>
          <cell r="R918">
            <v>3044</v>
          </cell>
          <cell r="S918">
            <v>3075</v>
          </cell>
          <cell r="T918">
            <v>3105</v>
          </cell>
          <cell r="U918">
            <v>3136</v>
          </cell>
          <cell r="V918">
            <v>3167</v>
          </cell>
          <cell r="W918">
            <v>3196</v>
          </cell>
          <cell r="X918">
            <v>3227</v>
          </cell>
          <cell r="Y918">
            <v>3257</v>
          </cell>
          <cell r="Z918">
            <v>3288</v>
          </cell>
          <cell r="AA918">
            <v>3318</v>
          </cell>
          <cell r="AB918">
            <v>3349</v>
          </cell>
          <cell r="AC918">
            <v>3380</v>
          </cell>
          <cell r="AD918">
            <v>3410</v>
          </cell>
          <cell r="AE918">
            <v>3441</v>
          </cell>
          <cell r="AF918">
            <v>3471</v>
          </cell>
          <cell r="AG918">
            <v>3502</v>
          </cell>
          <cell r="AH918">
            <v>3533</v>
          </cell>
          <cell r="AI918">
            <v>3561</v>
          </cell>
          <cell r="AJ918">
            <v>3592</v>
          </cell>
          <cell r="AK918">
            <v>3622</v>
          </cell>
          <cell r="AL918">
            <v>3653</v>
          </cell>
          <cell r="AM918">
            <v>3683</v>
          </cell>
          <cell r="AN918">
            <v>3714</v>
          </cell>
          <cell r="AO918">
            <v>3745</v>
          </cell>
          <cell r="AP918">
            <v>3775</v>
          </cell>
          <cell r="AQ918">
            <v>3806</v>
          </cell>
          <cell r="AR918">
            <v>3836</v>
          </cell>
        </row>
        <row r="919">
          <cell r="A919" t="str">
            <v>MYLAN LABS, INC.</v>
          </cell>
          <cell r="B919" t="str">
            <v>MIRTAZAPINE 08/2003 M/I</v>
          </cell>
          <cell r="C919" t="str">
            <v>Sales $</v>
          </cell>
          <cell r="D919" t="str">
            <v>08/2003 M/I</v>
          </cell>
          <cell r="F919" t="str">
            <v>08</v>
          </cell>
          <cell r="G919" t="str">
            <v>2003</v>
          </cell>
          <cell r="H919" t="str">
            <v>08/1/2003</v>
          </cell>
          <cell r="I919">
            <v>2710</v>
          </cell>
          <cell r="J919">
            <v>2741</v>
          </cell>
          <cell r="K919">
            <v>2769</v>
          </cell>
          <cell r="L919">
            <v>2800</v>
          </cell>
          <cell r="M919">
            <v>2830</v>
          </cell>
          <cell r="N919">
            <v>2861</v>
          </cell>
          <cell r="O919">
            <v>2891</v>
          </cell>
          <cell r="P919">
            <v>2922</v>
          </cell>
          <cell r="Q919">
            <v>2953</v>
          </cell>
          <cell r="R919">
            <v>2983</v>
          </cell>
          <cell r="S919">
            <v>3014</v>
          </cell>
          <cell r="T919">
            <v>3044</v>
          </cell>
          <cell r="U919">
            <v>3075</v>
          </cell>
          <cell r="V919">
            <v>3106</v>
          </cell>
          <cell r="W919">
            <v>3135</v>
          </cell>
          <cell r="X919">
            <v>3166</v>
          </cell>
          <cell r="Y919">
            <v>3196</v>
          </cell>
          <cell r="Z919">
            <v>3227</v>
          </cell>
          <cell r="AA919">
            <v>3257</v>
          </cell>
          <cell r="AB919">
            <v>3288</v>
          </cell>
          <cell r="AC919">
            <v>3319</v>
          </cell>
          <cell r="AD919">
            <v>3349</v>
          </cell>
          <cell r="AE919">
            <v>3380</v>
          </cell>
          <cell r="AF919">
            <v>3410</v>
          </cell>
          <cell r="AG919">
            <v>3441</v>
          </cell>
          <cell r="AH919">
            <v>3472</v>
          </cell>
          <cell r="AI919">
            <v>3500</v>
          </cell>
          <cell r="AJ919">
            <v>3531</v>
          </cell>
          <cell r="AK919">
            <v>3561</v>
          </cell>
          <cell r="AL919">
            <v>3592</v>
          </cell>
          <cell r="AM919">
            <v>3622</v>
          </cell>
          <cell r="AN919">
            <v>3653</v>
          </cell>
          <cell r="AO919">
            <v>3684</v>
          </cell>
          <cell r="AP919">
            <v>3714</v>
          </cell>
          <cell r="AQ919">
            <v>3745</v>
          </cell>
          <cell r="AR919">
            <v>3775</v>
          </cell>
        </row>
        <row r="920">
          <cell r="A920" t="str">
            <v>MYLAN LABS, INC.</v>
          </cell>
          <cell r="B920" t="str">
            <v>MODAFINIL 09/2012 M/I</v>
          </cell>
          <cell r="C920" t="str">
            <v>Sales $</v>
          </cell>
          <cell r="D920" t="str">
            <v>09/2012 M/I</v>
          </cell>
          <cell r="F920" t="str">
            <v>09</v>
          </cell>
          <cell r="G920" t="str">
            <v>2012</v>
          </cell>
          <cell r="H920" t="str">
            <v>09/1/2012</v>
          </cell>
          <cell r="I920">
            <v>-609</v>
          </cell>
          <cell r="J920">
            <v>-578</v>
          </cell>
          <cell r="K920">
            <v>-550</v>
          </cell>
          <cell r="L920">
            <v>-519</v>
          </cell>
          <cell r="M920">
            <v>-489</v>
          </cell>
          <cell r="N920">
            <v>-458</v>
          </cell>
          <cell r="O920">
            <v>-428</v>
          </cell>
          <cell r="P920">
            <v>-397</v>
          </cell>
          <cell r="Q920">
            <v>-366</v>
          </cell>
          <cell r="R920">
            <v>-336</v>
          </cell>
          <cell r="S920">
            <v>-305</v>
          </cell>
          <cell r="T920">
            <v>-275</v>
          </cell>
          <cell r="U920">
            <v>-244</v>
          </cell>
          <cell r="V920">
            <v>-213</v>
          </cell>
          <cell r="W920">
            <v>-184</v>
          </cell>
          <cell r="X920">
            <v>-153</v>
          </cell>
          <cell r="Y920">
            <v>-123</v>
          </cell>
          <cell r="Z920">
            <v>-92</v>
          </cell>
          <cell r="AA920">
            <v>-62</v>
          </cell>
          <cell r="AB920">
            <v>-31</v>
          </cell>
          <cell r="AC920">
            <v>0</v>
          </cell>
          <cell r="AD920">
            <v>30</v>
          </cell>
          <cell r="AE920">
            <v>61</v>
          </cell>
          <cell r="AF920">
            <v>91</v>
          </cell>
          <cell r="AG920">
            <v>122</v>
          </cell>
          <cell r="AH920">
            <v>153</v>
          </cell>
          <cell r="AI920">
            <v>181</v>
          </cell>
          <cell r="AJ920">
            <v>212</v>
          </cell>
          <cell r="AK920">
            <v>242</v>
          </cell>
          <cell r="AL920">
            <v>273</v>
          </cell>
          <cell r="AM920">
            <v>303</v>
          </cell>
          <cell r="AN920">
            <v>334</v>
          </cell>
          <cell r="AO920">
            <v>365</v>
          </cell>
          <cell r="AP920">
            <v>395</v>
          </cell>
          <cell r="AQ920">
            <v>426</v>
          </cell>
          <cell r="AR920">
            <v>456</v>
          </cell>
        </row>
        <row r="921">
          <cell r="A921" t="str">
            <v>MYLAN LABS, INC.</v>
          </cell>
          <cell r="B921" t="str">
            <v>MODAFINIL 09/2012 MYN</v>
          </cell>
          <cell r="C921" t="str">
            <v>Sales $</v>
          </cell>
          <cell r="D921" t="str">
            <v>09/2012 MYN</v>
          </cell>
          <cell r="F921" t="str">
            <v>09</v>
          </cell>
          <cell r="G921" t="str">
            <v>2012</v>
          </cell>
          <cell r="H921" t="str">
            <v>09/1/2012</v>
          </cell>
          <cell r="I921">
            <v>-609</v>
          </cell>
          <cell r="J921">
            <v>-578</v>
          </cell>
          <cell r="K921">
            <v>-550</v>
          </cell>
          <cell r="L921">
            <v>-519</v>
          </cell>
          <cell r="M921">
            <v>-489</v>
          </cell>
          <cell r="N921">
            <v>-458</v>
          </cell>
          <cell r="O921">
            <v>-428</v>
          </cell>
          <cell r="P921">
            <v>-397</v>
          </cell>
          <cell r="Q921">
            <v>-366</v>
          </cell>
          <cell r="R921">
            <v>-336</v>
          </cell>
          <cell r="S921">
            <v>-305</v>
          </cell>
          <cell r="T921">
            <v>-275</v>
          </cell>
          <cell r="U921">
            <v>-244</v>
          </cell>
          <cell r="V921">
            <v>-213</v>
          </cell>
          <cell r="W921">
            <v>-184</v>
          </cell>
          <cell r="X921">
            <v>-153</v>
          </cell>
          <cell r="Y921">
            <v>-123</v>
          </cell>
          <cell r="Z921">
            <v>-92</v>
          </cell>
          <cell r="AA921">
            <v>-62</v>
          </cell>
          <cell r="AB921">
            <v>-31</v>
          </cell>
          <cell r="AC921">
            <v>0</v>
          </cell>
          <cell r="AD921">
            <v>30</v>
          </cell>
          <cell r="AE921">
            <v>61</v>
          </cell>
          <cell r="AF921">
            <v>91</v>
          </cell>
          <cell r="AG921">
            <v>122</v>
          </cell>
          <cell r="AH921">
            <v>153</v>
          </cell>
          <cell r="AI921">
            <v>181</v>
          </cell>
          <cell r="AJ921">
            <v>212</v>
          </cell>
          <cell r="AK921">
            <v>242</v>
          </cell>
          <cell r="AL921">
            <v>273</v>
          </cell>
          <cell r="AM921">
            <v>303</v>
          </cell>
          <cell r="AN921">
            <v>334</v>
          </cell>
          <cell r="AO921">
            <v>365</v>
          </cell>
          <cell r="AP921">
            <v>395</v>
          </cell>
          <cell r="AQ921">
            <v>426</v>
          </cell>
          <cell r="AR921">
            <v>456</v>
          </cell>
        </row>
        <row r="922">
          <cell r="A922" t="str">
            <v>MYLAN LABS, INC.</v>
          </cell>
          <cell r="B922" t="str">
            <v>MONTELUKAST SOD 08/2012 MYN</v>
          </cell>
          <cell r="C922" t="str">
            <v>Sales $</v>
          </cell>
          <cell r="D922" t="str">
            <v>08/2012 MYN</v>
          </cell>
          <cell r="F922" t="str">
            <v>08</v>
          </cell>
          <cell r="G922" t="str">
            <v>2012</v>
          </cell>
          <cell r="H922" t="str">
            <v>08/1/2012</v>
          </cell>
          <cell r="I922">
            <v>-578</v>
          </cell>
          <cell r="J922">
            <v>-547</v>
          </cell>
          <cell r="K922">
            <v>-519</v>
          </cell>
          <cell r="L922">
            <v>-488</v>
          </cell>
          <cell r="M922">
            <v>-458</v>
          </cell>
          <cell r="N922">
            <v>-427</v>
          </cell>
          <cell r="O922">
            <v>-397</v>
          </cell>
          <cell r="P922">
            <v>-366</v>
          </cell>
          <cell r="Q922">
            <v>-335</v>
          </cell>
          <cell r="R922">
            <v>-305</v>
          </cell>
          <cell r="S922">
            <v>-274</v>
          </cell>
          <cell r="T922">
            <v>-244</v>
          </cell>
          <cell r="U922">
            <v>-213</v>
          </cell>
          <cell r="V922">
            <v>-182</v>
          </cell>
          <cell r="W922">
            <v>-153</v>
          </cell>
          <cell r="X922">
            <v>-122</v>
          </cell>
          <cell r="Y922">
            <v>-92</v>
          </cell>
          <cell r="Z922">
            <v>-61</v>
          </cell>
          <cell r="AA922">
            <v>-31</v>
          </cell>
          <cell r="AB922">
            <v>0</v>
          </cell>
          <cell r="AC922">
            <v>31</v>
          </cell>
          <cell r="AD922">
            <v>61</v>
          </cell>
          <cell r="AE922">
            <v>92</v>
          </cell>
          <cell r="AF922">
            <v>122</v>
          </cell>
          <cell r="AG922">
            <v>153</v>
          </cell>
          <cell r="AH922">
            <v>184</v>
          </cell>
          <cell r="AI922">
            <v>212</v>
          </cell>
          <cell r="AJ922">
            <v>243</v>
          </cell>
          <cell r="AK922">
            <v>273</v>
          </cell>
          <cell r="AL922">
            <v>304</v>
          </cell>
          <cell r="AM922">
            <v>334</v>
          </cell>
          <cell r="AN922">
            <v>365</v>
          </cell>
          <cell r="AO922">
            <v>396</v>
          </cell>
          <cell r="AP922">
            <v>426</v>
          </cell>
          <cell r="AQ922">
            <v>457</v>
          </cell>
          <cell r="AR922">
            <v>487</v>
          </cell>
        </row>
        <row r="923">
          <cell r="A923" t="str">
            <v>MYLAN LABS, INC.</v>
          </cell>
          <cell r="B923" t="str">
            <v>MONTELUKAST SOD 09/2012 M/I</v>
          </cell>
          <cell r="C923" t="str">
            <v>Sales $</v>
          </cell>
          <cell r="D923" t="str">
            <v>09/2012 M/I</v>
          </cell>
          <cell r="F923" t="str">
            <v>09</v>
          </cell>
          <cell r="G923" t="str">
            <v>2012</v>
          </cell>
          <cell r="H923" t="str">
            <v>09/1/2012</v>
          </cell>
          <cell r="I923">
            <v>-609</v>
          </cell>
          <cell r="J923">
            <v>-578</v>
          </cell>
          <cell r="K923">
            <v>-550</v>
          </cell>
          <cell r="L923">
            <v>-519</v>
          </cell>
          <cell r="M923">
            <v>-489</v>
          </cell>
          <cell r="N923">
            <v>-458</v>
          </cell>
          <cell r="O923">
            <v>-428</v>
          </cell>
          <cell r="P923">
            <v>-397</v>
          </cell>
          <cell r="Q923">
            <v>-366</v>
          </cell>
          <cell r="R923">
            <v>-336</v>
          </cell>
          <cell r="S923">
            <v>-305</v>
          </cell>
          <cell r="T923">
            <v>-275</v>
          </cell>
          <cell r="U923">
            <v>-244</v>
          </cell>
          <cell r="V923">
            <v>-213</v>
          </cell>
          <cell r="W923">
            <v>-184</v>
          </cell>
          <cell r="X923">
            <v>-153</v>
          </cell>
          <cell r="Y923">
            <v>-123</v>
          </cell>
          <cell r="Z923">
            <v>-92</v>
          </cell>
          <cell r="AA923">
            <v>-62</v>
          </cell>
          <cell r="AB923">
            <v>-31</v>
          </cell>
          <cell r="AC923">
            <v>0</v>
          </cell>
          <cell r="AD923">
            <v>30</v>
          </cell>
          <cell r="AE923">
            <v>61</v>
          </cell>
          <cell r="AF923">
            <v>91</v>
          </cell>
          <cell r="AG923">
            <v>122</v>
          </cell>
          <cell r="AH923">
            <v>153</v>
          </cell>
          <cell r="AI923">
            <v>181</v>
          </cell>
          <cell r="AJ923">
            <v>212</v>
          </cell>
          <cell r="AK923">
            <v>242</v>
          </cell>
          <cell r="AL923">
            <v>273</v>
          </cell>
          <cell r="AM923">
            <v>303</v>
          </cell>
          <cell r="AN923">
            <v>334</v>
          </cell>
          <cell r="AO923">
            <v>365</v>
          </cell>
          <cell r="AP923">
            <v>395</v>
          </cell>
          <cell r="AQ923">
            <v>426</v>
          </cell>
          <cell r="AR923">
            <v>456</v>
          </cell>
        </row>
        <row r="924">
          <cell r="A924" t="str">
            <v>MYLAN LABS, INC.</v>
          </cell>
          <cell r="B924" t="str">
            <v>MORPHINE SULF 11/2011 MYN</v>
          </cell>
          <cell r="C924" t="str">
            <v>Sales $</v>
          </cell>
          <cell r="D924" t="str">
            <v>11/2011 MYN</v>
          </cell>
          <cell r="F924" t="str">
            <v>11</v>
          </cell>
          <cell r="G924" t="str">
            <v>2011</v>
          </cell>
          <cell r="H924" t="str">
            <v>11/1/2011</v>
          </cell>
          <cell r="I924">
            <v>-304</v>
          </cell>
          <cell r="J924">
            <v>-273</v>
          </cell>
          <cell r="K924">
            <v>-245</v>
          </cell>
          <cell r="L924">
            <v>-214</v>
          </cell>
          <cell r="M924">
            <v>-184</v>
          </cell>
          <cell r="N924">
            <v>-153</v>
          </cell>
          <cell r="O924">
            <v>-123</v>
          </cell>
          <cell r="P924">
            <v>-92</v>
          </cell>
          <cell r="Q924">
            <v>-61</v>
          </cell>
          <cell r="R924">
            <v>-31</v>
          </cell>
          <cell r="S924">
            <v>0</v>
          </cell>
          <cell r="T924">
            <v>30</v>
          </cell>
          <cell r="U924">
            <v>61</v>
          </cell>
          <cell r="V924">
            <v>92</v>
          </cell>
          <cell r="W924">
            <v>121</v>
          </cell>
          <cell r="X924">
            <v>152</v>
          </cell>
          <cell r="Y924">
            <v>182</v>
          </cell>
          <cell r="Z924">
            <v>213</v>
          </cell>
          <cell r="AA924">
            <v>243</v>
          </cell>
          <cell r="AB924">
            <v>274</v>
          </cell>
          <cell r="AC924">
            <v>305</v>
          </cell>
          <cell r="AD924">
            <v>335</v>
          </cell>
          <cell r="AE924">
            <v>366</v>
          </cell>
          <cell r="AF924">
            <v>396</v>
          </cell>
          <cell r="AG924">
            <v>427</v>
          </cell>
          <cell r="AH924">
            <v>458</v>
          </cell>
          <cell r="AI924">
            <v>486</v>
          </cell>
          <cell r="AJ924">
            <v>517</v>
          </cell>
          <cell r="AK924">
            <v>547</v>
          </cell>
          <cell r="AL924">
            <v>578</v>
          </cell>
          <cell r="AM924">
            <v>608</v>
          </cell>
          <cell r="AN924">
            <v>639</v>
          </cell>
          <cell r="AO924">
            <v>670</v>
          </cell>
          <cell r="AP924">
            <v>700</v>
          </cell>
          <cell r="AQ924">
            <v>731</v>
          </cell>
          <cell r="AR924">
            <v>761</v>
          </cell>
        </row>
        <row r="925">
          <cell r="A925" t="str">
            <v>MYLAN LABS, INC.</v>
          </cell>
          <cell r="B925" t="str">
            <v>MYCOPHENOLATE MOF 05/2009 MYN</v>
          </cell>
          <cell r="C925" t="str">
            <v>Sales $</v>
          </cell>
          <cell r="D925" t="str">
            <v>05/2009 MYN</v>
          </cell>
          <cell r="F925" t="str">
            <v>05</v>
          </cell>
          <cell r="G925" t="str">
            <v>2009</v>
          </cell>
          <cell r="H925" t="str">
            <v>05/1/2009</v>
          </cell>
          <cell r="I925">
            <v>610</v>
          </cell>
          <cell r="J925">
            <v>641</v>
          </cell>
          <cell r="K925">
            <v>669</v>
          </cell>
          <cell r="L925">
            <v>700</v>
          </cell>
          <cell r="M925">
            <v>730</v>
          </cell>
          <cell r="N925">
            <v>761</v>
          </cell>
          <cell r="O925">
            <v>791</v>
          </cell>
          <cell r="P925">
            <v>822</v>
          </cell>
          <cell r="Q925">
            <v>853</v>
          </cell>
          <cell r="R925">
            <v>883</v>
          </cell>
          <cell r="S925">
            <v>914</v>
          </cell>
          <cell r="T925">
            <v>944</v>
          </cell>
          <cell r="U925">
            <v>975</v>
          </cell>
          <cell r="V925">
            <v>1006</v>
          </cell>
          <cell r="W925">
            <v>1035</v>
          </cell>
          <cell r="X925">
            <v>1066</v>
          </cell>
          <cell r="Y925">
            <v>1096</v>
          </cell>
          <cell r="Z925">
            <v>1127</v>
          </cell>
          <cell r="AA925">
            <v>1157</v>
          </cell>
          <cell r="AB925">
            <v>1188</v>
          </cell>
          <cell r="AC925">
            <v>1219</v>
          </cell>
          <cell r="AD925">
            <v>1249</v>
          </cell>
          <cell r="AE925">
            <v>1280</v>
          </cell>
          <cell r="AF925">
            <v>1310</v>
          </cell>
          <cell r="AG925">
            <v>1341</v>
          </cell>
          <cell r="AH925">
            <v>1372</v>
          </cell>
          <cell r="AI925">
            <v>1400</v>
          </cell>
          <cell r="AJ925">
            <v>1431</v>
          </cell>
          <cell r="AK925">
            <v>1461</v>
          </cell>
          <cell r="AL925">
            <v>1492</v>
          </cell>
          <cell r="AM925">
            <v>1522</v>
          </cell>
          <cell r="AN925">
            <v>1553</v>
          </cell>
          <cell r="AO925">
            <v>1584</v>
          </cell>
          <cell r="AP925">
            <v>1614</v>
          </cell>
          <cell r="AQ925">
            <v>1645</v>
          </cell>
          <cell r="AR925">
            <v>1675</v>
          </cell>
        </row>
        <row r="926">
          <cell r="A926" t="str">
            <v>MYLAN LABS, INC.</v>
          </cell>
          <cell r="B926" t="str">
            <v>MYCOPHENOLATE MOF 06/2009 M/I</v>
          </cell>
          <cell r="C926" t="str">
            <v>Sales $</v>
          </cell>
          <cell r="D926" t="str">
            <v>06/2009 M/I</v>
          </cell>
          <cell r="F926" t="str">
            <v>06</v>
          </cell>
          <cell r="G926" t="str">
            <v>2009</v>
          </cell>
          <cell r="H926" t="str">
            <v>06/1/2009</v>
          </cell>
          <cell r="I926">
            <v>579</v>
          </cell>
          <cell r="J926">
            <v>610</v>
          </cell>
          <cell r="K926">
            <v>638</v>
          </cell>
          <cell r="L926">
            <v>669</v>
          </cell>
          <cell r="M926">
            <v>699</v>
          </cell>
          <cell r="N926">
            <v>730</v>
          </cell>
          <cell r="O926">
            <v>760</v>
          </cell>
          <cell r="P926">
            <v>791</v>
          </cell>
          <cell r="Q926">
            <v>822</v>
          </cell>
          <cell r="R926">
            <v>852</v>
          </cell>
          <cell r="S926">
            <v>883</v>
          </cell>
          <cell r="T926">
            <v>913</v>
          </cell>
          <cell r="U926">
            <v>944</v>
          </cell>
          <cell r="V926">
            <v>975</v>
          </cell>
          <cell r="W926">
            <v>1004</v>
          </cell>
          <cell r="X926">
            <v>1035</v>
          </cell>
          <cell r="Y926">
            <v>1065</v>
          </cell>
          <cell r="Z926">
            <v>1096</v>
          </cell>
          <cell r="AA926">
            <v>1126</v>
          </cell>
          <cell r="AB926">
            <v>1157</v>
          </cell>
          <cell r="AC926">
            <v>1188</v>
          </cell>
          <cell r="AD926">
            <v>1218</v>
          </cell>
          <cell r="AE926">
            <v>1249</v>
          </cell>
          <cell r="AF926">
            <v>1279</v>
          </cell>
          <cell r="AG926">
            <v>1310</v>
          </cell>
          <cell r="AH926">
            <v>1341</v>
          </cell>
          <cell r="AI926">
            <v>1369</v>
          </cell>
          <cell r="AJ926">
            <v>1400</v>
          </cell>
          <cell r="AK926">
            <v>1430</v>
          </cell>
          <cell r="AL926">
            <v>1461</v>
          </cell>
          <cell r="AM926">
            <v>1491</v>
          </cell>
          <cell r="AN926">
            <v>1522</v>
          </cell>
          <cell r="AO926">
            <v>1553</v>
          </cell>
          <cell r="AP926">
            <v>1583</v>
          </cell>
          <cell r="AQ926">
            <v>1614</v>
          </cell>
          <cell r="AR926">
            <v>1644</v>
          </cell>
        </row>
        <row r="927">
          <cell r="A927" t="str">
            <v>MYLAN LABS, INC.</v>
          </cell>
          <cell r="B927" t="str">
            <v>NABUMETONE 07/2002 M/I</v>
          </cell>
          <cell r="C927" t="str">
            <v>Sales $</v>
          </cell>
          <cell r="D927" t="str">
            <v>07/2002 M/I</v>
          </cell>
          <cell r="F927" t="str">
            <v>07</v>
          </cell>
          <cell r="G927" t="str">
            <v>2002</v>
          </cell>
          <cell r="H927" t="str">
            <v>07/1/2002</v>
          </cell>
          <cell r="I927">
            <v>3106</v>
          </cell>
          <cell r="J927">
            <v>3137</v>
          </cell>
          <cell r="K927">
            <v>3165</v>
          </cell>
          <cell r="L927">
            <v>3196</v>
          </cell>
          <cell r="M927">
            <v>3226</v>
          </cell>
          <cell r="N927">
            <v>3257</v>
          </cell>
          <cell r="O927">
            <v>3287</v>
          </cell>
          <cell r="P927">
            <v>3318</v>
          </cell>
          <cell r="Q927">
            <v>3349</v>
          </cell>
          <cell r="R927">
            <v>3379</v>
          </cell>
          <cell r="S927">
            <v>3410</v>
          </cell>
          <cell r="T927">
            <v>3440</v>
          </cell>
          <cell r="U927">
            <v>3471</v>
          </cell>
          <cell r="V927">
            <v>3502</v>
          </cell>
          <cell r="W927">
            <v>3531</v>
          </cell>
          <cell r="X927">
            <v>3562</v>
          </cell>
          <cell r="Y927">
            <v>3592</v>
          </cell>
          <cell r="Z927">
            <v>3623</v>
          </cell>
          <cell r="AA927">
            <v>3653</v>
          </cell>
          <cell r="AB927">
            <v>3684</v>
          </cell>
          <cell r="AC927">
            <v>3715</v>
          </cell>
          <cell r="AD927">
            <v>3745</v>
          </cell>
          <cell r="AE927">
            <v>3776</v>
          </cell>
          <cell r="AF927">
            <v>3806</v>
          </cell>
          <cell r="AG927">
            <v>3837</v>
          </cell>
          <cell r="AH927">
            <v>3868</v>
          </cell>
          <cell r="AI927">
            <v>3896</v>
          </cell>
          <cell r="AJ927">
            <v>3927</v>
          </cell>
          <cell r="AK927">
            <v>3957</v>
          </cell>
          <cell r="AL927">
            <v>3988</v>
          </cell>
          <cell r="AM927">
            <v>4018</v>
          </cell>
          <cell r="AN927">
            <v>4049</v>
          </cell>
          <cell r="AO927">
            <v>4080</v>
          </cell>
          <cell r="AP927">
            <v>4110</v>
          </cell>
          <cell r="AQ927">
            <v>4141</v>
          </cell>
          <cell r="AR927">
            <v>4171</v>
          </cell>
        </row>
        <row r="928">
          <cell r="A928" t="str">
            <v>MYLAN LABS, INC.</v>
          </cell>
          <cell r="B928" t="str">
            <v>NABUMETONE 12/2010 MYN</v>
          </cell>
          <cell r="C928" t="str">
            <v>Sales $</v>
          </cell>
          <cell r="D928" t="str">
            <v>12/2010 MYN</v>
          </cell>
          <cell r="F928" t="str">
            <v>12</v>
          </cell>
          <cell r="G928" t="str">
            <v>2010</v>
          </cell>
          <cell r="H928" t="str">
            <v>12/1/2010</v>
          </cell>
          <cell r="I928">
            <v>31</v>
          </cell>
          <cell r="J928">
            <v>62</v>
          </cell>
          <cell r="K928">
            <v>90</v>
          </cell>
          <cell r="L928">
            <v>121</v>
          </cell>
          <cell r="M928">
            <v>151</v>
          </cell>
          <cell r="N928">
            <v>182</v>
          </cell>
          <cell r="O928">
            <v>212</v>
          </cell>
          <cell r="P928">
            <v>243</v>
          </cell>
          <cell r="Q928">
            <v>274</v>
          </cell>
          <cell r="R928">
            <v>304</v>
          </cell>
          <cell r="S928">
            <v>335</v>
          </cell>
          <cell r="T928">
            <v>365</v>
          </cell>
          <cell r="U928">
            <v>396</v>
          </cell>
          <cell r="V928">
            <v>427</v>
          </cell>
          <cell r="W928">
            <v>456</v>
          </cell>
          <cell r="X928">
            <v>487</v>
          </cell>
          <cell r="Y928">
            <v>517</v>
          </cell>
          <cell r="Z928">
            <v>548</v>
          </cell>
          <cell r="AA928">
            <v>578</v>
          </cell>
          <cell r="AB928">
            <v>609</v>
          </cell>
          <cell r="AC928">
            <v>640</v>
          </cell>
          <cell r="AD928">
            <v>670</v>
          </cell>
          <cell r="AE928">
            <v>701</v>
          </cell>
          <cell r="AF928">
            <v>731</v>
          </cell>
          <cell r="AG928">
            <v>762</v>
          </cell>
          <cell r="AH928">
            <v>793</v>
          </cell>
          <cell r="AI928">
            <v>821</v>
          </cell>
          <cell r="AJ928">
            <v>852</v>
          </cell>
          <cell r="AK928">
            <v>882</v>
          </cell>
          <cell r="AL928">
            <v>913</v>
          </cell>
          <cell r="AM928">
            <v>943</v>
          </cell>
          <cell r="AN928">
            <v>974</v>
          </cell>
          <cell r="AO928">
            <v>1005</v>
          </cell>
          <cell r="AP928">
            <v>1035</v>
          </cell>
          <cell r="AQ928">
            <v>1066</v>
          </cell>
          <cell r="AR928">
            <v>1096</v>
          </cell>
        </row>
        <row r="929">
          <cell r="A929" t="str">
            <v>MYLAN LABS, INC.</v>
          </cell>
          <cell r="B929" t="str">
            <v>NADOLOL 01/2003 M/I</v>
          </cell>
          <cell r="C929" t="str">
            <v>Sales $</v>
          </cell>
          <cell r="D929" t="str">
            <v>01/2003 M/I</v>
          </cell>
          <cell r="F929" t="str">
            <v>01</v>
          </cell>
          <cell r="G929" t="str">
            <v>2003</v>
          </cell>
          <cell r="H929" t="str">
            <v>01/1/2003</v>
          </cell>
          <cell r="I929">
            <v>2922</v>
          </cell>
          <cell r="J929">
            <v>2953</v>
          </cell>
          <cell r="K929">
            <v>2981</v>
          </cell>
          <cell r="L929">
            <v>3012</v>
          </cell>
          <cell r="M929">
            <v>3042</v>
          </cell>
          <cell r="N929">
            <v>3073</v>
          </cell>
          <cell r="O929">
            <v>3103</v>
          </cell>
          <cell r="P929">
            <v>3134</v>
          </cell>
          <cell r="Q929">
            <v>3165</v>
          </cell>
          <cell r="R929">
            <v>3195</v>
          </cell>
          <cell r="S929">
            <v>3226</v>
          </cell>
          <cell r="T929">
            <v>3256</v>
          </cell>
          <cell r="U929">
            <v>3287</v>
          </cell>
          <cell r="V929">
            <v>3318</v>
          </cell>
          <cell r="W929">
            <v>3347</v>
          </cell>
          <cell r="X929">
            <v>3378</v>
          </cell>
          <cell r="Y929">
            <v>3408</v>
          </cell>
          <cell r="Z929">
            <v>3439</v>
          </cell>
          <cell r="AA929">
            <v>3469</v>
          </cell>
          <cell r="AB929">
            <v>3500</v>
          </cell>
          <cell r="AC929">
            <v>3531</v>
          </cell>
          <cell r="AD929">
            <v>3561</v>
          </cell>
          <cell r="AE929">
            <v>3592</v>
          </cell>
          <cell r="AF929">
            <v>3622</v>
          </cell>
          <cell r="AG929">
            <v>3653</v>
          </cell>
          <cell r="AH929">
            <v>3684</v>
          </cell>
          <cell r="AI929">
            <v>3712</v>
          </cell>
          <cell r="AJ929">
            <v>3743</v>
          </cell>
          <cell r="AK929">
            <v>3773</v>
          </cell>
          <cell r="AL929">
            <v>3804</v>
          </cell>
          <cell r="AM929">
            <v>3834</v>
          </cell>
          <cell r="AN929">
            <v>3865</v>
          </cell>
          <cell r="AO929">
            <v>3896</v>
          </cell>
          <cell r="AP929">
            <v>3926</v>
          </cell>
          <cell r="AQ929">
            <v>3957</v>
          </cell>
          <cell r="AR929">
            <v>3987</v>
          </cell>
        </row>
        <row r="930">
          <cell r="A930" t="str">
            <v>MYLAN LABS, INC.</v>
          </cell>
          <cell r="B930" t="str">
            <v>NADOLOL 11/1993 MYN</v>
          </cell>
          <cell r="C930" t="str">
            <v>Sales $</v>
          </cell>
          <cell r="D930" t="str">
            <v>11/1993 MYN</v>
          </cell>
          <cell r="F930" t="str">
            <v>11</v>
          </cell>
          <cell r="G930" t="str">
            <v>1993</v>
          </cell>
          <cell r="H930" t="str">
            <v>11/1/1993</v>
          </cell>
          <cell r="I930">
            <v>6270</v>
          </cell>
          <cell r="J930">
            <v>6301</v>
          </cell>
          <cell r="K930">
            <v>6329</v>
          </cell>
          <cell r="L930">
            <v>6360</v>
          </cell>
          <cell r="M930">
            <v>6390</v>
          </cell>
          <cell r="N930">
            <v>6421</v>
          </cell>
          <cell r="O930">
            <v>6451</v>
          </cell>
          <cell r="P930">
            <v>6482</v>
          </cell>
          <cell r="Q930">
            <v>6513</v>
          </cell>
          <cell r="R930">
            <v>6543</v>
          </cell>
          <cell r="S930">
            <v>6574</v>
          </cell>
          <cell r="T930">
            <v>6604</v>
          </cell>
          <cell r="U930">
            <v>6635</v>
          </cell>
          <cell r="V930">
            <v>6666</v>
          </cell>
          <cell r="W930">
            <v>6695</v>
          </cell>
          <cell r="X930">
            <v>6726</v>
          </cell>
          <cell r="Y930">
            <v>6756</v>
          </cell>
          <cell r="Z930">
            <v>6787</v>
          </cell>
          <cell r="AA930">
            <v>6817</v>
          </cell>
          <cell r="AB930">
            <v>6848</v>
          </cell>
          <cell r="AC930">
            <v>6879</v>
          </cell>
          <cell r="AD930">
            <v>6909</v>
          </cell>
          <cell r="AE930">
            <v>6940</v>
          </cell>
          <cell r="AF930">
            <v>6970</v>
          </cell>
          <cell r="AG930">
            <v>7001</v>
          </cell>
          <cell r="AH930">
            <v>7032</v>
          </cell>
          <cell r="AI930">
            <v>7060</v>
          </cell>
          <cell r="AJ930">
            <v>7091</v>
          </cell>
          <cell r="AK930">
            <v>7121</v>
          </cell>
          <cell r="AL930">
            <v>7152</v>
          </cell>
          <cell r="AM930">
            <v>7182</v>
          </cell>
          <cell r="AN930">
            <v>7213</v>
          </cell>
          <cell r="AO930">
            <v>7244</v>
          </cell>
          <cell r="AP930">
            <v>7274</v>
          </cell>
          <cell r="AQ930">
            <v>7305</v>
          </cell>
          <cell r="AR930">
            <v>7335</v>
          </cell>
        </row>
        <row r="931">
          <cell r="A931" t="str">
            <v>MYLAN LABS, INC.</v>
          </cell>
          <cell r="B931" t="str">
            <v>NADOLOL/BENDROFLUM 03/2008 MYN</v>
          </cell>
          <cell r="C931" t="str">
            <v>Sales $</v>
          </cell>
          <cell r="D931" t="str">
            <v>03/2008 MYN</v>
          </cell>
          <cell r="F931" t="str">
            <v>03</v>
          </cell>
          <cell r="G931" t="str">
            <v>2008</v>
          </cell>
          <cell r="H931" t="str">
            <v>03/1/2008</v>
          </cell>
          <cell r="I931">
            <v>1036</v>
          </cell>
          <cell r="J931">
            <v>1067</v>
          </cell>
          <cell r="K931">
            <v>1095</v>
          </cell>
          <cell r="L931">
            <v>1126</v>
          </cell>
          <cell r="M931">
            <v>1156</v>
          </cell>
          <cell r="N931">
            <v>1187</v>
          </cell>
          <cell r="O931">
            <v>1217</v>
          </cell>
          <cell r="P931">
            <v>1248</v>
          </cell>
          <cell r="Q931">
            <v>1279</v>
          </cell>
          <cell r="R931">
            <v>1309</v>
          </cell>
          <cell r="S931">
            <v>1340</v>
          </cell>
          <cell r="T931">
            <v>1370</v>
          </cell>
          <cell r="U931">
            <v>1401</v>
          </cell>
          <cell r="V931">
            <v>1432</v>
          </cell>
          <cell r="W931">
            <v>1461</v>
          </cell>
          <cell r="X931">
            <v>1492</v>
          </cell>
          <cell r="Y931">
            <v>1522</v>
          </cell>
          <cell r="Z931">
            <v>1553</v>
          </cell>
          <cell r="AA931">
            <v>1583</v>
          </cell>
          <cell r="AB931">
            <v>1614</v>
          </cell>
          <cell r="AC931">
            <v>1645</v>
          </cell>
          <cell r="AD931">
            <v>1675</v>
          </cell>
          <cell r="AE931">
            <v>1706</v>
          </cell>
          <cell r="AF931">
            <v>1736</v>
          </cell>
          <cell r="AG931">
            <v>1767</v>
          </cell>
          <cell r="AH931">
            <v>1798</v>
          </cell>
          <cell r="AI931">
            <v>1826</v>
          </cell>
          <cell r="AJ931">
            <v>1857</v>
          </cell>
          <cell r="AK931">
            <v>1887</v>
          </cell>
          <cell r="AL931">
            <v>1918</v>
          </cell>
          <cell r="AM931">
            <v>1948</v>
          </cell>
          <cell r="AN931">
            <v>1979</v>
          </cell>
          <cell r="AO931">
            <v>2010</v>
          </cell>
          <cell r="AP931">
            <v>2040</v>
          </cell>
          <cell r="AQ931">
            <v>2071</v>
          </cell>
          <cell r="AR931">
            <v>2101</v>
          </cell>
        </row>
        <row r="932">
          <cell r="A932" t="str">
            <v>MYLAN LABS, INC.</v>
          </cell>
          <cell r="B932" t="str">
            <v>NAPROXEN 10/1993 MYN</v>
          </cell>
          <cell r="C932" t="str">
            <v>Sales $</v>
          </cell>
          <cell r="D932" t="str">
            <v>10/1993 MYN</v>
          </cell>
          <cell r="F932" t="str">
            <v>10</v>
          </cell>
          <cell r="G932" t="str">
            <v>1993</v>
          </cell>
          <cell r="H932" t="str">
            <v>10/1/1993</v>
          </cell>
          <cell r="I932">
            <v>6301</v>
          </cell>
          <cell r="J932">
            <v>6332</v>
          </cell>
          <cell r="K932">
            <v>6360</v>
          </cell>
          <cell r="L932">
            <v>6391</v>
          </cell>
          <cell r="M932">
            <v>6421</v>
          </cell>
          <cell r="N932">
            <v>6452</v>
          </cell>
          <cell r="O932">
            <v>6482</v>
          </cell>
          <cell r="P932">
            <v>6513</v>
          </cell>
          <cell r="Q932">
            <v>6544</v>
          </cell>
          <cell r="R932">
            <v>6574</v>
          </cell>
          <cell r="S932">
            <v>6605</v>
          </cell>
          <cell r="T932">
            <v>6635</v>
          </cell>
          <cell r="U932">
            <v>6666</v>
          </cell>
          <cell r="V932">
            <v>6697</v>
          </cell>
          <cell r="W932">
            <v>6726</v>
          </cell>
          <cell r="X932">
            <v>6757</v>
          </cell>
          <cell r="Y932">
            <v>6787</v>
          </cell>
          <cell r="Z932">
            <v>6818</v>
          </cell>
          <cell r="AA932">
            <v>6848</v>
          </cell>
          <cell r="AB932">
            <v>6879</v>
          </cell>
          <cell r="AC932">
            <v>6910</v>
          </cell>
          <cell r="AD932">
            <v>6940</v>
          </cell>
          <cell r="AE932">
            <v>6971</v>
          </cell>
          <cell r="AF932">
            <v>7001</v>
          </cell>
          <cell r="AG932">
            <v>7032</v>
          </cell>
          <cell r="AH932">
            <v>7063</v>
          </cell>
          <cell r="AI932">
            <v>7091</v>
          </cell>
          <cell r="AJ932">
            <v>7122</v>
          </cell>
          <cell r="AK932">
            <v>7152</v>
          </cell>
          <cell r="AL932">
            <v>7183</v>
          </cell>
          <cell r="AM932">
            <v>7213</v>
          </cell>
          <cell r="AN932">
            <v>7244</v>
          </cell>
          <cell r="AO932">
            <v>7275</v>
          </cell>
          <cell r="AP932">
            <v>7305</v>
          </cell>
          <cell r="AQ932">
            <v>7336</v>
          </cell>
          <cell r="AR932">
            <v>7366</v>
          </cell>
        </row>
        <row r="933">
          <cell r="A933" t="str">
            <v>MYLAN LABS, INC.</v>
          </cell>
          <cell r="B933" t="str">
            <v>NAPROXEN 12/1993 M/I</v>
          </cell>
          <cell r="C933" t="str">
            <v>Sales $</v>
          </cell>
          <cell r="D933" t="str">
            <v>12/1993 M/I</v>
          </cell>
          <cell r="F933" t="str">
            <v>12</v>
          </cell>
          <cell r="G933" t="str">
            <v>1993</v>
          </cell>
          <cell r="H933" t="str">
            <v>12/1/1993</v>
          </cell>
          <cell r="I933">
            <v>6240</v>
          </cell>
          <cell r="J933">
            <v>6271</v>
          </cell>
          <cell r="K933">
            <v>6299</v>
          </cell>
          <cell r="L933">
            <v>6330</v>
          </cell>
          <cell r="M933">
            <v>6360</v>
          </cell>
          <cell r="N933">
            <v>6391</v>
          </cell>
          <cell r="O933">
            <v>6421</v>
          </cell>
          <cell r="P933">
            <v>6452</v>
          </cell>
          <cell r="Q933">
            <v>6483</v>
          </cell>
          <cell r="R933">
            <v>6513</v>
          </cell>
          <cell r="S933">
            <v>6544</v>
          </cell>
          <cell r="T933">
            <v>6574</v>
          </cell>
          <cell r="U933">
            <v>6605</v>
          </cell>
          <cell r="V933">
            <v>6636</v>
          </cell>
          <cell r="W933">
            <v>6665</v>
          </cell>
          <cell r="X933">
            <v>6696</v>
          </cell>
          <cell r="Y933">
            <v>6726</v>
          </cell>
          <cell r="Z933">
            <v>6757</v>
          </cell>
          <cell r="AA933">
            <v>6787</v>
          </cell>
          <cell r="AB933">
            <v>6818</v>
          </cell>
          <cell r="AC933">
            <v>6849</v>
          </cell>
          <cell r="AD933">
            <v>6879</v>
          </cell>
          <cell r="AE933">
            <v>6910</v>
          </cell>
          <cell r="AF933">
            <v>6940</v>
          </cell>
          <cell r="AG933">
            <v>6971</v>
          </cell>
          <cell r="AH933">
            <v>7002</v>
          </cell>
          <cell r="AI933">
            <v>7030</v>
          </cell>
          <cell r="AJ933">
            <v>7061</v>
          </cell>
          <cell r="AK933">
            <v>7091</v>
          </cell>
          <cell r="AL933">
            <v>7122</v>
          </cell>
          <cell r="AM933">
            <v>7152</v>
          </cell>
          <cell r="AN933">
            <v>7183</v>
          </cell>
          <cell r="AO933">
            <v>7214</v>
          </cell>
          <cell r="AP933">
            <v>7244</v>
          </cell>
          <cell r="AQ933">
            <v>7275</v>
          </cell>
          <cell r="AR933">
            <v>7305</v>
          </cell>
        </row>
        <row r="934">
          <cell r="A934" t="str">
            <v>MYLAN LABS, INC.</v>
          </cell>
          <cell r="B934" t="str">
            <v>NAPROXEN SOD (RX) 10/1994 MYN</v>
          </cell>
          <cell r="C934" t="str">
            <v>Sales $</v>
          </cell>
          <cell r="D934" t="str">
            <v>10/1994 MYN</v>
          </cell>
          <cell r="F934" t="str">
            <v>10</v>
          </cell>
          <cell r="G934" t="str">
            <v>1994</v>
          </cell>
          <cell r="H934" t="str">
            <v>10/1/1994</v>
          </cell>
          <cell r="I934">
            <v>5936</v>
          </cell>
          <cell r="J934">
            <v>5967</v>
          </cell>
          <cell r="K934">
            <v>5995</v>
          </cell>
          <cell r="L934">
            <v>6026</v>
          </cell>
          <cell r="M934">
            <v>6056</v>
          </cell>
          <cell r="N934">
            <v>6087</v>
          </cell>
          <cell r="O934">
            <v>6117</v>
          </cell>
          <cell r="P934">
            <v>6148</v>
          </cell>
          <cell r="Q934">
            <v>6179</v>
          </cell>
          <cell r="R934">
            <v>6209</v>
          </cell>
          <cell r="S934">
            <v>6240</v>
          </cell>
          <cell r="T934">
            <v>6270</v>
          </cell>
          <cell r="U934">
            <v>6301</v>
          </cell>
          <cell r="V934">
            <v>6332</v>
          </cell>
          <cell r="W934">
            <v>6361</v>
          </cell>
          <cell r="X934">
            <v>6392</v>
          </cell>
          <cell r="Y934">
            <v>6422</v>
          </cell>
          <cell r="Z934">
            <v>6453</v>
          </cell>
          <cell r="AA934">
            <v>6483</v>
          </cell>
          <cell r="AB934">
            <v>6514</v>
          </cell>
          <cell r="AC934">
            <v>6545</v>
          </cell>
          <cell r="AD934">
            <v>6575</v>
          </cell>
          <cell r="AE934">
            <v>6606</v>
          </cell>
          <cell r="AF934">
            <v>6636</v>
          </cell>
          <cell r="AG934">
            <v>6667</v>
          </cell>
          <cell r="AH934">
            <v>6698</v>
          </cell>
          <cell r="AI934">
            <v>6726</v>
          </cell>
          <cell r="AJ934">
            <v>6757</v>
          </cell>
          <cell r="AK934">
            <v>6787</v>
          </cell>
          <cell r="AL934">
            <v>6818</v>
          </cell>
          <cell r="AM934">
            <v>6848</v>
          </cell>
          <cell r="AN934">
            <v>6879</v>
          </cell>
          <cell r="AO934">
            <v>6910</v>
          </cell>
          <cell r="AP934">
            <v>6940</v>
          </cell>
          <cell r="AQ934">
            <v>6971</v>
          </cell>
          <cell r="AR934">
            <v>7001</v>
          </cell>
        </row>
        <row r="935">
          <cell r="A935" t="str">
            <v>MYLAN LABS, INC.</v>
          </cell>
          <cell r="B935" t="str">
            <v>NARATRIPTAN HCL 07/2012 MYN</v>
          </cell>
          <cell r="C935" t="str">
            <v>Sales $</v>
          </cell>
          <cell r="D935" t="str">
            <v>07/2012 MYN</v>
          </cell>
          <cell r="F935" t="str">
            <v>07</v>
          </cell>
          <cell r="G935" t="str">
            <v>2012</v>
          </cell>
          <cell r="H935" t="str">
            <v>07/1/2012</v>
          </cell>
          <cell r="I935">
            <v>-547</v>
          </cell>
          <cell r="J935">
            <v>-516</v>
          </cell>
          <cell r="K935">
            <v>-488</v>
          </cell>
          <cell r="L935">
            <v>-457</v>
          </cell>
          <cell r="M935">
            <v>-427</v>
          </cell>
          <cell r="N935">
            <v>-396</v>
          </cell>
          <cell r="O935">
            <v>-366</v>
          </cell>
          <cell r="P935">
            <v>-335</v>
          </cell>
          <cell r="Q935">
            <v>-304</v>
          </cell>
          <cell r="R935">
            <v>-274</v>
          </cell>
          <cell r="S935">
            <v>-243</v>
          </cell>
          <cell r="T935">
            <v>-213</v>
          </cell>
          <cell r="U935">
            <v>-182</v>
          </cell>
          <cell r="V935">
            <v>-151</v>
          </cell>
          <cell r="W935">
            <v>-122</v>
          </cell>
          <cell r="X935">
            <v>-91</v>
          </cell>
          <cell r="Y935">
            <v>-61</v>
          </cell>
          <cell r="Z935">
            <v>-30</v>
          </cell>
          <cell r="AA935">
            <v>0</v>
          </cell>
          <cell r="AB935">
            <v>31</v>
          </cell>
          <cell r="AC935">
            <v>62</v>
          </cell>
          <cell r="AD935">
            <v>92</v>
          </cell>
          <cell r="AE935">
            <v>123</v>
          </cell>
          <cell r="AF935">
            <v>153</v>
          </cell>
          <cell r="AG935">
            <v>184</v>
          </cell>
          <cell r="AH935">
            <v>215</v>
          </cell>
          <cell r="AI935">
            <v>243</v>
          </cell>
          <cell r="AJ935">
            <v>274</v>
          </cell>
          <cell r="AK935">
            <v>304</v>
          </cell>
          <cell r="AL935">
            <v>335</v>
          </cell>
          <cell r="AM935">
            <v>365</v>
          </cell>
          <cell r="AN935">
            <v>396</v>
          </cell>
          <cell r="AO935">
            <v>427</v>
          </cell>
          <cell r="AP935">
            <v>457</v>
          </cell>
          <cell r="AQ935">
            <v>488</v>
          </cell>
          <cell r="AR935">
            <v>518</v>
          </cell>
        </row>
        <row r="936">
          <cell r="A936" t="str">
            <v>MYLAN LABS, INC.</v>
          </cell>
          <cell r="B936" t="str">
            <v>NEOMYCIN SULF 01/2003 M/I</v>
          </cell>
          <cell r="C936" t="str">
            <v>Sales $</v>
          </cell>
          <cell r="D936" t="str">
            <v>01/2003 M/I</v>
          </cell>
          <cell r="F936" t="str">
            <v>01</v>
          </cell>
          <cell r="G936" t="str">
            <v>2003</v>
          </cell>
          <cell r="H936" t="str">
            <v>01/1/2003</v>
          </cell>
          <cell r="I936">
            <v>2922</v>
          </cell>
          <cell r="J936">
            <v>2953</v>
          </cell>
          <cell r="K936">
            <v>2981</v>
          </cell>
          <cell r="L936">
            <v>3012</v>
          </cell>
          <cell r="M936">
            <v>3042</v>
          </cell>
          <cell r="N936">
            <v>3073</v>
          </cell>
          <cell r="O936">
            <v>3103</v>
          </cell>
          <cell r="P936">
            <v>3134</v>
          </cell>
          <cell r="Q936">
            <v>3165</v>
          </cell>
          <cell r="R936">
            <v>3195</v>
          </cell>
          <cell r="S936">
            <v>3226</v>
          </cell>
          <cell r="T936">
            <v>3256</v>
          </cell>
          <cell r="U936">
            <v>3287</v>
          </cell>
          <cell r="V936">
            <v>3318</v>
          </cell>
          <cell r="W936">
            <v>3347</v>
          </cell>
          <cell r="X936">
            <v>3378</v>
          </cell>
          <cell r="Y936">
            <v>3408</v>
          </cell>
          <cell r="Z936">
            <v>3439</v>
          </cell>
          <cell r="AA936">
            <v>3469</v>
          </cell>
          <cell r="AB936">
            <v>3500</v>
          </cell>
          <cell r="AC936">
            <v>3531</v>
          </cell>
          <cell r="AD936">
            <v>3561</v>
          </cell>
          <cell r="AE936">
            <v>3592</v>
          </cell>
          <cell r="AF936">
            <v>3622</v>
          </cell>
          <cell r="AG936">
            <v>3653</v>
          </cell>
          <cell r="AH936">
            <v>3684</v>
          </cell>
          <cell r="AI936">
            <v>3712</v>
          </cell>
          <cell r="AJ936">
            <v>3743</v>
          </cell>
          <cell r="AK936">
            <v>3773</v>
          </cell>
          <cell r="AL936">
            <v>3804</v>
          </cell>
          <cell r="AM936">
            <v>3834</v>
          </cell>
          <cell r="AN936">
            <v>3865</v>
          </cell>
          <cell r="AO936">
            <v>3896</v>
          </cell>
          <cell r="AP936">
            <v>3926</v>
          </cell>
          <cell r="AQ936">
            <v>3957</v>
          </cell>
          <cell r="AR936">
            <v>3987</v>
          </cell>
        </row>
        <row r="937">
          <cell r="A937" t="str">
            <v>MYLAN LABS, INC.</v>
          </cell>
          <cell r="B937" t="str">
            <v>NEVIRAPINE 06/2012 MYN</v>
          </cell>
          <cell r="C937" t="str">
            <v>Sales $</v>
          </cell>
          <cell r="D937" t="str">
            <v>06/2012 MYN</v>
          </cell>
          <cell r="F937" t="str">
            <v>06</v>
          </cell>
          <cell r="G937" t="str">
            <v>2012</v>
          </cell>
          <cell r="H937" t="str">
            <v>06/1/2012</v>
          </cell>
          <cell r="I937">
            <v>-517</v>
          </cell>
          <cell r="J937">
            <v>-486</v>
          </cell>
          <cell r="K937">
            <v>-458</v>
          </cell>
          <cell r="L937">
            <v>-427</v>
          </cell>
          <cell r="M937">
            <v>-397</v>
          </cell>
          <cell r="N937">
            <v>-366</v>
          </cell>
          <cell r="O937">
            <v>-336</v>
          </cell>
          <cell r="P937">
            <v>-305</v>
          </cell>
          <cell r="Q937">
            <v>-274</v>
          </cell>
          <cell r="R937">
            <v>-244</v>
          </cell>
          <cell r="S937">
            <v>-213</v>
          </cell>
          <cell r="T937">
            <v>-183</v>
          </cell>
          <cell r="U937">
            <v>-152</v>
          </cell>
          <cell r="V937">
            <v>-121</v>
          </cell>
          <cell r="W937">
            <v>-92</v>
          </cell>
          <cell r="X937">
            <v>-61</v>
          </cell>
          <cell r="Y937">
            <v>-31</v>
          </cell>
          <cell r="Z937">
            <v>0</v>
          </cell>
          <cell r="AA937">
            <v>30</v>
          </cell>
          <cell r="AB937">
            <v>61</v>
          </cell>
          <cell r="AC937">
            <v>92</v>
          </cell>
          <cell r="AD937">
            <v>122</v>
          </cell>
          <cell r="AE937">
            <v>153</v>
          </cell>
          <cell r="AF937">
            <v>183</v>
          </cell>
          <cell r="AG937">
            <v>214</v>
          </cell>
          <cell r="AH937">
            <v>245</v>
          </cell>
          <cell r="AI937">
            <v>273</v>
          </cell>
          <cell r="AJ937">
            <v>304</v>
          </cell>
          <cell r="AK937">
            <v>334</v>
          </cell>
          <cell r="AL937">
            <v>365</v>
          </cell>
          <cell r="AM937">
            <v>395</v>
          </cell>
          <cell r="AN937">
            <v>426</v>
          </cell>
          <cell r="AO937">
            <v>457</v>
          </cell>
          <cell r="AP937">
            <v>487</v>
          </cell>
          <cell r="AQ937">
            <v>518</v>
          </cell>
          <cell r="AR937">
            <v>548</v>
          </cell>
        </row>
        <row r="938">
          <cell r="A938" t="str">
            <v>MYLAN LABS, INC.</v>
          </cell>
          <cell r="B938" t="str">
            <v>NICARDIPINE HCL 07/1996 MYN</v>
          </cell>
          <cell r="C938" t="str">
            <v>Sales $</v>
          </cell>
          <cell r="D938" t="str">
            <v>07/1996 MYN</v>
          </cell>
          <cell r="F938" t="str">
            <v>07</v>
          </cell>
          <cell r="G938" t="str">
            <v>1996</v>
          </cell>
          <cell r="H938" t="str">
            <v>07/1/1996</v>
          </cell>
          <cell r="I938">
            <v>5297</v>
          </cell>
          <cell r="J938">
            <v>5328</v>
          </cell>
          <cell r="K938">
            <v>5356</v>
          </cell>
          <cell r="L938">
            <v>5387</v>
          </cell>
          <cell r="M938">
            <v>5417</v>
          </cell>
          <cell r="N938">
            <v>5448</v>
          </cell>
          <cell r="O938">
            <v>5478</v>
          </cell>
          <cell r="P938">
            <v>5509</v>
          </cell>
          <cell r="Q938">
            <v>5540</v>
          </cell>
          <cell r="R938">
            <v>5570</v>
          </cell>
          <cell r="S938">
            <v>5601</v>
          </cell>
          <cell r="T938">
            <v>5631</v>
          </cell>
          <cell r="U938">
            <v>5662</v>
          </cell>
          <cell r="V938">
            <v>5693</v>
          </cell>
          <cell r="W938">
            <v>5722</v>
          </cell>
          <cell r="X938">
            <v>5753</v>
          </cell>
          <cell r="Y938">
            <v>5783</v>
          </cell>
          <cell r="Z938">
            <v>5814</v>
          </cell>
          <cell r="AA938">
            <v>5844</v>
          </cell>
          <cell r="AB938">
            <v>5875</v>
          </cell>
          <cell r="AC938">
            <v>5906</v>
          </cell>
          <cell r="AD938">
            <v>5936</v>
          </cell>
          <cell r="AE938">
            <v>5967</v>
          </cell>
          <cell r="AF938">
            <v>5997</v>
          </cell>
          <cell r="AG938">
            <v>6028</v>
          </cell>
          <cell r="AH938">
            <v>6059</v>
          </cell>
          <cell r="AI938">
            <v>6087</v>
          </cell>
          <cell r="AJ938">
            <v>6118</v>
          </cell>
          <cell r="AK938">
            <v>6148</v>
          </cell>
          <cell r="AL938">
            <v>6179</v>
          </cell>
          <cell r="AM938">
            <v>6209</v>
          </cell>
          <cell r="AN938">
            <v>6240</v>
          </cell>
          <cell r="AO938">
            <v>6271</v>
          </cell>
          <cell r="AP938">
            <v>6301</v>
          </cell>
          <cell r="AQ938">
            <v>6332</v>
          </cell>
          <cell r="AR938">
            <v>6362</v>
          </cell>
        </row>
        <row r="939">
          <cell r="A939" t="str">
            <v>MYLAN LABS, INC.</v>
          </cell>
          <cell r="B939" t="str">
            <v>NIFEDIPINE ER 03/2000 MYN</v>
          </cell>
          <cell r="C939" t="str">
            <v>Sales $</v>
          </cell>
          <cell r="D939" t="str">
            <v>03/2000 MYN</v>
          </cell>
          <cell r="F939" t="str">
            <v>03</v>
          </cell>
          <cell r="G939" t="str">
            <v>2000</v>
          </cell>
          <cell r="H939" t="str">
            <v>03/1/2000</v>
          </cell>
          <cell r="I939">
            <v>3958</v>
          </cell>
          <cell r="J939">
            <v>3989</v>
          </cell>
          <cell r="K939">
            <v>4017</v>
          </cell>
          <cell r="L939">
            <v>4048</v>
          </cell>
          <cell r="M939">
            <v>4078</v>
          </cell>
          <cell r="N939">
            <v>4109</v>
          </cell>
          <cell r="O939">
            <v>4139</v>
          </cell>
          <cell r="P939">
            <v>4170</v>
          </cell>
          <cell r="Q939">
            <v>4201</v>
          </cell>
          <cell r="R939">
            <v>4231</v>
          </cell>
          <cell r="S939">
            <v>4262</v>
          </cell>
          <cell r="T939">
            <v>4292</v>
          </cell>
          <cell r="U939">
            <v>4323</v>
          </cell>
          <cell r="V939">
            <v>4354</v>
          </cell>
          <cell r="W939">
            <v>4383</v>
          </cell>
          <cell r="X939">
            <v>4414</v>
          </cell>
          <cell r="Y939">
            <v>4444</v>
          </cell>
          <cell r="Z939">
            <v>4475</v>
          </cell>
          <cell r="AA939">
            <v>4505</v>
          </cell>
          <cell r="AB939">
            <v>4536</v>
          </cell>
          <cell r="AC939">
            <v>4567</v>
          </cell>
          <cell r="AD939">
            <v>4597</v>
          </cell>
          <cell r="AE939">
            <v>4628</v>
          </cell>
          <cell r="AF939">
            <v>4658</v>
          </cell>
          <cell r="AG939">
            <v>4689</v>
          </cell>
          <cell r="AH939">
            <v>4720</v>
          </cell>
          <cell r="AI939">
            <v>4748</v>
          </cell>
          <cell r="AJ939">
            <v>4779</v>
          </cell>
          <cell r="AK939">
            <v>4809</v>
          </cell>
          <cell r="AL939">
            <v>4840</v>
          </cell>
          <cell r="AM939">
            <v>4870</v>
          </cell>
          <cell r="AN939">
            <v>4901</v>
          </cell>
          <cell r="AO939">
            <v>4932</v>
          </cell>
          <cell r="AP939">
            <v>4962</v>
          </cell>
          <cell r="AQ939">
            <v>4993</v>
          </cell>
          <cell r="AR939">
            <v>5023</v>
          </cell>
        </row>
        <row r="940">
          <cell r="A940" t="str">
            <v>MYLAN LABS, INC.</v>
          </cell>
          <cell r="B940" t="str">
            <v>NIFEDIPINE ER 12/2002 M/I</v>
          </cell>
          <cell r="C940" t="str">
            <v>Sales $</v>
          </cell>
          <cell r="D940" t="str">
            <v>12/2002 M/I</v>
          </cell>
          <cell r="F940" t="str">
            <v>12</v>
          </cell>
          <cell r="G940" t="str">
            <v>2002</v>
          </cell>
          <cell r="H940" t="str">
            <v>12/1/2002</v>
          </cell>
          <cell r="I940">
            <v>2953</v>
          </cell>
          <cell r="J940">
            <v>2984</v>
          </cell>
          <cell r="K940">
            <v>3012</v>
          </cell>
          <cell r="L940">
            <v>3043</v>
          </cell>
          <cell r="M940">
            <v>3073</v>
          </cell>
          <cell r="N940">
            <v>3104</v>
          </cell>
          <cell r="O940">
            <v>3134</v>
          </cell>
          <cell r="P940">
            <v>3165</v>
          </cell>
          <cell r="Q940">
            <v>3196</v>
          </cell>
          <cell r="R940">
            <v>3226</v>
          </cell>
          <cell r="S940">
            <v>3257</v>
          </cell>
          <cell r="T940">
            <v>3287</v>
          </cell>
          <cell r="U940">
            <v>3318</v>
          </cell>
          <cell r="V940">
            <v>3349</v>
          </cell>
          <cell r="W940">
            <v>3378</v>
          </cell>
          <cell r="X940">
            <v>3409</v>
          </cell>
          <cell r="Y940">
            <v>3439</v>
          </cell>
          <cell r="Z940">
            <v>3470</v>
          </cell>
          <cell r="AA940">
            <v>3500</v>
          </cell>
          <cell r="AB940">
            <v>3531</v>
          </cell>
          <cell r="AC940">
            <v>3562</v>
          </cell>
          <cell r="AD940">
            <v>3592</v>
          </cell>
          <cell r="AE940">
            <v>3623</v>
          </cell>
          <cell r="AF940">
            <v>3653</v>
          </cell>
          <cell r="AG940">
            <v>3684</v>
          </cell>
          <cell r="AH940">
            <v>3715</v>
          </cell>
          <cell r="AI940">
            <v>3743</v>
          </cell>
          <cell r="AJ940">
            <v>3774</v>
          </cell>
          <cell r="AK940">
            <v>3804</v>
          </cell>
          <cell r="AL940">
            <v>3835</v>
          </cell>
          <cell r="AM940">
            <v>3865</v>
          </cell>
          <cell r="AN940">
            <v>3896</v>
          </cell>
          <cell r="AO940">
            <v>3927</v>
          </cell>
          <cell r="AP940">
            <v>3957</v>
          </cell>
          <cell r="AQ940">
            <v>3988</v>
          </cell>
          <cell r="AR940">
            <v>4018</v>
          </cell>
        </row>
        <row r="941">
          <cell r="A941" t="str">
            <v>MYLAN LABS, INC.</v>
          </cell>
          <cell r="B941" t="str">
            <v>NISOLDIPINE 08/2008 MYN</v>
          </cell>
          <cell r="C941" t="str">
            <v>Sales $</v>
          </cell>
          <cell r="D941" t="str">
            <v>08/2008 MYN</v>
          </cell>
          <cell r="F941" t="str">
            <v>08</v>
          </cell>
          <cell r="G941" t="str">
            <v>2008</v>
          </cell>
          <cell r="H941" t="str">
            <v>08/1/2008</v>
          </cell>
          <cell r="I941">
            <v>883</v>
          </cell>
          <cell r="J941">
            <v>914</v>
          </cell>
          <cell r="K941">
            <v>942</v>
          </cell>
          <cell r="L941">
            <v>973</v>
          </cell>
          <cell r="M941">
            <v>1003</v>
          </cell>
          <cell r="N941">
            <v>1034</v>
          </cell>
          <cell r="O941">
            <v>1064</v>
          </cell>
          <cell r="P941">
            <v>1095</v>
          </cell>
          <cell r="Q941">
            <v>1126</v>
          </cell>
          <cell r="R941">
            <v>1156</v>
          </cell>
          <cell r="S941">
            <v>1187</v>
          </cell>
          <cell r="T941">
            <v>1217</v>
          </cell>
          <cell r="U941">
            <v>1248</v>
          </cell>
          <cell r="V941">
            <v>1279</v>
          </cell>
          <cell r="W941">
            <v>1308</v>
          </cell>
          <cell r="X941">
            <v>1339</v>
          </cell>
          <cell r="Y941">
            <v>1369</v>
          </cell>
          <cell r="Z941">
            <v>1400</v>
          </cell>
          <cell r="AA941">
            <v>1430</v>
          </cell>
          <cell r="AB941">
            <v>1461</v>
          </cell>
          <cell r="AC941">
            <v>1492</v>
          </cell>
          <cell r="AD941">
            <v>1522</v>
          </cell>
          <cell r="AE941">
            <v>1553</v>
          </cell>
          <cell r="AF941">
            <v>1583</v>
          </cell>
          <cell r="AG941">
            <v>1614</v>
          </cell>
          <cell r="AH941">
            <v>1645</v>
          </cell>
          <cell r="AI941">
            <v>1673</v>
          </cell>
          <cell r="AJ941">
            <v>1704</v>
          </cell>
          <cell r="AK941">
            <v>1734</v>
          </cell>
          <cell r="AL941">
            <v>1765</v>
          </cell>
          <cell r="AM941">
            <v>1795</v>
          </cell>
          <cell r="AN941">
            <v>1826</v>
          </cell>
          <cell r="AO941">
            <v>1857</v>
          </cell>
          <cell r="AP941">
            <v>1887</v>
          </cell>
          <cell r="AQ941">
            <v>1918</v>
          </cell>
          <cell r="AR941">
            <v>1948</v>
          </cell>
        </row>
        <row r="942">
          <cell r="A942" t="str">
            <v>MYLAN LABS, INC.</v>
          </cell>
          <cell r="B942" t="str">
            <v>NITROFURANT MACRO 04/1989 M/I</v>
          </cell>
          <cell r="C942" t="str">
            <v>Sales $</v>
          </cell>
          <cell r="D942" t="str">
            <v>04/1989 M/I</v>
          </cell>
          <cell r="F942" t="str">
            <v>04</v>
          </cell>
          <cell r="G942" t="str">
            <v>1989</v>
          </cell>
          <cell r="H942" t="str">
            <v>04/1/1989</v>
          </cell>
          <cell r="I942">
            <v>7945</v>
          </cell>
          <cell r="J942">
            <v>7976</v>
          </cell>
          <cell r="K942">
            <v>8004</v>
          </cell>
          <cell r="L942">
            <v>8035</v>
          </cell>
          <cell r="M942">
            <v>8065</v>
          </cell>
          <cell r="N942">
            <v>8096</v>
          </cell>
          <cell r="O942">
            <v>8126</v>
          </cell>
          <cell r="P942">
            <v>8157</v>
          </cell>
          <cell r="Q942">
            <v>8188</v>
          </cell>
          <cell r="R942">
            <v>8218</v>
          </cell>
          <cell r="S942">
            <v>8249</v>
          </cell>
          <cell r="T942">
            <v>8279</v>
          </cell>
          <cell r="U942">
            <v>8310</v>
          </cell>
          <cell r="V942">
            <v>8341</v>
          </cell>
          <cell r="W942">
            <v>8370</v>
          </cell>
          <cell r="X942">
            <v>8401</v>
          </cell>
          <cell r="Y942">
            <v>8431</v>
          </cell>
          <cell r="Z942">
            <v>8462</v>
          </cell>
          <cell r="AA942">
            <v>8492</v>
          </cell>
          <cell r="AB942">
            <v>8523</v>
          </cell>
          <cell r="AC942">
            <v>8554</v>
          </cell>
          <cell r="AD942">
            <v>8584</v>
          </cell>
          <cell r="AE942">
            <v>8615</v>
          </cell>
          <cell r="AF942">
            <v>8645</v>
          </cell>
          <cell r="AG942">
            <v>8676</v>
          </cell>
          <cell r="AH942">
            <v>8707</v>
          </cell>
          <cell r="AI942">
            <v>8735</v>
          </cell>
          <cell r="AJ942">
            <v>8766</v>
          </cell>
          <cell r="AK942">
            <v>8796</v>
          </cell>
          <cell r="AL942">
            <v>8827</v>
          </cell>
          <cell r="AM942">
            <v>8857</v>
          </cell>
          <cell r="AN942">
            <v>8888</v>
          </cell>
          <cell r="AO942">
            <v>8919</v>
          </cell>
          <cell r="AP942">
            <v>8949</v>
          </cell>
          <cell r="AQ942">
            <v>8980</v>
          </cell>
          <cell r="AR942">
            <v>9010</v>
          </cell>
        </row>
        <row r="943">
          <cell r="A943" t="str">
            <v>MYLAN LABS, INC.</v>
          </cell>
          <cell r="B943" t="str">
            <v>NITROFURANT MACRO 10/1997 MYN</v>
          </cell>
          <cell r="C943" t="str">
            <v>Sales $</v>
          </cell>
          <cell r="D943" t="str">
            <v>10/1997 MYN</v>
          </cell>
          <cell r="F943" t="str">
            <v>10</v>
          </cell>
          <cell r="G943" t="str">
            <v>1997</v>
          </cell>
          <cell r="H943" t="str">
            <v>10/1/1997</v>
          </cell>
          <cell r="I943">
            <v>4840</v>
          </cell>
          <cell r="J943">
            <v>4871</v>
          </cell>
          <cell r="K943">
            <v>4899</v>
          </cell>
          <cell r="L943">
            <v>4930</v>
          </cell>
          <cell r="M943">
            <v>4960</v>
          </cell>
          <cell r="N943">
            <v>4991</v>
          </cell>
          <cell r="O943">
            <v>5021</v>
          </cell>
          <cell r="P943">
            <v>5052</v>
          </cell>
          <cell r="Q943">
            <v>5083</v>
          </cell>
          <cell r="R943">
            <v>5113</v>
          </cell>
          <cell r="S943">
            <v>5144</v>
          </cell>
          <cell r="T943">
            <v>5174</v>
          </cell>
          <cell r="U943">
            <v>5205</v>
          </cell>
          <cell r="V943">
            <v>5236</v>
          </cell>
          <cell r="W943">
            <v>5265</v>
          </cell>
          <cell r="X943">
            <v>5296</v>
          </cell>
          <cell r="Y943">
            <v>5326</v>
          </cell>
          <cell r="Z943">
            <v>5357</v>
          </cell>
          <cell r="AA943">
            <v>5387</v>
          </cell>
          <cell r="AB943">
            <v>5418</v>
          </cell>
          <cell r="AC943">
            <v>5449</v>
          </cell>
          <cell r="AD943">
            <v>5479</v>
          </cell>
          <cell r="AE943">
            <v>5510</v>
          </cell>
          <cell r="AF943">
            <v>5540</v>
          </cell>
          <cell r="AG943">
            <v>5571</v>
          </cell>
          <cell r="AH943">
            <v>5602</v>
          </cell>
          <cell r="AI943">
            <v>5630</v>
          </cell>
          <cell r="AJ943">
            <v>5661</v>
          </cell>
          <cell r="AK943">
            <v>5691</v>
          </cell>
          <cell r="AL943">
            <v>5722</v>
          </cell>
          <cell r="AM943">
            <v>5752</v>
          </cell>
          <cell r="AN943">
            <v>5783</v>
          </cell>
          <cell r="AO943">
            <v>5814</v>
          </cell>
          <cell r="AP943">
            <v>5844</v>
          </cell>
          <cell r="AQ943">
            <v>5875</v>
          </cell>
          <cell r="AR943">
            <v>5905</v>
          </cell>
        </row>
        <row r="944">
          <cell r="A944" t="str">
            <v>MYLAN LABS, INC.</v>
          </cell>
          <cell r="B944" t="str">
            <v>NITROFURANT MONO/MACRO 02/2007 M/I</v>
          </cell>
          <cell r="C944" t="str">
            <v>Sales $</v>
          </cell>
          <cell r="D944" t="str">
            <v>02/2007 M/I</v>
          </cell>
          <cell r="F944" t="str">
            <v>02</v>
          </cell>
          <cell r="G944" t="str">
            <v>2007</v>
          </cell>
          <cell r="H944" t="str">
            <v>02/1/2007</v>
          </cell>
          <cell r="I944">
            <v>1430</v>
          </cell>
          <cell r="J944">
            <v>1461</v>
          </cell>
          <cell r="K944">
            <v>1489</v>
          </cell>
          <cell r="L944">
            <v>1520</v>
          </cell>
          <cell r="M944">
            <v>1550</v>
          </cell>
          <cell r="N944">
            <v>1581</v>
          </cell>
          <cell r="O944">
            <v>1611</v>
          </cell>
          <cell r="P944">
            <v>1642</v>
          </cell>
          <cell r="Q944">
            <v>1673</v>
          </cell>
          <cell r="R944">
            <v>1703</v>
          </cell>
          <cell r="S944">
            <v>1734</v>
          </cell>
          <cell r="T944">
            <v>1764</v>
          </cell>
          <cell r="U944">
            <v>1795</v>
          </cell>
          <cell r="V944">
            <v>1826</v>
          </cell>
          <cell r="W944">
            <v>1855</v>
          </cell>
          <cell r="X944">
            <v>1886</v>
          </cell>
          <cell r="Y944">
            <v>1916</v>
          </cell>
          <cell r="Z944">
            <v>1947</v>
          </cell>
          <cell r="AA944">
            <v>1977</v>
          </cell>
          <cell r="AB944">
            <v>2008</v>
          </cell>
          <cell r="AC944">
            <v>2039</v>
          </cell>
          <cell r="AD944">
            <v>2069</v>
          </cell>
          <cell r="AE944">
            <v>2100</v>
          </cell>
          <cell r="AF944">
            <v>2130</v>
          </cell>
          <cell r="AG944">
            <v>2161</v>
          </cell>
          <cell r="AH944">
            <v>2192</v>
          </cell>
          <cell r="AI944">
            <v>2220</v>
          </cell>
          <cell r="AJ944">
            <v>2251</v>
          </cell>
          <cell r="AK944">
            <v>2281</v>
          </cell>
          <cell r="AL944">
            <v>2312</v>
          </cell>
          <cell r="AM944">
            <v>2342</v>
          </cell>
          <cell r="AN944">
            <v>2373</v>
          </cell>
          <cell r="AO944">
            <v>2404</v>
          </cell>
          <cell r="AP944">
            <v>2434</v>
          </cell>
          <cell r="AQ944">
            <v>2465</v>
          </cell>
          <cell r="AR944">
            <v>2495</v>
          </cell>
        </row>
        <row r="945">
          <cell r="A945" t="str">
            <v>MYLAN LABS, INC.</v>
          </cell>
          <cell r="B945" t="str">
            <v>NITROFURANT MONO/MACRO 03/2004 MYN</v>
          </cell>
          <cell r="C945" t="str">
            <v>Sales $</v>
          </cell>
          <cell r="D945" t="str">
            <v>03/2004 MYN</v>
          </cell>
          <cell r="F945" t="str">
            <v>03</v>
          </cell>
          <cell r="G945" t="str">
            <v>2004</v>
          </cell>
          <cell r="H945" t="str">
            <v>03/1/2004</v>
          </cell>
          <cell r="I945">
            <v>2497</v>
          </cell>
          <cell r="J945">
            <v>2528</v>
          </cell>
          <cell r="K945">
            <v>2556</v>
          </cell>
          <cell r="L945">
            <v>2587</v>
          </cell>
          <cell r="M945">
            <v>2617</v>
          </cell>
          <cell r="N945">
            <v>2648</v>
          </cell>
          <cell r="O945">
            <v>2678</v>
          </cell>
          <cell r="P945">
            <v>2709</v>
          </cell>
          <cell r="Q945">
            <v>2740</v>
          </cell>
          <cell r="R945">
            <v>2770</v>
          </cell>
          <cell r="S945">
            <v>2801</v>
          </cell>
          <cell r="T945">
            <v>2831</v>
          </cell>
          <cell r="U945">
            <v>2862</v>
          </cell>
          <cell r="V945">
            <v>2893</v>
          </cell>
          <cell r="W945">
            <v>2922</v>
          </cell>
          <cell r="X945">
            <v>2953</v>
          </cell>
          <cell r="Y945">
            <v>2983</v>
          </cell>
          <cell r="Z945">
            <v>3014</v>
          </cell>
          <cell r="AA945">
            <v>3044</v>
          </cell>
          <cell r="AB945">
            <v>3075</v>
          </cell>
          <cell r="AC945">
            <v>3106</v>
          </cell>
          <cell r="AD945">
            <v>3136</v>
          </cell>
          <cell r="AE945">
            <v>3167</v>
          </cell>
          <cell r="AF945">
            <v>3197</v>
          </cell>
          <cell r="AG945">
            <v>3228</v>
          </cell>
          <cell r="AH945">
            <v>3259</v>
          </cell>
          <cell r="AI945">
            <v>3287</v>
          </cell>
          <cell r="AJ945">
            <v>3318</v>
          </cell>
          <cell r="AK945">
            <v>3348</v>
          </cell>
          <cell r="AL945">
            <v>3379</v>
          </cell>
          <cell r="AM945">
            <v>3409</v>
          </cell>
          <cell r="AN945">
            <v>3440</v>
          </cell>
          <cell r="AO945">
            <v>3471</v>
          </cell>
          <cell r="AP945">
            <v>3501</v>
          </cell>
          <cell r="AQ945">
            <v>3532</v>
          </cell>
          <cell r="AR945">
            <v>3562</v>
          </cell>
        </row>
        <row r="946">
          <cell r="A946" t="str">
            <v>MYLAN LABS, INC.</v>
          </cell>
          <cell r="B946" t="str">
            <v>NITROGLYCERIN 06/1991 MYN</v>
          </cell>
          <cell r="C946" t="str">
            <v>Sales $</v>
          </cell>
          <cell r="D946" t="str">
            <v>06/1991 MYN</v>
          </cell>
          <cell r="F946" t="str">
            <v>06</v>
          </cell>
          <cell r="G946" t="str">
            <v>1991</v>
          </cell>
          <cell r="H946" t="str">
            <v>06/1/1991</v>
          </cell>
          <cell r="I946">
            <v>7154</v>
          </cell>
          <cell r="J946">
            <v>7185</v>
          </cell>
          <cell r="K946">
            <v>7213</v>
          </cell>
          <cell r="L946">
            <v>7244</v>
          </cell>
          <cell r="M946">
            <v>7274</v>
          </cell>
          <cell r="N946">
            <v>7305</v>
          </cell>
          <cell r="O946">
            <v>7335</v>
          </cell>
          <cell r="P946">
            <v>7366</v>
          </cell>
          <cell r="Q946">
            <v>7397</v>
          </cell>
          <cell r="R946">
            <v>7427</v>
          </cell>
          <cell r="S946">
            <v>7458</v>
          </cell>
          <cell r="T946">
            <v>7488</v>
          </cell>
          <cell r="U946">
            <v>7519</v>
          </cell>
          <cell r="V946">
            <v>7550</v>
          </cell>
          <cell r="W946">
            <v>7579</v>
          </cell>
          <cell r="X946">
            <v>7610</v>
          </cell>
          <cell r="Y946">
            <v>7640</v>
          </cell>
          <cell r="Z946">
            <v>7671</v>
          </cell>
          <cell r="AA946">
            <v>7701</v>
          </cell>
          <cell r="AB946">
            <v>7732</v>
          </cell>
          <cell r="AC946">
            <v>7763</v>
          </cell>
          <cell r="AD946">
            <v>7793</v>
          </cell>
          <cell r="AE946">
            <v>7824</v>
          </cell>
          <cell r="AF946">
            <v>7854</v>
          </cell>
          <cell r="AG946">
            <v>7885</v>
          </cell>
          <cell r="AH946">
            <v>7916</v>
          </cell>
          <cell r="AI946">
            <v>7944</v>
          </cell>
          <cell r="AJ946">
            <v>7975</v>
          </cell>
          <cell r="AK946">
            <v>8005</v>
          </cell>
          <cell r="AL946">
            <v>8036</v>
          </cell>
          <cell r="AM946">
            <v>8066</v>
          </cell>
          <cell r="AN946">
            <v>8097</v>
          </cell>
          <cell r="AO946">
            <v>8128</v>
          </cell>
          <cell r="AP946">
            <v>8158</v>
          </cell>
          <cell r="AQ946">
            <v>8189</v>
          </cell>
          <cell r="AR946">
            <v>8219</v>
          </cell>
        </row>
        <row r="947">
          <cell r="A947" t="str">
            <v>MYLAN LABS, INC.</v>
          </cell>
          <cell r="B947" t="str">
            <v>NIZATIDINE 07/2002 MYN</v>
          </cell>
          <cell r="C947" t="str">
            <v>Sales $</v>
          </cell>
          <cell r="D947" t="str">
            <v>07/2002 MYN</v>
          </cell>
          <cell r="F947" t="str">
            <v>07</v>
          </cell>
          <cell r="G947" t="str">
            <v>2002</v>
          </cell>
          <cell r="H947" t="str">
            <v>07/1/2002</v>
          </cell>
          <cell r="I947">
            <v>3106</v>
          </cell>
          <cell r="J947">
            <v>3137</v>
          </cell>
          <cell r="K947">
            <v>3165</v>
          </cell>
          <cell r="L947">
            <v>3196</v>
          </cell>
          <cell r="M947">
            <v>3226</v>
          </cell>
          <cell r="N947">
            <v>3257</v>
          </cell>
          <cell r="O947">
            <v>3287</v>
          </cell>
          <cell r="P947">
            <v>3318</v>
          </cell>
          <cell r="Q947">
            <v>3349</v>
          </cell>
          <cell r="R947">
            <v>3379</v>
          </cell>
          <cell r="S947">
            <v>3410</v>
          </cell>
          <cell r="T947">
            <v>3440</v>
          </cell>
          <cell r="U947">
            <v>3471</v>
          </cell>
          <cell r="V947">
            <v>3502</v>
          </cell>
          <cell r="W947">
            <v>3531</v>
          </cell>
          <cell r="X947">
            <v>3562</v>
          </cell>
          <cell r="Y947">
            <v>3592</v>
          </cell>
          <cell r="Z947">
            <v>3623</v>
          </cell>
          <cell r="AA947">
            <v>3653</v>
          </cell>
          <cell r="AB947">
            <v>3684</v>
          </cell>
          <cell r="AC947">
            <v>3715</v>
          </cell>
          <cell r="AD947">
            <v>3745</v>
          </cell>
          <cell r="AE947">
            <v>3776</v>
          </cell>
          <cell r="AF947">
            <v>3806</v>
          </cell>
          <cell r="AG947">
            <v>3837</v>
          </cell>
          <cell r="AH947">
            <v>3868</v>
          </cell>
          <cell r="AI947">
            <v>3896</v>
          </cell>
          <cell r="AJ947">
            <v>3927</v>
          </cell>
          <cell r="AK947">
            <v>3957</v>
          </cell>
          <cell r="AL947">
            <v>3988</v>
          </cell>
          <cell r="AM947">
            <v>4018</v>
          </cell>
          <cell r="AN947">
            <v>4049</v>
          </cell>
          <cell r="AO947">
            <v>4080</v>
          </cell>
          <cell r="AP947">
            <v>4110</v>
          </cell>
          <cell r="AQ947">
            <v>4141</v>
          </cell>
          <cell r="AR947">
            <v>4171</v>
          </cell>
        </row>
        <row r="948">
          <cell r="A948" t="str">
            <v>MYLAN LABS, INC.</v>
          </cell>
          <cell r="B948" t="str">
            <v>NORETHINDRONE 08/2013 MYN</v>
          </cell>
          <cell r="C948" t="str">
            <v>Sales $</v>
          </cell>
          <cell r="D948" t="str">
            <v>08/2013 MYN</v>
          </cell>
          <cell r="F948" t="str">
            <v>08</v>
          </cell>
          <cell r="G948" t="str">
            <v>2013</v>
          </cell>
          <cell r="H948" t="str">
            <v>08/1/2013</v>
          </cell>
          <cell r="I948">
            <v>-943</v>
          </cell>
          <cell r="J948">
            <v>-912</v>
          </cell>
          <cell r="K948">
            <v>-884</v>
          </cell>
          <cell r="L948">
            <v>-853</v>
          </cell>
          <cell r="M948">
            <v>-823</v>
          </cell>
          <cell r="N948">
            <v>-792</v>
          </cell>
          <cell r="O948">
            <v>-762</v>
          </cell>
          <cell r="P948">
            <v>-731</v>
          </cell>
          <cell r="Q948">
            <v>-700</v>
          </cell>
          <cell r="R948">
            <v>-670</v>
          </cell>
          <cell r="S948">
            <v>-639</v>
          </cell>
          <cell r="T948">
            <v>-609</v>
          </cell>
          <cell r="U948">
            <v>-578</v>
          </cell>
          <cell r="V948">
            <v>-547</v>
          </cell>
          <cell r="W948">
            <v>-518</v>
          </cell>
          <cell r="X948">
            <v>-487</v>
          </cell>
          <cell r="Y948">
            <v>-457</v>
          </cell>
          <cell r="Z948">
            <v>-426</v>
          </cell>
          <cell r="AA948">
            <v>-396</v>
          </cell>
          <cell r="AB948">
            <v>-365</v>
          </cell>
          <cell r="AC948">
            <v>-334</v>
          </cell>
          <cell r="AD948">
            <v>-304</v>
          </cell>
          <cell r="AE948">
            <v>-273</v>
          </cell>
          <cell r="AF948">
            <v>-243</v>
          </cell>
          <cell r="AG948">
            <v>-212</v>
          </cell>
          <cell r="AH948">
            <v>-181</v>
          </cell>
          <cell r="AI948">
            <v>-153</v>
          </cell>
          <cell r="AJ948">
            <v>-122</v>
          </cell>
          <cell r="AK948">
            <v>-92</v>
          </cell>
          <cell r="AL948">
            <v>-61</v>
          </cell>
          <cell r="AM948">
            <v>-31</v>
          </cell>
          <cell r="AN948">
            <v>0</v>
          </cell>
          <cell r="AO948">
            <v>31</v>
          </cell>
          <cell r="AP948">
            <v>61</v>
          </cell>
          <cell r="AQ948">
            <v>92</v>
          </cell>
          <cell r="AR948">
            <v>122</v>
          </cell>
        </row>
        <row r="949">
          <cell r="A949" t="str">
            <v>MYLAN LABS, INC.</v>
          </cell>
          <cell r="B949" t="str">
            <v>NORTRIPTYLINE HCL 09/1994 M/I</v>
          </cell>
          <cell r="C949" t="str">
            <v>Sales $</v>
          </cell>
          <cell r="D949" t="str">
            <v>09/1994 M/I</v>
          </cell>
          <cell r="F949" t="str">
            <v>09</v>
          </cell>
          <cell r="G949" t="str">
            <v>1994</v>
          </cell>
          <cell r="H949" t="str">
            <v>09/1/1994</v>
          </cell>
          <cell r="I949">
            <v>5966</v>
          </cell>
          <cell r="J949">
            <v>5997</v>
          </cell>
          <cell r="K949">
            <v>6025</v>
          </cell>
          <cell r="L949">
            <v>6056</v>
          </cell>
          <cell r="M949">
            <v>6086</v>
          </cell>
          <cell r="N949">
            <v>6117</v>
          </cell>
          <cell r="O949">
            <v>6147</v>
          </cell>
          <cell r="P949">
            <v>6178</v>
          </cell>
          <cell r="Q949">
            <v>6209</v>
          </cell>
          <cell r="R949">
            <v>6239</v>
          </cell>
          <cell r="S949">
            <v>6270</v>
          </cell>
          <cell r="T949">
            <v>6300</v>
          </cell>
          <cell r="U949">
            <v>6331</v>
          </cell>
          <cell r="V949">
            <v>6362</v>
          </cell>
          <cell r="W949">
            <v>6391</v>
          </cell>
          <cell r="X949">
            <v>6422</v>
          </cell>
          <cell r="Y949">
            <v>6452</v>
          </cell>
          <cell r="Z949">
            <v>6483</v>
          </cell>
          <cell r="AA949">
            <v>6513</v>
          </cell>
          <cell r="AB949">
            <v>6544</v>
          </cell>
          <cell r="AC949">
            <v>6575</v>
          </cell>
          <cell r="AD949">
            <v>6605</v>
          </cell>
          <cell r="AE949">
            <v>6636</v>
          </cell>
          <cell r="AF949">
            <v>6666</v>
          </cell>
          <cell r="AG949">
            <v>6697</v>
          </cell>
          <cell r="AH949">
            <v>6728</v>
          </cell>
          <cell r="AI949">
            <v>6756</v>
          </cell>
          <cell r="AJ949">
            <v>6787</v>
          </cell>
          <cell r="AK949">
            <v>6817</v>
          </cell>
          <cell r="AL949">
            <v>6848</v>
          </cell>
          <cell r="AM949">
            <v>6878</v>
          </cell>
          <cell r="AN949">
            <v>6909</v>
          </cell>
          <cell r="AO949">
            <v>6940</v>
          </cell>
          <cell r="AP949">
            <v>6970</v>
          </cell>
          <cell r="AQ949">
            <v>7001</v>
          </cell>
          <cell r="AR949">
            <v>7031</v>
          </cell>
        </row>
        <row r="950">
          <cell r="A950" t="str">
            <v>MYLAN LABS, INC.</v>
          </cell>
          <cell r="B950" t="str">
            <v>NORTRIPTYLINE HCL 11/1993 MYN</v>
          </cell>
          <cell r="C950" t="str">
            <v>Sales $</v>
          </cell>
          <cell r="D950" t="str">
            <v>11/1993 MYN</v>
          </cell>
          <cell r="F950" t="str">
            <v>11</v>
          </cell>
          <cell r="G950" t="str">
            <v>1993</v>
          </cell>
          <cell r="H950" t="str">
            <v>11/1/1993</v>
          </cell>
          <cell r="I950">
            <v>6270</v>
          </cell>
          <cell r="J950">
            <v>6301</v>
          </cell>
          <cell r="K950">
            <v>6329</v>
          </cell>
          <cell r="L950">
            <v>6360</v>
          </cell>
          <cell r="M950">
            <v>6390</v>
          </cell>
          <cell r="N950">
            <v>6421</v>
          </cell>
          <cell r="O950">
            <v>6451</v>
          </cell>
          <cell r="P950">
            <v>6482</v>
          </cell>
          <cell r="Q950">
            <v>6513</v>
          </cell>
          <cell r="R950">
            <v>6543</v>
          </cell>
          <cell r="S950">
            <v>6574</v>
          </cell>
          <cell r="T950">
            <v>6604</v>
          </cell>
          <cell r="U950">
            <v>6635</v>
          </cell>
          <cell r="V950">
            <v>6666</v>
          </cell>
          <cell r="W950">
            <v>6695</v>
          </cell>
          <cell r="X950">
            <v>6726</v>
          </cell>
          <cell r="Y950">
            <v>6756</v>
          </cell>
          <cell r="Z950">
            <v>6787</v>
          </cell>
          <cell r="AA950">
            <v>6817</v>
          </cell>
          <cell r="AB950">
            <v>6848</v>
          </cell>
          <cell r="AC950">
            <v>6879</v>
          </cell>
          <cell r="AD950">
            <v>6909</v>
          </cell>
          <cell r="AE950">
            <v>6940</v>
          </cell>
          <cell r="AF950">
            <v>6970</v>
          </cell>
          <cell r="AG950">
            <v>7001</v>
          </cell>
          <cell r="AH950">
            <v>7032</v>
          </cell>
          <cell r="AI950">
            <v>7060</v>
          </cell>
          <cell r="AJ950">
            <v>7091</v>
          </cell>
          <cell r="AK950">
            <v>7121</v>
          </cell>
          <cell r="AL950">
            <v>7152</v>
          </cell>
          <cell r="AM950">
            <v>7182</v>
          </cell>
          <cell r="AN950">
            <v>7213</v>
          </cell>
          <cell r="AO950">
            <v>7244</v>
          </cell>
          <cell r="AP950">
            <v>7274</v>
          </cell>
          <cell r="AQ950">
            <v>7305</v>
          </cell>
          <cell r="AR950">
            <v>7335</v>
          </cell>
        </row>
        <row r="951">
          <cell r="A951" t="str">
            <v>MYLAN LABS, INC.</v>
          </cell>
          <cell r="B951" t="str">
            <v>OCTREOTIDE ACE 04/2011 M/I</v>
          </cell>
          <cell r="C951" t="str">
            <v>Sales $</v>
          </cell>
          <cell r="D951" t="str">
            <v>04/2011 M/I</v>
          </cell>
          <cell r="F951" t="str">
            <v>04</v>
          </cell>
          <cell r="G951" t="str">
            <v>2011</v>
          </cell>
          <cell r="H951" t="str">
            <v>04/1/2011</v>
          </cell>
          <cell r="I951">
            <v>-90</v>
          </cell>
          <cell r="J951">
            <v>-59</v>
          </cell>
          <cell r="K951">
            <v>-31</v>
          </cell>
          <cell r="L951">
            <v>0</v>
          </cell>
          <cell r="M951">
            <v>30</v>
          </cell>
          <cell r="N951">
            <v>61</v>
          </cell>
          <cell r="O951">
            <v>91</v>
          </cell>
          <cell r="P951">
            <v>122</v>
          </cell>
          <cell r="Q951">
            <v>153</v>
          </cell>
          <cell r="R951">
            <v>183</v>
          </cell>
          <cell r="S951">
            <v>214</v>
          </cell>
          <cell r="T951">
            <v>244</v>
          </cell>
          <cell r="U951">
            <v>275</v>
          </cell>
          <cell r="V951">
            <v>306</v>
          </cell>
          <cell r="W951">
            <v>335</v>
          </cell>
          <cell r="X951">
            <v>366</v>
          </cell>
          <cell r="Y951">
            <v>396</v>
          </cell>
          <cell r="Z951">
            <v>427</v>
          </cell>
          <cell r="AA951">
            <v>457</v>
          </cell>
          <cell r="AB951">
            <v>488</v>
          </cell>
          <cell r="AC951">
            <v>519</v>
          </cell>
          <cell r="AD951">
            <v>549</v>
          </cell>
          <cell r="AE951">
            <v>580</v>
          </cell>
          <cell r="AF951">
            <v>610</v>
          </cell>
          <cell r="AG951">
            <v>641</v>
          </cell>
          <cell r="AH951">
            <v>672</v>
          </cell>
          <cell r="AI951">
            <v>700</v>
          </cell>
          <cell r="AJ951">
            <v>731</v>
          </cell>
          <cell r="AK951">
            <v>761</v>
          </cell>
          <cell r="AL951">
            <v>792</v>
          </cell>
          <cell r="AM951">
            <v>822</v>
          </cell>
          <cell r="AN951">
            <v>853</v>
          </cell>
          <cell r="AO951">
            <v>884</v>
          </cell>
          <cell r="AP951">
            <v>914</v>
          </cell>
          <cell r="AQ951">
            <v>945</v>
          </cell>
          <cell r="AR951">
            <v>975</v>
          </cell>
        </row>
        <row r="952">
          <cell r="A952" t="str">
            <v>MYLAN LABS, INC.</v>
          </cell>
          <cell r="B952" t="str">
            <v>OLANZAPINE 05/2012 MYN</v>
          </cell>
          <cell r="C952" t="str">
            <v>Sales $</v>
          </cell>
          <cell r="D952" t="str">
            <v>05/2012 MYN</v>
          </cell>
          <cell r="F952" t="str">
            <v>05</v>
          </cell>
          <cell r="G952" t="str">
            <v>2012</v>
          </cell>
          <cell r="H952" t="str">
            <v>05/1/2012</v>
          </cell>
          <cell r="I952">
            <v>-486</v>
          </cell>
          <cell r="J952">
            <v>-455</v>
          </cell>
          <cell r="K952">
            <v>-427</v>
          </cell>
          <cell r="L952">
            <v>-396</v>
          </cell>
          <cell r="M952">
            <v>-366</v>
          </cell>
          <cell r="N952">
            <v>-335</v>
          </cell>
          <cell r="O952">
            <v>-305</v>
          </cell>
          <cell r="P952">
            <v>-274</v>
          </cell>
          <cell r="Q952">
            <v>-243</v>
          </cell>
          <cell r="R952">
            <v>-213</v>
          </cell>
          <cell r="S952">
            <v>-182</v>
          </cell>
          <cell r="T952">
            <v>-152</v>
          </cell>
          <cell r="U952">
            <v>-121</v>
          </cell>
          <cell r="V952">
            <v>-90</v>
          </cell>
          <cell r="W952">
            <v>-61</v>
          </cell>
          <cell r="X952">
            <v>-30</v>
          </cell>
          <cell r="Y952">
            <v>0</v>
          </cell>
          <cell r="Z952">
            <v>31</v>
          </cell>
          <cell r="AA952">
            <v>61</v>
          </cell>
          <cell r="AB952">
            <v>92</v>
          </cell>
          <cell r="AC952">
            <v>123</v>
          </cell>
          <cell r="AD952">
            <v>153</v>
          </cell>
          <cell r="AE952">
            <v>184</v>
          </cell>
          <cell r="AF952">
            <v>214</v>
          </cell>
          <cell r="AG952">
            <v>245</v>
          </cell>
          <cell r="AH952">
            <v>276</v>
          </cell>
          <cell r="AI952">
            <v>304</v>
          </cell>
          <cell r="AJ952">
            <v>335</v>
          </cell>
          <cell r="AK952">
            <v>365</v>
          </cell>
          <cell r="AL952">
            <v>396</v>
          </cell>
          <cell r="AM952">
            <v>426</v>
          </cell>
          <cell r="AN952">
            <v>457</v>
          </cell>
          <cell r="AO952">
            <v>488</v>
          </cell>
          <cell r="AP952">
            <v>518</v>
          </cell>
          <cell r="AQ952">
            <v>549</v>
          </cell>
          <cell r="AR952">
            <v>579</v>
          </cell>
        </row>
        <row r="953">
          <cell r="A953" t="str">
            <v>MYLAN LABS, INC.</v>
          </cell>
          <cell r="B953" t="str">
            <v>OLANZAPINE 06/2012 M/I</v>
          </cell>
          <cell r="C953" t="str">
            <v>Sales $</v>
          </cell>
          <cell r="D953" t="str">
            <v>06/2012 M/I</v>
          </cell>
          <cell r="F953" t="str">
            <v>06</v>
          </cell>
          <cell r="G953" t="str">
            <v>2012</v>
          </cell>
          <cell r="H953" t="str">
            <v>06/1/2012</v>
          </cell>
          <cell r="I953">
            <v>-517</v>
          </cell>
          <cell r="J953">
            <v>-486</v>
          </cell>
          <cell r="K953">
            <v>-458</v>
          </cell>
          <cell r="L953">
            <v>-427</v>
          </cell>
          <cell r="M953">
            <v>-397</v>
          </cell>
          <cell r="N953">
            <v>-366</v>
          </cell>
          <cell r="O953">
            <v>-336</v>
          </cell>
          <cell r="P953">
            <v>-305</v>
          </cell>
          <cell r="Q953">
            <v>-274</v>
          </cell>
          <cell r="R953">
            <v>-244</v>
          </cell>
          <cell r="S953">
            <v>-213</v>
          </cell>
          <cell r="T953">
            <v>-183</v>
          </cell>
          <cell r="U953">
            <v>-152</v>
          </cell>
          <cell r="V953">
            <v>-121</v>
          </cell>
          <cell r="W953">
            <v>-92</v>
          </cell>
          <cell r="X953">
            <v>-61</v>
          </cell>
          <cell r="Y953">
            <v>-31</v>
          </cell>
          <cell r="Z953">
            <v>0</v>
          </cell>
          <cell r="AA953">
            <v>30</v>
          </cell>
          <cell r="AB953">
            <v>61</v>
          </cell>
          <cell r="AC953">
            <v>92</v>
          </cell>
          <cell r="AD953">
            <v>122</v>
          </cell>
          <cell r="AE953">
            <v>153</v>
          </cell>
          <cell r="AF953">
            <v>183</v>
          </cell>
          <cell r="AG953">
            <v>214</v>
          </cell>
          <cell r="AH953">
            <v>245</v>
          </cell>
          <cell r="AI953">
            <v>273</v>
          </cell>
          <cell r="AJ953">
            <v>304</v>
          </cell>
          <cell r="AK953">
            <v>334</v>
          </cell>
          <cell r="AL953">
            <v>365</v>
          </cell>
          <cell r="AM953">
            <v>395</v>
          </cell>
          <cell r="AN953">
            <v>426</v>
          </cell>
          <cell r="AO953">
            <v>457</v>
          </cell>
          <cell r="AP953">
            <v>487</v>
          </cell>
          <cell r="AQ953">
            <v>518</v>
          </cell>
          <cell r="AR953">
            <v>548</v>
          </cell>
        </row>
        <row r="954">
          <cell r="A954" t="str">
            <v>MYLAN LABS, INC.</v>
          </cell>
          <cell r="B954" t="str">
            <v>OMEPRAZOLE (RX) 08/2003 MYN</v>
          </cell>
          <cell r="C954" t="str">
            <v>Sales $</v>
          </cell>
          <cell r="D954" t="str">
            <v>08/2003 MYN</v>
          </cell>
          <cell r="F954" t="str">
            <v>08</v>
          </cell>
          <cell r="G954" t="str">
            <v>2003</v>
          </cell>
          <cell r="H954" t="str">
            <v>08/1/2003</v>
          </cell>
          <cell r="I954">
            <v>2710</v>
          </cell>
          <cell r="J954">
            <v>2741</v>
          </cell>
          <cell r="K954">
            <v>2769</v>
          </cell>
          <cell r="L954">
            <v>2800</v>
          </cell>
          <cell r="M954">
            <v>2830</v>
          </cell>
          <cell r="N954">
            <v>2861</v>
          </cell>
          <cell r="O954">
            <v>2891</v>
          </cell>
          <cell r="P954">
            <v>2922</v>
          </cell>
          <cell r="Q954">
            <v>2953</v>
          </cell>
          <cell r="R954">
            <v>2983</v>
          </cell>
          <cell r="S954">
            <v>3014</v>
          </cell>
          <cell r="T954">
            <v>3044</v>
          </cell>
          <cell r="U954">
            <v>3075</v>
          </cell>
          <cell r="V954">
            <v>3106</v>
          </cell>
          <cell r="W954">
            <v>3135</v>
          </cell>
          <cell r="X954">
            <v>3166</v>
          </cell>
          <cell r="Y954">
            <v>3196</v>
          </cell>
          <cell r="Z954">
            <v>3227</v>
          </cell>
          <cell r="AA954">
            <v>3257</v>
          </cell>
          <cell r="AB954">
            <v>3288</v>
          </cell>
          <cell r="AC954">
            <v>3319</v>
          </cell>
          <cell r="AD954">
            <v>3349</v>
          </cell>
          <cell r="AE954">
            <v>3380</v>
          </cell>
          <cell r="AF954">
            <v>3410</v>
          </cell>
          <cell r="AG954">
            <v>3441</v>
          </cell>
          <cell r="AH954">
            <v>3472</v>
          </cell>
          <cell r="AI954">
            <v>3500</v>
          </cell>
          <cell r="AJ954">
            <v>3531</v>
          </cell>
          <cell r="AK954">
            <v>3561</v>
          </cell>
          <cell r="AL954">
            <v>3592</v>
          </cell>
          <cell r="AM954">
            <v>3622</v>
          </cell>
          <cell r="AN954">
            <v>3653</v>
          </cell>
          <cell r="AO954">
            <v>3684</v>
          </cell>
          <cell r="AP954">
            <v>3714</v>
          </cell>
          <cell r="AQ954">
            <v>3745</v>
          </cell>
          <cell r="AR954">
            <v>3775</v>
          </cell>
        </row>
        <row r="955">
          <cell r="A955" t="str">
            <v>MYLAN LABS, INC.</v>
          </cell>
          <cell r="B955" t="str">
            <v>OMEPRAZOLE (RX) 09/2003 M/I</v>
          </cell>
          <cell r="C955" t="str">
            <v>Sales $</v>
          </cell>
          <cell r="D955" t="str">
            <v>09/2003 M/I</v>
          </cell>
          <cell r="F955" t="str">
            <v>09</v>
          </cell>
          <cell r="G955" t="str">
            <v>2003</v>
          </cell>
          <cell r="H955" t="str">
            <v>09/1/2003</v>
          </cell>
          <cell r="I955">
            <v>2679</v>
          </cell>
          <cell r="J955">
            <v>2710</v>
          </cell>
          <cell r="K955">
            <v>2738</v>
          </cell>
          <cell r="L955">
            <v>2769</v>
          </cell>
          <cell r="M955">
            <v>2799</v>
          </cell>
          <cell r="N955">
            <v>2830</v>
          </cell>
          <cell r="O955">
            <v>2860</v>
          </cell>
          <cell r="P955">
            <v>2891</v>
          </cell>
          <cell r="Q955">
            <v>2922</v>
          </cell>
          <cell r="R955">
            <v>2952</v>
          </cell>
          <cell r="S955">
            <v>2983</v>
          </cell>
          <cell r="T955">
            <v>3013</v>
          </cell>
          <cell r="U955">
            <v>3044</v>
          </cell>
          <cell r="V955">
            <v>3075</v>
          </cell>
          <cell r="W955">
            <v>3104</v>
          </cell>
          <cell r="X955">
            <v>3135</v>
          </cell>
          <cell r="Y955">
            <v>3165</v>
          </cell>
          <cell r="Z955">
            <v>3196</v>
          </cell>
          <cell r="AA955">
            <v>3226</v>
          </cell>
          <cell r="AB955">
            <v>3257</v>
          </cell>
          <cell r="AC955">
            <v>3288</v>
          </cell>
          <cell r="AD955">
            <v>3318</v>
          </cell>
          <cell r="AE955">
            <v>3349</v>
          </cell>
          <cell r="AF955">
            <v>3379</v>
          </cell>
          <cell r="AG955">
            <v>3410</v>
          </cell>
          <cell r="AH955">
            <v>3441</v>
          </cell>
          <cell r="AI955">
            <v>3469</v>
          </cell>
          <cell r="AJ955">
            <v>3500</v>
          </cell>
          <cell r="AK955">
            <v>3530</v>
          </cell>
          <cell r="AL955">
            <v>3561</v>
          </cell>
          <cell r="AM955">
            <v>3591</v>
          </cell>
          <cell r="AN955">
            <v>3622</v>
          </cell>
          <cell r="AO955">
            <v>3653</v>
          </cell>
          <cell r="AP955">
            <v>3683</v>
          </cell>
          <cell r="AQ955">
            <v>3714</v>
          </cell>
          <cell r="AR955">
            <v>3744</v>
          </cell>
        </row>
        <row r="956">
          <cell r="A956" t="str">
            <v>MYLAN LABS, INC.</v>
          </cell>
          <cell r="B956" t="str">
            <v>ONDANSETRON HCL 06/2007 MYN</v>
          </cell>
          <cell r="C956" t="str">
            <v>Sales $</v>
          </cell>
          <cell r="D956" t="str">
            <v>06/2007 MYN</v>
          </cell>
          <cell r="F956" t="str">
            <v>06</v>
          </cell>
          <cell r="G956" t="str">
            <v>2007</v>
          </cell>
          <cell r="H956" t="str">
            <v>06/1/2007</v>
          </cell>
          <cell r="I956">
            <v>1310</v>
          </cell>
          <cell r="J956">
            <v>1341</v>
          </cell>
          <cell r="K956">
            <v>1369</v>
          </cell>
          <cell r="L956">
            <v>1400</v>
          </cell>
          <cell r="M956">
            <v>1430</v>
          </cell>
          <cell r="N956">
            <v>1461</v>
          </cell>
          <cell r="O956">
            <v>1491</v>
          </cell>
          <cell r="P956">
            <v>1522</v>
          </cell>
          <cell r="Q956">
            <v>1553</v>
          </cell>
          <cell r="R956">
            <v>1583</v>
          </cell>
          <cell r="S956">
            <v>1614</v>
          </cell>
          <cell r="T956">
            <v>1644</v>
          </cell>
          <cell r="U956">
            <v>1675</v>
          </cell>
          <cell r="V956">
            <v>1706</v>
          </cell>
          <cell r="W956">
            <v>1735</v>
          </cell>
          <cell r="X956">
            <v>1766</v>
          </cell>
          <cell r="Y956">
            <v>1796</v>
          </cell>
          <cell r="Z956">
            <v>1827</v>
          </cell>
          <cell r="AA956">
            <v>1857</v>
          </cell>
          <cell r="AB956">
            <v>1888</v>
          </cell>
          <cell r="AC956">
            <v>1919</v>
          </cell>
          <cell r="AD956">
            <v>1949</v>
          </cell>
          <cell r="AE956">
            <v>1980</v>
          </cell>
          <cell r="AF956">
            <v>2010</v>
          </cell>
          <cell r="AG956">
            <v>2041</v>
          </cell>
          <cell r="AH956">
            <v>2072</v>
          </cell>
          <cell r="AI956">
            <v>2100</v>
          </cell>
          <cell r="AJ956">
            <v>2131</v>
          </cell>
          <cell r="AK956">
            <v>2161</v>
          </cell>
          <cell r="AL956">
            <v>2192</v>
          </cell>
          <cell r="AM956">
            <v>2222</v>
          </cell>
          <cell r="AN956">
            <v>2253</v>
          </cell>
          <cell r="AO956">
            <v>2284</v>
          </cell>
          <cell r="AP956">
            <v>2314</v>
          </cell>
          <cell r="AQ956">
            <v>2345</v>
          </cell>
          <cell r="AR956">
            <v>2375</v>
          </cell>
        </row>
        <row r="957">
          <cell r="A957" t="str">
            <v>MYLAN LABS, INC.</v>
          </cell>
          <cell r="B957" t="str">
            <v>ONDANSETRON HCL 07/2007 M/I</v>
          </cell>
          <cell r="C957" t="str">
            <v>Sales $</v>
          </cell>
          <cell r="D957" t="str">
            <v>07/2007 M/I</v>
          </cell>
          <cell r="F957" t="str">
            <v>07</v>
          </cell>
          <cell r="G957" t="str">
            <v>2007</v>
          </cell>
          <cell r="H957" t="str">
            <v>07/1/2007</v>
          </cell>
          <cell r="I957">
            <v>1280</v>
          </cell>
          <cell r="J957">
            <v>1311</v>
          </cell>
          <cell r="K957">
            <v>1339</v>
          </cell>
          <cell r="L957">
            <v>1370</v>
          </cell>
          <cell r="M957">
            <v>1400</v>
          </cell>
          <cell r="N957">
            <v>1431</v>
          </cell>
          <cell r="O957">
            <v>1461</v>
          </cell>
          <cell r="P957">
            <v>1492</v>
          </cell>
          <cell r="Q957">
            <v>1523</v>
          </cell>
          <cell r="R957">
            <v>1553</v>
          </cell>
          <cell r="S957">
            <v>1584</v>
          </cell>
          <cell r="T957">
            <v>1614</v>
          </cell>
          <cell r="U957">
            <v>1645</v>
          </cell>
          <cell r="V957">
            <v>1676</v>
          </cell>
          <cell r="W957">
            <v>1705</v>
          </cell>
          <cell r="X957">
            <v>1736</v>
          </cell>
          <cell r="Y957">
            <v>1766</v>
          </cell>
          <cell r="Z957">
            <v>1797</v>
          </cell>
          <cell r="AA957">
            <v>1827</v>
          </cell>
          <cell r="AB957">
            <v>1858</v>
          </cell>
          <cell r="AC957">
            <v>1889</v>
          </cell>
          <cell r="AD957">
            <v>1919</v>
          </cell>
          <cell r="AE957">
            <v>1950</v>
          </cell>
          <cell r="AF957">
            <v>1980</v>
          </cell>
          <cell r="AG957">
            <v>2011</v>
          </cell>
          <cell r="AH957">
            <v>2042</v>
          </cell>
          <cell r="AI957">
            <v>2070</v>
          </cell>
          <cell r="AJ957">
            <v>2101</v>
          </cell>
          <cell r="AK957">
            <v>2131</v>
          </cell>
          <cell r="AL957">
            <v>2162</v>
          </cell>
          <cell r="AM957">
            <v>2192</v>
          </cell>
          <cell r="AN957">
            <v>2223</v>
          </cell>
          <cell r="AO957">
            <v>2254</v>
          </cell>
          <cell r="AP957">
            <v>2284</v>
          </cell>
          <cell r="AQ957">
            <v>2315</v>
          </cell>
          <cell r="AR957">
            <v>2345</v>
          </cell>
        </row>
        <row r="958">
          <cell r="A958" t="str">
            <v>MYLAN LABS, INC.</v>
          </cell>
          <cell r="B958" t="str">
            <v>ONDANSETRON ODT 06/2007 MYN</v>
          </cell>
          <cell r="C958" t="str">
            <v>Sales $</v>
          </cell>
          <cell r="D958" t="str">
            <v>06/2007 MYN</v>
          </cell>
          <cell r="F958" t="str">
            <v>06</v>
          </cell>
          <cell r="G958" t="str">
            <v>2007</v>
          </cell>
          <cell r="H958" t="str">
            <v>06/1/2007</v>
          </cell>
          <cell r="I958">
            <v>1310</v>
          </cell>
          <cell r="J958">
            <v>1341</v>
          </cell>
          <cell r="K958">
            <v>1369</v>
          </cell>
          <cell r="L958">
            <v>1400</v>
          </cell>
          <cell r="M958">
            <v>1430</v>
          </cell>
          <cell r="N958">
            <v>1461</v>
          </cell>
          <cell r="O958">
            <v>1491</v>
          </cell>
          <cell r="P958">
            <v>1522</v>
          </cell>
          <cell r="Q958">
            <v>1553</v>
          </cell>
          <cell r="R958">
            <v>1583</v>
          </cell>
          <cell r="S958">
            <v>1614</v>
          </cell>
          <cell r="T958">
            <v>1644</v>
          </cell>
          <cell r="U958">
            <v>1675</v>
          </cell>
          <cell r="V958">
            <v>1706</v>
          </cell>
          <cell r="W958">
            <v>1735</v>
          </cell>
          <cell r="X958">
            <v>1766</v>
          </cell>
          <cell r="Y958">
            <v>1796</v>
          </cell>
          <cell r="Z958">
            <v>1827</v>
          </cell>
          <cell r="AA958">
            <v>1857</v>
          </cell>
          <cell r="AB958">
            <v>1888</v>
          </cell>
          <cell r="AC958">
            <v>1919</v>
          </cell>
          <cell r="AD958">
            <v>1949</v>
          </cell>
          <cell r="AE958">
            <v>1980</v>
          </cell>
          <cell r="AF958">
            <v>2010</v>
          </cell>
          <cell r="AG958">
            <v>2041</v>
          </cell>
          <cell r="AH958">
            <v>2072</v>
          </cell>
          <cell r="AI958">
            <v>2100</v>
          </cell>
          <cell r="AJ958">
            <v>2131</v>
          </cell>
          <cell r="AK958">
            <v>2161</v>
          </cell>
          <cell r="AL958">
            <v>2192</v>
          </cell>
          <cell r="AM958">
            <v>2222</v>
          </cell>
          <cell r="AN958">
            <v>2253</v>
          </cell>
          <cell r="AO958">
            <v>2284</v>
          </cell>
          <cell r="AP958">
            <v>2314</v>
          </cell>
          <cell r="AQ958">
            <v>2345</v>
          </cell>
          <cell r="AR958">
            <v>2375</v>
          </cell>
        </row>
        <row r="959">
          <cell r="A959" t="str">
            <v>MYLAN LABS, INC.</v>
          </cell>
          <cell r="B959" t="str">
            <v>ORPHENADRINE CIT 07/1998 MYN</v>
          </cell>
          <cell r="C959" t="str">
            <v>Sales $</v>
          </cell>
          <cell r="D959" t="str">
            <v>07/1998 MYN</v>
          </cell>
          <cell r="F959" t="str">
            <v>07</v>
          </cell>
          <cell r="G959" t="str">
            <v>1998</v>
          </cell>
          <cell r="H959" t="str">
            <v>07/1/1998</v>
          </cell>
          <cell r="I959">
            <v>4567</v>
          </cell>
          <cell r="J959">
            <v>4598</v>
          </cell>
          <cell r="K959">
            <v>4626</v>
          </cell>
          <cell r="L959">
            <v>4657</v>
          </cell>
          <cell r="M959">
            <v>4687</v>
          </cell>
          <cell r="N959">
            <v>4718</v>
          </cell>
          <cell r="O959">
            <v>4748</v>
          </cell>
          <cell r="P959">
            <v>4779</v>
          </cell>
          <cell r="Q959">
            <v>4810</v>
          </cell>
          <cell r="R959">
            <v>4840</v>
          </cell>
          <cell r="S959">
            <v>4871</v>
          </cell>
          <cell r="T959">
            <v>4901</v>
          </cell>
          <cell r="U959">
            <v>4932</v>
          </cell>
          <cell r="V959">
            <v>4963</v>
          </cell>
          <cell r="W959">
            <v>4992</v>
          </cell>
          <cell r="X959">
            <v>5023</v>
          </cell>
          <cell r="Y959">
            <v>5053</v>
          </cell>
          <cell r="Z959">
            <v>5084</v>
          </cell>
          <cell r="AA959">
            <v>5114</v>
          </cell>
          <cell r="AB959">
            <v>5145</v>
          </cell>
          <cell r="AC959">
            <v>5176</v>
          </cell>
          <cell r="AD959">
            <v>5206</v>
          </cell>
          <cell r="AE959">
            <v>5237</v>
          </cell>
          <cell r="AF959">
            <v>5267</v>
          </cell>
          <cell r="AG959">
            <v>5298</v>
          </cell>
          <cell r="AH959">
            <v>5329</v>
          </cell>
          <cell r="AI959">
            <v>5357</v>
          </cell>
          <cell r="AJ959">
            <v>5388</v>
          </cell>
          <cell r="AK959">
            <v>5418</v>
          </cell>
          <cell r="AL959">
            <v>5449</v>
          </cell>
          <cell r="AM959">
            <v>5479</v>
          </cell>
          <cell r="AN959">
            <v>5510</v>
          </cell>
          <cell r="AO959">
            <v>5541</v>
          </cell>
          <cell r="AP959">
            <v>5571</v>
          </cell>
          <cell r="AQ959">
            <v>5602</v>
          </cell>
          <cell r="AR959">
            <v>5632</v>
          </cell>
        </row>
        <row r="960">
          <cell r="A960" t="str">
            <v>MYLAN LABS, INC.</v>
          </cell>
          <cell r="B960" t="str">
            <v>ORPHENADRN/ASA/CAF 01/1999 MYN</v>
          </cell>
          <cell r="C960" t="str">
            <v>Sales $</v>
          </cell>
          <cell r="D960" t="str">
            <v>01/1999 MYN</v>
          </cell>
          <cell r="F960" t="str">
            <v>01</v>
          </cell>
          <cell r="G960" t="str">
            <v>1999</v>
          </cell>
          <cell r="H960" t="str">
            <v>01/1/1999</v>
          </cell>
          <cell r="I960">
            <v>4383</v>
          </cell>
          <cell r="J960">
            <v>4414</v>
          </cell>
          <cell r="K960">
            <v>4442</v>
          </cell>
          <cell r="L960">
            <v>4473</v>
          </cell>
          <cell r="M960">
            <v>4503</v>
          </cell>
          <cell r="N960">
            <v>4534</v>
          </cell>
          <cell r="O960">
            <v>4564</v>
          </cell>
          <cell r="P960">
            <v>4595</v>
          </cell>
          <cell r="Q960">
            <v>4626</v>
          </cell>
          <cell r="R960">
            <v>4656</v>
          </cell>
          <cell r="S960">
            <v>4687</v>
          </cell>
          <cell r="T960">
            <v>4717</v>
          </cell>
          <cell r="U960">
            <v>4748</v>
          </cell>
          <cell r="V960">
            <v>4779</v>
          </cell>
          <cell r="W960">
            <v>4808</v>
          </cell>
          <cell r="X960">
            <v>4839</v>
          </cell>
          <cell r="Y960">
            <v>4869</v>
          </cell>
          <cell r="Z960">
            <v>4900</v>
          </cell>
          <cell r="AA960">
            <v>4930</v>
          </cell>
          <cell r="AB960">
            <v>4961</v>
          </cell>
          <cell r="AC960">
            <v>4992</v>
          </cell>
          <cell r="AD960">
            <v>5022</v>
          </cell>
          <cell r="AE960">
            <v>5053</v>
          </cell>
          <cell r="AF960">
            <v>5083</v>
          </cell>
          <cell r="AG960">
            <v>5114</v>
          </cell>
          <cell r="AH960">
            <v>5145</v>
          </cell>
          <cell r="AI960">
            <v>5173</v>
          </cell>
          <cell r="AJ960">
            <v>5204</v>
          </cell>
          <cell r="AK960">
            <v>5234</v>
          </cell>
          <cell r="AL960">
            <v>5265</v>
          </cell>
          <cell r="AM960">
            <v>5295</v>
          </cell>
          <cell r="AN960">
            <v>5326</v>
          </cell>
          <cell r="AO960">
            <v>5357</v>
          </cell>
          <cell r="AP960">
            <v>5387</v>
          </cell>
          <cell r="AQ960">
            <v>5418</v>
          </cell>
          <cell r="AR960">
            <v>5448</v>
          </cell>
        </row>
        <row r="961">
          <cell r="A961" t="str">
            <v>MYLAN LABS, INC.</v>
          </cell>
          <cell r="B961" t="str">
            <v>OXAPROZIN 04/2002 MYN</v>
          </cell>
          <cell r="C961" t="str">
            <v>Sales $</v>
          </cell>
          <cell r="D961" t="str">
            <v>04/2002 MYN</v>
          </cell>
          <cell r="F961" t="str">
            <v>04</v>
          </cell>
          <cell r="G961" t="str">
            <v>2002</v>
          </cell>
          <cell r="H961" t="str">
            <v>04/1/2002</v>
          </cell>
          <cell r="I961">
            <v>3197</v>
          </cell>
          <cell r="J961">
            <v>3228</v>
          </cell>
          <cell r="K961">
            <v>3256</v>
          </cell>
          <cell r="L961">
            <v>3287</v>
          </cell>
          <cell r="M961">
            <v>3317</v>
          </cell>
          <cell r="N961">
            <v>3348</v>
          </cell>
          <cell r="O961">
            <v>3378</v>
          </cell>
          <cell r="P961">
            <v>3409</v>
          </cell>
          <cell r="Q961">
            <v>3440</v>
          </cell>
          <cell r="R961">
            <v>3470</v>
          </cell>
          <cell r="S961">
            <v>3501</v>
          </cell>
          <cell r="T961">
            <v>3531</v>
          </cell>
          <cell r="U961">
            <v>3562</v>
          </cell>
          <cell r="V961">
            <v>3593</v>
          </cell>
          <cell r="W961">
            <v>3622</v>
          </cell>
          <cell r="X961">
            <v>3653</v>
          </cell>
          <cell r="Y961">
            <v>3683</v>
          </cell>
          <cell r="Z961">
            <v>3714</v>
          </cell>
          <cell r="AA961">
            <v>3744</v>
          </cell>
          <cell r="AB961">
            <v>3775</v>
          </cell>
          <cell r="AC961">
            <v>3806</v>
          </cell>
          <cell r="AD961">
            <v>3836</v>
          </cell>
          <cell r="AE961">
            <v>3867</v>
          </cell>
          <cell r="AF961">
            <v>3897</v>
          </cell>
          <cell r="AG961">
            <v>3928</v>
          </cell>
          <cell r="AH961">
            <v>3959</v>
          </cell>
          <cell r="AI961">
            <v>3987</v>
          </cell>
          <cell r="AJ961">
            <v>4018</v>
          </cell>
          <cell r="AK961">
            <v>4048</v>
          </cell>
          <cell r="AL961">
            <v>4079</v>
          </cell>
          <cell r="AM961">
            <v>4109</v>
          </cell>
          <cell r="AN961">
            <v>4140</v>
          </cell>
          <cell r="AO961">
            <v>4171</v>
          </cell>
          <cell r="AP961">
            <v>4201</v>
          </cell>
          <cell r="AQ961">
            <v>4232</v>
          </cell>
          <cell r="AR961">
            <v>4262</v>
          </cell>
        </row>
        <row r="962">
          <cell r="A962" t="str">
            <v>MYLAN LABS, INC.</v>
          </cell>
          <cell r="B962" t="str">
            <v>OXYBUTYNIN CL 07/1989 M/I</v>
          </cell>
          <cell r="C962" t="str">
            <v>Sales $</v>
          </cell>
          <cell r="D962" t="str">
            <v>07/1989 M/I</v>
          </cell>
          <cell r="F962" t="str">
            <v>07</v>
          </cell>
          <cell r="G962" t="str">
            <v>1989</v>
          </cell>
          <cell r="H962" t="str">
            <v>07/1/1989</v>
          </cell>
          <cell r="I962">
            <v>7854</v>
          </cell>
          <cell r="J962">
            <v>7885</v>
          </cell>
          <cell r="K962">
            <v>7913</v>
          </cell>
          <cell r="L962">
            <v>7944</v>
          </cell>
          <cell r="M962">
            <v>7974</v>
          </cell>
          <cell r="N962">
            <v>8005</v>
          </cell>
          <cell r="O962">
            <v>8035</v>
          </cell>
          <cell r="P962">
            <v>8066</v>
          </cell>
          <cell r="Q962">
            <v>8097</v>
          </cell>
          <cell r="R962">
            <v>8127</v>
          </cell>
          <cell r="S962">
            <v>8158</v>
          </cell>
          <cell r="T962">
            <v>8188</v>
          </cell>
          <cell r="U962">
            <v>8219</v>
          </cell>
          <cell r="V962">
            <v>8250</v>
          </cell>
          <cell r="W962">
            <v>8279</v>
          </cell>
          <cell r="X962">
            <v>8310</v>
          </cell>
          <cell r="Y962">
            <v>8340</v>
          </cell>
          <cell r="Z962">
            <v>8371</v>
          </cell>
          <cell r="AA962">
            <v>8401</v>
          </cell>
          <cell r="AB962">
            <v>8432</v>
          </cell>
          <cell r="AC962">
            <v>8463</v>
          </cell>
          <cell r="AD962">
            <v>8493</v>
          </cell>
          <cell r="AE962">
            <v>8524</v>
          </cell>
          <cell r="AF962">
            <v>8554</v>
          </cell>
          <cell r="AG962">
            <v>8585</v>
          </cell>
          <cell r="AH962">
            <v>8616</v>
          </cell>
          <cell r="AI962">
            <v>8644</v>
          </cell>
          <cell r="AJ962">
            <v>8675</v>
          </cell>
          <cell r="AK962">
            <v>8705</v>
          </cell>
          <cell r="AL962">
            <v>8736</v>
          </cell>
          <cell r="AM962">
            <v>8766</v>
          </cell>
          <cell r="AN962">
            <v>8797</v>
          </cell>
          <cell r="AO962">
            <v>8828</v>
          </cell>
          <cell r="AP962">
            <v>8858</v>
          </cell>
          <cell r="AQ962">
            <v>8889</v>
          </cell>
          <cell r="AR962">
            <v>8919</v>
          </cell>
        </row>
        <row r="963">
          <cell r="A963" t="str">
            <v>MYLAN LABS, INC.</v>
          </cell>
          <cell r="B963" t="str">
            <v>OXYBUTYNIN CL ER 03/2005 MYN</v>
          </cell>
          <cell r="C963" t="str">
            <v>Sales $</v>
          </cell>
          <cell r="D963" t="str">
            <v>03/2005 MYN</v>
          </cell>
          <cell r="F963" t="str">
            <v>03</v>
          </cell>
          <cell r="G963" t="str">
            <v>2005</v>
          </cell>
          <cell r="H963" t="str">
            <v>03/1/2005</v>
          </cell>
          <cell r="I963">
            <v>2132</v>
          </cell>
          <cell r="J963">
            <v>2163</v>
          </cell>
          <cell r="K963">
            <v>2191</v>
          </cell>
          <cell r="L963">
            <v>2222</v>
          </cell>
          <cell r="M963">
            <v>2252</v>
          </cell>
          <cell r="N963">
            <v>2283</v>
          </cell>
          <cell r="O963">
            <v>2313</v>
          </cell>
          <cell r="P963">
            <v>2344</v>
          </cell>
          <cell r="Q963">
            <v>2375</v>
          </cell>
          <cell r="R963">
            <v>2405</v>
          </cell>
          <cell r="S963">
            <v>2436</v>
          </cell>
          <cell r="T963">
            <v>2466</v>
          </cell>
          <cell r="U963">
            <v>2497</v>
          </cell>
          <cell r="V963">
            <v>2528</v>
          </cell>
          <cell r="W963">
            <v>2557</v>
          </cell>
          <cell r="X963">
            <v>2588</v>
          </cell>
          <cell r="Y963">
            <v>2618</v>
          </cell>
          <cell r="Z963">
            <v>2649</v>
          </cell>
          <cell r="AA963">
            <v>2679</v>
          </cell>
          <cell r="AB963">
            <v>2710</v>
          </cell>
          <cell r="AC963">
            <v>2741</v>
          </cell>
          <cell r="AD963">
            <v>2771</v>
          </cell>
          <cell r="AE963">
            <v>2802</v>
          </cell>
          <cell r="AF963">
            <v>2832</v>
          </cell>
          <cell r="AG963">
            <v>2863</v>
          </cell>
          <cell r="AH963">
            <v>2894</v>
          </cell>
          <cell r="AI963">
            <v>2922</v>
          </cell>
          <cell r="AJ963">
            <v>2953</v>
          </cell>
          <cell r="AK963">
            <v>2983</v>
          </cell>
          <cell r="AL963">
            <v>3014</v>
          </cell>
          <cell r="AM963">
            <v>3044</v>
          </cell>
          <cell r="AN963">
            <v>3075</v>
          </cell>
          <cell r="AO963">
            <v>3106</v>
          </cell>
          <cell r="AP963">
            <v>3136</v>
          </cell>
          <cell r="AQ963">
            <v>3167</v>
          </cell>
          <cell r="AR963">
            <v>3197</v>
          </cell>
        </row>
        <row r="964">
          <cell r="A964" t="str">
            <v>MYLAN LABS, INC.</v>
          </cell>
          <cell r="B964" t="str">
            <v>OXYBUTYNIN CL ER 12/2006 M/I</v>
          </cell>
          <cell r="C964" t="str">
            <v>Sales $</v>
          </cell>
          <cell r="D964" t="str">
            <v>12/2006 M/I</v>
          </cell>
          <cell r="F964" t="str">
            <v>12</v>
          </cell>
          <cell r="G964" t="str">
            <v>2006</v>
          </cell>
          <cell r="H964" t="str">
            <v>12/1/2006</v>
          </cell>
          <cell r="I964">
            <v>1492</v>
          </cell>
          <cell r="J964">
            <v>1523</v>
          </cell>
          <cell r="K964">
            <v>1551</v>
          </cell>
          <cell r="L964">
            <v>1582</v>
          </cell>
          <cell r="M964">
            <v>1612</v>
          </cell>
          <cell r="N964">
            <v>1643</v>
          </cell>
          <cell r="O964">
            <v>1673</v>
          </cell>
          <cell r="P964">
            <v>1704</v>
          </cell>
          <cell r="Q964">
            <v>1735</v>
          </cell>
          <cell r="R964">
            <v>1765</v>
          </cell>
          <cell r="S964">
            <v>1796</v>
          </cell>
          <cell r="T964">
            <v>1826</v>
          </cell>
          <cell r="U964">
            <v>1857</v>
          </cell>
          <cell r="V964">
            <v>1888</v>
          </cell>
          <cell r="W964">
            <v>1917</v>
          </cell>
          <cell r="X964">
            <v>1948</v>
          </cell>
          <cell r="Y964">
            <v>1978</v>
          </cell>
          <cell r="Z964">
            <v>2009</v>
          </cell>
          <cell r="AA964">
            <v>2039</v>
          </cell>
          <cell r="AB964">
            <v>2070</v>
          </cell>
          <cell r="AC964">
            <v>2101</v>
          </cell>
          <cell r="AD964">
            <v>2131</v>
          </cell>
          <cell r="AE964">
            <v>2162</v>
          </cell>
          <cell r="AF964">
            <v>2192</v>
          </cell>
          <cell r="AG964">
            <v>2223</v>
          </cell>
          <cell r="AH964">
            <v>2254</v>
          </cell>
          <cell r="AI964">
            <v>2282</v>
          </cell>
          <cell r="AJ964">
            <v>2313</v>
          </cell>
          <cell r="AK964">
            <v>2343</v>
          </cell>
          <cell r="AL964">
            <v>2374</v>
          </cell>
          <cell r="AM964">
            <v>2404</v>
          </cell>
          <cell r="AN964">
            <v>2435</v>
          </cell>
          <cell r="AO964">
            <v>2466</v>
          </cell>
          <cell r="AP964">
            <v>2496</v>
          </cell>
          <cell r="AQ964">
            <v>2527</v>
          </cell>
          <cell r="AR964">
            <v>2557</v>
          </cell>
        </row>
        <row r="965">
          <cell r="A965" t="str">
            <v>MYLAN LABS, INC.</v>
          </cell>
          <cell r="B965" t="str">
            <v>OXYCODONE HCL 05/2011 MYN</v>
          </cell>
          <cell r="C965" t="str">
            <v>Sales $</v>
          </cell>
          <cell r="D965" t="str">
            <v>05/2011 MYN</v>
          </cell>
          <cell r="F965" t="str">
            <v>05</v>
          </cell>
          <cell r="G965" t="str">
            <v>2011</v>
          </cell>
          <cell r="H965" t="str">
            <v>05/1/2011</v>
          </cell>
          <cell r="I965">
            <v>-120</v>
          </cell>
          <cell r="J965">
            <v>-89</v>
          </cell>
          <cell r="K965">
            <v>-61</v>
          </cell>
          <cell r="L965">
            <v>-30</v>
          </cell>
          <cell r="M965">
            <v>0</v>
          </cell>
          <cell r="N965">
            <v>31</v>
          </cell>
          <cell r="O965">
            <v>61</v>
          </cell>
          <cell r="P965">
            <v>92</v>
          </cell>
          <cell r="Q965">
            <v>123</v>
          </cell>
          <cell r="R965">
            <v>153</v>
          </cell>
          <cell r="S965">
            <v>184</v>
          </cell>
          <cell r="T965">
            <v>214</v>
          </cell>
          <cell r="U965">
            <v>245</v>
          </cell>
          <cell r="V965">
            <v>276</v>
          </cell>
          <cell r="W965">
            <v>305</v>
          </cell>
          <cell r="X965">
            <v>336</v>
          </cell>
          <cell r="Y965">
            <v>366</v>
          </cell>
          <cell r="Z965">
            <v>397</v>
          </cell>
          <cell r="AA965">
            <v>427</v>
          </cell>
          <cell r="AB965">
            <v>458</v>
          </cell>
          <cell r="AC965">
            <v>489</v>
          </cell>
          <cell r="AD965">
            <v>519</v>
          </cell>
          <cell r="AE965">
            <v>550</v>
          </cell>
          <cell r="AF965">
            <v>580</v>
          </cell>
          <cell r="AG965">
            <v>611</v>
          </cell>
          <cell r="AH965">
            <v>642</v>
          </cell>
          <cell r="AI965">
            <v>670</v>
          </cell>
          <cell r="AJ965">
            <v>701</v>
          </cell>
          <cell r="AK965">
            <v>731</v>
          </cell>
          <cell r="AL965">
            <v>762</v>
          </cell>
          <cell r="AM965">
            <v>792</v>
          </cell>
          <cell r="AN965">
            <v>823</v>
          </cell>
          <cell r="AO965">
            <v>854</v>
          </cell>
          <cell r="AP965">
            <v>884</v>
          </cell>
          <cell r="AQ965">
            <v>915</v>
          </cell>
          <cell r="AR965">
            <v>945</v>
          </cell>
        </row>
        <row r="966">
          <cell r="A966" t="str">
            <v>MYLAN LABS, INC.</v>
          </cell>
          <cell r="B966" t="str">
            <v>OXYCODONE/APAP 12/2008 MYN</v>
          </cell>
          <cell r="C966" t="str">
            <v>Sales $</v>
          </cell>
          <cell r="D966" t="str">
            <v>12/2008 MYN</v>
          </cell>
          <cell r="F966" t="str">
            <v>12</v>
          </cell>
          <cell r="G966" t="str">
            <v>2008</v>
          </cell>
          <cell r="H966" t="str">
            <v>12/1/2008</v>
          </cell>
          <cell r="I966">
            <v>761</v>
          </cell>
          <cell r="J966">
            <v>792</v>
          </cell>
          <cell r="K966">
            <v>820</v>
          </cell>
          <cell r="L966">
            <v>851</v>
          </cell>
          <cell r="M966">
            <v>881</v>
          </cell>
          <cell r="N966">
            <v>912</v>
          </cell>
          <cell r="O966">
            <v>942</v>
          </cell>
          <cell r="P966">
            <v>973</v>
          </cell>
          <cell r="Q966">
            <v>1004</v>
          </cell>
          <cell r="R966">
            <v>1034</v>
          </cell>
          <cell r="S966">
            <v>1065</v>
          </cell>
          <cell r="T966">
            <v>1095</v>
          </cell>
          <cell r="U966">
            <v>1126</v>
          </cell>
          <cell r="V966">
            <v>1157</v>
          </cell>
          <cell r="W966">
            <v>1186</v>
          </cell>
          <cell r="X966">
            <v>1217</v>
          </cell>
          <cell r="Y966">
            <v>1247</v>
          </cell>
          <cell r="Z966">
            <v>1278</v>
          </cell>
          <cell r="AA966">
            <v>1308</v>
          </cell>
          <cell r="AB966">
            <v>1339</v>
          </cell>
          <cell r="AC966">
            <v>1370</v>
          </cell>
          <cell r="AD966">
            <v>1400</v>
          </cell>
          <cell r="AE966">
            <v>1431</v>
          </cell>
          <cell r="AF966">
            <v>1461</v>
          </cell>
          <cell r="AG966">
            <v>1492</v>
          </cell>
          <cell r="AH966">
            <v>1523</v>
          </cell>
          <cell r="AI966">
            <v>1551</v>
          </cell>
          <cell r="AJ966">
            <v>1582</v>
          </cell>
          <cell r="AK966">
            <v>1612</v>
          </cell>
          <cell r="AL966">
            <v>1643</v>
          </cell>
          <cell r="AM966">
            <v>1673</v>
          </cell>
          <cell r="AN966">
            <v>1704</v>
          </cell>
          <cell r="AO966">
            <v>1735</v>
          </cell>
          <cell r="AP966">
            <v>1765</v>
          </cell>
          <cell r="AQ966">
            <v>1796</v>
          </cell>
          <cell r="AR966">
            <v>1826</v>
          </cell>
        </row>
        <row r="967">
          <cell r="A967" t="str">
            <v>MYLAN LABS, INC.</v>
          </cell>
          <cell r="B967" t="str">
            <v>OXYCODONE/ASA 05/2011 MYN</v>
          </cell>
          <cell r="C967" t="str">
            <v>Sales $</v>
          </cell>
          <cell r="D967" t="str">
            <v>05/2011 MYN</v>
          </cell>
          <cell r="F967" t="str">
            <v>05</v>
          </cell>
          <cell r="G967" t="str">
            <v>2011</v>
          </cell>
          <cell r="H967" t="str">
            <v>05/1/2011</v>
          </cell>
          <cell r="I967">
            <v>-120</v>
          </cell>
          <cell r="J967">
            <v>-89</v>
          </cell>
          <cell r="K967">
            <v>-61</v>
          </cell>
          <cell r="L967">
            <v>-30</v>
          </cell>
          <cell r="M967">
            <v>0</v>
          </cell>
          <cell r="N967">
            <v>31</v>
          </cell>
          <cell r="O967">
            <v>61</v>
          </cell>
          <cell r="P967">
            <v>92</v>
          </cell>
          <cell r="Q967">
            <v>123</v>
          </cell>
          <cell r="R967">
            <v>153</v>
          </cell>
          <cell r="S967">
            <v>184</v>
          </cell>
          <cell r="T967">
            <v>214</v>
          </cell>
          <cell r="U967">
            <v>245</v>
          </cell>
          <cell r="V967">
            <v>276</v>
          </cell>
          <cell r="W967">
            <v>305</v>
          </cell>
          <cell r="X967">
            <v>336</v>
          </cell>
          <cell r="Y967">
            <v>366</v>
          </cell>
          <cell r="Z967">
            <v>397</v>
          </cell>
          <cell r="AA967">
            <v>427</v>
          </cell>
          <cell r="AB967">
            <v>458</v>
          </cell>
          <cell r="AC967">
            <v>489</v>
          </cell>
          <cell r="AD967">
            <v>519</v>
          </cell>
          <cell r="AE967">
            <v>550</v>
          </cell>
          <cell r="AF967">
            <v>580</v>
          </cell>
          <cell r="AG967">
            <v>611</v>
          </cell>
          <cell r="AH967">
            <v>642</v>
          </cell>
          <cell r="AI967">
            <v>670</v>
          </cell>
          <cell r="AJ967">
            <v>701</v>
          </cell>
          <cell r="AK967">
            <v>731</v>
          </cell>
          <cell r="AL967">
            <v>762</v>
          </cell>
          <cell r="AM967">
            <v>792</v>
          </cell>
          <cell r="AN967">
            <v>823</v>
          </cell>
          <cell r="AO967">
            <v>854</v>
          </cell>
          <cell r="AP967">
            <v>884</v>
          </cell>
          <cell r="AQ967">
            <v>915</v>
          </cell>
          <cell r="AR967">
            <v>945</v>
          </cell>
        </row>
        <row r="968">
          <cell r="A968" t="str">
            <v>MYLAN LABS, INC.</v>
          </cell>
          <cell r="B968" t="str">
            <v>PANTOPRAZOLE SOD 01/2011 MYN</v>
          </cell>
          <cell r="C968" t="str">
            <v>Sales $</v>
          </cell>
          <cell r="D968" t="str">
            <v>01/2011 MYN</v>
          </cell>
          <cell r="F968" t="str">
            <v>01</v>
          </cell>
          <cell r="G968" t="str">
            <v>2011</v>
          </cell>
          <cell r="H968" t="str">
            <v>01/1/2011</v>
          </cell>
          <cell r="I968">
            <v>0</v>
          </cell>
          <cell r="J968">
            <v>31</v>
          </cell>
          <cell r="K968">
            <v>59</v>
          </cell>
          <cell r="L968">
            <v>90</v>
          </cell>
          <cell r="M968">
            <v>120</v>
          </cell>
          <cell r="N968">
            <v>151</v>
          </cell>
          <cell r="O968">
            <v>181</v>
          </cell>
          <cell r="P968">
            <v>212</v>
          </cell>
          <cell r="Q968">
            <v>243</v>
          </cell>
          <cell r="R968">
            <v>273</v>
          </cell>
          <cell r="S968">
            <v>304</v>
          </cell>
          <cell r="T968">
            <v>334</v>
          </cell>
          <cell r="U968">
            <v>365</v>
          </cell>
          <cell r="V968">
            <v>396</v>
          </cell>
          <cell r="W968">
            <v>425</v>
          </cell>
          <cell r="X968">
            <v>456</v>
          </cell>
          <cell r="Y968">
            <v>486</v>
          </cell>
          <cell r="Z968">
            <v>517</v>
          </cell>
          <cell r="AA968">
            <v>547</v>
          </cell>
          <cell r="AB968">
            <v>578</v>
          </cell>
          <cell r="AC968">
            <v>609</v>
          </cell>
          <cell r="AD968">
            <v>639</v>
          </cell>
          <cell r="AE968">
            <v>670</v>
          </cell>
          <cell r="AF968">
            <v>700</v>
          </cell>
          <cell r="AG968">
            <v>731</v>
          </cell>
          <cell r="AH968">
            <v>762</v>
          </cell>
          <cell r="AI968">
            <v>790</v>
          </cell>
          <cell r="AJ968">
            <v>821</v>
          </cell>
          <cell r="AK968">
            <v>851</v>
          </cell>
          <cell r="AL968">
            <v>882</v>
          </cell>
          <cell r="AM968">
            <v>912</v>
          </cell>
          <cell r="AN968">
            <v>943</v>
          </cell>
          <cell r="AO968">
            <v>974</v>
          </cell>
          <cell r="AP968">
            <v>1004</v>
          </cell>
          <cell r="AQ968">
            <v>1035</v>
          </cell>
          <cell r="AR968">
            <v>1065</v>
          </cell>
        </row>
        <row r="969">
          <cell r="A969" t="str">
            <v>MYLAN LABS, INC.</v>
          </cell>
          <cell r="B969" t="str">
            <v>PANTOPRAZOLE SOD 03/2011 M/I</v>
          </cell>
          <cell r="C969" t="str">
            <v>Sales $</v>
          </cell>
          <cell r="D969" t="str">
            <v>03/2011 M/I</v>
          </cell>
          <cell r="F969" t="str">
            <v>03</v>
          </cell>
          <cell r="G969" t="str">
            <v>2011</v>
          </cell>
          <cell r="H969" t="str">
            <v>03/1/2011</v>
          </cell>
          <cell r="I969">
            <v>-59</v>
          </cell>
          <cell r="J969">
            <v>-28</v>
          </cell>
          <cell r="K969">
            <v>0</v>
          </cell>
          <cell r="L969">
            <v>31</v>
          </cell>
          <cell r="M969">
            <v>61</v>
          </cell>
          <cell r="N969">
            <v>92</v>
          </cell>
          <cell r="O969">
            <v>122</v>
          </cell>
          <cell r="P969">
            <v>153</v>
          </cell>
          <cell r="Q969">
            <v>184</v>
          </cell>
          <cell r="R969">
            <v>214</v>
          </cell>
          <cell r="S969">
            <v>245</v>
          </cell>
          <cell r="T969">
            <v>275</v>
          </cell>
          <cell r="U969">
            <v>306</v>
          </cell>
          <cell r="V969">
            <v>337</v>
          </cell>
          <cell r="W969">
            <v>366</v>
          </cell>
          <cell r="X969">
            <v>397</v>
          </cell>
          <cell r="Y969">
            <v>427</v>
          </cell>
          <cell r="Z969">
            <v>458</v>
          </cell>
          <cell r="AA969">
            <v>488</v>
          </cell>
          <cell r="AB969">
            <v>519</v>
          </cell>
          <cell r="AC969">
            <v>550</v>
          </cell>
          <cell r="AD969">
            <v>580</v>
          </cell>
          <cell r="AE969">
            <v>611</v>
          </cell>
          <cell r="AF969">
            <v>641</v>
          </cell>
          <cell r="AG969">
            <v>672</v>
          </cell>
          <cell r="AH969">
            <v>703</v>
          </cell>
          <cell r="AI969">
            <v>731</v>
          </cell>
          <cell r="AJ969">
            <v>762</v>
          </cell>
          <cell r="AK969">
            <v>792</v>
          </cell>
          <cell r="AL969">
            <v>823</v>
          </cell>
          <cell r="AM969">
            <v>853</v>
          </cell>
          <cell r="AN969">
            <v>884</v>
          </cell>
          <cell r="AO969">
            <v>915</v>
          </cell>
          <cell r="AP969">
            <v>945</v>
          </cell>
          <cell r="AQ969">
            <v>976</v>
          </cell>
          <cell r="AR969">
            <v>1006</v>
          </cell>
        </row>
        <row r="970">
          <cell r="A970" t="str">
            <v>MYLAN LABS, INC.</v>
          </cell>
          <cell r="B970" t="str">
            <v>PAROXETINE HCL 01/2006 M/I</v>
          </cell>
          <cell r="C970" t="str">
            <v>Sales $</v>
          </cell>
          <cell r="D970" t="str">
            <v>01/2006 M/I</v>
          </cell>
          <cell r="F970" t="str">
            <v>01</v>
          </cell>
          <cell r="G970" t="str">
            <v>2006</v>
          </cell>
          <cell r="H970" t="str">
            <v>01/1/2006</v>
          </cell>
          <cell r="I970">
            <v>1826</v>
          </cell>
          <cell r="J970">
            <v>1857</v>
          </cell>
          <cell r="K970">
            <v>1885</v>
          </cell>
          <cell r="L970">
            <v>1916</v>
          </cell>
          <cell r="M970">
            <v>1946</v>
          </cell>
          <cell r="N970">
            <v>1977</v>
          </cell>
          <cell r="O970">
            <v>2007</v>
          </cell>
          <cell r="P970">
            <v>2038</v>
          </cell>
          <cell r="Q970">
            <v>2069</v>
          </cell>
          <cell r="R970">
            <v>2099</v>
          </cell>
          <cell r="S970">
            <v>2130</v>
          </cell>
          <cell r="T970">
            <v>2160</v>
          </cell>
          <cell r="U970">
            <v>2191</v>
          </cell>
          <cell r="V970">
            <v>2222</v>
          </cell>
          <cell r="W970">
            <v>2251</v>
          </cell>
          <cell r="X970">
            <v>2282</v>
          </cell>
          <cell r="Y970">
            <v>2312</v>
          </cell>
          <cell r="Z970">
            <v>2343</v>
          </cell>
          <cell r="AA970">
            <v>2373</v>
          </cell>
          <cell r="AB970">
            <v>2404</v>
          </cell>
          <cell r="AC970">
            <v>2435</v>
          </cell>
          <cell r="AD970">
            <v>2465</v>
          </cell>
          <cell r="AE970">
            <v>2496</v>
          </cell>
          <cell r="AF970">
            <v>2526</v>
          </cell>
          <cell r="AG970">
            <v>2557</v>
          </cell>
          <cell r="AH970">
            <v>2588</v>
          </cell>
          <cell r="AI970">
            <v>2616</v>
          </cell>
          <cell r="AJ970">
            <v>2647</v>
          </cell>
          <cell r="AK970">
            <v>2677</v>
          </cell>
          <cell r="AL970">
            <v>2708</v>
          </cell>
          <cell r="AM970">
            <v>2738</v>
          </cell>
          <cell r="AN970">
            <v>2769</v>
          </cell>
          <cell r="AO970">
            <v>2800</v>
          </cell>
          <cell r="AP970">
            <v>2830</v>
          </cell>
          <cell r="AQ970">
            <v>2861</v>
          </cell>
          <cell r="AR970">
            <v>2891</v>
          </cell>
        </row>
        <row r="971">
          <cell r="A971" t="str">
            <v>MYLAN LABS, INC.</v>
          </cell>
          <cell r="B971" t="str">
            <v>PAROXETINE HCL 05/2008 MYN</v>
          </cell>
          <cell r="C971" t="str">
            <v>Sales $</v>
          </cell>
          <cell r="D971" t="str">
            <v>05/2008 MYN</v>
          </cell>
          <cell r="F971" t="str">
            <v>05</v>
          </cell>
          <cell r="G971" t="str">
            <v>2008</v>
          </cell>
          <cell r="H971" t="str">
            <v>05/1/2008</v>
          </cell>
          <cell r="I971">
            <v>975</v>
          </cell>
          <cell r="J971">
            <v>1006</v>
          </cell>
          <cell r="K971">
            <v>1034</v>
          </cell>
          <cell r="L971">
            <v>1065</v>
          </cell>
          <cell r="M971">
            <v>1095</v>
          </cell>
          <cell r="N971">
            <v>1126</v>
          </cell>
          <cell r="O971">
            <v>1156</v>
          </cell>
          <cell r="P971">
            <v>1187</v>
          </cell>
          <cell r="Q971">
            <v>1218</v>
          </cell>
          <cell r="R971">
            <v>1248</v>
          </cell>
          <cell r="S971">
            <v>1279</v>
          </cell>
          <cell r="T971">
            <v>1309</v>
          </cell>
          <cell r="U971">
            <v>1340</v>
          </cell>
          <cell r="V971">
            <v>1371</v>
          </cell>
          <cell r="W971">
            <v>1400</v>
          </cell>
          <cell r="X971">
            <v>1431</v>
          </cell>
          <cell r="Y971">
            <v>1461</v>
          </cell>
          <cell r="Z971">
            <v>1492</v>
          </cell>
          <cell r="AA971">
            <v>1522</v>
          </cell>
          <cell r="AB971">
            <v>1553</v>
          </cell>
          <cell r="AC971">
            <v>1584</v>
          </cell>
          <cell r="AD971">
            <v>1614</v>
          </cell>
          <cell r="AE971">
            <v>1645</v>
          </cell>
          <cell r="AF971">
            <v>1675</v>
          </cell>
          <cell r="AG971">
            <v>1706</v>
          </cell>
          <cell r="AH971">
            <v>1737</v>
          </cell>
          <cell r="AI971">
            <v>1765</v>
          </cell>
          <cell r="AJ971">
            <v>1796</v>
          </cell>
          <cell r="AK971">
            <v>1826</v>
          </cell>
          <cell r="AL971">
            <v>1857</v>
          </cell>
          <cell r="AM971">
            <v>1887</v>
          </cell>
          <cell r="AN971">
            <v>1918</v>
          </cell>
          <cell r="AO971">
            <v>1949</v>
          </cell>
          <cell r="AP971">
            <v>1979</v>
          </cell>
          <cell r="AQ971">
            <v>2010</v>
          </cell>
          <cell r="AR971">
            <v>2040</v>
          </cell>
        </row>
        <row r="972">
          <cell r="A972" t="str">
            <v>MYLAN LABS, INC.</v>
          </cell>
          <cell r="B972" t="str">
            <v>PAROXETINE HCL ER 05/2008 MYN</v>
          </cell>
          <cell r="C972" t="str">
            <v>Sales $</v>
          </cell>
          <cell r="D972" t="str">
            <v>05/2008 MYN</v>
          </cell>
          <cell r="F972" t="str">
            <v>05</v>
          </cell>
          <cell r="G972" t="str">
            <v>2008</v>
          </cell>
          <cell r="H972" t="str">
            <v>05/1/2008</v>
          </cell>
          <cell r="I972">
            <v>975</v>
          </cell>
          <cell r="J972">
            <v>1006</v>
          </cell>
          <cell r="K972">
            <v>1034</v>
          </cell>
          <cell r="L972">
            <v>1065</v>
          </cell>
          <cell r="M972">
            <v>1095</v>
          </cell>
          <cell r="N972">
            <v>1126</v>
          </cell>
          <cell r="O972">
            <v>1156</v>
          </cell>
          <cell r="P972">
            <v>1187</v>
          </cell>
          <cell r="Q972">
            <v>1218</v>
          </cell>
          <cell r="R972">
            <v>1248</v>
          </cell>
          <cell r="S972">
            <v>1279</v>
          </cell>
          <cell r="T972">
            <v>1309</v>
          </cell>
          <cell r="U972">
            <v>1340</v>
          </cell>
          <cell r="V972">
            <v>1371</v>
          </cell>
          <cell r="W972">
            <v>1400</v>
          </cell>
          <cell r="X972">
            <v>1431</v>
          </cell>
          <cell r="Y972">
            <v>1461</v>
          </cell>
          <cell r="Z972">
            <v>1492</v>
          </cell>
          <cell r="AA972">
            <v>1522</v>
          </cell>
          <cell r="AB972">
            <v>1553</v>
          </cell>
          <cell r="AC972">
            <v>1584</v>
          </cell>
          <cell r="AD972">
            <v>1614</v>
          </cell>
          <cell r="AE972">
            <v>1645</v>
          </cell>
          <cell r="AF972">
            <v>1675</v>
          </cell>
          <cell r="AG972">
            <v>1706</v>
          </cell>
          <cell r="AH972">
            <v>1737</v>
          </cell>
          <cell r="AI972">
            <v>1765</v>
          </cell>
          <cell r="AJ972">
            <v>1796</v>
          </cell>
          <cell r="AK972">
            <v>1826</v>
          </cell>
          <cell r="AL972">
            <v>1857</v>
          </cell>
          <cell r="AM972">
            <v>1887</v>
          </cell>
          <cell r="AN972">
            <v>1918</v>
          </cell>
          <cell r="AO972">
            <v>1949</v>
          </cell>
          <cell r="AP972">
            <v>1979</v>
          </cell>
          <cell r="AQ972">
            <v>2010</v>
          </cell>
          <cell r="AR972">
            <v>2040</v>
          </cell>
        </row>
        <row r="973">
          <cell r="A973" t="str">
            <v>MYLAN LABS, INC.</v>
          </cell>
          <cell r="B973" t="str">
            <v>PAROXETINE HCL ER 08/2011 M/I</v>
          </cell>
          <cell r="C973" t="str">
            <v>Sales $</v>
          </cell>
          <cell r="D973" t="str">
            <v>08/2011 M/I</v>
          </cell>
          <cell r="F973" t="str">
            <v>08</v>
          </cell>
          <cell r="G973" t="str">
            <v>2011</v>
          </cell>
          <cell r="H973" t="str">
            <v>08/1/2011</v>
          </cell>
          <cell r="I973">
            <v>-212</v>
          </cell>
          <cell r="J973">
            <v>-181</v>
          </cell>
          <cell r="K973">
            <v>-153</v>
          </cell>
          <cell r="L973">
            <v>-122</v>
          </cell>
          <cell r="M973">
            <v>-92</v>
          </cell>
          <cell r="N973">
            <v>-61</v>
          </cell>
          <cell r="O973">
            <v>-31</v>
          </cell>
          <cell r="P973">
            <v>0</v>
          </cell>
          <cell r="Q973">
            <v>31</v>
          </cell>
          <cell r="R973">
            <v>61</v>
          </cell>
          <cell r="S973">
            <v>92</v>
          </cell>
          <cell r="T973">
            <v>122</v>
          </cell>
          <cell r="U973">
            <v>153</v>
          </cell>
          <cell r="V973">
            <v>184</v>
          </cell>
          <cell r="W973">
            <v>213</v>
          </cell>
          <cell r="X973">
            <v>244</v>
          </cell>
          <cell r="Y973">
            <v>274</v>
          </cell>
          <cell r="Z973">
            <v>305</v>
          </cell>
          <cell r="AA973">
            <v>335</v>
          </cell>
          <cell r="AB973">
            <v>366</v>
          </cell>
          <cell r="AC973">
            <v>397</v>
          </cell>
          <cell r="AD973">
            <v>427</v>
          </cell>
          <cell r="AE973">
            <v>458</v>
          </cell>
          <cell r="AF973">
            <v>488</v>
          </cell>
          <cell r="AG973">
            <v>519</v>
          </cell>
          <cell r="AH973">
            <v>550</v>
          </cell>
          <cell r="AI973">
            <v>578</v>
          </cell>
          <cell r="AJ973">
            <v>609</v>
          </cell>
          <cell r="AK973">
            <v>639</v>
          </cell>
          <cell r="AL973">
            <v>670</v>
          </cell>
          <cell r="AM973">
            <v>700</v>
          </cell>
          <cell r="AN973">
            <v>731</v>
          </cell>
          <cell r="AO973">
            <v>762</v>
          </cell>
          <cell r="AP973">
            <v>792</v>
          </cell>
          <cell r="AQ973">
            <v>823</v>
          </cell>
          <cell r="AR973">
            <v>853</v>
          </cell>
        </row>
        <row r="974">
          <cell r="A974" t="str">
            <v>MYLAN LABS, INC.</v>
          </cell>
          <cell r="B974" t="str">
            <v>PEG 3350/ELECTROLYTES 01/2010 MYN</v>
          </cell>
          <cell r="C974" t="str">
            <v>Sales $</v>
          </cell>
          <cell r="D974" t="str">
            <v>01/2010 MYN</v>
          </cell>
          <cell r="F974" t="str">
            <v>01</v>
          </cell>
          <cell r="G974" t="str">
            <v>2010</v>
          </cell>
          <cell r="H974" t="str">
            <v>01/1/2010</v>
          </cell>
          <cell r="I974">
            <v>365</v>
          </cell>
          <cell r="J974">
            <v>396</v>
          </cell>
          <cell r="K974">
            <v>424</v>
          </cell>
          <cell r="L974">
            <v>455</v>
          </cell>
          <cell r="M974">
            <v>485</v>
          </cell>
          <cell r="N974">
            <v>516</v>
          </cell>
          <cell r="O974">
            <v>546</v>
          </cell>
          <cell r="P974">
            <v>577</v>
          </cell>
          <cell r="Q974">
            <v>608</v>
          </cell>
          <cell r="R974">
            <v>638</v>
          </cell>
          <cell r="S974">
            <v>669</v>
          </cell>
          <cell r="T974">
            <v>699</v>
          </cell>
          <cell r="U974">
            <v>730</v>
          </cell>
          <cell r="V974">
            <v>761</v>
          </cell>
          <cell r="W974">
            <v>790</v>
          </cell>
          <cell r="X974">
            <v>821</v>
          </cell>
          <cell r="Y974">
            <v>851</v>
          </cell>
          <cell r="Z974">
            <v>882</v>
          </cell>
          <cell r="AA974">
            <v>912</v>
          </cell>
          <cell r="AB974">
            <v>943</v>
          </cell>
          <cell r="AC974">
            <v>974</v>
          </cell>
          <cell r="AD974">
            <v>1004</v>
          </cell>
          <cell r="AE974">
            <v>1035</v>
          </cell>
          <cell r="AF974">
            <v>1065</v>
          </cell>
          <cell r="AG974">
            <v>1096</v>
          </cell>
          <cell r="AH974">
            <v>1127</v>
          </cell>
          <cell r="AI974">
            <v>1155</v>
          </cell>
          <cell r="AJ974">
            <v>1186</v>
          </cell>
          <cell r="AK974">
            <v>1216</v>
          </cell>
          <cell r="AL974">
            <v>1247</v>
          </cell>
          <cell r="AM974">
            <v>1277</v>
          </cell>
          <cell r="AN974">
            <v>1308</v>
          </cell>
          <cell r="AO974">
            <v>1339</v>
          </cell>
          <cell r="AP974">
            <v>1369</v>
          </cell>
          <cell r="AQ974">
            <v>1400</v>
          </cell>
          <cell r="AR974">
            <v>1430</v>
          </cell>
        </row>
        <row r="975">
          <cell r="A975" t="str">
            <v>MYLAN LABS, INC.</v>
          </cell>
          <cell r="B975" t="str">
            <v>PENICILLIN VK 07/1993 M/I</v>
          </cell>
          <cell r="C975" t="str">
            <v>Sales $</v>
          </cell>
          <cell r="D975" t="str">
            <v>07/1993 M/I</v>
          </cell>
          <cell r="F975" t="str">
            <v>07</v>
          </cell>
          <cell r="G975" t="str">
            <v>1993</v>
          </cell>
          <cell r="H975" t="str">
            <v>07/1/1993</v>
          </cell>
          <cell r="I975">
            <v>6393</v>
          </cell>
          <cell r="J975">
            <v>6424</v>
          </cell>
          <cell r="K975">
            <v>6452</v>
          </cell>
          <cell r="L975">
            <v>6483</v>
          </cell>
          <cell r="M975">
            <v>6513</v>
          </cell>
          <cell r="N975">
            <v>6544</v>
          </cell>
          <cell r="O975">
            <v>6574</v>
          </cell>
          <cell r="P975">
            <v>6605</v>
          </cell>
          <cell r="Q975">
            <v>6636</v>
          </cell>
          <cell r="R975">
            <v>6666</v>
          </cell>
          <cell r="S975">
            <v>6697</v>
          </cell>
          <cell r="T975">
            <v>6727</v>
          </cell>
          <cell r="U975">
            <v>6758</v>
          </cell>
          <cell r="V975">
            <v>6789</v>
          </cell>
          <cell r="W975">
            <v>6818</v>
          </cell>
          <cell r="X975">
            <v>6849</v>
          </cell>
          <cell r="Y975">
            <v>6879</v>
          </cell>
          <cell r="Z975">
            <v>6910</v>
          </cell>
          <cell r="AA975">
            <v>6940</v>
          </cell>
          <cell r="AB975">
            <v>6971</v>
          </cell>
          <cell r="AC975">
            <v>7002</v>
          </cell>
          <cell r="AD975">
            <v>7032</v>
          </cell>
          <cell r="AE975">
            <v>7063</v>
          </cell>
          <cell r="AF975">
            <v>7093</v>
          </cell>
          <cell r="AG975">
            <v>7124</v>
          </cell>
          <cell r="AH975">
            <v>7155</v>
          </cell>
          <cell r="AI975">
            <v>7183</v>
          </cell>
          <cell r="AJ975">
            <v>7214</v>
          </cell>
          <cell r="AK975">
            <v>7244</v>
          </cell>
          <cell r="AL975">
            <v>7275</v>
          </cell>
          <cell r="AM975">
            <v>7305</v>
          </cell>
          <cell r="AN975">
            <v>7336</v>
          </cell>
          <cell r="AO975">
            <v>7367</v>
          </cell>
          <cell r="AP975">
            <v>7397</v>
          </cell>
          <cell r="AQ975">
            <v>7428</v>
          </cell>
          <cell r="AR975">
            <v>7458</v>
          </cell>
        </row>
        <row r="976">
          <cell r="A976" t="str">
            <v>MYLAN LABS, INC.</v>
          </cell>
          <cell r="B976" t="str">
            <v>PENICILLIN VK 10/1987 MYN</v>
          </cell>
          <cell r="C976" t="str">
            <v>Sales $</v>
          </cell>
          <cell r="D976" t="str">
            <v>10/1987 MYN</v>
          </cell>
          <cell r="F976" t="str">
            <v>10</v>
          </cell>
          <cell r="G976" t="str">
            <v>1987</v>
          </cell>
          <cell r="H976" t="str">
            <v>10/1/1987</v>
          </cell>
          <cell r="I976">
            <v>8493</v>
          </cell>
          <cell r="J976">
            <v>8524</v>
          </cell>
          <cell r="K976">
            <v>8552</v>
          </cell>
          <cell r="L976">
            <v>8583</v>
          </cell>
          <cell r="M976">
            <v>8613</v>
          </cell>
          <cell r="N976">
            <v>8644</v>
          </cell>
          <cell r="O976">
            <v>8674</v>
          </cell>
          <cell r="P976">
            <v>8705</v>
          </cell>
          <cell r="Q976">
            <v>8736</v>
          </cell>
          <cell r="R976">
            <v>8766</v>
          </cell>
          <cell r="S976">
            <v>8797</v>
          </cell>
          <cell r="T976">
            <v>8827</v>
          </cell>
          <cell r="U976">
            <v>8858</v>
          </cell>
          <cell r="V976">
            <v>8889</v>
          </cell>
          <cell r="W976">
            <v>8918</v>
          </cell>
          <cell r="X976">
            <v>8949</v>
          </cell>
          <cell r="Y976">
            <v>8979</v>
          </cell>
          <cell r="Z976">
            <v>9010</v>
          </cell>
          <cell r="AA976">
            <v>9040</v>
          </cell>
          <cell r="AB976">
            <v>9071</v>
          </cell>
          <cell r="AC976">
            <v>9102</v>
          </cell>
          <cell r="AD976">
            <v>9132</v>
          </cell>
          <cell r="AE976">
            <v>9163</v>
          </cell>
          <cell r="AF976">
            <v>9193</v>
          </cell>
          <cell r="AG976">
            <v>9224</v>
          </cell>
          <cell r="AH976">
            <v>9255</v>
          </cell>
          <cell r="AI976">
            <v>9283</v>
          </cell>
          <cell r="AJ976">
            <v>9314</v>
          </cell>
          <cell r="AK976">
            <v>9344</v>
          </cell>
          <cell r="AL976">
            <v>9375</v>
          </cell>
          <cell r="AM976">
            <v>9405</v>
          </cell>
          <cell r="AN976">
            <v>9436</v>
          </cell>
          <cell r="AO976">
            <v>9467</v>
          </cell>
          <cell r="AP976">
            <v>9497</v>
          </cell>
          <cell r="AQ976">
            <v>9528</v>
          </cell>
          <cell r="AR976">
            <v>9558</v>
          </cell>
        </row>
        <row r="977">
          <cell r="A977" t="str">
            <v>MYLAN LABS, INC.</v>
          </cell>
          <cell r="B977" t="str">
            <v>PENTOXIFYLLINE 01/2003 M/I</v>
          </cell>
          <cell r="C977" t="str">
            <v>Sales $</v>
          </cell>
          <cell r="D977" t="str">
            <v>01/2003 M/I</v>
          </cell>
          <cell r="F977" t="str">
            <v>01</v>
          </cell>
          <cell r="G977" t="str">
            <v>2003</v>
          </cell>
          <cell r="H977" t="str">
            <v>01/1/2003</v>
          </cell>
          <cell r="I977">
            <v>2922</v>
          </cell>
          <cell r="J977">
            <v>2953</v>
          </cell>
          <cell r="K977">
            <v>2981</v>
          </cell>
          <cell r="L977">
            <v>3012</v>
          </cell>
          <cell r="M977">
            <v>3042</v>
          </cell>
          <cell r="N977">
            <v>3073</v>
          </cell>
          <cell r="O977">
            <v>3103</v>
          </cell>
          <cell r="P977">
            <v>3134</v>
          </cell>
          <cell r="Q977">
            <v>3165</v>
          </cell>
          <cell r="R977">
            <v>3195</v>
          </cell>
          <cell r="S977">
            <v>3226</v>
          </cell>
          <cell r="T977">
            <v>3256</v>
          </cell>
          <cell r="U977">
            <v>3287</v>
          </cell>
          <cell r="V977">
            <v>3318</v>
          </cell>
          <cell r="W977">
            <v>3347</v>
          </cell>
          <cell r="X977">
            <v>3378</v>
          </cell>
          <cell r="Y977">
            <v>3408</v>
          </cell>
          <cell r="Z977">
            <v>3439</v>
          </cell>
          <cell r="AA977">
            <v>3469</v>
          </cell>
          <cell r="AB977">
            <v>3500</v>
          </cell>
          <cell r="AC977">
            <v>3531</v>
          </cell>
          <cell r="AD977">
            <v>3561</v>
          </cell>
          <cell r="AE977">
            <v>3592</v>
          </cell>
          <cell r="AF977">
            <v>3622</v>
          </cell>
          <cell r="AG977">
            <v>3653</v>
          </cell>
          <cell r="AH977">
            <v>3684</v>
          </cell>
          <cell r="AI977">
            <v>3712</v>
          </cell>
          <cell r="AJ977">
            <v>3743</v>
          </cell>
          <cell r="AK977">
            <v>3773</v>
          </cell>
          <cell r="AL977">
            <v>3804</v>
          </cell>
          <cell r="AM977">
            <v>3834</v>
          </cell>
          <cell r="AN977">
            <v>3865</v>
          </cell>
          <cell r="AO977">
            <v>3896</v>
          </cell>
          <cell r="AP977">
            <v>3926</v>
          </cell>
          <cell r="AQ977">
            <v>3957</v>
          </cell>
          <cell r="AR977">
            <v>3987</v>
          </cell>
        </row>
        <row r="978">
          <cell r="A978" t="str">
            <v>MYLAN LABS, INC.</v>
          </cell>
          <cell r="B978" t="str">
            <v>PENTOXIFYLLINE 07/1997 MYN</v>
          </cell>
          <cell r="C978" t="str">
            <v>Sales $</v>
          </cell>
          <cell r="D978" t="str">
            <v>07/1997 MYN</v>
          </cell>
          <cell r="F978" t="str">
            <v>07</v>
          </cell>
          <cell r="G978" t="str">
            <v>1997</v>
          </cell>
          <cell r="H978" t="str">
            <v>07/1/1997</v>
          </cell>
          <cell r="I978">
            <v>4932</v>
          </cell>
          <cell r="J978">
            <v>4963</v>
          </cell>
          <cell r="K978">
            <v>4991</v>
          </cell>
          <cell r="L978">
            <v>5022</v>
          </cell>
          <cell r="M978">
            <v>5052</v>
          </cell>
          <cell r="N978">
            <v>5083</v>
          </cell>
          <cell r="O978">
            <v>5113</v>
          </cell>
          <cell r="P978">
            <v>5144</v>
          </cell>
          <cell r="Q978">
            <v>5175</v>
          </cell>
          <cell r="R978">
            <v>5205</v>
          </cell>
          <cell r="S978">
            <v>5236</v>
          </cell>
          <cell r="T978">
            <v>5266</v>
          </cell>
          <cell r="U978">
            <v>5297</v>
          </cell>
          <cell r="V978">
            <v>5328</v>
          </cell>
          <cell r="W978">
            <v>5357</v>
          </cell>
          <cell r="X978">
            <v>5388</v>
          </cell>
          <cell r="Y978">
            <v>5418</v>
          </cell>
          <cell r="Z978">
            <v>5449</v>
          </cell>
          <cell r="AA978">
            <v>5479</v>
          </cell>
          <cell r="AB978">
            <v>5510</v>
          </cell>
          <cell r="AC978">
            <v>5541</v>
          </cell>
          <cell r="AD978">
            <v>5571</v>
          </cell>
          <cell r="AE978">
            <v>5602</v>
          </cell>
          <cell r="AF978">
            <v>5632</v>
          </cell>
          <cell r="AG978">
            <v>5663</v>
          </cell>
          <cell r="AH978">
            <v>5694</v>
          </cell>
          <cell r="AI978">
            <v>5722</v>
          </cell>
          <cell r="AJ978">
            <v>5753</v>
          </cell>
          <cell r="AK978">
            <v>5783</v>
          </cell>
          <cell r="AL978">
            <v>5814</v>
          </cell>
          <cell r="AM978">
            <v>5844</v>
          </cell>
          <cell r="AN978">
            <v>5875</v>
          </cell>
          <cell r="AO978">
            <v>5906</v>
          </cell>
          <cell r="AP978">
            <v>5936</v>
          </cell>
          <cell r="AQ978">
            <v>5967</v>
          </cell>
          <cell r="AR978">
            <v>5997</v>
          </cell>
        </row>
        <row r="979">
          <cell r="A979" t="str">
            <v>MYLAN LABS, INC.</v>
          </cell>
          <cell r="B979" t="str">
            <v>PERPHENAZN/AMITRIP 05/1989 MYN</v>
          </cell>
          <cell r="C979" t="str">
            <v>Sales $</v>
          </cell>
          <cell r="D979" t="str">
            <v>05/1989 MYN</v>
          </cell>
          <cell r="F979" t="str">
            <v>05</v>
          </cell>
          <cell r="G979" t="str">
            <v>1989</v>
          </cell>
          <cell r="H979" t="str">
            <v>05/1/1989</v>
          </cell>
          <cell r="I979">
            <v>7915</v>
          </cell>
          <cell r="J979">
            <v>7946</v>
          </cell>
          <cell r="K979">
            <v>7974</v>
          </cell>
          <cell r="L979">
            <v>8005</v>
          </cell>
          <cell r="M979">
            <v>8035</v>
          </cell>
          <cell r="N979">
            <v>8066</v>
          </cell>
          <cell r="O979">
            <v>8096</v>
          </cell>
          <cell r="P979">
            <v>8127</v>
          </cell>
          <cell r="Q979">
            <v>8158</v>
          </cell>
          <cell r="R979">
            <v>8188</v>
          </cell>
          <cell r="S979">
            <v>8219</v>
          </cell>
          <cell r="T979">
            <v>8249</v>
          </cell>
          <cell r="U979">
            <v>8280</v>
          </cell>
          <cell r="V979">
            <v>8311</v>
          </cell>
          <cell r="W979">
            <v>8340</v>
          </cell>
          <cell r="X979">
            <v>8371</v>
          </cell>
          <cell r="Y979">
            <v>8401</v>
          </cell>
          <cell r="Z979">
            <v>8432</v>
          </cell>
          <cell r="AA979">
            <v>8462</v>
          </cell>
          <cell r="AB979">
            <v>8493</v>
          </cell>
          <cell r="AC979">
            <v>8524</v>
          </cell>
          <cell r="AD979">
            <v>8554</v>
          </cell>
          <cell r="AE979">
            <v>8585</v>
          </cell>
          <cell r="AF979">
            <v>8615</v>
          </cell>
          <cell r="AG979">
            <v>8646</v>
          </cell>
          <cell r="AH979">
            <v>8677</v>
          </cell>
          <cell r="AI979">
            <v>8705</v>
          </cell>
          <cell r="AJ979">
            <v>8736</v>
          </cell>
          <cell r="AK979">
            <v>8766</v>
          </cell>
          <cell r="AL979">
            <v>8797</v>
          </cell>
          <cell r="AM979">
            <v>8827</v>
          </cell>
          <cell r="AN979">
            <v>8858</v>
          </cell>
          <cell r="AO979">
            <v>8889</v>
          </cell>
          <cell r="AP979">
            <v>8919</v>
          </cell>
          <cell r="AQ979">
            <v>8950</v>
          </cell>
          <cell r="AR979">
            <v>8980</v>
          </cell>
        </row>
        <row r="980">
          <cell r="A980" t="str">
            <v>MYLAN LABS, INC.</v>
          </cell>
          <cell r="B980" t="str">
            <v>PHENOBARBITAL 08/1985 M/I</v>
          </cell>
          <cell r="C980" t="str">
            <v>Sales $</v>
          </cell>
          <cell r="D980" t="str">
            <v>08/1985 M/I</v>
          </cell>
          <cell r="F980" t="str">
            <v>08</v>
          </cell>
          <cell r="G980" t="str">
            <v>1985</v>
          </cell>
          <cell r="H980" t="str">
            <v>08/1/1985</v>
          </cell>
          <cell r="I980">
            <v>9284</v>
          </cell>
          <cell r="J980">
            <v>9315</v>
          </cell>
          <cell r="K980">
            <v>9343</v>
          </cell>
          <cell r="L980">
            <v>9374</v>
          </cell>
          <cell r="M980">
            <v>9404</v>
          </cell>
          <cell r="N980">
            <v>9435</v>
          </cell>
          <cell r="O980">
            <v>9465</v>
          </cell>
          <cell r="P980">
            <v>9496</v>
          </cell>
          <cell r="Q980">
            <v>9527</v>
          </cell>
          <cell r="R980">
            <v>9557</v>
          </cell>
          <cell r="S980">
            <v>9588</v>
          </cell>
          <cell r="T980">
            <v>9618</v>
          </cell>
          <cell r="U980">
            <v>9649</v>
          </cell>
          <cell r="V980">
            <v>9680</v>
          </cell>
          <cell r="W980">
            <v>9709</v>
          </cell>
          <cell r="X980">
            <v>9740</v>
          </cell>
          <cell r="Y980">
            <v>9770</v>
          </cell>
          <cell r="Z980">
            <v>9801</v>
          </cell>
          <cell r="AA980">
            <v>9831</v>
          </cell>
          <cell r="AB980">
            <v>9862</v>
          </cell>
          <cell r="AC980">
            <v>9893</v>
          </cell>
          <cell r="AD980">
            <v>9923</v>
          </cell>
          <cell r="AE980">
            <v>9954</v>
          </cell>
          <cell r="AF980">
            <v>9984</v>
          </cell>
          <cell r="AG980">
            <v>10015</v>
          </cell>
          <cell r="AH980">
            <v>10046</v>
          </cell>
          <cell r="AI980">
            <v>10074</v>
          </cell>
          <cell r="AJ980">
            <v>10105</v>
          </cell>
          <cell r="AK980">
            <v>10135</v>
          </cell>
          <cell r="AL980">
            <v>10166</v>
          </cell>
          <cell r="AM980">
            <v>10196</v>
          </cell>
          <cell r="AN980">
            <v>10227</v>
          </cell>
          <cell r="AO980">
            <v>10258</v>
          </cell>
          <cell r="AP980">
            <v>10288</v>
          </cell>
          <cell r="AQ980">
            <v>10319</v>
          </cell>
          <cell r="AR980">
            <v>10349</v>
          </cell>
        </row>
        <row r="981">
          <cell r="A981" t="str">
            <v>MYLAN LABS, INC.</v>
          </cell>
          <cell r="B981" t="str">
            <v>PHENYTOIN 03/1993 M/I</v>
          </cell>
          <cell r="C981" t="str">
            <v>Sales $</v>
          </cell>
          <cell r="D981" t="str">
            <v>03/1993 M/I</v>
          </cell>
          <cell r="F981" t="str">
            <v>03</v>
          </cell>
          <cell r="G981" t="str">
            <v>1993</v>
          </cell>
          <cell r="H981" t="str">
            <v>03/1/1993</v>
          </cell>
          <cell r="I981">
            <v>6515</v>
          </cell>
          <cell r="J981">
            <v>6546</v>
          </cell>
          <cell r="K981">
            <v>6574</v>
          </cell>
          <cell r="L981">
            <v>6605</v>
          </cell>
          <cell r="M981">
            <v>6635</v>
          </cell>
          <cell r="N981">
            <v>6666</v>
          </cell>
          <cell r="O981">
            <v>6696</v>
          </cell>
          <cell r="P981">
            <v>6727</v>
          </cell>
          <cell r="Q981">
            <v>6758</v>
          </cell>
          <cell r="R981">
            <v>6788</v>
          </cell>
          <cell r="S981">
            <v>6819</v>
          </cell>
          <cell r="T981">
            <v>6849</v>
          </cell>
          <cell r="U981">
            <v>6880</v>
          </cell>
          <cell r="V981">
            <v>6911</v>
          </cell>
          <cell r="W981">
            <v>6940</v>
          </cell>
          <cell r="X981">
            <v>6971</v>
          </cell>
          <cell r="Y981">
            <v>7001</v>
          </cell>
          <cell r="Z981">
            <v>7032</v>
          </cell>
          <cell r="AA981">
            <v>7062</v>
          </cell>
          <cell r="AB981">
            <v>7093</v>
          </cell>
          <cell r="AC981">
            <v>7124</v>
          </cell>
          <cell r="AD981">
            <v>7154</v>
          </cell>
          <cell r="AE981">
            <v>7185</v>
          </cell>
          <cell r="AF981">
            <v>7215</v>
          </cell>
          <cell r="AG981">
            <v>7246</v>
          </cell>
          <cell r="AH981">
            <v>7277</v>
          </cell>
          <cell r="AI981">
            <v>7305</v>
          </cell>
          <cell r="AJ981">
            <v>7336</v>
          </cell>
          <cell r="AK981">
            <v>7366</v>
          </cell>
          <cell r="AL981">
            <v>7397</v>
          </cell>
          <cell r="AM981">
            <v>7427</v>
          </cell>
          <cell r="AN981">
            <v>7458</v>
          </cell>
          <cell r="AO981">
            <v>7489</v>
          </cell>
          <cell r="AP981">
            <v>7519</v>
          </cell>
          <cell r="AQ981">
            <v>7550</v>
          </cell>
          <cell r="AR981">
            <v>7580</v>
          </cell>
        </row>
        <row r="982">
          <cell r="A982" t="str">
            <v>MYLAN LABS, INC.</v>
          </cell>
          <cell r="B982" t="str">
            <v>PHENYTOIN 12/2012 MYN</v>
          </cell>
          <cell r="C982" t="str">
            <v>Sales $</v>
          </cell>
          <cell r="D982" t="str">
            <v>12/2012 MYN</v>
          </cell>
          <cell r="F982" t="str">
            <v>12</v>
          </cell>
          <cell r="G982" t="str">
            <v>2012</v>
          </cell>
          <cell r="H982" t="str">
            <v>12/1/2012</v>
          </cell>
          <cell r="I982">
            <v>-700</v>
          </cell>
          <cell r="J982">
            <v>-669</v>
          </cell>
          <cell r="K982">
            <v>-641</v>
          </cell>
          <cell r="L982">
            <v>-610</v>
          </cell>
          <cell r="M982">
            <v>-580</v>
          </cell>
          <cell r="N982">
            <v>-549</v>
          </cell>
          <cell r="O982">
            <v>-519</v>
          </cell>
          <cell r="P982">
            <v>-488</v>
          </cell>
          <cell r="Q982">
            <v>-457</v>
          </cell>
          <cell r="R982">
            <v>-427</v>
          </cell>
          <cell r="S982">
            <v>-396</v>
          </cell>
          <cell r="T982">
            <v>-366</v>
          </cell>
          <cell r="U982">
            <v>-335</v>
          </cell>
          <cell r="V982">
            <v>-304</v>
          </cell>
          <cell r="W982">
            <v>-275</v>
          </cell>
          <cell r="X982">
            <v>-244</v>
          </cell>
          <cell r="Y982">
            <v>-214</v>
          </cell>
          <cell r="Z982">
            <v>-183</v>
          </cell>
          <cell r="AA982">
            <v>-153</v>
          </cell>
          <cell r="AB982">
            <v>-122</v>
          </cell>
          <cell r="AC982">
            <v>-91</v>
          </cell>
          <cell r="AD982">
            <v>-61</v>
          </cell>
          <cell r="AE982">
            <v>-30</v>
          </cell>
          <cell r="AF982">
            <v>0</v>
          </cell>
          <cell r="AG982">
            <v>31</v>
          </cell>
          <cell r="AH982">
            <v>62</v>
          </cell>
          <cell r="AI982">
            <v>90</v>
          </cell>
          <cell r="AJ982">
            <v>121</v>
          </cell>
          <cell r="AK982">
            <v>151</v>
          </cell>
          <cell r="AL982">
            <v>182</v>
          </cell>
          <cell r="AM982">
            <v>212</v>
          </cell>
          <cell r="AN982">
            <v>243</v>
          </cell>
          <cell r="AO982">
            <v>274</v>
          </cell>
          <cell r="AP982">
            <v>304</v>
          </cell>
          <cell r="AQ982">
            <v>335</v>
          </cell>
          <cell r="AR982">
            <v>365</v>
          </cell>
        </row>
        <row r="983">
          <cell r="A983" t="str">
            <v>MYLAN LABS, INC.</v>
          </cell>
          <cell r="B983" t="str">
            <v>PHENYTOIN SOD EXTD 01/1999 MYN</v>
          </cell>
          <cell r="C983" t="str">
            <v>Sales $</v>
          </cell>
          <cell r="D983" t="str">
            <v>01/1999 MYN</v>
          </cell>
          <cell r="F983" t="str">
            <v>01</v>
          </cell>
          <cell r="G983" t="str">
            <v>1999</v>
          </cell>
          <cell r="H983" t="str">
            <v>01/1/1999</v>
          </cell>
          <cell r="I983">
            <v>4383</v>
          </cell>
          <cell r="J983">
            <v>4414</v>
          </cell>
          <cell r="K983">
            <v>4442</v>
          </cell>
          <cell r="L983">
            <v>4473</v>
          </cell>
          <cell r="M983">
            <v>4503</v>
          </cell>
          <cell r="N983">
            <v>4534</v>
          </cell>
          <cell r="O983">
            <v>4564</v>
          </cell>
          <cell r="P983">
            <v>4595</v>
          </cell>
          <cell r="Q983">
            <v>4626</v>
          </cell>
          <cell r="R983">
            <v>4656</v>
          </cell>
          <cell r="S983">
            <v>4687</v>
          </cell>
          <cell r="T983">
            <v>4717</v>
          </cell>
          <cell r="U983">
            <v>4748</v>
          </cell>
          <cell r="V983">
            <v>4779</v>
          </cell>
          <cell r="W983">
            <v>4808</v>
          </cell>
          <cell r="X983">
            <v>4839</v>
          </cell>
          <cell r="Y983">
            <v>4869</v>
          </cell>
          <cell r="Z983">
            <v>4900</v>
          </cell>
          <cell r="AA983">
            <v>4930</v>
          </cell>
          <cell r="AB983">
            <v>4961</v>
          </cell>
          <cell r="AC983">
            <v>4992</v>
          </cell>
          <cell r="AD983">
            <v>5022</v>
          </cell>
          <cell r="AE983">
            <v>5053</v>
          </cell>
          <cell r="AF983">
            <v>5083</v>
          </cell>
          <cell r="AG983">
            <v>5114</v>
          </cell>
          <cell r="AH983">
            <v>5145</v>
          </cell>
          <cell r="AI983">
            <v>5173</v>
          </cell>
          <cell r="AJ983">
            <v>5204</v>
          </cell>
          <cell r="AK983">
            <v>5234</v>
          </cell>
          <cell r="AL983">
            <v>5265</v>
          </cell>
          <cell r="AM983">
            <v>5295</v>
          </cell>
          <cell r="AN983">
            <v>5326</v>
          </cell>
          <cell r="AO983">
            <v>5357</v>
          </cell>
          <cell r="AP983">
            <v>5387</v>
          </cell>
          <cell r="AQ983">
            <v>5418</v>
          </cell>
          <cell r="AR983">
            <v>5448</v>
          </cell>
        </row>
        <row r="984">
          <cell r="A984" t="str">
            <v>MYLAN LABS, INC.</v>
          </cell>
          <cell r="B984" t="str">
            <v>PHENYTOIN SOD EXTD 01/2003 M/I</v>
          </cell>
          <cell r="C984" t="str">
            <v>Sales $</v>
          </cell>
          <cell r="D984" t="str">
            <v>01/2003 M/I</v>
          </cell>
          <cell r="F984" t="str">
            <v>01</v>
          </cell>
          <cell r="G984" t="str">
            <v>2003</v>
          </cell>
          <cell r="H984" t="str">
            <v>01/1/2003</v>
          </cell>
          <cell r="I984">
            <v>2922</v>
          </cell>
          <cell r="J984">
            <v>2953</v>
          </cell>
          <cell r="K984">
            <v>2981</v>
          </cell>
          <cell r="L984">
            <v>3012</v>
          </cell>
          <cell r="M984">
            <v>3042</v>
          </cell>
          <cell r="N984">
            <v>3073</v>
          </cell>
          <cell r="O984">
            <v>3103</v>
          </cell>
          <cell r="P984">
            <v>3134</v>
          </cell>
          <cell r="Q984">
            <v>3165</v>
          </cell>
          <cell r="R984">
            <v>3195</v>
          </cell>
          <cell r="S984">
            <v>3226</v>
          </cell>
          <cell r="T984">
            <v>3256</v>
          </cell>
          <cell r="U984">
            <v>3287</v>
          </cell>
          <cell r="V984">
            <v>3318</v>
          </cell>
          <cell r="W984">
            <v>3347</v>
          </cell>
          <cell r="X984">
            <v>3378</v>
          </cell>
          <cell r="Y984">
            <v>3408</v>
          </cell>
          <cell r="Z984">
            <v>3439</v>
          </cell>
          <cell r="AA984">
            <v>3469</v>
          </cell>
          <cell r="AB984">
            <v>3500</v>
          </cell>
          <cell r="AC984">
            <v>3531</v>
          </cell>
          <cell r="AD984">
            <v>3561</v>
          </cell>
          <cell r="AE984">
            <v>3592</v>
          </cell>
          <cell r="AF984">
            <v>3622</v>
          </cell>
          <cell r="AG984">
            <v>3653</v>
          </cell>
          <cell r="AH984">
            <v>3684</v>
          </cell>
          <cell r="AI984">
            <v>3712</v>
          </cell>
          <cell r="AJ984">
            <v>3743</v>
          </cell>
          <cell r="AK984">
            <v>3773</v>
          </cell>
          <cell r="AL984">
            <v>3804</v>
          </cell>
          <cell r="AM984">
            <v>3834</v>
          </cell>
          <cell r="AN984">
            <v>3865</v>
          </cell>
          <cell r="AO984">
            <v>3896</v>
          </cell>
          <cell r="AP984">
            <v>3926</v>
          </cell>
          <cell r="AQ984">
            <v>3957</v>
          </cell>
          <cell r="AR984">
            <v>3987</v>
          </cell>
        </row>
        <row r="985">
          <cell r="A985" t="str">
            <v>MYLAN LABS, INC.</v>
          </cell>
          <cell r="B985" t="str">
            <v>PINDOLOL 10/1992 MYN</v>
          </cell>
          <cell r="C985" t="str">
            <v>Sales $</v>
          </cell>
          <cell r="D985" t="str">
            <v>10/1992 MYN</v>
          </cell>
          <cell r="F985" t="str">
            <v>10</v>
          </cell>
          <cell r="G985" t="str">
            <v>1992</v>
          </cell>
          <cell r="H985" t="str">
            <v>10/1/1992</v>
          </cell>
          <cell r="I985">
            <v>6666</v>
          </cell>
          <cell r="J985">
            <v>6697</v>
          </cell>
          <cell r="K985">
            <v>6725</v>
          </cell>
          <cell r="L985">
            <v>6756</v>
          </cell>
          <cell r="M985">
            <v>6786</v>
          </cell>
          <cell r="N985">
            <v>6817</v>
          </cell>
          <cell r="O985">
            <v>6847</v>
          </cell>
          <cell r="P985">
            <v>6878</v>
          </cell>
          <cell r="Q985">
            <v>6909</v>
          </cell>
          <cell r="R985">
            <v>6939</v>
          </cell>
          <cell r="S985">
            <v>6970</v>
          </cell>
          <cell r="T985">
            <v>7000</v>
          </cell>
          <cell r="U985">
            <v>7031</v>
          </cell>
          <cell r="V985">
            <v>7062</v>
          </cell>
          <cell r="W985">
            <v>7091</v>
          </cell>
          <cell r="X985">
            <v>7122</v>
          </cell>
          <cell r="Y985">
            <v>7152</v>
          </cell>
          <cell r="Z985">
            <v>7183</v>
          </cell>
          <cell r="AA985">
            <v>7213</v>
          </cell>
          <cell r="AB985">
            <v>7244</v>
          </cell>
          <cell r="AC985">
            <v>7275</v>
          </cell>
          <cell r="AD985">
            <v>7305</v>
          </cell>
          <cell r="AE985">
            <v>7336</v>
          </cell>
          <cell r="AF985">
            <v>7366</v>
          </cell>
          <cell r="AG985">
            <v>7397</v>
          </cell>
          <cell r="AH985">
            <v>7428</v>
          </cell>
          <cell r="AI985">
            <v>7456</v>
          </cell>
          <cell r="AJ985">
            <v>7487</v>
          </cell>
          <cell r="AK985">
            <v>7517</v>
          </cell>
          <cell r="AL985">
            <v>7548</v>
          </cell>
          <cell r="AM985">
            <v>7578</v>
          </cell>
          <cell r="AN985">
            <v>7609</v>
          </cell>
          <cell r="AO985">
            <v>7640</v>
          </cell>
          <cell r="AP985">
            <v>7670</v>
          </cell>
          <cell r="AQ985">
            <v>7701</v>
          </cell>
          <cell r="AR985">
            <v>7731</v>
          </cell>
        </row>
        <row r="986">
          <cell r="A986" t="str">
            <v>MYLAN LABS, INC.</v>
          </cell>
          <cell r="B986" t="str">
            <v>PIOGLIT/METFORMIN 08/2012 MYN</v>
          </cell>
          <cell r="C986" t="str">
            <v>Sales $</v>
          </cell>
          <cell r="D986" t="str">
            <v>08/2012 MYN</v>
          </cell>
          <cell r="F986" t="str">
            <v>08</v>
          </cell>
          <cell r="G986" t="str">
            <v>2012</v>
          </cell>
          <cell r="H986" t="str">
            <v>08/1/2012</v>
          </cell>
          <cell r="I986">
            <v>-578</v>
          </cell>
          <cell r="J986">
            <v>-547</v>
          </cell>
          <cell r="K986">
            <v>-519</v>
          </cell>
          <cell r="L986">
            <v>-488</v>
          </cell>
          <cell r="M986">
            <v>-458</v>
          </cell>
          <cell r="N986">
            <v>-427</v>
          </cell>
          <cell r="O986">
            <v>-397</v>
          </cell>
          <cell r="P986">
            <v>-366</v>
          </cell>
          <cell r="Q986">
            <v>-335</v>
          </cell>
          <cell r="R986">
            <v>-305</v>
          </cell>
          <cell r="S986">
            <v>-274</v>
          </cell>
          <cell r="T986">
            <v>-244</v>
          </cell>
          <cell r="U986">
            <v>-213</v>
          </cell>
          <cell r="V986">
            <v>-182</v>
          </cell>
          <cell r="W986">
            <v>-153</v>
          </cell>
          <cell r="X986">
            <v>-122</v>
          </cell>
          <cell r="Y986">
            <v>-92</v>
          </cell>
          <cell r="Z986">
            <v>-61</v>
          </cell>
          <cell r="AA986">
            <v>-31</v>
          </cell>
          <cell r="AB986">
            <v>0</v>
          </cell>
          <cell r="AC986">
            <v>31</v>
          </cell>
          <cell r="AD986">
            <v>61</v>
          </cell>
          <cell r="AE986">
            <v>92</v>
          </cell>
          <cell r="AF986">
            <v>122</v>
          </cell>
          <cell r="AG986">
            <v>153</v>
          </cell>
          <cell r="AH986">
            <v>184</v>
          </cell>
          <cell r="AI986">
            <v>212</v>
          </cell>
          <cell r="AJ986">
            <v>243</v>
          </cell>
          <cell r="AK986">
            <v>273</v>
          </cell>
          <cell r="AL986">
            <v>304</v>
          </cell>
          <cell r="AM986">
            <v>334</v>
          </cell>
          <cell r="AN986">
            <v>365</v>
          </cell>
          <cell r="AO986">
            <v>396</v>
          </cell>
          <cell r="AP986">
            <v>426</v>
          </cell>
          <cell r="AQ986">
            <v>457</v>
          </cell>
          <cell r="AR986">
            <v>487</v>
          </cell>
        </row>
        <row r="987">
          <cell r="A987" t="str">
            <v>MYLAN LABS, INC.</v>
          </cell>
          <cell r="B987" t="str">
            <v>PIOGLITAZONE HCL 08/2012 MYN</v>
          </cell>
          <cell r="C987" t="str">
            <v>Sales $</v>
          </cell>
          <cell r="D987" t="str">
            <v>08/2012 MYN</v>
          </cell>
          <cell r="F987" t="str">
            <v>08</v>
          </cell>
          <cell r="G987" t="str">
            <v>2012</v>
          </cell>
          <cell r="H987" t="str">
            <v>08/1/2012</v>
          </cell>
          <cell r="I987">
            <v>-578</v>
          </cell>
          <cell r="J987">
            <v>-547</v>
          </cell>
          <cell r="K987">
            <v>-519</v>
          </cell>
          <cell r="L987">
            <v>-488</v>
          </cell>
          <cell r="M987">
            <v>-458</v>
          </cell>
          <cell r="N987">
            <v>-427</v>
          </cell>
          <cell r="O987">
            <v>-397</v>
          </cell>
          <cell r="P987">
            <v>-366</v>
          </cell>
          <cell r="Q987">
            <v>-335</v>
          </cell>
          <cell r="R987">
            <v>-305</v>
          </cell>
          <cell r="S987">
            <v>-274</v>
          </cell>
          <cell r="T987">
            <v>-244</v>
          </cell>
          <cell r="U987">
            <v>-213</v>
          </cell>
          <cell r="V987">
            <v>-182</v>
          </cell>
          <cell r="W987">
            <v>-153</v>
          </cell>
          <cell r="X987">
            <v>-122</v>
          </cell>
          <cell r="Y987">
            <v>-92</v>
          </cell>
          <cell r="Z987">
            <v>-61</v>
          </cell>
          <cell r="AA987">
            <v>-31</v>
          </cell>
          <cell r="AB987">
            <v>0</v>
          </cell>
          <cell r="AC987">
            <v>31</v>
          </cell>
          <cell r="AD987">
            <v>61</v>
          </cell>
          <cell r="AE987">
            <v>92</v>
          </cell>
          <cell r="AF987">
            <v>122</v>
          </cell>
          <cell r="AG987">
            <v>153</v>
          </cell>
          <cell r="AH987">
            <v>184</v>
          </cell>
          <cell r="AI987">
            <v>212</v>
          </cell>
          <cell r="AJ987">
            <v>243</v>
          </cell>
          <cell r="AK987">
            <v>273</v>
          </cell>
          <cell r="AL987">
            <v>304</v>
          </cell>
          <cell r="AM987">
            <v>334</v>
          </cell>
          <cell r="AN987">
            <v>365</v>
          </cell>
          <cell r="AO987">
            <v>396</v>
          </cell>
          <cell r="AP987">
            <v>426</v>
          </cell>
          <cell r="AQ987">
            <v>457</v>
          </cell>
          <cell r="AR987">
            <v>487</v>
          </cell>
        </row>
        <row r="988">
          <cell r="A988" t="str">
            <v>MYLAN LABS, INC.</v>
          </cell>
          <cell r="B988" t="str">
            <v>PIOGLITAZONE HCL 09/2012 M/I</v>
          </cell>
          <cell r="C988" t="str">
            <v>Sales $</v>
          </cell>
          <cell r="D988" t="str">
            <v>09/2012 M/I</v>
          </cell>
          <cell r="F988" t="str">
            <v>09</v>
          </cell>
          <cell r="G988" t="str">
            <v>2012</v>
          </cell>
          <cell r="H988" t="str">
            <v>09/1/2012</v>
          </cell>
          <cell r="I988">
            <v>-609</v>
          </cell>
          <cell r="J988">
            <v>-578</v>
          </cell>
          <cell r="K988">
            <v>-550</v>
          </cell>
          <cell r="L988">
            <v>-519</v>
          </cell>
          <cell r="M988">
            <v>-489</v>
          </cell>
          <cell r="N988">
            <v>-458</v>
          </cell>
          <cell r="O988">
            <v>-428</v>
          </cell>
          <cell r="P988">
            <v>-397</v>
          </cell>
          <cell r="Q988">
            <v>-366</v>
          </cell>
          <cell r="R988">
            <v>-336</v>
          </cell>
          <cell r="S988">
            <v>-305</v>
          </cell>
          <cell r="T988">
            <v>-275</v>
          </cell>
          <cell r="U988">
            <v>-244</v>
          </cell>
          <cell r="V988">
            <v>-213</v>
          </cell>
          <cell r="W988">
            <v>-184</v>
          </cell>
          <cell r="X988">
            <v>-153</v>
          </cell>
          <cell r="Y988">
            <v>-123</v>
          </cell>
          <cell r="Z988">
            <v>-92</v>
          </cell>
          <cell r="AA988">
            <v>-62</v>
          </cell>
          <cell r="AB988">
            <v>-31</v>
          </cell>
          <cell r="AC988">
            <v>0</v>
          </cell>
          <cell r="AD988">
            <v>30</v>
          </cell>
          <cell r="AE988">
            <v>61</v>
          </cell>
          <cell r="AF988">
            <v>91</v>
          </cell>
          <cell r="AG988">
            <v>122</v>
          </cell>
          <cell r="AH988">
            <v>153</v>
          </cell>
          <cell r="AI988">
            <v>181</v>
          </cell>
          <cell r="AJ988">
            <v>212</v>
          </cell>
          <cell r="AK988">
            <v>242</v>
          </cell>
          <cell r="AL988">
            <v>273</v>
          </cell>
          <cell r="AM988">
            <v>303</v>
          </cell>
          <cell r="AN988">
            <v>334</v>
          </cell>
          <cell r="AO988">
            <v>365</v>
          </cell>
          <cell r="AP988">
            <v>395</v>
          </cell>
          <cell r="AQ988">
            <v>426</v>
          </cell>
          <cell r="AR988">
            <v>456</v>
          </cell>
        </row>
        <row r="989">
          <cell r="A989" t="str">
            <v>MYLAN LABS, INC.</v>
          </cell>
          <cell r="B989" t="str">
            <v>PIROXICAM 08/1992 MYN</v>
          </cell>
          <cell r="C989" t="str">
            <v>Sales $</v>
          </cell>
          <cell r="D989" t="str">
            <v>08/1992 MYN</v>
          </cell>
          <cell r="F989" t="str">
            <v>08</v>
          </cell>
          <cell r="G989" t="str">
            <v>1992</v>
          </cell>
          <cell r="H989" t="str">
            <v>08/1/1992</v>
          </cell>
          <cell r="I989">
            <v>6727</v>
          </cell>
          <cell r="J989">
            <v>6758</v>
          </cell>
          <cell r="K989">
            <v>6786</v>
          </cell>
          <cell r="L989">
            <v>6817</v>
          </cell>
          <cell r="M989">
            <v>6847</v>
          </cell>
          <cell r="N989">
            <v>6878</v>
          </cell>
          <cell r="O989">
            <v>6908</v>
          </cell>
          <cell r="P989">
            <v>6939</v>
          </cell>
          <cell r="Q989">
            <v>6970</v>
          </cell>
          <cell r="R989">
            <v>7000</v>
          </cell>
          <cell r="S989">
            <v>7031</v>
          </cell>
          <cell r="T989">
            <v>7061</v>
          </cell>
          <cell r="U989">
            <v>7092</v>
          </cell>
          <cell r="V989">
            <v>7123</v>
          </cell>
          <cell r="W989">
            <v>7152</v>
          </cell>
          <cell r="X989">
            <v>7183</v>
          </cell>
          <cell r="Y989">
            <v>7213</v>
          </cell>
          <cell r="Z989">
            <v>7244</v>
          </cell>
          <cell r="AA989">
            <v>7274</v>
          </cell>
          <cell r="AB989">
            <v>7305</v>
          </cell>
          <cell r="AC989">
            <v>7336</v>
          </cell>
          <cell r="AD989">
            <v>7366</v>
          </cell>
          <cell r="AE989">
            <v>7397</v>
          </cell>
          <cell r="AF989">
            <v>7427</v>
          </cell>
          <cell r="AG989">
            <v>7458</v>
          </cell>
          <cell r="AH989">
            <v>7489</v>
          </cell>
          <cell r="AI989">
            <v>7517</v>
          </cell>
          <cell r="AJ989">
            <v>7548</v>
          </cell>
          <cell r="AK989">
            <v>7578</v>
          </cell>
          <cell r="AL989">
            <v>7609</v>
          </cell>
          <cell r="AM989">
            <v>7639</v>
          </cell>
          <cell r="AN989">
            <v>7670</v>
          </cell>
          <cell r="AO989">
            <v>7701</v>
          </cell>
          <cell r="AP989">
            <v>7731</v>
          </cell>
          <cell r="AQ989">
            <v>7762</v>
          </cell>
          <cell r="AR989">
            <v>7792</v>
          </cell>
        </row>
        <row r="990">
          <cell r="A990" t="str">
            <v>MYLAN LABS, INC.</v>
          </cell>
          <cell r="B990" t="str">
            <v>PIROXICAM 11/1992 M/I</v>
          </cell>
          <cell r="C990" t="str">
            <v>Sales $</v>
          </cell>
          <cell r="D990" t="str">
            <v>11/1992 M/I</v>
          </cell>
          <cell r="F990" t="str">
            <v>11</v>
          </cell>
          <cell r="G990" t="str">
            <v>1992</v>
          </cell>
          <cell r="H990" t="str">
            <v>11/1/1992</v>
          </cell>
          <cell r="I990">
            <v>6635</v>
          </cell>
          <cell r="J990">
            <v>6666</v>
          </cell>
          <cell r="K990">
            <v>6694</v>
          </cell>
          <cell r="L990">
            <v>6725</v>
          </cell>
          <cell r="M990">
            <v>6755</v>
          </cell>
          <cell r="N990">
            <v>6786</v>
          </cell>
          <cell r="O990">
            <v>6816</v>
          </cell>
          <cell r="P990">
            <v>6847</v>
          </cell>
          <cell r="Q990">
            <v>6878</v>
          </cell>
          <cell r="R990">
            <v>6908</v>
          </cell>
          <cell r="S990">
            <v>6939</v>
          </cell>
          <cell r="T990">
            <v>6969</v>
          </cell>
          <cell r="U990">
            <v>7000</v>
          </cell>
          <cell r="V990">
            <v>7031</v>
          </cell>
          <cell r="W990">
            <v>7060</v>
          </cell>
          <cell r="X990">
            <v>7091</v>
          </cell>
          <cell r="Y990">
            <v>7121</v>
          </cell>
          <cell r="Z990">
            <v>7152</v>
          </cell>
          <cell r="AA990">
            <v>7182</v>
          </cell>
          <cell r="AB990">
            <v>7213</v>
          </cell>
          <cell r="AC990">
            <v>7244</v>
          </cell>
          <cell r="AD990">
            <v>7274</v>
          </cell>
          <cell r="AE990">
            <v>7305</v>
          </cell>
          <cell r="AF990">
            <v>7335</v>
          </cell>
          <cell r="AG990">
            <v>7366</v>
          </cell>
          <cell r="AH990">
            <v>7397</v>
          </cell>
          <cell r="AI990">
            <v>7425</v>
          </cell>
          <cell r="AJ990">
            <v>7456</v>
          </cell>
          <cell r="AK990">
            <v>7486</v>
          </cell>
          <cell r="AL990">
            <v>7517</v>
          </cell>
          <cell r="AM990">
            <v>7547</v>
          </cell>
          <cell r="AN990">
            <v>7578</v>
          </cell>
          <cell r="AO990">
            <v>7609</v>
          </cell>
          <cell r="AP990">
            <v>7639</v>
          </cell>
          <cell r="AQ990">
            <v>7670</v>
          </cell>
          <cell r="AR990">
            <v>7700</v>
          </cell>
        </row>
        <row r="991">
          <cell r="A991" t="str">
            <v>MYLAN LABS, INC.</v>
          </cell>
          <cell r="B991" t="str">
            <v>PRAMIPEXOLE DIHCL 12/2010 M/I</v>
          </cell>
          <cell r="C991" t="str">
            <v>Sales $</v>
          </cell>
          <cell r="D991" t="str">
            <v>12/2010 M/I</v>
          </cell>
          <cell r="F991" t="str">
            <v>12</v>
          </cell>
          <cell r="G991" t="str">
            <v>2010</v>
          </cell>
          <cell r="H991" t="str">
            <v>12/1/2010</v>
          </cell>
          <cell r="I991">
            <v>31</v>
          </cell>
          <cell r="J991">
            <v>62</v>
          </cell>
          <cell r="K991">
            <v>90</v>
          </cell>
          <cell r="L991">
            <v>121</v>
          </cell>
          <cell r="M991">
            <v>151</v>
          </cell>
          <cell r="N991">
            <v>182</v>
          </cell>
          <cell r="O991">
            <v>212</v>
          </cell>
          <cell r="P991">
            <v>243</v>
          </cell>
          <cell r="Q991">
            <v>274</v>
          </cell>
          <cell r="R991">
            <v>304</v>
          </cell>
          <cell r="S991">
            <v>335</v>
          </cell>
          <cell r="T991">
            <v>365</v>
          </cell>
          <cell r="U991">
            <v>396</v>
          </cell>
          <cell r="V991">
            <v>427</v>
          </cell>
          <cell r="W991">
            <v>456</v>
          </cell>
          <cell r="X991">
            <v>487</v>
          </cell>
          <cell r="Y991">
            <v>517</v>
          </cell>
          <cell r="Z991">
            <v>548</v>
          </cell>
          <cell r="AA991">
            <v>578</v>
          </cell>
          <cell r="AB991">
            <v>609</v>
          </cell>
          <cell r="AC991">
            <v>640</v>
          </cell>
          <cell r="AD991">
            <v>670</v>
          </cell>
          <cell r="AE991">
            <v>701</v>
          </cell>
          <cell r="AF991">
            <v>731</v>
          </cell>
          <cell r="AG991">
            <v>762</v>
          </cell>
          <cell r="AH991">
            <v>793</v>
          </cell>
          <cell r="AI991">
            <v>821</v>
          </cell>
          <cell r="AJ991">
            <v>852</v>
          </cell>
          <cell r="AK991">
            <v>882</v>
          </cell>
          <cell r="AL991">
            <v>913</v>
          </cell>
          <cell r="AM991">
            <v>943</v>
          </cell>
          <cell r="AN991">
            <v>974</v>
          </cell>
          <cell r="AO991">
            <v>1005</v>
          </cell>
          <cell r="AP991">
            <v>1035</v>
          </cell>
          <cell r="AQ991">
            <v>1066</v>
          </cell>
          <cell r="AR991">
            <v>1096</v>
          </cell>
        </row>
        <row r="992">
          <cell r="A992" t="str">
            <v>MYLAN LABS, INC.</v>
          </cell>
          <cell r="B992" t="str">
            <v>PRAMIPEXOLE DIHCL 12/2010 MYN</v>
          </cell>
          <cell r="C992" t="str">
            <v>Sales $</v>
          </cell>
          <cell r="D992" t="str">
            <v>12/2010 MYN</v>
          </cell>
          <cell r="F992" t="str">
            <v>12</v>
          </cell>
          <cell r="G992" t="str">
            <v>2010</v>
          </cell>
          <cell r="H992" t="str">
            <v>12/1/2010</v>
          </cell>
          <cell r="I992">
            <v>31</v>
          </cell>
          <cell r="J992">
            <v>62</v>
          </cell>
          <cell r="K992">
            <v>90</v>
          </cell>
          <cell r="L992">
            <v>121</v>
          </cell>
          <cell r="M992">
            <v>151</v>
          </cell>
          <cell r="N992">
            <v>182</v>
          </cell>
          <cell r="O992">
            <v>212</v>
          </cell>
          <cell r="P992">
            <v>243</v>
          </cell>
          <cell r="Q992">
            <v>274</v>
          </cell>
          <cell r="R992">
            <v>304</v>
          </cell>
          <cell r="S992">
            <v>335</v>
          </cell>
          <cell r="T992">
            <v>365</v>
          </cell>
          <cell r="U992">
            <v>396</v>
          </cell>
          <cell r="V992">
            <v>427</v>
          </cell>
          <cell r="W992">
            <v>456</v>
          </cell>
          <cell r="X992">
            <v>487</v>
          </cell>
          <cell r="Y992">
            <v>517</v>
          </cell>
          <cell r="Z992">
            <v>548</v>
          </cell>
          <cell r="AA992">
            <v>578</v>
          </cell>
          <cell r="AB992">
            <v>609</v>
          </cell>
          <cell r="AC992">
            <v>640</v>
          </cell>
          <cell r="AD992">
            <v>670</v>
          </cell>
          <cell r="AE992">
            <v>701</v>
          </cell>
          <cell r="AF992">
            <v>731</v>
          </cell>
          <cell r="AG992">
            <v>762</v>
          </cell>
          <cell r="AH992">
            <v>793</v>
          </cell>
          <cell r="AI992">
            <v>821</v>
          </cell>
          <cell r="AJ992">
            <v>852</v>
          </cell>
          <cell r="AK992">
            <v>882</v>
          </cell>
          <cell r="AL992">
            <v>913</v>
          </cell>
          <cell r="AM992">
            <v>943</v>
          </cell>
          <cell r="AN992">
            <v>974</v>
          </cell>
          <cell r="AO992">
            <v>1005</v>
          </cell>
          <cell r="AP992">
            <v>1035</v>
          </cell>
          <cell r="AQ992">
            <v>1066</v>
          </cell>
          <cell r="AR992">
            <v>1096</v>
          </cell>
        </row>
        <row r="993">
          <cell r="A993" t="str">
            <v>MYLAN LABS, INC.</v>
          </cell>
          <cell r="B993" t="str">
            <v>PRAVASTATIN SOD 01/2008 MYN</v>
          </cell>
          <cell r="C993" t="str">
            <v>Sales $</v>
          </cell>
          <cell r="D993" t="str">
            <v>01/2008 MYN</v>
          </cell>
          <cell r="F993" t="str">
            <v>01</v>
          </cell>
          <cell r="G993" t="str">
            <v>2008</v>
          </cell>
          <cell r="H993" t="str">
            <v>01/1/2008</v>
          </cell>
          <cell r="I993">
            <v>1096</v>
          </cell>
          <cell r="J993">
            <v>1127</v>
          </cell>
          <cell r="K993">
            <v>1155</v>
          </cell>
          <cell r="L993">
            <v>1186</v>
          </cell>
          <cell r="M993">
            <v>1216</v>
          </cell>
          <cell r="N993">
            <v>1247</v>
          </cell>
          <cell r="O993">
            <v>1277</v>
          </cell>
          <cell r="P993">
            <v>1308</v>
          </cell>
          <cell r="Q993">
            <v>1339</v>
          </cell>
          <cell r="R993">
            <v>1369</v>
          </cell>
          <cell r="S993">
            <v>1400</v>
          </cell>
          <cell r="T993">
            <v>1430</v>
          </cell>
          <cell r="U993">
            <v>1461</v>
          </cell>
          <cell r="V993">
            <v>1492</v>
          </cell>
          <cell r="W993">
            <v>1521</v>
          </cell>
          <cell r="X993">
            <v>1552</v>
          </cell>
          <cell r="Y993">
            <v>1582</v>
          </cell>
          <cell r="Z993">
            <v>1613</v>
          </cell>
          <cell r="AA993">
            <v>1643</v>
          </cell>
          <cell r="AB993">
            <v>1674</v>
          </cell>
          <cell r="AC993">
            <v>1705</v>
          </cell>
          <cell r="AD993">
            <v>1735</v>
          </cell>
          <cell r="AE993">
            <v>1766</v>
          </cell>
          <cell r="AF993">
            <v>1796</v>
          </cell>
          <cell r="AG993">
            <v>1827</v>
          </cell>
          <cell r="AH993">
            <v>1858</v>
          </cell>
          <cell r="AI993">
            <v>1886</v>
          </cell>
          <cell r="AJ993">
            <v>1917</v>
          </cell>
          <cell r="AK993">
            <v>1947</v>
          </cell>
          <cell r="AL993">
            <v>1978</v>
          </cell>
          <cell r="AM993">
            <v>2008</v>
          </cell>
          <cell r="AN993">
            <v>2039</v>
          </cell>
          <cell r="AO993">
            <v>2070</v>
          </cell>
          <cell r="AP993">
            <v>2100</v>
          </cell>
          <cell r="AQ993">
            <v>2131</v>
          </cell>
          <cell r="AR993">
            <v>2161</v>
          </cell>
        </row>
        <row r="994">
          <cell r="A994" t="str">
            <v>MYLAN LABS, INC.</v>
          </cell>
          <cell r="B994" t="str">
            <v>PRAVASTATIN SOD 05/2006 M/I</v>
          </cell>
          <cell r="C994" t="str">
            <v>Sales $</v>
          </cell>
          <cell r="D994" t="str">
            <v>05/2006 M/I</v>
          </cell>
          <cell r="F994" t="str">
            <v>05</v>
          </cell>
          <cell r="G994" t="str">
            <v>2006</v>
          </cell>
          <cell r="H994" t="str">
            <v>05/1/2006</v>
          </cell>
          <cell r="I994">
            <v>1706</v>
          </cell>
          <cell r="J994">
            <v>1737</v>
          </cell>
          <cell r="K994">
            <v>1765</v>
          </cell>
          <cell r="L994">
            <v>1796</v>
          </cell>
          <cell r="M994">
            <v>1826</v>
          </cell>
          <cell r="N994">
            <v>1857</v>
          </cell>
          <cell r="O994">
            <v>1887</v>
          </cell>
          <cell r="P994">
            <v>1918</v>
          </cell>
          <cell r="Q994">
            <v>1949</v>
          </cell>
          <cell r="R994">
            <v>1979</v>
          </cell>
          <cell r="S994">
            <v>2010</v>
          </cell>
          <cell r="T994">
            <v>2040</v>
          </cell>
          <cell r="U994">
            <v>2071</v>
          </cell>
          <cell r="V994">
            <v>2102</v>
          </cell>
          <cell r="W994">
            <v>2131</v>
          </cell>
          <cell r="X994">
            <v>2162</v>
          </cell>
          <cell r="Y994">
            <v>2192</v>
          </cell>
          <cell r="Z994">
            <v>2223</v>
          </cell>
          <cell r="AA994">
            <v>2253</v>
          </cell>
          <cell r="AB994">
            <v>2284</v>
          </cell>
          <cell r="AC994">
            <v>2315</v>
          </cell>
          <cell r="AD994">
            <v>2345</v>
          </cell>
          <cell r="AE994">
            <v>2376</v>
          </cell>
          <cell r="AF994">
            <v>2406</v>
          </cell>
          <cell r="AG994">
            <v>2437</v>
          </cell>
          <cell r="AH994">
            <v>2468</v>
          </cell>
          <cell r="AI994">
            <v>2496</v>
          </cell>
          <cell r="AJ994">
            <v>2527</v>
          </cell>
          <cell r="AK994">
            <v>2557</v>
          </cell>
          <cell r="AL994">
            <v>2588</v>
          </cell>
          <cell r="AM994">
            <v>2618</v>
          </cell>
          <cell r="AN994">
            <v>2649</v>
          </cell>
          <cell r="AO994">
            <v>2680</v>
          </cell>
          <cell r="AP994">
            <v>2710</v>
          </cell>
          <cell r="AQ994">
            <v>2741</v>
          </cell>
          <cell r="AR994">
            <v>2771</v>
          </cell>
        </row>
        <row r="995">
          <cell r="A995" t="str">
            <v>MYLAN LABS, INC.</v>
          </cell>
          <cell r="B995" t="str">
            <v>PRAZOSIN HCL 05/1989 MYN</v>
          </cell>
          <cell r="C995" t="str">
            <v>Sales $</v>
          </cell>
          <cell r="D995" t="str">
            <v>05/1989 MYN</v>
          </cell>
          <cell r="F995" t="str">
            <v>05</v>
          </cell>
          <cell r="G995" t="str">
            <v>1989</v>
          </cell>
          <cell r="H995" t="str">
            <v>05/1/1989</v>
          </cell>
          <cell r="I995">
            <v>7915</v>
          </cell>
          <cell r="J995">
            <v>7946</v>
          </cell>
          <cell r="K995">
            <v>7974</v>
          </cell>
          <cell r="L995">
            <v>8005</v>
          </cell>
          <cell r="M995">
            <v>8035</v>
          </cell>
          <cell r="N995">
            <v>8066</v>
          </cell>
          <cell r="O995">
            <v>8096</v>
          </cell>
          <cell r="P995">
            <v>8127</v>
          </cell>
          <cell r="Q995">
            <v>8158</v>
          </cell>
          <cell r="R995">
            <v>8188</v>
          </cell>
          <cell r="S995">
            <v>8219</v>
          </cell>
          <cell r="T995">
            <v>8249</v>
          </cell>
          <cell r="U995">
            <v>8280</v>
          </cell>
          <cell r="V995">
            <v>8311</v>
          </cell>
          <cell r="W995">
            <v>8340</v>
          </cell>
          <cell r="X995">
            <v>8371</v>
          </cell>
          <cell r="Y995">
            <v>8401</v>
          </cell>
          <cell r="Z995">
            <v>8432</v>
          </cell>
          <cell r="AA995">
            <v>8462</v>
          </cell>
          <cell r="AB995">
            <v>8493</v>
          </cell>
          <cell r="AC995">
            <v>8524</v>
          </cell>
          <cell r="AD995">
            <v>8554</v>
          </cell>
          <cell r="AE995">
            <v>8585</v>
          </cell>
          <cell r="AF995">
            <v>8615</v>
          </cell>
          <cell r="AG995">
            <v>8646</v>
          </cell>
          <cell r="AH995">
            <v>8677</v>
          </cell>
          <cell r="AI995">
            <v>8705</v>
          </cell>
          <cell r="AJ995">
            <v>8736</v>
          </cell>
          <cell r="AK995">
            <v>8766</v>
          </cell>
          <cell r="AL995">
            <v>8797</v>
          </cell>
          <cell r="AM995">
            <v>8827</v>
          </cell>
          <cell r="AN995">
            <v>8858</v>
          </cell>
          <cell r="AO995">
            <v>8889</v>
          </cell>
          <cell r="AP995">
            <v>8919</v>
          </cell>
          <cell r="AQ995">
            <v>8950</v>
          </cell>
          <cell r="AR995">
            <v>8980</v>
          </cell>
        </row>
        <row r="996">
          <cell r="A996" t="str">
            <v>MYLAN LABS, INC.</v>
          </cell>
          <cell r="B996" t="str">
            <v>PRAZOSIN HCL 07/2002 M/I</v>
          </cell>
          <cell r="C996" t="str">
            <v>Sales $</v>
          </cell>
          <cell r="D996" t="str">
            <v>07/2002 M/I</v>
          </cell>
          <cell r="F996" t="str">
            <v>07</v>
          </cell>
          <cell r="G996" t="str">
            <v>2002</v>
          </cell>
          <cell r="H996" t="str">
            <v>07/1/2002</v>
          </cell>
          <cell r="I996">
            <v>3106</v>
          </cell>
          <cell r="J996">
            <v>3137</v>
          </cell>
          <cell r="K996">
            <v>3165</v>
          </cell>
          <cell r="L996">
            <v>3196</v>
          </cell>
          <cell r="M996">
            <v>3226</v>
          </cell>
          <cell r="N996">
            <v>3257</v>
          </cell>
          <cell r="O996">
            <v>3287</v>
          </cell>
          <cell r="P996">
            <v>3318</v>
          </cell>
          <cell r="Q996">
            <v>3349</v>
          </cell>
          <cell r="R996">
            <v>3379</v>
          </cell>
          <cell r="S996">
            <v>3410</v>
          </cell>
          <cell r="T996">
            <v>3440</v>
          </cell>
          <cell r="U996">
            <v>3471</v>
          </cell>
          <cell r="V996">
            <v>3502</v>
          </cell>
          <cell r="W996">
            <v>3531</v>
          </cell>
          <cell r="X996">
            <v>3562</v>
          </cell>
          <cell r="Y996">
            <v>3592</v>
          </cell>
          <cell r="Z996">
            <v>3623</v>
          </cell>
          <cell r="AA996">
            <v>3653</v>
          </cell>
          <cell r="AB996">
            <v>3684</v>
          </cell>
          <cell r="AC996">
            <v>3715</v>
          </cell>
          <cell r="AD996">
            <v>3745</v>
          </cell>
          <cell r="AE996">
            <v>3776</v>
          </cell>
          <cell r="AF996">
            <v>3806</v>
          </cell>
          <cell r="AG996">
            <v>3837</v>
          </cell>
          <cell r="AH996">
            <v>3868</v>
          </cell>
          <cell r="AI996">
            <v>3896</v>
          </cell>
          <cell r="AJ996">
            <v>3927</v>
          </cell>
          <cell r="AK996">
            <v>3957</v>
          </cell>
          <cell r="AL996">
            <v>3988</v>
          </cell>
          <cell r="AM996">
            <v>4018</v>
          </cell>
          <cell r="AN996">
            <v>4049</v>
          </cell>
          <cell r="AO996">
            <v>4080</v>
          </cell>
          <cell r="AP996">
            <v>4110</v>
          </cell>
          <cell r="AQ996">
            <v>4141</v>
          </cell>
          <cell r="AR996">
            <v>4171</v>
          </cell>
        </row>
        <row r="997">
          <cell r="A997" t="str">
            <v>MYLAN LABS, INC.</v>
          </cell>
          <cell r="B997" t="str">
            <v>PREDNISONE 10/1986 M/I</v>
          </cell>
          <cell r="C997" t="str">
            <v>Sales $</v>
          </cell>
          <cell r="D997" t="str">
            <v>10/1986 M/I</v>
          </cell>
          <cell r="F997" t="str">
            <v>10</v>
          </cell>
          <cell r="G997" t="str">
            <v>1986</v>
          </cell>
          <cell r="H997" t="str">
            <v>10/1/1986</v>
          </cell>
          <cell r="I997">
            <v>8858</v>
          </cell>
          <cell r="J997">
            <v>8889</v>
          </cell>
          <cell r="K997">
            <v>8917</v>
          </cell>
          <cell r="L997">
            <v>8948</v>
          </cell>
          <cell r="M997">
            <v>8978</v>
          </cell>
          <cell r="N997">
            <v>9009</v>
          </cell>
          <cell r="O997">
            <v>9039</v>
          </cell>
          <cell r="P997">
            <v>9070</v>
          </cell>
          <cell r="Q997">
            <v>9101</v>
          </cell>
          <cell r="R997">
            <v>9131</v>
          </cell>
          <cell r="S997">
            <v>9162</v>
          </cell>
          <cell r="T997">
            <v>9192</v>
          </cell>
          <cell r="U997">
            <v>9223</v>
          </cell>
          <cell r="V997">
            <v>9254</v>
          </cell>
          <cell r="W997">
            <v>9283</v>
          </cell>
          <cell r="X997">
            <v>9314</v>
          </cell>
          <cell r="Y997">
            <v>9344</v>
          </cell>
          <cell r="Z997">
            <v>9375</v>
          </cell>
          <cell r="AA997">
            <v>9405</v>
          </cell>
          <cell r="AB997">
            <v>9436</v>
          </cell>
          <cell r="AC997">
            <v>9467</v>
          </cell>
          <cell r="AD997">
            <v>9497</v>
          </cell>
          <cell r="AE997">
            <v>9528</v>
          </cell>
          <cell r="AF997">
            <v>9558</v>
          </cell>
          <cell r="AG997">
            <v>9589</v>
          </cell>
          <cell r="AH997">
            <v>9620</v>
          </cell>
          <cell r="AI997">
            <v>9648</v>
          </cell>
          <cell r="AJ997">
            <v>9679</v>
          </cell>
          <cell r="AK997">
            <v>9709</v>
          </cell>
          <cell r="AL997">
            <v>9740</v>
          </cell>
          <cell r="AM997">
            <v>9770</v>
          </cell>
          <cell r="AN997">
            <v>9801</v>
          </cell>
          <cell r="AO997">
            <v>9832</v>
          </cell>
          <cell r="AP997">
            <v>9862</v>
          </cell>
          <cell r="AQ997">
            <v>9893</v>
          </cell>
          <cell r="AR997">
            <v>9923</v>
          </cell>
        </row>
        <row r="998">
          <cell r="A998" t="str">
            <v>MYLAN LABS, INC.</v>
          </cell>
          <cell r="B998" t="str">
            <v>PROBENECID 05/1981 MYN</v>
          </cell>
          <cell r="C998" t="str">
            <v>Sales $</v>
          </cell>
          <cell r="D998" t="str">
            <v>05/1981 MYN</v>
          </cell>
          <cell r="F998" t="str">
            <v>05</v>
          </cell>
          <cell r="G998" t="str">
            <v>1981</v>
          </cell>
          <cell r="H998" t="str">
            <v>05/1/1981</v>
          </cell>
          <cell r="I998">
            <v>10837</v>
          </cell>
          <cell r="J998">
            <v>10868</v>
          </cell>
          <cell r="K998">
            <v>10896</v>
          </cell>
          <cell r="L998">
            <v>10927</v>
          </cell>
          <cell r="M998">
            <v>10957</v>
          </cell>
          <cell r="N998">
            <v>10988</v>
          </cell>
          <cell r="O998">
            <v>11018</v>
          </cell>
          <cell r="P998">
            <v>11049</v>
          </cell>
          <cell r="Q998">
            <v>11080</v>
          </cell>
          <cell r="R998">
            <v>11110</v>
          </cell>
          <cell r="S998">
            <v>11141</v>
          </cell>
          <cell r="T998">
            <v>11171</v>
          </cell>
          <cell r="U998">
            <v>11202</v>
          </cell>
          <cell r="V998">
            <v>11233</v>
          </cell>
          <cell r="W998">
            <v>11262</v>
          </cell>
          <cell r="X998">
            <v>11293</v>
          </cell>
          <cell r="Y998">
            <v>11323</v>
          </cell>
          <cell r="Z998">
            <v>11354</v>
          </cell>
          <cell r="AA998">
            <v>11384</v>
          </cell>
          <cell r="AB998">
            <v>11415</v>
          </cell>
          <cell r="AC998">
            <v>11446</v>
          </cell>
          <cell r="AD998">
            <v>11476</v>
          </cell>
          <cell r="AE998">
            <v>11507</v>
          </cell>
          <cell r="AF998">
            <v>11537</v>
          </cell>
          <cell r="AG998">
            <v>11568</v>
          </cell>
          <cell r="AH998">
            <v>11599</v>
          </cell>
          <cell r="AI998">
            <v>11627</v>
          </cell>
          <cell r="AJ998">
            <v>11658</v>
          </cell>
          <cell r="AK998">
            <v>11688</v>
          </cell>
          <cell r="AL998">
            <v>11719</v>
          </cell>
          <cell r="AM998">
            <v>11749</v>
          </cell>
          <cell r="AN998">
            <v>11780</v>
          </cell>
          <cell r="AO998">
            <v>11811</v>
          </cell>
          <cell r="AP998">
            <v>11841</v>
          </cell>
          <cell r="AQ998">
            <v>11872</v>
          </cell>
          <cell r="AR998">
            <v>11902</v>
          </cell>
        </row>
        <row r="999">
          <cell r="A999" t="str">
            <v>MYLAN LABS, INC.</v>
          </cell>
          <cell r="B999" t="str">
            <v>PROCHLORPERAZ MAL 01/2003 M/I</v>
          </cell>
          <cell r="C999" t="str">
            <v>Sales $</v>
          </cell>
          <cell r="D999" t="str">
            <v>01/2003 M/I</v>
          </cell>
          <cell r="F999" t="str">
            <v>01</v>
          </cell>
          <cell r="G999" t="str">
            <v>2003</v>
          </cell>
          <cell r="H999" t="str">
            <v>01/1/2003</v>
          </cell>
          <cell r="I999">
            <v>2922</v>
          </cell>
          <cell r="J999">
            <v>2953</v>
          </cell>
          <cell r="K999">
            <v>2981</v>
          </cell>
          <cell r="L999">
            <v>3012</v>
          </cell>
          <cell r="M999">
            <v>3042</v>
          </cell>
          <cell r="N999">
            <v>3073</v>
          </cell>
          <cell r="O999">
            <v>3103</v>
          </cell>
          <cell r="P999">
            <v>3134</v>
          </cell>
          <cell r="Q999">
            <v>3165</v>
          </cell>
          <cell r="R999">
            <v>3195</v>
          </cell>
          <cell r="S999">
            <v>3226</v>
          </cell>
          <cell r="T999">
            <v>3256</v>
          </cell>
          <cell r="U999">
            <v>3287</v>
          </cell>
          <cell r="V999">
            <v>3318</v>
          </cell>
          <cell r="W999">
            <v>3347</v>
          </cell>
          <cell r="X999">
            <v>3378</v>
          </cell>
          <cell r="Y999">
            <v>3408</v>
          </cell>
          <cell r="Z999">
            <v>3439</v>
          </cell>
          <cell r="AA999">
            <v>3469</v>
          </cell>
          <cell r="AB999">
            <v>3500</v>
          </cell>
          <cell r="AC999">
            <v>3531</v>
          </cell>
          <cell r="AD999">
            <v>3561</v>
          </cell>
          <cell r="AE999">
            <v>3592</v>
          </cell>
          <cell r="AF999">
            <v>3622</v>
          </cell>
          <cell r="AG999">
            <v>3653</v>
          </cell>
          <cell r="AH999">
            <v>3684</v>
          </cell>
          <cell r="AI999">
            <v>3712</v>
          </cell>
          <cell r="AJ999">
            <v>3743</v>
          </cell>
          <cell r="AK999">
            <v>3773</v>
          </cell>
          <cell r="AL999">
            <v>3804</v>
          </cell>
          <cell r="AM999">
            <v>3834</v>
          </cell>
          <cell r="AN999">
            <v>3865</v>
          </cell>
          <cell r="AO999">
            <v>3896</v>
          </cell>
          <cell r="AP999">
            <v>3926</v>
          </cell>
          <cell r="AQ999">
            <v>3957</v>
          </cell>
          <cell r="AR999">
            <v>3987</v>
          </cell>
        </row>
        <row r="1000">
          <cell r="A1000" t="str">
            <v>MYLAN LABS, INC.</v>
          </cell>
          <cell r="B1000" t="str">
            <v>PROCHLORPERAZ MAL 12/1996 MYN</v>
          </cell>
          <cell r="C1000" t="str">
            <v>Sales $</v>
          </cell>
          <cell r="D1000" t="str">
            <v>12/1996 MYN</v>
          </cell>
          <cell r="F1000" t="str">
            <v>12</v>
          </cell>
          <cell r="G1000" t="str">
            <v>1996</v>
          </cell>
          <cell r="H1000" t="str">
            <v>12/1/1996</v>
          </cell>
          <cell r="I1000">
            <v>5144</v>
          </cell>
          <cell r="J1000">
            <v>5175</v>
          </cell>
          <cell r="K1000">
            <v>5203</v>
          </cell>
          <cell r="L1000">
            <v>5234</v>
          </cell>
          <cell r="M1000">
            <v>5264</v>
          </cell>
          <cell r="N1000">
            <v>5295</v>
          </cell>
          <cell r="O1000">
            <v>5325</v>
          </cell>
          <cell r="P1000">
            <v>5356</v>
          </cell>
          <cell r="Q1000">
            <v>5387</v>
          </cell>
          <cell r="R1000">
            <v>5417</v>
          </cell>
          <cell r="S1000">
            <v>5448</v>
          </cell>
          <cell r="T1000">
            <v>5478</v>
          </cell>
          <cell r="U1000">
            <v>5509</v>
          </cell>
          <cell r="V1000">
            <v>5540</v>
          </cell>
          <cell r="W1000">
            <v>5569</v>
          </cell>
          <cell r="X1000">
            <v>5600</v>
          </cell>
          <cell r="Y1000">
            <v>5630</v>
          </cell>
          <cell r="Z1000">
            <v>5661</v>
          </cell>
          <cell r="AA1000">
            <v>5691</v>
          </cell>
          <cell r="AB1000">
            <v>5722</v>
          </cell>
          <cell r="AC1000">
            <v>5753</v>
          </cell>
          <cell r="AD1000">
            <v>5783</v>
          </cell>
          <cell r="AE1000">
            <v>5814</v>
          </cell>
          <cell r="AF1000">
            <v>5844</v>
          </cell>
          <cell r="AG1000">
            <v>5875</v>
          </cell>
          <cell r="AH1000">
            <v>5906</v>
          </cell>
          <cell r="AI1000">
            <v>5934</v>
          </cell>
          <cell r="AJ1000">
            <v>5965</v>
          </cell>
          <cell r="AK1000">
            <v>5995</v>
          </cell>
          <cell r="AL1000">
            <v>6026</v>
          </cell>
          <cell r="AM1000">
            <v>6056</v>
          </cell>
          <cell r="AN1000">
            <v>6087</v>
          </cell>
          <cell r="AO1000">
            <v>6118</v>
          </cell>
          <cell r="AP1000">
            <v>6148</v>
          </cell>
          <cell r="AQ1000">
            <v>6179</v>
          </cell>
          <cell r="AR1000">
            <v>6209</v>
          </cell>
        </row>
        <row r="1001">
          <cell r="A1001" t="str">
            <v>MYLAN LABS, INC.</v>
          </cell>
          <cell r="B1001" t="str">
            <v>PROMETHAZINE HCL 03/2005 M/I</v>
          </cell>
          <cell r="C1001" t="str">
            <v>Sales $</v>
          </cell>
          <cell r="D1001" t="str">
            <v>03/2005 M/I</v>
          </cell>
          <cell r="F1001" t="str">
            <v>03</v>
          </cell>
          <cell r="G1001" t="str">
            <v>2005</v>
          </cell>
          <cell r="H1001" t="str">
            <v>03/1/2005</v>
          </cell>
          <cell r="I1001">
            <v>2132</v>
          </cell>
          <cell r="J1001">
            <v>2163</v>
          </cell>
          <cell r="K1001">
            <v>2191</v>
          </cell>
          <cell r="L1001">
            <v>2222</v>
          </cell>
          <cell r="M1001">
            <v>2252</v>
          </cell>
          <cell r="N1001">
            <v>2283</v>
          </cell>
          <cell r="O1001">
            <v>2313</v>
          </cell>
          <cell r="P1001">
            <v>2344</v>
          </cell>
          <cell r="Q1001">
            <v>2375</v>
          </cell>
          <cell r="R1001">
            <v>2405</v>
          </cell>
          <cell r="S1001">
            <v>2436</v>
          </cell>
          <cell r="T1001">
            <v>2466</v>
          </cell>
          <cell r="U1001">
            <v>2497</v>
          </cell>
          <cell r="V1001">
            <v>2528</v>
          </cell>
          <cell r="W1001">
            <v>2557</v>
          </cell>
          <cell r="X1001">
            <v>2588</v>
          </cell>
          <cell r="Y1001">
            <v>2618</v>
          </cell>
          <cell r="Z1001">
            <v>2649</v>
          </cell>
          <cell r="AA1001">
            <v>2679</v>
          </cell>
          <cell r="AB1001">
            <v>2710</v>
          </cell>
          <cell r="AC1001">
            <v>2741</v>
          </cell>
          <cell r="AD1001">
            <v>2771</v>
          </cell>
          <cell r="AE1001">
            <v>2802</v>
          </cell>
          <cell r="AF1001">
            <v>2832</v>
          </cell>
          <cell r="AG1001">
            <v>2863</v>
          </cell>
          <cell r="AH1001">
            <v>2894</v>
          </cell>
          <cell r="AI1001">
            <v>2922</v>
          </cell>
          <cell r="AJ1001">
            <v>2953</v>
          </cell>
          <cell r="AK1001">
            <v>2983</v>
          </cell>
          <cell r="AL1001">
            <v>3014</v>
          </cell>
          <cell r="AM1001">
            <v>3044</v>
          </cell>
          <cell r="AN1001">
            <v>3075</v>
          </cell>
          <cell r="AO1001">
            <v>3106</v>
          </cell>
          <cell r="AP1001">
            <v>3136</v>
          </cell>
          <cell r="AQ1001">
            <v>3167</v>
          </cell>
          <cell r="AR1001">
            <v>3197</v>
          </cell>
        </row>
        <row r="1002">
          <cell r="A1002" t="str">
            <v>MYLAN LABS, INC.</v>
          </cell>
          <cell r="B1002" t="str">
            <v>PROMETHAZINE HCL 06/1993 MYN</v>
          </cell>
          <cell r="C1002" t="str">
            <v>Sales $</v>
          </cell>
          <cell r="D1002" t="str">
            <v>06/1993 MYN</v>
          </cell>
          <cell r="F1002" t="str">
            <v>06</v>
          </cell>
          <cell r="G1002" t="str">
            <v>1993</v>
          </cell>
          <cell r="H1002" t="str">
            <v>06/1/1993</v>
          </cell>
          <cell r="I1002">
            <v>6423</v>
          </cell>
          <cell r="J1002">
            <v>6454</v>
          </cell>
          <cell r="K1002">
            <v>6482</v>
          </cell>
          <cell r="L1002">
            <v>6513</v>
          </cell>
          <cell r="M1002">
            <v>6543</v>
          </cell>
          <cell r="N1002">
            <v>6574</v>
          </cell>
          <cell r="O1002">
            <v>6604</v>
          </cell>
          <cell r="P1002">
            <v>6635</v>
          </cell>
          <cell r="Q1002">
            <v>6666</v>
          </cell>
          <cell r="R1002">
            <v>6696</v>
          </cell>
          <cell r="S1002">
            <v>6727</v>
          </cell>
          <cell r="T1002">
            <v>6757</v>
          </cell>
          <cell r="U1002">
            <v>6788</v>
          </cell>
          <cell r="V1002">
            <v>6819</v>
          </cell>
          <cell r="W1002">
            <v>6848</v>
          </cell>
          <cell r="X1002">
            <v>6879</v>
          </cell>
          <cell r="Y1002">
            <v>6909</v>
          </cell>
          <cell r="Z1002">
            <v>6940</v>
          </cell>
          <cell r="AA1002">
            <v>6970</v>
          </cell>
          <cell r="AB1002">
            <v>7001</v>
          </cell>
          <cell r="AC1002">
            <v>7032</v>
          </cell>
          <cell r="AD1002">
            <v>7062</v>
          </cell>
          <cell r="AE1002">
            <v>7093</v>
          </cell>
          <cell r="AF1002">
            <v>7123</v>
          </cell>
          <cell r="AG1002">
            <v>7154</v>
          </cell>
          <cell r="AH1002">
            <v>7185</v>
          </cell>
          <cell r="AI1002">
            <v>7213</v>
          </cell>
          <cell r="AJ1002">
            <v>7244</v>
          </cell>
          <cell r="AK1002">
            <v>7274</v>
          </cell>
          <cell r="AL1002">
            <v>7305</v>
          </cell>
          <cell r="AM1002">
            <v>7335</v>
          </cell>
          <cell r="AN1002">
            <v>7366</v>
          </cell>
          <cell r="AO1002">
            <v>7397</v>
          </cell>
          <cell r="AP1002">
            <v>7427</v>
          </cell>
          <cell r="AQ1002">
            <v>7458</v>
          </cell>
          <cell r="AR1002">
            <v>7488</v>
          </cell>
        </row>
        <row r="1003">
          <cell r="A1003" t="str">
            <v>MYLAN LABS, INC.</v>
          </cell>
          <cell r="B1003" t="str">
            <v>PROMETHAZINE HCL 06/2003 M/I</v>
          </cell>
          <cell r="C1003" t="str">
            <v>Sales $</v>
          </cell>
          <cell r="D1003" t="str">
            <v>06/2003 M/I</v>
          </cell>
          <cell r="F1003" t="str">
            <v>06</v>
          </cell>
          <cell r="G1003" t="str">
            <v>2003</v>
          </cell>
          <cell r="H1003" t="str">
            <v>06/1/2003</v>
          </cell>
          <cell r="I1003">
            <v>2771</v>
          </cell>
          <cell r="J1003">
            <v>2802</v>
          </cell>
          <cell r="K1003">
            <v>2830</v>
          </cell>
          <cell r="L1003">
            <v>2861</v>
          </cell>
          <cell r="M1003">
            <v>2891</v>
          </cell>
          <cell r="N1003">
            <v>2922</v>
          </cell>
          <cell r="O1003">
            <v>2952</v>
          </cell>
          <cell r="P1003">
            <v>2983</v>
          </cell>
          <cell r="Q1003">
            <v>3014</v>
          </cell>
          <cell r="R1003">
            <v>3044</v>
          </cell>
          <cell r="S1003">
            <v>3075</v>
          </cell>
          <cell r="T1003">
            <v>3105</v>
          </cell>
          <cell r="U1003">
            <v>3136</v>
          </cell>
          <cell r="V1003">
            <v>3167</v>
          </cell>
          <cell r="W1003">
            <v>3196</v>
          </cell>
          <cell r="X1003">
            <v>3227</v>
          </cell>
          <cell r="Y1003">
            <v>3257</v>
          </cell>
          <cell r="Z1003">
            <v>3288</v>
          </cell>
          <cell r="AA1003">
            <v>3318</v>
          </cell>
          <cell r="AB1003">
            <v>3349</v>
          </cell>
          <cell r="AC1003">
            <v>3380</v>
          </cell>
          <cell r="AD1003">
            <v>3410</v>
          </cell>
          <cell r="AE1003">
            <v>3441</v>
          </cell>
          <cell r="AF1003">
            <v>3471</v>
          </cell>
          <cell r="AG1003">
            <v>3502</v>
          </cell>
          <cell r="AH1003">
            <v>3533</v>
          </cell>
          <cell r="AI1003">
            <v>3561</v>
          </cell>
          <cell r="AJ1003">
            <v>3592</v>
          </cell>
          <cell r="AK1003">
            <v>3622</v>
          </cell>
          <cell r="AL1003">
            <v>3653</v>
          </cell>
          <cell r="AM1003">
            <v>3683</v>
          </cell>
          <cell r="AN1003">
            <v>3714</v>
          </cell>
          <cell r="AO1003">
            <v>3745</v>
          </cell>
          <cell r="AP1003">
            <v>3775</v>
          </cell>
          <cell r="AQ1003">
            <v>3806</v>
          </cell>
          <cell r="AR1003">
            <v>3836</v>
          </cell>
        </row>
        <row r="1004">
          <cell r="A1004" t="str">
            <v>MYLAN LABS, INC.</v>
          </cell>
          <cell r="B1004" t="str">
            <v>PROPAFENONE HCL 07/2004 M/I</v>
          </cell>
          <cell r="C1004" t="str">
            <v>Sales $</v>
          </cell>
          <cell r="D1004" t="str">
            <v>07/2004 M/I</v>
          </cell>
          <cell r="F1004" t="str">
            <v>07</v>
          </cell>
          <cell r="G1004" t="str">
            <v>2004</v>
          </cell>
          <cell r="H1004" t="str">
            <v>07/1/2004</v>
          </cell>
          <cell r="I1004">
            <v>2375</v>
          </cell>
          <cell r="J1004">
            <v>2406</v>
          </cell>
          <cell r="K1004">
            <v>2434</v>
          </cell>
          <cell r="L1004">
            <v>2465</v>
          </cell>
          <cell r="M1004">
            <v>2495</v>
          </cell>
          <cell r="N1004">
            <v>2526</v>
          </cell>
          <cell r="O1004">
            <v>2556</v>
          </cell>
          <cell r="P1004">
            <v>2587</v>
          </cell>
          <cell r="Q1004">
            <v>2618</v>
          </cell>
          <cell r="R1004">
            <v>2648</v>
          </cell>
          <cell r="S1004">
            <v>2679</v>
          </cell>
          <cell r="T1004">
            <v>2709</v>
          </cell>
          <cell r="U1004">
            <v>2740</v>
          </cell>
          <cell r="V1004">
            <v>2771</v>
          </cell>
          <cell r="W1004">
            <v>2800</v>
          </cell>
          <cell r="X1004">
            <v>2831</v>
          </cell>
          <cell r="Y1004">
            <v>2861</v>
          </cell>
          <cell r="Z1004">
            <v>2892</v>
          </cell>
          <cell r="AA1004">
            <v>2922</v>
          </cell>
          <cell r="AB1004">
            <v>2953</v>
          </cell>
          <cell r="AC1004">
            <v>2984</v>
          </cell>
          <cell r="AD1004">
            <v>3014</v>
          </cell>
          <cell r="AE1004">
            <v>3045</v>
          </cell>
          <cell r="AF1004">
            <v>3075</v>
          </cell>
          <cell r="AG1004">
            <v>3106</v>
          </cell>
          <cell r="AH1004">
            <v>3137</v>
          </cell>
          <cell r="AI1004">
            <v>3165</v>
          </cell>
          <cell r="AJ1004">
            <v>3196</v>
          </cell>
          <cell r="AK1004">
            <v>3226</v>
          </cell>
          <cell r="AL1004">
            <v>3257</v>
          </cell>
          <cell r="AM1004">
            <v>3287</v>
          </cell>
          <cell r="AN1004">
            <v>3318</v>
          </cell>
          <cell r="AO1004">
            <v>3349</v>
          </cell>
          <cell r="AP1004">
            <v>3379</v>
          </cell>
          <cell r="AQ1004">
            <v>3410</v>
          </cell>
          <cell r="AR1004">
            <v>3440</v>
          </cell>
        </row>
        <row r="1005">
          <cell r="A1005" t="str">
            <v>MYLAN LABS, INC.</v>
          </cell>
          <cell r="B1005" t="str">
            <v>PROPOX HCL/APAP 05/1981 MYN</v>
          </cell>
          <cell r="C1005" t="str">
            <v>Sales $</v>
          </cell>
          <cell r="D1005" t="str">
            <v>05/1981 MYN</v>
          </cell>
          <cell r="F1005" t="str">
            <v>05</v>
          </cell>
          <cell r="G1005" t="str">
            <v>1981</v>
          </cell>
          <cell r="H1005" t="str">
            <v>05/1/1981</v>
          </cell>
          <cell r="I1005">
            <v>10837</v>
          </cell>
          <cell r="J1005">
            <v>10868</v>
          </cell>
          <cell r="K1005">
            <v>10896</v>
          </cell>
          <cell r="L1005">
            <v>10927</v>
          </cell>
          <cell r="M1005">
            <v>10957</v>
          </cell>
          <cell r="N1005">
            <v>10988</v>
          </cell>
          <cell r="O1005">
            <v>11018</v>
          </cell>
          <cell r="P1005">
            <v>11049</v>
          </cell>
          <cell r="Q1005">
            <v>11080</v>
          </cell>
          <cell r="R1005">
            <v>11110</v>
          </cell>
          <cell r="S1005">
            <v>11141</v>
          </cell>
          <cell r="T1005">
            <v>11171</v>
          </cell>
          <cell r="U1005">
            <v>11202</v>
          </cell>
          <cell r="V1005">
            <v>11233</v>
          </cell>
          <cell r="W1005">
            <v>11262</v>
          </cell>
          <cell r="X1005">
            <v>11293</v>
          </cell>
          <cell r="Y1005">
            <v>11323</v>
          </cell>
          <cell r="Z1005">
            <v>11354</v>
          </cell>
          <cell r="AA1005">
            <v>11384</v>
          </cell>
          <cell r="AB1005">
            <v>11415</v>
          </cell>
          <cell r="AC1005">
            <v>11446</v>
          </cell>
          <cell r="AD1005">
            <v>11476</v>
          </cell>
          <cell r="AE1005">
            <v>11507</v>
          </cell>
          <cell r="AF1005">
            <v>11537</v>
          </cell>
          <cell r="AG1005">
            <v>11568</v>
          </cell>
          <cell r="AH1005">
            <v>11599</v>
          </cell>
          <cell r="AI1005">
            <v>11627</v>
          </cell>
          <cell r="AJ1005">
            <v>11658</v>
          </cell>
          <cell r="AK1005">
            <v>11688</v>
          </cell>
          <cell r="AL1005">
            <v>11719</v>
          </cell>
          <cell r="AM1005">
            <v>11749</v>
          </cell>
          <cell r="AN1005">
            <v>11780</v>
          </cell>
          <cell r="AO1005">
            <v>11811</v>
          </cell>
          <cell r="AP1005">
            <v>11841</v>
          </cell>
          <cell r="AQ1005">
            <v>11872</v>
          </cell>
          <cell r="AR1005">
            <v>11902</v>
          </cell>
        </row>
        <row r="1006">
          <cell r="A1006" t="str">
            <v>MYLAN LABS, INC.</v>
          </cell>
          <cell r="B1006" t="str">
            <v>PROPOX HCL/APAP 10/1993 M/I</v>
          </cell>
          <cell r="C1006" t="str">
            <v>Sales $</v>
          </cell>
          <cell r="D1006" t="str">
            <v>10/1993 M/I</v>
          </cell>
          <cell r="F1006" t="str">
            <v>10</v>
          </cell>
          <cell r="G1006" t="str">
            <v>1993</v>
          </cell>
          <cell r="H1006" t="str">
            <v>10/1/1993</v>
          </cell>
          <cell r="I1006">
            <v>6301</v>
          </cell>
          <cell r="J1006">
            <v>6332</v>
          </cell>
          <cell r="K1006">
            <v>6360</v>
          </cell>
          <cell r="L1006">
            <v>6391</v>
          </cell>
          <cell r="M1006">
            <v>6421</v>
          </cell>
          <cell r="N1006">
            <v>6452</v>
          </cell>
          <cell r="O1006">
            <v>6482</v>
          </cell>
          <cell r="P1006">
            <v>6513</v>
          </cell>
          <cell r="Q1006">
            <v>6544</v>
          </cell>
          <cell r="R1006">
            <v>6574</v>
          </cell>
          <cell r="S1006">
            <v>6605</v>
          </cell>
          <cell r="T1006">
            <v>6635</v>
          </cell>
          <cell r="U1006">
            <v>6666</v>
          </cell>
          <cell r="V1006">
            <v>6697</v>
          </cell>
          <cell r="W1006">
            <v>6726</v>
          </cell>
          <cell r="X1006">
            <v>6757</v>
          </cell>
          <cell r="Y1006">
            <v>6787</v>
          </cell>
          <cell r="Z1006">
            <v>6818</v>
          </cell>
          <cell r="AA1006">
            <v>6848</v>
          </cell>
          <cell r="AB1006">
            <v>6879</v>
          </cell>
          <cell r="AC1006">
            <v>6910</v>
          </cell>
          <cell r="AD1006">
            <v>6940</v>
          </cell>
          <cell r="AE1006">
            <v>6971</v>
          </cell>
          <cell r="AF1006">
            <v>7001</v>
          </cell>
          <cell r="AG1006">
            <v>7032</v>
          </cell>
          <cell r="AH1006">
            <v>7063</v>
          </cell>
          <cell r="AI1006">
            <v>7091</v>
          </cell>
          <cell r="AJ1006">
            <v>7122</v>
          </cell>
          <cell r="AK1006">
            <v>7152</v>
          </cell>
          <cell r="AL1006">
            <v>7183</v>
          </cell>
          <cell r="AM1006">
            <v>7213</v>
          </cell>
          <cell r="AN1006">
            <v>7244</v>
          </cell>
          <cell r="AO1006">
            <v>7275</v>
          </cell>
          <cell r="AP1006">
            <v>7305</v>
          </cell>
          <cell r="AQ1006">
            <v>7336</v>
          </cell>
          <cell r="AR1006">
            <v>7366</v>
          </cell>
        </row>
        <row r="1007">
          <cell r="A1007" t="str">
            <v>MYLAN LABS, INC.</v>
          </cell>
          <cell r="B1007" t="str">
            <v>PROPOXYPHEN-N/APAP 06/1987 M/I</v>
          </cell>
          <cell r="C1007" t="str">
            <v>Sales $</v>
          </cell>
          <cell r="D1007" t="str">
            <v>06/1987 M/I</v>
          </cell>
          <cell r="F1007" t="str">
            <v>06</v>
          </cell>
          <cell r="G1007" t="str">
            <v>1987</v>
          </cell>
          <cell r="H1007" t="str">
            <v>06/1/1987</v>
          </cell>
          <cell r="I1007">
            <v>8615</v>
          </cell>
          <cell r="J1007">
            <v>8646</v>
          </cell>
          <cell r="K1007">
            <v>8674</v>
          </cell>
          <cell r="L1007">
            <v>8705</v>
          </cell>
          <cell r="M1007">
            <v>8735</v>
          </cell>
          <cell r="N1007">
            <v>8766</v>
          </cell>
          <cell r="O1007">
            <v>8796</v>
          </cell>
          <cell r="P1007">
            <v>8827</v>
          </cell>
          <cell r="Q1007">
            <v>8858</v>
          </cell>
          <cell r="R1007">
            <v>8888</v>
          </cell>
          <cell r="S1007">
            <v>8919</v>
          </cell>
          <cell r="T1007">
            <v>8949</v>
          </cell>
          <cell r="U1007">
            <v>8980</v>
          </cell>
          <cell r="V1007">
            <v>9011</v>
          </cell>
          <cell r="W1007">
            <v>9040</v>
          </cell>
          <cell r="X1007">
            <v>9071</v>
          </cell>
          <cell r="Y1007">
            <v>9101</v>
          </cell>
          <cell r="Z1007">
            <v>9132</v>
          </cell>
          <cell r="AA1007">
            <v>9162</v>
          </cell>
          <cell r="AB1007">
            <v>9193</v>
          </cell>
          <cell r="AC1007">
            <v>9224</v>
          </cell>
          <cell r="AD1007">
            <v>9254</v>
          </cell>
          <cell r="AE1007">
            <v>9285</v>
          </cell>
          <cell r="AF1007">
            <v>9315</v>
          </cell>
          <cell r="AG1007">
            <v>9346</v>
          </cell>
          <cell r="AH1007">
            <v>9377</v>
          </cell>
          <cell r="AI1007">
            <v>9405</v>
          </cell>
          <cell r="AJ1007">
            <v>9436</v>
          </cell>
          <cell r="AK1007">
            <v>9466</v>
          </cell>
          <cell r="AL1007">
            <v>9497</v>
          </cell>
          <cell r="AM1007">
            <v>9527</v>
          </cell>
          <cell r="AN1007">
            <v>9558</v>
          </cell>
          <cell r="AO1007">
            <v>9589</v>
          </cell>
          <cell r="AP1007">
            <v>9619</v>
          </cell>
          <cell r="AQ1007">
            <v>9650</v>
          </cell>
          <cell r="AR1007">
            <v>9680</v>
          </cell>
        </row>
        <row r="1008">
          <cell r="A1008" t="str">
            <v>MYLAN LABS, INC.</v>
          </cell>
          <cell r="B1008" t="str">
            <v>PROPOXYPHEN-N/APAP 12/1985 MYN</v>
          </cell>
          <cell r="C1008" t="str">
            <v>Sales $</v>
          </cell>
          <cell r="D1008" t="str">
            <v>12/1985 MYN</v>
          </cell>
          <cell r="F1008" t="str">
            <v>12</v>
          </cell>
          <cell r="G1008" t="str">
            <v>1985</v>
          </cell>
          <cell r="H1008" t="str">
            <v>12/1/1985</v>
          </cell>
          <cell r="I1008">
            <v>9162</v>
          </cell>
          <cell r="J1008">
            <v>9193</v>
          </cell>
          <cell r="K1008">
            <v>9221</v>
          </cell>
          <cell r="L1008">
            <v>9252</v>
          </cell>
          <cell r="M1008">
            <v>9282</v>
          </cell>
          <cell r="N1008">
            <v>9313</v>
          </cell>
          <cell r="O1008">
            <v>9343</v>
          </cell>
          <cell r="P1008">
            <v>9374</v>
          </cell>
          <cell r="Q1008">
            <v>9405</v>
          </cell>
          <cell r="R1008">
            <v>9435</v>
          </cell>
          <cell r="S1008">
            <v>9466</v>
          </cell>
          <cell r="T1008">
            <v>9496</v>
          </cell>
          <cell r="U1008">
            <v>9527</v>
          </cell>
          <cell r="V1008">
            <v>9558</v>
          </cell>
          <cell r="W1008">
            <v>9587</v>
          </cell>
          <cell r="X1008">
            <v>9618</v>
          </cell>
          <cell r="Y1008">
            <v>9648</v>
          </cell>
          <cell r="Z1008">
            <v>9679</v>
          </cell>
          <cell r="AA1008">
            <v>9709</v>
          </cell>
          <cell r="AB1008">
            <v>9740</v>
          </cell>
          <cell r="AC1008">
            <v>9771</v>
          </cell>
          <cell r="AD1008">
            <v>9801</v>
          </cell>
          <cell r="AE1008">
            <v>9832</v>
          </cell>
          <cell r="AF1008">
            <v>9862</v>
          </cell>
          <cell r="AG1008">
            <v>9893</v>
          </cell>
          <cell r="AH1008">
            <v>9924</v>
          </cell>
          <cell r="AI1008">
            <v>9952</v>
          </cell>
          <cell r="AJ1008">
            <v>9983</v>
          </cell>
          <cell r="AK1008">
            <v>10013</v>
          </cell>
          <cell r="AL1008">
            <v>10044</v>
          </cell>
          <cell r="AM1008">
            <v>10074</v>
          </cell>
          <cell r="AN1008">
            <v>10105</v>
          </cell>
          <cell r="AO1008">
            <v>10136</v>
          </cell>
          <cell r="AP1008">
            <v>10166</v>
          </cell>
          <cell r="AQ1008">
            <v>10197</v>
          </cell>
          <cell r="AR1008">
            <v>10227</v>
          </cell>
        </row>
        <row r="1009">
          <cell r="A1009" t="str">
            <v>MYLAN LABS, INC.</v>
          </cell>
          <cell r="B1009" t="str">
            <v>PROPOXYPHENE HCL 05/1981 MYN</v>
          </cell>
          <cell r="C1009" t="str">
            <v>Sales $</v>
          </cell>
          <cell r="D1009" t="str">
            <v>05/1981 MYN</v>
          </cell>
          <cell r="F1009" t="str">
            <v>05</v>
          </cell>
          <cell r="G1009" t="str">
            <v>1981</v>
          </cell>
          <cell r="H1009" t="str">
            <v>05/1/1981</v>
          </cell>
          <cell r="I1009">
            <v>10837</v>
          </cell>
          <cell r="J1009">
            <v>10868</v>
          </cell>
          <cell r="K1009">
            <v>10896</v>
          </cell>
          <cell r="L1009">
            <v>10927</v>
          </cell>
          <cell r="M1009">
            <v>10957</v>
          </cell>
          <cell r="N1009">
            <v>10988</v>
          </cell>
          <cell r="O1009">
            <v>11018</v>
          </cell>
          <cell r="P1009">
            <v>11049</v>
          </cell>
          <cell r="Q1009">
            <v>11080</v>
          </cell>
          <cell r="R1009">
            <v>11110</v>
          </cell>
          <cell r="S1009">
            <v>11141</v>
          </cell>
          <cell r="T1009">
            <v>11171</v>
          </cell>
          <cell r="U1009">
            <v>11202</v>
          </cell>
          <cell r="V1009">
            <v>11233</v>
          </cell>
          <cell r="W1009">
            <v>11262</v>
          </cell>
          <cell r="X1009">
            <v>11293</v>
          </cell>
          <cell r="Y1009">
            <v>11323</v>
          </cell>
          <cell r="Z1009">
            <v>11354</v>
          </cell>
          <cell r="AA1009">
            <v>11384</v>
          </cell>
          <cell r="AB1009">
            <v>11415</v>
          </cell>
          <cell r="AC1009">
            <v>11446</v>
          </cell>
          <cell r="AD1009">
            <v>11476</v>
          </cell>
          <cell r="AE1009">
            <v>11507</v>
          </cell>
          <cell r="AF1009">
            <v>11537</v>
          </cell>
          <cell r="AG1009">
            <v>11568</v>
          </cell>
          <cell r="AH1009">
            <v>11599</v>
          </cell>
          <cell r="AI1009">
            <v>11627</v>
          </cell>
          <cell r="AJ1009">
            <v>11658</v>
          </cell>
          <cell r="AK1009">
            <v>11688</v>
          </cell>
          <cell r="AL1009">
            <v>11719</v>
          </cell>
          <cell r="AM1009">
            <v>11749</v>
          </cell>
          <cell r="AN1009">
            <v>11780</v>
          </cell>
          <cell r="AO1009">
            <v>11811</v>
          </cell>
          <cell r="AP1009">
            <v>11841</v>
          </cell>
          <cell r="AQ1009">
            <v>11872</v>
          </cell>
          <cell r="AR1009">
            <v>11902</v>
          </cell>
        </row>
        <row r="1010">
          <cell r="A1010" t="str">
            <v>MYLAN LABS, INC.</v>
          </cell>
          <cell r="B1010" t="str">
            <v>PROPRANOLOL HCL 07/1986 MYN</v>
          </cell>
          <cell r="C1010" t="str">
            <v>Sales $</v>
          </cell>
          <cell r="D1010" t="str">
            <v>07/1986 MYN</v>
          </cell>
          <cell r="F1010" t="str">
            <v>07</v>
          </cell>
          <cell r="G1010" t="str">
            <v>1986</v>
          </cell>
          <cell r="H1010" t="str">
            <v>07/1/1986</v>
          </cell>
          <cell r="I1010">
            <v>8950</v>
          </cell>
          <cell r="J1010">
            <v>8981</v>
          </cell>
          <cell r="K1010">
            <v>9009</v>
          </cell>
          <cell r="L1010">
            <v>9040</v>
          </cell>
          <cell r="M1010">
            <v>9070</v>
          </cell>
          <cell r="N1010">
            <v>9101</v>
          </cell>
          <cell r="O1010">
            <v>9131</v>
          </cell>
          <cell r="P1010">
            <v>9162</v>
          </cell>
          <cell r="Q1010">
            <v>9193</v>
          </cell>
          <cell r="R1010">
            <v>9223</v>
          </cell>
          <cell r="S1010">
            <v>9254</v>
          </cell>
          <cell r="T1010">
            <v>9284</v>
          </cell>
          <cell r="U1010">
            <v>9315</v>
          </cell>
          <cell r="V1010">
            <v>9346</v>
          </cell>
          <cell r="W1010">
            <v>9375</v>
          </cell>
          <cell r="X1010">
            <v>9406</v>
          </cell>
          <cell r="Y1010">
            <v>9436</v>
          </cell>
          <cell r="Z1010">
            <v>9467</v>
          </cell>
          <cell r="AA1010">
            <v>9497</v>
          </cell>
          <cell r="AB1010">
            <v>9528</v>
          </cell>
          <cell r="AC1010">
            <v>9559</v>
          </cell>
          <cell r="AD1010">
            <v>9589</v>
          </cell>
          <cell r="AE1010">
            <v>9620</v>
          </cell>
          <cell r="AF1010">
            <v>9650</v>
          </cell>
          <cell r="AG1010">
            <v>9681</v>
          </cell>
          <cell r="AH1010">
            <v>9712</v>
          </cell>
          <cell r="AI1010">
            <v>9740</v>
          </cell>
          <cell r="AJ1010">
            <v>9771</v>
          </cell>
          <cell r="AK1010">
            <v>9801</v>
          </cell>
          <cell r="AL1010">
            <v>9832</v>
          </cell>
          <cell r="AM1010">
            <v>9862</v>
          </cell>
          <cell r="AN1010">
            <v>9893</v>
          </cell>
          <cell r="AO1010">
            <v>9924</v>
          </cell>
          <cell r="AP1010">
            <v>9954</v>
          </cell>
          <cell r="AQ1010">
            <v>9985</v>
          </cell>
          <cell r="AR1010">
            <v>10015</v>
          </cell>
        </row>
        <row r="1011">
          <cell r="A1011" t="str">
            <v>MYLAN LABS, INC.</v>
          </cell>
          <cell r="B1011" t="str">
            <v>PROPRANOLOL HCL 11/1986 M/I</v>
          </cell>
          <cell r="C1011" t="str">
            <v>Sales $</v>
          </cell>
          <cell r="D1011" t="str">
            <v>11/1986 M/I</v>
          </cell>
          <cell r="F1011" t="str">
            <v>11</v>
          </cell>
          <cell r="G1011" t="str">
            <v>1986</v>
          </cell>
          <cell r="H1011" t="str">
            <v>11/1/1986</v>
          </cell>
          <cell r="I1011">
            <v>8827</v>
          </cell>
          <cell r="J1011">
            <v>8858</v>
          </cell>
          <cell r="K1011">
            <v>8886</v>
          </cell>
          <cell r="L1011">
            <v>8917</v>
          </cell>
          <cell r="M1011">
            <v>8947</v>
          </cell>
          <cell r="N1011">
            <v>8978</v>
          </cell>
          <cell r="O1011">
            <v>9008</v>
          </cell>
          <cell r="P1011">
            <v>9039</v>
          </cell>
          <cell r="Q1011">
            <v>9070</v>
          </cell>
          <cell r="R1011">
            <v>9100</v>
          </cell>
          <cell r="S1011">
            <v>9131</v>
          </cell>
          <cell r="T1011">
            <v>9161</v>
          </cell>
          <cell r="U1011">
            <v>9192</v>
          </cell>
          <cell r="V1011">
            <v>9223</v>
          </cell>
          <cell r="W1011">
            <v>9252</v>
          </cell>
          <cell r="X1011">
            <v>9283</v>
          </cell>
          <cell r="Y1011">
            <v>9313</v>
          </cell>
          <cell r="Z1011">
            <v>9344</v>
          </cell>
          <cell r="AA1011">
            <v>9374</v>
          </cell>
          <cell r="AB1011">
            <v>9405</v>
          </cell>
          <cell r="AC1011">
            <v>9436</v>
          </cell>
          <cell r="AD1011">
            <v>9466</v>
          </cell>
          <cell r="AE1011">
            <v>9497</v>
          </cell>
          <cell r="AF1011">
            <v>9527</v>
          </cell>
          <cell r="AG1011">
            <v>9558</v>
          </cell>
          <cell r="AH1011">
            <v>9589</v>
          </cell>
          <cell r="AI1011">
            <v>9617</v>
          </cell>
          <cell r="AJ1011">
            <v>9648</v>
          </cell>
          <cell r="AK1011">
            <v>9678</v>
          </cell>
          <cell r="AL1011">
            <v>9709</v>
          </cell>
          <cell r="AM1011">
            <v>9739</v>
          </cell>
          <cell r="AN1011">
            <v>9770</v>
          </cell>
          <cell r="AO1011">
            <v>9801</v>
          </cell>
          <cell r="AP1011">
            <v>9831</v>
          </cell>
          <cell r="AQ1011">
            <v>9862</v>
          </cell>
          <cell r="AR1011">
            <v>9892</v>
          </cell>
        </row>
        <row r="1012">
          <cell r="A1012" t="str">
            <v>MYLAN LABS, INC.</v>
          </cell>
          <cell r="B1012" t="str">
            <v>PROPRANOLOL/HCTZ 09/1987 MYN</v>
          </cell>
          <cell r="C1012" t="str">
            <v>Sales $</v>
          </cell>
          <cell r="D1012" t="str">
            <v>09/1987 MYN</v>
          </cell>
          <cell r="F1012" t="str">
            <v>09</v>
          </cell>
          <cell r="G1012" t="str">
            <v>1987</v>
          </cell>
          <cell r="H1012" t="str">
            <v>09/1/1987</v>
          </cell>
          <cell r="I1012">
            <v>8523</v>
          </cell>
          <cell r="J1012">
            <v>8554</v>
          </cell>
          <cell r="K1012">
            <v>8582</v>
          </cell>
          <cell r="L1012">
            <v>8613</v>
          </cell>
          <cell r="M1012">
            <v>8643</v>
          </cell>
          <cell r="N1012">
            <v>8674</v>
          </cell>
          <cell r="O1012">
            <v>8704</v>
          </cell>
          <cell r="P1012">
            <v>8735</v>
          </cell>
          <cell r="Q1012">
            <v>8766</v>
          </cell>
          <cell r="R1012">
            <v>8796</v>
          </cell>
          <cell r="S1012">
            <v>8827</v>
          </cell>
          <cell r="T1012">
            <v>8857</v>
          </cell>
          <cell r="U1012">
            <v>8888</v>
          </cell>
          <cell r="V1012">
            <v>8919</v>
          </cell>
          <cell r="W1012">
            <v>8948</v>
          </cell>
          <cell r="X1012">
            <v>8979</v>
          </cell>
          <cell r="Y1012">
            <v>9009</v>
          </cell>
          <cell r="Z1012">
            <v>9040</v>
          </cell>
          <cell r="AA1012">
            <v>9070</v>
          </cell>
          <cell r="AB1012">
            <v>9101</v>
          </cell>
          <cell r="AC1012">
            <v>9132</v>
          </cell>
          <cell r="AD1012">
            <v>9162</v>
          </cell>
          <cell r="AE1012">
            <v>9193</v>
          </cell>
          <cell r="AF1012">
            <v>9223</v>
          </cell>
          <cell r="AG1012">
            <v>9254</v>
          </cell>
          <cell r="AH1012">
            <v>9285</v>
          </cell>
          <cell r="AI1012">
            <v>9313</v>
          </cell>
          <cell r="AJ1012">
            <v>9344</v>
          </cell>
          <cell r="AK1012">
            <v>9374</v>
          </cell>
          <cell r="AL1012">
            <v>9405</v>
          </cell>
          <cell r="AM1012">
            <v>9435</v>
          </cell>
          <cell r="AN1012">
            <v>9466</v>
          </cell>
          <cell r="AO1012">
            <v>9497</v>
          </cell>
          <cell r="AP1012">
            <v>9527</v>
          </cell>
          <cell r="AQ1012">
            <v>9558</v>
          </cell>
          <cell r="AR1012">
            <v>9588</v>
          </cell>
        </row>
        <row r="1013">
          <cell r="A1013" t="str">
            <v>MYLAN LABS, INC.</v>
          </cell>
          <cell r="B1013" t="str">
            <v>PSE/TPLD 11/1981 M/I</v>
          </cell>
          <cell r="C1013" t="str">
            <v>Sales $</v>
          </cell>
          <cell r="D1013" t="str">
            <v>11/1981 M/I</v>
          </cell>
          <cell r="F1013" t="str">
            <v>11</v>
          </cell>
          <cell r="G1013" t="str">
            <v>1981</v>
          </cell>
          <cell r="H1013" t="str">
            <v>11/1/1981</v>
          </cell>
          <cell r="I1013">
            <v>10653</v>
          </cell>
          <cell r="J1013">
            <v>10684</v>
          </cell>
          <cell r="K1013">
            <v>10712</v>
          </cell>
          <cell r="L1013">
            <v>10743</v>
          </cell>
          <cell r="M1013">
            <v>10773</v>
          </cell>
          <cell r="N1013">
            <v>10804</v>
          </cell>
          <cell r="O1013">
            <v>10834</v>
          </cell>
          <cell r="P1013">
            <v>10865</v>
          </cell>
          <cell r="Q1013">
            <v>10896</v>
          </cell>
          <cell r="R1013">
            <v>10926</v>
          </cell>
          <cell r="S1013">
            <v>10957</v>
          </cell>
          <cell r="T1013">
            <v>10987</v>
          </cell>
          <cell r="U1013">
            <v>11018</v>
          </cell>
          <cell r="V1013">
            <v>11049</v>
          </cell>
          <cell r="W1013">
            <v>11078</v>
          </cell>
          <cell r="X1013">
            <v>11109</v>
          </cell>
          <cell r="Y1013">
            <v>11139</v>
          </cell>
          <cell r="Z1013">
            <v>11170</v>
          </cell>
          <cell r="AA1013">
            <v>11200</v>
          </cell>
          <cell r="AB1013">
            <v>11231</v>
          </cell>
          <cell r="AC1013">
            <v>11262</v>
          </cell>
          <cell r="AD1013">
            <v>11292</v>
          </cell>
          <cell r="AE1013">
            <v>11323</v>
          </cell>
          <cell r="AF1013">
            <v>11353</v>
          </cell>
          <cell r="AG1013">
            <v>11384</v>
          </cell>
          <cell r="AH1013">
            <v>11415</v>
          </cell>
          <cell r="AI1013">
            <v>11443</v>
          </cell>
          <cell r="AJ1013">
            <v>11474</v>
          </cell>
          <cell r="AK1013">
            <v>11504</v>
          </cell>
          <cell r="AL1013">
            <v>11535</v>
          </cell>
          <cell r="AM1013">
            <v>11565</v>
          </cell>
          <cell r="AN1013">
            <v>11596</v>
          </cell>
          <cell r="AO1013">
            <v>11627</v>
          </cell>
          <cell r="AP1013">
            <v>11657</v>
          </cell>
          <cell r="AQ1013">
            <v>11688</v>
          </cell>
          <cell r="AR1013">
            <v>11718</v>
          </cell>
        </row>
        <row r="1014">
          <cell r="A1014" t="str">
            <v>MYLAN LABS, INC.</v>
          </cell>
          <cell r="B1014" t="str">
            <v>QUETIAPINE FUM 05/2012 MYN</v>
          </cell>
          <cell r="C1014" t="str">
            <v>Sales $</v>
          </cell>
          <cell r="D1014" t="str">
            <v>05/2012 MYN</v>
          </cell>
          <cell r="F1014" t="str">
            <v>05</v>
          </cell>
          <cell r="G1014" t="str">
            <v>2012</v>
          </cell>
          <cell r="H1014" t="str">
            <v>05/1/2012</v>
          </cell>
          <cell r="I1014">
            <v>-486</v>
          </cell>
          <cell r="J1014">
            <v>-455</v>
          </cell>
          <cell r="K1014">
            <v>-427</v>
          </cell>
          <cell r="L1014">
            <v>-396</v>
          </cell>
          <cell r="M1014">
            <v>-366</v>
          </cell>
          <cell r="N1014">
            <v>-335</v>
          </cell>
          <cell r="O1014">
            <v>-305</v>
          </cell>
          <cell r="P1014">
            <v>-274</v>
          </cell>
          <cell r="Q1014">
            <v>-243</v>
          </cell>
          <cell r="R1014">
            <v>-213</v>
          </cell>
          <cell r="S1014">
            <v>-182</v>
          </cell>
          <cell r="T1014">
            <v>-152</v>
          </cell>
          <cell r="U1014">
            <v>-121</v>
          </cell>
          <cell r="V1014">
            <v>-90</v>
          </cell>
          <cell r="W1014">
            <v>-61</v>
          </cell>
          <cell r="X1014">
            <v>-30</v>
          </cell>
          <cell r="Y1014">
            <v>0</v>
          </cell>
          <cell r="Z1014">
            <v>31</v>
          </cell>
          <cell r="AA1014">
            <v>61</v>
          </cell>
          <cell r="AB1014">
            <v>92</v>
          </cell>
          <cell r="AC1014">
            <v>123</v>
          </cell>
          <cell r="AD1014">
            <v>153</v>
          </cell>
          <cell r="AE1014">
            <v>184</v>
          </cell>
          <cell r="AF1014">
            <v>214</v>
          </cell>
          <cell r="AG1014">
            <v>245</v>
          </cell>
          <cell r="AH1014">
            <v>276</v>
          </cell>
          <cell r="AI1014">
            <v>304</v>
          </cell>
          <cell r="AJ1014">
            <v>335</v>
          </cell>
          <cell r="AK1014">
            <v>365</v>
          </cell>
          <cell r="AL1014">
            <v>396</v>
          </cell>
          <cell r="AM1014">
            <v>426</v>
          </cell>
          <cell r="AN1014">
            <v>457</v>
          </cell>
          <cell r="AO1014">
            <v>488</v>
          </cell>
          <cell r="AP1014">
            <v>518</v>
          </cell>
          <cell r="AQ1014">
            <v>549</v>
          </cell>
          <cell r="AR1014">
            <v>579</v>
          </cell>
        </row>
        <row r="1015">
          <cell r="A1015" t="str">
            <v>MYLAN LABS, INC.</v>
          </cell>
          <cell r="B1015" t="str">
            <v>QUINAPRIL HCL 05/2007 MYN</v>
          </cell>
          <cell r="C1015" t="str">
            <v>Sales $</v>
          </cell>
          <cell r="D1015" t="str">
            <v>05/2007 MYN</v>
          </cell>
          <cell r="F1015" t="str">
            <v>05</v>
          </cell>
          <cell r="G1015" t="str">
            <v>2007</v>
          </cell>
          <cell r="H1015" t="str">
            <v>05/1/2007</v>
          </cell>
          <cell r="I1015">
            <v>1341</v>
          </cell>
          <cell r="J1015">
            <v>1372</v>
          </cell>
          <cell r="K1015">
            <v>1400</v>
          </cell>
          <cell r="L1015">
            <v>1431</v>
          </cell>
          <cell r="M1015">
            <v>1461</v>
          </cell>
          <cell r="N1015">
            <v>1492</v>
          </cell>
          <cell r="O1015">
            <v>1522</v>
          </cell>
          <cell r="P1015">
            <v>1553</v>
          </cell>
          <cell r="Q1015">
            <v>1584</v>
          </cell>
          <cell r="R1015">
            <v>1614</v>
          </cell>
          <cell r="S1015">
            <v>1645</v>
          </cell>
          <cell r="T1015">
            <v>1675</v>
          </cell>
          <cell r="U1015">
            <v>1706</v>
          </cell>
          <cell r="V1015">
            <v>1737</v>
          </cell>
          <cell r="W1015">
            <v>1766</v>
          </cell>
          <cell r="X1015">
            <v>1797</v>
          </cell>
          <cell r="Y1015">
            <v>1827</v>
          </cell>
          <cell r="Z1015">
            <v>1858</v>
          </cell>
          <cell r="AA1015">
            <v>1888</v>
          </cell>
          <cell r="AB1015">
            <v>1919</v>
          </cell>
          <cell r="AC1015">
            <v>1950</v>
          </cell>
          <cell r="AD1015">
            <v>1980</v>
          </cell>
          <cell r="AE1015">
            <v>2011</v>
          </cell>
          <cell r="AF1015">
            <v>2041</v>
          </cell>
          <cell r="AG1015">
            <v>2072</v>
          </cell>
          <cell r="AH1015">
            <v>2103</v>
          </cell>
          <cell r="AI1015">
            <v>2131</v>
          </cell>
          <cell r="AJ1015">
            <v>2162</v>
          </cell>
          <cell r="AK1015">
            <v>2192</v>
          </cell>
          <cell r="AL1015">
            <v>2223</v>
          </cell>
          <cell r="AM1015">
            <v>2253</v>
          </cell>
          <cell r="AN1015">
            <v>2284</v>
          </cell>
          <cell r="AO1015">
            <v>2315</v>
          </cell>
          <cell r="AP1015">
            <v>2345</v>
          </cell>
          <cell r="AQ1015">
            <v>2376</v>
          </cell>
          <cell r="AR1015">
            <v>2406</v>
          </cell>
        </row>
        <row r="1016">
          <cell r="A1016" t="str">
            <v>MYLAN LABS, INC.</v>
          </cell>
          <cell r="B1016" t="str">
            <v>QUINAPRIL HCL/HCTZ 03/2007 MYN</v>
          </cell>
          <cell r="C1016" t="str">
            <v>Sales $</v>
          </cell>
          <cell r="D1016" t="str">
            <v>03/2007 MYN</v>
          </cell>
          <cell r="F1016" t="str">
            <v>03</v>
          </cell>
          <cell r="G1016" t="str">
            <v>2007</v>
          </cell>
          <cell r="H1016" t="str">
            <v>03/1/2007</v>
          </cell>
          <cell r="I1016">
            <v>1402</v>
          </cell>
          <cell r="J1016">
            <v>1433</v>
          </cell>
          <cell r="K1016">
            <v>1461</v>
          </cell>
          <cell r="L1016">
            <v>1492</v>
          </cell>
          <cell r="M1016">
            <v>1522</v>
          </cell>
          <cell r="N1016">
            <v>1553</v>
          </cell>
          <cell r="O1016">
            <v>1583</v>
          </cell>
          <cell r="P1016">
            <v>1614</v>
          </cell>
          <cell r="Q1016">
            <v>1645</v>
          </cell>
          <cell r="R1016">
            <v>1675</v>
          </cell>
          <cell r="S1016">
            <v>1706</v>
          </cell>
          <cell r="T1016">
            <v>1736</v>
          </cell>
          <cell r="U1016">
            <v>1767</v>
          </cell>
          <cell r="V1016">
            <v>1798</v>
          </cell>
          <cell r="W1016">
            <v>1827</v>
          </cell>
          <cell r="X1016">
            <v>1858</v>
          </cell>
          <cell r="Y1016">
            <v>1888</v>
          </cell>
          <cell r="Z1016">
            <v>1919</v>
          </cell>
          <cell r="AA1016">
            <v>1949</v>
          </cell>
          <cell r="AB1016">
            <v>1980</v>
          </cell>
          <cell r="AC1016">
            <v>2011</v>
          </cell>
          <cell r="AD1016">
            <v>2041</v>
          </cell>
          <cell r="AE1016">
            <v>2072</v>
          </cell>
          <cell r="AF1016">
            <v>2102</v>
          </cell>
          <cell r="AG1016">
            <v>2133</v>
          </cell>
          <cell r="AH1016">
            <v>2164</v>
          </cell>
          <cell r="AI1016">
            <v>2192</v>
          </cell>
          <cell r="AJ1016">
            <v>2223</v>
          </cell>
          <cell r="AK1016">
            <v>2253</v>
          </cell>
          <cell r="AL1016">
            <v>2284</v>
          </cell>
          <cell r="AM1016">
            <v>2314</v>
          </cell>
          <cell r="AN1016">
            <v>2345</v>
          </cell>
          <cell r="AO1016">
            <v>2376</v>
          </cell>
          <cell r="AP1016">
            <v>2406</v>
          </cell>
          <cell r="AQ1016">
            <v>2437</v>
          </cell>
          <cell r="AR1016">
            <v>2467</v>
          </cell>
        </row>
        <row r="1017">
          <cell r="A1017" t="str">
            <v>MYLAN LABS, INC.</v>
          </cell>
          <cell r="B1017" t="str">
            <v>QUINIDINE GLUC 09/1986 M/I</v>
          </cell>
          <cell r="C1017" t="str">
            <v>Sales $</v>
          </cell>
          <cell r="D1017" t="str">
            <v>09/1986 M/I</v>
          </cell>
          <cell r="F1017" t="str">
            <v>09</v>
          </cell>
          <cell r="G1017" t="str">
            <v>1986</v>
          </cell>
          <cell r="H1017" t="str">
            <v>09/1/1986</v>
          </cell>
          <cell r="I1017">
            <v>8888</v>
          </cell>
          <cell r="J1017">
            <v>8919</v>
          </cell>
          <cell r="K1017">
            <v>8947</v>
          </cell>
          <cell r="L1017">
            <v>8978</v>
          </cell>
          <cell r="M1017">
            <v>9008</v>
          </cell>
          <cell r="N1017">
            <v>9039</v>
          </cell>
          <cell r="O1017">
            <v>9069</v>
          </cell>
          <cell r="P1017">
            <v>9100</v>
          </cell>
          <cell r="Q1017">
            <v>9131</v>
          </cell>
          <cell r="R1017">
            <v>9161</v>
          </cell>
          <cell r="S1017">
            <v>9192</v>
          </cell>
          <cell r="T1017">
            <v>9222</v>
          </cell>
          <cell r="U1017">
            <v>9253</v>
          </cell>
          <cell r="V1017">
            <v>9284</v>
          </cell>
          <cell r="W1017">
            <v>9313</v>
          </cell>
          <cell r="X1017">
            <v>9344</v>
          </cell>
          <cell r="Y1017">
            <v>9374</v>
          </cell>
          <cell r="Z1017">
            <v>9405</v>
          </cell>
          <cell r="AA1017">
            <v>9435</v>
          </cell>
          <cell r="AB1017">
            <v>9466</v>
          </cell>
          <cell r="AC1017">
            <v>9497</v>
          </cell>
          <cell r="AD1017">
            <v>9527</v>
          </cell>
          <cell r="AE1017">
            <v>9558</v>
          </cell>
          <cell r="AF1017">
            <v>9588</v>
          </cell>
          <cell r="AG1017">
            <v>9619</v>
          </cell>
          <cell r="AH1017">
            <v>9650</v>
          </cell>
          <cell r="AI1017">
            <v>9678</v>
          </cell>
          <cell r="AJ1017">
            <v>9709</v>
          </cell>
          <cell r="AK1017">
            <v>9739</v>
          </cell>
          <cell r="AL1017">
            <v>9770</v>
          </cell>
          <cell r="AM1017">
            <v>9800</v>
          </cell>
          <cell r="AN1017">
            <v>9831</v>
          </cell>
          <cell r="AO1017">
            <v>9862</v>
          </cell>
          <cell r="AP1017">
            <v>9892</v>
          </cell>
          <cell r="AQ1017">
            <v>9923</v>
          </cell>
          <cell r="AR1017">
            <v>9953</v>
          </cell>
        </row>
        <row r="1018">
          <cell r="A1018" t="str">
            <v>MYLAN LABS, INC.</v>
          </cell>
          <cell r="B1018" t="str">
            <v>QUININE SULF 01/2013 MYN</v>
          </cell>
          <cell r="C1018" t="str">
            <v>Sales $</v>
          </cell>
          <cell r="D1018" t="str">
            <v>01/2013 MYN</v>
          </cell>
          <cell r="F1018" t="str">
            <v>01</v>
          </cell>
          <cell r="G1018" t="str">
            <v>2013</v>
          </cell>
          <cell r="H1018" t="str">
            <v>01/1/2013</v>
          </cell>
          <cell r="I1018">
            <v>-731</v>
          </cell>
          <cell r="J1018">
            <v>-700</v>
          </cell>
          <cell r="K1018">
            <v>-672</v>
          </cell>
          <cell r="L1018">
            <v>-641</v>
          </cell>
          <cell r="M1018">
            <v>-611</v>
          </cell>
          <cell r="N1018">
            <v>-580</v>
          </cell>
          <cell r="O1018">
            <v>-550</v>
          </cell>
          <cell r="P1018">
            <v>-519</v>
          </cell>
          <cell r="Q1018">
            <v>-488</v>
          </cell>
          <cell r="R1018">
            <v>-458</v>
          </cell>
          <cell r="S1018">
            <v>-427</v>
          </cell>
          <cell r="T1018">
            <v>-397</v>
          </cell>
          <cell r="U1018">
            <v>-366</v>
          </cell>
          <cell r="V1018">
            <v>-335</v>
          </cell>
          <cell r="W1018">
            <v>-306</v>
          </cell>
          <cell r="X1018">
            <v>-275</v>
          </cell>
          <cell r="Y1018">
            <v>-245</v>
          </cell>
          <cell r="Z1018">
            <v>-214</v>
          </cell>
          <cell r="AA1018">
            <v>-184</v>
          </cell>
          <cell r="AB1018">
            <v>-153</v>
          </cell>
          <cell r="AC1018">
            <v>-122</v>
          </cell>
          <cell r="AD1018">
            <v>-92</v>
          </cell>
          <cell r="AE1018">
            <v>-61</v>
          </cell>
          <cell r="AF1018">
            <v>-31</v>
          </cell>
          <cell r="AG1018">
            <v>0</v>
          </cell>
          <cell r="AH1018">
            <v>31</v>
          </cell>
          <cell r="AI1018">
            <v>59</v>
          </cell>
          <cell r="AJ1018">
            <v>90</v>
          </cell>
          <cell r="AK1018">
            <v>120</v>
          </cell>
          <cell r="AL1018">
            <v>151</v>
          </cell>
          <cell r="AM1018">
            <v>181</v>
          </cell>
          <cell r="AN1018">
            <v>212</v>
          </cell>
          <cell r="AO1018">
            <v>243</v>
          </cell>
          <cell r="AP1018">
            <v>273</v>
          </cell>
          <cell r="AQ1018">
            <v>304</v>
          </cell>
          <cell r="AR1018">
            <v>334</v>
          </cell>
        </row>
        <row r="1019">
          <cell r="A1019" t="str">
            <v>MYLAN LABS, INC.</v>
          </cell>
          <cell r="B1019" t="str">
            <v>RABEPRAZOLE SOD 11/2013 MYN</v>
          </cell>
          <cell r="C1019" t="str">
            <v>Sales $</v>
          </cell>
          <cell r="D1019" t="str">
            <v>11/2013 MYN</v>
          </cell>
          <cell r="F1019" t="str">
            <v>11</v>
          </cell>
          <cell r="G1019" t="str">
            <v>2013</v>
          </cell>
          <cell r="H1019" t="str">
            <v>11/1/2013</v>
          </cell>
          <cell r="I1019">
            <v>-1035</v>
          </cell>
          <cell r="J1019">
            <v>-1004</v>
          </cell>
          <cell r="K1019">
            <v>-976</v>
          </cell>
          <cell r="L1019">
            <v>-945</v>
          </cell>
          <cell r="M1019">
            <v>-915</v>
          </cell>
          <cell r="N1019">
            <v>-884</v>
          </cell>
          <cell r="O1019">
            <v>-854</v>
          </cell>
          <cell r="P1019">
            <v>-823</v>
          </cell>
          <cell r="Q1019">
            <v>-792</v>
          </cell>
          <cell r="R1019">
            <v>-762</v>
          </cell>
          <cell r="S1019">
            <v>-731</v>
          </cell>
          <cell r="T1019">
            <v>-701</v>
          </cell>
          <cell r="U1019">
            <v>-670</v>
          </cell>
          <cell r="V1019">
            <v>-639</v>
          </cell>
          <cell r="W1019">
            <v>-610</v>
          </cell>
          <cell r="X1019">
            <v>-579</v>
          </cell>
          <cell r="Y1019">
            <v>-549</v>
          </cell>
          <cell r="Z1019">
            <v>-518</v>
          </cell>
          <cell r="AA1019">
            <v>-488</v>
          </cell>
          <cell r="AB1019">
            <v>-457</v>
          </cell>
          <cell r="AC1019">
            <v>-426</v>
          </cell>
          <cell r="AD1019">
            <v>-396</v>
          </cell>
          <cell r="AE1019">
            <v>-365</v>
          </cell>
          <cell r="AF1019">
            <v>-335</v>
          </cell>
          <cell r="AG1019">
            <v>-304</v>
          </cell>
          <cell r="AH1019">
            <v>-273</v>
          </cell>
          <cell r="AI1019">
            <v>-245</v>
          </cell>
          <cell r="AJ1019">
            <v>-214</v>
          </cell>
          <cell r="AK1019">
            <v>-184</v>
          </cell>
          <cell r="AL1019">
            <v>-153</v>
          </cell>
          <cell r="AM1019">
            <v>-123</v>
          </cell>
          <cell r="AN1019">
            <v>-92</v>
          </cell>
          <cell r="AO1019">
            <v>-61</v>
          </cell>
          <cell r="AP1019">
            <v>-31</v>
          </cell>
          <cell r="AQ1019">
            <v>0</v>
          </cell>
          <cell r="AR1019">
            <v>30</v>
          </cell>
        </row>
        <row r="1020">
          <cell r="A1020" t="str">
            <v>MYLAN LABS, INC.</v>
          </cell>
          <cell r="B1020" t="str">
            <v>RANITIDINE HCL 01/2003 M/I</v>
          </cell>
          <cell r="C1020" t="str">
            <v>Sales $</v>
          </cell>
          <cell r="D1020" t="str">
            <v>01/2003 M/I</v>
          </cell>
          <cell r="F1020" t="str">
            <v>01</v>
          </cell>
          <cell r="G1020" t="str">
            <v>2003</v>
          </cell>
          <cell r="H1020" t="str">
            <v>01/1/2003</v>
          </cell>
          <cell r="I1020">
            <v>2922</v>
          </cell>
          <cell r="J1020">
            <v>2953</v>
          </cell>
          <cell r="K1020">
            <v>2981</v>
          </cell>
          <cell r="L1020">
            <v>3012</v>
          </cell>
          <cell r="M1020">
            <v>3042</v>
          </cell>
          <cell r="N1020">
            <v>3073</v>
          </cell>
          <cell r="O1020">
            <v>3103</v>
          </cell>
          <cell r="P1020">
            <v>3134</v>
          </cell>
          <cell r="Q1020">
            <v>3165</v>
          </cell>
          <cell r="R1020">
            <v>3195</v>
          </cell>
          <cell r="S1020">
            <v>3226</v>
          </cell>
          <cell r="T1020">
            <v>3256</v>
          </cell>
          <cell r="U1020">
            <v>3287</v>
          </cell>
          <cell r="V1020">
            <v>3318</v>
          </cell>
          <cell r="W1020">
            <v>3347</v>
          </cell>
          <cell r="X1020">
            <v>3378</v>
          </cell>
          <cell r="Y1020">
            <v>3408</v>
          </cell>
          <cell r="Z1020">
            <v>3439</v>
          </cell>
          <cell r="AA1020">
            <v>3469</v>
          </cell>
          <cell r="AB1020">
            <v>3500</v>
          </cell>
          <cell r="AC1020">
            <v>3531</v>
          </cell>
          <cell r="AD1020">
            <v>3561</v>
          </cell>
          <cell r="AE1020">
            <v>3592</v>
          </cell>
          <cell r="AF1020">
            <v>3622</v>
          </cell>
          <cell r="AG1020">
            <v>3653</v>
          </cell>
          <cell r="AH1020">
            <v>3684</v>
          </cell>
          <cell r="AI1020">
            <v>3712</v>
          </cell>
          <cell r="AJ1020">
            <v>3743</v>
          </cell>
          <cell r="AK1020">
            <v>3773</v>
          </cell>
          <cell r="AL1020">
            <v>3804</v>
          </cell>
          <cell r="AM1020">
            <v>3834</v>
          </cell>
          <cell r="AN1020">
            <v>3865</v>
          </cell>
          <cell r="AO1020">
            <v>3896</v>
          </cell>
          <cell r="AP1020">
            <v>3926</v>
          </cell>
          <cell r="AQ1020">
            <v>3957</v>
          </cell>
          <cell r="AR1020">
            <v>3987</v>
          </cell>
        </row>
        <row r="1021">
          <cell r="A1021" t="str">
            <v>MYLAN LABS, INC.</v>
          </cell>
          <cell r="B1021" t="str">
            <v>RANITIDINE HCL 09/1997 MYN</v>
          </cell>
          <cell r="C1021" t="str">
            <v>Sales $</v>
          </cell>
          <cell r="D1021" t="str">
            <v>09/1997 MYN</v>
          </cell>
          <cell r="F1021" t="str">
            <v>09</v>
          </cell>
          <cell r="G1021" t="str">
            <v>1997</v>
          </cell>
          <cell r="H1021" t="str">
            <v>09/1/1997</v>
          </cell>
          <cell r="I1021">
            <v>4870</v>
          </cell>
          <cell r="J1021">
            <v>4901</v>
          </cell>
          <cell r="K1021">
            <v>4929</v>
          </cell>
          <cell r="L1021">
            <v>4960</v>
          </cell>
          <cell r="M1021">
            <v>4990</v>
          </cell>
          <cell r="N1021">
            <v>5021</v>
          </cell>
          <cell r="O1021">
            <v>5051</v>
          </cell>
          <cell r="P1021">
            <v>5082</v>
          </cell>
          <cell r="Q1021">
            <v>5113</v>
          </cell>
          <cell r="R1021">
            <v>5143</v>
          </cell>
          <cell r="S1021">
            <v>5174</v>
          </cell>
          <cell r="T1021">
            <v>5204</v>
          </cell>
          <cell r="U1021">
            <v>5235</v>
          </cell>
          <cell r="V1021">
            <v>5266</v>
          </cell>
          <cell r="W1021">
            <v>5295</v>
          </cell>
          <cell r="X1021">
            <v>5326</v>
          </cell>
          <cell r="Y1021">
            <v>5356</v>
          </cell>
          <cell r="Z1021">
            <v>5387</v>
          </cell>
          <cell r="AA1021">
            <v>5417</v>
          </cell>
          <cell r="AB1021">
            <v>5448</v>
          </cell>
          <cell r="AC1021">
            <v>5479</v>
          </cell>
          <cell r="AD1021">
            <v>5509</v>
          </cell>
          <cell r="AE1021">
            <v>5540</v>
          </cell>
          <cell r="AF1021">
            <v>5570</v>
          </cell>
          <cell r="AG1021">
            <v>5601</v>
          </cell>
          <cell r="AH1021">
            <v>5632</v>
          </cell>
          <cell r="AI1021">
            <v>5660</v>
          </cell>
          <cell r="AJ1021">
            <v>5691</v>
          </cell>
          <cell r="AK1021">
            <v>5721</v>
          </cell>
          <cell r="AL1021">
            <v>5752</v>
          </cell>
          <cell r="AM1021">
            <v>5782</v>
          </cell>
          <cell r="AN1021">
            <v>5813</v>
          </cell>
          <cell r="AO1021">
            <v>5844</v>
          </cell>
          <cell r="AP1021">
            <v>5874</v>
          </cell>
          <cell r="AQ1021">
            <v>5905</v>
          </cell>
          <cell r="AR1021">
            <v>5935</v>
          </cell>
        </row>
        <row r="1022">
          <cell r="A1022" t="str">
            <v>MYLAN LABS, INC.</v>
          </cell>
          <cell r="B1022" t="str">
            <v>REPAGLINIDE  M/I</v>
          </cell>
          <cell r="C1022" t="str">
            <v>Sales $</v>
          </cell>
          <cell r="D1022" t="str">
            <v>LINIDE  M/I</v>
          </cell>
          <cell r="F1022" t="str">
            <v>LI</v>
          </cell>
          <cell r="G1022" t="str">
            <v xml:space="preserve">IDE </v>
          </cell>
          <cell r="H1022" t="str">
            <v xml:space="preserve">LI/1/IDE </v>
          </cell>
          <cell r="I1022" t="e">
            <v>#VALUE!</v>
          </cell>
          <cell r="J1022" t="e">
            <v>#VALUE!</v>
          </cell>
          <cell r="K1022" t="e">
            <v>#VALUE!</v>
          </cell>
          <cell r="L1022" t="e">
            <v>#VALUE!</v>
          </cell>
          <cell r="M1022" t="e">
            <v>#VALUE!</v>
          </cell>
          <cell r="N1022" t="e">
            <v>#VALUE!</v>
          </cell>
          <cell r="O1022" t="e">
            <v>#VALUE!</v>
          </cell>
          <cell r="P1022" t="e">
            <v>#VALUE!</v>
          </cell>
          <cell r="Q1022" t="e">
            <v>#VALUE!</v>
          </cell>
          <cell r="R1022" t="e">
            <v>#VALUE!</v>
          </cell>
          <cell r="S1022" t="e">
            <v>#VALUE!</v>
          </cell>
          <cell r="T1022" t="e">
            <v>#VALUE!</v>
          </cell>
          <cell r="U1022" t="e">
            <v>#VALUE!</v>
          </cell>
          <cell r="V1022" t="e">
            <v>#VALUE!</v>
          </cell>
          <cell r="W1022" t="e">
            <v>#VALUE!</v>
          </cell>
          <cell r="X1022" t="e">
            <v>#VALUE!</v>
          </cell>
          <cell r="Y1022" t="e">
            <v>#VALUE!</v>
          </cell>
          <cell r="Z1022" t="e">
            <v>#VALUE!</v>
          </cell>
          <cell r="AA1022" t="e">
            <v>#VALUE!</v>
          </cell>
          <cell r="AB1022" t="e">
            <v>#VALUE!</v>
          </cell>
          <cell r="AC1022" t="e">
            <v>#VALUE!</v>
          </cell>
          <cell r="AD1022" t="e">
            <v>#VALUE!</v>
          </cell>
          <cell r="AE1022" t="e">
            <v>#VALUE!</v>
          </cell>
          <cell r="AF1022" t="e">
            <v>#VALUE!</v>
          </cell>
          <cell r="AG1022" t="e">
            <v>#VALUE!</v>
          </cell>
          <cell r="AH1022" t="e">
            <v>#VALUE!</v>
          </cell>
          <cell r="AI1022" t="e">
            <v>#VALUE!</v>
          </cell>
          <cell r="AJ1022" t="e">
            <v>#VALUE!</v>
          </cell>
          <cell r="AK1022" t="e">
            <v>#VALUE!</v>
          </cell>
          <cell r="AL1022" t="e">
            <v>#VALUE!</v>
          </cell>
          <cell r="AM1022" t="e">
            <v>#VALUE!</v>
          </cell>
          <cell r="AN1022" t="e">
            <v>#VALUE!</v>
          </cell>
          <cell r="AO1022" t="e">
            <v>#VALUE!</v>
          </cell>
          <cell r="AP1022" t="e">
            <v>#VALUE!</v>
          </cell>
          <cell r="AQ1022" t="e">
            <v>#VALUE!</v>
          </cell>
          <cell r="AR1022" t="e">
            <v>#VALUE!</v>
          </cell>
        </row>
        <row r="1023">
          <cell r="A1023" t="str">
            <v>MYLAN LABS, INC.</v>
          </cell>
          <cell r="B1023" t="str">
            <v>REPAGLINIDE 09/2013 MYN</v>
          </cell>
          <cell r="C1023" t="str">
            <v>Sales $</v>
          </cell>
          <cell r="D1023" t="str">
            <v>09/2013 MYN</v>
          </cell>
          <cell r="F1023" t="str">
            <v>09</v>
          </cell>
          <cell r="G1023" t="str">
            <v>2013</v>
          </cell>
          <cell r="H1023" t="str">
            <v>09/1/2013</v>
          </cell>
          <cell r="I1023">
            <v>-974</v>
          </cell>
          <cell r="J1023">
            <v>-943</v>
          </cell>
          <cell r="K1023">
            <v>-915</v>
          </cell>
          <cell r="L1023">
            <v>-884</v>
          </cell>
          <cell r="M1023">
            <v>-854</v>
          </cell>
          <cell r="N1023">
            <v>-823</v>
          </cell>
          <cell r="O1023">
            <v>-793</v>
          </cell>
          <cell r="P1023">
            <v>-762</v>
          </cell>
          <cell r="Q1023">
            <v>-731</v>
          </cell>
          <cell r="R1023">
            <v>-701</v>
          </cell>
          <cell r="S1023">
            <v>-670</v>
          </cell>
          <cell r="T1023">
            <v>-640</v>
          </cell>
          <cell r="U1023">
            <v>-609</v>
          </cell>
          <cell r="V1023">
            <v>-578</v>
          </cell>
          <cell r="W1023">
            <v>-549</v>
          </cell>
          <cell r="X1023">
            <v>-518</v>
          </cell>
          <cell r="Y1023">
            <v>-488</v>
          </cell>
          <cell r="Z1023">
            <v>-457</v>
          </cell>
          <cell r="AA1023">
            <v>-427</v>
          </cell>
          <cell r="AB1023">
            <v>-396</v>
          </cell>
          <cell r="AC1023">
            <v>-365</v>
          </cell>
          <cell r="AD1023">
            <v>-335</v>
          </cell>
          <cell r="AE1023">
            <v>-304</v>
          </cell>
          <cell r="AF1023">
            <v>-274</v>
          </cell>
          <cell r="AG1023">
            <v>-243</v>
          </cell>
          <cell r="AH1023">
            <v>-212</v>
          </cell>
          <cell r="AI1023">
            <v>-184</v>
          </cell>
          <cell r="AJ1023">
            <v>-153</v>
          </cell>
          <cell r="AK1023">
            <v>-123</v>
          </cell>
          <cell r="AL1023">
            <v>-92</v>
          </cell>
          <cell r="AM1023">
            <v>-62</v>
          </cell>
          <cell r="AN1023">
            <v>-31</v>
          </cell>
          <cell r="AO1023">
            <v>0</v>
          </cell>
          <cell r="AP1023">
            <v>30</v>
          </cell>
          <cell r="AQ1023">
            <v>61</v>
          </cell>
          <cell r="AR1023">
            <v>91</v>
          </cell>
        </row>
        <row r="1024">
          <cell r="A1024" t="str">
            <v>MYLAN LABS, INC.</v>
          </cell>
          <cell r="B1024" t="str">
            <v>RIFAMPIN 02/2000 M/I</v>
          </cell>
          <cell r="C1024" t="str">
            <v>Sales $</v>
          </cell>
          <cell r="D1024" t="str">
            <v>02/2000 M/I</v>
          </cell>
          <cell r="F1024" t="str">
            <v>02</v>
          </cell>
          <cell r="G1024" t="str">
            <v>2000</v>
          </cell>
          <cell r="H1024" t="str">
            <v>02/1/2000</v>
          </cell>
          <cell r="I1024">
            <v>3987</v>
          </cell>
          <cell r="J1024">
            <v>4018</v>
          </cell>
          <cell r="K1024">
            <v>4046</v>
          </cell>
          <cell r="L1024">
            <v>4077</v>
          </cell>
          <cell r="M1024">
            <v>4107</v>
          </cell>
          <cell r="N1024">
            <v>4138</v>
          </cell>
          <cell r="O1024">
            <v>4168</v>
          </cell>
          <cell r="P1024">
            <v>4199</v>
          </cell>
          <cell r="Q1024">
            <v>4230</v>
          </cell>
          <cell r="R1024">
            <v>4260</v>
          </cell>
          <cell r="S1024">
            <v>4291</v>
          </cell>
          <cell r="T1024">
            <v>4321</v>
          </cell>
          <cell r="U1024">
            <v>4352</v>
          </cell>
          <cell r="V1024">
            <v>4383</v>
          </cell>
          <cell r="W1024">
            <v>4412</v>
          </cell>
          <cell r="X1024">
            <v>4443</v>
          </cell>
          <cell r="Y1024">
            <v>4473</v>
          </cell>
          <cell r="Z1024">
            <v>4504</v>
          </cell>
          <cell r="AA1024">
            <v>4534</v>
          </cell>
          <cell r="AB1024">
            <v>4565</v>
          </cell>
          <cell r="AC1024">
            <v>4596</v>
          </cell>
          <cell r="AD1024">
            <v>4626</v>
          </cell>
          <cell r="AE1024">
            <v>4657</v>
          </cell>
          <cell r="AF1024">
            <v>4687</v>
          </cell>
          <cell r="AG1024">
            <v>4718</v>
          </cell>
          <cell r="AH1024">
            <v>4749</v>
          </cell>
          <cell r="AI1024">
            <v>4777</v>
          </cell>
          <cell r="AJ1024">
            <v>4808</v>
          </cell>
          <cell r="AK1024">
            <v>4838</v>
          </cell>
          <cell r="AL1024">
            <v>4869</v>
          </cell>
          <cell r="AM1024">
            <v>4899</v>
          </cell>
          <cell r="AN1024">
            <v>4930</v>
          </cell>
          <cell r="AO1024">
            <v>4961</v>
          </cell>
          <cell r="AP1024">
            <v>4991</v>
          </cell>
          <cell r="AQ1024">
            <v>5022</v>
          </cell>
          <cell r="AR1024">
            <v>5052</v>
          </cell>
        </row>
        <row r="1025">
          <cell r="A1025" t="str">
            <v>MYLAN LABS, INC.</v>
          </cell>
          <cell r="B1025" t="str">
            <v>RILUZOLE 08/2013 MYN</v>
          </cell>
          <cell r="C1025" t="str">
            <v>Sales $</v>
          </cell>
          <cell r="D1025" t="str">
            <v>08/2013 MYN</v>
          </cell>
          <cell r="F1025" t="str">
            <v>08</v>
          </cell>
          <cell r="G1025" t="str">
            <v>2013</v>
          </cell>
          <cell r="H1025" t="str">
            <v>08/1/2013</v>
          </cell>
          <cell r="I1025">
            <v>-943</v>
          </cell>
          <cell r="J1025">
            <v>-912</v>
          </cell>
          <cell r="K1025">
            <v>-884</v>
          </cell>
          <cell r="L1025">
            <v>-853</v>
          </cell>
          <cell r="M1025">
            <v>-823</v>
          </cell>
          <cell r="N1025">
            <v>-792</v>
          </cell>
          <cell r="O1025">
            <v>-762</v>
          </cell>
          <cell r="P1025">
            <v>-731</v>
          </cell>
          <cell r="Q1025">
            <v>-700</v>
          </cell>
          <cell r="R1025">
            <v>-670</v>
          </cell>
          <cell r="S1025">
            <v>-639</v>
          </cell>
          <cell r="T1025">
            <v>-609</v>
          </cell>
          <cell r="U1025">
            <v>-578</v>
          </cell>
          <cell r="V1025">
            <v>-547</v>
          </cell>
          <cell r="W1025">
            <v>-518</v>
          </cell>
          <cell r="X1025">
            <v>-487</v>
          </cell>
          <cell r="Y1025">
            <v>-457</v>
          </cell>
          <cell r="Z1025">
            <v>-426</v>
          </cell>
          <cell r="AA1025">
            <v>-396</v>
          </cell>
          <cell r="AB1025">
            <v>-365</v>
          </cell>
          <cell r="AC1025">
            <v>-334</v>
          </cell>
          <cell r="AD1025">
            <v>-304</v>
          </cell>
          <cell r="AE1025">
            <v>-273</v>
          </cell>
          <cell r="AF1025">
            <v>-243</v>
          </cell>
          <cell r="AG1025">
            <v>-212</v>
          </cell>
          <cell r="AH1025">
            <v>-181</v>
          </cell>
          <cell r="AI1025">
            <v>-153</v>
          </cell>
          <cell r="AJ1025">
            <v>-122</v>
          </cell>
          <cell r="AK1025">
            <v>-92</v>
          </cell>
          <cell r="AL1025">
            <v>-61</v>
          </cell>
          <cell r="AM1025">
            <v>-31</v>
          </cell>
          <cell r="AN1025">
            <v>0</v>
          </cell>
          <cell r="AO1025">
            <v>31</v>
          </cell>
          <cell r="AP1025">
            <v>61</v>
          </cell>
          <cell r="AQ1025">
            <v>92</v>
          </cell>
          <cell r="AR1025">
            <v>122</v>
          </cell>
        </row>
        <row r="1026">
          <cell r="A1026" t="str">
            <v>MYLAN LABS, INC.</v>
          </cell>
          <cell r="B1026" t="str">
            <v>RISPERIDONE 10/2008 M/I</v>
          </cell>
          <cell r="C1026" t="str">
            <v>Sales $</v>
          </cell>
          <cell r="D1026" t="str">
            <v>10/2008 M/I</v>
          </cell>
          <cell r="F1026" t="str">
            <v>10</v>
          </cell>
          <cell r="G1026" t="str">
            <v>2008</v>
          </cell>
          <cell r="H1026" t="str">
            <v>10/1/2008</v>
          </cell>
          <cell r="I1026">
            <v>822</v>
          </cell>
          <cell r="J1026">
            <v>853</v>
          </cell>
          <cell r="K1026">
            <v>881</v>
          </cell>
          <cell r="L1026">
            <v>912</v>
          </cell>
          <cell r="M1026">
            <v>942</v>
          </cell>
          <cell r="N1026">
            <v>973</v>
          </cell>
          <cell r="O1026">
            <v>1003</v>
          </cell>
          <cell r="P1026">
            <v>1034</v>
          </cell>
          <cell r="Q1026">
            <v>1065</v>
          </cell>
          <cell r="R1026">
            <v>1095</v>
          </cell>
          <cell r="S1026">
            <v>1126</v>
          </cell>
          <cell r="T1026">
            <v>1156</v>
          </cell>
          <cell r="U1026">
            <v>1187</v>
          </cell>
          <cell r="V1026">
            <v>1218</v>
          </cell>
          <cell r="W1026">
            <v>1247</v>
          </cell>
          <cell r="X1026">
            <v>1278</v>
          </cell>
          <cell r="Y1026">
            <v>1308</v>
          </cell>
          <cell r="Z1026">
            <v>1339</v>
          </cell>
          <cell r="AA1026">
            <v>1369</v>
          </cell>
          <cell r="AB1026">
            <v>1400</v>
          </cell>
          <cell r="AC1026">
            <v>1431</v>
          </cell>
          <cell r="AD1026">
            <v>1461</v>
          </cell>
          <cell r="AE1026">
            <v>1492</v>
          </cell>
          <cell r="AF1026">
            <v>1522</v>
          </cell>
          <cell r="AG1026">
            <v>1553</v>
          </cell>
          <cell r="AH1026">
            <v>1584</v>
          </cell>
          <cell r="AI1026">
            <v>1612</v>
          </cell>
          <cell r="AJ1026">
            <v>1643</v>
          </cell>
          <cell r="AK1026">
            <v>1673</v>
          </cell>
          <cell r="AL1026">
            <v>1704</v>
          </cell>
          <cell r="AM1026">
            <v>1734</v>
          </cell>
          <cell r="AN1026">
            <v>1765</v>
          </cell>
          <cell r="AO1026">
            <v>1796</v>
          </cell>
          <cell r="AP1026">
            <v>1826</v>
          </cell>
          <cell r="AQ1026">
            <v>1857</v>
          </cell>
          <cell r="AR1026">
            <v>1887</v>
          </cell>
        </row>
        <row r="1027">
          <cell r="A1027" t="str">
            <v>MYLAN LABS, INC.</v>
          </cell>
          <cell r="B1027" t="str">
            <v>RISPERIDONE 10/2008 MYN</v>
          </cell>
          <cell r="C1027" t="str">
            <v>Sales $</v>
          </cell>
          <cell r="D1027" t="str">
            <v>10/2008 MYN</v>
          </cell>
          <cell r="F1027" t="str">
            <v>10</v>
          </cell>
          <cell r="G1027" t="str">
            <v>2008</v>
          </cell>
          <cell r="H1027" t="str">
            <v>10/1/2008</v>
          </cell>
          <cell r="I1027">
            <v>822</v>
          </cell>
          <cell r="J1027">
            <v>853</v>
          </cell>
          <cell r="K1027">
            <v>881</v>
          </cell>
          <cell r="L1027">
            <v>912</v>
          </cell>
          <cell r="M1027">
            <v>942</v>
          </cell>
          <cell r="N1027">
            <v>973</v>
          </cell>
          <cell r="O1027">
            <v>1003</v>
          </cell>
          <cell r="P1027">
            <v>1034</v>
          </cell>
          <cell r="Q1027">
            <v>1065</v>
          </cell>
          <cell r="R1027">
            <v>1095</v>
          </cell>
          <cell r="S1027">
            <v>1126</v>
          </cell>
          <cell r="T1027">
            <v>1156</v>
          </cell>
          <cell r="U1027">
            <v>1187</v>
          </cell>
          <cell r="V1027">
            <v>1218</v>
          </cell>
          <cell r="W1027">
            <v>1247</v>
          </cell>
          <cell r="X1027">
            <v>1278</v>
          </cell>
          <cell r="Y1027">
            <v>1308</v>
          </cell>
          <cell r="Z1027">
            <v>1339</v>
          </cell>
          <cell r="AA1027">
            <v>1369</v>
          </cell>
          <cell r="AB1027">
            <v>1400</v>
          </cell>
          <cell r="AC1027">
            <v>1431</v>
          </cell>
          <cell r="AD1027">
            <v>1461</v>
          </cell>
          <cell r="AE1027">
            <v>1492</v>
          </cell>
          <cell r="AF1027">
            <v>1522</v>
          </cell>
          <cell r="AG1027">
            <v>1553</v>
          </cell>
          <cell r="AH1027">
            <v>1584</v>
          </cell>
          <cell r="AI1027">
            <v>1612</v>
          </cell>
          <cell r="AJ1027">
            <v>1643</v>
          </cell>
          <cell r="AK1027">
            <v>1673</v>
          </cell>
          <cell r="AL1027">
            <v>1704</v>
          </cell>
          <cell r="AM1027">
            <v>1734</v>
          </cell>
          <cell r="AN1027">
            <v>1765</v>
          </cell>
          <cell r="AO1027">
            <v>1796</v>
          </cell>
          <cell r="AP1027">
            <v>1826</v>
          </cell>
          <cell r="AQ1027">
            <v>1857</v>
          </cell>
          <cell r="AR1027">
            <v>1887</v>
          </cell>
        </row>
        <row r="1028">
          <cell r="A1028" t="str">
            <v>MYLAN LABS, INC.</v>
          </cell>
          <cell r="B1028" t="str">
            <v>RISPERIDONE ODT 05/2011 MYN</v>
          </cell>
          <cell r="C1028" t="str">
            <v>Sales $</v>
          </cell>
          <cell r="D1028" t="str">
            <v>05/2011 MYN</v>
          </cell>
          <cell r="F1028" t="str">
            <v>05</v>
          </cell>
          <cell r="G1028" t="str">
            <v>2011</v>
          </cell>
          <cell r="H1028" t="str">
            <v>05/1/2011</v>
          </cell>
          <cell r="I1028">
            <v>-120</v>
          </cell>
          <cell r="J1028">
            <v>-89</v>
          </cell>
          <cell r="K1028">
            <v>-61</v>
          </cell>
          <cell r="L1028">
            <v>-30</v>
          </cell>
          <cell r="M1028">
            <v>0</v>
          </cell>
          <cell r="N1028">
            <v>31</v>
          </cell>
          <cell r="O1028">
            <v>61</v>
          </cell>
          <cell r="P1028">
            <v>92</v>
          </cell>
          <cell r="Q1028">
            <v>123</v>
          </cell>
          <cell r="R1028">
            <v>153</v>
          </cell>
          <cell r="S1028">
            <v>184</v>
          </cell>
          <cell r="T1028">
            <v>214</v>
          </cell>
          <cell r="U1028">
            <v>245</v>
          </cell>
          <cell r="V1028">
            <v>276</v>
          </cell>
          <cell r="W1028">
            <v>305</v>
          </cell>
          <cell r="X1028">
            <v>336</v>
          </cell>
          <cell r="Y1028">
            <v>366</v>
          </cell>
          <cell r="Z1028">
            <v>397</v>
          </cell>
          <cell r="AA1028">
            <v>427</v>
          </cell>
          <cell r="AB1028">
            <v>458</v>
          </cell>
          <cell r="AC1028">
            <v>489</v>
          </cell>
          <cell r="AD1028">
            <v>519</v>
          </cell>
          <cell r="AE1028">
            <v>550</v>
          </cell>
          <cell r="AF1028">
            <v>580</v>
          </cell>
          <cell r="AG1028">
            <v>611</v>
          </cell>
          <cell r="AH1028">
            <v>642</v>
          </cell>
          <cell r="AI1028">
            <v>670</v>
          </cell>
          <cell r="AJ1028">
            <v>701</v>
          </cell>
          <cell r="AK1028">
            <v>731</v>
          </cell>
          <cell r="AL1028">
            <v>762</v>
          </cell>
          <cell r="AM1028">
            <v>792</v>
          </cell>
          <cell r="AN1028">
            <v>823</v>
          </cell>
          <cell r="AO1028">
            <v>854</v>
          </cell>
          <cell r="AP1028">
            <v>884</v>
          </cell>
          <cell r="AQ1028">
            <v>915</v>
          </cell>
          <cell r="AR1028">
            <v>945</v>
          </cell>
        </row>
        <row r="1029">
          <cell r="A1029" t="str">
            <v>MYLAN LABS, INC.</v>
          </cell>
          <cell r="B1029" t="str">
            <v>RISPERIDONE ODT 06/2011 M/I</v>
          </cell>
          <cell r="C1029" t="str">
            <v>Sales $</v>
          </cell>
          <cell r="D1029" t="str">
            <v>06/2011 M/I</v>
          </cell>
          <cell r="F1029" t="str">
            <v>06</v>
          </cell>
          <cell r="G1029" t="str">
            <v>2011</v>
          </cell>
          <cell r="H1029" t="str">
            <v>06/1/2011</v>
          </cell>
          <cell r="I1029">
            <v>-151</v>
          </cell>
          <cell r="J1029">
            <v>-120</v>
          </cell>
          <cell r="K1029">
            <v>-92</v>
          </cell>
          <cell r="L1029">
            <v>-61</v>
          </cell>
          <cell r="M1029">
            <v>-31</v>
          </cell>
          <cell r="N1029">
            <v>0</v>
          </cell>
          <cell r="O1029">
            <v>30</v>
          </cell>
          <cell r="P1029">
            <v>61</v>
          </cell>
          <cell r="Q1029">
            <v>92</v>
          </cell>
          <cell r="R1029">
            <v>122</v>
          </cell>
          <cell r="S1029">
            <v>153</v>
          </cell>
          <cell r="T1029">
            <v>183</v>
          </cell>
          <cell r="U1029">
            <v>214</v>
          </cell>
          <cell r="V1029">
            <v>245</v>
          </cell>
          <cell r="W1029">
            <v>274</v>
          </cell>
          <cell r="X1029">
            <v>305</v>
          </cell>
          <cell r="Y1029">
            <v>335</v>
          </cell>
          <cell r="Z1029">
            <v>366</v>
          </cell>
          <cell r="AA1029">
            <v>396</v>
          </cell>
          <cell r="AB1029">
            <v>427</v>
          </cell>
          <cell r="AC1029">
            <v>458</v>
          </cell>
          <cell r="AD1029">
            <v>488</v>
          </cell>
          <cell r="AE1029">
            <v>519</v>
          </cell>
          <cell r="AF1029">
            <v>549</v>
          </cell>
          <cell r="AG1029">
            <v>580</v>
          </cell>
          <cell r="AH1029">
            <v>611</v>
          </cell>
          <cell r="AI1029">
            <v>639</v>
          </cell>
          <cell r="AJ1029">
            <v>670</v>
          </cell>
          <cell r="AK1029">
            <v>700</v>
          </cell>
          <cell r="AL1029">
            <v>731</v>
          </cell>
          <cell r="AM1029">
            <v>761</v>
          </cell>
          <cell r="AN1029">
            <v>792</v>
          </cell>
          <cell r="AO1029">
            <v>823</v>
          </cell>
          <cell r="AP1029">
            <v>853</v>
          </cell>
          <cell r="AQ1029">
            <v>884</v>
          </cell>
          <cell r="AR1029">
            <v>914</v>
          </cell>
        </row>
        <row r="1030">
          <cell r="A1030" t="str">
            <v>MYLAN LABS, INC.</v>
          </cell>
          <cell r="B1030" t="str">
            <v>RIZATRIPTAN 01/2013 MYN</v>
          </cell>
          <cell r="C1030" t="str">
            <v>Sales $</v>
          </cell>
          <cell r="D1030" t="str">
            <v>01/2013 MYN</v>
          </cell>
          <cell r="F1030" t="str">
            <v>01</v>
          </cell>
          <cell r="G1030" t="str">
            <v>2013</v>
          </cell>
          <cell r="H1030" t="str">
            <v>01/1/2013</v>
          </cell>
          <cell r="I1030">
            <v>-731</v>
          </cell>
          <cell r="J1030">
            <v>-700</v>
          </cell>
          <cell r="K1030">
            <v>-672</v>
          </cell>
          <cell r="L1030">
            <v>-641</v>
          </cell>
          <cell r="M1030">
            <v>-611</v>
          </cell>
          <cell r="N1030">
            <v>-580</v>
          </cell>
          <cell r="O1030">
            <v>-550</v>
          </cell>
          <cell r="P1030">
            <v>-519</v>
          </cell>
          <cell r="Q1030">
            <v>-488</v>
          </cell>
          <cell r="R1030">
            <v>-458</v>
          </cell>
          <cell r="S1030">
            <v>-427</v>
          </cell>
          <cell r="T1030">
            <v>-397</v>
          </cell>
          <cell r="U1030">
            <v>-366</v>
          </cell>
          <cell r="V1030">
            <v>-335</v>
          </cell>
          <cell r="W1030">
            <v>-306</v>
          </cell>
          <cell r="X1030">
            <v>-275</v>
          </cell>
          <cell r="Y1030">
            <v>-245</v>
          </cell>
          <cell r="Z1030">
            <v>-214</v>
          </cell>
          <cell r="AA1030">
            <v>-184</v>
          </cell>
          <cell r="AB1030">
            <v>-153</v>
          </cell>
          <cell r="AC1030">
            <v>-122</v>
          </cell>
          <cell r="AD1030">
            <v>-92</v>
          </cell>
          <cell r="AE1030">
            <v>-61</v>
          </cell>
          <cell r="AF1030">
            <v>-31</v>
          </cell>
          <cell r="AG1030">
            <v>0</v>
          </cell>
          <cell r="AH1030">
            <v>31</v>
          </cell>
          <cell r="AI1030">
            <v>59</v>
          </cell>
          <cell r="AJ1030">
            <v>90</v>
          </cell>
          <cell r="AK1030">
            <v>120</v>
          </cell>
          <cell r="AL1030">
            <v>151</v>
          </cell>
          <cell r="AM1030">
            <v>181</v>
          </cell>
          <cell r="AN1030">
            <v>212</v>
          </cell>
          <cell r="AO1030">
            <v>243</v>
          </cell>
          <cell r="AP1030">
            <v>273</v>
          </cell>
          <cell r="AQ1030">
            <v>304</v>
          </cell>
          <cell r="AR1030">
            <v>334</v>
          </cell>
        </row>
        <row r="1031">
          <cell r="A1031" t="str">
            <v>MYLAN LABS, INC.</v>
          </cell>
          <cell r="B1031" t="str">
            <v>RIZATRIPTAN ODT 01/2013 MYN</v>
          </cell>
          <cell r="C1031" t="str">
            <v>Sales $</v>
          </cell>
          <cell r="D1031" t="str">
            <v>01/2013 MYN</v>
          </cell>
          <cell r="F1031" t="str">
            <v>01</v>
          </cell>
          <cell r="G1031" t="str">
            <v>2013</v>
          </cell>
          <cell r="H1031" t="str">
            <v>01/1/2013</v>
          </cell>
          <cell r="I1031">
            <v>-731</v>
          </cell>
          <cell r="J1031">
            <v>-700</v>
          </cell>
          <cell r="K1031">
            <v>-672</v>
          </cell>
          <cell r="L1031">
            <v>-641</v>
          </cell>
          <cell r="M1031">
            <v>-611</v>
          </cell>
          <cell r="N1031">
            <v>-580</v>
          </cell>
          <cell r="O1031">
            <v>-550</v>
          </cell>
          <cell r="P1031">
            <v>-519</v>
          </cell>
          <cell r="Q1031">
            <v>-488</v>
          </cell>
          <cell r="R1031">
            <v>-458</v>
          </cell>
          <cell r="S1031">
            <v>-427</v>
          </cell>
          <cell r="T1031">
            <v>-397</v>
          </cell>
          <cell r="U1031">
            <v>-366</v>
          </cell>
          <cell r="V1031">
            <v>-335</v>
          </cell>
          <cell r="W1031">
            <v>-306</v>
          </cell>
          <cell r="X1031">
            <v>-275</v>
          </cell>
          <cell r="Y1031">
            <v>-245</v>
          </cell>
          <cell r="Z1031">
            <v>-214</v>
          </cell>
          <cell r="AA1031">
            <v>-184</v>
          </cell>
          <cell r="AB1031">
            <v>-153</v>
          </cell>
          <cell r="AC1031">
            <v>-122</v>
          </cell>
          <cell r="AD1031">
            <v>-92</v>
          </cell>
          <cell r="AE1031">
            <v>-61</v>
          </cell>
          <cell r="AF1031">
            <v>-31</v>
          </cell>
          <cell r="AG1031">
            <v>0</v>
          </cell>
          <cell r="AH1031">
            <v>31</v>
          </cell>
          <cell r="AI1031">
            <v>59</v>
          </cell>
          <cell r="AJ1031">
            <v>90</v>
          </cell>
          <cell r="AK1031">
            <v>120</v>
          </cell>
          <cell r="AL1031">
            <v>151</v>
          </cell>
          <cell r="AM1031">
            <v>181</v>
          </cell>
          <cell r="AN1031">
            <v>212</v>
          </cell>
          <cell r="AO1031">
            <v>243</v>
          </cell>
          <cell r="AP1031">
            <v>273</v>
          </cell>
          <cell r="AQ1031">
            <v>304</v>
          </cell>
          <cell r="AR1031">
            <v>334</v>
          </cell>
        </row>
        <row r="1032">
          <cell r="A1032" t="str">
            <v>MYLAN LABS, INC.</v>
          </cell>
          <cell r="B1032" t="str">
            <v>ROCURONIUM BR 02/2012 M/I</v>
          </cell>
          <cell r="C1032" t="str">
            <v>Sales $</v>
          </cell>
          <cell r="D1032" t="str">
            <v>02/2012 M/I</v>
          </cell>
          <cell r="F1032" t="str">
            <v>02</v>
          </cell>
          <cell r="G1032" t="str">
            <v>2012</v>
          </cell>
          <cell r="H1032" t="str">
            <v>02/1/2012</v>
          </cell>
          <cell r="I1032">
            <v>-396</v>
          </cell>
          <cell r="J1032">
            <v>-365</v>
          </cell>
          <cell r="K1032">
            <v>-337</v>
          </cell>
          <cell r="L1032">
            <v>-306</v>
          </cell>
          <cell r="M1032">
            <v>-276</v>
          </cell>
          <cell r="N1032">
            <v>-245</v>
          </cell>
          <cell r="O1032">
            <v>-215</v>
          </cell>
          <cell r="P1032">
            <v>-184</v>
          </cell>
          <cell r="Q1032">
            <v>-153</v>
          </cell>
          <cell r="R1032">
            <v>-123</v>
          </cell>
          <cell r="S1032">
            <v>-92</v>
          </cell>
          <cell r="T1032">
            <v>-62</v>
          </cell>
          <cell r="U1032">
            <v>-31</v>
          </cell>
          <cell r="V1032">
            <v>0</v>
          </cell>
          <cell r="W1032">
            <v>29</v>
          </cell>
          <cell r="X1032">
            <v>60</v>
          </cell>
          <cell r="Y1032">
            <v>90</v>
          </cell>
          <cell r="Z1032">
            <v>121</v>
          </cell>
          <cell r="AA1032">
            <v>151</v>
          </cell>
          <cell r="AB1032">
            <v>182</v>
          </cell>
          <cell r="AC1032">
            <v>213</v>
          </cell>
          <cell r="AD1032">
            <v>243</v>
          </cell>
          <cell r="AE1032">
            <v>274</v>
          </cell>
          <cell r="AF1032">
            <v>304</v>
          </cell>
          <cell r="AG1032">
            <v>335</v>
          </cell>
          <cell r="AH1032">
            <v>366</v>
          </cell>
          <cell r="AI1032">
            <v>394</v>
          </cell>
          <cell r="AJ1032">
            <v>425</v>
          </cell>
          <cell r="AK1032">
            <v>455</v>
          </cell>
          <cell r="AL1032">
            <v>486</v>
          </cell>
          <cell r="AM1032">
            <v>516</v>
          </cell>
          <cell r="AN1032">
            <v>547</v>
          </cell>
          <cell r="AO1032">
            <v>578</v>
          </cell>
          <cell r="AP1032">
            <v>608</v>
          </cell>
          <cell r="AQ1032">
            <v>639</v>
          </cell>
          <cell r="AR1032">
            <v>669</v>
          </cell>
        </row>
        <row r="1033">
          <cell r="A1033" t="str">
            <v>MYLAN LABS, INC.</v>
          </cell>
          <cell r="B1033" t="str">
            <v>ROPINIROLE HCL 05/2008 MYN</v>
          </cell>
          <cell r="C1033" t="str">
            <v>Sales $</v>
          </cell>
          <cell r="D1033" t="str">
            <v>05/2008 MYN</v>
          </cell>
          <cell r="F1033" t="str">
            <v>05</v>
          </cell>
          <cell r="G1033" t="str">
            <v>2008</v>
          </cell>
          <cell r="H1033" t="str">
            <v>05/1/2008</v>
          </cell>
          <cell r="I1033">
            <v>975</v>
          </cell>
          <cell r="J1033">
            <v>1006</v>
          </cell>
          <cell r="K1033">
            <v>1034</v>
          </cell>
          <cell r="L1033">
            <v>1065</v>
          </cell>
          <cell r="M1033">
            <v>1095</v>
          </cell>
          <cell r="N1033">
            <v>1126</v>
          </cell>
          <cell r="O1033">
            <v>1156</v>
          </cell>
          <cell r="P1033">
            <v>1187</v>
          </cell>
          <cell r="Q1033">
            <v>1218</v>
          </cell>
          <cell r="R1033">
            <v>1248</v>
          </cell>
          <cell r="S1033">
            <v>1279</v>
          </cell>
          <cell r="T1033">
            <v>1309</v>
          </cell>
          <cell r="U1033">
            <v>1340</v>
          </cell>
          <cell r="V1033">
            <v>1371</v>
          </cell>
          <cell r="W1033">
            <v>1400</v>
          </cell>
          <cell r="X1033">
            <v>1431</v>
          </cell>
          <cell r="Y1033">
            <v>1461</v>
          </cell>
          <cell r="Z1033">
            <v>1492</v>
          </cell>
          <cell r="AA1033">
            <v>1522</v>
          </cell>
          <cell r="AB1033">
            <v>1553</v>
          </cell>
          <cell r="AC1033">
            <v>1584</v>
          </cell>
          <cell r="AD1033">
            <v>1614</v>
          </cell>
          <cell r="AE1033">
            <v>1645</v>
          </cell>
          <cell r="AF1033">
            <v>1675</v>
          </cell>
          <cell r="AG1033">
            <v>1706</v>
          </cell>
          <cell r="AH1033">
            <v>1737</v>
          </cell>
          <cell r="AI1033">
            <v>1765</v>
          </cell>
          <cell r="AJ1033">
            <v>1796</v>
          </cell>
          <cell r="AK1033">
            <v>1826</v>
          </cell>
          <cell r="AL1033">
            <v>1857</v>
          </cell>
          <cell r="AM1033">
            <v>1887</v>
          </cell>
          <cell r="AN1033">
            <v>1918</v>
          </cell>
          <cell r="AO1033">
            <v>1949</v>
          </cell>
          <cell r="AP1033">
            <v>1979</v>
          </cell>
          <cell r="AQ1033">
            <v>2010</v>
          </cell>
          <cell r="AR1033">
            <v>2040</v>
          </cell>
        </row>
        <row r="1034">
          <cell r="A1034" t="str">
            <v>MYLAN LABS, INC.</v>
          </cell>
          <cell r="B1034" t="str">
            <v>ROPINIROLE HCL ER 03/2013 MYN</v>
          </cell>
          <cell r="C1034" t="str">
            <v>Sales $</v>
          </cell>
          <cell r="D1034" t="str">
            <v>03/2013 MYN</v>
          </cell>
          <cell r="F1034" t="str">
            <v>03</v>
          </cell>
          <cell r="G1034" t="str">
            <v>2013</v>
          </cell>
          <cell r="H1034" t="str">
            <v>03/1/2013</v>
          </cell>
          <cell r="I1034">
            <v>-790</v>
          </cell>
          <cell r="J1034">
            <v>-759</v>
          </cell>
          <cell r="K1034">
            <v>-731</v>
          </cell>
          <cell r="L1034">
            <v>-700</v>
          </cell>
          <cell r="M1034">
            <v>-670</v>
          </cell>
          <cell r="N1034">
            <v>-639</v>
          </cell>
          <cell r="O1034">
            <v>-609</v>
          </cell>
          <cell r="P1034">
            <v>-578</v>
          </cell>
          <cell r="Q1034">
            <v>-547</v>
          </cell>
          <cell r="R1034">
            <v>-517</v>
          </cell>
          <cell r="S1034">
            <v>-486</v>
          </cell>
          <cell r="T1034">
            <v>-456</v>
          </cell>
          <cell r="U1034">
            <v>-425</v>
          </cell>
          <cell r="V1034">
            <v>-394</v>
          </cell>
          <cell r="W1034">
            <v>-365</v>
          </cell>
          <cell r="X1034">
            <v>-334</v>
          </cell>
          <cell r="Y1034">
            <v>-304</v>
          </cell>
          <cell r="Z1034">
            <v>-273</v>
          </cell>
          <cell r="AA1034">
            <v>-243</v>
          </cell>
          <cell r="AB1034">
            <v>-212</v>
          </cell>
          <cell r="AC1034">
            <v>-181</v>
          </cell>
          <cell r="AD1034">
            <v>-151</v>
          </cell>
          <cell r="AE1034">
            <v>-120</v>
          </cell>
          <cell r="AF1034">
            <v>-90</v>
          </cell>
          <cell r="AG1034">
            <v>-59</v>
          </cell>
          <cell r="AH1034">
            <v>-28</v>
          </cell>
          <cell r="AI1034">
            <v>0</v>
          </cell>
          <cell r="AJ1034">
            <v>31</v>
          </cell>
          <cell r="AK1034">
            <v>61</v>
          </cell>
          <cell r="AL1034">
            <v>92</v>
          </cell>
          <cell r="AM1034">
            <v>122</v>
          </cell>
          <cell r="AN1034">
            <v>153</v>
          </cell>
          <cell r="AO1034">
            <v>184</v>
          </cell>
          <cell r="AP1034">
            <v>214</v>
          </cell>
          <cell r="AQ1034">
            <v>245</v>
          </cell>
          <cell r="AR1034">
            <v>275</v>
          </cell>
        </row>
        <row r="1035">
          <cell r="A1035" t="str">
            <v>MYLAN LABS, INC.</v>
          </cell>
          <cell r="B1035" t="str">
            <v>SELEGILINE HCL 05/2003 MYN</v>
          </cell>
          <cell r="C1035" t="str">
            <v>Sales $</v>
          </cell>
          <cell r="D1035" t="str">
            <v>05/2003 MYN</v>
          </cell>
          <cell r="F1035" t="str">
            <v>05</v>
          </cell>
          <cell r="G1035" t="str">
            <v>2003</v>
          </cell>
          <cell r="H1035" t="str">
            <v>05/1/2003</v>
          </cell>
          <cell r="I1035">
            <v>2802</v>
          </cell>
          <cell r="J1035">
            <v>2833</v>
          </cell>
          <cell r="K1035">
            <v>2861</v>
          </cell>
          <cell r="L1035">
            <v>2892</v>
          </cell>
          <cell r="M1035">
            <v>2922</v>
          </cell>
          <cell r="N1035">
            <v>2953</v>
          </cell>
          <cell r="O1035">
            <v>2983</v>
          </cell>
          <cell r="P1035">
            <v>3014</v>
          </cell>
          <cell r="Q1035">
            <v>3045</v>
          </cell>
          <cell r="R1035">
            <v>3075</v>
          </cell>
          <cell r="S1035">
            <v>3106</v>
          </cell>
          <cell r="T1035">
            <v>3136</v>
          </cell>
          <cell r="U1035">
            <v>3167</v>
          </cell>
          <cell r="V1035">
            <v>3198</v>
          </cell>
          <cell r="W1035">
            <v>3227</v>
          </cell>
          <cell r="X1035">
            <v>3258</v>
          </cell>
          <cell r="Y1035">
            <v>3288</v>
          </cell>
          <cell r="Z1035">
            <v>3319</v>
          </cell>
          <cell r="AA1035">
            <v>3349</v>
          </cell>
          <cell r="AB1035">
            <v>3380</v>
          </cell>
          <cell r="AC1035">
            <v>3411</v>
          </cell>
          <cell r="AD1035">
            <v>3441</v>
          </cell>
          <cell r="AE1035">
            <v>3472</v>
          </cell>
          <cell r="AF1035">
            <v>3502</v>
          </cell>
          <cell r="AG1035">
            <v>3533</v>
          </cell>
          <cell r="AH1035">
            <v>3564</v>
          </cell>
          <cell r="AI1035">
            <v>3592</v>
          </cell>
          <cell r="AJ1035">
            <v>3623</v>
          </cell>
          <cell r="AK1035">
            <v>3653</v>
          </cell>
          <cell r="AL1035">
            <v>3684</v>
          </cell>
          <cell r="AM1035">
            <v>3714</v>
          </cell>
          <cell r="AN1035">
            <v>3745</v>
          </cell>
          <cell r="AO1035">
            <v>3776</v>
          </cell>
          <cell r="AP1035">
            <v>3806</v>
          </cell>
          <cell r="AQ1035">
            <v>3837</v>
          </cell>
          <cell r="AR1035">
            <v>3867</v>
          </cell>
        </row>
        <row r="1036">
          <cell r="A1036" t="str">
            <v>MYLAN LABS, INC.</v>
          </cell>
          <cell r="B1036" t="str">
            <v>SERTRALINE HCL 03/2007 M/I</v>
          </cell>
          <cell r="C1036" t="str">
            <v>Sales $</v>
          </cell>
          <cell r="D1036" t="str">
            <v>03/2007 M/I</v>
          </cell>
          <cell r="F1036" t="str">
            <v>03</v>
          </cell>
          <cell r="G1036" t="str">
            <v>2007</v>
          </cell>
          <cell r="H1036" t="str">
            <v>03/1/2007</v>
          </cell>
          <cell r="I1036">
            <v>1402</v>
          </cell>
          <cell r="J1036">
            <v>1433</v>
          </cell>
          <cell r="K1036">
            <v>1461</v>
          </cell>
          <cell r="L1036">
            <v>1492</v>
          </cell>
          <cell r="M1036">
            <v>1522</v>
          </cell>
          <cell r="N1036">
            <v>1553</v>
          </cell>
          <cell r="O1036">
            <v>1583</v>
          </cell>
          <cell r="P1036">
            <v>1614</v>
          </cell>
          <cell r="Q1036">
            <v>1645</v>
          </cell>
          <cell r="R1036">
            <v>1675</v>
          </cell>
          <cell r="S1036">
            <v>1706</v>
          </cell>
          <cell r="T1036">
            <v>1736</v>
          </cell>
          <cell r="U1036">
            <v>1767</v>
          </cell>
          <cell r="V1036">
            <v>1798</v>
          </cell>
          <cell r="W1036">
            <v>1827</v>
          </cell>
          <cell r="X1036">
            <v>1858</v>
          </cell>
          <cell r="Y1036">
            <v>1888</v>
          </cell>
          <cell r="Z1036">
            <v>1919</v>
          </cell>
          <cell r="AA1036">
            <v>1949</v>
          </cell>
          <cell r="AB1036">
            <v>1980</v>
          </cell>
          <cell r="AC1036">
            <v>2011</v>
          </cell>
          <cell r="AD1036">
            <v>2041</v>
          </cell>
          <cell r="AE1036">
            <v>2072</v>
          </cell>
          <cell r="AF1036">
            <v>2102</v>
          </cell>
          <cell r="AG1036">
            <v>2133</v>
          </cell>
          <cell r="AH1036">
            <v>2164</v>
          </cell>
          <cell r="AI1036">
            <v>2192</v>
          </cell>
          <cell r="AJ1036">
            <v>2223</v>
          </cell>
          <cell r="AK1036">
            <v>2253</v>
          </cell>
          <cell r="AL1036">
            <v>2284</v>
          </cell>
          <cell r="AM1036">
            <v>2314</v>
          </cell>
          <cell r="AN1036">
            <v>2345</v>
          </cell>
          <cell r="AO1036">
            <v>2376</v>
          </cell>
          <cell r="AP1036">
            <v>2406</v>
          </cell>
          <cell r="AQ1036">
            <v>2437</v>
          </cell>
          <cell r="AR1036">
            <v>2467</v>
          </cell>
        </row>
        <row r="1037">
          <cell r="A1037" t="str">
            <v>MYLAN LABS, INC.</v>
          </cell>
          <cell r="B1037" t="str">
            <v>SERTRALINE HCL 03/2007 MYN</v>
          </cell>
          <cell r="C1037" t="str">
            <v>Sales $</v>
          </cell>
          <cell r="D1037" t="str">
            <v>03/2007 MYN</v>
          </cell>
          <cell r="F1037" t="str">
            <v>03</v>
          </cell>
          <cell r="G1037" t="str">
            <v>2007</v>
          </cell>
          <cell r="H1037" t="str">
            <v>03/1/2007</v>
          </cell>
          <cell r="I1037">
            <v>1402</v>
          </cell>
          <cell r="J1037">
            <v>1433</v>
          </cell>
          <cell r="K1037">
            <v>1461</v>
          </cell>
          <cell r="L1037">
            <v>1492</v>
          </cell>
          <cell r="M1037">
            <v>1522</v>
          </cell>
          <cell r="N1037">
            <v>1553</v>
          </cell>
          <cell r="O1037">
            <v>1583</v>
          </cell>
          <cell r="P1037">
            <v>1614</v>
          </cell>
          <cell r="Q1037">
            <v>1645</v>
          </cell>
          <cell r="R1037">
            <v>1675</v>
          </cell>
          <cell r="S1037">
            <v>1706</v>
          </cell>
          <cell r="T1037">
            <v>1736</v>
          </cell>
          <cell r="U1037">
            <v>1767</v>
          </cell>
          <cell r="V1037">
            <v>1798</v>
          </cell>
          <cell r="W1037">
            <v>1827</v>
          </cell>
          <cell r="X1037">
            <v>1858</v>
          </cell>
          <cell r="Y1037">
            <v>1888</v>
          </cell>
          <cell r="Z1037">
            <v>1919</v>
          </cell>
          <cell r="AA1037">
            <v>1949</v>
          </cell>
          <cell r="AB1037">
            <v>1980</v>
          </cell>
          <cell r="AC1037">
            <v>2011</v>
          </cell>
          <cell r="AD1037">
            <v>2041</v>
          </cell>
          <cell r="AE1037">
            <v>2072</v>
          </cell>
          <cell r="AF1037">
            <v>2102</v>
          </cell>
          <cell r="AG1037">
            <v>2133</v>
          </cell>
          <cell r="AH1037">
            <v>2164</v>
          </cell>
          <cell r="AI1037">
            <v>2192</v>
          </cell>
          <cell r="AJ1037">
            <v>2223</v>
          </cell>
          <cell r="AK1037">
            <v>2253</v>
          </cell>
          <cell r="AL1037">
            <v>2284</v>
          </cell>
          <cell r="AM1037">
            <v>2314</v>
          </cell>
          <cell r="AN1037">
            <v>2345</v>
          </cell>
          <cell r="AO1037">
            <v>2376</v>
          </cell>
          <cell r="AP1037">
            <v>2406</v>
          </cell>
          <cell r="AQ1037">
            <v>2437</v>
          </cell>
          <cell r="AR1037">
            <v>2467</v>
          </cell>
        </row>
        <row r="1038">
          <cell r="A1038" t="str">
            <v>MYLAN LABS, INC.</v>
          </cell>
          <cell r="B1038" t="str">
            <v>SILDENAFIL 11/2012 MYN</v>
          </cell>
          <cell r="C1038" t="str">
            <v>Sales $</v>
          </cell>
          <cell r="D1038" t="str">
            <v>11/2012 MYN</v>
          </cell>
          <cell r="F1038" t="str">
            <v>11</v>
          </cell>
          <cell r="G1038" t="str">
            <v>2012</v>
          </cell>
          <cell r="H1038" t="str">
            <v>11/1/2012</v>
          </cell>
          <cell r="I1038">
            <v>-670</v>
          </cell>
          <cell r="J1038">
            <v>-639</v>
          </cell>
          <cell r="K1038">
            <v>-611</v>
          </cell>
          <cell r="L1038">
            <v>-580</v>
          </cell>
          <cell r="M1038">
            <v>-550</v>
          </cell>
          <cell r="N1038">
            <v>-519</v>
          </cell>
          <cell r="O1038">
            <v>-489</v>
          </cell>
          <cell r="P1038">
            <v>-458</v>
          </cell>
          <cell r="Q1038">
            <v>-427</v>
          </cell>
          <cell r="R1038">
            <v>-397</v>
          </cell>
          <cell r="S1038">
            <v>-366</v>
          </cell>
          <cell r="T1038">
            <v>-336</v>
          </cell>
          <cell r="U1038">
            <v>-305</v>
          </cell>
          <cell r="V1038">
            <v>-274</v>
          </cell>
          <cell r="W1038">
            <v>-245</v>
          </cell>
          <cell r="X1038">
            <v>-214</v>
          </cell>
          <cell r="Y1038">
            <v>-184</v>
          </cell>
          <cell r="Z1038">
            <v>-153</v>
          </cell>
          <cell r="AA1038">
            <v>-123</v>
          </cell>
          <cell r="AB1038">
            <v>-92</v>
          </cell>
          <cell r="AC1038">
            <v>-61</v>
          </cell>
          <cell r="AD1038">
            <v>-31</v>
          </cell>
          <cell r="AE1038">
            <v>0</v>
          </cell>
          <cell r="AF1038">
            <v>30</v>
          </cell>
          <cell r="AG1038">
            <v>61</v>
          </cell>
          <cell r="AH1038">
            <v>92</v>
          </cell>
          <cell r="AI1038">
            <v>120</v>
          </cell>
          <cell r="AJ1038">
            <v>151</v>
          </cell>
          <cell r="AK1038">
            <v>181</v>
          </cell>
          <cell r="AL1038">
            <v>212</v>
          </cell>
          <cell r="AM1038">
            <v>242</v>
          </cell>
          <cell r="AN1038">
            <v>273</v>
          </cell>
          <cell r="AO1038">
            <v>304</v>
          </cell>
          <cell r="AP1038">
            <v>334</v>
          </cell>
          <cell r="AQ1038">
            <v>365</v>
          </cell>
          <cell r="AR1038">
            <v>395</v>
          </cell>
        </row>
        <row r="1039">
          <cell r="A1039" t="str">
            <v>MYLAN LABS, INC.</v>
          </cell>
          <cell r="B1039" t="str">
            <v>SIMVASTATIN 07/2006 M/I</v>
          </cell>
          <cell r="C1039" t="str">
            <v>Sales $</v>
          </cell>
          <cell r="D1039" t="str">
            <v>07/2006 M/I</v>
          </cell>
          <cell r="F1039" t="str">
            <v>07</v>
          </cell>
          <cell r="G1039" t="str">
            <v>2006</v>
          </cell>
          <cell r="H1039" t="str">
            <v>07/1/2006</v>
          </cell>
          <cell r="I1039">
            <v>1645</v>
          </cell>
          <cell r="J1039">
            <v>1676</v>
          </cell>
          <cell r="K1039">
            <v>1704</v>
          </cell>
          <cell r="L1039">
            <v>1735</v>
          </cell>
          <cell r="M1039">
            <v>1765</v>
          </cell>
          <cell r="N1039">
            <v>1796</v>
          </cell>
          <cell r="O1039">
            <v>1826</v>
          </cell>
          <cell r="P1039">
            <v>1857</v>
          </cell>
          <cell r="Q1039">
            <v>1888</v>
          </cell>
          <cell r="R1039">
            <v>1918</v>
          </cell>
          <cell r="S1039">
            <v>1949</v>
          </cell>
          <cell r="T1039">
            <v>1979</v>
          </cell>
          <cell r="U1039">
            <v>2010</v>
          </cell>
          <cell r="V1039">
            <v>2041</v>
          </cell>
          <cell r="W1039">
            <v>2070</v>
          </cell>
          <cell r="X1039">
            <v>2101</v>
          </cell>
          <cell r="Y1039">
            <v>2131</v>
          </cell>
          <cell r="Z1039">
            <v>2162</v>
          </cell>
          <cell r="AA1039">
            <v>2192</v>
          </cell>
          <cell r="AB1039">
            <v>2223</v>
          </cell>
          <cell r="AC1039">
            <v>2254</v>
          </cell>
          <cell r="AD1039">
            <v>2284</v>
          </cell>
          <cell r="AE1039">
            <v>2315</v>
          </cell>
          <cell r="AF1039">
            <v>2345</v>
          </cell>
          <cell r="AG1039">
            <v>2376</v>
          </cell>
          <cell r="AH1039">
            <v>2407</v>
          </cell>
          <cell r="AI1039">
            <v>2435</v>
          </cell>
          <cell r="AJ1039">
            <v>2466</v>
          </cell>
          <cell r="AK1039">
            <v>2496</v>
          </cell>
          <cell r="AL1039">
            <v>2527</v>
          </cell>
          <cell r="AM1039">
            <v>2557</v>
          </cell>
          <cell r="AN1039">
            <v>2588</v>
          </cell>
          <cell r="AO1039">
            <v>2619</v>
          </cell>
          <cell r="AP1039">
            <v>2649</v>
          </cell>
          <cell r="AQ1039">
            <v>2680</v>
          </cell>
          <cell r="AR1039">
            <v>2710</v>
          </cell>
        </row>
        <row r="1040">
          <cell r="A1040" t="str">
            <v>MYLAN LABS, INC.</v>
          </cell>
          <cell r="B1040" t="str">
            <v>SMX/TMP 12/1989 M/I</v>
          </cell>
          <cell r="C1040" t="str">
            <v>Sales $</v>
          </cell>
          <cell r="D1040" t="str">
            <v>12/1989 M/I</v>
          </cell>
          <cell r="F1040" t="str">
            <v>12</v>
          </cell>
          <cell r="G1040" t="str">
            <v>1989</v>
          </cell>
          <cell r="H1040" t="str">
            <v>12/1/1989</v>
          </cell>
          <cell r="I1040">
            <v>7701</v>
          </cell>
          <cell r="J1040">
            <v>7732</v>
          </cell>
          <cell r="K1040">
            <v>7760</v>
          </cell>
          <cell r="L1040">
            <v>7791</v>
          </cell>
          <cell r="M1040">
            <v>7821</v>
          </cell>
          <cell r="N1040">
            <v>7852</v>
          </cell>
          <cell r="O1040">
            <v>7882</v>
          </cell>
          <cell r="P1040">
            <v>7913</v>
          </cell>
          <cell r="Q1040">
            <v>7944</v>
          </cell>
          <cell r="R1040">
            <v>7974</v>
          </cell>
          <cell r="S1040">
            <v>8005</v>
          </cell>
          <cell r="T1040">
            <v>8035</v>
          </cell>
          <cell r="U1040">
            <v>8066</v>
          </cell>
          <cell r="V1040">
            <v>8097</v>
          </cell>
          <cell r="W1040">
            <v>8126</v>
          </cell>
          <cell r="X1040">
            <v>8157</v>
          </cell>
          <cell r="Y1040">
            <v>8187</v>
          </cell>
          <cell r="Z1040">
            <v>8218</v>
          </cell>
          <cell r="AA1040">
            <v>8248</v>
          </cell>
          <cell r="AB1040">
            <v>8279</v>
          </cell>
          <cell r="AC1040">
            <v>8310</v>
          </cell>
          <cell r="AD1040">
            <v>8340</v>
          </cell>
          <cell r="AE1040">
            <v>8371</v>
          </cell>
          <cell r="AF1040">
            <v>8401</v>
          </cell>
          <cell r="AG1040">
            <v>8432</v>
          </cell>
          <cell r="AH1040">
            <v>8463</v>
          </cell>
          <cell r="AI1040">
            <v>8491</v>
          </cell>
          <cell r="AJ1040">
            <v>8522</v>
          </cell>
          <cell r="AK1040">
            <v>8552</v>
          </cell>
          <cell r="AL1040">
            <v>8583</v>
          </cell>
          <cell r="AM1040">
            <v>8613</v>
          </cell>
          <cell r="AN1040">
            <v>8644</v>
          </cell>
          <cell r="AO1040">
            <v>8675</v>
          </cell>
          <cell r="AP1040">
            <v>8705</v>
          </cell>
          <cell r="AQ1040">
            <v>8736</v>
          </cell>
          <cell r="AR1040">
            <v>8766</v>
          </cell>
        </row>
        <row r="1041">
          <cell r="A1041" t="str">
            <v>MYLAN LABS, INC.</v>
          </cell>
          <cell r="B1041" t="str">
            <v>SOD CIT/CITRIC AC  M/I</v>
          </cell>
          <cell r="C1041" t="str">
            <v>Sales $</v>
          </cell>
          <cell r="D1041" t="str">
            <v>RIC AC  M/I</v>
          </cell>
          <cell r="F1041" t="str">
            <v>RI</v>
          </cell>
          <cell r="G1041" t="str">
            <v xml:space="preserve"> AC </v>
          </cell>
          <cell r="H1041" t="str">
            <v xml:space="preserve">RI/1/ AC </v>
          </cell>
          <cell r="I1041" t="e">
            <v>#VALUE!</v>
          </cell>
          <cell r="J1041" t="e">
            <v>#VALUE!</v>
          </cell>
          <cell r="K1041" t="e">
            <v>#VALUE!</v>
          </cell>
          <cell r="L1041" t="e">
            <v>#VALUE!</v>
          </cell>
          <cell r="M1041" t="e">
            <v>#VALUE!</v>
          </cell>
          <cell r="N1041" t="e">
            <v>#VALUE!</v>
          </cell>
          <cell r="O1041" t="e">
            <v>#VALUE!</v>
          </cell>
          <cell r="P1041" t="e">
            <v>#VALUE!</v>
          </cell>
          <cell r="Q1041" t="e">
            <v>#VALUE!</v>
          </cell>
          <cell r="R1041" t="e">
            <v>#VALUE!</v>
          </cell>
          <cell r="S1041" t="e">
            <v>#VALUE!</v>
          </cell>
          <cell r="T1041" t="e">
            <v>#VALUE!</v>
          </cell>
          <cell r="U1041" t="e">
            <v>#VALUE!</v>
          </cell>
          <cell r="V1041" t="e">
            <v>#VALUE!</v>
          </cell>
          <cell r="W1041" t="e">
            <v>#VALUE!</v>
          </cell>
          <cell r="X1041" t="e">
            <v>#VALUE!</v>
          </cell>
          <cell r="Y1041" t="e">
            <v>#VALUE!</v>
          </cell>
          <cell r="Z1041" t="e">
            <v>#VALUE!</v>
          </cell>
          <cell r="AA1041" t="e">
            <v>#VALUE!</v>
          </cell>
          <cell r="AB1041" t="e">
            <v>#VALUE!</v>
          </cell>
          <cell r="AC1041" t="e">
            <v>#VALUE!</v>
          </cell>
          <cell r="AD1041" t="e">
            <v>#VALUE!</v>
          </cell>
          <cell r="AE1041" t="e">
            <v>#VALUE!</v>
          </cell>
          <cell r="AF1041" t="e">
            <v>#VALUE!</v>
          </cell>
          <cell r="AG1041" t="e">
            <v>#VALUE!</v>
          </cell>
          <cell r="AH1041" t="e">
            <v>#VALUE!</v>
          </cell>
          <cell r="AI1041" t="e">
            <v>#VALUE!</v>
          </cell>
          <cell r="AJ1041" t="e">
            <v>#VALUE!</v>
          </cell>
          <cell r="AK1041" t="e">
            <v>#VALUE!</v>
          </cell>
          <cell r="AL1041" t="e">
            <v>#VALUE!</v>
          </cell>
          <cell r="AM1041" t="e">
            <v>#VALUE!</v>
          </cell>
          <cell r="AN1041" t="e">
            <v>#VALUE!</v>
          </cell>
          <cell r="AO1041" t="e">
            <v>#VALUE!</v>
          </cell>
          <cell r="AP1041" t="e">
            <v>#VALUE!</v>
          </cell>
          <cell r="AQ1041" t="e">
            <v>#VALUE!</v>
          </cell>
          <cell r="AR1041" t="e">
            <v>#VALUE!</v>
          </cell>
        </row>
        <row r="1042">
          <cell r="A1042" t="str">
            <v>MYLAN LABS, INC.</v>
          </cell>
          <cell r="B1042" t="str">
            <v>SODIUM CL 10/2009 MYN</v>
          </cell>
          <cell r="C1042" t="str">
            <v>Sales $</v>
          </cell>
          <cell r="D1042" t="str">
            <v>10/2009 MYN</v>
          </cell>
          <cell r="F1042" t="str">
            <v>10</v>
          </cell>
          <cell r="G1042" t="str">
            <v>2009</v>
          </cell>
          <cell r="H1042" t="str">
            <v>10/1/2009</v>
          </cell>
          <cell r="I1042">
            <v>457</v>
          </cell>
          <cell r="J1042">
            <v>488</v>
          </cell>
          <cell r="K1042">
            <v>516</v>
          </cell>
          <cell r="L1042">
            <v>547</v>
          </cell>
          <cell r="M1042">
            <v>577</v>
          </cell>
          <cell r="N1042">
            <v>608</v>
          </cell>
          <cell r="O1042">
            <v>638</v>
          </cell>
          <cell r="P1042">
            <v>669</v>
          </cell>
          <cell r="Q1042">
            <v>700</v>
          </cell>
          <cell r="R1042">
            <v>730</v>
          </cell>
          <cell r="S1042">
            <v>761</v>
          </cell>
          <cell r="T1042">
            <v>791</v>
          </cell>
          <cell r="U1042">
            <v>822</v>
          </cell>
          <cell r="V1042">
            <v>853</v>
          </cell>
          <cell r="W1042">
            <v>882</v>
          </cell>
          <cell r="X1042">
            <v>913</v>
          </cell>
          <cell r="Y1042">
            <v>943</v>
          </cell>
          <cell r="Z1042">
            <v>974</v>
          </cell>
          <cell r="AA1042">
            <v>1004</v>
          </cell>
          <cell r="AB1042">
            <v>1035</v>
          </cell>
          <cell r="AC1042">
            <v>1066</v>
          </cell>
          <cell r="AD1042">
            <v>1096</v>
          </cell>
          <cell r="AE1042">
            <v>1127</v>
          </cell>
          <cell r="AF1042">
            <v>1157</v>
          </cell>
          <cell r="AG1042">
            <v>1188</v>
          </cell>
          <cell r="AH1042">
            <v>1219</v>
          </cell>
          <cell r="AI1042">
            <v>1247</v>
          </cell>
          <cell r="AJ1042">
            <v>1278</v>
          </cell>
          <cell r="AK1042">
            <v>1308</v>
          </cell>
          <cell r="AL1042">
            <v>1339</v>
          </cell>
          <cell r="AM1042">
            <v>1369</v>
          </cell>
          <cell r="AN1042">
            <v>1400</v>
          </cell>
          <cell r="AO1042">
            <v>1431</v>
          </cell>
          <cell r="AP1042">
            <v>1461</v>
          </cell>
          <cell r="AQ1042">
            <v>1492</v>
          </cell>
          <cell r="AR1042">
            <v>1522</v>
          </cell>
        </row>
        <row r="1043">
          <cell r="A1043" t="str">
            <v>MYLAN LABS, INC.</v>
          </cell>
          <cell r="B1043" t="str">
            <v>SOTALOL AF 04/2007 MYN</v>
          </cell>
          <cell r="C1043" t="str">
            <v>Sales $</v>
          </cell>
          <cell r="D1043" t="str">
            <v>04/2007 MYN</v>
          </cell>
          <cell r="F1043" t="str">
            <v>04</v>
          </cell>
          <cell r="G1043" t="str">
            <v>2007</v>
          </cell>
          <cell r="H1043" t="str">
            <v>04/1/2007</v>
          </cell>
          <cell r="I1043">
            <v>1371</v>
          </cell>
          <cell r="J1043">
            <v>1402</v>
          </cell>
          <cell r="K1043">
            <v>1430</v>
          </cell>
          <cell r="L1043">
            <v>1461</v>
          </cell>
          <cell r="M1043">
            <v>1491</v>
          </cell>
          <cell r="N1043">
            <v>1522</v>
          </cell>
          <cell r="O1043">
            <v>1552</v>
          </cell>
          <cell r="P1043">
            <v>1583</v>
          </cell>
          <cell r="Q1043">
            <v>1614</v>
          </cell>
          <cell r="R1043">
            <v>1644</v>
          </cell>
          <cell r="S1043">
            <v>1675</v>
          </cell>
          <cell r="T1043">
            <v>1705</v>
          </cell>
          <cell r="U1043">
            <v>1736</v>
          </cell>
          <cell r="V1043">
            <v>1767</v>
          </cell>
          <cell r="W1043">
            <v>1796</v>
          </cell>
          <cell r="X1043">
            <v>1827</v>
          </cell>
          <cell r="Y1043">
            <v>1857</v>
          </cell>
          <cell r="Z1043">
            <v>1888</v>
          </cell>
          <cell r="AA1043">
            <v>1918</v>
          </cell>
          <cell r="AB1043">
            <v>1949</v>
          </cell>
          <cell r="AC1043">
            <v>1980</v>
          </cell>
          <cell r="AD1043">
            <v>2010</v>
          </cell>
          <cell r="AE1043">
            <v>2041</v>
          </cell>
          <cell r="AF1043">
            <v>2071</v>
          </cell>
          <cell r="AG1043">
            <v>2102</v>
          </cell>
          <cell r="AH1043">
            <v>2133</v>
          </cell>
          <cell r="AI1043">
            <v>2161</v>
          </cell>
          <cell r="AJ1043">
            <v>2192</v>
          </cell>
          <cell r="AK1043">
            <v>2222</v>
          </cell>
          <cell r="AL1043">
            <v>2253</v>
          </cell>
          <cell r="AM1043">
            <v>2283</v>
          </cell>
          <cell r="AN1043">
            <v>2314</v>
          </cell>
          <cell r="AO1043">
            <v>2345</v>
          </cell>
          <cell r="AP1043">
            <v>2375</v>
          </cell>
          <cell r="AQ1043">
            <v>2406</v>
          </cell>
          <cell r="AR1043">
            <v>2436</v>
          </cell>
        </row>
        <row r="1044">
          <cell r="A1044" t="str">
            <v>MYLAN LABS, INC.</v>
          </cell>
          <cell r="B1044" t="str">
            <v>SOTALOL HCL 04/2001 MYN</v>
          </cell>
          <cell r="C1044" t="str">
            <v>Sales $</v>
          </cell>
          <cell r="D1044" t="str">
            <v>04/2001 MYN</v>
          </cell>
          <cell r="F1044" t="str">
            <v>04</v>
          </cell>
          <cell r="G1044" t="str">
            <v>2001</v>
          </cell>
          <cell r="H1044" t="str">
            <v>04/1/2001</v>
          </cell>
          <cell r="I1044">
            <v>3562</v>
          </cell>
          <cell r="J1044">
            <v>3593</v>
          </cell>
          <cell r="K1044">
            <v>3621</v>
          </cell>
          <cell r="L1044">
            <v>3652</v>
          </cell>
          <cell r="M1044">
            <v>3682</v>
          </cell>
          <cell r="N1044">
            <v>3713</v>
          </cell>
          <cell r="O1044">
            <v>3743</v>
          </cell>
          <cell r="P1044">
            <v>3774</v>
          </cell>
          <cell r="Q1044">
            <v>3805</v>
          </cell>
          <cell r="R1044">
            <v>3835</v>
          </cell>
          <cell r="S1044">
            <v>3866</v>
          </cell>
          <cell r="T1044">
            <v>3896</v>
          </cell>
          <cell r="U1044">
            <v>3927</v>
          </cell>
          <cell r="V1044">
            <v>3958</v>
          </cell>
          <cell r="W1044">
            <v>3987</v>
          </cell>
          <cell r="X1044">
            <v>4018</v>
          </cell>
          <cell r="Y1044">
            <v>4048</v>
          </cell>
          <cell r="Z1044">
            <v>4079</v>
          </cell>
          <cell r="AA1044">
            <v>4109</v>
          </cell>
          <cell r="AB1044">
            <v>4140</v>
          </cell>
          <cell r="AC1044">
            <v>4171</v>
          </cell>
          <cell r="AD1044">
            <v>4201</v>
          </cell>
          <cell r="AE1044">
            <v>4232</v>
          </cell>
          <cell r="AF1044">
            <v>4262</v>
          </cell>
          <cell r="AG1044">
            <v>4293</v>
          </cell>
          <cell r="AH1044">
            <v>4324</v>
          </cell>
          <cell r="AI1044">
            <v>4352</v>
          </cell>
          <cell r="AJ1044">
            <v>4383</v>
          </cell>
          <cell r="AK1044">
            <v>4413</v>
          </cell>
          <cell r="AL1044">
            <v>4444</v>
          </cell>
          <cell r="AM1044">
            <v>4474</v>
          </cell>
          <cell r="AN1044">
            <v>4505</v>
          </cell>
          <cell r="AO1044">
            <v>4536</v>
          </cell>
          <cell r="AP1044">
            <v>4566</v>
          </cell>
          <cell r="AQ1044">
            <v>4597</v>
          </cell>
          <cell r="AR1044">
            <v>4627</v>
          </cell>
        </row>
        <row r="1045">
          <cell r="A1045" t="str">
            <v>MYLAN LABS, INC.</v>
          </cell>
          <cell r="B1045" t="str">
            <v>SPIRONOLACTONE 03/2002 M/I</v>
          </cell>
          <cell r="C1045" t="str">
            <v>Sales $</v>
          </cell>
          <cell r="D1045" t="str">
            <v>03/2002 M/I</v>
          </cell>
          <cell r="F1045" t="str">
            <v>03</v>
          </cell>
          <cell r="G1045" t="str">
            <v>2002</v>
          </cell>
          <cell r="H1045" t="str">
            <v>03/1/2002</v>
          </cell>
          <cell r="I1045">
            <v>3228</v>
          </cell>
          <cell r="J1045">
            <v>3259</v>
          </cell>
          <cell r="K1045">
            <v>3287</v>
          </cell>
          <cell r="L1045">
            <v>3318</v>
          </cell>
          <cell r="M1045">
            <v>3348</v>
          </cell>
          <cell r="N1045">
            <v>3379</v>
          </cell>
          <cell r="O1045">
            <v>3409</v>
          </cell>
          <cell r="P1045">
            <v>3440</v>
          </cell>
          <cell r="Q1045">
            <v>3471</v>
          </cell>
          <cell r="R1045">
            <v>3501</v>
          </cell>
          <cell r="S1045">
            <v>3532</v>
          </cell>
          <cell r="T1045">
            <v>3562</v>
          </cell>
          <cell r="U1045">
            <v>3593</v>
          </cell>
          <cell r="V1045">
            <v>3624</v>
          </cell>
          <cell r="W1045">
            <v>3653</v>
          </cell>
          <cell r="X1045">
            <v>3684</v>
          </cell>
          <cell r="Y1045">
            <v>3714</v>
          </cell>
          <cell r="Z1045">
            <v>3745</v>
          </cell>
          <cell r="AA1045">
            <v>3775</v>
          </cell>
          <cell r="AB1045">
            <v>3806</v>
          </cell>
          <cell r="AC1045">
            <v>3837</v>
          </cell>
          <cell r="AD1045">
            <v>3867</v>
          </cell>
          <cell r="AE1045">
            <v>3898</v>
          </cell>
          <cell r="AF1045">
            <v>3928</v>
          </cell>
          <cell r="AG1045">
            <v>3959</v>
          </cell>
          <cell r="AH1045">
            <v>3990</v>
          </cell>
          <cell r="AI1045">
            <v>4018</v>
          </cell>
          <cell r="AJ1045">
            <v>4049</v>
          </cell>
          <cell r="AK1045">
            <v>4079</v>
          </cell>
          <cell r="AL1045">
            <v>4110</v>
          </cell>
          <cell r="AM1045">
            <v>4140</v>
          </cell>
          <cell r="AN1045">
            <v>4171</v>
          </cell>
          <cell r="AO1045">
            <v>4202</v>
          </cell>
          <cell r="AP1045">
            <v>4232</v>
          </cell>
          <cell r="AQ1045">
            <v>4263</v>
          </cell>
          <cell r="AR1045">
            <v>4293</v>
          </cell>
        </row>
        <row r="1046">
          <cell r="A1046" t="str">
            <v>MYLAN LABS, INC.</v>
          </cell>
          <cell r="B1046" t="str">
            <v>SPIRONOLACTONE 04/1987 MYN</v>
          </cell>
          <cell r="C1046" t="str">
            <v>Sales $</v>
          </cell>
          <cell r="D1046" t="str">
            <v>04/1987 MYN</v>
          </cell>
          <cell r="F1046" t="str">
            <v>04</v>
          </cell>
          <cell r="G1046" t="str">
            <v>1987</v>
          </cell>
          <cell r="H1046" t="str">
            <v>04/1/1987</v>
          </cell>
          <cell r="I1046">
            <v>8676</v>
          </cell>
          <cell r="J1046">
            <v>8707</v>
          </cell>
          <cell r="K1046">
            <v>8735</v>
          </cell>
          <cell r="L1046">
            <v>8766</v>
          </cell>
          <cell r="M1046">
            <v>8796</v>
          </cell>
          <cell r="N1046">
            <v>8827</v>
          </cell>
          <cell r="O1046">
            <v>8857</v>
          </cell>
          <cell r="P1046">
            <v>8888</v>
          </cell>
          <cell r="Q1046">
            <v>8919</v>
          </cell>
          <cell r="R1046">
            <v>8949</v>
          </cell>
          <cell r="S1046">
            <v>8980</v>
          </cell>
          <cell r="T1046">
            <v>9010</v>
          </cell>
          <cell r="U1046">
            <v>9041</v>
          </cell>
          <cell r="V1046">
            <v>9072</v>
          </cell>
          <cell r="W1046">
            <v>9101</v>
          </cell>
          <cell r="X1046">
            <v>9132</v>
          </cell>
          <cell r="Y1046">
            <v>9162</v>
          </cell>
          <cell r="Z1046">
            <v>9193</v>
          </cell>
          <cell r="AA1046">
            <v>9223</v>
          </cell>
          <cell r="AB1046">
            <v>9254</v>
          </cell>
          <cell r="AC1046">
            <v>9285</v>
          </cell>
          <cell r="AD1046">
            <v>9315</v>
          </cell>
          <cell r="AE1046">
            <v>9346</v>
          </cell>
          <cell r="AF1046">
            <v>9376</v>
          </cell>
          <cell r="AG1046">
            <v>9407</v>
          </cell>
          <cell r="AH1046">
            <v>9438</v>
          </cell>
          <cell r="AI1046">
            <v>9466</v>
          </cell>
          <cell r="AJ1046">
            <v>9497</v>
          </cell>
          <cell r="AK1046">
            <v>9527</v>
          </cell>
          <cell r="AL1046">
            <v>9558</v>
          </cell>
          <cell r="AM1046">
            <v>9588</v>
          </cell>
          <cell r="AN1046">
            <v>9619</v>
          </cell>
          <cell r="AO1046">
            <v>9650</v>
          </cell>
          <cell r="AP1046">
            <v>9680</v>
          </cell>
          <cell r="AQ1046">
            <v>9711</v>
          </cell>
          <cell r="AR1046">
            <v>9741</v>
          </cell>
        </row>
        <row r="1047">
          <cell r="A1047" t="str">
            <v>MYLAN LABS, INC.</v>
          </cell>
          <cell r="B1047" t="str">
            <v>SPIRONOLACTONE/HCT 05/1981 MYN</v>
          </cell>
          <cell r="C1047" t="str">
            <v>Sales $</v>
          </cell>
          <cell r="D1047" t="str">
            <v>05/1981 MYN</v>
          </cell>
          <cell r="F1047" t="str">
            <v>05</v>
          </cell>
          <cell r="G1047" t="str">
            <v>1981</v>
          </cell>
          <cell r="H1047" t="str">
            <v>05/1/1981</v>
          </cell>
          <cell r="I1047">
            <v>10837</v>
          </cell>
          <cell r="J1047">
            <v>10868</v>
          </cell>
          <cell r="K1047">
            <v>10896</v>
          </cell>
          <cell r="L1047">
            <v>10927</v>
          </cell>
          <cell r="M1047">
            <v>10957</v>
          </cell>
          <cell r="N1047">
            <v>10988</v>
          </cell>
          <cell r="O1047">
            <v>11018</v>
          </cell>
          <cell r="P1047">
            <v>11049</v>
          </cell>
          <cell r="Q1047">
            <v>11080</v>
          </cell>
          <cell r="R1047">
            <v>11110</v>
          </cell>
          <cell r="S1047">
            <v>11141</v>
          </cell>
          <cell r="T1047">
            <v>11171</v>
          </cell>
          <cell r="U1047">
            <v>11202</v>
          </cell>
          <cell r="V1047">
            <v>11233</v>
          </cell>
          <cell r="W1047">
            <v>11262</v>
          </cell>
          <cell r="X1047">
            <v>11293</v>
          </cell>
          <cell r="Y1047">
            <v>11323</v>
          </cell>
          <cell r="Z1047">
            <v>11354</v>
          </cell>
          <cell r="AA1047">
            <v>11384</v>
          </cell>
          <cell r="AB1047">
            <v>11415</v>
          </cell>
          <cell r="AC1047">
            <v>11446</v>
          </cell>
          <cell r="AD1047">
            <v>11476</v>
          </cell>
          <cell r="AE1047">
            <v>11507</v>
          </cell>
          <cell r="AF1047">
            <v>11537</v>
          </cell>
          <cell r="AG1047">
            <v>11568</v>
          </cell>
          <cell r="AH1047">
            <v>11599</v>
          </cell>
          <cell r="AI1047">
            <v>11627</v>
          </cell>
          <cell r="AJ1047">
            <v>11658</v>
          </cell>
          <cell r="AK1047">
            <v>11688</v>
          </cell>
          <cell r="AL1047">
            <v>11719</v>
          </cell>
          <cell r="AM1047">
            <v>11749</v>
          </cell>
          <cell r="AN1047">
            <v>11780</v>
          </cell>
          <cell r="AO1047">
            <v>11811</v>
          </cell>
          <cell r="AP1047">
            <v>11841</v>
          </cell>
          <cell r="AQ1047">
            <v>11872</v>
          </cell>
          <cell r="AR1047">
            <v>11902</v>
          </cell>
        </row>
        <row r="1048">
          <cell r="A1048" t="str">
            <v>MYLAN LABS, INC.</v>
          </cell>
          <cell r="B1048" t="str">
            <v>SPIRONOLACTONE/HCT 05/1984 M/I</v>
          </cell>
          <cell r="C1048" t="str">
            <v>Sales $</v>
          </cell>
          <cell r="D1048" t="str">
            <v>05/1984 M/I</v>
          </cell>
          <cell r="F1048" t="str">
            <v>05</v>
          </cell>
          <cell r="G1048" t="str">
            <v>1984</v>
          </cell>
          <cell r="H1048" t="str">
            <v>05/1/1984</v>
          </cell>
          <cell r="I1048">
            <v>9741</v>
          </cell>
          <cell r="J1048">
            <v>9772</v>
          </cell>
          <cell r="K1048">
            <v>9800</v>
          </cell>
          <cell r="L1048">
            <v>9831</v>
          </cell>
          <cell r="M1048">
            <v>9861</v>
          </cell>
          <cell r="N1048">
            <v>9892</v>
          </cell>
          <cell r="O1048">
            <v>9922</v>
          </cell>
          <cell r="P1048">
            <v>9953</v>
          </cell>
          <cell r="Q1048">
            <v>9984</v>
          </cell>
          <cell r="R1048">
            <v>10014</v>
          </cell>
          <cell r="S1048">
            <v>10045</v>
          </cell>
          <cell r="T1048">
            <v>10075</v>
          </cell>
          <cell r="U1048">
            <v>10106</v>
          </cell>
          <cell r="V1048">
            <v>10137</v>
          </cell>
          <cell r="W1048">
            <v>10166</v>
          </cell>
          <cell r="X1048">
            <v>10197</v>
          </cell>
          <cell r="Y1048">
            <v>10227</v>
          </cell>
          <cell r="Z1048">
            <v>10258</v>
          </cell>
          <cell r="AA1048">
            <v>10288</v>
          </cell>
          <cell r="AB1048">
            <v>10319</v>
          </cell>
          <cell r="AC1048">
            <v>10350</v>
          </cell>
          <cell r="AD1048">
            <v>10380</v>
          </cell>
          <cell r="AE1048">
            <v>10411</v>
          </cell>
          <cell r="AF1048">
            <v>10441</v>
          </cell>
          <cell r="AG1048">
            <v>10472</v>
          </cell>
          <cell r="AH1048">
            <v>10503</v>
          </cell>
          <cell r="AI1048">
            <v>10531</v>
          </cell>
          <cell r="AJ1048">
            <v>10562</v>
          </cell>
          <cell r="AK1048">
            <v>10592</v>
          </cell>
          <cell r="AL1048">
            <v>10623</v>
          </cell>
          <cell r="AM1048">
            <v>10653</v>
          </cell>
          <cell r="AN1048">
            <v>10684</v>
          </cell>
          <cell r="AO1048">
            <v>10715</v>
          </cell>
          <cell r="AP1048">
            <v>10745</v>
          </cell>
          <cell r="AQ1048">
            <v>10776</v>
          </cell>
          <cell r="AR1048">
            <v>10806</v>
          </cell>
        </row>
        <row r="1049">
          <cell r="A1049" t="str">
            <v>MYLAN LABS, INC.</v>
          </cell>
          <cell r="B1049" t="str">
            <v>STAVUDINE 12/2008 MYN</v>
          </cell>
          <cell r="C1049" t="str">
            <v>Sales $</v>
          </cell>
          <cell r="D1049" t="str">
            <v>12/2008 MYN</v>
          </cell>
          <cell r="F1049" t="str">
            <v>12</v>
          </cell>
          <cell r="G1049" t="str">
            <v>2008</v>
          </cell>
          <cell r="H1049" t="str">
            <v>12/1/2008</v>
          </cell>
          <cell r="I1049">
            <v>761</v>
          </cell>
          <cell r="J1049">
            <v>792</v>
          </cell>
          <cell r="K1049">
            <v>820</v>
          </cell>
          <cell r="L1049">
            <v>851</v>
          </cell>
          <cell r="M1049">
            <v>881</v>
          </cell>
          <cell r="N1049">
            <v>912</v>
          </cell>
          <cell r="O1049">
            <v>942</v>
          </cell>
          <cell r="P1049">
            <v>973</v>
          </cell>
          <cell r="Q1049">
            <v>1004</v>
          </cell>
          <cell r="R1049">
            <v>1034</v>
          </cell>
          <cell r="S1049">
            <v>1065</v>
          </cell>
          <cell r="T1049">
            <v>1095</v>
          </cell>
          <cell r="U1049">
            <v>1126</v>
          </cell>
          <cell r="V1049">
            <v>1157</v>
          </cell>
          <cell r="W1049">
            <v>1186</v>
          </cell>
          <cell r="X1049">
            <v>1217</v>
          </cell>
          <cell r="Y1049">
            <v>1247</v>
          </cell>
          <cell r="Z1049">
            <v>1278</v>
          </cell>
          <cell r="AA1049">
            <v>1308</v>
          </cell>
          <cell r="AB1049">
            <v>1339</v>
          </cell>
          <cell r="AC1049">
            <v>1370</v>
          </cell>
          <cell r="AD1049">
            <v>1400</v>
          </cell>
          <cell r="AE1049">
            <v>1431</v>
          </cell>
          <cell r="AF1049">
            <v>1461</v>
          </cell>
          <cell r="AG1049">
            <v>1492</v>
          </cell>
          <cell r="AH1049">
            <v>1523</v>
          </cell>
          <cell r="AI1049">
            <v>1551</v>
          </cell>
          <cell r="AJ1049">
            <v>1582</v>
          </cell>
          <cell r="AK1049">
            <v>1612</v>
          </cell>
          <cell r="AL1049">
            <v>1643</v>
          </cell>
          <cell r="AM1049">
            <v>1673</v>
          </cell>
          <cell r="AN1049">
            <v>1704</v>
          </cell>
          <cell r="AO1049">
            <v>1735</v>
          </cell>
          <cell r="AP1049">
            <v>1765</v>
          </cell>
          <cell r="AQ1049">
            <v>1796</v>
          </cell>
          <cell r="AR1049">
            <v>1826</v>
          </cell>
        </row>
        <row r="1050">
          <cell r="A1050" t="str">
            <v>MYLAN LABS, INC.</v>
          </cell>
          <cell r="B1050" t="str">
            <v>SUCRALFATE 01/2003 M/I</v>
          </cell>
          <cell r="C1050" t="str">
            <v>Sales $</v>
          </cell>
          <cell r="D1050" t="str">
            <v>01/2003 M/I</v>
          </cell>
          <cell r="F1050" t="str">
            <v>01</v>
          </cell>
          <cell r="G1050" t="str">
            <v>2003</v>
          </cell>
          <cell r="H1050" t="str">
            <v>01/1/2003</v>
          </cell>
          <cell r="I1050">
            <v>2922</v>
          </cell>
          <cell r="J1050">
            <v>2953</v>
          </cell>
          <cell r="K1050">
            <v>2981</v>
          </cell>
          <cell r="L1050">
            <v>3012</v>
          </cell>
          <cell r="M1050">
            <v>3042</v>
          </cell>
          <cell r="N1050">
            <v>3073</v>
          </cell>
          <cell r="O1050">
            <v>3103</v>
          </cell>
          <cell r="P1050">
            <v>3134</v>
          </cell>
          <cell r="Q1050">
            <v>3165</v>
          </cell>
          <cell r="R1050">
            <v>3195</v>
          </cell>
          <cell r="S1050">
            <v>3226</v>
          </cell>
          <cell r="T1050">
            <v>3256</v>
          </cell>
          <cell r="U1050">
            <v>3287</v>
          </cell>
          <cell r="V1050">
            <v>3318</v>
          </cell>
          <cell r="W1050">
            <v>3347</v>
          </cell>
          <cell r="X1050">
            <v>3378</v>
          </cell>
          <cell r="Y1050">
            <v>3408</v>
          </cell>
          <cell r="Z1050">
            <v>3439</v>
          </cell>
          <cell r="AA1050">
            <v>3469</v>
          </cell>
          <cell r="AB1050">
            <v>3500</v>
          </cell>
          <cell r="AC1050">
            <v>3531</v>
          </cell>
          <cell r="AD1050">
            <v>3561</v>
          </cell>
          <cell r="AE1050">
            <v>3592</v>
          </cell>
          <cell r="AF1050">
            <v>3622</v>
          </cell>
          <cell r="AG1050">
            <v>3653</v>
          </cell>
          <cell r="AH1050">
            <v>3684</v>
          </cell>
          <cell r="AI1050">
            <v>3712</v>
          </cell>
          <cell r="AJ1050">
            <v>3743</v>
          </cell>
          <cell r="AK1050">
            <v>3773</v>
          </cell>
          <cell r="AL1050">
            <v>3804</v>
          </cell>
          <cell r="AM1050">
            <v>3834</v>
          </cell>
          <cell r="AN1050">
            <v>3865</v>
          </cell>
          <cell r="AO1050">
            <v>3896</v>
          </cell>
          <cell r="AP1050">
            <v>3926</v>
          </cell>
          <cell r="AQ1050">
            <v>3957</v>
          </cell>
          <cell r="AR1050">
            <v>3987</v>
          </cell>
        </row>
        <row r="1051">
          <cell r="A1051" t="str">
            <v>MYLAN LABS, INC.</v>
          </cell>
          <cell r="B1051" t="str">
            <v>SULINDAC 01/1991 M/I</v>
          </cell>
          <cell r="C1051" t="str">
            <v>Sales $</v>
          </cell>
          <cell r="D1051" t="str">
            <v>01/1991 M/I</v>
          </cell>
          <cell r="F1051" t="str">
            <v>01</v>
          </cell>
          <cell r="G1051" t="str">
            <v>1991</v>
          </cell>
          <cell r="H1051" t="str">
            <v>01/1/1991</v>
          </cell>
          <cell r="I1051">
            <v>7305</v>
          </cell>
          <cell r="J1051">
            <v>7336</v>
          </cell>
          <cell r="K1051">
            <v>7364</v>
          </cell>
          <cell r="L1051">
            <v>7395</v>
          </cell>
          <cell r="M1051">
            <v>7425</v>
          </cell>
          <cell r="N1051">
            <v>7456</v>
          </cell>
          <cell r="O1051">
            <v>7486</v>
          </cell>
          <cell r="P1051">
            <v>7517</v>
          </cell>
          <cell r="Q1051">
            <v>7548</v>
          </cell>
          <cell r="R1051">
            <v>7578</v>
          </cell>
          <cell r="S1051">
            <v>7609</v>
          </cell>
          <cell r="T1051">
            <v>7639</v>
          </cell>
          <cell r="U1051">
            <v>7670</v>
          </cell>
          <cell r="V1051">
            <v>7701</v>
          </cell>
          <cell r="W1051">
            <v>7730</v>
          </cell>
          <cell r="X1051">
            <v>7761</v>
          </cell>
          <cell r="Y1051">
            <v>7791</v>
          </cell>
          <cell r="Z1051">
            <v>7822</v>
          </cell>
          <cell r="AA1051">
            <v>7852</v>
          </cell>
          <cell r="AB1051">
            <v>7883</v>
          </cell>
          <cell r="AC1051">
            <v>7914</v>
          </cell>
          <cell r="AD1051">
            <v>7944</v>
          </cell>
          <cell r="AE1051">
            <v>7975</v>
          </cell>
          <cell r="AF1051">
            <v>8005</v>
          </cell>
          <cell r="AG1051">
            <v>8036</v>
          </cell>
          <cell r="AH1051">
            <v>8067</v>
          </cell>
          <cell r="AI1051">
            <v>8095</v>
          </cell>
          <cell r="AJ1051">
            <v>8126</v>
          </cell>
          <cell r="AK1051">
            <v>8156</v>
          </cell>
          <cell r="AL1051">
            <v>8187</v>
          </cell>
          <cell r="AM1051">
            <v>8217</v>
          </cell>
          <cell r="AN1051">
            <v>8248</v>
          </cell>
          <cell r="AO1051">
            <v>8279</v>
          </cell>
          <cell r="AP1051">
            <v>8309</v>
          </cell>
          <cell r="AQ1051">
            <v>8340</v>
          </cell>
          <cell r="AR1051">
            <v>8370</v>
          </cell>
        </row>
        <row r="1052">
          <cell r="A1052" t="str">
            <v>MYLAN LABS, INC.</v>
          </cell>
          <cell r="B1052" t="str">
            <v>SULINDAC 09/1993 MYN</v>
          </cell>
          <cell r="C1052" t="str">
            <v>Sales $</v>
          </cell>
          <cell r="D1052" t="str">
            <v>09/1993 MYN</v>
          </cell>
          <cell r="F1052" t="str">
            <v>09</v>
          </cell>
          <cell r="G1052" t="str">
            <v>1993</v>
          </cell>
          <cell r="H1052" t="str">
            <v>09/1/1993</v>
          </cell>
          <cell r="I1052">
            <v>6331</v>
          </cell>
          <cell r="J1052">
            <v>6362</v>
          </cell>
          <cell r="K1052">
            <v>6390</v>
          </cell>
          <cell r="L1052">
            <v>6421</v>
          </cell>
          <cell r="M1052">
            <v>6451</v>
          </cell>
          <cell r="N1052">
            <v>6482</v>
          </cell>
          <cell r="O1052">
            <v>6512</v>
          </cell>
          <cell r="P1052">
            <v>6543</v>
          </cell>
          <cell r="Q1052">
            <v>6574</v>
          </cell>
          <cell r="R1052">
            <v>6604</v>
          </cell>
          <cell r="S1052">
            <v>6635</v>
          </cell>
          <cell r="T1052">
            <v>6665</v>
          </cell>
          <cell r="U1052">
            <v>6696</v>
          </cell>
          <cell r="V1052">
            <v>6727</v>
          </cell>
          <cell r="W1052">
            <v>6756</v>
          </cell>
          <cell r="X1052">
            <v>6787</v>
          </cell>
          <cell r="Y1052">
            <v>6817</v>
          </cell>
          <cell r="Z1052">
            <v>6848</v>
          </cell>
          <cell r="AA1052">
            <v>6878</v>
          </cell>
          <cell r="AB1052">
            <v>6909</v>
          </cell>
          <cell r="AC1052">
            <v>6940</v>
          </cell>
          <cell r="AD1052">
            <v>6970</v>
          </cell>
          <cell r="AE1052">
            <v>7001</v>
          </cell>
          <cell r="AF1052">
            <v>7031</v>
          </cell>
          <cell r="AG1052">
            <v>7062</v>
          </cell>
          <cell r="AH1052">
            <v>7093</v>
          </cell>
          <cell r="AI1052">
            <v>7121</v>
          </cell>
          <cell r="AJ1052">
            <v>7152</v>
          </cell>
          <cell r="AK1052">
            <v>7182</v>
          </cell>
          <cell r="AL1052">
            <v>7213</v>
          </cell>
          <cell r="AM1052">
            <v>7243</v>
          </cell>
          <cell r="AN1052">
            <v>7274</v>
          </cell>
          <cell r="AO1052">
            <v>7305</v>
          </cell>
          <cell r="AP1052">
            <v>7335</v>
          </cell>
          <cell r="AQ1052">
            <v>7366</v>
          </cell>
          <cell r="AR1052">
            <v>7396</v>
          </cell>
        </row>
        <row r="1053">
          <cell r="A1053" t="str">
            <v>MYLAN LABS, INC.</v>
          </cell>
          <cell r="B1053" t="str">
            <v>SUMATRIPTAN SUCCIN 08/2009 MYN</v>
          </cell>
          <cell r="C1053" t="str">
            <v>Sales $</v>
          </cell>
          <cell r="D1053" t="str">
            <v>08/2009 MYN</v>
          </cell>
          <cell r="F1053" t="str">
            <v>08</v>
          </cell>
          <cell r="G1053" t="str">
            <v>2009</v>
          </cell>
          <cell r="H1053" t="str">
            <v>08/1/2009</v>
          </cell>
          <cell r="I1053">
            <v>518</v>
          </cell>
          <cell r="J1053">
            <v>549</v>
          </cell>
          <cell r="K1053">
            <v>577</v>
          </cell>
          <cell r="L1053">
            <v>608</v>
          </cell>
          <cell r="M1053">
            <v>638</v>
          </cell>
          <cell r="N1053">
            <v>669</v>
          </cell>
          <cell r="O1053">
            <v>699</v>
          </cell>
          <cell r="P1053">
            <v>730</v>
          </cell>
          <cell r="Q1053">
            <v>761</v>
          </cell>
          <cell r="R1053">
            <v>791</v>
          </cell>
          <cell r="S1053">
            <v>822</v>
          </cell>
          <cell r="T1053">
            <v>852</v>
          </cell>
          <cell r="U1053">
            <v>883</v>
          </cell>
          <cell r="V1053">
            <v>914</v>
          </cell>
          <cell r="W1053">
            <v>943</v>
          </cell>
          <cell r="X1053">
            <v>974</v>
          </cell>
          <cell r="Y1053">
            <v>1004</v>
          </cell>
          <cell r="Z1053">
            <v>1035</v>
          </cell>
          <cell r="AA1053">
            <v>1065</v>
          </cell>
          <cell r="AB1053">
            <v>1096</v>
          </cell>
          <cell r="AC1053">
            <v>1127</v>
          </cell>
          <cell r="AD1053">
            <v>1157</v>
          </cell>
          <cell r="AE1053">
            <v>1188</v>
          </cell>
          <cell r="AF1053">
            <v>1218</v>
          </cell>
          <cell r="AG1053">
            <v>1249</v>
          </cell>
          <cell r="AH1053">
            <v>1280</v>
          </cell>
          <cell r="AI1053">
            <v>1308</v>
          </cell>
          <cell r="AJ1053">
            <v>1339</v>
          </cell>
          <cell r="AK1053">
            <v>1369</v>
          </cell>
          <cell r="AL1053">
            <v>1400</v>
          </cell>
          <cell r="AM1053">
            <v>1430</v>
          </cell>
          <cell r="AN1053">
            <v>1461</v>
          </cell>
          <cell r="AO1053">
            <v>1492</v>
          </cell>
          <cell r="AP1053">
            <v>1522</v>
          </cell>
          <cell r="AQ1053">
            <v>1553</v>
          </cell>
          <cell r="AR1053">
            <v>1583</v>
          </cell>
        </row>
        <row r="1054">
          <cell r="A1054" t="str">
            <v>MYLAN LABS, INC.</v>
          </cell>
          <cell r="B1054" t="str">
            <v>TACROLIMUS 09/2010 MYN</v>
          </cell>
          <cell r="C1054" t="str">
            <v>Sales $</v>
          </cell>
          <cell r="D1054" t="str">
            <v>09/2010 MYN</v>
          </cell>
          <cell r="F1054" t="str">
            <v>09</v>
          </cell>
          <cell r="G1054" t="str">
            <v>2010</v>
          </cell>
          <cell r="H1054" t="str">
            <v>09/1/2010</v>
          </cell>
          <cell r="I1054">
            <v>122</v>
          </cell>
          <cell r="J1054">
            <v>153</v>
          </cell>
          <cell r="K1054">
            <v>181</v>
          </cell>
          <cell r="L1054">
            <v>212</v>
          </cell>
          <cell r="M1054">
            <v>242</v>
          </cell>
          <cell r="N1054">
            <v>273</v>
          </cell>
          <cell r="O1054">
            <v>303</v>
          </cell>
          <cell r="P1054">
            <v>334</v>
          </cell>
          <cell r="Q1054">
            <v>365</v>
          </cell>
          <cell r="R1054">
            <v>395</v>
          </cell>
          <cell r="S1054">
            <v>426</v>
          </cell>
          <cell r="T1054">
            <v>456</v>
          </cell>
          <cell r="U1054">
            <v>487</v>
          </cell>
          <cell r="V1054">
            <v>518</v>
          </cell>
          <cell r="W1054">
            <v>547</v>
          </cell>
          <cell r="X1054">
            <v>578</v>
          </cell>
          <cell r="Y1054">
            <v>608</v>
          </cell>
          <cell r="Z1054">
            <v>639</v>
          </cell>
          <cell r="AA1054">
            <v>669</v>
          </cell>
          <cell r="AB1054">
            <v>700</v>
          </cell>
          <cell r="AC1054">
            <v>731</v>
          </cell>
          <cell r="AD1054">
            <v>761</v>
          </cell>
          <cell r="AE1054">
            <v>792</v>
          </cell>
          <cell r="AF1054">
            <v>822</v>
          </cell>
          <cell r="AG1054">
            <v>853</v>
          </cell>
          <cell r="AH1054">
            <v>884</v>
          </cell>
          <cell r="AI1054">
            <v>912</v>
          </cell>
          <cell r="AJ1054">
            <v>943</v>
          </cell>
          <cell r="AK1054">
            <v>973</v>
          </cell>
          <cell r="AL1054">
            <v>1004</v>
          </cell>
          <cell r="AM1054">
            <v>1034</v>
          </cell>
          <cell r="AN1054">
            <v>1065</v>
          </cell>
          <cell r="AO1054">
            <v>1096</v>
          </cell>
          <cell r="AP1054">
            <v>1126</v>
          </cell>
          <cell r="AQ1054">
            <v>1157</v>
          </cell>
          <cell r="AR1054">
            <v>1187</v>
          </cell>
        </row>
        <row r="1055">
          <cell r="A1055" t="str">
            <v>MYLAN LABS, INC.</v>
          </cell>
          <cell r="B1055" t="str">
            <v>TACROLIMUS 11/2010 M/I</v>
          </cell>
          <cell r="C1055" t="str">
            <v>Sales $</v>
          </cell>
          <cell r="D1055" t="str">
            <v>11/2010 M/I</v>
          </cell>
          <cell r="F1055" t="str">
            <v>11</v>
          </cell>
          <cell r="G1055" t="str">
            <v>2010</v>
          </cell>
          <cell r="H1055" t="str">
            <v>11/1/2010</v>
          </cell>
          <cell r="I1055">
            <v>61</v>
          </cell>
          <cell r="J1055">
            <v>92</v>
          </cell>
          <cell r="K1055">
            <v>120</v>
          </cell>
          <cell r="L1055">
            <v>151</v>
          </cell>
          <cell r="M1055">
            <v>181</v>
          </cell>
          <cell r="N1055">
            <v>212</v>
          </cell>
          <cell r="O1055">
            <v>242</v>
          </cell>
          <cell r="P1055">
            <v>273</v>
          </cell>
          <cell r="Q1055">
            <v>304</v>
          </cell>
          <cell r="R1055">
            <v>334</v>
          </cell>
          <cell r="S1055">
            <v>365</v>
          </cell>
          <cell r="T1055">
            <v>395</v>
          </cell>
          <cell r="U1055">
            <v>426</v>
          </cell>
          <cell r="V1055">
            <v>457</v>
          </cell>
          <cell r="W1055">
            <v>486</v>
          </cell>
          <cell r="X1055">
            <v>517</v>
          </cell>
          <cell r="Y1055">
            <v>547</v>
          </cell>
          <cell r="Z1055">
            <v>578</v>
          </cell>
          <cell r="AA1055">
            <v>608</v>
          </cell>
          <cell r="AB1055">
            <v>639</v>
          </cell>
          <cell r="AC1055">
            <v>670</v>
          </cell>
          <cell r="AD1055">
            <v>700</v>
          </cell>
          <cell r="AE1055">
            <v>731</v>
          </cell>
          <cell r="AF1055">
            <v>761</v>
          </cell>
          <cell r="AG1055">
            <v>792</v>
          </cell>
          <cell r="AH1055">
            <v>823</v>
          </cell>
          <cell r="AI1055">
            <v>851</v>
          </cell>
          <cell r="AJ1055">
            <v>882</v>
          </cell>
          <cell r="AK1055">
            <v>912</v>
          </cell>
          <cell r="AL1055">
            <v>943</v>
          </cell>
          <cell r="AM1055">
            <v>973</v>
          </cell>
          <cell r="AN1055">
            <v>1004</v>
          </cell>
          <cell r="AO1055">
            <v>1035</v>
          </cell>
          <cell r="AP1055">
            <v>1065</v>
          </cell>
          <cell r="AQ1055">
            <v>1096</v>
          </cell>
          <cell r="AR1055">
            <v>1126</v>
          </cell>
        </row>
        <row r="1056">
          <cell r="A1056" t="str">
            <v>MYLAN LABS, INC.</v>
          </cell>
          <cell r="B1056" t="str">
            <v>TAMOXIFEN CIT 02/2003 MYN</v>
          </cell>
          <cell r="C1056" t="str">
            <v>Sales $</v>
          </cell>
          <cell r="D1056" t="str">
            <v>02/2003 MYN</v>
          </cell>
          <cell r="F1056" t="str">
            <v>02</v>
          </cell>
          <cell r="G1056" t="str">
            <v>2003</v>
          </cell>
          <cell r="H1056" t="str">
            <v>02/1/2003</v>
          </cell>
          <cell r="I1056">
            <v>2891</v>
          </cell>
          <cell r="J1056">
            <v>2922</v>
          </cell>
          <cell r="K1056">
            <v>2950</v>
          </cell>
          <cell r="L1056">
            <v>2981</v>
          </cell>
          <cell r="M1056">
            <v>3011</v>
          </cell>
          <cell r="N1056">
            <v>3042</v>
          </cell>
          <cell r="O1056">
            <v>3072</v>
          </cell>
          <cell r="P1056">
            <v>3103</v>
          </cell>
          <cell r="Q1056">
            <v>3134</v>
          </cell>
          <cell r="R1056">
            <v>3164</v>
          </cell>
          <cell r="S1056">
            <v>3195</v>
          </cell>
          <cell r="T1056">
            <v>3225</v>
          </cell>
          <cell r="U1056">
            <v>3256</v>
          </cell>
          <cell r="V1056">
            <v>3287</v>
          </cell>
          <cell r="W1056">
            <v>3316</v>
          </cell>
          <cell r="X1056">
            <v>3347</v>
          </cell>
          <cell r="Y1056">
            <v>3377</v>
          </cell>
          <cell r="Z1056">
            <v>3408</v>
          </cell>
          <cell r="AA1056">
            <v>3438</v>
          </cell>
          <cell r="AB1056">
            <v>3469</v>
          </cell>
          <cell r="AC1056">
            <v>3500</v>
          </cell>
          <cell r="AD1056">
            <v>3530</v>
          </cell>
          <cell r="AE1056">
            <v>3561</v>
          </cell>
          <cell r="AF1056">
            <v>3591</v>
          </cell>
          <cell r="AG1056">
            <v>3622</v>
          </cell>
          <cell r="AH1056">
            <v>3653</v>
          </cell>
          <cell r="AI1056">
            <v>3681</v>
          </cell>
          <cell r="AJ1056">
            <v>3712</v>
          </cell>
          <cell r="AK1056">
            <v>3742</v>
          </cell>
          <cell r="AL1056">
            <v>3773</v>
          </cell>
          <cell r="AM1056">
            <v>3803</v>
          </cell>
          <cell r="AN1056">
            <v>3834</v>
          </cell>
          <cell r="AO1056">
            <v>3865</v>
          </cell>
          <cell r="AP1056">
            <v>3895</v>
          </cell>
          <cell r="AQ1056">
            <v>3926</v>
          </cell>
          <cell r="AR1056">
            <v>3956</v>
          </cell>
        </row>
        <row r="1057">
          <cell r="A1057" t="str">
            <v>MYLAN LABS, INC.</v>
          </cell>
          <cell r="B1057" t="str">
            <v>TAMSULOSIN HCL 04/2010 MYN</v>
          </cell>
          <cell r="C1057" t="str">
            <v>Sales $</v>
          </cell>
          <cell r="D1057" t="str">
            <v>04/2010 MYN</v>
          </cell>
          <cell r="F1057" t="str">
            <v>04</v>
          </cell>
          <cell r="G1057" t="str">
            <v>2010</v>
          </cell>
          <cell r="H1057" t="str">
            <v>04/1/2010</v>
          </cell>
          <cell r="I1057">
            <v>275</v>
          </cell>
          <cell r="J1057">
            <v>306</v>
          </cell>
          <cell r="K1057">
            <v>334</v>
          </cell>
          <cell r="L1057">
            <v>365</v>
          </cell>
          <cell r="M1057">
            <v>395</v>
          </cell>
          <cell r="N1057">
            <v>426</v>
          </cell>
          <cell r="O1057">
            <v>456</v>
          </cell>
          <cell r="P1057">
            <v>487</v>
          </cell>
          <cell r="Q1057">
            <v>518</v>
          </cell>
          <cell r="R1057">
            <v>548</v>
          </cell>
          <cell r="S1057">
            <v>579</v>
          </cell>
          <cell r="T1057">
            <v>609</v>
          </cell>
          <cell r="U1057">
            <v>640</v>
          </cell>
          <cell r="V1057">
            <v>671</v>
          </cell>
          <cell r="W1057">
            <v>700</v>
          </cell>
          <cell r="X1057">
            <v>731</v>
          </cell>
          <cell r="Y1057">
            <v>761</v>
          </cell>
          <cell r="Z1057">
            <v>792</v>
          </cell>
          <cell r="AA1057">
            <v>822</v>
          </cell>
          <cell r="AB1057">
            <v>853</v>
          </cell>
          <cell r="AC1057">
            <v>884</v>
          </cell>
          <cell r="AD1057">
            <v>914</v>
          </cell>
          <cell r="AE1057">
            <v>945</v>
          </cell>
          <cell r="AF1057">
            <v>975</v>
          </cell>
          <cell r="AG1057">
            <v>1006</v>
          </cell>
          <cell r="AH1057">
            <v>1037</v>
          </cell>
          <cell r="AI1057">
            <v>1065</v>
          </cell>
          <cell r="AJ1057">
            <v>1096</v>
          </cell>
          <cell r="AK1057">
            <v>1126</v>
          </cell>
          <cell r="AL1057">
            <v>1157</v>
          </cell>
          <cell r="AM1057">
            <v>1187</v>
          </cell>
          <cell r="AN1057">
            <v>1218</v>
          </cell>
          <cell r="AO1057">
            <v>1249</v>
          </cell>
          <cell r="AP1057">
            <v>1279</v>
          </cell>
          <cell r="AQ1057">
            <v>1310</v>
          </cell>
          <cell r="AR1057">
            <v>1340</v>
          </cell>
        </row>
        <row r="1058">
          <cell r="A1058" t="str">
            <v>MYLAN LABS, INC.</v>
          </cell>
          <cell r="B1058" t="str">
            <v>TAMSULOSIN HCL 05/2010 M/I</v>
          </cell>
          <cell r="C1058" t="str">
            <v>Sales $</v>
          </cell>
          <cell r="D1058" t="str">
            <v>05/2010 M/I</v>
          </cell>
          <cell r="F1058" t="str">
            <v>05</v>
          </cell>
          <cell r="G1058" t="str">
            <v>2010</v>
          </cell>
          <cell r="H1058" t="str">
            <v>05/1/2010</v>
          </cell>
          <cell r="I1058">
            <v>245</v>
          </cell>
          <cell r="J1058">
            <v>276</v>
          </cell>
          <cell r="K1058">
            <v>304</v>
          </cell>
          <cell r="L1058">
            <v>335</v>
          </cell>
          <cell r="M1058">
            <v>365</v>
          </cell>
          <cell r="N1058">
            <v>396</v>
          </cell>
          <cell r="O1058">
            <v>426</v>
          </cell>
          <cell r="P1058">
            <v>457</v>
          </cell>
          <cell r="Q1058">
            <v>488</v>
          </cell>
          <cell r="R1058">
            <v>518</v>
          </cell>
          <cell r="S1058">
            <v>549</v>
          </cell>
          <cell r="T1058">
            <v>579</v>
          </cell>
          <cell r="U1058">
            <v>610</v>
          </cell>
          <cell r="V1058">
            <v>641</v>
          </cell>
          <cell r="W1058">
            <v>670</v>
          </cell>
          <cell r="X1058">
            <v>701</v>
          </cell>
          <cell r="Y1058">
            <v>731</v>
          </cell>
          <cell r="Z1058">
            <v>762</v>
          </cell>
          <cell r="AA1058">
            <v>792</v>
          </cell>
          <cell r="AB1058">
            <v>823</v>
          </cell>
          <cell r="AC1058">
            <v>854</v>
          </cell>
          <cell r="AD1058">
            <v>884</v>
          </cell>
          <cell r="AE1058">
            <v>915</v>
          </cell>
          <cell r="AF1058">
            <v>945</v>
          </cell>
          <cell r="AG1058">
            <v>976</v>
          </cell>
          <cell r="AH1058">
            <v>1007</v>
          </cell>
          <cell r="AI1058">
            <v>1035</v>
          </cell>
          <cell r="AJ1058">
            <v>1066</v>
          </cell>
          <cell r="AK1058">
            <v>1096</v>
          </cell>
          <cell r="AL1058">
            <v>1127</v>
          </cell>
          <cell r="AM1058">
            <v>1157</v>
          </cell>
          <cell r="AN1058">
            <v>1188</v>
          </cell>
          <cell r="AO1058">
            <v>1219</v>
          </cell>
          <cell r="AP1058">
            <v>1249</v>
          </cell>
          <cell r="AQ1058">
            <v>1280</v>
          </cell>
          <cell r="AR1058">
            <v>1310</v>
          </cell>
        </row>
        <row r="1059">
          <cell r="A1059" t="str">
            <v>MYLAN LABS, INC.</v>
          </cell>
          <cell r="B1059" t="str">
            <v>TEMAZEPAM 03/1987 MYN</v>
          </cell>
          <cell r="C1059" t="str">
            <v>Sales $</v>
          </cell>
          <cell r="D1059" t="str">
            <v>03/1987 MYN</v>
          </cell>
          <cell r="F1059" t="str">
            <v>03</v>
          </cell>
          <cell r="G1059" t="str">
            <v>1987</v>
          </cell>
          <cell r="H1059" t="str">
            <v>03/1/1987</v>
          </cell>
          <cell r="I1059">
            <v>8707</v>
          </cell>
          <cell r="J1059">
            <v>8738</v>
          </cell>
          <cell r="K1059">
            <v>8766</v>
          </cell>
          <cell r="L1059">
            <v>8797</v>
          </cell>
          <cell r="M1059">
            <v>8827</v>
          </cell>
          <cell r="N1059">
            <v>8858</v>
          </cell>
          <cell r="O1059">
            <v>8888</v>
          </cell>
          <cell r="P1059">
            <v>8919</v>
          </cell>
          <cell r="Q1059">
            <v>8950</v>
          </cell>
          <cell r="R1059">
            <v>8980</v>
          </cell>
          <cell r="S1059">
            <v>9011</v>
          </cell>
          <cell r="T1059">
            <v>9041</v>
          </cell>
          <cell r="U1059">
            <v>9072</v>
          </cell>
          <cell r="V1059">
            <v>9103</v>
          </cell>
          <cell r="W1059">
            <v>9132</v>
          </cell>
          <cell r="X1059">
            <v>9163</v>
          </cell>
          <cell r="Y1059">
            <v>9193</v>
          </cell>
          <cell r="Z1059">
            <v>9224</v>
          </cell>
          <cell r="AA1059">
            <v>9254</v>
          </cell>
          <cell r="AB1059">
            <v>9285</v>
          </cell>
          <cell r="AC1059">
            <v>9316</v>
          </cell>
          <cell r="AD1059">
            <v>9346</v>
          </cell>
          <cell r="AE1059">
            <v>9377</v>
          </cell>
          <cell r="AF1059">
            <v>9407</v>
          </cell>
          <cell r="AG1059">
            <v>9438</v>
          </cell>
          <cell r="AH1059">
            <v>9469</v>
          </cell>
          <cell r="AI1059">
            <v>9497</v>
          </cell>
          <cell r="AJ1059">
            <v>9528</v>
          </cell>
          <cell r="AK1059">
            <v>9558</v>
          </cell>
          <cell r="AL1059">
            <v>9589</v>
          </cell>
          <cell r="AM1059">
            <v>9619</v>
          </cell>
          <cell r="AN1059">
            <v>9650</v>
          </cell>
          <cell r="AO1059">
            <v>9681</v>
          </cell>
          <cell r="AP1059">
            <v>9711</v>
          </cell>
          <cell r="AQ1059">
            <v>9742</v>
          </cell>
          <cell r="AR1059">
            <v>9772</v>
          </cell>
        </row>
        <row r="1060">
          <cell r="A1060" t="str">
            <v>MYLAN LABS, INC.</v>
          </cell>
          <cell r="B1060" t="str">
            <v>TEMAZEPAM 04/1988 M/I</v>
          </cell>
          <cell r="C1060" t="str">
            <v>Sales $</v>
          </cell>
          <cell r="D1060" t="str">
            <v>04/1988 M/I</v>
          </cell>
          <cell r="F1060" t="str">
            <v>04</v>
          </cell>
          <cell r="G1060" t="str">
            <v>1988</v>
          </cell>
          <cell r="H1060" t="str">
            <v>04/1/1988</v>
          </cell>
          <cell r="I1060">
            <v>8310</v>
          </cell>
          <cell r="J1060">
            <v>8341</v>
          </cell>
          <cell r="K1060">
            <v>8369</v>
          </cell>
          <cell r="L1060">
            <v>8400</v>
          </cell>
          <cell r="M1060">
            <v>8430</v>
          </cell>
          <cell r="N1060">
            <v>8461</v>
          </cell>
          <cell r="O1060">
            <v>8491</v>
          </cell>
          <cell r="P1060">
            <v>8522</v>
          </cell>
          <cell r="Q1060">
            <v>8553</v>
          </cell>
          <cell r="R1060">
            <v>8583</v>
          </cell>
          <cell r="S1060">
            <v>8614</v>
          </cell>
          <cell r="T1060">
            <v>8644</v>
          </cell>
          <cell r="U1060">
            <v>8675</v>
          </cell>
          <cell r="V1060">
            <v>8706</v>
          </cell>
          <cell r="W1060">
            <v>8735</v>
          </cell>
          <cell r="X1060">
            <v>8766</v>
          </cell>
          <cell r="Y1060">
            <v>8796</v>
          </cell>
          <cell r="Z1060">
            <v>8827</v>
          </cell>
          <cell r="AA1060">
            <v>8857</v>
          </cell>
          <cell r="AB1060">
            <v>8888</v>
          </cell>
          <cell r="AC1060">
            <v>8919</v>
          </cell>
          <cell r="AD1060">
            <v>8949</v>
          </cell>
          <cell r="AE1060">
            <v>8980</v>
          </cell>
          <cell r="AF1060">
            <v>9010</v>
          </cell>
          <cell r="AG1060">
            <v>9041</v>
          </cell>
          <cell r="AH1060">
            <v>9072</v>
          </cell>
          <cell r="AI1060">
            <v>9100</v>
          </cell>
          <cell r="AJ1060">
            <v>9131</v>
          </cell>
          <cell r="AK1060">
            <v>9161</v>
          </cell>
          <cell r="AL1060">
            <v>9192</v>
          </cell>
          <cell r="AM1060">
            <v>9222</v>
          </cell>
          <cell r="AN1060">
            <v>9253</v>
          </cell>
          <cell r="AO1060">
            <v>9284</v>
          </cell>
          <cell r="AP1060">
            <v>9314</v>
          </cell>
          <cell r="AQ1060">
            <v>9345</v>
          </cell>
          <cell r="AR1060">
            <v>9375</v>
          </cell>
        </row>
        <row r="1061">
          <cell r="A1061" t="str">
            <v>MYLAN LABS, INC.</v>
          </cell>
          <cell r="B1061" t="str">
            <v>TERAZOSIN HCL 01/2003 M/I</v>
          </cell>
          <cell r="C1061" t="str">
            <v>Sales $</v>
          </cell>
          <cell r="D1061" t="str">
            <v>01/2003 M/I</v>
          </cell>
          <cell r="F1061" t="str">
            <v>01</v>
          </cell>
          <cell r="G1061" t="str">
            <v>2003</v>
          </cell>
          <cell r="H1061" t="str">
            <v>01/1/2003</v>
          </cell>
          <cell r="I1061">
            <v>2922</v>
          </cell>
          <cell r="J1061">
            <v>2953</v>
          </cell>
          <cell r="K1061">
            <v>2981</v>
          </cell>
          <cell r="L1061">
            <v>3012</v>
          </cell>
          <cell r="M1061">
            <v>3042</v>
          </cell>
          <cell r="N1061">
            <v>3073</v>
          </cell>
          <cell r="O1061">
            <v>3103</v>
          </cell>
          <cell r="P1061">
            <v>3134</v>
          </cell>
          <cell r="Q1061">
            <v>3165</v>
          </cell>
          <cell r="R1061">
            <v>3195</v>
          </cell>
          <cell r="S1061">
            <v>3226</v>
          </cell>
          <cell r="T1061">
            <v>3256</v>
          </cell>
          <cell r="U1061">
            <v>3287</v>
          </cell>
          <cell r="V1061">
            <v>3318</v>
          </cell>
          <cell r="W1061">
            <v>3347</v>
          </cell>
          <cell r="X1061">
            <v>3378</v>
          </cell>
          <cell r="Y1061">
            <v>3408</v>
          </cell>
          <cell r="Z1061">
            <v>3439</v>
          </cell>
          <cell r="AA1061">
            <v>3469</v>
          </cell>
          <cell r="AB1061">
            <v>3500</v>
          </cell>
          <cell r="AC1061">
            <v>3531</v>
          </cell>
          <cell r="AD1061">
            <v>3561</v>
          </cell>
          <cell r="AE1061">
            <v>3592</v>
          </cell>
          <cell r="AF1061">
            <v>3622</v>
          </cell>
          <cell r="AG1061">
            <v>3653</v>
          </cell>
          <cell r="AH1061">
            <v>3684</v>
          </cell>
          <cell r="AI1061">
            <v>3712</v>
          </cell>
          <cell r="AJ1061">
            <v>3743</v>
          </cell>
          <cell r="AK1061">
            <v>3773</v>
          </cell>
          <cell r="AL1061">
            <v>3804</v>
          </cell>
          <cell r="AM1061">
            <v>3834</v>
          </cell>
          <cell r="AN1061">
            <v>3865</v>
          </cell>
          <cell r="AO1061">
            <v>3896</v>
          </cell>
          <cell r="AP1061">
            <v>3926</v>
          </cell>
          <cell r="AQ1061">
            <v>3957</v>
          </cell>
          <cell r="AR1061">
            <v>3987</v>
          </cell>
        </row>
        <row r="1062">
          <cell r="A1062" t="str">
            <v>MYLAN LABS, INC.</v>
          </cell>
          <cell r="B1062" t="str">
            <v>TERAZOSIN HCL 03/2000 MYN</v>
          </cell>
          <cell r="C1062" t="str">
            <v>Sales $</v>
          </cell>
          <cell r="D1062" t="str">
            <v>03/2000 MYN</v>
          </cell>
          <cell r="F1062" t="str">
            <v>03</v>
          </cell>
          <cell r="G1062" t="str">
            <v>2000</v>
          </cell>
          <cell r="H1062" t="str">
            <v>03/1/2000</v>
          </cell>
          <cell r="I1062">
            <v>3958</v>
          </cell>
          <cell r="J1062">
            <v>3989</v>
          </cell>
          <cell r="K1062">
            <v>4017</v>
          </cell>
          <cell r="L1062">
            <v>4048</v>
          </cell>
          <cell r="M1062">
            <v>4078</v>
          </cell>
          <cell r="N1062">
            <v>4109</v>
          </cell>
          <cell r="O1062">
            <v>4139</v>
          </cell>
          <cell r="P1062">
            <v>4170</v>
          </cell>
          <cell r="Q1062">
            <v>4201</v>
          </cell>
          <cell r="R1062">
            <v>4231</v>
          </cell>
          <cell r="S1062">
            <v>4262</v>
          </cell>
          <cell r="T1062">
            <v>4292</v>
          </cell>
          <cell r="U1062">
            <v>4323</v>
          </cell>
          <cell r="V1062">
            <v>4354</v>
          </cell>
          <cell r="W1062">
            <v>4383</v>
          </cell>
          <cell r="X1062">
            <v>4414</v>
          </cell>
          <cell r="Y1062">
            <v>4444</v>
          </cell>
          <cell r="Z1062">
            <v>4475</v>
          </cell>
          <cell r="AA1062">
            <v>4505</v>
          </cell>
          <cell r="AB1062">
            <v>4536</v>
          </cell>
          <cell r="AC1062">
            <v>4567</v>
          </cell>
          <cell r="AD1062">
            <v>4597</v>
          </cell>
          <cell r="AE1062">
            <v>4628</v>
          </cell>
          <cell r="AF1062">
            <v>4658</v>
          </cell>
          <cell r="AG1062">
            <v>4689</v>
          </cell>
          <cell r="AH1062">
            <v>4720</v>
          </cell>
          <cell r="AI1062">
            <v>4748</v>
          </cell>
          <cell r="AJ1062">
            <v>4779</v>
          </cell>
          <cell r="AK1062">
            <v>4809</v>
          </cell>
          <cell r="AL1062">
            <v>4840</v>
          </cell>
          <cell r="AM1062">
            <v>4870</v>
          </cell>
          <cell r="AN1062">
            <v>4901</v>
          </cell>
          <cell r="AO1062">
            <v>4932</v>
          </cell>
          <cell r="AP1062">
            <v>4962</v>
          </cell>
          <cell r="AQ1062">
            <v>4993</v>
          </cell>
          <cell r="AR1062">
            <v>5023</v>
          </cell>
        </row>
        <row r="1063">
          <cell r="A1063" t="str">
            <v>MYLAN LABS, INC.</v>
          </cell>
          <cell r="B1063" t="str">
            <v>TERBINAFINE HCL 08/2007 MYN</v>
          </cell>
          <cell r="C1063" t="str">
            <v>Sales $</v>
          </cell>
          <cell r="D1063" t="str">
            <v>08/2007 MYN</v>
          </cell>
          <cell r="F1063" t="str">
            <v>08</v>
          </cell>
          <cell r="G1063" t="str">
            <v>2007</v>
          </cell>
          <cell r="H1063" t="str">
            <v>08/1/2007</v>
          </cell>
          <cell r="I1063">
            <v>1249</v>
          </cell>
          <cell r="J1063">
            <v>1280</v>
          </cell>
          <cell r="K1063">
            <v>1308</v>
          </cell>
          <cell r="L1063">
            <v>1339</v>
          </cell>
          <cell r="M1063">
            <v>1369</v>
          </cell>
          <cell r="N1063">
            <v>1400</v>
          </cell>
          <cell r="O1063">
            <v>1430</v>
          </cell>
          <cell r="P1063">
            <v>1461</v>
          </cell>
          <cell r="Q1063">
            <v>1492</v>
          </cell>
          <cell r="R1063">
            <v>1522</v>
          </cell>
          <cell r="S1063">
            <v>1553</v>
          </cell>
          <cell r="T1063">
            <v>1583</v>
          </cell>
          <cell r="U1063">
            <v>1614</v>
          </cell>
          <cell r="V1063">
            <v>1645</v>
          </cell>
          <cell r="W1063">
            <v>1674</v>
          </cell>
          <cell r="X1063">
            <v>1705</v>
          </cell>
          <cell r="Y1063">
            <v>1735</v>
          </cell>
          <cell r="Z1063">
            <v>1766</v>
          </cell>
          <cell r="AA1063">
            <v>1796</v>
          </cell>
          <cell r="AB1063">
            <v>1827</v>
          </cell>
          <cell r="AC1063">
            <v>1858</v>
          </cell>
          <cell r="AD1063">
            <v>1888</v>
          </cell>
          <cell r="AE1063">
            <v>1919</v>
          </cell>
          <cell r="AF1063">
            <v>1949</v>
          </cell>
          <cell r="AG1063">
            <v>1980</v>
          </cell>
          <cell r="AH1063">
            <v>2011</v>
          </cell>
          <cell r="AI1063">
            <v>2039</v>
          </cell>
          <cell r="AJ1063">
            <v>2070</v>
          </cell>
          <cell r="AK1063">
            <v>2100</v>
          </cell>
          <cell r="AL1063">
            <v>2131</v>
          </cell>
          <cell r="AM1063">
            <v>2161</v>
          </cell>
          <cell r="AN1063">
            <v>2192</v>
          </cell>
          <cell r="AO1063">
            <v>2223</v>
          </cell>
          <cell r="AP1063">
            <v>2253</v>
          </cell>
          <cell r="AQ1063">
            <v>2284</v>
          </cell>
          <cell r="AR1063">
            <v>2314</v>
          </cell>
        </row>
        <row r="1064">
          <cell r="A1064" t="str">
            <v>MYLAN LABS, INC.</v>
          </cell>
          <cell r="B1064" t="str">
            <v>TETRACYCLINE HCL 05/1981 MYN</v>
          </cell>
          <cell r="C1064" t="str">
            <v>Sales $</v>
          </cell>
          <cell r="D1064" t="str">
            <v>05/1981 MYN</v>
          </cell>
          <cell r="F1064" t="str">
            <v>05</v>
          </cell>
          <cell r="G1064" t="str">
            <v>1981</v>
          </cell>
          <cell r="H1064" t="str">
            <v>05/1/1981</v>
          </cell>
          <cell r="I1064">
            <v>10837</v>
          </cell>
          <cell r="J1064">
            <v>10868</v>
          </cell>
          <cell r="K1064">
            <v>10896</v>
          </cell>
          <cell r="L1064">
            <v>10927</v>
          </cell>
          <cell r="M1064">
            <v>10957</v>
          </cell>
          <cell r="N1064">
            <v>10988</v>
          </cell>
          <cell r="O1064">
            <v>11018</v>
          </cell>
          <cell r="P1064">
            <v>11049</v>
          </cell>
          <cell r="Q1064">
            <v>11080</v>
          </cell>
          <cell r="R1064">
            <v>11110</v>
          </cell>
          <cell r="S1064">
            <v>11141</v>
          </cell>
          <cell r="T1064">
            <v>11171</v>
          </cell>
          <cell r="U1064">
            <v>11202</v>
          </cell>
          <cell r="V1064">
            <v>11233</v>
          </cell>
          <cell r="W1064">
            <v>11262</v>
          </cell>
          <cell r="X1064">
            <v>11293</v>
          </cell>
          <cell r="Y1064">
            <v>11323</v>
          </cell>
          <cell r="Z1064">
            <v>11354</v>
          </cell>
          <cell r="AA1064">
            <v>11384</v>
          </cell>
          <cell r="AB1064">
            <v>11415</v>
          </cell>
          <cell r="AC1064">
            <v>11446</v>
          </cell>
          <cell r="AD1064">
            <v>11476</v>
          </cell>
          <cell r="AE1064">
            <v>11507</v>
          </cell>
          <cell r="AF1064">
            <v>11537</v>
          </cell>
          <cell r="AG1064">
            <v>11568</v>
          </cell>
          <cell r="AH1064">
            <v>11599</v>
          </cell>
          <cell r="AI1064">
            <v>11627</v>
          </cell>
          <cell r="AJ1064">
            <v>11658</v>
          </cell>
          <cell r="AK1064">
            <v>11688</v>
          </cell>
          <cell r="AL1064">
            <v>11719</v>
          </cell>
          <cell r="AM1064">
            <v>11749</v>
          </cell>
          <cell r="AN1064">
            <v>11780</v>
          </cell>
          <cell r="AO1064">
            <v>11811</v>
          </cell>
          <cell r="AP1064">
            <v>11841</v>
          </cell>
          <cell r="AQ1064">
            <v>11872</v>
          </cell>
          <cell r="AR1064">
            <v>11902</v>
          </cell>
        </row>
        <row r="1065">
          <cell r="A1065" t="str">
            <v>MYLAN LABS, INC.</v>
          </cell>
          <cell r="B1065" t="str">
            <v>THIAMINE HCL 07/2012 M/I</v>
          </cell>
          <cell r="C1065" t="str">
            <v>Sales $</v>
          </cell>
          <cell r="D1065" t="str">
            <v>07/2012 M/I</v>
          </cell>
          <cell r="F1065" t="str">
            <v>07</v>
          </cell>
          <cell r="G1065" t="str">
            <v>2012</v>
          </cell>
          <cell r="H1065" t="str">
            <v>07/1/2012</v>
          </cell>
          <cell r="I1065">
            <v>-547</v>
          </cell>
          <cell r="J1065">
            <v>-516</v>
          </cell>
          <cell r="K1065">
            <v>-488</v>
          </cell>
          <cell r="L1065">
            <v>-457</v>
          </cell>
          <cell r="M1065">
            <v>-427</v>
          </cell>
          <cell r="N1065">
            <v>-396</v>
          </cell>
          <cell r="O1065">
            <v>-366</v>
          </cell>
          <cell r="P1065">
            <v>-335</v>
          </cell>
          <cell r="Q1065">
            <v>-304</v>
          </cell>
          <cell r="R1065">
            <v>-274</v>
          </cell>
          <cell r="S1065">
            <v>-243</v>
          </cell>
          <cell r="T1065">
            <v>-213</v>
          </cell>
          <cell r="U1065">
            <v>-182</v>
          </cell>
          <cell r="V1065">
            <v>-151</v>
          </cell>
          <cell r="W1065">
            <v>-122</v>
          </cell>
          <cell r="X1065">
            <v>-91</v>
          </cell>
          <cell r="Y1065">
            <v>-61</v>
          </cell>
          <cell r="Z1065">
            <v>-30</v>
          </cell>
          <cell r="AA1065">
            <v>0</v>
          </cell>
          <cell r="AB1065">
            <v>31</v>
          </cell>
          <cell r="AC1065">
            <v>62</v>
          </cell>
          <cell r="AD1065">
            <v>92</v>
          </cell>
          <cell r="AE1065">
            <v>123</v>
          </cell>
          <cell r="AF1065">
            <v>153</v>
          </cell>
          <cell r="AG1065">
            <v>184</v>
          </cell>
          <cell r="AH1065">
            <v>215</v>
          </cell>
          <cell r="AI1065">
            <v>243</v>
          </cell>
          <cell r="AJ1065">
            <v>274</v>
          </cell>
          <cell r="AK1065">
            <v>304</v>
          </cell>
          <cell r="AL1065">
            <v>335</v>
          </cell>
          <cell r="AM1065">
            <v>365</v>
          </cell>
          <cell r="AN1065">
            <v>396</v>
          </cell>
          <cell r="AO1065">
            <v>427</v>
          </cell>
          <cell r="AP1065">
            <v>457</v>
          </cell>
          <cell r="AQ1065">
            <v>488</v>
          </cell>
          <cell r="AR1065">
            <v>518</v>
          </cell>
        </row>
        <row r="1066">
          <cell r="A1066" t="str">
            <v>MYLAN LABS, INC.</v>
          </cell>
          <cell r="B1066" t="str">
            <v>THIORIDAZINE HCL 01/2003 M/I</v>
          </cell>
          <cell r="C1066" t="str">
            <v>Sales $</v>
          </cell>
          <cell r="D1066" t="str">
            <v>01/2003 M/I</v>
          </cell>
          <cell r="F1066" t="str">
            <v>01</v>
          </cell>
          <cell r="G1066" t="str">
            <v>2003</v>
          </cell>
          <cell r="H1066" t="str">
            <v>01/1/2003</v>
          </cell>
          <cell r="I1066">
            <v>2922</v>
          </cell>
          <cell r="J1066">
            <v>2953</v>
          </cell>
          <cell r="K1066">
            <v>2981</v>
          </cell>
          <cell r="L1066">
            <v>3012</v>
          </cell>
          <cell r="M1066">
            <v>3042</v>
          </cell>
          <cell r="N1066">
            <v>3073</v>
          </cell>
          <cell r="O1066">
            <v>3103</v>
          </cell>
          <cell r="P1066">
            <v>3134</v>
          </cell>
          <cell r="Q1066">
            <v>3165</v>
          </cell>
          <cell r="R1066">
            <v>3195</v>
          </cell>
          <cell r="S1066">
            <v>3226</v>
          </cell>
          <cell r="T1066">
            <v>3256</v>
          </cell>
          <cell r="U1066">
            <v>3287</v>
          </cell>
          <cell r="V1066">
            <v>3318</v>
          </cell>
          <cell r="W1066">
            <v>3347</v>
          </cell>
          <cell r="X1066">
            <v>3378</v>
          </cell>
          <cell r="Y1066">
            <v>3408</v>
          </cell>
          <cell r="Z1066">
            <v>3439</v>
          </cell>
          <cell r="AA1066">
            <v>3469</v>
          </cell>
          <cell r="AB1066">
            <v>3500</v>
          </cell>
          <cell r="AC1066">
            <v>3531</v>
          </cell>
          <cell r="AD1066">
            <v>3561</v>
          </cell>
          <cell r="AE1066">
            <v>3592</v>
          </cell>
          <cell r="AF1066">
            <v>3622</v>
          </cell>
          <cell r="AG1066">
            <v>3653</v>
          </cell>
          <cell r="AH1066">
            <v>3684</v>
          </cell>
          <cell r="AI1066">
            <v>3712</v>
          </cell>
          <cell r="AJ1066">
            <v>3743</v>
          </cell>
          <cell r="AK1066">
            <v>3773</v>
          </cell>
          <cell r="AL1066">
            <v>3804</v>
          </cell>
          <cell r="AM1066">
            <v>3834</v>
          </cell>
          <cell r="AN1066">
            <v>3865</v>
          </cell>
          <cell r="AO1066">
            <v>3896</v>
          </cell>
          <cell r="AP1066">
            <v>3926</v>
          </cell>
          <cell r="AQ1066">
            <v>3957</v>
          </cell>
          <cell r="AR1066">
            <v>3987</v>
          </cell>
        </row>
        <row r="1067">
          <cell r="A1067" t="str">
            <v>MYLAN LABS, INC.</v>
          </cell>
          <cell r="B1067" t="str">
            <v>THIORIDAZINE HCL 02/1984 MYN</v>
          </cell>
          <cell r="C1067" t="str">
            <v>Sales $</v>
          </cell>
          <cell r="D1067" t="str">
            <v>02/1984 MYN</v>
          </cell>
          <cell r="F1067" t="str">
            <v>02</v>
          </cell>
          <cell r="G1067" t="str">
            <v>1984</v>
          </cell>
          <cell r="H1067" t="str">
            <v>02/1/1984</v>
          </cell>
          <cell r="I1067">
            <v>9831</v>
          </cell>
          <cell r="J1067">
            <v>9862</v>
          </cell>
          <cell r="K1067">
            <v>9890</v>
          </cell>
          <cell r="L1067">
            <v>9921</v>
          </cell>
          <cell r="M1067">
            <v>9951</v>
          </cell>
          <cell r="N1067">
            <v>9982</v>
          </cell>
          <cell r="O1067">
            <v>10012</v>
          </cell>
          <cell r="P1067">
            <v>10043</v>
          </cell>
          <cell r="Q1067">
            <v>10074</v>
          </cell>
          <cell r="R1067">
            <v>10104</v>
          </cell>
          <cell r="S1067">
            <v>10135</v>
          </cell>
          <cell r="T1067">
            <v>10165</v>
          </cell>
          <cell r="U1067">
            <v>10196</v>
          </cell>
          <cell r="V1067">
            <v>10227</v>
          </cell>
          <cell r="W1067">
            <v>10256</v>
          </cell>
          <cell r="X1067">
            <v>10287</v>
          </cell>
          <cell r="Y1067">
            <v>10317</v>
          </cell>
          <cell r="Z1067">
            <v>10348</v>
          </cell>
          <cell r="AA1067">
            <v>10378</v>
          </cell>
          <cell r="AB1067">
            <v>10409</v>
          </cell>
          <cell r="AC1067">
            <v>10440</v>
          </cell>
          <cell r="AD1067">
            <v>10470</v>
          </cell>
          <cell r="AE1067">
            <v>10501</v>
          </cell>
          <cell r="AF1067">
            <v>10531</v>
          </cell>
          <cell r="AG1067">
            <v>10562</v>
          </cell>
          <cell r="AH1067">
            <v>10593</v>
          </cell>
          <cell r="AI1067">
            <v>10621</v>
          </cell>
          <cell r="AJ1067">
            <v>10652</v>
          </cell>
          <cell r="AK1067">
            <v>10682</v>
          </cell>
          <cell r="AL1067">
            <v>10713</v>
          </cell>
          <cell r="AM1067">
            <v>10743</v>
          </cell>
          <cell r="AN1067">
            <v>10774</v>
          </cell>
          <cell r="AO1067">
            <v>10805</v>
          </cell>
          <cell r="AP1067">
            <v>10835</v>
          </cell>
          <cell r="AQ1067">
            <v>10866</v>
          </cell>
          <cell r="AR1067">
            <v>10896</v>
          </cell>
        </row>
        <row r="1068">
          <cell r="A1068" t="str">
            <v>MYLAN LABS, INC.</v>
          </cell>
          <cell r="B1068" t="str">
            <v>THIOTHIXENE 10/1987 MYN</v>
          </cell>
          <cell r="C1068" t="str">
            <v>Sales $</v>
          </cell>
          <cell r="D1068" t="str">
            <v>10/1987 MYN</v>
          </cell>
          <cell r="F1068" t="str">
            <v>10</v>
          </cell>
          <cell r="G1068" t="str">
            <v>1987</v>
          </cell>
          <cell r="H1068" t="str">
            <v>10/1/1987</v>
          </cell>
          <cell r="I1068">
            <v>8493</v>
          </cell>
          <cell r="J1068">
            <v>8524</v>
          </cell>
          <cell r="K1068">
            <v>8552</v>
          </cell>
          <cell r="L1068">
            <v>8583</v>
          </cell>
          <cell r="M1068">
            <v>8613</v>
          </cell>
          <cell r="N1068">
            <v>8644</v>
          </cell>
          <cell r="O1068">
            <v>8674</v>
          </cell>
          <cell r="P1068">
            <v>8705</v>
          </cell>
          <cell r="Q1068">
            <v>8736</v>
          </cell>
          <cell r="R1068">
            <v>8766</v>
          </cell>
          <cell r="S1068">
            <v>8797</v>
          </cell>
          <cell r="T1068">
            <v>8827</v>
          </cell>
          <cell r="U1068">
            <v>8858</v>
          </cell>
          <cell r="V1068">
            <v>8889</v>
          </cell>
          <cell r="W1068">
            <v>8918</v>
          </cell>
          <cell r="X1068">
            <v>8949</v>
          </cell>
          <cell r="Y1068">
            <v>8979</v>
          </cell>
          <cell r="Z1068">
            <v>9010</v>
          </cell>
          <cell r="AA1068">
            <v>9040</v>
          </cell>
          <cell r="AB1068">
            <v>9071</v>
          </cell>
          <cell r="AC1068">
            <v>9102</v>
          </cell>
          <cell r="AD1068">
            <v>9132</v>
          </cell>
          <cell r="AE1068">
            <v>9163</v>
          </cell>
          <cell r="AF1068">
            <v>9193</v>
          </cell>
          <cell r="AG1068">
            <v>9224</v>
          </cell>
          <cell r="AH1068">
            <v>9255</v>
          </cell>
          <cell r="AI1068">
            <v>9283</v>
          </cell>
          <cell r="AJ1068">
            <v>9314</v>
          </cell>
          <cell r="AK1068">
            <v>9344</v>
          </cell>
          <cell r="AL1068">
            <v>9375</v>
          </cell>
          <cell r="AM1068">
            <v>9405</v>
          </cell>
          <cell r="AN1068">
            <v>9436</v>
          </cell>
          <cell r="AO1068">
            <v>9467</v>
          </cell>
          <cell r="AP1068">
            <v>9497</v>
          </cell>
          <cell r="AQ1068">
            <v>9528</v>
          </cell>
          <cell r="AR1068">
            <v>9558</v>
          </cell>
        </row>
        <row r="1069">
          <cell r="A1069" t="str">
            <v>MYLAN LABS, INC.</v>
          </cell>
          <cell r="B1069" t="str">
            <v>THIOTHIXENE 12/2002 M/I</v>
          </cell>
          <cell r="C1069" t="str">
            <v>Sales $</v>
          </cell>
          <cell r="D1069" t="str">
            <v>12/2002 M/I</v>
          </cell>
          <cell r="F1069" t="str">
            <v>12</v>
          </cell>
          <cell r="G1069" t="str">
            <v>2002</v>
          </cell>
          <cell r="H1069" t="str">
            <v>12/1/2002</v>
          </cell>
          <cell r="I1069">
            <v>2953</v>
          </cell>
          <cell r="J1069">
            <v>2984</v>
          </cell>
          <cell r="K1069">
            <v>3012</v>
          </cell>
          <cell r="L1069">
            <v>3043</v>
          </cell>
          <cell r="M1069">
            <v>3073</v>
          </cell>
          <cell r="N1069">
            <v>3104</v>
          </cell>
          <cell r="O1069">
            <v>3134</v>
          </cell>
          <cell r="P1069">
            <v>3165</v>
          </cell>
          <cell r="Q1069">
            <v>3196</v>
          </cell>
          <cell r="R1069">
            <v>3226</v>
          </cell>
          <cell r="S1069">
            <v>3257</v>
          </cell>
          <cell r="T1069">
            <v>3287</v>
          </cell>
          <cell r="U1069">
            <v>3318</v>
          </cell>
          <cell r="V1069">
            <v>3349</v>
          </cell>
          <cell r="W1069">
            <v>3378</v>
          </cell>
          <cell r="X1069">
            <v>3409</v>
          </cell>
          <cell r="Y1069">
            <v>3439</v>
          </cell>
          <cell r="Z1069">
            <v>3470</v>
          </cell>
          <cell r="AA1069">
            <v>3500</v>
          </cell>
          <cell r="AB1069">
            <v>3531</v>
          </cell>
          <cell r="AC1069">
            <v>3562</v>
          </cell>
          <cell r="AD1069">
            <v>3592</v>
          </cell>
          <cell r="AE1069">
            <v>3623</v>
          </cell>
          <cell r="AF1069">
            <v>3653</v>
          </cell>
          <cell r="AG1069">
            <v>3684</v>
          </cell>
          <cell r="AH1069">
            <v>3715</v>
          </cell>
          <cell r="AI1069">
            <v>3743</v>
          </cell>
          <cell r="AJ1069">
            <v>3774</v>
          </cell>
          <cell r="AK1069">
            <v>3804</v>
          </cell>
          <cell r="AL1069">
            <v>3835</v>
          </cell>
          <cell r="AM1069">
            <v>3865</v>
          </cell>
          <cell r="AN1069">
            <v>3896</v>
          </cell>
          <cell r="AO1069">
            <v>3927</v>
          </cell>
          <cell r="AP1069">
            <v>3957</v>
          </cell>
          <cell r="AQ1069">
            <v>3988</v>
          </cell>
          <cell r="AR1069">
            <v>4018</v>
          </cell>
        </row>
        <row r="1070">
          <cell r="A1070" t="str">
            <v>MYLAN LABS, INC.</v>
          </cell>
          <cell r="B1070" t="str">
            <v>TIMOLOL MAL 09/1990 MYN</v>
          </cell>
          <cell r="C1070" t="str">
            <v>Sales $</v>
          </cell>
          <cell r="D1070" t="str">
            <v>09/1990 MYN</v>
          </cell>
          <cell r="F1070" t="str">
            <v>09</v>
          </cell>
          <cell r="G1070" t="str">
            <v>1990</v>
          </cell>
          <cell r="H1070" t="str">
            <v>09/1/1990</v>
          </cell>
          <cell r="I1070">
            <v>7427</v>
          </cell>
          <cell r="J1070">
            <v>7458</v>
          </cell>
          <cell r="K1070">
            <v>7486</v>
          </cell>
          <cell r="L1070">
            <v>7517</v>
          </cell>
          <cell r="M1070">
            <v>7547</v>
          </cell>
          <cell r="N1070">
            <v>7578</v>
          </cell>
          <cell r="O1070">
            <v>7608</v>
          </cell>
          <cell r="P1070">
            <v>7639</v>
          </cell>
          <cell r="Q1070">
            <v>7670</v>
          </cell>
          <cell r="R1070">
            <v>7700</v>
          </cell>
          <cell r="S1070">
            <v>7731</v>
          </cell>
          <cell r="T1070">
            <v>7761</v>
          </cell>
          <cell r="U1070">
            <v>7792</v>
          </cell>
          <cell r="V1070">
            <v>7823</v>
          </cell>
          <cell r="W1070">
            <v>7852</v>
          </cell>
          <cell r="X1070">
            <v>7883</v>
          </cell>
          <cell r="Y1070">
            <v>7913</v>
          </cell>
          <cell r="Z1070">
            <v>7944</v>
          </cell>
          <cell r="AA1070">
            <v>7974</v>
          </cell>
          <cell r="AB1070">
            <v>8005</v>
          </cell>
          <cell r="AC1070">
            <v>8036</v>
          </cell>
          <cell r="AD1070">
            <v>8066</v>
          </cell>
          <cell r="AE1070">
            <v>8097</v>
          </cell>
          <cell r="AF1070">
            <v>8127</v>
          </cell>
          <cell r="AG1070">
            <v>8158</v>
          </cell>
          <cell r="AH1070">
            <v>8189</v>
          </cell>
          <cell r="AI1070">
            <v>8217</v>
          </cell>
          <cell r="AJ1070">
            <v>8248</v>
          </cell>
          <cell r="AK1070">
            <v>8278</v>
          </cell>
          <cell r="AL1070">
            <v>8309</v>
          </cell>
          <cell r="AM1070">
            <v>8339</v>
          </cell>
          <cell r="AN1070">
            <v>8370</v>
          </cell>
          <cell r="AO1070">
            <v>8401</v>
          </cell>
          <cell r="AP1070">
            <v>8431</v>
          </cell>
          <cell r="AQ1070">
            <v>8462</v>
          </cell>
          <cell r="AR1070">
            <v>8492</v>
          </cell>
        </row>
        <row r="1071">
          <cell r="A1071" t="str">
            <v>MYLAN LABS, INC.</v>
          </cell>
          <cell r="B1071" t="str">
            <v>TIZANIDINE HCL 05/2003 MYN</v>
          </cell>
          <cell r="C1071" t="str">
            <v>Sales $</v>
          </cell>
          <cell r="D1071" t="str">
            <v>05/2003 MYN</v>
          </cell>
          <cell r="F1071" t="str">
            <v>05</v>
          </cell>
          <cell r="G1071" t="str">
            <v>2003</v>
          </cell>
          <cell r="H1071" t="str">
            <v>05/1/2003</v>
          </cell>
          <cell r="I1071">
            <v>2802</v>
          </cell>
          <cell r="J1071">
            <v>2833</v>
          </cell>
          <cell r="K1071">
            <v>2861</v>
          </cell>
          <cell r="L1071">
            <v>2892</v>
          </cell>
          <cell r="M1071">
            <v>2922</v>
          </cell>
          <cell r="N1071">
            <v>2953</v>
          </cell>
          <cell r="O1071">
            <v>2983</v>
          </cell>
          <cell r="P1071">
            <v>3014</v>
          </cell>
          <cell r="Q1071">
            <v>3045</v>
          </cell>
          <cell r="R1071">
            <v>3075</v>
          </cell>
          <cell r="S1071">
            <v>3106</v>
          </cell>
          <cell r="T1071">
            <v>3136</v>
          </cell>
          <cell r="U1071">
            <v>3167</v>
          </cell>
          <cell r="V1071">
            <v>3198</v>
          </cell>
          <cell r="W1071">
            <v>3227</v>
          </cell>
          <cell r="X1071">
            <v>3258</v>
          </cell>
          <cell r="Y1071">
            <v>3288</v>
          </cell>
          <cell r="Z1071">
            <v>3319</v>
          </cell>
          <cell r="AA1071">
            <v>3349</v>
          </cell>
          <cell r="AB1071">
            <v>3380</v>
          </cell>
          <cell r="AC1071">
            <v>3411</v>
          </cell>
          <cell r="AD1071">
            <v>3441</v>
          </cell>
          <cell r="AE1071">
            <v>3472</v>
          </cell>
          <cell r="AF1071">
            <v>3502</v>
          </cell>
          <cell r="AG1071">
            <v>3533</v>
          </cell>
          <cell r="AH1071">
            <v>3564</v>
          </cell>
          <cell r="AI1071">
            <v>3592</v>
          </cell>
          <cell r="AJ1071">
            <v>3623</v>
          </cell>
          <cell r="AK1071">
            <v>3653</v>
          </cell>
          <cell r="AL1071">
            <v>3684</v>
          </cell>
          <cell r="AM1071">
            <v>3714</v>
          </cell>
          <cell r="AN1071">
            <v>3745</v>
          </cell>
          <cell r="AO1071">
            <v>3776</v>
          </cell>
          <cell r="AP1071">
            <v>3806</v>
          </cell>
          <cell r="AQ1071">
            <v>3837</v>
          </cell>
          <cell r="AR1071">
            <v>3867</v>
          </cell>
        </row>
        <row r="1072">
          <cell r="A1072" t="str">
            <v>MYLAN LABS, INC.</v>
          </cell>
          <cell r="B1072" t="str">
            <v>TIZANIDINE HCL 06/2003 M/I</v>
          </cell>
          <cell r="C1072" t="str">
            <v>Sales $</v>
          </cell>
          <cell r="D1072" t="str">
            <v>06/2003 M/I</v>
          </cell>
          <cell r="F1072" t="str">
            <v>06</v>
          </cell>
          <cell r="G1072" t="str">
            <v>2003</v>
          </cell>
          <cell r="H1072" t="str">
            <v>06/1/2003</v>
          </cell>
          <cell r="I1072">
            <v>2771</v>
          </cell>
          <cell r="J1072">
            <v>2802</v>
          </cell>
          <cell r="K1072">
            <v>2830</v>
          </cell>
          <cell r="L1072">
            <v>2861</v>
          </cell>
          <cell r="M1072">
            <v>2891</v>
          </cell>
          <cell r="N1072">
            <v>2922</v>
          </cell>
          <cell r="O1072">
            <v>2952</v>
          </cell>
          <cell r="P1072">
            <v>2983</v>
          </cell>
          <cell r="Q1072">
            <v>3014</v>
          </cell>
          <cell r="R1072">
            <v>3044</v>
          </cell>
          <cell r="S1072">
            <v>3075</v>
          </cell>
          <cell r="T1072">
            <v>3105</v>
          </cell>
          <cell r="U1072">
            <v>3136</v>
          </cell>
          <cell r="V1072">
            <v>3167</v>
          </cell>
          <cell r="W1072">
            <v>3196</v>
          </cell>
          <cell r="X1072">
            <v>3227</v>
          </cell>
          <cell r="Y1072">
            <v>3257</v>
          </cell>
          <cell r="Z1072">
            <v>3288</v>
          </cell>
          <cell r="AA1072">
            <v>3318</v>
          </cell>
          <cell r="AB1072">
            <v>3349</v>
          </cell>
          <cell r="AC1072">
            <v>3380</v>
          </cell>
          <cell r="AD1072">
            <v>3410</v>
          </cell>
          <cell r="AE1072">
            <v>3441</v>
          </cell>
          <cell r="AF1072">
            <v>3471</v>
          </cell>
          <cell r="AG1072">
            <v>3502</v>
          </cell>
          <cell r="AH1072">
            <v>3533</v>
          </cell>
          <cell r="AI1072">
            <v>3561</v>
          </cell>
          <cell r="AJ1072">
            <v>3592</v>
          </cell>
          <cell r="AK1072">
            <v>3622</v>
          </cell>
          <cell r="AL1072">
            <v>3653</v>
          </cell>
          <cell r="AM1072">
            <v>3683</v>
          </cell>
          <cell r="AN1072">
            <v>3714</v>
          </cell>
          <cell r="AO1072">
            <v>3745</v>
          </cell>
          <cell r="AP1072">
            <v>3775</v>
          </cell>
          <cell r="AQ1072">
            <v>3806</v>
          </cell>
          <cell r="AR1072">
            <v>3836</v>
          </cell>
        </row>
        <row r="1073">
          <cell r="A1073" t="str">
            <v>MYLAN LABS, INC.</v>
          </cell>
          <cell r="B1073" t="str">
            <v>TOLAZAMIDE 03/1987 MYN</v>
          </cell>
          <cell r="C1073" t="str">
            <v>Sales $</v>
          </cell>
          <cell r="D1073" t="str">
            <v>03/1987 MYN</v>
          </cell>
          <cell r="F1073" t="str">
            <v>03</v>
          </cell>
          <cell r="G1073" t="str">
            <v>1987</v>
          </cell>
          <cell r="H1073" t="str">
            <v>03/1/1987</v>
          </cell>
          <cell r="I1073">
            <v>8707</v>
          </cell>
          <cell r="J1073">
            <v>8738</v>
          </cell>
          <cell r="K1073">
            <v>8766</v>
          </cell>
          <cell r="L1073">
            <v>8797</v>
          </cell>
          <cell r="M1073">
            <v>8827</v>
          </cell>
          <cell r="N1073">
            <v>8858</v>
          </cell>
          <cell r="O1073">
            <v>8888</v>
          </cell>
          <cell r="P1073">
            <v>8919</v>
          </cell>
          <cell r="Q1073">
            <v>8950</v>
          </cell>
          <cell r="R1073">
            <v>8980</v>
          </cell>
          <cell r="S1073">
            <v>9011</v>
          </cell>
          <cell r="T1073">
            <v>9041</v>
          </cell>
          <cell r="U1073">
            <v>9072</v>
          </cell>
          <cell r="V1073">
            <v>9103</v>
          </cell>
          <cell r="W1073">
            <v>9132</v>
          </cell>
          <cell r="X1073">
            <v>9163</v>
          </cell>
          <cell r="Y1073">
            <v>9193</v>
          </cell>
          <cell r="Z1073">
            <v>9224</v>
          </cell>
          <cell r="AA1073">
            <v>9254</v>
          </cell>
          <cell r="AB1073">
            <v>9285</v>
          </cell>
          <cell r="AC1073">
            <v>9316</v>
          </cell>
          <cell r="AD1073">
            <v>9346</v>
          </cell>
          <cell r="AE1073">
            <v>9377</v>
          </cell>
          <cell r="AF1073">
            <v>9407</v>
          </cell>
          <cell r="AG1073">
            <v>9438</v>
          </cell>
          <cell r="AH1073">
            <v>9469</v>
          </cell>
          <cell r="AI1073">
            <v>9497</v>
          </cell>
          <cell r="AJ1073">
            <v>9528</v>
          </cell>
          <cell r="AK1073">
            <v>9558</v>
          </cell>
          <cell r="AL1073">
            <v>9589</v>
          </cell>
          <cell r="AM1073">
            <v>9619</v>
          </cell>
          <cell r="AN1073">
            <v>9650</v>
          </cell>
          <cell r="AO1073">
            <v>9681</v>
          </cell>
          <cell r="AP1073">
            <v>9711</v>
          </cell>
          <cell r="AQ1073">
            <v>9742</v>
          </cell>
          <cell r="AR1073">
            <v>9772</v>
          </cell>
        </row>
        <row r="1074">
          <cell r="A1074" t="str">
            <v>MYLAN LABS, INC.</v>
          </cell>
          <cell r="B1074" t="str">
            <v>TOLBUTAMIDE 03/2003 M/I</v>
          </cell>
          <cell r="C1074" t="str">
            <v>Sales $</v>
          </cell>
          <cell r="D1074" t="str">
            <v>03/2003 M/I</v>
          </cell>
          <cell r="F1074" t="str">
            <v>03</v>
          </cell>
          <cell r="G1074" t="str">
            <v>2003</v>
          </cell>
          <cell r="H1074" t="str">
            <v>03/1/2003</v>
          </cell>
          <cell r="I1074">
            <v>2863</v>
          </cell>
          <cell r="J1074">
            <v>2894</v>
          </cell>
          <cell r="K1074">
            <v>2922</v>
          </cell>
          <cell r="L1074">
            <v>2953</v>
          </cell>
          <cell r="M1074">
            <v>2983</v>
          </cell>
          <cell r="N1074">
            <v>3014</v>
          </cell>
          <cell r="O1074">
            <v>3044</v>
          </cell>
          <cell r="P1074">
            <v>3075</v>
          </cell>
          <cell r="Q1074">
            <v>3106</v>
          </cell>
          <cell r="R1074">
            <v>3136</v>
          </cell>
          <cell r="S1074">
            <v>3167</v>
          </cell>
          <cell r="T1074">
            <v>3197</v>
          </cell>
          <cell r="U1074">
            <v>3228</v>
          </cell>
          <cell r="V1074">
            <v>3259</v>
          </cell>
          <cell r="W1074">
            <v>3288</v>
          </cell>
          <cell r="X1074">
            <v>3319</v>
          </cell>
          <cell r="Y1074">
            <v>3349</v>
          </cell>
          <cell r="Z1074">
            <v>3380</v>
          </cell>
          <cell r="AA1074">
            <v>3410</v>
          </cell>
          <cell r="AB1074">
            <v>3441</v>
          </cell>
          <cell r="AC1074">
            <v>3472</v>
          </cell>
          <cell r="AD1074">
            <v>3502</v>
          </cell>
          <cell r="AE1074">
            <v>3533</v>
          </cell>
          <cell r="AF1074">
            <v>3563</v>
          </cell>
          <cell r="AG1074">
            <v>3594</v>
          </cell>
          <cell r="AH1074">
            <v>3625</v>
          </cell>
          <cell r="AI1074">
            <v>3653</v>
          </cell>
          <cell r="AJ1074">
            <v>3684</v>
          </cell>
          <cell r="AK1074">
            <v>3714</v>
          </cell>
          <cell r="AL1074">
            <v>3745</v>
          </cell>
          <cell r="AM1074">
            <v>3775</v>
          </cell>
          <cell r="AN1074">
            <v>3806</v>
          </cell>
          <cell r="AO1074">
            <v>3837</v>
          </cell>
          <cell r="AP1074">
            <v>3867</v>
          </cell>
          <cell r="AQ1074">
            <v>3898</v>
          </cell>
          <cell r="AR1074">
            <v>3928</v>
          </cell>
        </row>
        <row r="1075">
          <cell r="A1075" t="str">
            <v>MYLAN LABS, INC.</v>
          </cell>
          <cell r="B1075" t="str">
            <v>TOLBUTAMIDE 05/1981 MYN</v>
          </cell>
          <cell r="C1075" t="str">
            <v>Sales $</v>
          </cell>
          <cell r="D1075" t="str">
            <v>05/1981 MYN</v>
          </cell>
          <cell r="F1075" t="str">
            <v>05</v>
          </cell>
          <cell r="G1075" t="str">
            <v>1981</v>
          </cell>
          <cell r="H1075" t="str">
            <v>05/1/1981</v>
          </cell>
          <cell r="I1075">
            <v>10837</v>
          </cell>
          <cell r="J1075">
            <v>10868</v>
          </cell>
          <cell r="K1075">
            <v>10896</v>
          </cell>
          <cell r="L1075">
            <v>10927</v>
          </cell>
          <cell r="M1075">
            <v>10957</v>
          </cell>
          <cell r="N1075">
            <v>10988</v>
          </cell>
          <cell r="O1075">
            <v>11018</v>
          </cell>
          <cell r="P1075">
            <v>11049</v>
          </cell>
          <cell r="Q1075">
            <v>11080</v>
          </cell>
          <cell r="R1075">
            <v>11110</v>
          </cell>
          <cell r="S1075">
            <v>11141</v>
          </cell>
          <cell r="T1075">
            <v>11171</v>
          </cell>
          <cell r="U1075">
            <v>11202</v>
          </cell>
          <cell r="V1075">
            <v>11233</v>
          </cell>
          <cell r="W1075">
            <v>11262</v>
          </cell>
          <cell r="X1075">
            <v>11293</v>
          </cell>
          <cell r="Y1075">
            <v>11323</v>
          </cell>
          <cell r="Z1075">
            <v>11354</v>
          </cell>
          <cell r="AA1075">
            <v>11384</v>
          </cell>
          <cell r="AB1075">
            <v>11415</v>
          </cell>
          <cell r="AC1075">
            <v>11446</v>
          </cell>
          <cell r="AD1075">
            <v>11476</v>
          </cell>
          <cell r="AE1075">
            <v>11507</v>
          </cell>
          <cell r="AF1075">
            <v>11537</v>
          </cell>
          <cell r="AG1075">
            <v>11568</v>
          </cell>
          <cell r="AH1075">
            <v>11599</v>
          </cell>
          <cell r="AI1075">
            <v>11627</v>
          </cell>
          <cell r="AJ1075">
            <v>11658</v>
          </cell>
          <cell r="AK1075">
            <v>11688</v>
          </cell>
          <cell r="AL1075">
            <v>11719</v>
          </cell>
          <cell r="AM1075">
            <v>11749</v>
          </cell>
          <cell r="AN1075">
            <v>11780</v>
          </cell>
          <cell r="AO1075">
            <v>11811</v>
          </cell>
          <cell r="AP1075">
            <v>11841</v>
          </cell>
          <cell r="AQ1075">
            <v>11872</v>
          </cell>
          <cell r="AR1075">
            <v>11902</v>
          </cell>
        </row>
        <row r="1076">
          <cell r="A1076" t="str">
            <v>MYLAN LABS, INC.</v>
          </cell>
          <cell r="B1076" t="str">
            <v>TOLMETIN SOD 08/1993 MYN</v>
          </cell>
          <cell r="C1076" t="str">
            <v>Sales $</v>
          </cell>
          <cell r="D1076" t="str">
            <v>08/1993 MYN</v>
          </cell>
          <cell r="F1076" t="str">
            <v>08</v>
          </cell>
          <cell r="G1076" t="str">
            <v>1993</v>
          </cell>
          <cell r="H1076" t="str">
            <v>08/1/1993</v>
          </cell>
          <cell r="I1076">
            <v>6362</v>
          </cell>
          <cell r="J1076">
            <v>6393</v>
          </cell>
          <cell r="K1076">
            <v>6421</v>
          </cell>
          <cell r="L1076">
            <v>6452</v>
          </cell>
          <cell r="M1076">
            <v>6482</v>
          </cell>
          <cell r="N1076">
            <v>6513</v>
          </cell>
          <cell r="O1076">
            <v>6543</v>
          </cell>
          <cell r="P1076">
            <v>6574</v>
          </cell>
          <cell r="Q1076">
            <v>6605</v>
          </cell>
          <cell r="R1076">
            <v>6635</v>
          </cell>
          <cell r="S1076">
            <v>6666</v>
          </cell>
          <cell r="T1076">
            <v>6696</v>
          </cell>
          <cell r="U1076">
            <v>6727</v>
          </cell>
          <cell r="V1076">
            <v>6758</v>
          </cell>
          <cell r="W1076">
            <v>6787</v>
          </cell>
          <cell r="X1076">
            <v>6818</v>
          </cell>
          <cell r="Y1076">
            <v>6848</v>
          </cell>
          <cell r="Z1076">
            <v>6879</v>
          </cell>
          <cell r="AA1076">
            <v>6909</v>
          </cell>
          <cell r="AB1076">
            <v>6940</v>
          </cell>
          <cell r="AC1076">
            <v>6971</v>
          </cell>
          <cell r="AD1076">
            <v>7001</v>
          </cell>
          <cell r="AE1076">
            <v>7032</v>
          </cell>
          <cell r="AF1076">
            <v>7062</v>
          </cell>
          <cell r="AG1076">
            <v>7093</v>
          </cell>
          <cell r="AH1076">
            <v>7124</v>
          </cell>
          <cell r="AI1076">
            <v>7152</v>
          </cell>
          <cell r="AJ1076">
            <v>7183</v>
          </cell>
          <cell r="AK1076">
            <v>7213</v>
          </cell>
          <cell r="AL1076">
            <v>7244</v>
          </cell>
          <cell r="AM1076">
            <v>7274</v>
          </cell>
          <cell r="AN1076">
            <v>7305</v>
          </cell>
          <cell r="AO1076">
            <v>7336</v>
          </cell>
          <cell r="AP1076">
            <v>7366</v>
          </cell>
          <cell r="AQ1076">
            <v>7397</v>
          </cell>
          <cell r="AR1076">
            <v>7427</v>
          </cell>
        </row>
        <row r="1077">
          <cell r="A1077" t="str">
            <v>MYLAN LABS, INC.</v>
          </cell>
          <cell r="B1077" t="str">
            <v>TOLTERODINE TART 01/2013 M/I</v>
          </cell>
          <cell r="C1077" t="str">
            <v>Sales $</v>
          </cell>
          <cell r="D1077" t="str">
            <v>01/2013 M/I</v>
          </cell>
          <cell r="F1077" t="str">
            <v>01</v>
          </cell>
          <cell r="G1077" t="str">
            <v>2013</v>
          </cell>
          <cell r="H1077" t="str">
            <v>01/1/2013</v>
          </cell>
          <cell r="I1077">
            <v>-731</v>
          </cell>
          <cell r="J1077">
            <v>-700</v>
          </cell>
          <cell r="K1077">
            <v>-672</v>
          </cell>
          <cell r="L1077">
            <v>-641</v>
          </cell>
          <cell r="M1077">
            <v>-611</v>
          </cell>
          <cell r="N1077">
            <v>-580</v>
          </cell>
          <cell r="O1077">
            <v>-550</v>
          </cell>
          <cell r="P1077">
            <v>-519</v>
          </cell>
          <cell r="Q1077">
            <v>-488</v>
          </cell>
          <cell r="R1077">
            <v>-458</v>
          </cell>
          <cell r="S1077">
            <v>-427</v>
          </cell>
          <cell r="T1077">
            <v>-397</v>
          </cell>
          <cell r="U1077">
            <v>-366</v>
          </cell>
          <cell r="V1077">
            <v>-335</v>
          </cell>
          <cell r="W1077">
            <v>-306</v>
          </cell>
          <cell r="X1077">
            <v>-275</v>
          </cell>
          <cell r="Y1077">
            <v>-245</v>
          </cell>
          <cell r="Z1077">
            <v>-214</v>
          </cell>
          <cell r="AA1077">
            <v>-184</v>
          </cell>
          <cell r="AB1077">
            <v>-153</v>
          </cell>
          <cell r="AC1077">
            <v>-122</v>
          </cell>
          <cell r="AD1077">
            <v>-92</v>
          </cell>
          <cell r="AE1077">
            <v>-61</v>
          </cell>
          <cell r="AF1077">
            <v>-31</v>
          </cell>
          <cell r="AG1077">
            <v>0</v>
          </cell>
          <cell r="AH1077">
            <v>31</v>
          </cell>
          <cell r="AI1077">
            <v>59</v>
          </cell>
          <cell r="AJ1077">
            <v>90</v>
          </cell>
          <cell r="AK1077">
            <v>120</v>
          </cell>
          <cell r="AL1077">
            <v>151</v>
          </cell>
          <cell r="AM1077">
            <v>181</v>
          </cell>
          <cell r="AN1077">
            <v>212</v>
          </cell>
          <cell r="AO1077">
            <v>243</v>
          </cell>
          <cell r="AP1077">
            <v>273</v>
          </cell>
          <cell r="AQ1077">
            <v>304</v>
          </cell>
          <cell r="AR1077">
            <v>334</v>
          </cell>
        </row>
        <row r="1078">
          <cell r="A1078" t="str">
            <v>MYLAN LABS, INC.</v>
          </cell>
          <cell r="B1078" t="str">
            <v>TOLTERODINE TART 12/2012 MYN</v>
          </cell>
          <cell r="C1078" t="str">
            <v>Sales $</v>
          </cell>
          <cell r="D1078" t="str">
            <v>12/2012 MYN</v>
          </cell>
          <cell r="F1078" t="str">
            <v>12</v>
          </cell>
          <cell r="G1078" t="str">
            <v>2012</v>
          </cell>
          <cell r="H1078" t="str">
            <v>12/1/2012</v>
          </cell>
          <cell r="I1078">
            <v>-700</v>
          </cell>
          <cell r="J1078">
            <v>-669</v>
          </cell>
          <cell r="K1078">
            <v>-641</v>
          </cell>
          <cell r="L1078">
            <v>-610</v>
          </cell>
          <cell r="M1078">
            <v>-580</v>
          </cell>
          <cell r="N1078">
            <v>-549</v>
          </cell>
          <cell r="O1078">
            <v>-519</v>
          </cell>
          <cell r="P1078">
            <v>-488</v>
          </cell>
          <cell r="Q1078">
            <v>-457</v>
          </cell>
          <cell r="R1078">
            <v>-427</v>
          </cell>
          <cell r="S1078">
            <v>-396</v>
          </cell>
          <cell r="T1078">
            <v>-366</v>
          </cell>
          <cell r="U1078">
            <v>-335</v>
          </cell>
          <cell r="V1078">
            <v>-304</v>
          </cell>
          <cell r="W1078">
            <v>-275</v>
          </cell>
          <cell r="X1078">
            <v>-244</v>
          </cell>
          <cell r="Y1078">
            <v>-214</v>
          </cell>
          <cell r="Z1078">
            <v>-183</v>
          </cell>
          <cell r="AA1078">
            <v>-153</v>
          </cell>
          <cell r="AB1078">
            <v>-122</v>
          </cell>
          <cell r="AC1078">
            <v>-91</v>
          </cell>
          <cell r="AD1078">
            <v>-61</v>
          </cell>
          <cell r="AE1078">
            <v>-30</v>
          </cell>
          <cell r="AF1078">
            <v>0</v>
          </cell>
          <cell r="AG1078">
            <v>31</v>
          </cell>
          <cell r="AH1078">
            <v>62</v>
          </cell>
          <cell r="AI1078">
            <v>90</v>
          </cell>
          <cell r="AJ1078">
            <v>121</v>
          </cell>
          <cell r="AK1078">
            <v>151</v>
          </cell>
          <cell r="AL1078">
            <v>182</v>
          </cell>
          <cell r="AM1078">
            <v>212</v>
          </cell>
          <cell r="AN1078">
            <v>243</v>
          </cell>
          <cell r="AO1078">
            <v>274</v>
          </cell>
          <cell r="AP1078">
            <v>304</v>
          </cell>
          <cell r="AQ1078">
            <v>335</v>
          </cell>
          <cell r="AR1078">
            <v>365</v>
          </cell>
        </row>
        <row r="1079">
          <cell r="A1079" t="str">
            <v>MYLAN LABS, INC.</v>
          </cell>
          <cell r="B1079" t="str">
            <v>TOPIRAMATE 03/2009 MYN</v>
          </cell>
          <cell r="C1079" t="str">
            <v>Sales $</v>
          </cell>
          <cell r="D1079" t="str">
            <v>03/2009 MYN</v>
          </cell>
          <cell r="F1079" t="str">
            <v>03</v>
          </cell>
          <cell r="G1079" t="str">
            <v>2009</v>
          </cell>
          <cell r="H1079" t="str">
            <v>03/1/2009</v>
          </cell>
          <cell r="I1079">
            <v>671</v>
          </cell>
          <cell r="J1079">
            <v>702</v>
          </cell>
          <cell r="K1079">
            <v>730</v>
          </cell>
          <cell r="L1079">
            <v>761</v>
          </cell>
          <cell r="M1079">
            <v>791</v>
          </cell>
          <cell r="N1079">
            <v>822</v>
          </cell>
          <cell r="O1079">
            <v>852</v>
          </cell>
          <cell r="P1079">
            <v>883</v>
          </cell>
          <cell r="Q1079">
            <v>914</v>
          </cell>
          <cell r="R1079">
            <v>944</v>
          </cell>
          <cell r="S1079">
            <v>975</v>
          </cell>
          <cell r="T1079">
            <v>1005</v>
          </cell>
          <cell r="U1079">
            <v>1036</v>
          </cell>
          <cell r="V1079">
            <v>1067</v>
          </cell>
          <cell r="W1079">
            <v>1096</v>
          </cell>
          <cell r="X1079">
            <v>1127</v>
          </cell>
          <cell r="Y1079">
            <v>1157</v>
          </cell>
          <cell r="Z1079">
            <v>1188</v>
          </cell>
          <cell r="AA1079">
            <v>1218</v>
          </cell>
          <cell r="AB1079">
            <v>1249</v>
          </cell>
          <cell r="AC1079">
            <v>1280</v>
          </cell>
          <cell r="AD1079">
            <v>1310</v>
          </cell>
          <cell r="AE1079">
            <v>1341</v>
          </cell>
          <cell r="AF1079">
            <v>1371</v>
          </cell>
          <cell r="AG1079">
            <v>1402</v>
          </cell>
          <cell r="AH1079">
            <v>1433</v>
          </cell>
          <cell r="AI1079">
            <v>1461</v>
          </cell>
          <cell r="AJ1079">
            <v>1492</v>
          </cell>
          <cell r="AK1079">
            <v>1522</v>
          </cell>
          <cell r="AL1079">
            <v>1553</v>
          </cell>
          <cell r="AM1079">
            <v>1583</v>
          </cell>
          <cell r="AN1079">
            <v>1614</v>
          </cell>
          <cell r="AO1079">
            <v>1645</v>
          </cell>
          <cell r="AP1079">
            <v>1675</v>
          </cell>
          <cell r="AQ1079">
            <v>1706</v>
          </cell>
          <cell r="AR1079">
            <v>1736</v>
          </cell>
        </row>
        <row r="1080">
          <cell r="A1080" t="str">
            <v>MYLAN LABS, INC.</v>
          </cell>
          <cell r="B1080" t="str">
            <v>TOPIRAMATE 04/2009 M/I</v>
          </cell>
          <cell r="C1080" t="str">
            <v>Sales $</v>
          </cell>
          <cell r="D1080" t="str">
            <v>04/2009 M/I</v>
          </cell>
          <cell r="F1080" t="str">
            <v>04</v>
          </cell>
          <cell r="G1080" t="str">
            <v>2009</v>
          </cell>
          <cell r="H1080" t="str">
            <v>04/1/2009</v>
          </cell>
          <cell r="I1080">
            <v>640</v>
          </cell>
          <cell r="J1080">
            <v>671</v>
          </cell>
          <cell r="K1080">
            <v>699</v>
          </cell>
          <cell r="L1080">
            <v>730</v>
          </cell>
          <cell r="M1080">
            <v>760</v>
          </cell>
          <cell r="N1080">
            <v>791</v>
          </cell>
          <cell r="O1080">
            <v>821</v>
          </cell>
          <cell r="P1080">
            <v>852</v>
          </cell>
          <cell r="Q1080">
            <v>883</v>
          </cell>
          <cell r="R1080">
            <v>913</v>
          </cell>
          <cell r="S1080">
            <v>944</v>
          </cell>
          <cell r="T1080">
            <v>974</v>
          </cell>
          <cell r="U1080">
            <v>1005</v>
          </cell>
          <cell r="V1080">
            <v>1036</v>
          </cell>
          <cell r="W1080">
            <v>1065</v>
          </cell>
          <cell r="X1080">
            <v>1096</v>
          </cell>
          <cell r="Y1080">
            <v>1126</v>
          </cell>
          <cell r="Z1080">
            <v>1157</v>
          </cell>
          <cell r="AA1080">
            <v>1187</v>
          </cell>
          <cell r="AB1080">
            <v>1218</v>
          </cell>
          <cell r="AC1080">
            <v>1249</v>
          </cell>
          <cell r="AD1080">
            <v>1279</v>
          </cell>
          <cell r="AE1080">
            <v>1310</v>
          </cell>
          <cell r="AF1080">
            <v>1340</v>
          </cell>
          <cell r="AG1080">
            <v>1371</v>
          </cell>
          <cell r="AH1080">
            <v>1402</v>
          </cell>
          <cell r="AI1080">
            <v>1430</v>
          </cell>
          <cell r="AJ1080">
            <v>1461</v>
          </cell>
          <cell r="AK1080">
            <v>1491</v>
          </cell>
          <cell r="AL1080">
            <v>1522</v>
          </cell>
          <cell r="AM1080">
            <v>1552</v>
          </cell>
          <cell r="AN1080">
            <v>1583</v>
          </cell>
          <cell r="AO1080">
            <v>1614</v>
          </cell>
          <cell r="AP1080">
            <v>1644</v>
          </cell>
          <cell r="AQ1080">
            <v>1675</v>
          </cell>
          <cell r="AR1080">
            <v>1705</v>
          </cell>
        </row>
        <row r="1081">
          <cell r="A1081" t="str">
            <v>MYLAN LABS, INC.</v>
          </cell>
          <cell r="B1081" t="str">
            <v>TORSEMIDE 07/2004 M/I</v>
          </cell>
          <cell r="C1081" t="str">
            <v>Sales $</v>
          </cell>
          <cell r="D1081" t="str">
            <v>07/2004 M/I</v>
          </cell>
          <cell r="F1081" t="str">
            <v>07</v>
          </cell>
          <cell r="G1081" t="str">
            <v>2004</v>
          </cell>
          <cell r="H1081" t="str">
            <v>07/1/2004</v>
          </cell>
          <cell r="I1081">
            <v>2375</v>
          </cell>
          <cell r="J1081">
            <v>2406</v>
          </cell>
          <cell r="K1081">
            <v>2434</v>
          </cell>
          <cell r="L1081">
            <v>2465</v>
          </cell>
          <cell r="M1081">
            <v>2495</v>
          </cell>
          <cell r="N1081">
            <v>2526</v>
          </cell>
          <cell r="O1081">
            <v>2556</v>
          </cell>
          <cell r="P1081">
            <v>2587</v>
          </cell>
          <cell r="Q1081">
            <v>2618</v>
          </cell>
          <cell r="R1081">
            <v>2648</v>
          </cell>
          <cell r="S1081">
            <v>2679</v>
          </cell>
          <cell r="T1081">
            <v>2709</v>
          </cell>
          <cell r="U1081">
            <v>2740</v>
          </cell>
          <cell r="V1081">
            <v>2771</v>
          </cell>
          <cell r="W1081">
            <v>2800</v>
          </cell>
          <cell r="X1081">
            <v>2831</v>
          </cell>
          <cell r="Y1081">
            <v>2861</v>
          </cell>
          <cell r="Z1081">
            <v>2892</v>
          </cell>
          <cell r="AA1081">
            <v>2922</v>
          </cell>
          <cell r="AB1081">
            <v>2953</v>
          </cell>
          <cell r="AC1081">
            <v>2984</v>
          </cell>
          <cell r="AD1081">
            <v>3014</v>
          </cell>
          <cell r="AE1081">
            <v>3045</v>
          </cell>
          <cell r="AF1081">
            <v>3075</v>
          </cell>
          <cell r="AG1081">
            <v>3106</v>
          </cell>
          <cell r="AH1081">
            <v>3137</v>
          </cell>
          <cell r="AI1081">
            <v>3165</v>
          </cell>
          <cell r="AJ1081">
            <v>3196</v>
          </cell>
          <cell r="AK1081">
            <v>3226</v>
          </cell>
          <cell r="AL1081">
            <v>3257</v>
          </cell>
          <cell r="AM1081">
            <v>3287</v>
          </cell>
          <cell r="AN1081">
            <v>3318</v>
          </cell>
          <cell r="AO1081">
            <v>3349</v>
          </cell>
          <cell r="AP1081">
            <v>3379</v>
          </cell>
          <cell r="AQ1081">
            <v>3410</v>
          </cell>
          <cell r="AR1081">
            <v>3440</v>
          </cell>
        </row>
        <row r="1082">
          <cell r="A1082" t="str">
            <v>MYLAN LABS, INC.</v>
          </cell>
          <cell r="B1082" t="str">
            <v>TRAMADOL HCL 07/2002 MYN</v>
          </cell>
          <cell r="C1082" t="str">
            <v>Sales $</v>
          </cell>
          <cell r="D1082" t="str">
            <v>07/2002 MYN</v>
          </cell>
          <cell r="F1082" t="str">
            <v>07</v>
          </cell>
          <cell r="G1082" t="str">
            <v>2002</v>
          </cell>
          <cell r="H1082" t="str">
            <v>07/1/2002</v>
          </cell>
          <cell r="I1082">
            <v>3106</v>
          </cell>
          <cell r="J1082">
            <v>3137</v>
          </cell>
          <cell r="K1082">
            <v>3165</v>
          </cell>
          <cell r="L1082">
            <v>3196</v>
          </cell>
          <cell r="M1082">
            <v>3226</v>
          </cell>
          <cell r="N1082">
            <v>3257</v>
          </cell>
          <cell r="O1082">
            <v>3287</v>
          </cell>
          <cell r="P1082">
            <v>3318</v>
          </cell>
          <cell r="Q1082">
            <v>3349</v>
          </cell>
          <cell r="R1082">
            <v>3379</v>
          </cell>
          <cell r="S1082">
            <v>3410</v>
          </cell>
          <cell r="T1082">
            <v>3440</v>
          </cell>
          <cell r="U1082">
            <v>3471</v>
          </cell>
          <cell r="V1082">
            <v>3502</v>
          </cell>
          <cell r="W1082">
            <v>3531</v>
          </cell>
          <cell r="X1082">
            <v>3562</v>
          </cell>
          <cell r="Y1082">
            <v>3592</v>
          </cell>
          <cell r="Z1082">
            <v>3623</v>
          </cell>
          <cell r="AA1082">
            <v>3653</v>
          </cell>
          <cell r="AB1082">
            <v>3684</v>
          </cell>
          <cell r="AC1082">
            <v>3715</v>
          </cell>
          <cell r="AD1082">
            <v>3745</v>
          </cell>
          <cell r="AE1082">
            <v>3776</v>
          </cell>
          <cell r="AF1082">
            <v>3806</v>
          </cell>
          <cell r="AG1082">
            <v>3837</v>
          </cell>
          <cell r="AH1082">
            <v>3868</v>
          </cell>
          <cell r="AI1082">
            <v>3896</v>
          </cell>
          <cell r="AJ1082">
            <v>3927</v>
          </cell>
          <cell r="AK1082">
            <v>3957</v>
          </cell>
          <cell r="AL1082">
            <v>3988</v>
          </cell>
          <cell r="AM1082">
            <v>4018</v>
          </cell>
          <cell r="AN1082">
            <v>4049</v>
          </cell>
          <cell r="AO1082">
            <v>4080</v>
          </cell>
          <cell r="AP1082">
            <v>4110</v>
          </cell>
          <cell r="AQ1082">
            <v>4141</v>
          </cell>
          <cell r="AR1082">
            <v>4171</v>
          </cell>
        </row>
        <row r="1083">
          <cell r="A1083" t="str">
            <v>MYLAN LABS, INC.</v>
          </cell>
          <cell r="B1083" t="str">
            <v>TRAMADOL HCL 08/2002 M/I</v>
          </cell>
          <cell r="C1083" t="str">
            <v>Sales $</v>
          </cell>
          <cell r="D1083" t="str">
            <v>08/2002 M/I</v>
          </cell>
          <cell r="F1083" t="str">
            <v>08</v>
          </cell>
          <cell r="G1083" t="str">
            <v>2002</v>
          </cell>
          <cell r="H1083" t="str">
            <v>08/1/2002</v>
          </cell>
          <cell r="I1083">
            <v>3075</v>
          </cell>
          <cell r="J1083">
            <v>3106</v>
          </cell>
          <cell r="K1083">
            <v>3134</v>
          </cell>
          <cell r="L1083">
            <v>3165</v>
          </cell>
          <cell r="M1083">
            <v>3195</v>
          </cell>
          <cell r="N1083">
            <v>3226</v>
          </cell>
          <cell r="O1083">
            <v>3256</v>
          </cell>
          <cell r="P1083">
            <v>3287</v>
          </cell>
          <cell r="Q1083">
            <v>3318</v>
          </cell>
          <cell r="R1083">
            <v>3348</v>
          </cell>
          <cell r="S1083">
            <v>3379</v>
          </cell>
          <cell r="T1083">
            <v>3409</v>
          </cell>
          <cell r="U1083">
            <v>3440</v>
          </cell>
          <cell r="V1083">
            <v>3471</v>
          </cell>
          <cell r="W1083">
            <v>3500</v>
          </cell>
          <cell r="X1083">
            <v>3531</v>
          </cell>
          <cell r="Y1083">
            <v>3561</v>
          </cell>
          <cell r="Z1083">
            <v>3592</v>
          </cell>
          <cell r="AA1083">
            <v>3622</v>
          </cell>
          <cell r="AB1083">
            <v>3653</v>
          </cell>
          <cell r="AC1083">
            <v>3684</v>
          </cell>
          <cell r="AD1083">
            <v>3714</v>
          </cell>
          <cell r="AE1083">
            <v>3745</v>
          </cell>
          <cell r="AF1083">
            <v>3775</v>
          </cell>
          <cell r="AG1083">
            <v>3806</v>
          </cell>
          <cell r="AH1083">
            <v>3837</v>
          </cell>
          <cell r="AI1083">
            <v>3865</v>
          </cell>
          <cell r="AJ1083">
            <v>3896</v>
          </cell>
          <cell r="AK1083">
            <v>3926</v>
          </cell>
          <cell r="AL1083">
            <v>3957</v>
          </cell>
          <cell r="AM1083">
            <v>3987</v>
          </cell>
          <cell r="AN1083">
            <v>4018</v>
          </cell>
          <cell r="AO1083">
            <v>4049</v>
          </cell>
          <cell r="AP1083">
            <v>4079</v>
          </cell>
          <cell r="AQ1083">
            <v>4110</v>
          </cell>
          <cell r="AR1083">
            <v>4140</v>
          </cell>
        </row>
        <row r="1084">
          <cell r="A1084" t="str">
            <v>MYLAN LABS, INC.</v>
          </cell>
          <cell r="B1084" t="str">
            <v>TRAMADOL/APAP 11/2008 MYN</v>
          </cell>
          <cell r="C1084" t="str">
            <v>Sales $</v>
          </cell>
          <cell r="D1084" t="str">
            <v>11/2008 MYN</v>
          </cell>
          <cell r="F1084" t="str">
            <v>11</v>
          </cell>
          <cell r="G1084" t="str">
            <v>2008</v>
          </cell>
          <cell r="H1084" t="str">
            <v>11/1/2008</v>
          </cell>
          <cell r="I1084">
            <v>791</v>
          </cell>
          <cell r="J1084">
            <v>822</v>
          </cell>
          <cell r="K1084">
            <v>850</v>
          </cell>
          <cell r="L1084">
            <v>881</v>
          </cell>
          <cell r="M1084">
            <v>911</v>
          </cell>
          <cell r="N1084">
            <v>942</v>
          </cell>
          <cell r="O1084">
            <v>972</v>
          </cell>
          <cell r="P1084">
            <v>1003</v>
          </cell>
          <cell r="Q1084">
            <v>1034</v>
          </cell>
          <cell r="R1084">
            <v>1064</v>
          </cell>
          <cell r="S1084">
            <v>1095</v>
          </cell>
          <cell r="T1084">
            <v>1125</v>
          </cell>
          <cell r="U1084">
            <v>1156</v>
          </cell>
          <cell r="V1084">
            <v>1187</v>
          </cell>
          <cell r="W1084">
            <v>1216</v>
          </cell>
          <cell r="X1084">
            <v>1247</v>
          </cell>
          <cell r="Y1084">
            <v>1277</v>
          </cell>
          <cell r="Z1084">
            <v>1308</v>
          </cell>
          <cell r="AA1084">
            <v>1338</v>
          </cell>
          <cell r="AB1084">
            <v>1369</v>
          </cell>
          <cell r="AC1084">
            <v>1400</v>
          </cell>
          <cell r="AD1084">
            <v>1430</v>
          </cell>
          <cell r="AE1084">
            <v>1461</v>
          </cell>
          <cell r="AF1084">
            <v>1491</v>
          </cell>
          <cell r="AG1084">
            <v>1522</v>
          </cell>
          <cell r="AH1084">
            <v>1553</v>
          </cell>
          <cell r="AI1084">
            <v>1581</v>
          </cell>
          <cell r="AJ1084">
            <v>1612</v>
          </cell>
          <cell r="AK1084">
            <v>1642</v>
          </cell>
          <cell r="AL1084">
            <v>1673</v>
          </cell>
          <cell r="AM1084">
            <v>1703</v>
          </cell>
          <cell r="AN1084">
            <v>1734</v>
          </cell>
          <cell r="AO1084">
            <v>1765</v>
          </cell>
          <cell r="AP1084">
            <v>1795</v>
          </cell>
          <cell r="AQ1084">
            <v>1826</v>
          </cell>
          <cell r="AR1084">
            <v>1856</v>
          </cell>
        </row>
        <row r="1085">
          <cell r="A1085" t="str">
            <v>MYLAN LABS, INC.</v>
          </cell>
          <cell r="B1085" t="str">
            <v>TRANDOLAPRIL 11/2008 MYN</v>
          </cell>
          <cell r="C1085" t="str">
            <v>Sales $</v>
          </cell>
          <cell r="D1085" t="str">
            <v>11/2008 MYN</v>
          </cell>
          <cell r="F1085" t="str">
            <v>11</v>
          </cell>
          <cell r="G1085" t="str">
            <v>2008</v>
          </cell>
          <cell r="H1085" t="str">
            <v>11/1/2008</v>
          </cell>
          <cell r="I1085">
            <v>791</v>
          </cell>
          <cell r="J1085">
            <v>822</v>
          </cell>
          <cell r="K1085">
            <v>850</v>
          </cell>
          <cell r="L1085">
            <v>881</v>
          </cell>
          <cell r="M1085">
            <v>911</v>
          </cell>
          <cell r="N1085">
            <v>942</v>
          </cell>
          <cell r="O1085">
            <v>972</v>
          </cell>
          <cell r="P1085">
            <v>1003</v>
          </cell>
          <cell r="Q1085">
            <v>1034</v>
          </cell>
          <cell r="R1085">
            <v>1064</v>
          </cell>
          <cell r="S1085">
            <v>1095</v>
          </cell>
          <cell r="T1085">
            <v>1125</v>
          </cell>
          <cell r="U1085">
            <v>1156</v>
          </cell>
          <cell r="V1085">
            <v>1187</v>
          </cell>
          <cell r="W1085">
            <v>1216</v>
          </cell>
          <cell r="X1085">
            <v>1247</v>
          </cell>
          <cell r="Y1085">
            <v>1277</v>
          </cell>
          <cell r="Z1085">
            <v>1308</v>
          </cell>
          <cell r="AA1085">
            <v>1338</v>
          </cell>
          <cell r="AB1085">
            <v>1369</v>
          </cell>
          <cell r="AC1085">
            <v>1400</v>
          </cell>
          <cell r="AD1085">
            <v>1430</v>
          </cell>
          <cell r="AE1085">
            <v>1461</v>
          </cell>
          <cell r="AF1085">
            <v>1491</v>
          </cell>
          <cell r="AG1085">
            <v>1522</v>
          </cell>
          <cell r="AH1085">
            <v>1553</v>
          </cell>
          <cell r="AI1085">
            <v>1581</v>
          </cell>
          <cell r="AJ1085">
            <v>1612</v>
          </cell>
          <cell r="AK1085">
            <v>1642</v>
          </cell>
          <cell r="AL1085">
            <v>1673</v>
          </cell>
          <cell r="AM1085">
            <v>1703</v>
          </cell>
          <cell r="AN1085">
            <v>1734</v>
          </cell>
          <cell r="AO1085">
            <v>1765</v>
          </cell>
          <cell r="AP1085">
            <v>1795</v>
          </cell>
          <cell r="AQ1085">
            <v>1826</v>
          </cell>
          <cell r="AR1085">
            <v>1856</v>
          </cell>
        </row>
        <row r="1086">
          <cell r="A1086" t="str">
            <v>MYLAN LABS, INC.</v>
          </cell>
          <cell r="B1086" t="str">
            <v>TRANEXAMIC ACID 12/2011 M/I</v>
          </cell>
          <cell r="C1086" t="str">
            <v>Sales $</v>
          </cell>
          <cell r="D1086" t="str">
            <v>12/2011 M/I</v>
          </cell>
          <cell r="F1086" t="str">
            <v>12</v>
          </cell>
          <cell r="G1086" t="str">
            <v>2011</v>
          </cell>
          <cell r="H1086" t="str">
            <v>12/1/2011</v>
          </cell>
          <cell r="I1086">
            <v>-334</v>
          </cell>
          <cell r="J1086">
            <v>-303</v>
          </cell>
          <cell r="K1086">
            <v>-275</v>
          </cell>
          <cell r="L1086">
            <v>-244</v>
          </cell>
          <cell r="M1086">
            <v>-214</v>
          </cell>
          <cell r="N1086">
            <v>-183</v>
          </cell>
          <cell r="O1086">
            <v>-153</v>
          </cell>
          <cell r="P1086">
            <v>-122</v>
          </cell>
          <cell r="Q1086">
            <v>-91</v>
          </cell>
          <cell r="R1086">
            <v>-61</v>
          </cell>
          <cell r="S1086">
            <v>-30</v>
          </cell>
          <cell r="T1086">
            <v>0</v>
          </cell>
          <cell r="U1086">
            <v>31</v>
          </cell>
          <cell r="V1086">
            <v>62</v>
          </cell>
          <cell r="W1086">
            <v>91</v>
          </cell>
          <cell r="X1086">
            <v>122</v>
          </cell>
          <cell r="Y1086">
            <v>152</v>
          </cell>
          <cell r="Z1086">
            <v>183</v>
          </cell>
          <cell r="AA1086">
            <v>213</v>
          </cell>
          <cell r="AB1086">
            <v>244</v>
          </cell>
          <cell r="AC1086">
            <v>275</v>
          </cell>
          <cell r="AD1086">
            <v>305</v>
          </cell>
          <cell r="AE1086">
            <v>336</v>
          </cell>
          <cell r="AF1086">
            <v>366</v>
          </cell>
          <cell r="AG1086">
            <v>397</v>
          </cell>
          <cell r="AH1086">
            <v>428</v>
          </cell>
          <cell r="AI1086">
            <v>456</v>
          </cell>
          <cell r="AJ1086">
            <v>487</v>
          </cell>
          <cell r="AK1086">
            <v>517</v>
          </cell>
          <cell r="AL1086">
            <v>548</v>
          </cell>
          <cell r="AM1086">
            <v>578</v>
          </cell>
          <cell r="AN1086">
            <v>609</v>
          </cell>
          <cell r="AO1086">
            <v>640</v>
          </cell>
          <cell r="AP1086">
            <v>670</v>
          </cell>
          <cell r="AQ1086">
            <v>701</v>
          </cell>
          <cell r="AR1086">
            <v>731</v>
          </cell>
        </row>
        <row r="1087">
          <cell r="A1087" t="str">
            <v>MYLAN LABS, INC.</v>
          </cell>
          <cell r="B1087" t="str">
            <v>TRAZODONE HCL 05/1988 M/I</v>
          </cell>
          <cell r="C1087" t="str">
            <v>Sales $</v>
          </cell>
          <cell r="D1087" t="str">
            <v>05/1988 M/I</v>
          </cell>
          <cell r="F1087" t="str">
            <v>05</v>
          </cell>
          <cell r="G1087" t="str">
            <v>1988</v>
          </cell>
          <cell r="H1087" t="str">
            <v>05/1/1988</v>
          </cell>
          <cell r="I1087">
            <v>8280</v>
          </cell>
          <cell r="J1087">
            <v>8311</v>
          </cell>
          <cell r="K1087">
            <v>8339</v>
          </cell>
          <cell r="L1087">
            <v>8370</v>
          </cell>
          <cell r="M1087">
            <v>8400</v>
          </cell>
          <cell r="N1087">
            <v>8431</v>
          </cell>
          <cell r="O1087">
            <v>8461</v>
          </cell>
          <cell r="P1087">
            <v>8492</v>
          </cell>
          <cell r="Q1087">
            <v>8523</v>
          </cell>
          <cell r="R1087">
            <v>8553</v>
          </cell>
          <cell r="S1087">
            <v>8584</v>
          </cell>
          <cell r="T1087">
            <v>8614</v>
          </cell>
          <cell r="U1087">
            <v>8645</v>
          </cell>
          <cell r="V1087">
            <v>8676</v>
          </cell>
          <cell r="W1087">
            <v>8705</v>
          </cell>
          <cell r="X1087">
            <v>8736</v>
          </cell>
          <cell r="Y1087">
            <v>8766</v>
          </cell>
          <cell r="Z1087">
            <v>8797</v>
          </cell>
          <cell r="AA1087">
            <v>8827</v>
          </cell>
          <cell r="AB1087">
            <v>8858</v>
          </cell>
          <cell r="AC1087">
            <v>8889</v>
          </cell>
          <cell r="AD1087">
            <v>8919</v>
          </cell>
          <cell r="AE1087">
            <v>8950</v>
          </cell>
          <cell r="AF1087">
            <v>8980</v>
          </cell>
          <cell r="AG1087">
            <v>9011</v>
          </cell>
          <cell r="AH1087">
            <v>9042</v>
          </cell>
          <cell r="AI1087">
            <v>9070</v>
          </cell>
          <cell r="AJ1087">
            <v>9101</v>
          </cell>
          <cell r="AK1087">
            <v>9131</v>
          </cell>
          <cell r="AL1087">
            <v>9162</v>
          </cell>
          <cell r="AM1087">
            <v>9192</v>
          </cell>
          <cell r="AN1087">
            <v>9223</v>
          </cell>
          <cell r="AO1087">
            <v>9254</v>
          </cell>
          <cell r="AP1087">
            <v>9284</v>
          </cell>
          <cell r="AQ1087">
            <v>9315</v>
          </cell>
          <cell r="AR1087">
            <v>9345</v>
          </cell>
        </row>
        <row r="1088">
          <cell r="A1088" t="str">
            <v>MYLAN LABS, INC.</v>
          </cell>
          <cell r="B1088" t="str">
            <v>TRAZODONE HCL 08/1991 MYN</v>
          </cell>
          <cell r="C1088" t="str">
            <v>Sales $</v>
          </cell>
          <cell r="D1088" t="str">
            <v>08/1991 MYN</v>
          </cell>
          <cell r="F1088" t="str">
            <v>08</v>
          </cell>
          <cell r="G1088" t="str">
            <v>1991</v>
          </cell>
          <cell r="H1088" t="str">
            <v>08/1/1991</v>
          </cell>
          <cell r="I1088">
            <v>7093</v>
          </cell>
          <cell r="J1088">
            <v>7124</v>
          </cell>
          <cell r="K1088">
            <v>7152</v>
          </cell>
          <cell r="L1088">
            <v>7183</v>
          </cell>
          <cell r="M1088">
            <v>7213</v>
          </cell>
          <cell r="N1088">
            <v>7244</v>
          </cell>
          <cell r="O1088">
            <v>7274</v>
          </cell>
          <cell r="P1088">
            <v>7305</v>
          </cell>
          <cell r="Q1088">
            <v>7336</v>
          </cell>
          <cell r="R1088">
            <v>7366</v>
          </cell>
          <cell r="S1088">
            <v>7397</v>
          </cell>
          <cell r="T1088">
            <v>7427</v>
          </cell>
          <cell r="U1088">
            <v>7458</v>
          </cell>
          <cell r="V1088">
            <v>7489</v>
          </cell>
          <cell r="W1088">
            <v>7518</v>
          </cell>
          <cell r="X1088">
            <v>7549</v>
          </cell>
          <cell r="Y1088">
            <v>7579</v>
          </cell>
          <cell r="Z1088">
            <v>7610</v>
          </cell>
          <cell r="AA1088">
            <v>7640</v>
          </cell>
          <cell r="AB1088">
            <v>7671</v>
          </cell>
          <cell r="AC1088">
            <v>7702</v>
          </cell>
          <cell r="AD1088">
            <v>7732</v>
          </cell>
          <cell r="AE1088">
            <v>7763</v>
          </cell>
          <cell r="AF1088">
            <v>7793</v>
          </cell>
          <cell r="AG1088">
            <v>7824</v>
          </cell>
          <cell r="AH1088">
            <v>7855</v>
          </cell>
          <cell r="AI1088">
            <v>7883</v>
          </cell>
          <cell r="AJ1088">
            <v>7914</v>
          </cell>
          <cell r="AK1088">
            <v>7944</v>
          </cell>
          <cell r="AL1088">
            <v>7975</v>
          </cell>
          <cell r="AM1088">
            <v>8005</v>
          </cell>
          <cell r="AN1088">
            <v>8036</v>
          </cell>
          <cell r="AO1088">
            <v>8067</v>
          </cell>
          <cell r="AP1088">
            <v>8097</v>
          </cell>
          <cell r="AQ1088">
            <v>8128</v>
          </cell>
          <cell r="AR1088">
            <v>8158</v>
          </cell>
        </row>
        <row r="1089">
          <cell r="A1089" t="str">
            <v>MYLAN LABS, INC.</v>
          </cell>
          <cell r="B1089" t="str">
            <v>TRIAMTERENE/HCTZ 06/1996 MYN</v>
          </cell>
          <cell r="C1089" t="str">
            <v>Sales $</v>
          </cell>
          <cell r="D1089" t="str">
            <v>06/1996 MYN</v>
          </cell>
          <cell r="F1089" t="str">
            <v>06</v>
          </cell>
          <cell r="G1089" t="str">
            <v>1996</v>
          </cell>
          <cell r="H1089" t="str">
            <v>06/1/1996</v>
          </cell>
          <cell r="I1089">
            <v>5327</v>
          </cell>
          <cell r="J1089">
            <v>5358</v>
          </cell>
          <cell r="K1089">
            <v>5386</v>
          </cell>
          <cell r="L1089">
            <v>5417</v>
          </cell>
          <cell r="M1089">
            <v>5447</v>
          </cell>
          <cell r="N1089">
            <v>5478</v>
          </cell>
          <cell r="O1089">
            <v>5508</v>
          </cell>
          <cell r="P1089">
            <v>5539</v>
          </cell>
          <cell r="Q1089">
            <v>5570</v>
          </cell>
          <cell r="R1089">
            <v>5600</v>
          </cell>
          <cell r="S1089">
            <v>5631</v>
          </cell>
          <cell r="T1089">
            <v>5661</v>
          </cell>
          <cell r="U1089">
            <v>5692</v>
          </cell>
          <cell r="V1089">
            <v>5723</v>
          </cell>
          <cell r="W1089">
            <v>5752</v>
          </cell>
          <cell r="X1089">
            <v>5783</v>
          </cell>
          <cell r="Y1089">
            <v>5813</v>
          </cell>
          <cell r="Z1089">
            <v>5844</v>
          </cell>
          <cell r="AA1089">
            <v>5874</v>
          </cell>
          <cell r="AB1089">
            <v>5905</v>
          </cell>
          <cell r="AC1089">
            <v>5936</v>
          </cell>
          <cell r="AD1089">
            <v>5966</v>
          </cell>
          <cell r="AE1089">
            <v>5997</v>
          </cell>
          <cell r="AF1089">
            <v>6027</v>
          </cell>
          <cell r="AG1089">
            <v>6058</v>
          </cell>
          <cell r="AH1089">
            <v>6089</v>
          </cell>
          <cell r="AI1089">
            <v>6117</v>
          </cell>
          <cell r="AJ1089">
            <v>6148</v>
          </cell>
          <cell r="AK1089">
            <v>6178</v>
          </cell>
          <cell r="AL1089">
            <v>6209</v>
          </cell>
          <cell r="AM1089">
            <v>6239</v>
          </cell>
          <cell r="AN1089">
            <v>6270</v>
          </cell>
          <cell r="AO1089">
            <v>6301</v>
          </cell>
          <cell r="AP1089">
            <v>6331</v>
          </cell>
          <cell r="AQ1089">
            <v>6362</v>
          </cell>
          <cell r="AR1089">
            <v>6392</v>
          </cell>
        </row>
        <row r="1090">
          <cell r="A1090" t="str">
            <v>MYLAN LABS, INC.</v>
          </cell>
          <cell r="B1090" t="str">
            <v>TRIAMTERENE/HCTZ 10/1988 M/I</v>
          </cell>
          <cell r="C1090" t="str">
            <v>Sales $</v>
          </cell>
          <cell r="D1090" t="str">
            <v>10/1988 M/I</v>
          </cell>
          <cell r="F1090" t="str">
            <v>10</v>
          </cell>
          <cell r="G1090" t="str">
            <v>1988</v>
          </cell>
          <cell r="H1090" t="str">
            <v>10/1/1988</v>
          </cell>
          <cell r="I1090">
            <v>8127</v>
          </cell>
          <cell r="J1090">
            <v>8158</v>
          </cell>
          <cell r="K1090">
            <v>8186</v>
          </cell>
          <cell r="L1090">
            <v>8217</v>
          </cell>
          <cell r="M1090">
            <v>8247</v>
          </cell>
          <cell r="N1090">
            <v>8278</v>
          </cell>
          <cell r="O1090">
            <v>8308</v>
          </cell>
          <cell r="P1090">
            <v>8339</v>
          </cell>
          <cell r="Q1090">
            <v>8370</v>
          </cell>
          <cell r="R1090">
            <v>8400</v>
          </cell>
          <cell r="S1090">
            <v>8431</v>
          </cell>
          <cell r="T1090">
            <v>8461</v>
          </cell>
          <cell r="U1090">
            <v>8492</v>
          </cell>
          <cell r="V1090">
            <v>8523</v>
          </cell>
          <cell r="W1090">
            <v>8552</v>
          </cell>
          <cell r="X1090">
            <v>8583</v>
          </cell>
          <cell r="Y1090">
            <v>8613</v>
          </cell>
          <cell r="Z1090">
            <v>8644</v>
          </cell>
          <cell r="AA1090">
            <v>8674</v>
          </cell>
          <cell r="AB1090">
            <v>8705</v>
          </cell>
          <cell r="AC1090">
            <v>8736</v>
          </cell>
          <cell r="AD1090">
            <v>8766</v>
          </cell>
          <cell r="AE1090">
            <v>8797</v>
          </cell>
          <cell r="AF1090">
            <v>8827</v>
          </cell>
          <cell r="AG1090">
            <v>8858</v>
          </cell>
          <cell r="AH1090">
            <v>8889</v>
          </cell>
          <cell r="AI1090">
            <v>8917</v>
          </cell>
          <cell r="AJ1090">
            <v>8948</v>
          </cell>
          <cell r="AK1090">
            <v>8978</v>
          </cell>
          <cell r="AL1090">
            <v>9009</v>
          </cell>
          <cell r="AM1090">
            <v>9039</v>
          </cell>
          <cell r="AN1090">
            <v>9070</v>
          </cell>
          <cell r="AO1090">
            <v>9101</v>
          </cell>
          <cell r="AP1090">
            <v>9131</v>
          </cell>
          <cell r="AQ1090">
            <v>9162</v>
          </cell>
          <cell r="AR1090">
            <v>9192</v>
          </cell>
        </row>
        <row r="1091">
          <cell r="A1091" t="str">
            <v>MYLAN LABS, INC.</v>
          </cell>
          <cell r="B1091" t="str">
            <v>TRIFLUOPERAZIN HCL 01/2003 M/I</v>
          </cell>
          <cell r="C1091" t="str">
            <v>Sales $</v>
          </cell>
          <cell r="D1091" t="str">
            <v>01/2003 M/I</v>
          </cell>
          <cell r="F1091" t="str">
            <v>01</v>
          </cell>
          <cell r="G1091" t="str">
            <v>2003</v>
          </cell>
          <cell r="H1091" t="str">
            <v>01/1/2003</v>
          </cell>
          <cell r="I1091">
            <v>2922</v>
          </cell>
          <cell r="J1091">
            <v>2953</v>
          </cell>
          <cell r="K1091">
            <v>2981</v>
          </cell>
          <cell r="L1091">
            <v>3012</v>
          </cell>
          <cell r="M1091">
            <v>3042</v>
          </cell>
          <cell r="N1091">
            <v>3073</v>
          </cell>
          <cell r="O1091">
            <v>3103</v>
          </cell>
          <cell r="P1091">
            <v>3134</v>
          </cell>
          <cell r="Q1091">
            <v>3165</v>
          </cell>
          <cell r="R1091">
            <v>3195</v>
          </cell>
          <cell r="S1091">
            <v>3226</v>
          </cell>
          <cell r="T1091">
            <v>3256</v>
          </cell>
          <cell r="U1091">
            <v>3287</v>
          </cell>
          <cell r="V1091">
            <v>3318</v>
          </cell>
          <cell r="W1091">
            <v>3347</v>
          </cell>
          <cell r="X1091">
            <v>3378</v>
          </cell>
          <cell r="Y1091">
            <v>3408</v>
          </cell>
          <cell r="Z1091">
            <v>3439</v>
          </cell>
          <cell r="AA1091">
            <v>3469</v>
          </cell>
          <cell r="AB1091">
            <v>3500</v>
          </cell>
          <cell r="AC1091">
            <v>3531</v>
          </cell>
          <cell r="AD1091">
            <v>3561</v>
          </cell>
          <cell r="AE1091">
            <v>3592</v>
          </cell>
          <cell r="AF1091">
            <v>3622</v>
          </cell>
          <cell r="AG1091">
            <v>3653</v>
          </cell>
          <cell r="AH1091">
            <v>3684</v>
          </cell>
          <cell r="AI1091">
            <v>3712</v>
          </cell>
          <cell r="AJ1091">
            <v>3743</v>
          </cell>
          <cell r="AK1091">
            <v>3773</v>
          </cell>
          <cell r="AL1091">
            <v>3804</v>
          </cell>
          <cell r="AM1091">
            <v>3834</v>
          </cell>
          <cell r="AN1091">
            <v>3865</v>
          </cell>
          <cell r="AO1091">
            <v>3896</v>
          </cell>
          <cell r="AP1091">
            <v>3926</v>
          </cell>
          <cell r="AQ1091">
            <v>3957</v>
          </cell>
          <cell r="AR1091">
            <v>3987</v>
          </cell>
        </row>
        <row r="1092">
          <cell r="A1092" t="str">
            <v>MYLAN LABS, INC.</v>
          </cell>
          <cell r="B1092" t="str">
            <v>TRIFLUOPERAZIN HCL 10/1997 MYN</v>
          </cell>
          <cell r="C1092" t="str">
            <v>Sales $</v>
          </cell>
          <cell r="D1092" t="str">
            <v>10/1997 MYN</v>
          </cell>
          <cell r="F1092" t="str">
            <v>10</v>
          </cell>
          <cell r="G1092" t="str">
            <v>1997</v>
          </cell>
          <cell r="H1092" t="str">
            <v>10/1/1997</v>
          </cell>
          <cell r="I1092">
            <v>4840</v>
          </cell>
          <cell r="J1092">
            <v>4871</v>
          </cell>
          <cell r="K1092">
            <v>4899</v>
          </cell>
          <cell r="L1092">
            <v>4930</v>
          </cell>
          <cell r="M1092">
            <v>4960</v>
          </cell>
          <cell r="N1092">
            <v>4991</v>
          </cell>
          <cell r="O1092">
            <v>5021</v>
          </cell>
          <cell r="P1092">
            <v>5052</v>
          </cell>
          <cell r="Q1092">
            <v>5083</v>
          </cell>
          <cell r="R1092">
            <v>5113</v>
          </cell>
          <cell r="S1092">
            <v>5144</v>
          </cell>
          <cell r="T1092">
            <v>5174</v>
          </cell>
          <cell r="U1092">
            <v>5205</v>
          </cell>
          <cell r="V1092">
            <v>5236</v>
          </cell>
          <cell r="W1092">
            <v>5265</v>
          </cell>
          <cell r="X1092">
            <v>5296</v>
          </cell>
          <cell r="Y1092">
            <v>5326</v>
          </cell>
          <cell r="Z1092">
            <v>5357</v>
          </cell>
          <cell r="AA1092">
            <v>5387</v>
          </cell>
          <cell r="AB1092">
            <v>5418</v>
          </cell>
          <cell r="AC1092">
            <v>5449</v>
          </cell>
          <cell r="AD1092">
            <v>5479</v>
          </cell>
          <cell r="AE1092">
            <v>5510</v>
          </cell>
          <cell r="AF1092">
            <v>5540</v>
          </cell>
          <cell r="AG1092">
            <v>5571</v>
          </cell>
          <cell r="AH1092">
            <v>5602</v>
          </cell>
          <cell r="AI1092">
            <v>5630</v>
          </cell>
          <cell r="AJ1092">
            <v>5661</v>
          </cell>
          <cell r="AK1092">
            <v>5691</v>
          </cell>
          <cell r="AL1092">
            <v>5722</v>
          </cell>
          <cell r="AM1092">
            <v>5752</v>
          </cell>
          <cell r="AN1092">
            <v>5783</v>
          </cell>
          <cell r="AO1092">
            <v>5814</v>
          </cell>
          <cell r="AP1092">
            <v>5844</v>
          </cell>
          <cell r="AQ1092">
            <v>5875</v>
          </cell>
          <cell r="AR1092">
            <v>5905</v>
          </cell>
        </row>
        <row r="1093">
          <cell r="A1093" t="str">
            <v>MYLAN LABS, INC.</v>
          </cell>
          <cell r="B1093" t="str">
            <v>URSODIOL 03/2010 MYN</v>
          </cell>
          <cell r="C1093" t="str">
            <v>Sales $</v>
          </cell>
          <cell r="D1093" t="str">
            <v>03/2010 MYN</v>
          </cell>
          <cell r="F1093" t="str">
            <v>03</v>
          </cell>
          <cell r="G1093" t="str">
            <v>2010</v>
          </cell>
          <cell r="H1093" t="str">
            <v>03/1/2010</v>
          </cell>
          <cell r="I1093">
            <v>306</v>
          </cell>
          <cell r="J1093">
            <v>337</v>
          </cell>
          <cell r="K1093">
            <v>365</v>
          </cell>
          <cell r="L1093">
            <v>396</v>
          </cell>
          <cell r="M1093">
            <v>426</v>
          </cell>
          <cell r="N1093">
            <v>457</v>
          </cell>
          <cell r="O1093">
            <v>487</v>
          </cell>
          <cell r="P1093">
            <v>518</v>
          </cell>
          <cell r="Q1093">
            <v>549</v>
          </cell>
          <cell r="R1093">
            <v>579</v>
          </cell>
          <cell r="S1093">
            <v>610</v>
          </cell>
          <cell r="T1093">
            <v>640</v>
          </cell>
          <cell r="U1093">
            <v>671</v>
          </cell>
          <cell r="V1093">
            <v>702</v>
          </cell>
          <cell r="W1093">
            <v>731</v>
          </cell>
          <cell r="X1093">
            <v>762</v>
          </cell>
          <cell r="Y1093">
            <v>792</v>
          </cell>
          <cell r="Z1093">
            <v>823</v>
          </cell>
          <cell r="AA1093">
            <v>853</v>
          </cell>
          <cell r="AB1093">
            <v>884</v>
          </cell>
          <cell r="AC1093">
            <v>915</v>
          </cell>
          <cell r="AD1093">
            <v>945</v>
          </cell>
          <cell r="AE1093">
            <v>976</v>
          </cell>
          <cell r="AF1093">
            <v>1006</v>
          </cell>
          <cell r="AG1093">
            <v>1037</v>
          </cell>
          <cell r="AH1093">
            <v>1068</v>
          </cell>
          <cell r="AI1093">
            <v>1096</v>
          </cell>
          <cell r="AJ1093">
            <v>1127</v>
          </cell>
          <cell r="AK1093">
            <v>1157</v>
          </cell>
          <cell r="AL1093">
            <v>1188</v>
          </cell>
          <cell r="AM1093">
            <v>1218</v>
          </cell>
          <cell r="AN1093">
            <v>1249</v>
          </cell>
          <cell r="AO1093">
            <v>1280</v>
          </cell>
          <cell r="AP1093">
            <v>1310</v>
          </cell>
          <cell r="AQ1093">
            <v>1341</v>
          </cell>
          <cell r="AR1093">
            <v>1371</v>
          </cell>
        </row>
        <row r="1094">
          <cell r="A1094" t="str">
            <v>MYLAN LABS, INC.</v>
          </cell>
          <cell r="B1094" t="str">
            <v>URSODIOL 09/2001 M/I</v>
          </cell>
          <cell r="C1094" t="str">
            <v>Sales $</v>
          </cell>
          <cell r="D1094" t="str">
            <v>09/2001 M/I</v>
          </cell>
          <cell r="F1094" t="str">
            <v>09</v>
          </cell>
          <cell r="G1094" t="str">
            <v>2001</v>
          </cell>
          <cell r="H1094" t="str">
            <v>09/1/2001</v>
          </cell>
          <cell r="I1094">
            <v>3409</v>
          </cell>
          <cell r="J1094">
            <v>3440</v>
          </cell>
          <cell r="K1094">
            <v>3468</v>
          </cell>
          <cell r="L1094">
            <v>3499</v>
          </cell>
          <cell r="M1094">
            <v>3529</v>
          </cell>
          <cell r="N1094">
            <v>3560</v>
          </cell>
          <cell r="O1094">
            <v>3590</v>
          </cell>
          <cell r="P1094">
            <v>3621</v>
          </cell>
          <cell r="Q1094">
            <v>3652</v>
          </cell>
          <cell r="R1094">
            <v>3682</v>
          </cell>
          <cell r="S1094">
            <v>3713</v>
          </cell>
          <cell r="T1094">
            <v>3743</v>
          </cell>
          <cell r="U1094">
            <v>3774</v>
          </cell>
          <cell r="V1094">
            <v>3805</v>
          </cell>
          <cell r="W1094">
            <v>3834</v>
          </cell>
          <cell r="X1094">
            <v>3865</v>
          </cell>
          <cell r="Y1094">
            <v>3895</v>
          </cell>
          <cell r="Z1094">
            <v>3926</v>
          </cell>
          <cell r="AA1094">
            <v>3956</v>
          </cell>
          <cell r="AB1094">
            <v>3987</v>
          </cell>
          <cell r="AC1094">
            <v>4018</v>
          </cell>
          <cell r="AD1094">
            <v>4048</v>
          </cell>
          <cell r="AE1094">
            <v>4079</v>
          </cell>
          <cell r="AF1094">
            <v>4109</v>
          </cell>
          <cell r="AG1094">
            <v>4140</v>
          </cell>
          <cell r="AH1094">
            <v>4171</v>
          </cell>
          <cell r="AI1094">
            <v>4199</v>
          </cell>
          <cell r="AJ1094">
            <v>4230</v>
          </cell>
          <cell r="AK1094">
            <v>4260</v>
          </cell>
          <cell r="AL1094">
            <v>4291</v>
          </cell>
          <cell r="AM1094">
            <v>4321</v>
          </cell>
          <cell r="AN1094">
            <v>4352</v>
          </cell>
          <cell r="AO1094">
            <v>4383</v>
          </cell>
          <cell r="AP1094">
            <v>4413</v>
          </cell>
          <cell r="AQ1094">
            <v>4444</v>
          </cell>
          <cell r="AR1094">
            <v>4474</v>
          </cell>
        </row>
        <row r="1095">
          <cell r="A1095" t="str">
            <v>MYLAN LABS, INC.</v>
          </cell>
          <cell r="B1095" t="str">
            <v>VALACYCLOVIR HCL 03/2011 M/I</v>
          </cell>
          <cell r="C1095" t="str">
            <v>Sales $</v>
          </cell>
          <cell r="D1095" t="str">
            <v>03/2011 M/I</v>
          </cell>
          <cell r="F1095" t="str">
            <v>03</v>
          </cell>
          <cell r="G1095" t="str">
            <v>2011</v>
          </cell>
          <cell r="H1095" t="str">
            <v>03/1/2011</v>
          </cell>
          <cell r="I1095">
            <v>-59</v>
          </cell>
          <cell r="J1095">
            <v>-28</v>
          </cell>
          <cell r="K1095">
            <v>0</v>
          </cell>
          <cell r="L1095">
            <v>31</v>
          </cell>
          <cell r="M1095">
            <v>61</v>
          </cell>
          <cell r="N1095">
            <v>92</v>
          </cell>
          <cell r="O1095">
            <v>122</v>
          </cell>
          <cell r="P1095">
            <v>153</v>
          </cell>
          <cell r="Q1095">
            <v>184</v>
          </cell>
          <cell r="R1095">
            <v>214</v>
          </cell>
          <cell r="S1095">
            <v>245</v>
          </cell>
          <cell r="T1095">
            <v>275</v>
          </cell>
          <cell r="U1095">
            <v>306</v>
          </cell>
          <cell r="V1095">
            <v>337</v>
          </cell>
          <cell r="W1095">
            <v>366</v>
          </cell>
          <cell r="X1095">
            <v>397</v>
          </cell>
          <cell r="Y1095">
            <v>427</v>
          </cell>
          <cell r="Z1095">
            <v>458</v>
          </cell>
          <cell r="AA1095">
            <v>488</v>
          </cell>
          <cell r="AB1095">
            <v>519</v>
          </cell>
          <cell r="AC1095">
            <v>550</v>
          </cell>
          <cell r="AD1095">
            <v>580</v>
          </cell>
          <cell r="AE1095">
            <v>611</v>
          </cell>
          <cell r="AF1095">
            <v>641</v>
          </cell>
          <cell r="AG1095">
            <v>672</v>
          </cell>
          <cell r="AH1095">
            <v>703</v>
          </cell>
          <cell r="AI1095">
            <v>731</v>
          </cell>
          <cell r="AJ1095">
            <v>762</v>
          </cell>
          <cell r="AK1095">
            <v>792</v>
          </cell>
          <cell r="AL1095">
            <v>823</v>
          </cell>
          <cell r="AM1095">
            <v>853</v>
          </cell>
          <cell r="AN1095">
            <v>884</v>
          </cell>
          <cell r="AO1095">
            <v>915</v>
          </cell>
          <cell r="AP1095">
            <v>945</v>
          </cell>
          <cell r="AQ1095">
            <v>976</v>
          </cell>
          <cell r="AR1095">
            <v>1006</v>
          </cell>
        </row>
        <row r="1096">
          <cell r="A1096" t="str">
            <v>MYLAN LABS, INC.</v>
          </cell>
          <cell r="B1096" t="str">
            <v>VALACYCLOVIR HCL 05/2010 MYN</v>
          </cell>
          <cell r="C1096" t="str">
            <v>Sales $</v>
          </cell>
          <cell r="D1096" t="str">
            <v>05/2010 MYN</v>
          </cell>
          <cell r="F1096" t="str">
            <v>05</v>
          </cell>
          <cell r="G1096" t="str">
            <v>2010</v>
          </cell>
          <cell r="H1096" t="str">
            <v>05/1/2010</v>
          </cell>
          <cell r="I1096">
            <v>245</v>
          </cell>
          <cell r="J1096">
            <v>276</v>
          </cell>
          <cell r="K1096">
            <v>304</v>
          </cell>
          <cell r="L1096">
            <v>335</v>
          </cell>
          <cell r="M1096">
            <v>365</v>
          </cell>
          <cell r="N1096">
            <v>396</v>
          </cell>
          <cell r="O1096">
            <v>426</v>
          </cell>
          <cell r="P1096">
            <v>457</v>
          </cell>
          <cell r="Q1096">
            <v>488</v>
          </cell>
          <cell r="R1096">
            <v>518</v>
          </cell>
          <cell r="S1096">
            <v>549</v>
          </cell>
          <cell r="T1096">
            <v>579</v>
          </cell>
          <cell r="U1096">
            <v>610</v>
          </cell>
          <cell r="V1096">
            <v>641</v>
          </cell>
          <cell r="W1096">
            <v>670</v>
          </cell>
          <cell r="X1096">
            <v>701</v>
          </cell>
          <cell r="Y1096">
            <v>731</v>
          </cell>
          <cell r="Z1096">
            <v>762</v>
          </cell>
          <cell r="AA1096">
            <v>792</v>
          </cell>
          <cell r="AB1096">
            <v>823</v>
          </cell>
          <cell r="AC1096">
            <v>854</v>
          </cell>
          <cell r="AD1096">
            <v>884</v>
          </cell>
          <cell r="AE1096">
            <v>915</v>
          </cell>
          <cell r="AF1096">
            <v>945</v>
          </cell>
          <cell r="AG1096">
            <v>976</v>
          </cell>
          <cell r="AH1096">
            <v>1007</v>
          </cell>
          <cell r="AI1096">
            <v>1035</v>
          </cell>
          <cell r="AJ1096">
            <v>1066</v>
          </cell>
          <cell r="AK1096">
            <v>1096</v>
          </cell>
          <cell r="AL1096">
            <v>1127</v>
          </cell>
          <cell r="AM1096">
            <v>1157</v>
          </cell>
          <cell r="AN1096">
            <v>1188</v>
          </cell>
          <cell r="AO1096">
            <v>1219</v>
          </cell>
          <cell r="AP1096">
            <v>1249</v>
          </cell>
          <cell r="AQ1096">
            <v>1280</v>
          </cell>
          <cell r="AR1096">
            <v>1310</v>
          </cell>
        </row>
        <row r="1097">
          <cell r="A1097" t="str">
            <v>MYLAN LABS, INC.</v>
          </cell>
          <cell r="B1097" t="str">
            <v>VALPROIC ACID 01/2003 M/I</v>
          </cell>
          <cell r="C1097" t="str">
            <v>Sales $</v>
          </cell>
          <cell r="D1097" t="str">
            <v>01/2003 M/I</v>
          </cell>
          <cell r="F1097" t="str">
            <v>01</v>
          </cell>
          <cell r="G1097" t="str">
            <v>2003</v>
          </cell>
          <cell r="H1097" t="str">
            <v>01/1/2003</v>
          </cell>
          <cell r="I1097">
            <v>2922</v>
          </cell>
          <cell r="J1097">
            <v>2953</v>
          </cell>
          <cell r="K1097">
            <v>2981</v>
          </cell>
          <cell r="L1097">
            <v>3012</v>
          </cell>
          <cell r="M1097">
            <v>3042</v>
          </cell>
          <cell r="N1097">
            <v>3073</v>
          </cell>
          <cell r="O1097">
            <v>3103</v>
          </cell>
          <cell r="P1097">
            <v>3134</v>
          </cell>
          <cell r="Q1097">
            <v>3165</v>
          </cell>
          <cell r="R1097">
            <v>3195</v>
          </cell>
          <cell r="S1097">
            <v>3226</v>
          </cell>
          <cell r="T1097">
            <v>3256</v>
          </cell>
          <cell r="U1097">
            <v>3287</v>
          </cell>
          <cell r="V1097">
            <v>3318</v>
          </cell>
          <cell r="W1097">
            <v>3347</v>
          </cell>
          <cell r="X1097">
            <v>3378</v>
          </cell>
          <cell r="Y1097">
            <v>3408</v>
          </cell>
          <cell r="Z1097">
            <v>3439</v>
          </cell>
          <cell r="AA1097">
            <v>3469</v>
          </cell>
          <cell r="AB1097">
            <v>3500</v>
          </cell>
          <cell r="AC1097">
            <v>3531</v>
          </cell>
          <cell r="AD1097">
            <v>3561</v>
          </cell>
          <cell r="AE1097">
            <v>3592</v>
          </cell>
          <cell r="AF1097">
            <v>3622</v>
          </cell>
          <cell r="AG1097">
            <v>3653</v>
          </cell>
          <cell r="AH1097">
            <v>3684</v>
          </cell>
          <cell r="AI1097">
            <v>3712</v>
          </cell>
          <cell r="AJ1097">
            <v>3743</v>
          </cell>
          <cell r="AK1097">
            <v>3773</v>
          </cell>
          <cell r="AL1097">
            <v>3804</v>
          </cell>
          <cell r="AM1097">
            <v>3834</v>
          </cell>
          <cell r="AN1097">
            <v>3865</v>
          </cell>
          <cell r="AO1097">
            <v>3896</v>
          </cell>
          <cell r="AP1097">
            <v>3926</v>
          </cell>
          <cell r="AQ1097">
            <v>3957</v>
          </cell>
          <cell r="AR1097">
            <v>3987</v>
          </cell>
        </row>
        <row r="1098">
          <cell r="A1098" t="str">
            <v>MYLAN LABS, INC.</v>
          </cell>
          <cell r="B1098" t="str">
            <v>VALSARTAN-HCTZ 05/2013 M/I</v>
          </cell>
          <cell r="C1098" t="str">
            <v>Sales $</v>
          </cell>
          <cell r="D1098" t="str">
            <v>05/2013 M/I</v>
          </cell>
          <cell r="F1098" t="str">
            <v>05</v>
          </cell>
          <cell r="G1098" t="str">
            <v>2013</v>
          </cell>
          <cell r="H1098" t="str">
            <v>05/1/2013</v>
          </cell>
          <cell r="I1098">
            <v>-851</v>
          </cell>
          <cell r="J1098">
            <v>-820</v>
          </cell>
          <cell r="K1098">
            <v>-792</v>
          </cell>
          <cell r="L1098">
            <v>-761</v>
          </cell>
          <cell r="M1098">
            <v>-731</v>
          </cell>
          <cell r="N1098">
            <v>-700</v>
          </cell>
          <cell r="O1098">
            <v>-670</v>
          </cell>
          <cell r="P1098">
            <v>-639</v>
          </cell>
          <cell r="Q1098">
            <v>-608</v>
          </cell>
          <cell r="R1098">
            <v>-578</v>
          </cell>
          <cell r="S1098">
            <v>-547</v>
          </cell>
          <cell r="T1098">
            <v>-517</v>
          </cell>
          <cell r="U1098">
            <v>-486</v>
          </cell>
          <cell r="V1098">
            <v>-455</v>
          </cell>
          <cell r="W1098">
            <v>-426</v>
          </cell>
          <cell r="X1098">
            <v>-395</v>
          </cell>
          <cell r="Y1098">
            <v>-365</v>
          </cell>
          <cell r="Z1098">
            <v>-334</v>
          </cell>
          <cell r="AA1098">
            <v>-304</v>
          </cell>
          <cell r="AB1098">
            <v>-273</v>
          </cell>
          <cell r="AC1098">
            <v>-242</v>
          </cell>
          <cell r="AD1098">
            <v>-212</v>
          </cell>
          <cell r="AE1098">
            <v>-181</v>
          </cell>
          <cell r="AF1098">
            <v>-151</v>
          </cell>
          <cell r="AG1098">
            <v>-120</v>
          </cell>
          <cell r="AH1098">
            <v>-89</v>
          </cell>
          <cell r="AI1098">
            <v>-61</v>
          </cell>
          <cell r="AJ1098">
            <v>-30</v>
          </cell>
          <cell r="AK1098">
            <v>0</v>
          </cell>
          <cell r="AL1098">
            <v>31</v>
          </cell>
          <cell r="AM1098">
            <v>61</v>
          </cell>
          <cell r="AN1098">
            <v>92</v>
          </cell>
          <cell r="AO1098">
            <v>123</v>
          </cell>
          <cell r="AP1098">
            <v>153</v>
          </cell>
          <cell r="AQ1098">
            <v>184</v>
          </cell>
          <cell r="AR1098">
            <v>214</v>
          </cell>
        </row>
        <row r="1099">
          <cell r="A1099" t="str">
            <v>MYLAN LABS, INC.</v>
          </cell>
          <cell r="B1099" t="str">
            <v>VALSARTAN-HCTZ 09/2012 MYN</v>
          </cell>
          <cell r="C1099" t="str">
            <v>Sales $</v>
          </cell>
          <cell r="D1099" t="str">
            <v>09/2012 MYN</v>
          </cell>
          <cell r="F1099" t="str">
            <v>09</v>
          </cell>
          <cell r="G1099" t="str">
            <v>2012</v>
          </cell>
          <cell r="H1099" t="str">
            <v>09/1/2012</v>
          </cell>
          <cell r="I1099">
            <v>-609</v>
          </cell>
          <cell r="J1099">
            <v>-578</v>
          </cell>
          <cell r="K1099">
            <v>-550</v>
          </cell>
          <cell r="L1099">
            <v>-519</v>
          </cell>
          <cell r="M1099">
            <v>-489</v>
          </cell>
          <cell r="N1099">
            <v>-458</v>
          </cell>
          <cell r="O1099">
            <v>-428</v>
          </cell>
          <cell r="P1099">
            <v>-397</v>
          </cell>
          <cell r="Q1099">
            <v>-366</v>
          </cell>
          <cell r="R1099">
            <v>-336</v>
          </cell>
          <cell r="S1099">
            <v>-305</v>
          </cell>
          <cell r="T1099">
            <v>-275</v>
          </cell>
          <cell r="U1099">
            <v>-244</v>
          </cell>
          <cell r="V1099">
            <v>-213</v>
          </cell>
          <cell r="W1099">
            <v>-184</v>
          </cell>
          <cell r="X1099">
            <v>-153</v>
          </cell>
          <cell r="Y1099">
            <v>-123</v>
          </cell>
          <cell r="Z1099">
            <v>-92</v>
          </cell>
          <cell r="AA1099">
            <v>-62</v>
          </cell>
          <cell r="AB1099">
            <v>-31</v>
          </cell>
          <cell r="AC1099">
            <v>0</v>
          </cell>
          <cell r="AD1099">
            <v>30</v>
          </cell>
          <cell r="AE1099">
            <v>61</v>
          </cell>
          <cell r="AF1099">
            <v>91</v>
          </cell>
          <cell r="AG1099">
            <v>122</v>
          </cell>
          <cell r="AH1099">
            <v>153</v>
          </cell>
          <cell r="AI1099">
            <v>181</v>
          </cell>
          <cell r="AJ1099">
            <v>212</v>
          </cell>
          <cell r="AK1099">
            <v>242</v>
          </cell>
          <cell r="AL1099">
            <v>273</v>
          </cell>
          <cell r="AM1099">
            <v>303</v>
          </cell>
          <cell r="AN1099">
            <v>334</v>
          </cell>
          <cell r="AO1099">
            <v>365</v>
          </cell>
          <cell r="AP1099">
            <v>395</v>
          </cell>
          <cell r="AQ1099">
            <v>426</v>
          </cell>
          <cell r="AR1099">
            <v>456</v>
          </cell>
        </row>
        <row r="1100">
          <cell r="A1100" t="str">
            <v>MYLAN LABS, INC.</v>
          </cell>
          <cell r="B1100" t="str">
            <v>VANCOMYCIN HCL 09/2010 M/I</v>
          </cell>
          <cell r="C1100" t="str">
            <v>Sales $</v>
          </cell>
          <cell r="D1100" t="str">
            <v>09/2010 M/I</v>
          </cell>
          <cell r="F1100" t="str">
            <v>09</v>
          </cell>
          <cell r="G1100" t="str">
            <v>2010</v>
          </cell>
          <cell r="H1100" t="str">
            <v>09/1/2010</v>
          </cell>
          <cell r="I1100">
            <v>122</v>
          </cell>
          <cell r="J1100">
            <v>153</v>
          </cell>
          <cell r="K1100">
            <v>181</v>
          </cell>
          <cell r="L1100">
            <v>212</v>
          </cell>
          <cell r="M1100">
            <v>242</v>
          </cell>
          <cell r="N1100">
            <v>273</v>
          </cell>
          <cell r="O1100">
            <v>303</v>
          </cell>
          <cell r="P1100">
            <v>334</v>
          </cell>
          <cell r="Q1100">
            <v>365</v>
          </cell>
          <cell r="R1100">
            <v>395</v>
          </cell>
          <cell r="S1100">
            <v>426</v>
          </cell>
          <cell r="T1100">
            <v>456</v>
          </cell>
          <cell r="U1100">
            <v>487</v>
          </cell>
          <cell r="V1100">
            <v>518</v>
          </cell>
          <cell r="W1100">
            <v>547</v>
          </cell>
          <cell r="X1100">
            <v>578</v>
          </cell>
          <cell r="Y1100">
            <v>608</v>
          </cell>
          <cell r="Z1100">
            <v>639</v>
          </cell>
          <cell r="AA1100">
            <v>669</v>
          </cell>
          <cell r="AB1100">
            <v>700</v>
          </cell>
          <cell r="AC1100">
            <v>731</v>
          </cell>
          <cell r="AD1100">
            <v>761</v>
          </cell>
          <cell r="AE1100">
            <v>792</v>
          </cell>
          <cell r="AF1100">
            <v>822</v>
          </cell>
          <cell r="AG1100">
            <v>853</v>
          </cell>
          <cell r="AH1100">
            <v>884</v>
          </cell>
          <cell r="AI1100">
            <v>912</v>
          </cell>
          <cell r="AJ1100">
            <v>943</v>
          </cell>
          <cell r="AK1100">
            <v>973</v>
          </cell>
          <cell r="AL1100">
            <v>1004</v>
          </cell>
          <cell r="AM1100">
            <v>1034</v>
          </cell>
          <cell r="AN1100">
            <v>1065</v>
          </cell>
          <cell r="AO1100">
            <v>1096</v>
          </cell>
          <cell r="AP1100">
            <v>1126</v>
          </cell>
          <cell r="AQ1100">
            <v>1157</v>
          </cell>
          <cell r="AR1100">
            <v>1187</v>
          </cell>
        </row>
        <row r="1101">
          <cell r="A1101" t="str">
            <v>MYLAN LABS, INC.</v>
          </cell>
          <cell r="B1101" t="str">
            <v>VENLAFAXINE HCL 06/2008 MYN</v>
          </cell>
          <cell r="C1101" t="str">
            <v>Sales $</v>
          </cell>
          <cell r="D1101" t="str">
            <v>06/2008 MYN</v>
          </cell>
          <cell r="F1101" t="str">
            <v>06</v>
          </cell>
          <cell r="G1101" t="str">
            <v>2008</v>
          </cell>
          <cell r="H1101" t="str">
            <v>06/1/2008</v>
          </cell>
          <cell r="I1101">
            <v>944</v>
          </cell>
          <cell r="J1101">
            <v>975</v>
          </cell>
          <cell r="K1101">
            <v>1003</v>
          </cell>
          <cell r="L1101">
            <v>1034</v>
          </cell>
          <cell r="M1101">
            <v>1064</v>
          </cell>
          <cell r="N1101">
            <v>1095</v>
          </cell>
          <cell r="O1101">
            <v>1125</v>
          </cell>
          <cell r="P1101">
            <v>1156</v>
          </cell>
          <cell r="Q1101">
            <v>1187</v>
          </cell>
          <cell r="R1101">
            <v>1217</v>
          </cell>
          <cell r="S1101">
            <v>1248</v>
          </cell>
          <cell r="T1101">
            <v>1278</v>
          </cell>
          <cell r="U1101">
            <v>1309</v>
          </cell>
          <cell r="V1101">
            <v>1340</v>
          </cell>
          <cell r="W1101">
            <v>1369</v>
          </cell>
          <cell r="X1101">
            <v>1400</v>
          </cell>
          <cell r="Y1101">
            <v>1430</v>
          </cell>
          <cell r="Z1101">
            <v>1461</v>
          </cell>
          <cell r="AA1101">
            <v>1491</v>
          </cell>
          <cell r="AB1101">
            <v>1522</v>
          </cell>
          <cell r="AC1101">
            <v>1553</v>
          </cell>
          <cell r="AD1101">
            <v>1583</v>
          </cell>
          <cell r="AE1101">
            <v>1614</v>
          </cell>
          <cell r="AF1101">
            <v>1644</v>
          </cell>
          <cell r="AG1101">
            <v>1675</v>
          </cell>
          <cell r="AH1101">
            <v>1706</v>
          </cell>
          <cell r="AI1101">
            <v>1734</v>
          </cell>
          <cell r="AJ1101">
            <v>1765</v>
          </cell>
          <cell r="AK1101">
            <v>1795</v>
          </cell>
          <cell r="AL1101">
            <v>1826</v>
          </cell>
          <cell r="AM1101">
            <v>1856</v>
          </cell>
          <cell r="AN1101">
            <v>1887</v>
          </cell>
          <cell r="AO1101">
            <v>1918</v>
          </cell>
          <cell r="AP1101">
            <v>1948</v>
          </cell>
          <cell r="AQ1101">
            <v>1979</v>
          </cell>
          <cell r="AR1101">
            <v>2009</v>
          </cell>
        </row>
        <row r="1102">
          <cell r="A1102" t="str">
            <v>MYLAN LABS, INC.</v>
          </cell>
          <cell r="B1102" t="str">
            <v>VENLAFAXINE HCL 08/2008 M/I</v>
          </cell>
          <cell r="C1102" t="str">
            <v>Sales $</v>
          </cell>
          <cell r="D1102" t="str">
            <v>08/2008 M/I</v>
          </cell>
          <cell r="F1102" t="str">
            <v>08</v>
          </cell>
          <cell r="G1102" t="str">
            <v>2008</v>
          </cell>
          <cell r="H1102" t="str">
            <v>08/1/2008</v>
          </cell>
          <cell r="I1102">
            <v>883</v>
          </cell>
          <cell r="J1102">
            <v>914</v>
          </cell>
          <cell r="K1102">
            <v>942</v>
          </cell>
          <cell r="L1102">
            <v>973</v>
          </cell>
          <cell r="M1102">
            <v>1003</v>
          </cell>
          <cell r="N1102">
            <v>1034</v>
          </cell>
          <cell r="O1102">
            <v>1064</v>
          </cell>
          <cell r="P1102">
            <v>1095</v>
          </cell>
          <cell r="Q1102">
            <v>1126</v>
          </cell>
          <cell r="R1102">
            <v>1156</v>
          </cell>
          <cell r="S1102">
            <v>1187</v>
          </cell>
          <cell r="T1102">
            <v>1217</v>
          </cell>
          <cell r="U1102">
            <v>1248</v>
          </cell>
          <cell r="V1102">
            <v>1279</v>
          </cell>
          <cell r="W1102">
            <v>1308</v>
          </cell>
          <cell r="X1102">
            <v>1339</v>
          </cell>
          <cell r="Y1102">
            <v>1369</v>
          </cell>
          <cell r="Z1102">
            <v>1400</v>
          </cell>
          <cell r="AA1102">
            <v>1430</v>
          </cell>
          <cell r="AB1102">
            <v>1461</v>
          </cell>
          <cell r="AC1102">
            <v>1492</v>
          </cell>
          <cell r="AD1102">
            <v>1522</v>
          </cell>
          <cell r="AE1102">
            <v>1553</v>
          </cell>
          <cell r="AF1102">
            <v>1583</v>
          </cell>
          <cell r="AG1102">
            <v>1614</v>
          </cell>
          <cell r="AH1102">
            <v>1645</v>
          </cell>
          <cell r="AI1102">
            <v>1673</v>
          </cell>
          <cell r="AJ1102">
            <v>1704</v>
          </cell>
          <cell r="AK1102">
            <v>1734</v>
          </cell>
          <cell r="AL1102">
            <v>1765</v>
          </cell>
          <cell r="AM1102">
            <v>1795</v>
          </cell>
          <cell r="AN1102">
            <v>1826</v>
          </cell>
          <cell r="AO1102">
            <v>1857</v>
          </cell>
          <cell r="AP1102">
            <v>1887</v>
          </cell>
          <cell r="AQ1102">
            <v>1918</v>
          </cell>
          <cell r="AR1102">
            <v>1948</v>
          </cell>
        </row>
        <row r="1103">
          <cell r="A1103" t="str">
            <v>MYLAN LABS, INC.</v>
          </cell>
          <cell r="B1103" t="str">
            <v>VENLAFAXINE HCL ER 06/2011 MYN</v>
          </cell>
          <cell r="C1103" t="str">
            <v>Sales $</v>
          </cell>
          <cell r="D1103" t="str">
            <v>06/2011 MYN</v>
          </cell>
          <cell r="F1103" t="str">
            <v>06</v>
          </cell>
          <cell r="G1103" t="str">
            <v>2011</v>
          </cell>
          <cell r="H1103" t="str">
            <v>06/1/2011</v>
          </cell>
          <cell r="I1103">
            <v>-151</v>
          </cell>
          <cell r="J1103">
            <v>-120</v>
          </cell>
          <cell r="K1103">
            <v>-92</v>
          </cell>
          <cell r="L1103">
            <v>-61</v>
          </cell>
          <cell r="M1103">
            <v>-31</v>
          </cell>
          <cell r="N1103">
            <v>0</v>
          </cell>
          <cell r="O1103">
            <v>30</v>
          </cell>
          <cell r="P1103">
            <v>61</v>
          </cell>
          <cell r="Q1103">
            <v>92</v>
          </cell>
          <cell r="R1103">
            <v>122</v>
          </cell>
          <cell r="S1103">
            <v>153</v>
          </cell>
          <cell r="T1103">
            <v>183</v>
          </cell>
          <cell r="U1103">
            <v>214</v>
          </cell>
          <cell r="V1103">
            <v>245</v>
          </cell>
          <cell r="W1103">
            <v>274</v>
          </cell>
          <cell r="X1103">
            <v>305</v>
          </cell>
          <cell r="Y1103">
            <v>335</v>
          </cell>
          <cell r="Z1103">
            <v>366</v>
          </cell>
          <cell r="AA1103">
            <v>396</v>
          </cell>
          <cell r="AB1103">
            <v>427</v>
          </cell>
          <cell r="AC1103">
            <v>458</v>
          </cell>
          <cell r="AD1103">
            <v>488</v>
          </cell>
          <cell r="AE1103">
            <v>519</v>
          </cell>
          <cell r="AF1103">
            <v>549</v>
          </cell>
          <cell r="AG1103">
            <v>580</v>
          </cell>
          <cell r="AH1103">
            <v>611</v>
          </cell>
          <cell r="AI1103">
            <v>639</v>
          </cell>
          <cell r="AJ1103">
            <v>670</v>
          </cell>
          <cell r="AK1103">
            <v>700</v>
          </cell>
          <cell r="AL1103">
            <v>731</v>
          </cell>
          <cell r="AM1103">
            <v>761</v>
          </cell>
          <cell r="AN1103">
            <v>792</v>
          </cell>
          <cell r="AO1103">
            <v>823</v>
          </cell>
          <cell r="AP1103">
            <v>853</v>
          </cell>
          <cell r="AQ1103">
            <v>884</v>
          </cell>
          <cell r="AR1103">
            <v>914</v>
          </cell>
        </row>
        <row r="1104">
          <cell r="A1104" t="str">
            <v>MYLAN LABS, INC.</v>
          </cell>
          <cell r="B1104" t="str">
            <v>VENLAFAXINE HCL ER 07/2011 M/I</v>
          </cell>
          <cell r="C1104" t="str">
            <v>Sales $</v>
          </cell>
          <cell r="D1104" t="str">
            <v>07/2011 M/I</v>
          </cell>
          <cell r="F1104" t="str">
            <v>07</v>
          </cell>
          <cell r="G1104" t="str">
            <v>2011</v>
          </cell>
          <cell r="H1104" t="str">
            <v>07/1/2011</v>
          </cell>
          <cell r="I1104">
            <v>-181</v>
          </cell>
          <cell r="J1104">
            <v>-150</v>
          </cell>
          <cell r="K1104">
            <v>-122</v>
          </cell>
          <cell r="L1104">
            <v>-91</v>
          </cell>
          <cell r="M1104">
            <v>-61</v>
          </cell>
          <cell r="N1104">
            <v>-30</v>
          </cell>
          <cell r="O1104">
            <v>0</v>
          </cell>
          <cell r="P1104">
            <v>31</v>
          </cell>
          <cell r="Q1104">
            <v>62</v>
          </cell>
          <cell r="R1104">
            <v>92</v>
          </cell>
          <cell r="S1104">
            <v>123</v>
          </cell>
          <cell r="T1104">
            <v>153</v>
          </cell>
          <cell r="U1104">
            <v>184</v>
          </cell>
          <cell r="V1104">
            <v>215</v>
          </cell>
          <cell r="W1104">
            <v>244</v>
          </cell>
          <cell r="X1104">
            <v>275</v>
          </cell>
          <cell r="Y1104">
            <v>305</v>
          </cell>
          <cell r="Z1104">
            <v>336</v>
          </cell>
          <cell r="AA1104">
            <v>366</v>
          </cell>
          <cell r="AB1104">
            <v>397</v>
          </cell>
          <cell r="AC1104">
            <v>428</v>
          </cell>
          <cell r="AD1104">
            <v>458</v>
          </cell>
          <cell r="AE1104">
            <v>489</v>
          </cell>
          <cell r="AF1104">
            <v>519</v>
          </cell>
          <cell r="AG1104">
            <v>550</v>
          </cell>
          <cell r="AH1104">
            <v>581</v>
          </cell>
          <cell r="AI1104">
            <v>609</v>
          </cell>
          <cell r="AJ1104">
            <v>640</v>
          </cell>
          <cell r="AK1104">
            <v>670</v>
          </cell>
          <cell r="AL1104">
            <v>701</v>
          </cell>
          <cell r="AM1104">
            <v>731</v>
          </cell>
          <cell r="AN1104">
            <v>762</v>
          </cell>
          <cell r="AO1104">
            <v>793</v>
          </cell>
          <cell r="AP1104">
            <v>823</v>
          </cell>
          <cell r="AQ1104">
            <v>854</v>
          </cell>
          <cell r="AR1104">
            <v>884</v>
          </cell>
        </row>
        <row r="1105">
          <cell r="A1105" t="str">
            <v>MYLAN LABS, INC.</v>
          </cell>
          <cell r="B1105" t="str">
            <v>VERAPAMIL HCL 04/1987 M/I</v>
          </cell>
          <cell r="C1105" t="str">
            <v>Sales $</v>
          </cell>
          <cell r="D1105" t="str">
            <v>04/1987 M/I</v>
          </cell>
          <cell r="F1105" t="str">
            <v>04</v>
          </cell>
          <cell r="G1105" t="str">
            <v>1987</v>
          </cell>
          <cell r="H1105" t="str">
            <v>04/1/1987</v>
          </cell>
          <cell r="I1105">
            <v>8676</v>
          </cell>
          <cell r="J1105">
            <v>8707</v>
          </cell>
          <cell r="K1105">
            <v>8735</v>
          </cell>
          <cell r="L1105">
            <v>8766</v>
          </cell>
          <cell r="M1105">
            <v>8796</v>
          </cell>
          <cell r="N1105">
            <v>8827</v>
          </cell>
          <cell r="O1105">
            <v>8857</v>
          </cell>
          <cell r="P1105">
            <v>8888</v>
          </cell>
          <cell r="Q1105">
            <v>8919</v>
          </cell>
          <cell r="R1105">
            <v>8949</v>
          </cell>
          <cell r="S1105">
            <v>8980</v>
          </cell>
          <cell r="T1105">
            <v>9010</v>
          </cell>
          <cell r="U1105">
            <v>9041</v>
          </cell>
          <cell r="V1105">
            <v>9072</v>
          </cell>
          <cell r="W1105">
            <v>9101</v>
          </cell>
          <cell r="X1105">
            <v>9132</v>
          </cell>
          <cell r="Y1105">
            <v>9162</v>
          </cell>
          <cell r="Z1105">
            <v>9193</v>
          </cell>
          <cell r="AA1105">
            <v>9223</v>
          </cell>
          <cell r="AB1105">
            <v>9254</v>
          </cell>
          <cell r="AC1105">
            <v>9285</v>
          </cell>
          <cell r="AD1105">
            <v>9315</v>
          </cell>
          <cell r="AE1105">
            <v>9346</v>
          </cell>
          <cell r="AF1105">
            <v>9376</v>
          </cell>
          <cell r="AG1105">
            <v>9407</v>
          </cell>
          <cell r="AH1105">
            <v>9438</v>
          </cell>
          <cell r="AI1105">
            <v>9466</v>
          </cell>
          <cell r="AJ1105">
            <v>9497</v>
          </cell>
          <cell r="AK1105">
            <v>9527</v>
          </cell>
          <cell r="AL1105">
            <v>9558</v>
          </cell>
          <cell r="AM1105">
            <v>9588</v>
          </cell>
          <cell r="AN1105">
            <v>9619</v>
          </cell>
          <cell r="AO1105">
            <v>9650</v>
          </cell>
          <cell r="AP1105">
            <v>9680</v>
          </cell>
          <cell r="AQ1105">
            <v>9711</v>
          </cell>
          <cell r="AR1105">
            <v>9741</v>
          </cell>
        </row>
        <row r="1106">
          <cell r="A1106" t="str">
            <v>MYLAN LABS, INC.</v>
          </cell>
          <cell r="B1106" t="str">
            <v>VERAPAMIL HCL 06/1989 MYN</v>
          </cell>
          <cell r="C1106" t="str">
            <v>Sales $</v>
          </cell>
          <cell r="D1106" t="str">
            <v>06/1989 MYN</v>
          </cell>
          <cell r="F1106" t="str">
            <v>06</v>
          </cell>
          <cell r="G1106" t="str">
            <v>1989</v>
          </cell>
          <cell r="H1106" t="str">
            <v>06/1/1989</v>
          </cell>
          <cell r="I1106">
            <v>7884</v>
          </cell>
          <cell r="J1106">
            <v>7915</v>
          </cell>
          <cell r="K1106">
            <v>7943</v>
          </cell>
          <cell r="L1106">
            <v>7974</v>
          </cell>
          <cell r="M1106">
            <v>8004</v>
          </cell>
          <cell r="N1106">
            <v>8035</v>
          </cell>
          <cell r="O1106">
            <v>8065</v>
          </cell>
          <cell r="P1106">
            <v>8096</v>
          </cell>
          <cell r="Q1106">
            <v>8127</v>
          </cell>
          <cell r="R1106">
            <v>8157</v>
          </cell>
          <cell r="S1106">
            <v>8188</v>
          </cell>
          <cell r="T1106">
            <v>8218</v>
          </cell>
          <cell r="U1106">
            <v>8249</v>
          </cell>
          <cell r="V1106">
            <v>8280</v>
          </cell>
          <cell r="W1106">
            <v>8309</v>
          </cell>
          <cell r="X1106">
            <v>8340</v>
          </cell>
          <cell r="Y1106">
            <v>8370</v>
          </cell>
          <cell r="Z1106">
            <v>8401</v>
          </cell>
          <cell r="AA1106">
            <v>8431</v>
          </cell>
          <cell r="AB1106">
            <v>8462</v>
          </cell>
          <cell r="AC1106">
            <v>8493</v>
          </cell>
          <cell r="AD1106">
            <v>8523</v>
          </cell>
          <cell r="AE1106">
            <v>8554</v>
          </cell>
          <cell r="AF1106">
            <v>8584</v>
          </cell>
          <cell r="AG1106">
            <v>8615</v>
          </cell>
          <cell r="AH1106">
            <v>8646</v>
          </cell>
          <cell r="AI1106">
            <v>8674</v>
          </cell>
          <cell r="AJ1106">
            <v>8705</v>
          </cell>
          <cell r="AK1106">
            <v>8735</v>
          </cell>
          <cell r="AL1106">
            <v>8766</v>
          </cell>
          <cell r="AM1106">
            <v>8796</v>
          </cell>
          <cell r="AN1106">
            <v>8827</v>
          </cell>
          <cell r="AO1106">
            <v>8858</v>
          </cell>
          <cell r="AP1106">
            <v>8888</v>
          </cell>
          <cell r="AQ1106">
            <v>8919</v>
          </cell>
          <cell r="AR1106">
            <v>8949</v>
          </cell>
        </row>
        <row r="1107">
          <cell r="A1107" t="str">
            <v>MYLAN LABS, INC.</v>
          </cell>
          <cell r="B1107" t="str">
            <v>VERAPAMIL SR 01/2003 M/I</v>
          </cell>
          <cell r="C1107" t="str">
            <v>Sales $</v>
          </cell>
          <cell r="D1107" t="str">
            <v>01/2003 M/I</v>
          </cell>
          <cell r="F1107" t="str">
            <v>01</v>
          </cell>
          <cell r="G1107" t="str">
            <v>2003</v>
          </cell>
          <cell r="H1107" t="str">
            <v>01/1/2003</v>
          </cell>
          <cell r="I1107">
            <v>2922</v>
          </cell>
          <cell r="J1107">
            <v>2953</v>
          </cell>
          <cell r="K1107">
            <v>2981</v>
          </cell>
          <cell r="L1107">
            <v>3012</v>
          </cell>
          <cell r="M1107">
            <v>3042</v>
          </cell>
          <cell r="N1107">
            <v>3073</v>
          </cell>
          <cell r="O1107">
            <v>3103</v>
          </cell>
          <cell r="P1107">
            <v>3134</v>
          </cell>
          <cell r="Q1107">
            <v>3165</v>
          </cell>
          <cell r="R1107">
            <v>3195</v>
          </cell>
          <cell r="S1107">
            <v>3226</v>
          </cell>
          <cell r="T1107">
            <v>3256</v>
          </cell>
          <cell r="U1107">
            <v>3287</v>
          </cell>
          <cell r="V1107">
            <v>3318</v>
          </cell>
          <cell r="W1107">
            <v>3347</v>
          </cell>
          <cell r="X1107">
            <v>3378</v>
          </cell>
          <cell r="Y1107">
            <v>3408</v>
          </cell>
          <cell r="Z1107">
            <v>3439</v>
          </cell>
          <cell r="AA1107">
            <v>3469</v>
          </cell>
          <cell r="AB1107">
            <v>3500</v>
          </cell>
          <cell r="AC1107">
            <v>3531</v>
          </cell>
          <cell r="AD1107">
            <v>3561</v>
          </cell>
          <cell r="AE1107">
            <v>3592</v>
          </cell>
          <cell r="AF1107">
            <v>3622</v>
          </cell>
          <cell r="AG1107">
            <v>3653</v>
          </cell>
          <cell r="AH1107">
            <v>3684</v>
          </cell>
          <cell r="AI1107">
            <v>3712</v>
          </cell>
          <cell r="AJ1107">
            <v>3743</v>
          </cell>
          <cell r="AK1107">
            <v>3773</v>
          </cell>
          <cell r="AL1107">
            <v>3804</v>
          </cell>
          <cell r="AM1107">
            <v>3834</v>
          </cell>
          <cell r="AN1107">
            <v>3865</v>
          </cell>
          <cell r="AO1107">
            <v>3896</v>
          </cell>
          <cell r="AP1107">
            <v>3926</v>
          </cell>
          <cell r="AQ1107">
            <v>3957</v>
          </cell>
          <cell r="AR1107">
            <v>3987</v>
          </cell>
        </row>
        <row r="1108">
          <cell r="A1108" t="str">
            <v>MYLAN LABS, INC.</v>
          </cell>
          <cell r="B1108" t="str">
            <v>VERAPAMIL SR 04/1996 MYN</v>
          </cell>
          <cell r="C1108" t="str">
            <v>Sales $</v>
          </cell>
          <cell r="D1108" t="str">
            <v>04/1996 MYN</v>
          </cell>
          <cell r="F1108" t="str">
            <v>04</v>
          </cell>
          <cell r="G1108" t="str">
            <v>1996</v>
          </cell>
          <cell r="H1108" t="str">
            <v>04/1/1996</v>
          </cell>
          <cell r="I1108">
            <v>5388</v>
          </cell>
          <cell r="J1108">
            <v>5419</v>
          </cell>
          <cell r="K1108">
            <v>5447</v>
          </cell>
          <cell r="L1108">
            <v>5478</v>
          </cell>
          <cell r="M1108">
            <v>5508</v>
          </cell>
          <cell r="N1108">
            <v>5539</v>
          </cell>
          <cell r="O1108">
            <v>5569</v>
          </cell>
          <cell r="P1108">
            <v>5600</v>
          </cell>
          <cell r="Q1108">
            <v>5631</v>
          </cell>
          <cell r="R1108">
            <v>5661</v>
          </cell>
          <cell r="S1108">
            <v>5692</v>
          </cell>
          <cell r="T1108">
            <v>5722</v>
          </cell>
          <cell r="U1108">
            <v>5753</v>
          </cell>
          <cell r="V1108">
            <v>5784</v>
          </cell>
          <cell r="W1108">
            <v>5813</v>
          </cell>
          <cell r="X1108">
            <v>5844</v>
          </cell>
          <cell r="Y1108">
            <v>5874</v>
          </cell>
          <cell r="Z1108">
            <v>5905</v>
          </cell>
          <cell r="AA1108">
            <v>5935</v>
          </cell>
          <cell r="AB1108">
            <v>5966</v>
          </cell>
          <cell r="AC1108">
            <v>5997</v>
          </cell>
          <cell r="AD1108">
            <v>6027</v>
          </cell>
          <cell r="AE1108">
            <v>6058</v>
          </cell>
          <cell r="AF1108">
            <v>6088</v>
          </cell>
          <cell r="AG1108">
            <v>6119</v>
          </cell>
          <cell r="AH1108">
            <v>6150</v>
          </cell>
          <cell r="AI1108">
            <v>6178</v>
          </cell>
          <cell r="AJ1108">
            <v>6209</v>
          </cell>
          <cell r="AK1108">
            <v>6239</v>
          </cell>
          <cell r="AL1108">
            <v>6270</v>
          </cell>
          <cell r="AM1108">
            <v>6300</v>
          </cell>
          <cell r="AN1108">
            <v>6331</v>
          </cell>
          <cell r="AO1108">
            <v>6362</v>
          </cell>
          <cell r="AP1108">
            <v>6392</v>
          </cell>
          <cell r="AQ1108">
            <v>6423</v>
          </cell>
          <cell r="AR1108">
            <v>6453</v>
          </cell>
        </row>
        <row r="1109">
          <cell r="A1109" t="str">
            <v>MYLAN LABS, INC.</v>
          </cell>
          <cell r="B1109" t="str">
            <v>VERAPAMIL SR PM 08/2007 MYN</v>
          </cell>
          <cell r="C1109" t="str">
            <v>Sales $</v>
          </cell>
          <cell r="D1109" t="str">
            <v>08/2007 MYN</v>
          </cell>
          <cell r="F1109" t="str">
            <v>08</v>
          </cell>
          <cell r="G1109" t="str">
            <v>2007</v>
          </cell>
          <cell r="H1109" t="str">
            <v>08/1/2007</v>
          </cell>
          <cell r="I1109">
            <v>1249</v>
          </cell>
          <cell r="J1109">
            <v>1280</v>
          </cell>
          <cell r="K1109">
            <v>1308</v>
          </cell>
          <cell r="L1109">
            <v>1339</v>
          </cell>
          <cell r="M1109">
            <v>1369</v>
          </cell>
          <cell r="N1109">
            <v>1400</v>
          </cell>
          <cell r="O1109">
            <v>1430</v>
          </cell>
          <cell r="P1109">
            <v>1461</v>
          </cell>
          <cell r="Q1109">
            <v>1492</v>
          </cell>
          <cell r="R1109">
            <v>1522</v>
          </cell>
          <cell r="S1109">
            <v>1553</v>
          </cell>
          <cell r="T1109">
            <v>1583</v>
          </cell>
          <cell r="U1109">
            <v>1614</v>
          </cell>
          <cell r="V1109">
            <v>1645</v>
          </cell>
          <cell r="W1109">
            <v>1674</v>
          </cell>
          <cell r="X1109">
            <v>1705</v>
          </cell>
          <cell r="Y1109">
            <v>1735</v>
          </cell>
          <cell r="Z1109">
            <v>1766</v>
          </cell>
          <cell r="AA1109">
            <v>1796</v>
          </cell>
          <cell r="AB1109">
            <v>1827</v>
          </cell>
          <cell r="AC1109">
            <v>1858</v>
          </cell>
          <cell r="AD1109">
            <v>1888</v>
          </cell>
          <cell r="AE1109">
            <v>1919</v>
          </cell>
          <cell r="AF1109">
            <v>1949</v>
          </cell>
          <cell r="AG1109">
            <v>1980</v>
          </cell>
          <cell r="AH1109">
            <v>2011</v>
          </cell>
          <cell r="AI1109">
            <v>2039</v>
          </cell>
          <cell r="AJ1109">
            <v>2070</v>
          </cell>
          <cell r="AK1109">
            <v>2100</v>
          </cell>
          <cell r="AL1109">
            <v>2131</v>
          </cell>
          <cell r="AM1109">
            <v>2161</v>
          </cell>
          <cell r="AN1109">
            <v>2192</v>
          </cell>
          <cell r="AO1109">
            <v>2223</v>
          </cell>
          <cell r="AP1109">
            <v>2253</v>
          </cell>
          <cell r="AQ1109">
            <v>2284</v>
          </cell>
          <cell r="AR1109">
            <v>2314</v>
          </cell>
        </row>
        <row r="1110">
          <cell r="A1110" t="str">
            <v>MYLAN LABS, INC.</v>
          </cell>
          <cell r="B1110" t="str">
            <v>VIT C 11/2003 M/I</v>
          </cell>
          <cell r="C1110" t="str">
            <v>Sales $</v>
          </cell>
          <cell r="D1110" t="str">
            <v>11/2003 M/I</v>
          </cell>
          <cell r="F1110" t="str">
            <v>11</v>
          </cell>
          <cell r="G1110" t="str">
            <v>2003</v>
          </cell>
          <cell r="H1110" t="str">
            <v>11/1/2003</v>
          </cell>
          <cell r="I1110">
            <v>2618</v>
          </cell>
          <cell r="J1110">
            <v>2649</v>
          </cell>
          <cell r="K1110">
            <v>2677</v>
          </cell>
          <cell r="L1110">
            <v>2708</v>
          </cell>
          <cell r="M1110">
            <v>2738</v>
          </cell>
          <cell r="N1110">
            <v>2769</v>
          </cell>
          <cell r="O1110">
            <v>2799</v>
          </cell>
          <cell r="P1110">
            <v>2830</v>
          </cell>
          <cell r="Q1110">
            <v>2861</v>
          </cell>
          <cell r="R1110">
            <v>2891</v>
          </cell>
          <cell r="S1110">
            <v>2922</v>
          </cell>
          <cell r="T1110">
            <v>2952</v>
          </cell>
          <cell r="U1110">
            <v>2983</v>
          </cell>
          <cell r="V1110">
            <v>3014</v>
          </cell>
          <cell r="W1110">
            <v>3043</v>
          </cell>
          <cell r="X1110">
            <v>3074</v>
          </cell>
          <cell r="Y1110">
            <v>3104</v>
          </cell>
          <cell r="Z1110">
            <v>3135</v>
          </cell>
          <cell r="AA1110">
            <v>3165</v>
          </cell>
          <cell r="AB1110">
            <v>3196</v>
          </cell>
          <cell r="AC1110">
            <v>3227</v>
          </cell>
          <cell r="AD1110">
            <v>3257</v>
          </cell>
          <cell r="AE1110">
            <v>3288</v>
          </cell>
          <cell r="AF1110">
            <v>3318</v>
          </cell>
          <cell r="AG1110">
            <v>3349</v>
          </cell>
          <cell r="AH1110">
            <v>3380</v>
          </cell>
          <cell r="AI1110">
            <v>3408</v>
          </cell>
          <cell r="AJ1110">
            <v>3439</v>
          </cell>
          <cell r="AK1110">
            <v>3469</v>
          </cell>
          <cell r="AL1110">
            <v>3500</v>
          </cell>
          <cell r="AM1110">
            <v>3530</v>
          </cell>
          <cell r="AN1110">
            <v>3561</v>
          </cell>
          <cell r="AO1110">
            <v>3592</v>
          </cell>
          <cell r="AP1110">
            <v>3622</v>
          </cell>
          <cell r="AQ1110">
            <v>3653</v>
          </cell>
          <cell r="AR1110">
            <v>3683</v>
          </cell>
        </row>
        <row r="1111">
          <cell r="A1111" t="str">
            <v>MYLAN LABS, INC.</v>
          </cell>
          <cell r="B1111" t="str">
            <v>VORICONAZOLE 02/2011 MYN</v>
          </cell>
          <cell r="C1111" t="str">
            <v>Sales $</v>
          </cell>
          <cell r="D1111" t="str">
            <v>02/2011 MYN</v>
          </cell>
          <cell r="F1111" t="str">
            <v>02</v>
          </cell>
          <cell r="G1111" t="str">
            <v>2011</v>
          </cell>
          <cell r="H1111" t="str">
            <v>02/1/2011</v>
          </cell>
          <cell r="I1111">
            <v>-31</v>
          </cell>
          <cell r="J1111">
            <v>0</v>
          </cell>
          <cell r="K1111">
            <v>28</v>
          </cell>
          <cell r="L1111">
            <v>59</v>
          </cell>
          <cell r="M1111">
            <v>89</v>
          </cell>
          <cell r="N1111">
            <v>120</v>
          </cell>
          <cell r="O1111">
            <v>150</v>
          </cell>
          <cell r="P1111">
            <v>181</v>
          </cell>
          <cell r="Q1111">
            <v>212</v>
          </cell>
          <cell r="R1111">
            <v>242</v>
          </cell>
          <cell r="S1111">
            <v>273</v>
          </cell>
          <cell r="T1111">
            <v>303</v>
          </cell>
          <cell r="U1111">
            <v>334</v>
          </cell>
          <cell r="V1111">
            <v>365</v>
          </cell>
          <cell r="W1111">
            <v>394</v>
          </cell>
          <cell r="X1111">
            <v>425</v>
          </cell>
          <cell r="Y1111">
            <v>455</v>
          </cell>
          <cell r="Z1111">
            <v>486</v>
          </cell>
          <cell r="AA1111">
            <v>516</v>
          </cell>
          <cell r="AB1111">
            <v>547</v>
          </cell>
          <cell r="AC1111">
            <v>578</v>
          </cell>
          <cell r="AD1111">
            <v>608</v>
          </cell>
          <cell r="AE1111">
            <v>639</v>
          </cell>
          <cell r="AF1111">
            <v>669</v>
          </cell>
          <cell r="AG1111">
            <v>700</v>
          </cell>
          <cell r="AH1111">
            <v>731</v>
          </cell>
          <cell r="AI1111">
            <v>759</v>
          </cell>
          <cell r="AJ1111">
            <v>790</v>
          </cell>
          <cell r="AK1111">
            <v>820</v>
          </cell>
          <cell r="AL1111">
            <v>851</v>
          </cell>
          <cell r="AM1111">
            <v>881</v>
          </cell>
          <cell r="AN1111">
            <v>912</v>
          </cell>
          <cell r="AO1111">
            <v>943</v>
          </cell>
          <cell r="AP1111">
            <v>973</v>
          </cell>
          <cell r="AQ1111">
            <v>1004</v>
          </cell>
          <cell r="AR1111">
            <v>1034</v>
          </cell>
        </row>
        <row r="1112">
          <cell r="A1112" t="str">
            <v>MYLAN LABS, INC.</v>
          </cell>
          <cell r="B1112" t="str">
            <v>VORICONAZOLE 03/2011 M/I</v>
          </cell>
          <cell r="C1112" t="str">
            <v>Sales $</v>
          </cell>
          <cell r="D1112" t="str">
            <v>03/2011 M/I</v>
          </cell>
          <cell r="F1112" t="str">
            <v>03</v>
          </cell>
          <cell r="G1112" t="str">
            <v>2011</v>
          </cell>
          <cell r="H1112" t="str">
            <v>03/1/2011</v>
          </cell>
          <cell r="I1112">
            <v>-59</v>
          </cell>
          <cell r="J1112">
            <v>-28</v>
          </cell>
          <cell r="K1112">
            <v>0</v>
          </cell>
          <cell r="L1112">
            <v>31</v>
          </cell>
          <cell r="M1112">
            <v>61</v>
          </cell>
          <cell r="N1112">
            <v>92</v>
          </cell>
          <cell r="O1112">
            <v>122</v>
          </cell>
          <cell r="P1112">
            <v>153</v>
          </cell>
          <cell r="Q1112">
            <v>184</v>
          </cell>
          <cell r="R1112">
            <v>214</v>
          </cell>
          <cell r="S1112">
            <v>245</v>
          </cell>
          <cell r="T1112">
            <v>275</v>
          </cell>
          <cell r="U1112">
            <v>306</v>
          </cell>
          <cell r="V1112">
            <v>337</v>
          </cell>
          <cell r="W1112">
            <v>366</v>
          </cell>
          <cell r="X1112">
            <v>397</v>
          </cell>
          <cell r="Y1112">
            <v>427</v>
          </cell>
          <cell r="Z1112">
            <v>458</v>
          </cell>
          <cell r="AA1112">
            <v>488</v>
          </cell>
          <cell r="AB1112">
            <v>519</v>
          </cell>
          <cell r="AC1112">
            <v>550</v>
          </cell>
          <cell r="AD1112">
            <v>580</v>
          </cell>
          <cell r="AE1112">
            <v>611</v>
          </cell>
          <cell r="AF1112">
            <v>641</v>
          </cell>
          <cell r="AG1112">
            <v>672</v>
          </cell>
          <cell r="AH1112">
            <v>703</v>
          </cell>
          <cell r="AI1112">
            <v>731</v>
          </cell>
          <cell r="AJ1112">
            <v>762</v>
          </cell>
          <cell r="AK1112">
            <v>792</v>
          </cell>
          <cell r="AL1112">
            <v>823</v>
          </cell>
          <cell r="AM1112">
            <v>853</v>
          </cell>
          <cell r="AN1112">
            <v>884</v>
          </cell>
          <cell r="AO1112">
            <v>915</v>
          </cell>
          <cell r="AP1112">
            <v>945</v>
          </cell>
          <cell r="AQ1112">
            <v>976</v>
          </cell>
          <cell r="AR1112">
            <v>1006</v>
          </cell>
        </row>
        <row r="1113">
          <cell r="A1113" t="str">
            <v>MYLAN LABS, INC.</v>
          </cell>
          <cell r="B1113" t="str">
            <v>WARFARIN SOD 02/2011 MYN</v>
          </cell>
          <cell r="C1113" t="str">
            <v>Sales $</v>
          </cell>
          <cell r="D1113" t="str">
            <v>02/2011 MYN</v>
          </cell>
          <cell r="F1113" t="str">
            <v>02</v>
          </cell>
          <cell r="G1113" t="str">
            <v>2011</v>
          </cell>
          <cell r="H1113" t="str">
            <v>02/1/2011</v>
          </cell>
          <cell r="I1113">
            <v>-31</v>
          </cell>
          <cell r="J1113">
            <v>0</v>
          </cell>
          <cell r="K1113">
            <v>28</v>
          </cell>
          <cell r="L1113">
            <v>59</v>
          </cell>
          <cell r="M1113">
            <v>89</v>
          </cell>
          <cell r="N1113">
            <v>120</v>
          </cell>
          <cell r="O1113">
            <v>150</v>
          </cell>
          <cell r="P1113">
            <v>181</v>
          </cell>
          <cell r="Q1113">
            <v>212</v>
          </cell>
          <cell r="R1113">
            <v>242</v>
          </cell>
          <cell r="S1113">
            <v>273</v>
          </cell>
          <cell r="T1113">
            <v>303</v>
          </cell>
          <cell r="U1113">
            <v>334</v>
          </cell>
          <cell r="V1113">
            <v>365</v>
          </cell>
          <cell r="W1113">
            <v>394</v>
          </cell>
          <cell r="X1113">
            <v>425</v>
          </cell>
          <cell r="Y1113">
            <v>455</v>
          </cell>
          <cell r="Z1113">
            <v>486</v>
          </cell>
          <cell r="AA1113">
            <v>516</v>
          </cell>
          <cell r="AB1113">
            <v>547</v>
          </cell>
          <cell r="AC1113">
            <v>578</v>
          </cell>
          <cell r="AD1113">
            <v>608</v>
          </cell>
          <cell r="AE1113">
            <v>639</v>
          </cell>
          <cell r="AF1113">
            <v>669</v>
          </cell>
          <cell r="AG1113">
            <v>700</v>
          </cell>
          <cell r="AH1113">
            <v>731</v>
          </cell>
          <cell r="AI1113">
            <v>759</v>
          </cell>
          <cell r="AJ1113">
            <v>790</v>
          </cell>
          <cell r="AK1113">
            <v>820</v>
          </cell>
          <cell r="AL1113">
            <v>851</v>
          </cell>
          <cell r="AM1113">
            <v>881</v>
          </cell>
          <cell r="AN1113">
            <v>912</v>
          </cell>
          <cell r="AO1113">
            <v>943</v>
          </cell>
          <cell r="AP1113">
            <v>973</v>
          </cell>
          <cell r="AQ1113">
            <v>1004</v>
          </cell>
          <cell r="AR1113">
            <v>1034</v>
          </cell>
        </row>
        <row r="1114">
          <cell r="A1114" t="str">
            <v>MYLAN LABS, INC.</v>
          </cell>
          <cell r="B1114" t="str">
            <v>ZALEPLON 06/2008 MYN</v>
          </cell>
          <cell r="C1114" t="str">
            <v>Sales $</v>
          </cell>
          <cell r="D1114" t="str">
            <v>06/2008 MYN</v>
          </cell>
          <cell r="F1114" t="str">
            <v>06</v>
          </cell>
          <cell r="G1114" t="str">
            <v>2008</v>
          </cell>
          <cell r="H1114" t="str">
            <v>06/1/2008</v>
          </cell>
          <cell r="I1114">
            <v>944</v>
          </cell>
          <cell r="J1114">
            <v>975</v>
          </cell>
          <cell r="K1114">
            <v>1003</v>
          </cell>
          <cell r="L1114">
            <v>1034</v>
          </cell>
          <cell r="M1114">
            <v>1064</v>
          </cell>
          <cell r="N1114">
            <v>1095</v>
          </cell>
          <cell r="O1114">
            <v>1125</v>
          </cell>
          <cell r="P1114">
            <v>1156</v>
          </cell>
          <cell r="Q1114">
            <v>1187</v>
          </cell>
          <cell r="R1114">
            <v>1217</v>
          </cell>
          <cell r="S1114">
            <v>1248</v>
          </cell>
          <cell r="T1114">
            <v>1278</v>
          </cell>
          <cell r="U1114">
            <v>1309</v>
          </cell>
          <cell r="V1114">
            <v>1340</v>
          </cell>
          <cell r="W1114">
            <v>1369</v>
          </cell>
          <cell r="X1114">
            <v>1400</v>
          </cell>
          <cell r="Y1114">
            <v>1430</v>
          </cell>
          <cell r="Z1114">
            <v>1461</v>
          </cell>
          <cell r="AA1114">
            <v>1491</v>
          </cell>
          <cell r="AB1114">
            <v>1522</v>
          </cell>
          <cell r="AC1114">
            <v>1553</v>
          </cell>
          <cell r="AD1114">
            <v>1583</v>
          </cell>
          <cell r="AE1114">
            <v>1614</v>
          </cell>
          <cell r="AF1114">
            <v>1644</v>
          </cell>
          <cell r="AG1114">
            <v>1675</v>
          </cell>
          <cell r="AH1114">
            <v>1706</v>
          </cell>
          <cell r="AI1114">
            <v>1734</v>
          </cell>
          <cell r="AJ1114">
            <v>1765</v>
          </cell>
          <cell r="AK1114">
            <v>1795</v>
          </cell>
          <cell r="AL1114">
            <v>1826</v>
          </cell>
          <cell r="AM1114">
            <v>1856</v>
          </cell>
          <cell r="AN1114">
            <v>1887</v>
          </cell>
          <cell r="AO1114">
            <v>1918</v>
          </cell>
          <cell r="AP1114">
            <v>1948</v>
          </cell>
          <cell r="AQ1114">
            <v>1979</v>
          </cell>
          <cell r="AR1114">
            <v>2009</v>
          </cell>
        </row>
        <row r="1115">
          <cell r="A1115" t="str">
            <v>MYLAN LABS, INC.</v>
          </cell>
          <cell r="B1115" t="str">
            <v>ZIDOVUDINE 08/2009 MYN</v>
          </cell>
          <cell r="C1115" t="str">
            <v>Sales $</v>
          </cell>
          <cell r="D1115" t="str">
            <v>08/2009 MYN</v>
          </cell>
          <cell r="F1115" t="str">
            <v>08</v>
          </cell>
          <cell r="G1115" t="str">
            <v>2009</v>
          </cell>
          <cell r="H1115" t="str">
            <v>08/1/2009</v>
          </cell>
          <cell r="I1115">
            <v>518</v>
          </cell>
          <cell r="J1115">
            <v>549</v>
          </cell>
          <cell r="K1115">
            <v>577</v>
          </cell>
          <cell r="L1115">
            <v>608</v>
          </cell>
          <cell r="M1115">
            <v>638</v>
          </cell>
          <cell r="N1115">
            <v>669</v>
          </cell>
          <cell r="O1115">
            <v>699</v>
          </cell>
          <cell r="P1115">
            <v>730</v>
          </cell>
          <cell r="Q1115">
            <v>761</v>
          </cell>
          <cell r="R1115">
            <v>791</v>
          </cell>
          <cell r="S1115">
            <v>822</v>
          </cell>
          <cell r="T1115">
            <v>852</v>
          </cell>
          <cell r="U1115">
            <v>883</v>
          </cell>
          <cell r="V1115">
            <v>914</v>
          </cell>
          <cell r="W1115">
            <v>943</v>
          </cell>
          <cell r="X1115">
            <v>974</v>
          </cell>
          <cell r="Y1115">
            <v>1004</v>
          </cell>
          <cell r="Z1115">
            <v>1035</v>
          </cell>
          <cell r="AA1115">
            <v>1065</v>
          </cell>
          <cell r="AB1115">
            <v>1096</v>
          </cell>
          <cell r="AC1115">
            <v>1127</v>
          </cell>
          <cell r="AD1115">
            <v>1157</v>
          </cell>
          <cell r="AE1115">
            <v>1188</v>
          </cell>
          <cell r="AF1115">
            <v>1218</v>
          </cell>
          <cell r="AG1115">
            <v>1249</v>
          </cell>
          <cell r="AH1115">
            <v>1280</v>
          </cell>
          <cell r="AI1115">
            <v>1308</v>
          </cell>
          <cell r="AJ1115">
            <v>1339</v>
          </cell>
          <cell r="AK1115">
            <v>1369</v>
          </cell>
          <cell r="AL1115">
            <v>1400</v>
          </cell>
          <cell r="AM1115">
            <v>1430</v>
          </cell>
          <cell r="AN1115">
            <v>1461</v>
          </cell>
          <cell r="AO1115">
            <v>1492</v>
          </cell>
          <cell r="AP1115">
            <v>1522</v>
          </cell>
          <cell r="AQ1115">
            <v>1553</v>
          </cell>
          <cell r="AR1115">
            <v>1583</v>
          </cell>
        </row>
        <row r="1116">
          <cell r="A1116" t="str">
            <v>MYLAN LABS, INC.</v>
          </cell>
          <cell r="B1116" t="str">
            <v>ZOLMITRIPTAN 05/2013 MYN</v>
          </cell>
          <cell r="C1116" t="str">
            <v>Sales $</v>
          </cell>
          <cell r="D1116" t="str">
            <v>05/2013 MYN</v>
          </cell>
          <cell r="F1116" t="str">
            <v>05</v>
          </cell>
          <cell r="G1116" t="str">
            <v>2013</v>
          </cell>
          <cell r="H1116" t="str">
            <v>05/1/2013</v>
          </cell>
          <cell r="I1116">
            <v>-851</v>
          </cell>
          <cell r="J1116">
            <v>-820</v>
          </cell>
          <cell r="K1116">
            <v>-792</v>
          </cell>
          <cell r="L1116">
            <v>-761</v>
          </cell>
          <cell r="M1116">
            <v>-731</v>
          </cell>
          <cell r="N1116">
            <v>-700</v>
          </cell>
          <cell r="O1116">
            <v>-670</v>
          </cell>
          <cell r="P1116">
            <v>-639</v>
          </cell>
          <cell r="Q1116">
            <v>-608</v>
          </cell>
          <cell r="R1116">
            <v>-578</v>
          </cell>
          <cell r="S1116">
            <v>-547</v>
          </cell>
          <cell r="T1116">
            <v>-517</v>
          </cell>
          <cell r="U1116">
            <v>-486</v>
          </cell>
          <cell r="V1116">
            <v>-455</v>
          </cell>
          <cell r="W1116">
            <v>-426</v>
          </cell>
          <cell r="X1116">
            <v>-395</v>
          </cell>
          <cell r="Y1116">
            <v>-365</v>
          </cell>
          <cell r="Z1116">
            <v>-334</v>
          </cell>
          <cell r="AA1116">
            <v>-304</v>
          </cell>
          <cell r="AB1116">
            <v>-273</v>
          </cell>
          <cell r="AC1116">
            <v>-242</v>
          </cell>
          <cell r="AD1116">
            <v>-212</v>
          </cell>
          <cell r="AE1116">
            <v>-181</v>
          </cell>
          <cell r="AF1116">
            <v>-151</v>
          </cell>
          <cell r="AG1116">
            <v>-120</v>
          </cell>
          <cell r="AH1116">
            <v>-89</v>
          </cell>
          <cell r="AI1116">
            <v>-61</v>
          </cell>
          <cell r="AJ1116">
            <v>-30</v>
          </cell>
          <cell r="AK1116">
            <v>0</v>
          </cell>
          <cell r="AL1116">
            <v>31</v>
          </cell>
          <cell r="AM1116">
            <v>61</v>
          </cell>
          <cell r="AN1116">
            <v>92</v>
          </cell>
          <cell r="AO1116">
            <v>123</v>
          </cell>
          <cell r="AP1116">
            <v>153</v>
          </cell>
          <cell r="AQ1116">
            <v>184</v>
          </cell>
          <cell r="AR1116">
            <v>214</v>
          </cell>
        </row>
        <row r="1117">
          <cell r="A1117" t="str">
            <v>MYLAN LABS, INC.</v>
          </cell>
          <cell r="B1117" t="str">
            <v>ZOLPIDEM TART 04/2007 MYN</v>
          </cell>
          <cell r="C1117" t="str">
            <v>Sales $</v>
          </cell>
          <cell r="D1117" t="str">
            <v>04/2007 MYN</v>
          </cell>
          <cell r="F1117" t="str">
            <v>04</v>
          </cell>
          <cell r="G1117" t="str">
            <v>2007</v>
          </cell>
          <cell r="H1117" t="str">
            <v>04/1/2007</v>
          </cell>
          <cell r="I1117">
            <v>1371</v>
          </cell>
          <cell r="J1117">
            <v>1402</v>
          </cell>
          <cell r="K1117">
            <v>1430</v>
          </cell>
          <cell r="L1117">
            <v>1461</v>
          </cell>
          <cell r="M1117">
            <v>1491</v>
          </cell>
          <cell r="N1117">
            <v>1522</v>
          </cell>
          <cell r="O1117">
            <v>1552</v>
          </cell>
          <cell r="P1117">
            <v>1583</v>
          </cell>
          <cell r="Q1117">
            <v>1614</v>
          </cell>
          <cell r="R1117">
            <v>1644</v>
          </cell>
          <cell r="S1117">
            <v>1675</v>
          </cell>
          <cell r="T1117">
            <v>1705</v>
          </cell>
          <cell r="U1117">
            <v>1736</v>
          </cell>
          <cell r="V1117">
            <v>1767</v>
          </cell>
          <cell r="W1117">
            <v>1796</v>
          </cell>
          <cell r="X1117">
            <v>1827</v>
          </cell>
          <cell r="Y1117">
            <v>1857</v>
          </cell>
          <cell r="Z1117">
            <v>1888</v>
          </cell>
          <cell r="AA1117">
            <v>1918</v>
          </cell>
          <cell r="AB1117">
            <v>1949</v>
          </cell>
          <cell r="AC1117">
            <v>1980</v>
          </cell>
          <cell r="AD1117">
            <v>2010</v>
          </cell>
          <cell r="AE1117">
            <v>2041</v>
          </cell>
          <cell r="AF1117">
            <v>2071</v>
          </cell>
          <cell r="AG1117">
            <v>2102</v>
          </cell>
          <cell r="AH1117">
            <v>2133</v>
          </cell>
          <cell r="AI1117">
            <v>2161</v>
          </cell>
          <cell r="AJ1117">
            <v>2192</v>
          </cell>
          <cell r="AK1117">
            <v>2222</v>
          </cell>
          <cell r="AL1117">
            <v>2253</v>
          </cell>
          <cell r="AM1117">
            <v>2283</v>
          </cell>
          <cell r="AN1117">
            <v>2314</v>
          </cell>
          <cell r="AO1117">
            <v>2345</v>
          </cell>
          <cell r="AP1117">
            <v>2375</v>
          </cell>
          <cell r="AQ1117">
            <v>2406</v>
          </cell>
          <cell r="AR1117">
            <v>2436</v>
          </cell>
        </row>
        <row r="1118">
          <cell r="A1118" t="str">
            <v>MYLAN LABS, INC.</v>
          </cell>
          <cell r="B1118" t="str">
            <v>ZOLPIDEM TART 05/2007 M/I</v>
          </cell>
          <cell r="C1118" t="str">
            <v>Sales $</v>
          </cell>
          <cell r="D1118" t="str">
            <v>05/2007 M/I</v>
          </cell>
          <cell r="F1118" t="str">
            <v>05</v>
          </cell>
          <cell r="G1118" t="str">
            <v>2007</v>
          </cell>
          <cell r="H1118" t="str">
            <v>05/1/2007</v>
          </cell>
          <cell r="I1118">
            <v>1341</v>
          </cell>
          <cell r="J1118">
            <v>1372</v>
          </cell>
          <cell r="K1118">
            <v>1400</v>
          </cell>
          <cell r="L1118">
            <v>1431</v>
          </cell>
          <cell r="M1118">
            <v>1461</v>
          </cell>
          <cell r="N1118">
            <v>1492</v>
          </cell>
          <cell r="O1118">
            <v>1522</v>
          </cell>
          <cell r="P1118">
            <v>1553</v>
          </cell>
          <cell r="Q1118">
            <v>1584</v>
          </cell>
          <cell r="R1118">
            <v>1614</v>
          </cell>
          <cell r="S1118">
            <v>1645</v>
          </cell>
          <cell r="T1118">
            <v>1675</v>
          </cell>
          <cell r="U1118">
            <v>1706</v>
          </cell>
          <cell r="V1118">
            <v>1737</v>
          </cell>
          <cell r="W1118">
            <v>1766</v>
          </cell>
          <cell r="X1118">
            <v>1797</v>
          </cell>
          <cell r="Y1118">
            <v>1827</v>
          </cell>
          <cell r="Z1118">
            <v>1858</v>
          </cell>
          <cell r="AA1118">
            <v>1888</v>
          </cell>
          <cell r="AB1118">
            <v>1919</v>
          </cell>
          <cell r="AC1118">
            <v>1950</v>
          </cell>
          <cell r="AD1118">
            <v>1980</v>
          </cell>
          <cell r="AE1118">
            <v>2011</v>
          </cell>
          <cell r="AF1118">
            <v>2041</v>
          </cell>
          <cell r="AG1118">
            <v>2072</v>
          </cell>
          <cell r="AH1118">
            <v>2103</v>
          </cell>
          <cell r="AI1118">
            <v>2131</v>
          </cell>
          <cell r="AJ1118">
            <v>2162</v>
          </cell>
          <cell r="AK1118">
            <v>2192</v>
          </cell>
          <cell r="AL1118">
            <v>2223</v>
          </cell>
          <cell r="AM1118">
            <v>2253</v>
          </cell>
          <cell r="AN1118">
            <v>2284</v>
          </cell>
          <cell r="AO1118">
            <v>2315</v>
          </cell>
          <cell r="AP1118">
            <v>2345</v>
          </cell>
          <cell r="AQ1118">
            <v>2376</v>
          </cell>
          <cell r="AR1118">
            <v>2406</v>
          </cell>
        </row>
        <row r="1119">
          <cell r="A1119" t="str">
            <v>MYLAN LABS, INC.</v>
          </cell>
          <cell r="B1119" t="str">
            <v>ZONISAMIDE 02/2006 M/I</v>
          </cell>
          <cell r="C1119" t="str">
            <v>Sales $</v>
          </cell>
          <cell r="D1119" t="str">
            <v>02/2006 M/I</v>
          </cell>
          <cell r="F1119" t="str">
            <v>02</v>
          </cell>
          <cell r="G1119" t="str">
            <v>2006</v>
          </cell>
          <cell r="H1119" t="str">
            <v>02/1/2006</v>
          </cell>
          <cell r="I1119">
            <v>1795</v>
          </cell>
          <cell r="J1119">
            <v>1826</v>
          </cell>
          <cell r="K1119">
            <v>1854</v>
          </cell>
          <cell r="L1119">
            <v>1885</v>
          </cell>
          <cell r="M1119">
            <v>1915</v>
          </cell>
          <cell r="N1119">
            <v>1946</v>
          </cell>
          <cell r="O1119">
            <v>1976</v>
          </cell>
          <cell r="P1119">
            <v>2007</v>
          </cell>
          <cell r="Q1119">
            <v>2038</v>
          </cell>
          <cell r="R1119">
            <v>2068</v>
          </cell>
          <cell r="S1119">
            <v>2099</v>
          </cell>
          <cell r="T1119">
            <v>2129</v>
          </cell>
          <cell r="U1119">
            <v>2160</v>
          </cell>
          <cell r="V1119">
            <v>2191</v>
          </cell>
          <cell r="W1119">
            <v>2220</v>
          </cell>
          <cell r="X1119">
            <v>2251</v>
          </cell>
          <cell r="Y1119">
            <v>2281</v>
          </cell>
          <cell r="Z1119">
            <v>2312</v>
          </cell>
          <cell r="AA1119">
            <v>2342</v>
          </cell>
          <cell r="AB1119">
            <v>2373</v>
          </cell>
          <cell r="AC1119">
            <v>2404</v>
          </cell>
          <cell r="AD1119">
            <v>2434</v>
          </cell>
          <cell r="AE1119">
            <v>2465</v>
          </cell>
          <cell r="AF1119">
            <v>2495</v>
          </cell>
          <cell r="AG1119">
            <v>2526</v>
          </cell>
          <cell r="AH1119">
            <v>2557</v>
          </cell>
          <cell r="AI1119">
            <v>2585</v>
          </cell>
          <cell r="AJ1119">
            <v>2616</v>
          </cell>
          <cell r="AK1119">
            <v>2646</v>
          </cell>
          <cell r="AL1119">
            <v>2677</v>
          </cell>
          <cell r="AM1119">
            <v>2707</v>
          </cell>
          <cell r="AN1119">
            <v>2738</v>
          </cell>
          <cell r="AO1119">
            <v>2769</v>
          </cell>
          <cell r="AP1119">
            <v>2799</v>
          </cell>
          <cell r="AQ1119">
            <v>2830</v>
          </cell>
          <cell r="AR1119">
            <v>2860</v>
          </cell>
        </row>
        <row r="1120">
          <cell r="A1120" t="str">
            <v>MYLAN LABS, INC.</v>
          </cell>
          <cell r="B1120" t="str">
            <v>ZONISAMIDE 12/2005 MYN</v>
          </cell>
          <cell r="C1120" t="str">
            <v>Sales $</v>
          </cell>
          <cell r="D1120" t="str">
            <v>12/2005 MYN</v>
          </cell>
          <cell r="F1120" t="str">
            <v>12</v>
          </cell>
          <cell r="G1120" t="str">
            <v>2005</v>
          </cell>
          <cell r="H1120" t="str">
            <v>12/1/2005</v>
          </cell>
          <cell r="I1120">
            <v>1857</v>
          </cell>
          <cell r="J1120">
            <v>1888</v>
          </cell>
          <cell r="K1120">
            <v>1916</v>
          </cell>
          <cell r="L1120">
            <v>1947</v>
          </cell>
          <cell r="M1120">
            <v>1977</v>
          </cell>
          <cell r="N1120">
            <v>2008</v>
          </cell>
          <cell r="O1120">
            <v>2038</v>
          </cell>
          <cell r="P1120">
            <v>2069</v>
          </cell>
          <cell r="Q1120">
            <v>2100</v>
          </cell>
          <cell r="R1120">
            <v>2130</v>
          </cell>
          <cell r="S1120">
            <v>2161</v>
          </cell>
          <cell r="T1120">
            <v>2191</v>
          </cell>
          <cell r="U1120">
            <v>2222</v>
          </cell>
          <cell r="V1120">
            <v>2253</v>
          </cell>
          <cell r="W1120">
            <v>2282</v>
          </cell>
          <cell r="X1120">
            <v>2313</v>
          </cell>
          <cell r="Y1120">
            <v>2343</v>
          </cell>
          <cell r="Z1120">
            <v>2374</v>
          </cell>
          <cell r="AA1120">
            <v>2404</v>
          </cell>
          <cell r="AB1120">
            <v>2435</v>
          </cell>
          <cell r="AC1120">
            <v>2466</v>
          </cell>
          <cell r="AD1120">
            <v>2496</v>
          </cell>
          <cell r="AE1120">
            <v>2527</v>
          </cell>
          <cell r="AF1120">
            <v>2557</v>
          </cell>
          <cell r="AG1120">
            <v>2588</v>
          </cell>
          <cell r="AH1120">
            <v>2619</v>
          </cell>
          <cell r="AI1120">
            <v>2647</v>
          </cell>
          <cell r="AJ1120">
            <v>2678</v>
          </cell>
          <cell r="AK1120">
            <v>2708</v>
          </cell>
          <cell r="AL1120">
            <v>2739</v>
          </cell>
          <cell r="AM1120">
            <v>2769</v>
          </cell>
          <cell r="AN1120">
            <v>2800</v>
          </cell>
          <cell r="AO1120">
            <v>2831</v>
          </cell>
          <cell r="AP1120">
            <v>2861</v>
          </cell>
          <cell r="AQ1120">
            <v>2892</v>
          </cell>
          <cell r="AR1120">
            <v>2922</v>
          </cell>
        </row>
        <row r="1121">
          <cell r="A1121" t="str">
            <v>MYLAN LABS, INC.</v>
          </cell>
          <cell r="B1121" t="str">
            <v>TRIAMTERENE/HCTZ 06/1996 MYN</v>
          </cell>
          <cell r="C1121" t="str">
            <v>Sales $</v>
          </cell>
          <cell r="D1121" t="str">
            <v>06/1996 MYN</v>
          </cell>
          <cell r="F1121" t="str">
            <v>06</v>
          </cell>
          <cell r="G1121" t="str">
            <v>1996</v>
          </cell>
          <cell r="H1121" t="str">
            <v>06/1/1996</v>
          </cell>
          <cell r="I1121">
            <v>5447</v>
          </cell>
          <cell r="J1121">
            <v>5478</v>
          </cell>
          <cell r="K1121">
            <v>5508</v>
          </cell>
          <cell r="L1121">
            <v>5539</v>
          </cell>
          <cell r="M1121">
            <v>5570</v>
          </cell>
          <cell r="N1121">
            <v>5600</v>
          </cell>
          <cell r="O1121">
            <v>5631</v>
          </cell>
          <cell r="P1121">
            <v>5661</v>
          </cell>
          <cell r="Q1121">
            <v>5692</v>
          </cell>
          <cell r="R1121">
            <v>5723</v>
          </cell>
          <cell r="S1121">
            <v>5752</v>
          </cell>
          <cell r="T1121">
            <v>5783</v>
          </cell>
          <cell r="U1121">
            <v>5813</v>
          </cell>
          <cell r="V1121">
            <v>5844</v>
          </cell>
          <cell r="W1121">
            <v>5874</v>
          </cell>
          <cell r="X1121">
            <v>5905</v>
          </cell>
          <cell r="Y1121">
            <v>5936</v>
          </cell>
          <cell r="Z1121">
            <v>5966</v>
          </cell>
          <cell r="AA1121">
            <v>5997</v>
          </cell>
          <cell r="AB1121">
            <v>6027</v>
          </cell>
          <cell r="AC1121">
            <v>6058</v>
          </cell>
          <cell r="AD1121">
            <v>6089</v>
          </cell>
          <cell r="AE1121">
            <v>6117</v>
          </cell>
          <cell r="AF1121">
            <v>6148</v>
          </cell>
          <cell r="AG1121">
            <v>6178</v>
          </cell>
          <cell r="AH1121">
            <v>6209</v>
          </cell>
          <cell r="AI1121">
            <v>6239</v>
          </cell>
          <cell r="AJ1121">
            <v>6270</v>
          </cell>
          <cell r="AK1121">
            <v>6301</v>
          </cell>
          <cell r="AL1121">
            <v>6331</v>
          </cell>
          <cell r="AM1121">
            <v>6362</v>
          </cell>
          <cell r="AN1121">
            <v>6392</v>
          </cell>
          <cell r="AO1121">
            <v>6423</v>
          </cell>
          <cell r="AP1121">
            <v>6454</v>
          </cell>
          <cell r="AQ1121">
            <v>6482</v>
          </cell>
          <cell r="AR1121">
            <v>6513</v>
          </cell>
        </row>
        <row r="1122">
          <cell r="A1122" t="str">
            <v>MYLAN LABS, INC.</v>
          </cell>
          <cell r="B1122" t="str">
            <v>TRIAMTERENE/HCTZ 10/1988 M/I</v>
          </cell>
          <cell r="C1122" t="str">
            <v>Sales $</v>
          </cell>
          <cell r="D1122" t="str">
            <v>10/1988 M/I</v>
          </cell>
          <cell r="F1122" t="str">
            <v>10</v>
          </cell>
          <cell r="G1122" t="str">
            <v>1988</v>
          </cell>
          <cell r="H1122" t="str">
            <v>10/1/1988</v>
          </cell>
          <cell r="I1122">
            <v>8247</v>
          </cell>
          <cell r="J1122">
            <v>8278</v>
          </cell>
          <cell r="K1122">
            <v>8308</v>
          </cell>
          <cell r="L1122">
            <v>8339</v>
          </cell>
          <cell r="M1122">
            <v>8370</v>
          </cell>
          <cell r="N1122">
            <v>8400</v>
          </cell>
          <cell r="O1122">
            <v>8431</v>
          </cell>
          <cell r="P1122">
            <v>8461</v>
          </cell>
          <cell r="Q1122">
            <v>8492</v>
          </cell>
          <cell r="R1122">
            <v>8523</v>
          </cell>
          <cell r="S1122">
            <v>8552</v>
          </cell>
          <cell r="T1122">
            <v>8583</v>
          </cell>
          <cell r="U1122">
            <v>8613</v>
          </cell>
          <cell r="V1122">
            <v>8644</v>
          </cell>
          <cell r="W1122">
            <v>8674</v>
          </cell>
          <cell r="X1122">
            <v>8705</v>
          </cell>
          <cell r="Y1122">
            <v>8736</v>
          </cell>
          <cell r="Z1122">
            <v>8766</v>
          </cell>
          <cell r="AA1122">
            <v>8797</v>
          </cell>
          <cell r="AB1122">
            <v>8827</v>
          </cell>
          <cell r="AC1122">
            <v>8858</v>
          </cell>
          <cell r="AD1122">
            <v>8889</v>
          </cell>
          <cell r="AE1122">
            <v>8917</v>
          </cell>
          <cell r="AF1122">
            <v>8948</v>
          </cell>
          <cell r="AG1122">
            <v>8978</v>
          </cell>
          <cell r="AH1122">
            <v>9009</v>
          </cell>
          <cell r="AI1122">
            <v>9039</v>
          </cell>
          <cell r="AJ1122">
            <v>9070</v>
          </cell>
          <cell r="AK1122">
            <v>9101</v>
          </cell>
          <cell r="AL1122">
            <v>9131</v>
          </cell>
          <cell r="AM1122">
            <v>9162</v>
          </cell>
          <cell r="AN1122">
            <v>9192</v>
          </cell>
          <cell r="AO1122">
            <v>9223</v>
          </cell>
          <cell r="AP1122">
            <v>9254</v>
          </cell>
          <cell r="AQ1122">
            <v>9282</v>
          </cell>
          <cell r="AR1122">
            <v>9313</v>
          </cell>
        </row>
        <row r="1123">
          <cell r="A1123" t="str">
            <v>MYLAN LABS, INC.</v>
          </cell>
          <cell r="B1123" t="str">
            <v>TRIFLUOPERAZIN HCL 01/2003 M/I</v>
          </cell>
          <cell r="C1123" t="str">
            <v>Sales $</v>
          </cell>
          <cell r="D1123" t="str">
            <v>01/2003 M/I</v>
          </cell>
          <cell r="F1123" t="str">
            <v>01</v>
          </cell>
          <cell r="G1123" t="str">
            <v>2003</v>
          </cell>
          <cell r="H1123" t="str">
            <v>01/1/2003</v>
          </cell>
          <cell r="I1123">
            <v>3042</v>
          </cell>
          <cell r="J1123">
            <v>3073</v>
          </cell>
          <cell r="K1123">
            <v>3103</v>
          </cell>
          <cell r="L1123">
            <v>3134</v>
          </cell>
          <cell r="M1123">
            <v>3165</v>
          </cell>
          <cell r="N1123">
            <v>3195</v>
          </cell>
          <cell r="O1123">
            <v>3226</v>
          </cell>
          <cell r="P1123">
            <v>3256</v>
          </cell>
          <cell r="Q1123">
            <v>3287</v>
          </cell>
          <cell r="R1123">
            <v>3318</v>
          </cell>
          <cell r="S1123">
            <v>3347</v>
          </cell>
          <cell r="T1123">
            <v>3378</v>
          </cell>
          <cell r="U1123">
            <v>3408</v>
          </cell>
          <cell r="V1123">
            <v>3439</v>
          </cell>
          <cell r="W1123">
            <v>3469</v>
          </cell>
          <cell r="X1123">
            <v>3500</v>
          </cell>
          <cell r="Y1123">
            <v>3531</v>
          </cell>
          <cell r="Z1123">
            <v>3561</v>
          </cell>
          <cell r="AA1123">
            <v>3592</v>
          </cell>
          <cell r="AB1123">
            <v>3622</v>
          </cell>
          <cell r="AC1123">
            <v>3653</v>
          </cell>
          <cell r="AD1123">
            <v>3684</v>
          </cell>
          <cell r="AE1123">
            <v>3712</v>
          </cell>
          <cell r="AF1123">
            <v>3743</v>
          </cell>
          <cell r="AG1123">
            <v>3773</v>
          </cell>
          <cell r="AH1123">
            <v>3804</v>
          </cell>
          <cell r="AI1123">
            <v>3834</v>
          </cell>
          <cell r="AJ1123">
            <v>3865</v>
          </cell>
          <cell r="AK1123">
            <v>3896</v>
          </cell>
          <cell r="AL1123">
            <v>3926</v>
          </cell>
          <cell r="AM1123">
            <v>3957</v>
          </cell>
          <cell r="AN1123">
            <v>3987</v>
          </cell>
          <cell r="AO1123">
            <v>4018</v>
          </cell>
          <cell r="AP1123">
            <v>4049</v>
          </cell>
          <cell r="AQ1123">
            <v>4077</v>
          </cell>
          <cell r="AR1123">
            <v>4108</v>
          </cell>
        </row>
        <row r="1124">
          <cell r="A1124" t="str">
            <v>MYLAN LABS, INC.</v>
          </cell>
          <cell r="B1124" t="str">
            <v>TRIFLUOPERAZIN HCL 10/1997 MYN</v>
          </cell>
          <cell r="C1124" t="str">
            <v>Sales $</v>
          </cell>
          <cell r="D1124" t="str">
            <v>10/1997 MYN</v>
          </cell>
          <cell r="F1124" t="str">
            <v>10</v>
          </cell>
          <cell r="G1124" t="str">
            <v>1997</v>
          </cell>
          <cell r="H1124" t="str">
            <v>10/1/1997</v>
          </cell>
          <cell r="I1124">
            <v>4960</v>
          </cell>
          <cell r="J1124">
            <v>4991</v>
          </cell>
          <cell r="K1124">
            <v>5021</v>
          </cell>
          <cell r="L1124">
            <v>5052</v>
          </cell>
          <cell r="M1124">
            <v>5083</v>
          </cell>
          <cell r="N1124">
            <v>5113</v>
          </cell>
          <cell r="O1124">
            <v>5144</v>
          </cell>
          <cell r="P1124">
            <v>5174</v>
          </cell>
          <cell r="Q1124">
            <v>5205</v>
          </cell>
          <cell r="R1124">
            <v>5236</v>
          </cell>
          <cell r="S1124">
            <v>5265</v>
          </cell>
          <cell r="T1124">
            <v>5296</v>
          </cell>
          <cell r="U1124">
            <v>5326</v>
          </cell>
          <cell r="V1124">
            <v>5357</v>
          </cell>
          <cell r="W1124">
            <v>5387</v>
          </cell>
          <cell r="X1124">
            <v>5418</v>
          </cell>
          <cell r="Y1124">
            <v>5449</v>
          </cell>
          <cell r="Z1124">
            <v>5479</v>
          </cell>
          <cell r="AA1124">
            <v>5510</v>
          </cell>
          <cell r="AB1124">
            <v>5540</v>
          </cell>
          <cell r="AC1124">
            <v>5571</v>
          </cell>
          <cell r="AD1124">
            <v>5602</v>
          </cell>
          <cell r="AE1124">
            <v>5630</v>
          </cell>
          <cell r="AF1124">
            <v>5661</v>
          </cell>
          <cell r="AG1124">
            <v>5691</v>
          </cell>
          <cell r="AH1124">
            <v>5722</v>
          </cell>
          <cell r="AI1124">
            <v>5752</v>
          </cell>
          <cell r="AJ1124">
            <v>5783</v>
          </cell>
          <cell r="AK1124">
            <v>5814</v>
          </cell>
          <cell r="AL1124">
            <v>5844</v>
          </cell>
          <cell r="AM1124">
            <v>5875</v>
          </cell>
          <cell r="AN1124">
            <v>5905</v>
          </cell>
          <cell r="AO1124">
            <v>5936</v>
          </cell>
          <cell r="AP1124">
            <v>5967</v>
          </cell>
          <cell r="AQ1124">
            <v>5995</v>
          </cell>
          <cell r="AR1124">
            <v>6026</v>
          </cell>
        </row>
        <row r="1125">
          <cell r="A1125" t="str">
            <v>MYLAN LABS, INC.</v>
          </cell>
          <cell r="B1125" t="str">
            <v>URSODIOL 03/2010 MYN</v>
          </cell>
          <cell r="C1125" t="str">
            <v>Sales $</v>
          </cell>
          <cell r="D1125" t="str">
            <v>03/2010 MYN</v>
          </cell>
          <cell r="F1125" t="str">
            <v>03</v>
          </cell>
          <cell r="G1125" t="str">
            <v>2010</v>
          </cell>
          <cell r="H1125" t="str">
            <v>03/1/2010</v>
          </cell>
          <cell r="I1125">
            <v>426</v>
          </cell>
          <cell r="J1125">
            <v>457</v>
          </cell>
          <cell r="K1125">
            <v>487</v>
          </cell>
          <cell r="L1125">
            <v>518</v>
          </cell>
          <cell r="M1125">
            <v>549</v>
          </cell>
          <cell r="N1125">
            <v>579</v>
          </cell>
          <cell r="O1125">
            <v>610</v>
          </cell>
          <cell r="P1125">
            <v>640</v>
          </cell>
          <cell r="Q1125">
            <v>671</v>
          </cell>
          <cell r="R1125">
            <v>702</v>
          </cell>
          <cell r="S1125">
            <v>731</v>
          </cell>
          <cell r="T1125">
            <v>762</v>
          </cell>
          <cell r="U1125">
            <v>792</v>
          </cell>
          <cell r="V1125">
            <v>823</v>
          </cell>
          <cell r="W1125">
            <v>853</v>
          </cell>
          <cell r="X1125">
            <v>884</v>
          </cell>
          <cell r="Y1125">
            <v>915</v>
          </cell>
          <cell r="Z1125">
            <v>945</v>
          </cell>
          <cell r="AA1125">
            <v>976</v>
          </cell>
          <cell r="AB1125">
            <v>1006</v>
          </cell>
          <cell r="AC1125">
            <v>1037</v>
          </cell>
          <cell r="AD1125">
            <v>1068</v>
          </cell>
          <cell r="AE1125">
            <v>1096</v>
          </cell>
          <cell r="AF1125">
            <v>1127</v>
          </cell>
          <cell r="AG1125">
            <v>1157</v>
          </cell>
          <cell r="AH1125">
            <v>1188</v>
          </cell>
          <cell r="AI1125">
            <v>1218</v>
          </cell>
          <cell r="AJ1125">
            <v>1249</v>
          </cell>
          <cell r="AK1125">
            <v>1280</v>
          </cell>
          <cell r="AL1125">
            <v>1310</v>
          </cell>
          <cell r="AM1125">
            <v>1341</v>
          </cell>
          <cell r="AN1125">
            <v>1371</v>
          </cell>
          <cell r="AO1125">
            <v>1402</v>
          </cell>
          <cell r="AP1125">
            <v>1433</v>
          </cell>
          <cell r="AQ1125">
            <v>1461</v>
          </cell>
          <cell r="AR1125">
            <v>1492</v>
          </cell>
        </row>
        <row r="1126">
          <cell r="A1126" t="str">
            <v>MYLAN LABS, INC.</v>
          </cell>
          <cell r="B1126" t="str">
            <v>Generics sales dollars (excludes EpiPen and Perforomist)</v>
          </cell>
          <cell r="C1126" t="str">
            <v>Sales $</v>
          </cell>
          <cell r="D1126" t="str">
            <v>09/2001 M/I</v>
          </cell>
          <cell r="F1126" t="str">
            <v>09</v>
          </cell>
          <cell r="G1126" t="str">
            <v>2001</v>
          </cell>
          <cell r="H1126" t="str">
            <v>09/1/2001</v>
          </cell>
          <cell r="I1126">
            <v>3529</v>
          </cell>
          <cell r="J1126">
            <v>3560</v>
          </cell>
          <cell r="K1126">
            <v>1259.881433</v>
          </cell>
          <cell r="L1126">
            <v>1301.090629</v>
          </cell>
          <cell r="M1126">
            <v>1347.633889</v>
          </cell>
          <cell r="N1126">
            <v>1333.963051</v>
          </cell>
          <cell r="O1126">
            <v>1306.9020290000001</v>
          </cell>
          <cell r="P1126">
            <v>1262.1057209999999</v>
          </cell>
          <cell r="Q1126">
            <v>1252.2755320000001</v>
          </cell>
          <cell r="R1126">
            <v>1251.7820879999999</v>
          </cell>
          <cell r="S1126">
            <v>1233.836687</v>
          </cell>
          <cell r="T1126">
            <v>1245.3496849999999</v>
          </cell>
          <cell r="U1126">
            <v>1241.876025</v>
          </cell>
          <cell r="V1126">
            <v>1247.5440900000001</v>
          </cell>
          <cell r="W1126">
            <v>1373.4921019999999</v>
          </cell>
          <cell r="X1126">
            <v>1428.5185369999999</v>
          </cell>
          <cell r="Y1126">
            <v>1504.9736499999999</v>
          </cell>
          <cell r="Z1126">
            <v>1435.835538</v>
          </cell>
          <cell r="AA1126">
            <v>1457.728848</v>
          </cell>
          <cell r="AB1126">
            <v>1459.645966</v>
          </cell>
          <cell r="AC1126">
            <v>1590.8279600000001</v>
          </cell>
          <cell r="AD1126">
            <v>1684.8367820000001</v>
          </cell>
          <cell r="AE1126">
            <v>1784.3558909999999</v>
          </cell>
          <cell r="AF1126">
            <v>1742.0171319999999</v>
          </cell>
          <cell r="AG1126">
            <v>1733.1043870000001</v>
          </cell>
          <cell r="AH1126">
            <v>1687.8491389999999</v>
          </cell>
          <cell r="AI1126">
            <v>1620.9747789999999</v>
          </cell>
          <cell r="AJ1126">
            <v>1576.034885</v>
          </cell>
          <cell r="AK1126">
            <v>1544.6757720000001</v>
          </cell>
          <cell r="AL1126">
            <v>1538.64366</v>
          </cell>
          <cell r="AM1126">
            <v>1546.1913139999999</v>
          </cell>
          <cell r="AN1126">
            <v>1580.6386869999999</v>
          </cell>
          <cell r="AO1126">
            <v>1711.3963269999999</v>
          </cell>
          <cell r="AP1126">
            <v>1742.2218869999999</v>
          </cell>
          <cell r="AQ1126">
            <v>1776.1261870000001</v>
          </cell>
          <cell r="AR1126">
            <v>1723.425393</v>
          </cell>
        </row>
        <row r="1127">
          <cell r="A1127" t="str">
            <v>MYLAN LABS, INC.</v>
          </cell>
          <cell r="B1127" t="str">
            <v>VALACYCLOVIR HCL 03/2011 M/I</v>
          </cell>
          <cell r="C1127" t="str">
            <v>Sales $</v>
          </cell>
          <cell r="D1127" t="str">
            <v>03/2011 M/I</v>
          </cell>
          <cell r="F1127" t="str">
            <v>03</v>
          </cell>
          <cell r="G1127" t="str">
            <v>2011</v>
          </cell>
          <cell r="H1127" t="str">
            <v>03/1/2011</v>
          </cell>
          <cell r="I1127">
            <v>61</v>
          </cell>
          <cell r="J1127">
            <v>92</v>
          </cell>
          <cell r="K1127">
            <v>122</v>
          </cell>
          <cell r="L1127">
            <v>153</v>
          </cell>
          <cell r="M1127">
            <v>184</v>
          </cell>
          <cell r="N1127">
            <v>214</v>
          </cell>
          <cell r="O1127">
            <v>245</v>
          </cell>
          <cell r="P1127">
            <v>275</v>
          </cell>
          <cell r="Q1127">
            <v>306</v>
          </cell>
          <cell r="R1127">
            <v>337</v>
          </cell>
          <cell r="S1127">
            <v>366</v>
          </cell>
          <cell r="T1127">
            <v>397</v>
          </cell>
          <cell r="U1127">
            <v>427</v>
          </cell>
          <cell r="V1127">
            <v>458</v>
          </cell>
          <cell r="W1127">
            <v>488</v>
          </cell>
          <cell r="X1127">
            <v>519</v>
          </cell>
          <cell r="Y1127">
            <v>550</v>
          </cell>
          <cell r="Z1127">
            <v>580</v>
          </cell>
          <cell r="AA1127">
            <v>611</v>
          </cell>
          <cell r="AB1127">
            <v>641</v>
          </cell>
          <cell r="AC1127">
            <v>672</v>
          </cell>
          <cell r="AD1127">
            <v>703</v>
          </cell>
          <cell r="AE1127">
            <v>731</v>
          </cell>
          <cell r="AF1127">
            <v>762</v>
          </cell>
          <cell r="AG1127">
            <v>792</v>
          </cell>
          <cell r="AH1127">
            <v>823</v>
          </cell>
          <cell r="AI1127">
            <v>853</v>
          </cell>
          <cell r="AJ1127">
            <v>884</v>
          </cell>
          <cell r="AK1127">
            <v>915</v>
          </cell>
          <cell r="AL1127">
            <v>945</v>
          </cell>
          <cell r="AM1127">
            <v>976</v>
          </cell>
          <cell r="AN1127">
            <v>1006</v>
          </cell>
          <cell r="AO1127">
            <v>1037</v>
          </cell>
          <cell r="AP1127">
            <v>1068</v>
          </cell>
          <cell r="AQ1127">
            <v>1096</v>
          </cell>
          <cell r="AR1127">
            <v>1127</v>
          </cell>
        </row>
        <row r="1128">
          <cell r="A1128" t="str">
            <v>MYLAN LABS, INC.</v>
          </cell>
          <cell r="B1128" t="str">
            <v>VALACYCLOVIR HCL 05/2010 MYN</v>
          </cell>
          <cell r="C1128" t="str">
            <v>Sales $</v>
          </cell>
          <cell r="D1128" t="str">
            <v>05/2010 MYN</v>
          </cell>
          <cell r="F1128" t="str">
            <v>05</v>
          </cell>
          <cell r="G1128" t="str">
            <v>2010</v>
          </cell>
          <cell r="H1128" t="str">
            <v>05/1/2010</v>
          </cell>
          <cell r="I1128">
            <v>365</v>
          </cell>
          <cell r="J1128">
            <v>396</v>
          </cell>
          <cell r="K1128">
            <v>426</v>
          </cell>
          <cell r="L1128">
            <v>457</v>
          </cell>
          <cell r="M1128">
            <v>488</v>
          </cell>
          <cell r="N1128">
            <v>518</v>
          </cell>
          <cell r="O1128">
            <v>549</v>
          </cell>
          <cell r="P1128">
            <v>579</v>
          </cell>
          <cell r="Q1128">
            <v>610</v>
          </cell>
          <cell r="R1128">
            <v>641</v>
          </cell>
          <cell r="S1128">
            <v>670</v>
          </cell>
          <cell r="T1128">
            <v>701</v>
          </cell>
          <cell r="U1128">
            <v>731</v>
          </cell>
          <cell r="V1128">
            <v>762</v>
          </cell>
          <cell r="W1128">
            <v>792</v>
          </cell>
          <cell r="X1128">
            <v>823</v>
          </cell>
          <cell r="Y1128">
            <v>854</v>
          </cell>
          <cell r="Z1128">
            <v>884</v>
          </cell>
          <cell r="AA1128">
            <v>915</v>
          </cell>
          <cell r="AB1128">
            <v>945</v>
          </cell>
          <cell r="AC1128">
            <v>976</v>
          </cell>
          <cell r="AD1128">
            <v>1007</v>
          </cell>
          <cell r="AE1128">
            <v>1035</v>
          </cell>
          <cell r="AF1128">
            <v>1066</v>
          </cell>
          <cell r="AG1128">
            <v>1096</v>
          </cell>
          <cell r="AH1128">
            <v>1127</v>
          </cell>
          <cell r="AI1128">
            <v>1157</v>
          </cell>
          <cell r="AJ1128">
            <v>1188</v>
          </cell>
          <cell r="AK1128">
            <v>1219</v>
          </cell>
          <cell r="AL1128">
            <v>1249</v>
          </cell>
          <cell r="AM1128">
            <v>1280</v>
          </cell>
          <cell r="AN1128">
            <v>1310</v>
          </cell>
          <cell r="AO1128">
            <v>1341</v>
          </cell>
          <cell r="AP1128">
            <v>1372</v>
          </cell>
          <cell r="AQ1128">
            <v>1400</v>
          </cell>
          <cell r="AR1128">
            <v>1431</v>
          </cell>
        </row>
        <row r="1129">
          <cell r="A1129" t="str">
            <v>MYLAN LABS, INC.</v>
          </cell>
          <cell r="B1129" t="str">
            <v>VALPROIC ACID 01/2003 M/I</v>
          </cell>
          <cell r="C1129" t="str">
            <v>Sales $</v>
          </cell>
          <cell r="D1129" t="str">
            <v>01/2003 M/I</v>
          </cell>
          <cell r="F1129" t="str">
            <v>01</v>
          </cell>
          <cell r="G1129" t="str">
            <v>2003</v>
          </cell>
          <cell r="H1129" t="str">
            <v>01/1/2003</v>
          </cell>
          <cell r="I1129">
            <v>3042</v>
          </cell>
          <cell r="J1129">
            <v>3073</v>
          </cell>
          <cell r="K1129">
            <v>3103</v>
          </cell>
          <cell r="L1129">
            <v>3134</v>
          </cell>
          <cell r="M1129">
            <v>3165</v>
          </cell>
          <cell r="N1129">
            <v>3195</v>
          </cell>
          <cell r="O1129">
            <v>3226</v>
          </cell>
          <cell r="P1129">
            <v>3256</v>
          </cell>
          <cell r="Q1129">
            <v>3287</v>
          </cell>
          <cell r="R1129">
            <v>3318</v>
          </cell>
          <cell r="S1129">
            <v>3347</v>
          </cell>
          <cell r="T1129">
            <v>3378</v>
          </cell>
          <cell r="U1129">
            <v>3408</v>
          </cell>
          <cell r="V1129">
            <v>3439</v>
          </cell>
          <cell r="W1129">
            <v>3469</v>
          </cell>
          <cell r="X1129">
            <v>3500</v>
          </cell>
          <cell r="Y1129">
            <v>3531</v>
          </cell>
          <cell r="Z1129">
            <v>3561</v>
          </cell>
          <cell r="AA1129">
            <v>3592</v>
          </cell>
          <cell r="AB1129">
            <v>3622</v>
          </cell>
          <cell r="AC1129">
            <v>3653</v>
          </cell>
          <cell r="AD1129">
            <v>3684</v>
          </cell>
          <cell r="AE1129">
            <v>3712</v>
          </cell>
          <cell r="AF1129">
            <v>3743</v>
          </cell>
          <cell r="AG1129">
            <v>3773</v>
          </cell>
          <cell r="AH1129">
            <v>3804</v>
          </cell>
          <cell r="AI1129">
            <v>3834</v>
          </cell>
          <cell r="AJ1129">
            <v>3865</v>
          </cell>
          <cell r="AK1129">
            <v>3896</v>
          </cell>
          <cell r="AL1129">
            <v>3926</v>
          </cell>
          <cell r="AM1129">
            <v>3957</v>
          </cell>
          <cell r="AN1129">
            <v>3987</v>
          </cell>
          <cell r="AO1129">
            <v>4018</v>
          </cell>
          <cell r="AP1129">
            <v>4049</v>
          </cell>
          <cell r="AQ1129">
            <v>4077</v>
          </cell>
          <cell r="AR1129">
            <v>4108</v>
          </cell>
        </row>
        <row r="1130">
          <cell r="A1130" t="str">
            <v>MYLAN LABS, INC.</v>
          </cell>
          <cell r="B1130" t="str">
            <v>VALSARTAN-HCTZ 05/2013 M/I</v>
          </cell>
          <cell r="C1130" t="str">
            <v>Sales $</v>
          </cell>
          <cell r="D1130" t="str">
            <v>05/2013 M/I</v>
          </cell>
          <cell r="F1130" t="str">
            <v>05</v>
          </cell>
          <cell r="G1130" t="str">
            <v>2013</v>
          </cell>
          <cell r="H1130" t="str">
            <v>05/1/2013</v>
          </cell>
          <cell r="I1130">
            <v>-731</v>
          </cell>
          <cell r="J1130">
            <v>-700</v>
          </cell>
          <cell r="K1130">
            <v>-670</v>
          </cell>
          <cell r="L1130">
            <v>-639</v>
          </cell>
          <cell r="M1130">
            <v>-608</v>
          </cell>
          <cell r="N1130">
            <v>-578</v>
          </cell>
          <cell r="O1130">
            <v>-547</v>
          </cell>
          <cell r="P1130">
            <v>-517</v>
          </cell>
          <cell r="Q1130">
            <v>-486</v>
          </cell>
          <cell r="R1130">
            <v>-455</v>
          </cell>
          <cell r="S1130">
            <v>-426</v>
          </cell>
          <cell r="T1130">
            <v>-395</v>
          </cell>
          <cell r="U1130">
            <v>-365</v>
          </cell>
          <cell r="V1130">
            <v>-334</v>
          </cell>
          <cell r="W1130">
            <v>-304</v>
          </cell>
          <cell r="X1130">
            <v>-273</v>
          </cell>
          <cell r="Y1130">
            <v>-242</v>
          </cell>
          <cell r="Z1130">
            <v>-212</v>
          </cell>
          <cell r="AA1130">
            <v>-181</v>
          </cell>
          <cell r="AB1130">
            <v>-151</v>
          </cell>
          <cell r="AC1130">
            <v>-120</v>
          </cell>
          <cell r="AD1130">
            <v>-89</v>
          </cell>
          <cell r="AE1130">
            <v>-61</v>
          </cell>
          <cell r="AF1130">
            <v>-30</v>
          </cell>
          <cell r="AG1130">
            <v>0</v>
          </cell>
          <cell r="AH1130">
            <v>31</v>
          </cell>
          <cell r="AI1130">
            <v>61</v>
          </cell>
          <cell r="AJ1130">
            <v>92</v>
          </cell>
          <cell r="AK1130">
            <v>123</v>
          </cell>
          <cell r="AL1130">
            <v>153</v>
          </cell>
          <cell r="AM1130">
            <v>184</v>
          </cell>
          <cell r="AN1130">
            <v>214</v>
          </cell>
          <cell r="AO1130">
            <v>245</v>
          </cell>
          <cell r="AP1130">
            <v>276</v>
          </cell>
          <cell r="AQ1130">
            <v>304</v>
          </cell>
          <cell r="AR1130">
            <v>335</v>
          </cell>
        </row>
        <row r="1131">
          <cell r="A1131" t="str">
            <v>MYLAN LABS, INC.</v>
          </cell>
          <cell r="B1131" t="str">
            <v>VALSARTAN-HCTZ 09/2012 MYN</v>
          </cell>
          <cell r="C1131" t="str">
            <v>Sales $</v>
          </cell>
          <cell r="D1131" t="str">
            <v>09/2012 MYN</v>
          </cell>
          <cell r="F1131" t="str">
            <v>09</v>
          </cell>
          <cell r="G1131" t="str">
            <v>2012</v>
          </cell>
          <cell r="H1131" t="str">
            <v>09/1/2012</v>
          </cell>
          <cell r="I1131">
            <v>-489</v>
          </cell>
          <cell r="J1131">
            <v>-458</v>
          </cell>
          <cell r="K1131">
            <v>-428</v>
          </cell>
          <cell r="L1131">
            <v>-397</v>
          </cell>
          <cell r="M1131">
            <v>-366</v>
          </cell>
          <cell r="N1131">
            <v>-336</v>
          </cell>
          <cell r="O1131">
            <v>-305</v>
          </cell>
          <cell r="P1131">
            <v>-275</v>
          </cell>
          <cell r="Q1131">
            <v>-244</v>
          </cell>
          <cell r="R1131">
            <v>-213</v>
          </cell>
          <cell r="S1131">
            <v>-184</v>
          </cell>
          <cell r="T1131">
            <v>-153</v>
          </cell>
          <cell r="U1131">
            <v>-123</v>
          </cell>
          <cell r="V1131">
            <v>-92</v>
          </cell>
          <cell r="W1131">
            <v>-62</v>
          </cell>
          <cell r="X1131">
            <v>-31</v>
          </cell>
          <cell r="Y1131">
            <v>0</v>
          </cell>
          <cell r="Z1131">
            <v>30</v>
          </cell>
          <cell r="AA1131">
            <v>61</v>
          </cell>
          <cell r="AB1131">
            <v>91</v>
          </cell>
          <cell r="AC1131">
            <v>122</v>
          </cell>
          <cell r="AD1131">
            <v>153</v>
          </cell>
          <cell r="AE1131">
            <v>181</v>
          </cell>
          <cell r="AF1131">
            <v>212</v>
          </cell>
          <cell r="AG1131">
            <v>242</v>
          </cell>
          <cell r="AH1131">
            <v>273</v>
          </cell>
          <cell r="AI1131">
            <v>303</v>
          </cell>
          <cell r="AJ1131">
            <v>334</v>
          </cell>
          <cell r="AK1131">
            <v>365</v>
          </cell>
          <cell r="AL1131">
            <v>395</v>
          </cell>
          <cell r="AM1131">
            <v>426</v>
          </cell>
          <cell r="AN1131">
            <v>456</v>
          </cell>
          <cell r="AO1131">
            <v>487</v>
          </cell>
          <cell r="AP1131">
            <v>518</v>
          </cell>
          <cell r="AQ1131">
            <v>546</v>
          </cell>
          <cell r="AR1131">
            <v>577</v>
          </cell>
        </row>
        <row r="1132">
          <cell r="A1132" t="str">
            <v>MYLAN LABS, INC.</v>
          </cell>
          <cell r="B1132" t="str">
            <v>VANCOMYCIN HCL 09/2010 M/I</v>
          </cell>
          <cell r="C1132" t="str">
            <v>Sales $</v>
          </cell>
          <cell r="D1132" t="str">
            <v>09/2010 M/I</v>
          </cell>
          <cell r="F1132" t="str">
            <v>09</v>
          </cell>
          <cell r="G1132" t="str">
            <v>2010</v>
          </cell>
          <cell r="H1132" t="str">
            <v>09/1/2010</v>
          </cell>
          <cell r="I1132">
            <v>242</v>
          </cell>
          <cell r="J1132">
            <v>273</v>
          </cell>
          <cell r="K1132">
            <v>303</v>
          </cell>
          <cell r="L1132">
            <v>334</v>
          </cell>
          <cell r="M1132">
            <v>365</v>
          </cell>
          <cell r="N1132">
            <v>395</v>
          </cell>
          <cell r="O1132">
            <v>426</v>
          </cell>
          <cell r="P1132">
            <v>456</v>
          </cell>
          <cell r="Q1132">
            <v>487</v>
          </cell>
          <cell r="R1132">
            <v>518</v>
          </cell>
          <cell r="S1132">
            <v>547</v>
          </cell>
          <cell r="T1132">
            <v>578</v>
          </cell>
          <cell r="U1132">
            <v>608</v>
          </cell>
          <cell r="V1132">
            <v>639</v>
          </cell>
          <cell r="W1132">
            <v>669</v>
          </cell>
          <cell r="X1132">
            <v>700</v>
          </cell>
          <cell r="Y1132">
            <v>731</v>
          </cell>
          <cell r="Z1132">
            <v>761</v>
          </cell>
          <cell r="AA1132">
            <v>792</v>
          </cell>
          <cell r="AB1132">
            <v>822</v>
          </cell>
          <cell r="AC1132">
            <v>853</v>
          </cell>
          <cell r="AD1132">
            <v>884</v>
          </cell>
          <cell r="AE1132">
            <v>912</v>
          </cell>
          <cell r="AF1132">
            <v>943</v>
          </cell>
          <cell r="AG1132">
            <v>973</v>
          </cell>
          <cell r="AH1132">
            <v>1004</v>
          </cell>
          <cell r="AI1132">
            <v>1034</v>
          </cell>
          <cell r="AJ1132">
            <v>1065</v>
          </cell>
          <cell r="AK1132">
            <v>1096</v>
          </cell>
          <cell r="AL1132">
            <v>1126</v>
          </cell>
          <cell r="AM1132">
            <v>1157</v>
          </cell>
          <cell r="AN1132">
            <v>1187</v>
          </cell>
          <cell r="AO1132">
            <v>1218</v>
          </cell>
          <cell r="AP1132">
            <v>1249</v>
          </cell>
          <cell r="AQ1132">
            <v>1277</v>
          </cell>
          <cell r="AR1132">
            <v>1308</v>
          </cell>
        </row>
        <row r="1133">
          <cell r="A1133" t="str">
            <v>MYLAN LABS, INC.</v>
          </cell>
          <cell r="B1133" t="str">
            <v>VECURONIUM BR  M/I</v>
          </cell>
          <cell r="C1133" t="str">
            <v>Sales $</v>
          </cell>
          <cell r="D1133" t="str">
            <v>IUM BR  M/I</v>
          </cell>
          <cell r="F1133" t="str">
            <v>IU</v>
          </cell>
          <cell r="G1133" t="str">
            <v xml:space="preserve"> BR </v>
          </cell>
          <cell r="H1133" t="str">
            <v xml:space="preserve">IU/1/ BR </v>
          </cell>
          <cell r="I1133" t="e">
            <v>#VALUE!</v>
          </cell>
          <cell r="J1133" t="e">
            <v>#VALUE!</v>
          </cell>
          <cell r="K1133" t="e">
            <v>#VALUE!</v>
          </cell>
          <cell r="L1133" t="e">
            <v>#VALUE!</v>
          </cell>
          <cell r="M1133" t="e">
            <v>#VALUE!</v>
          </cell>
          <cell r="N1133" t="e">
            <v>#VALUE!</v>
          </cell>
          <cell r="O1133" t="e">
            <v>#VALUE!</v>
          </cell>
          <cell r="P1133" t="e">
            <v>#VALUE!</v>
          </cell>
          <cell r="Q1133" t="e">
            <v>#VALUE!</v>
          </cell>
          <cell r="R1133" t="e">
            <v>#VALUE!</v>
          </cell>
          <cell r="S1133" t="e">
            <v>#VALUE!</v>
          </cell>
          <cell r="T1133" t="e">
            <v>#VALUE!</v>
          </cell>
          <cell r="U1133" t="e">
            <v>#VALUE!</v>
          </cell>
          <cell r="V1133" t="e">
            <v>#VALUE!</v>
          </cell>
          <cell r="W1133" t="e">
            <v>#VALUE!</v>
          </cell>
          <cell r="X1133" t="e">
            <v>#VALUE!</v>
          </cell>
          <cell r="Y1133" t="e">
            <v>#VALUE!</v>
          </cell>
          <cell r="Z1133" t="e">
            <v>#VALUE!</v>
          </cell>
          <cell r="AA1133" t="e">
            <v>#VALUE!</v>
          </cell>
          <cell r="AB1133" t="e">
            <v>#VALUE!</v>
          </cell>
          <cell r="AC1133" t="e">
            <v>#VALUE!</v>
          </cell>
          <cell r="AD1133" t="e">
            <v>#VALUE!</v>
          </cell>
          <cell r="AE1133" t="e">
            <v>#VALUE!</v>
          </cell>
          <cell r="AF1133" t="e">
            <v>#VALUE!</v>
          </cell>
          <cell r="AG1133" t="e">
            <v>#VALUE!</v>
          </cell>
          <cell r="AH1133" t="e">
            <v>#VALUE!</v>
          </cell>
          <cell r="AI1133" t="e">
            <v>#VALUE!</v>
          </cell>
          <cell r="AJ1133" t="e">
            <v>#VALUE!</v>
          </cell>
          <cell r="AK1133" t="e">
            <v>#VALUE!</v>
          </cell>
          <cell r="AL1133" t="e">
            <v>#VALUE!</v>
          </cell>
          <cell r="AM1133" t="e">
            <v>#VALUE!</v>
          </cell>
          <cell r="AN1133" t="e">
            <v>#VALUE!</v>
          </cell>
          <cell r="AO1133" t="e">
            <v>#VALUE!</v>
          </cell>
          <cell r="AP1133" t="e">
            <v>#VALUE!</v>
          </cell>
          <cell r="AQ1133" t="e">
            <v>#VALUE!</v>
          </cell>
          <cell r="AR1133" t="e">
            <v>#VALUE!</v>
          </cell>
        </row>
        <row r="1134">
          <cell r="A1134" t="str">
            <v>MYLAN LABS, INC.</v>
          </cell>
          <cell r="B1134" t="str">
            <v>VENLAFAXINE HCL 06/2008 MYN</v>
          </cell>
          <cell r="C1134" t="str">
            <v>Sales $</v>
          </cell>
          <cell r="D1134" t="str">
            <v>06/2008 MYN</v>
          </cell>
          <cell r="F1134" t="str">
            <v>06</v>
          </cell>
          <cell r="G1134" t="str">
            <v>2008</v>
          </cell>
          <cell r="H1134" t="str">
            <v>06/1/2008</v>
          </cell>
          <cell r="I1134">
            <v>1064</v>
          </cell>
          <cell r="J1134">
            <v>1095</v>
          </cell>
          <cell r="K1134">
            <v>1125</v>
          </cell>
          <cell r="L1134">
            <v>1156</v>
          </cell>
          <cell r="M1134">
            <v>1187</v>
          </cell>
          <cell r="N1134">
            <v>1217</v>
          </cell>
          <cell r="O1134">
            <v>1248</v>
          </cell>
          <cell r="P1134">
            <v>1278</v>
          </cell>
          <cell r="Q1134">
            <v>1309</v>
          </cell>
          <cell r="R1134">
            <v>1340</v>
          </cell>
          <cell r="S1134">
            <v>1369</v>
          </cell>
          <cell r="T1134">
            <v>1400</v>
          </cell>
          <cell r="U1134">
            <v>1430</v>
          </cell>
          <cell r="V1134">
            <v>1461</v>
          </cell>
          <cell r="W1134">
            <v>1491</v>
          </cell>
          <cell r="X1134">
            <v>1522</v>
          </cell>
          <cell r="Y1134">
            <v>1553</v>
          </cell>
          <cell r="Z1134">
            <v>1583</v>
          </cell>
          <cell r="AA1134">
            <v>1614</v>
          </cell>
          <cell r="AB1134">
            <v>1644</v>
          </cell>
          <cell r="AC1134">
            <v>1675</v>
          </cell>
          <cell r="AD1134">
            <v>1706</v>
          </cell>
          <cell r="AE1134">
            <v>1734</v>
          </cell>
          <cell r="AF1134">
            <v>1765</v>
          </cell>
          <cell r="AG1134">
            <v>1795</v>
          </cell>
          <cell r="AH1134">
            <v>1826</v>
          </cell>
          <cell r="AI1134">
            <v>1856</v>
          </cell>
          <cell r="AJ1134">
            <v>1887</v>
          </cell>
          <cell r="AK1134">
            <v>1918</v>
          </cell>
          <cell r="AL1134">
            <v>1948</v>
          </cell>
          <cell r="AM1134">
            <v>1979</v>
          </cell>
          <cell r="AN1134">
            <v>2009</v>
          </cell>
          <cell r="AO1134">
            <v>2040</v>
          </cell>
          <cell r="AP1134">
            <v>2071</v>
          </cell>
          <cell r="AQ1134">
            <v>2099</v>
          </cell>
          <cell r="AR1134">
            <v>2130</v>
          </cell>
        </row>
        <row r="1135">
          <cell r="A1135" t="str">
            <v>MYLAN LABS, INC.</v>
          </cell>
          <cell r="B1135" t="str">
            <v>VENLAFAXINE HCL 08/2008 M/I</v>
          </cell>
          <cell r="C1135" t="str">
            <v>Sales $</v>
          </cell>
          <cell r="D1135" t="str">
            <v>08/2008 M/I</v>
          </cell>
          <cell r="F1135" t="str">
            <v>08</v>
          </cell>
          <cell r="G1135" t="str">
            <v>2008</v>
          </cell>
          <cell r="H1135" t="str">
            <v>08/1/2008</v>
          </cell>
          <cell r="I1135">
            <v>1003</v>
          </cell>
          <cell r="J1135">
            <v>1034</v>
          </cell>
          <cell r="K1135">
            <v>1064</v>
          </cell>
          <cell r="L1135">
            <v>1095</v>
          </cell>
          <cell r="M1135">
            <v>1126</v>
          </cell>
          <cell r="N1135">
            <v>1156</v>
          </cell>
          <cell r="O1135">
            <v>1187</v>
          </cell>
          <cell r="P1135">
            <v>1217</v>
          </cell>
          <cell r="Q1135">
            <v>1248</v>
          </cell>
          <cell r="R1135">
            <v>1279</v>
          </cell>
          <cell r="S1135">
            <v>1308</v>
          </cell>
          <cell r="T1135">
            <v>1339</v>
          </cell>
          <cell r="U1135">
            <v>1369</v>
          </cell>
          <cell r="V1135">
            <v>1400</v>
          </cell>
          <cell r="W1135">
            <v>1430</v>
          </cell>
          <cell r="X1135">
            <v>1461</v>
          </cell>
          <cell r="Y1135">
            <v>1492</v>
          </cell>
          <cell r="Z1135">
            <v>1522</v>
          </cell>
          <cell r="AA1135">
            <v>1553</v>
          </cell>
          <cell r="AB1135">
            <v>1583</v>
          </cell>
          <cell r="AC1135">
            <v>1614</v>
          </cell>
          <cell r="AD1135">
            <v>1645</v>
          </cell>
          <cell r="AE1135">
            <v>1673</v>
          </cell>
          <cell r="AF1135">
            <v>1704</v>
          </cell>
          <cell r="AG1135">
            <v>1734</v>
          </cell>
          <cell r="AH1135">
            <v>1765</v>
          </cell>
          <cell r="AI1135">
            <v>1795</v>
          </cell>
          <cell r="AJ1135">
            <v>1826</v>
          </cell>
          <cell r="AK1135">
            <v>1857</v>
          </cell>
          <cell r="AL1135">
            <v>1887</v>
          </cell>
          <cell r="AM1135">
            <v>1918</v>
          </cell>
          <cell r="AN1135">
            <v>1948</v>
          </cell>
          <cell r="AO1135">
            <v>1979</v>
          </cell>
          <cell r="AP1135">
            <v>2010</v>
          </cell>
          <cell r="AQ1135">
            <v>2038</v>
          </cell>
          <cell r="AR1135">
            <v>2069</v>
          </cell>
        </row>
        <row r="1136">
          <cell r="A1136" t="str">
            <v>MYLAN LABS, INC.</v>
          </cell>
          <cell r="B1136" t="str">
            <v>VENLAFAXINE HCL ER 06/2011 MYN</v>
          </cell>
          <cell r="C1136" t="str">
            <v>Sales $</v>
          </cell>
          <cell r="D1136" t="str">
            <v>06/2011 MYN</v>
          </cell>
          <cell r="F1136" t="str">
            <v>06</v>
          </cell>
          <cell r="G1136" t="str">
            <v>2011</v>
          </cell>
          <cell r="H1136" t="str">
            <v>06/1/2011</v>
          </cell>
          <cell r="I1136">
            <v>-31</v>
          </cell>
          <cell r="J1136">
            <v>0</v>
          </cell>
          <cell r="K1136">
            <v>30</v>
          </cell>
          <cell r="L1136">
            <v>61</v>
          </cell>
          <cell r="M1136">
            <v>92</v>
          </cell>
          <cell r="N1136">
            <v>122</v>
          </cell>
          <cell r="O1136">
            <v>153</v>
          </cell>
          <cell r="P1136">
            <v>183</v>
          </cell>
          <cell r="Q1136">
            <v>214</v>
          </cell>
          <cell r="R1136">
            <v>245</v>
          </cell>
          <cell r="S1136">
            <v>274</v>
          </cell>
          <cell r="T1136">
            <v>305</v>
          </cell>
          <cell r="U1136">
            <v>335</v>
          </cell>
          <cell r="V1136">
            <v>366</v>
          </cell>
          <cell r="W1136">
            <v>396</v>
          </cell>
          <cell r="X1136">
            <v>427</v>
          </cell>
          <cell r="Y1136">
            <v>458</v>
          </cell>
          <cell r="Z1136">
            <v>488</v>
          </cell>
          <cell r="AA1136">
            <v>519</v>
          </cell>
          <cell r="AB1136">
            <v>549</v>
          </cell>
          <cell r="AC1136">
            <v>580</v>
          </cell>
          <cell r="AD1136">
            <v>611</v>
          </cell>
          <cell r="AE1136">
            <v>639</v>
          </cell>
          <cell r="AF1136">
            <v>670</v>
          </cell>
          <cell r="AG1136">
            <v>700</v>
          </cell>
          <cell r="AH1136">
            <v>731</v>
          </cell>
          <cell r="AI1136">
            <v>761</v>
          </cell>
          <cell r="AJ1136">
            <v>792</v>
          </cell>
          <cell r="AK1136">
            <v>823</v>
          </cell>
          <cell r="AL1136">
            <v>853</v>
          </cell>
          <cell r="AM1136">
            <v>884</v>
          </cell>
          <cell r="AN1136">
            <v>914</v>
          </cell>
          <cell r="AO1136">
            <v>945</v>
          </cell>
          <cell r="AP1136">
            <v>976</v>
          </cell>
          <cell r="AQ1136">
            <v>1004</v>
          </cell>
          <cell r="AR1136">
            <v>1035</v>
          </cell>
        </row>
        <row r="1137">
          <cell r="A1137" t="str">
            <v>MYLAN LABS, INC.</v>
          </cell>
          <cell r="B1137" t="str">
            <v>VENLAFAXINE HCL ER 07/2011 M/I</v>
          </cell>
          <cell r="C1137" t="str">
            <v>Sales $</v>
          </cell>
          <cell r="D1137" t="str">
            <v>07/2011 M/I</v>
          </cell>
          <cell r="F1137" t="str">
            <v>07</v>
          </cell>
          <cell r="G1137" t="str">
            <v>2011</v>
          </cell>
          <cell r="H1137" t="str">
            <v>07/1/2011</v>
          </cell>
          <cell r="I1137">
            <v>-61</v>
          </cell>
          <cell r="J1137">
            <v>-30</v>
          </cell>
          <cell r="K1137">
            <v>0</v>
          </cell>
          <cell r="L1137">
            <v>31</v>
          </cell>
          <cell r="M1137">
            <v>62</v>
          </cell>
          <cell r="N1137">
            <v>92</v>
          </cell>
          <cell r="O1137">
            <v>123</v>
          </cell>
          <cell r="P1137">
            <v>153</v>
          </cell>
          <cell r="Q1137">
            <v>184</v>
          </cell>
          <cell r="R1137">
            <v>215</v>
          </cell>
          <cell r="S1137">
            <v>244</v>
          </cell>
          <cell r="T1137">
            <v>275</v>
          </cell>
          <cell r="U1137">
            <v>305</v>
          </cell>
          <cell r="V1137">
            <v>336</v>
          </cell>
          <cell r="W1137">
            <v>366</v>
          </cell>
          <cell r="X1137">
            <v>397</v>
          </cell>
          <cell r="Y1137">
            <v>428</v>
          </cell>
          <cell r="Z1137">
            <v>458</v>
          </cell>
          <cell r="AA1137">
            <v>489</v>
          </cell>
          <cell r="AB1137">
            <v>519</v>
          </cell>
          <cell r="AC1137">
            <v>550</v>
          </cell>
          <cell r="AD1137">
            <v>581</v>
          </cell>
          <cell r="AE1137">
            <v>609</v>
          </cell>
          <cell r="AF1137">
            <v>640</v>
          </cell>
          <cell r="AG1137">
            <v>670</v>
          </cell>
          <cell r="AH1137">
            <v>701</v>
          </cell>
          <cell r="AI1137">
            <v>731</v>
          </cell>
          <cell r="AJ1137">
            <v>762</v>
          </cell>
          <cell r="AK1137">
            <v>793</v>
          </cell>
          <cell r="AL1137">
            <v>823</v>
          </cell>
          <cell r="AM1137">
            <v>854</v>
          </cell>
          <cell r="AN1137">
            <v>884</v>
          </cell>
          <cell r="AO1137">
            <v>915</v>
          </cell>
          <cell r="AP1137">
            <v>946</v>
          </cell>
          <cell r="AQ1137">
            <v>974</v>
          </cell>
          <cell r="AR1137">
            <v>1005</v>
          </cell>
        </row>
        <row r="1138">
          <cell r="A1138" t="str">
            <v>MYLAN LABS, INC.</v>
          </cell>
          <cell r="B1138" t="str">
            <v>VERAPAMIL HCL 04/1987 M/I</v>
          </cell>
          <cell r="C1138" t="str">
            <v>Sales $</v>
          </cell>
          <cell r="D1138" t="str">
            <v>04/1987 M/I</v>
          </cell>
          <cell r="F1138" t="str">
            <v>04</v>
          </cell>
          <cell r="G1138" t="str">
            <v>1987</v>
          </cell>
          <cell r="H1138" t="str">
            <v>04/1/1987</v>
          </cell>
          <cell r="I1138">
            <v>8796</v>
          </cell>
          <cell r="J1138">
            <v>8827</v>
          </cell>
          <cell r="K1138">
            <v>8857</v>
          </cell>
          <cell r="L1138">
            <v>8888</v>
          </cell>
          <cell r="M1138">
            <v>8919</v>
          </cell>
          <cell r="N1138">
            <v>8949</v>
          </cell>
          <cell r="O1138">
            <v>8980</v>
          </cell>
          <cell r="P1138">
            <v>9010</v>
          </cell>
          <cell r="Q1138">
            <v>9041</v>
          </cell>
          <cell r="R1138">
            <v>9072</v>
          </cell>
          <cell r="S1138">
            <v>9101</v>
          </cell>
          <cell r="T1138">
            <v>9132</v>
          </cell>
          <cell r="U1138">
            <v>9162</v>
          </cell>
          <cell r="V1138">
            <v>9193</v>
          </cell>
          <cell r="W1138">
            <v>9223</v>
          </cell>
          <cell r="X1138">
            <v>9254</v>
          </cell>
          <cell r="Y1138">
            <v>9285</v>
          </cell>
          <cell r="Z1138">
            <v>9315</v>
          </cell>
          <cell r="AA1138">
            <v>9346</v>
          </cell>
          <cell r="AB1138">
            <v>9376</v>
          </cell>
          <cell r="AC1138">
            <v>9407</v>
          </cell>
          <cell r="AD1138">
            <v>9438</v>
          </cell>
          <cell r="AE1138">
            <v>9466</v>
          </cell>
          <cell r="AF1138">
            <v>9497</v>
          </cell>
          <cell r="AG1138">
            <v>9527</v>
          </cell>
          <cell r="AH1138">
            <v>9558</v>
          </cell>
          <cell r="AI1138">
            <v>9588</v>
          </cell>
          <cell r="AJ1138">
            <v>9619</v>
          </cell>
          <cell r="AK1138">
            <v>9650</v>
          </cell>
          <cell r="AL1138">
            <v>9680</v>
          </cell>
          <cell r="AM1138">
            <v>9711</v>
          </cell>
          <cell r="AN1138">
            <v>9741</v>
          </cell>
          <cell r="AO1138">
            <v>9772</v>
          </cell>
          <cell r="AP1138">
            <v>9803</v>
          </cell>
          <cell r="AQ1138">
            <v>9831</v>
          </cell>
          <cell r="AR1138">
            <v>9862</v>
          </cell>
        </row>
        <row r="1139">
          <cell r="A1139" t="str">
            <v>MYLAN LABS, INC.</v>
          </cell>
          <cell r="B1139" t="str">
            <v>VERAPAMIL HCL 06/1989 MYN</v>
          </cell>
          <cell r="C1139" t="str">
            <v>Sales $</v>
          </cell>
          <cell r="D1139" t="str">
            <v>06/1989 MYN</v>
          </cell>
          <cell r="F1139" t="str">
            <v>06</v>
          </cell>
          <cell r="G1139" t="str">
            <v>1989</v>
          </cell>
          <cell r="H1139" t="str">
            <v>06/1/1989</v>
          </cell>
          <cell r="I1139">
            <v>8004</v>
          </cell>
          <cell r="J1139">
            <v>8035</v>
          </cell>
          <cell r="K1139">
            <v>8065</v>
          </cell>
          <cell r="L1139">
            <v>8096</v>
          </cell>
          <cell r="M1139">
            <v>8127</v>
          </cell>
          <cell r="N1139">
            <v>8157</v>
          </cell>
          <cell r="O1139">
            <v>8188</v>
          </cell>
          <cell r="P1139">
            <v>8218</v>
          </cell>
          <cell r="Q1139">
            <v>8249</v>
          </cell>
          <cell r="R1139">
            <v>8280</v>
          </cell>
          <cell r="S1139">
            <v>8309</v>
          </cell>
          <cell r="T1139">
            <v>8340</v>
          </cell>
          <cell r="U1139">
            <v>8370</v>
          </cell>
          <cell r="V1139">
            <v>8401</v>
          </cell>
          <cell r="W1139">
            <v>8431</v>
          </cell>
          <cell r="X1139">
            <v>8462</v>
          </cell>
          <cell r="Y1139">
            <v>8493</v>
          </cell>
          <cell r="Z1139">
            <v>8523</v>
          </cell>
          <cell r="AA1139">
            <v>8554</v>
          </cell>
          <cell r="AB1139">
            <v>8584</v>
          </cell>
          <cell r="AC1139">
            <v>8615</v>
          </cell>
          <cell r="AD1139">
            <v>8646</v>
          </cell>
          <cell r="AE1139">
            <v>8674</v>
          </cell>
          <cell r="AF1139">
            <v>8705</v>
          </cell>
          <cell r="AG1139">
            <v>8735</v>
          </cell>
          <cell r="AH1139">
            <v>8766</v>
          </cell>
          <cell r="AI1139">
            <v>8796</v>
          </cell>
          <cell r="AJ1139">
            <v>8827</v>
          </cell>
          <cell r="AK1139">
            <v>8858</v>
          </cell>
          <cell r="AL1139">
            <v>8888</v>
          </cell>
          <cell r="AM1139">
            <v>8919</v>
          </cell>
          <cell r="AN1139">
            <v>8949</v>
          </cell>
          <cell r="AO1139">
            <v>8980</v>
          </cell>
          <cell r="AP1139">
            <v>9011</v>
          </cell>
          <cell r="AQ1139">
            <v>9039</v>
          </cell>
          <cell r="AR1139">
            <v>9070</v>
          </cell>
        </row>
        <row r="1140">
          <cell r="A1140" t="str">
            <v>MYLAN LABS, INC.</v>
          </cell>
          <cell r="B1140" t="str">
            <v>VERAPAMIL SR 01/2003 M/I</v>
          </cell>
          <cell r="C1140" t="str">
            <v>Sales $</v>
          </cell>
          <cell r="D1140" t="str">
            <v>01/2003 M/I</v>
          </cell>
          <cell r="F1140" t="str">
            <v>01</v>
          </cell>
          <cell r="G1140" t="str">
            <v>2003</v>
          </cell>
          <cell r="H1140" t="str">
            <v>01/1/2003</v>
          </cell>
          <cell r="I1140">
            <v>3042</v>
          </cell>
          <cell r="J1140">
            <v>3073</v>
          </cell>
          <cell r="K1140">
            <v>3103</v>
          </cell>
          <cell r="L1140">
            <v>3134</v>
          </cell>
          <cell r="M1140">
            <v>3165</v>
          </cell>
          <cell r="N1140">
            <v>3195</v>
          </cell>
          <cell r="O1140">
            <v>3226</v>
          </cell>
          <cell r="P1140">
            <v>3256</v>
          </cell>
          <cell r="Q1140">
            <v>3287</v>
          </cell>
          <cell r="R1140">
            <v>3318</v>
          </cell>
          <cell r="S1140">
            <v>3347</v>
          </cell>
          <cell r="T1140">
            <v>3378</v>
          </cell>
          <cell r="U1140">
            <v>3408</v>
          </cell>
          <cell r="V1140">
            <v>3439</v>
          </cell>
          <cell r="W1140">
            <v>3469</v>
          </cell>
          <cell r="X1140">
            <v>3500</v>
          </cell>
          <cell r="Y1140">
            <v>3531</v>
          </cell>
          <cell r="Z1140">
            <v>3561</v>
          </cell>
          <cell r="AA1140">
            <v>3592</v>
          </cell>
          <cell r="AB1140">
            <v>3622</v>
          </cell>
          <cell r="AC1140">
            <v>3653</v>
          </cell>
          <cell r="AD1140">
            <v>3684</v>
          </cell>
          <cell r="AE1140">
            <v>3712</v>
          </cell>
          <cell r="AF1140">
            <v>3743</v>
          </cell>
          <cell r="AG1140">
            <v>3773</v>
          </cell>
          <cell r="AH1140">
            <v>3804</v>
          </cell>
          <cell r="AI1140">
            <v>3834</v>
          </cell>
          <cell r="AJ1140">
            <v>3865</v>
          </cell>
          <cell r="AK1140">
            <v>3896</v>
          </cell>
          <cell r="AL1140">
            <v>3926</v>
          </cell>
          <cell r="AM1140">
            <v>3957</v>
          </cell>
          <cell r="AN1140">
            <v>3987</v>
          </cell>
          <cell r="AO1140">
            <v>4018</v>
          </cell>
          <cell r="AP1140">
            <v>4049</v>
          </cell>
          <cell r="AQ1140">
            <v>4077</v>
          </cell>
          <cell r="AR1140">
            <v>4108</v>
          </cell>
        </row>
        <row r="1141">
          <cell r="A1141" t="str">
            <v>MYLAN LABS, INC.</v>
          </cell>
          <cell r="B1141" t="str">
            <v>VERAPAMIL SR 04/1996 MYN</v>
          </cell>
          <cell r="C1141" t="str">
            <v>Sales $</v>
          </cell>
          <cell r="D1141" t="str">
            <v>04/1996 MYN</v>
          </cell>
          <cell r="F1141" t="str">
            <v>04</v>
          </cell>
          <cell r="G1141" t="str">
            <v>1996</v>
          </cell>
          <cell r="H1141" t="str">
            <v>04/1/1996</v>
          </cell>
          <cell r="I1141">
            <v>5508</v>
          </cell>
          <cell r="J1141">
            <v>5539</v>
          </cell>
          <cell r="K1141">
            <v>5569</v>
          </cell>
          <cell r="L1141">
            <v>5600</v>
          </cell>
          <cell r="M1141">
            <v>5631</v>
          </cell>
          <cell r="N1141">
            <v>5661</v>
          </cell>
          <cell r="O1141">
            <v>5692</v>
          </cell>
          <cell r="P1141">
            <v>5722</v>
          </cell>
          <cell r="Q1141">
            <v>5753</v>
          </cell>
          <cell r="R1141">
            <v>5784</v>
          </cell>
          <cell r="S1141">
            <v>5813</v>
          </cell>
          <cell r="T1141">
            <v>5844</v>
          </cell>
          <cell r="U1141">
            <v>5874</v>
          </cell>
          <cell r="V1141">
            <v>5905</v>
          </cell>
          <cell r="W1141">
            <v>5935</v>
          </cell>
          <cell r="X1141">
            <v>5966</v>
          </cell>
          <cell r="Y1141">
            <v>5997</v>
          </cell>
          <cell r="Z1141">
            <v>6027</v>
          </cell>
          <cell r="AA1141">
            <v>6058</v>
          </cell>
          <cell r="AB1141">
            <v>6088</v>
          </cell>
          <cell r="AC1141">
            <v>6119</v>
          </cell>
          <cell r="AD1141">
            <v>6150</v>
          </cell>
          <cell r="AE1141">
            <v>6178</v>
          </cell>
          <cell r="AF1141">
            <v>6209</v>
          </cell>
          <cell r="AG1141">
            <v>6239</v>
          </cell>
          <cell r="AH1141">
            <v>6270</v>
          </cell>
          <cell r="AI1141">
            <v>6300</v>
          </cell>
          <cell r="AJ1141">
            <v>6331</v>
          </cell>
          <cell r="AK1141">
            <v>6362</v>
          </cell>
          <cell r="AL1141">
            <v>6392</v>
          </cell>
          <cell r="AM1141">
            <v>6423</v>
          </cell>
          <cell r="AN1141">
            <v>6453</v>
          </cell>
          <cell r="AO1141">
            <v>6484</v>
          </cell>
          <cell r="AP1141">
            <v>6515</v>
          </cell>
          <cell r="AQ1141">
            <v>6543</v>
          </cell>
          <cell r="AR1141">
            <v>6574</v>
          </cell>
        </row>
        <row r="1142">
          <cell r="A1142" t="str">
            <v>MYLAN LABS, INC.</v>
          </cell>
          <cell r="B1142" t="str">
            <v>VERAPAMIL SR PM 08/2007 MYN</v>
          </cell>
          <cell r="C1142" t="str">
            <v>Sales $</v>
          </cell>
          <cell r="D1142" t="str">
            <v>08/2007 MYN</v>
          </cell>
          <cell r="F1142" t="str">
            <v>08</v>
          </cell>
          <cell r="G1142" t="str">
            <v>2007</v>
          </cell>
          <cell r="H1142" t="str">
            <v>08/1/2007</v>
          </cell>
          <cell r="I1142">
            <v>1369</v>
          </cell>
          <cell r="J1142">
            <v>1400</v>
          </cell>
          <cell r="K1142">
            <v>1430</v>
          </cell>
          <cell r="L1142">
            <v>1461</v>
          </cell>
          <cell r="M1142">
            <v>1492</v>
          </cell>
          <cell r="N1142">
            <v>1522</v>
          </cell>
          <cell r="O1142">
            <v>1553</v>
          </cell>
          <cell r="P1142">
            <v>1583</v>
          </cell>
          <cell r="Q1142">
            <v>1614</v>
          </cell>
          <cell r="R1142">
            <v>1645</v>
          </cell>
          <cell r="S1142">
            <v>1674</v>
          </cell>
          <cell r="T1142">
            <v>1705</v>
          </cell>
          <cell r="U1142">
            <v>1735</v>
          </cell>
          <cell r="V1142">
            <v>1766</v>
          </cell>
          <cell r="W1142">
            <v>1796</v>
          </cell>
          <cell r="X1142">
            <v>1827</v>
          </cell>
          <cell r="Y1142">
            <v>1858</v>
          </cell>
          <cell r="Z1142">
            <v>1888</v>
          </cell>
          <cell r="AA1142">
            <v>1919</v>
          </cell>
          <cell r="AB1142">
            <v>1949</v>
          </cell>
          <cell r="AC1142">
            <v>1980</v>
          </cell>
          <cell r="AD1142">
            <v>2011</v>
          </cell>
          <cell r="AE1142">
            <v>2039</v>
          </cell>
          <cell r="AF1142">
            <v>2070</v>
          </cell>
          <cell r="AG1142">
            <v>2100</v>
          </cell>
          <cell r="AH1142">
            <v>2131</v>
          </cell>
          <cell r="AI1142">
            <v>2161</v>
          </cell>
          <cell r="AJ1142">
            <v>2192</v>
          </cell>
          <cell r="AK1142">
            <v>2223</v>
          </cell>
          <cell r="AL1142">
            <v>2253</v>
          </cell>
          <cell r="AM1142">
            <v>2284</v>
          </cell>
          <cell r="AN1142">
            <v>2314</v>
          </cell>
          <cell r="AO1142">
            <v>2345</v>
          </cell>
          <cell r="AP1142">
            <v>2376</v>
          </cell>
          <cell r="AQ1142">
            <v>2404</v>
          </cell>
          <cell r="AR1142">
            <v>2435</v>
          </cell>
        </row>
        <row r="1143">
          <cell r="A1143" t="str">
            <v>MYLAN LABS, INC.</v>
          </cell>
          <cell r="B1143" t="str">
            <v>VIT C 11/2003 M/I</v>
          </cell>
          <cell r="C1143" t="str">
            <v>Sales $</v>
          </cell>
          <cell r="D1143" t="str">
            <v>11/2003 M/I</v>
          </cell>
          <cell r="F1143" t="str">
            <v>11</v>
          </cell>
          <cell r="G1143" t="str">
            <v>2003</v>
          </cell>
          <cell r="H1143" t="str">
            <v>11/1/2003</v>
          </cell>
          <cell r="I1143">
            <v>2738</v>
          </cell>
          <cell r="J1143">
            <v>2769</v>
          </cell>
          <cell r="K1143">
            <v>2799</v>
          </cell>
          <cell r="L1143">
            <v>2830</v>
          </cell>
          <cell r="M1143">
            <v>2861</v>
          </cell>
          <cell r="N1143">
            <v>2891</v>
          </cell>
          <cell r="O1143">
            <v>2922</v>
          </cell>
          <cell r="P1143">
            <v>2952</v>
          </cell>
          <cell r="Q1143">
            <v>2983</v>
          </cell>
          <cell r="R1143">
            <v>3014</v>
          </cell>
          <cell r="S1143">
            <v>3043</v>
          </cell>
          <cell r="T1143">
            <v>3074</v>
          </cell>
          <cell r="U1143">
            <v>3104</v>
          </cell>
          <cell r="V1143">
            <v>3135</v>
          </cell>
          <cell r="W1143">
            <v>3165</v>
          </cell>
          <cell r="X1143">
            <v>3196</v>
          </cell>
          <cell r="Y1143">
            <v>3227</v>
          </cell>
          <cell r="Z1143">
            <v>3257</v>
          </cell>
          <cell r="AA1143">
            <v>3288</v>
          </cell>
          <cell r="AB1143">
            <v>3318</v>
          </cell>
          <cell r="AC1143">
            <v>3349</v>
          </cell>
          <cell r="AD1143">
            <v>3380</v>
          </cell>
          <cell r="AE1143">
            <v>3408</v>
          </cell>
          <cell r="AF1143">
            <v>3439</v>
          </cell>
          <cell r="AG1143">
            <v>3469</v>
          </cell>
          <cell r="AH1143">
            <v>3500</v>
          </cell>
          <cell r="AI1143">
            <v>3530</v>
          </cell>
          <cell r="AJ1143">
            <v>3561</v>
          </cell>
          <cell r="AK1143">
            <v>3592</v>
          </cell>
          <cell r="AL1143">
            <v>3622</v>
          </cell>
          <cell r="AM1143">
            <v>3653</v>
          </cell>
          <cell r="AN1143">
            <v>3683</v>
          </cell>
          <cell r="AO1143">
            <v>3714</v>
          </cell>
          <cell r="AP1143">
            <v>3745</v>
          </cell>
          <cell r="AQ1143">
            <v>3773</v>
          </cell>
          <cell r="AR1143">
            <v>3804</v>
          </cell>
        </row>
        <row r="1144">
          <cell r="A1144" t="str">
            <v>MYLAN LABS, INC.</v>
          </cell>
          <cell r="B1144" t="str">
            <v>VORICONAZOLE 02/2011 MYN</v>
          </cell>
          <cell r="C1144" t="str">
            <v>Sales $</v>
          </cell>
          <cell r="D1144" t="str">
            <v>02/2011 MYN</v>
          </cell>
          <cell r="F1144" t="str">
            <v>02</v>
          </cell>
          <cell r="G1144" t="str">
            <v>2011</v>
          </cell>
          <cell r="H1144" t="str">
            <v>02/1/2011</v>
          </cell>
          <cell r="I1144">
            <v>89</v>
          </cell>
          <cell r="J1144">
            <v>120</v>
          </cell>
          <cell r="K1144">
            <v>150</v>
          </cell>
          <cell r="L1144">
            <v>181</v>
          </cell>
          <cell r="M1144">
            <v>212</v>
          </cell>
          <cell r="N1144">
            <v>242</v>
          </cell>
          <cell r="O1144">
            <v>273</v>
          </cell>
          <cell r="P1144">
            <v>303</v>
          </cell>
          <cell r="Q1144">
            <v>334</v>
          </cell>
          <cell r="R1144">
            <v>365</v>
          </cell>
          <cell r="S1144">
            <v>394</v>
          </cell>
          <cell r="T1144">
            <v>425</v>
          </cell>
          <cell r="U1144">
            <v>455</v>
          </cell>
          <cell r="V1144">
            <v>486</v>
          </cell>
          <cell r="W1144">
            <v>516</v>
          </cell>
          <cell r="X1144">
            <v>547</v>
          </cell>
          <cell r="Y1144">
            <v>578</v>
          </cell>
          <cell r="Z1144">
            <v>608</v>
          </cell>
          <cell r="AA1144">
            <v>639</v>
          </cell>
          <cell r="AB1144">
            <v>669</v>
          </cell>
          <cell r="AC1144">
            <v>700</v>
          </cell>
          <cell r="AD1144">
            <v>731</v>
          </cell>
          <cell r="AE1144">
            <v>759</v>
          </cell>
          <cell r="AF1144">
            <v>790</v>
          </cell>
          <cell r="AG1144">
            <v>820</v>
          </cell>
          <cell r="AH1144">
            <v>851</v>
          </cell>
          <cell r="AI1144">
            <v>881</v>
          </cell>
          <cell r="AJ1144">
            <v>912</v>
          </cell>
          <cell r="AK1144">
            <v>943</v>
          </cell>
          <cell r="AL1144">
            <v>973</v>
          </cell>
          <cell r="AM1144">
            <v>1004</v>
          </cell>
          <cell r="AN1144">
            <v>1034</v>
          </cell>
          <cell r="AO1144">
            <v>1065</v>
          </cell>
          <cell r="AP1144">
            <v>1096</v>
          </cell>
          <cell r="AQ1144">
            <v>1124</v>
          </cell>
          <cell r="AR1144">
            <v>1155</v>
          </cell>
        </row>
        <row r="1145">
          <cell r="A1145" t="str">
            <v>MYLAN LABS, INC.</v>
          </cell>
          <cell r="B1145" t="str">
            <v>VORICONAZOLE 03/2011 M/I</v>
          </cell>
          <cell r="C1145" t="str">
            <v>Sales $</v>
          </cell>
          <cell r="D1145" t="str">
            <v>03/2011 M/I</v>
          </cell>
          <cell r="F1145" t="str">
            <v>03</v>
          </cell>
          <cell r="G1145" t="str">
            <v>2011</v>
          </cell>
          <cell r="H1145" t="str">
            <v>03/1/2011</v>
          </cell>
          <cell r="I1145">
            <v>61</v>
          </cell>
          <cell r="J1145">
            <v>92</v>
          </cell>
          <cell r="K1145">
            <v>122</v>
          </cell>
          <cell r="L1145">
            <v>153</v>
          </cell>
          <cell r="M1145">
            <v>184</v>
          </cell>
          <cell r="N1145">
            <v>214</v>
          </cell>
          <cell r="O1145">
            <v>245</v>
          </cell>
          <cell r="P1145">
            <v>275</v>
          </cell>
          <cell r="Q1145">
            <v>306</v>
          </cell>
          <cell r="R1145">
            <v>337</v>
          </cell>
          <cell r="S1145">
            <v>366</v>
          </cell>
          <cell r="T1145">
            <v>397</v>
          </cell>
          <cell r="U1145">
            <v>427</v>
          </cell>
          <cell r="V1145">
            <v>458</v>
          </cell>
          <cell r="W1145">
            <v>488</v>
          </cell>
          <cell r="X1145">
            <v>519</v>
          </cell>
          <cell r="Y1145">
            <v>550</v>
          </cell>
          <cell r="Z1145">
            <v>580</v>
          </cell>
          <cell r="AA1145">
            <v>611</v>
          </cell>
          <cell r="AB1145">
            <v>641</v>
          </cell>
          <cell r="AC1145">
            <v>672</v>
          </cell>
          <cell r="AD1145">
            <v>703</v>
          </cell>
          <cell r="AE1145">
            <v>731</v>
          </cell>
          <cell r="AF1145">
            <v>762</v>
          </cell>
          <cell r="AG1145">
            <v>792</v>
          </cell>
          <cell r="AH1145">
            <v>823</v>
          </cell>
          <cell r="AI1145">
            <v>853</v>
          </cell>
          <cell r="AJ1145">
            <v>884</v>
          </cell>
          <cell r="AK1145">
            <v>915</v>
          </cell>
          <cell r="AL1145">
            <v>945</v>
          </cell>
          <cell r="AM1145">
            <v>976</v>
          </cell>
          <cell r="AN1145">
            <v>1006</v>
          </cell>
          <cell r="AO1145">
            <v>1037</v>
          </cell>
          <cell r="AP1145">
            <v>1068</v>
          </cell>
          <cell r="AQ1145">
            <v>1096</v>
          </cell>
          <cell r="AR1145">
            <v>1127</v>
          </cell>
        </row>
        <row r="1146">
          <cell r="A1146" t="str">
            <v>MYLAN LABS, INC.</v>
          </cell>
          <cell r="B1146" t="str">
            <v>WARFARIN SOD 02/2011 MYN</v>
          </cell>
          <cell r="C1146" t="str">
            <v>Sales $</v>
          </cell>
          <cell r="D1146" t="str">
            <v>02/2011 MYN</v>
          </cell>
          <cell r="F1146" t="str">
            <v>02</v>
          </cell>
          <cell r="G1146" t="str">
            <v>2011</v>
          </cell>
          <cell r="H1146" t="str">
            <v>02/1/2011</v>
          </cell>
          <cell r="I1146">
            <v>89</v>
          </cell>
          <cell r="J1146">
            <v>120</v>
          </cell>
          <cell r="K1146">
            <v>150</v>
          </cell>
          <cell r="L1146">
            <v>181</v>
          </cell>
          <cell r="M1146">
            <v>212</v>
          </cell>
          <cell r="N1146">
            <v>242</v>
          </cell>
          <cell r="O1146">
            <v>273</v>
          </cell>
          <cell r="P1146">
            <v>303</v>
          </cell>
          <cell r="Q1146">
            <v>334</v>
          </cell>
          <cell r="R1146">
            <v>365</v>
          </cell>
          <cell r="S1146">
            <v>394</v>
          </cell>
          <cell r="T1146">
            <v>425</v>
          </cell>
          <cell r="U1146">
            <v>455</v>
          </cell>
          <cell r="V1146">
            <v>486</v>
          </cell>
          <cell r="W1146">
            <v>516</v>
          </cell>
          <cell r="X1146">
            <v>547</v>
          </cell>
          <cell r="Y1146">
            <v>578</v>
          </cell>
          <cell r="Z1146">
            <v>608</v>
          </cell>
          <cell r="AA1146">
            <v>639</v>
          </cell>
          <cell r="AB1146">
            <v>669</v>
          </cell>
          <cell r="AC1146">
            <v>700</v>
          </cell>
          <cell r="AD1146">
            <v>731</v>
          </cell>
          <cell r="AE1146">
            <v>759</v>
          </cell>
          <cell r="AF1146">
            <v>790</v>
          </cell>
          <cell r="AG1146">
            <v>820</v>
          </cell>
          <cell r="AH1146">
            <v>851</v>
          </cell>
          <cell r="AI1146">
            <v>881</v>
          </cell>
          <cell r="AJ1146">
            <v>912</v>
          </cell>
          <cell r="AK1146">
            <v>943</v>
          </cell>
          <cell r="AL1146">
            <v>973</v>
          </cell>
          <cell r="AM1146">
            <v>1004</v>
          </cell>
          <cell r="AN1146">
            <v>1034</v>
          </cell>
          <cell r="AO1146">
            <v>1065</v>
          </cell>
          <cell r="AP1146">
            <v>1096</v>
          </cell>
          <cell r="AQ1146">
            <v>1124</v>
          </cell>
          <cell r="AR1146">
            <v>1155</v>
          </cell>
        </row>
        <row r="1147">
          <cell r="A1147" t="str">
            <v>MYLAN LABS, INC.</v>
          </cell>
          <cell r="B1147" t="str">
            <v>ZALEPLON 06/2008 MYN</v>
          </cell>
          <cell r="C1147" t="str">
            <v>Sales $</v>
          </cell>
          <cell r="D1147" t="str">
            <v>06/2008 MYN</v>
          </cell>
          <cell r="F1147" t="str">
            <v>06</v>
          </cell>
          <cell r="G1147" t="str">
            <v>2008</v>
          </cell>
          <cell r="H1147" t="str">
            <v>06/1/2008</v>
          </cell>
          <cell r="I1147">
            <v>1064</v>
          </cell>
          <cell r="J1147">
            <v>1095</v>
          </cell>
          <cell r="K1147">
            <v>1125</v>
          </cell>
          <cell r="L1147">
            <v>1156</v>
          </cell>
          <cell r="M1147">
            <v>1187</v>
          </cell>
          <cell r="N1147">
            <v>1217</v>
          </cell>
          <cell r="O1147">
            <v>1248</v>
          </cell>
          <cell r="P1147">
            <v>1278</v>
          </cell>
          <cell r="Q1147">
            <v>1309</v>
          </cell>
          <cell r="R1147">
            <v>1340</v>
          </cell>
          <cell r="S1147">
            <v>1369</v>
          </cell>
          <cell r="T1147">
            <v>1400</v>
          </cell>
          <cell r="U1147">
            <v>1430</v>
          </cell>
          <cell r="V1147">
            <v>1461</v>
          </cell>
          <cell r="W1147">
            <v>1491</v>
          </cell>
          <cell r="X1147">
            <v>1522</v>
          </cell>
          <cell r="Y1147">
            <v>1553</v>
          </cell>
          <cell r="Z1147">
            <v>1583</v>
          </cell>
          <cell r="AA1147">
            <v>1614</v>
          </cell>
          <cell r="AB1147">
            <v>1644</v>
          </cell>
          <cell r="AC1147">
            <v>1675</v>
          </cell>
          <cell r="AD1147">
            <v>1706</v>
          </cell>
          <cell r="AE1147">
            <v>1734</v>
          </cell>
          <cell r="AF1147">
            <v>1765</v>
          </cell>
          <cell r="AG1147">
            <v>1795</v>
          </cell>
          <cell r="AH1147">
            <v>1826</v>
          </cell>
          <cell r="AI1147">
            <v>1856</v>
          </cell>
          <cell r="AJ1147">
            <v>1887</v>
          </cell>
          <cell r="AK1147">
            <v>1918</v>
          </cell>
          <cell r="AL1147">
            <v>1948</v>
          </cell>
          <cell r="AM1147">
            <v>1979</v>
          </cell>
          <cell r="AN1147">
            <v>2009</v>
          </cell>
          <cell r="AO1147">
            <v>2040</v>
          </cell>
          <cell r="AP1147">
            <v>2071</v>
          </cell>
          <cell r="AQ1147">
            <v>2099</v>
          </cell>
          <cell r="AR1147">
            <v>2130</v>
          </cell>
        </row>
        <row r="1148">
          <cell r="A1148" t="str">
            <v>MYLAN LABS, INC.</v>
          </cell>
          <cell r="B1148" t="str">
            <v>ZIDOVUDINE 08/2009 MYN</v>
          </cell>
          <cell r="C1148" t="str">
            <v>Sales $</v>
          </cell>
          <cell r="D1148" t="str">
            <v>08/2009 MYN</v>
          </cell>
          <cell r="F1148" t="str">
            <v>08</v>
          </cell>
          <cell r="G1148" t="str">
            <v>2009</v>
          </cell>
          <cell r="H1148" t="str">
            <v>08/1/2009</v>
          </cell>
          <cell r="I1148">
            <v>638</v>
          </cell>
          <cell r="J1148">
            <v>669</v>
          </cell>
          <cell r="K1148">
            <v>699</v>
          </cell>
          <cell r="L1148">
            <v>730</v>
          </cell>
          <cell r="M1148">
            <v>761</v>
          </cell>
          <cell r="N1148">
            <v>791</v>
          </cell>
          <cell r="O1148">
            <v>822</v>
          </cell>
          <cell r="P1148">
            <v>852</v>
          </cell>
          <cell r="Q1148">
            <v>883</v>
          </cell>
          <cell r="R1148">
            <v>914</v>
          </cell>
          <cell r="S1148">
            <v>943</v>
          </cell>
          <cell r="T1148">
            <v>974</v>
          </cell>
          <cell r="U1148">
            <v>1004</v>
          </cell>
          <cell r="V1148">
            <v>1035</v>
          </cell>
          <cell r="W1148">
            <v>1065</v>
          </cell>
          <cell r="X1148">
            <v>1096</v>
          </cell>
          <cell r="Y1148">
            <v>1127</v>
          </cell>
          <cell r="Z1148">
            <v>1157</v>
          </cell>
          <cell r="AA1148">
            <v>1188</v>
          </cell>
          <cell r="AB1148">
            <v>1218</v>
          </cell>
          <cell r="AC1148">
            <v>1249</v>
          </cell>
          <cell r="AD1148">
            <v>1280</v>
          </cell>
          <cell r="AE1148">
            <v>1308</v>
          </cell>
          <cell r="AF1148">
            <v>1339</v>
          </cell>
          <cell r="AG1148">
            <v>1369</v>
          </cell>
          <cell r="AH1148">
            <v>1400</v>
          </cell>
          <cell r="AI1148">
            <v>1430</v>
          </cell>
          <cell r="AJ1148">
            <v>1461</v>
          </cell>
          <cell r="AK1148">
            <v>1492</v>
          </cell>
          <cell r="AL1148">
            <v>1522</v>
          </cell>
          <cell r="AM1148">
            <v>1553</v>
          </cell>
          <cell r="AN1148">
            <v>1583</v>
          </cell>
          <cell r="AO1148">
            <v>1614</v>
          </cell>
          <cell r="AP1148">
            <v>1645</v>
          </cell>
          <cell r="AQ1148">
            <v>1673</v>
          </cell>
          <cell r="AR1148">
            <v>1704</v>
          </cell>
        </row>
        <row r="1149">
          <cell r="A1149" t="str">
            <v>MYLAN LABS, INC.</v>
          </cell>
          <cell r="B1149" t="str">
            <v>ZOLEDRONIC ACID 06/2013 M/I</v>
          </cell>
          <cell r="C1149" t="str">
            <v>Sales $</v>
          </cell>
          <cell r="D1149" t="str">
            <v>06/2013 M/I</v>
          </cell>
          <cell r="F1149" t="str">
            <v>06</v>
          </cell>
          <cell r="G1149" t="str">
            <v>2013</v>
          </cell>
          <cell r="H1149" t="str">
            <v>06/1/2013</v>
          </cell>
          <cell r="I1149">
            <v>-762</v>
          </cell>
          <cell r="J1149">
            <v>-731</v>
          </cell>
          <cell r="K1149">
            <v>-701</v>
          </cell>
          <cell r="L1149">
            <v>-670</v>
          </cell>
          <cell r="M1149">
            <v>-639</v>
          </cell>
          <cell r="N1149">
            <v>-609</v>
          </cell>
          <cell r="O1149">
            <v>-578</v>
          </cell>
          <cell r="P1149">
            <v>-548</v>
          </cell>
          <cell r="Q1149">
            <v>-517</v>
          </cell>
          <cell r="R1149">
            <v>-486</v>
          </cell>
          <cell r="S1149">
            <v>-457</v>
          </cell>
          <cell r="T1149">
            <v>-426</v>
          </cell>
          <cell r="U1149">
            <v>-396</v>
          </cell>
          <cell r="V1149">
            <v>-365</v>
          </cell>
          <cell r="W1149">
            <v>-335</v>
          </cell>
          <cell r="X1149">
            <v>-304</v>
          </cell>
          <cell r="Y1149">
            <v>-273</v>
          </cell>
          <cell r="Z1149">
            <v>-243</v>
          </cell>
          <cell r="AA1149">
            <v>-212</v>
          </cell>
          <cell r="AB1149">
            <v>-182</v>
          </cell>
          <cell r="AC1149">
            <v>-151</v>
          </cell>
          <cell r="AD1149">
            <v>-120</v>
          </cell>
          <cell r="AE1149">
            <v>-92</v>
          </cell>
          <cell r="AF1149">
            <v>-61</v>
          </cell>
          <cell r="AG1149">
            <v>-31</v>
          </cell>
          <cell r="AH1149">
            <v>0</v>
          </cell>
          <cell r="AI1149">
            <v>30</v>
          </cell>
          <cell r="AJ1149">
            <v>61</v>
          </cell>
          <cell r="AK1149">
            <v>92</v>
          </cell>
          <cell r="AL1149">
            <v>122</v>
          </cell>
          <cell r="AM1149">
            <v>153</v>
          </cell>
          <cell r="AN1149">
            <v>183</v>
          </cell>
          <cell r="AO1149">
            <v>214</v>
          </cell>
          <cell r="AP1149">
            <v>245</v>
          </cell>
          <cell r="AQ1149">
            <v>273</v>
          </cell>
          <cell r="AR1149">
            <v>304</v>
          </cell>
        </row>
        <row r="1150">
          <cell r="A1150" t="str">
            <v>MYLAN LABS, INC.</v>
          </cell>
          <cell r="B1150" t="str">
            <v>ZOLMITRIPTAN 05/2013 MYN</v>
          </cell>
          <cell r="C1150" t="str">
            <v>Sales $</v>
          </cell>
          <cell r="D1150" t="str">
            <v>05/2013 MYN</v>
          </cell>
          <cell r="F1150" t="str">
            <v>05</v>
          </cell>
          <cell r="G1150" t="str">
            <v>2013</v>
          </cell>
          <cell r="H1150" t="str">
            <v>05/1/2013</v>
          </cell>
          <cell r="I1150">
            <v>-731</v>
          </cell>
          <cell r="J1150">
            <v>-700</v>
          </cell>
          <cell r="K1150">
            <v>-670</v>
          </cell>
          <cell r="L1150">
            <v>-639</v>
          </cell>
          <cell r="M1150">
            <v>-608</v>
          </cell>
          <cell r="N1150">
            <v>-578</v>
          </cell>
          <cell r="O1150">
            <v>-547</v>
          </cell>
          <cell r="P1150">
            <v>-517</v>
          </cell>
          <cell r="Q1150">
            <v>-486</v>
          </cell>
          <cell r="R1150">
            <v>-455</v>
          </cell>
          <cell r="S1150">
            <v>-426</v>
          </cell>
          <cell r="T1150">
            <v>-395</v>
          </cell>
          <cell r="U1150">
            <v>-365</v>
          </cell>
          <cell r="V1150">
            <v>-334</v>
          </cell>
          <cell r="W1150">
            <v>-304</v>
          </cell>
          <cell r="X1150">
            <v>-273</v>
          </cell>
          <cell r="Y1150">
            <v>-242</v>
          </cell>
          <cell r="Z1150">
            <v>-212</v>
          </cell>
          <cell r="AA1150">
            <v>-181</v>
          </cell>
          <cell r="AB1150">
            <v>-151</v>
          </cell>
          <cell r="AC1150">
            <v>-120</v>
          </cell>
          <cell r="AD1150">
            <v>-89</v>
          </cell>
          <cell r="AE1150">
            <v>-61</v>
          </cell>
          <cell r="AF1150">
            <v>-30</v>
          </cell>
          <cell r="AG1150">
            <v>0</v>
          </cell>
          <cell r="AH1150">
            <v>31</v>
          </cell>
          <cell r="AI1150">
            <v>61</v>
          </cell>
          <cell r="AJ1150">
            <v>92</v>
          </cell>
          <cell r="AK1150">
            <v>123</v>
          </cell>
          <cell r="AL1150">
            <v>153</v>
          </cell>
          <cell r="AM1150">
            <v>184</v>
          </cell>
          <cell r="AN1150">
            <v>214</v>
          </cell>
          <cell r="AO1150">
            <v>245</v>
          </cell>
          <cell r="AP1150">
            <v>276</v>
          </cell>
          <cell r="AQ1150">
            <v>304</v>
          </cell>
          <cell r="AR1150">
            <v>335</v>
          </cell>
        </row>
        <row r="1151">
          <cell r="A1151" t="str">
            <v>MYLAN LABS, INC.</v>
          </cell>
          <cell r="B1151" t="str">
            <v>ZOLPIDEM TART 04/2007 MYN</v>
          </cell>
          <cell r="C1151" t="str">
            <v>Sales $</v>
          </cell>
          <cell r="D1151" t="str">
            <v>04/2007 MYN</v>
          </cell>
          <cell r="F1151" t="str">
            <v>04</v>
          </cell>
          <cell r="G1151" t="str">
            <v>2007</v>
          </cell>
          <cell r="H1151" t="str">
            <v>04/1/2007</v>
          </cell>
          <cell r="I1151">
            <v>1491</v>
          </cell>
          <cell r="J1151">
            <v>1522</v>
          </cell>
          <cell r="K1151">
            <v>1552</v>
          </cell>
          <cell r="L1151">
            <v>1583</v>
          </cell>
          <cell r="M1151">
            <v>1614</v>
          </cell>
          <cell r="N1151">
            <v>1644</v>
          </cell>
          <cell r="O1151">
            <v>1675</v>
          </cell>
          <cell r="P1151">
            <v>1705</v>
          </cell>
          <cell r="Q1151">
            <v>1736</v>
          </cell>
          <cell r="R1151">
            <v>1767</v>
          </cell>
          <cell r="S1151">
            <v>1796</v>
          </cell>
          <cell r="T1151">
            <v>1827</v>
          </cell>
          <cell r="U1151">
            <v>1857</v>
          </cell>
          <cell r="V1151">
            <v>1888</v>
          </cell>
          <cell r="W1151">
            <v>1918</v>
          </cell>
          <cell r="X1151">
            <v>1949</v>
          </cell>
          <cell r="Y1151">
            <v>1980</v>
          </cell>
          <cell r="Z1151">
            <v>2010</v>
          </cell>
          <cell r="AA1151">
            <v>2041</v>
          </cell>
          <cell r="AB1151">
            <v>2071</v>
          </cell>
          <cell r="AC1151">
            <v>2102</v>
          </cell>
          <cell r="AD1151">
            <v>2133</v>
          </cell>
          <cell r="AE1151">
            <v>2161</v>
          </cell>
          <cell r="AF1151">
            <v>2192</v>
          </cell>
          <cell r="AG1151">
            <v>2222</v>
          </cell>
          <cell r="AH1151">
            <v>2253</v>
          </cell>
          <cell r="AI1151">
            <v>2283</v>
          </cell>
          <cell r="AJ1151">
            <v>2314</v>
          </cell>
          <cell r="AK1151">
            <v>2345</v>
          </cell>
          <cell r="AL1151">
            <v>2375</v>
          </cell>
          <cell r="AM1151">
            <v>2406</v>
          </cell>
          <cell r="AN1151">
            <v>2436</v>
          </cell>
          <cell r="AO1151">
            <v>2467</v>
          </cell>
          <cell r="AP1151">
            <v>2498</v>
          </cell>
          <cell r="AQ1151">
            <v>2526</v>
          </cell>
          <cell r="AR1151">
            <v>2557</v>
          </cell>
        </row>
        <row r="1152">
          <cell r="A1152" t="str">
            <v>MYLAN LABS, INC.</v>
          </cell>
          <cell r="B1152" t="str">
            <v>ZOLPIDEM TART 05/2007 M/I</v>
          </cell>
          <cell r="C1152" t="str">
            <v>Sales $</v>
          </cell>
          <cell r="D1152" t="str">
            <v>05/2007 M/I</v>
          </cell>
          <cell r="F1152" t="str">
            <v>05</v>
          </cell>
          <cell r="G1152" t="str">
            <v>2007</v>
          </cell>
          <cell r="H1152" t="str">
            <v>05/1/2007</v>
          </cell>
          <cell r="I1152">
            <v>1461</v>
          </cell>
          <cell r="J1152">
            <v>1492</v>
          </cell>
          <cell r="K1152">
            <v>1522</v>
          </cell>
          <cell r="L1152">
            <v>1553</v>
          </cell>
          <cell r="M1152">
            <v>1584</v>
          </cell>
          <cell r="N1152">
            <v>1614</v>
          </cell>
          <cell r="O1152">
            <v>1645</v>
          </cell>
          <cell r="P1152">
            <v>1675</v>
          </cell>
          <cell r="Q1152">
            <v>1706</v>
          </cell>
          <cell r="R1152">
            <v>1737</v>
          </cell>
          <cell r="S1152">
            <v>1766</v>
          </cell>
          <cell r="T1152">
            <v>1797</v>
          </cell>
          <cell r="U1152">
            <v>1827</v>
          </cell>
          <cell r="V1152">
            <v>1858</v>
          </cell>
          <cell r="W1152">
            <v>1888</v>
          </cell>
          <cell r="X1152">
            <v>1919</v>
          </cell>
          <cell r="Y1152">
            <v>1950</v>
          </cell>
          <cell r="Z1152">
            <v>1980</v>
          </cell>
          <cell r="AA1152">
            <v>2011</v>
          </cell>
          <cell r="AB1152">
            <v>2041</v>
          </cell>
          <cell r="AC1152">
            <v>2072</v>
          </cell>
          <cell r="AD1152">
            <v>2103</v>
          </cell>
          <cell r="AE1152">
            <v>2131</v>
          </cell>
          <cell r="AF1152">
            <v>2162</v>
          </cell>
          <cell r="AG1152">
            <v>2192</v>
          </cell>
          <cell r="AH1152">
            <v>2223</v>
          </cell>
          <cell r="AI1152">
            <v>2253</v>
          </cell>
          <cell r="AJ1152">
            <v>2284</v>
          </cell>
          <cell r="AK1152">
            <v>2315</v>
          </cell>
          <cell r="AL1152">
            <v>2345</v>
          </cell>
          <cell r="AM1152">
            <v>2376</v>
          </cell>
          <cell r="AN1152">
            <v>2406</v>
          </cell>
          <cell r="AO1152">
            <v>2437</v>
          </cell>
          <cell r="AP1152">
            <v>2468</v>
          </cell>
          <cell r="AQ1152">
            <v>2496</v>
          </cell>
          <cell r="AR1152">
            <v>2527</v>
          </cell>
        </row>
        <row r="1153">
          <cell r="A1153" t="str">
            <v>MYLAN LABS, INC.</v>
          </cell>
          <cell r="B1153" t="str">
            <v>TERBINAFINE HCL 08/2007 MYN</v>
          </cell>
          <cell r="C1153" t="str">
            <v>Sales $</v>
          </cell>
          <cell r="D1153" t="str">
            <v>08/2007 MYN</v>
          </cell>
          <cell r="F1153" t="str">
            <v>08</v>
          </cell>
          <cell r="G1153" t="str">
            <v>2007</v>
          </cell>
          <cell r="H1153" t="str">
            <v>08/1/2007</v>
          </cell>
          <cell r="I1153">
            <v>1492</v>
          </cell>
          <cell r="J1153">
            <v>1522</v>
          </cell>
          <cell r="K1153">
            <v>1553</v>
          </cell>
          <cell r="L1153">
            <v>1583</v>
          </cell>
          <cell r="M1153">
            <v>1614</v>
          </cell>
          <cell r="N1153">
            <v>1645</v>
          </cell>
          <cell r="O1153">
            <v>1674</v>
          </cell>
          <cell r="P1153">
            <v>1705</v>
          </cell>
          <cell r="Q1153">
            <v>1735</v>
          </cell>
          <cell r="R1153">
            <v>1766</v>
          </cell>
          <cell r="S1153">
            <v>1796</v>
          </cell>
          <cell r="T1153">
            <v>1827</v>
          </cell>
          <cell r="U1153">
            <v>1858</v>
          </cell>
          <cell r="V1153">
            <v>1888</v>
          </cell>
          <cell r="W1153">
            <v>1919</v>
          </cell>
          <cell r="X1153">
            <v>1949</v>
          </cell>
          <cell r="Y1153">
            <v>1980</v>
          </cell>
          <cell r="Z1153">
            <v>2011</v>
          </cell>
          <cell r="AA1153">
            <v>2039</v>
          </cell>
          <cell r="AB1153">
            <v>2070</v>
          </cell>
          <cell r="AC1153">
            <v>2100</v>
          </cell>
          <cell r="AD1153">
            <v>2131</v>
          </cell>
          <cell r="AE1153">
            <v>2161</v>
          </cell>
          <cell r="AF1153">
            <v>2192</v>
          </cell>
          <cell r="AG1153">
            <v>2223</v>
          </cell>
          <cell r="AH1153">
            <v>2253</v>
          </cell>
          <cell r="AI1153">
            <v>2284</v>
          </cell>
          <cell r="AJ1153">
            <v>2314</v>
          </cell>
          <cell r="AK1153">
            <v>2345</v>
          </cell>
          <cell r="AL1153">
            <v>2376</v>
          </cell>
          <cell r="AM1153">
            <v>2404</v>
          </cell>
          <cell r="AN1153">
            <v>2435</v>
          </cell>
          <cell r="AO1153">
            <v>2465</v>
          </cell>
          <cell r="AP1153">
            <v>2496</v>
          </cell>
          <cell r="AQ1153">
            <v>2526</v>
          </cell>
          <cell r="AR1153">
            <v>2557</v>
          </cell>
        </row>
        <row r="1154">
          <cell r="A1154" t="str">
            <v>MYLAN LABS, INC.</v>
          </cell>
          <cell r="B1154" t="str">
            <v>TETRACYCLINE HCL 05/1981 MYN</v>
          </cell>
          <cell r="C1154" t="str">
            <v>Sales $</v>
          </cell>
          <cell r="D1154" t="str">
            <v>05/1981 MYN</v>
          </cell>
          <cell r="F1154" t="str">
            <v>05</v>
          </cell>
          <cell r="G1154" t="str">
            <v>1981</v>
          </cell>
          <cell r="H1154" t="str">
            <v>05/1/1981</v>
          </cell>
          <cell r="I1154">
            <v>11080</v>
          </cell>
          <cell r="J1154">
            <v>11110</v>
          </cell>
          <cell r="K1154">
            <v>11141</v>
          </cell>
          <cell r="L1154">
            <v>11171</v>
          </cell>
          <cell r="M1154">
            <v>11202</v>
          </cell>
          <cell r="N1154">
            <v>11233</v>
          </cell>
          <cell r="O1154">
            <v>11262</v>
          </cell>
          <cell r="P1154">
            <v>11293</v>
          </cell>
          <cell r="Q1154">
            <v>11323</v>
          </cell>
          <cell r="R1154">
            <v>11354</v>
          </cell>
          <cell r="S1154">
            <v>11384</v>
          </cell>
          <cell r="T1154">
            <v>11415</v>
          </cell>
          <cell r="U1154">
            <v>11446</v>
          </cell>
          <cell r="V1154">
            <v>11476</v>
          </cell>
          <cell r="W1154">
            <v>11507</v>
          </cell>
          <cell r="X1154">
            <v>11537</v>
          </cell>
          <cell r="Y1154">
            <v>11568</v>
          </cell>
          <cell r="Z1154">
            <v>11599</v>
          </cell>
          <cell r="AA1154">
            <v>11627</v>
          </cell>
          <cell r="AB1154">
            <v>11658</v>
          </cell>
          <cell r="AC1154">
            <v>11688</v>
          </cell>
          <cell r="AD1154">
            <v>11719</v>
          </cell>
          <cell r="AE1154">
            <v>11749</v>
          </cell>
          <cell r="AF1154">
            <v>11780</v>
          </cell>
          <cell r="AG1154">
            <v>11811</v>
          </cell>
          <cell r="AH1154">
            <v>11841</v>
          </cell>
          <cell r="AI1154">
            <v>11872</v>
          </cell>
          <cell r="AJ1154">
            <v>11902</v>
          </cell>
          <cell r="AK1154">
            <v>11933</v>
          </cell>
          <cell r="AL1154">
            <v>11964</v>
          </cell>
          <cell r="AM1154">
            <v>11992</v>
          </cell>
          <cell r="AN1154">
            <v>12023</v>
          </cell>
          <cell r="AO1154">
            <v>12053</v>
          </cell>
          <cell r="AP1154">
            <v>12084</v>
          </cell>
          <cell r="AQ1154">
            <v>12114</v>
          </cell>
          <cell r="AR1154">
            <v>12145</v>
          </cell>
        </row>
        <row r="1155">
          <cell r="A1155" t="str">
            <v>MYLAN LABS, INC.</v>
          </cell>
          <cell r="B1155" t="str">
            <v>THIAMINE HCL 07/2012 M/I</v>
          </cell>
          <cell r="C1155" t="str">
            <v>Sales $</v>
          </cell>
          <cell r="D1155" t="str">
            <v>07/2012 M/I</v>
          </cell>
          <cell r="F1155" t="str">
            <v>07</v>
          </cell>
          <cell r="G1155" t="str">
            <v>2012</v>
          </cell>
          <cell r="H1155" t="str">
            <v>07/1/2012</v>
          </cell>
          <cell r="I1155">
            <v>-304</v>
          </cell>
          <cell r="J1155">
            <v>-274</v>
          </cell>
          <cell r="K1155">
            <v>-243</v>
          </cell>
          <cell r="L1155">
            <v>-213</v>
          </cell>
          <cell r="M1155">
            <v>-182</v>
          </cell>
          <cell r="N1155">
            <v>-151</v>
          </cell>
          <cell r="O1155">
            <v>-122</v>
          </cell>
          <cell r="P1155">
            <v>-91</v>
          </cell>
          <cell r="Q1155">
            <v>-61</v>
          </cell>
          <cell r="R1155">
            <v>-30</v>
          </cell>
          <cell r="S1155">
            <v>0</v>
          </cell>
          <cell r="T1155">
            <v>31</v>
          </cell>
          <cell r="U1155">
            <v>62</v>
          </cell>
          <cell r="V1155">
            <v>92</v>
          </cell>
          <cell r="W1155">
            <v>123</v>
          </cell>
          <cell r="X1155">
            <v>153</v>
          </cell>
          <cell r="Y1155">
            <v>184</v>
          </cell>
          <cell r="Z1155">
            <v>215</v>
          </cell>
          <cell r="AA1155">
            <v>243</v>
          </cell>
          <cell r="AB1155">
            <v>274</v>
          </cell>
          <cell r="AC1155">
            <v>304</v>
          </cell>
          <cell r="AD1155">
            <v>335</v>
          </cell>
          <cell r="AE1155">
            <v>365</v>
          </cell>
          <cell r="AF1155">
            <v>396</v>
          </cell>
          <cell r="AG1155">
            <v>427</v>
          </cell>
          <cell r="AH1155">
            <v>457</v>
          </cell>
          <cell r="AI1155">
            <v>488</v>
          </cell>
          <cell r="AJ1155">
            <v>518</v>
          </cell>
          <cell r="AK1155">
            <v>549</v>
          </cell>
          <cell r="AL1155">
            <v>580</v>
          </cell>
          <cell r="AM1155">
            <v>608</v>
          </cell>
          <cell r="AN1155">
            <v>639</v>
          </cell>
          <cell r="AO1155">
            <v>669</v>
          </cell>
          <cell r="AP1155">
            <v>700</v>
          </cell>
          <cell r="AQ1155">
            <v>730</v>
          </cell>
          <cell r="AR1155">
            <v>761</v>
          </cell>
        </row>
        <row r="1156">
          <cell r="A1156" t="str">
            <v>MYLAN LABS, INC.</v>
          </cell>
          <cell r="B1156" t="str">
            <v>THIORIDAZINE HCL 01/2003 M/I</v>
          </cell>
          <cell r="C1156" t="str">
            <v>Sales $</v>
          </cell>
          <cell r="D1156" t="str">
            <v>01/2003 M/I</v>
          </cell>
          <cell r="F1156" t="str">
            <v>01</v>
          </cell>
          <cell r="G1156" t="str">
            <v>2003</v>
          </cell>
          <cell r="H1156" t="str">
            <v>01/1/2003</v>
          </cell>
          <cell r="I1156">
            <v>3165</v>
          </cell>
          <cell r="J1156">
            <v>3195</v>
          </cell>
          <cell r="K1156">
            <v>3226</v>
          </cell>
          <cell r="L1156">
            <v>3256</v>
          </cell>
          <cell r="M1156">
            <v>3287</v>
          </cell>
          <cell r="N1156">
            <v>3318</v>
          </cell>
          <cell r="O1156">
            <v>3347</v>
          </cell>
          <cell r="P1156">
            <v>3378</v>
          </cell>
          <cell r="Q1156">
            <v>3408</v>
          </cell>
          <cell r="R1156">
            <v>3439</v>
          </cell>
          <cell r="S1156">
            <v>3469</v>
          </cell>
          <cell r="T1156">
            <v>3500</v>
          </cell>
          <cell r="U1156">
            <v>3531</v>
          </cell>
          <cell r="V1156">
            <v>3561</v>
          </cell>
          <cell r="W1156">
            <v>3592</v>
          </cell>
          <cell r="X1156">
            <v>3622</v>
          </cell>
          <cell r="Y1156">
            <v>3653</v>
          </cell>
          <cell r="Z1156">
            <v>3684</v>
          </cell>
          <cell r="AA1156">
            <v>3712</v>
          </cell>
          <cell r="AB1156">
            <v>3743</v>
          </cell>
          <cell r="AC1156">
            <v>3773</v>
          </cell>
          <cell r="AD1156">
            <v>3804</v>
          </cell>
          <cell r="AE1156">
            <v>3834</v>
          </cell>
          <cell r="AF1156">
            <v>3865</v>
          </cell>
          <cell r="AG1156">
            <v>3896</v>
          </cell>
          <cell r="AH1156">
            <v>3926</v>
          </cell>
          <cell r="AI1156">
            <v>3957</v>
          </cell>
          <cell r="AJ1156">
            <v>3987</v>
          </cell>
          <cell r="AK1156">
            <v>4018</v>
          </cell>
          <cell r="AL1156">
            <v>4049</v>
          </cell>
          <cell r="AM1156">
            <v>4077</v>
          </cell>
          <cell r="AN1156">
            <v>4108</v>
          </cell>
          <cell r="AO1156">
            <v>4138</v>
          </cell>
          <cell r="AP1156">
            <v>4169</v>
          </cell>
          <cell r="AQ1156">
            <v>4199</v>
          </cell>
          <cell r="AR1156">
            <v>4230</v>
          </cell>
        </row>
        <row r="1157">
          <cell r="A1157" t="str">
            <v>MYLAN LABS, INC.</v>
          </cell>
          <cell r="B1157" t="str">
            <v>THIORIDAZINE HCL 02/1984 MYN</v>
          </cell>
          <cell r="C1157" t="str">
            <v>Sales $</v>
          </cell>
          <cell r="D1157" t="str">
            <v>02/1984 MYN</v>
          </cell>
          <cell r="F1157" t="str">
            <v>02</v>
          </cell>
          <cell r="G1157" t="str">
            <v>1984</v>
          </cell>
          <cell r="H1157" t="str">
            <v>02/1/1984</v>
          </cell>
          <cell r="I1157">
            <v>10074</v>
          </cell>
          <cell r="J1157">
            <v>10104</v>
          </cell>
          <cell r="K1157">
            <v>10135</v>
          </cell>
          <cell r="L1157">
            <v>10165</v>
          </cell>
          <cell r="M1157">
            <v>10196</v>
          </cell>
          <cell r="N1157">
            <v>10227</v>
          </cell>
          <cell r="O1157">
            <v>10256</v>
          </cell>
          <cell r="P1157">
            <v>10287</v>
          </cell>
          <cell r="Q1157">
            <v>10317</v>
          </cell>
          <cell r="R1157">
            <v>10348</v>
          </cell>
          <cell r="S1157">
            <v>10378</v>
          </cell>
          <cell r="T1157">
            <v>10409</v>
          </cell>
          <cell r="U1157">
            <v>10440</v>
          </cell>
          <cell r="V1157">
            <v>10470</v>
          </cell>
          <cell r="W1157">
            <v>10501</v>
          </cell>
          <cell r="X1157">
            <v>10531</v>
          </cell>
          <cell r="Y1157">
            <v>10562</v>
          </cell>
          <cell r="Z1157">
            <v>10593</v>
          </cell>
          <cell r="AA1157">
            <v>10621</v>
          </cell>
          <cell r="AB1157">
            <v>10652</v>
          </cell>
          <cell r="AC1157">
            <v>10682</v>
          </cell>
          <cell r="AD1157">
            <v>10713</v>
          </cell>
          <cell r="AE1157">
            <v>10743</v>
          </cell>
          <cell r="AF1157">
            <v>10774</v>
          </cell>
          <cell r="AG1157">
            <v>10805</v>
          </cell>
          <cell r="AH1157">
            <v>10835</v>
          </cell>
          <cell r="AI1157">
            <v>10866</v>
          </cell>
          <cell r="AJ1157">
            <v>10896</v>
          </cell>
          <cell r="AK1157">
            <v>10927</v>
          </cell>
          <cell r="AL1157">
            <v>10958</v>
          </cell>
          <cell r="AM1157">
            <v>10986</v>
          </cell>
          <cell r="AN1157">
            <v>11017</v>
          </cell>
          <cell r="AO1157">
            <v>11047</v>
          </cell>
          <cell r="AP1157">
            <v>11078</v>
          </cell>
          <cell r="AQ1157">
            <v>11108</v>
          </cell>
          <cell r="AR1157">
            <v>11139</v>
          </cell>
        </row>
        <row r="1158">
          <cell r="A1158" t="str">
            <v>MYLAN LABS, INC.</v>
          </cell>
          <cell r="B1158" t="str">
            <v>Generics sales dollars (excludes EpiPen and Perforomist)</v>
          </cell>
          <cell r="C1158" t="str">
            <v>Sales $</v>
          </cell>
          <cell r="D1158" t="str">
            <v>10/1987 MYN</v>
          </cell>
          <cell r="F1158" t="str">
            <v>10</v>
          </cell>
          <cell r="G1158" t="str">
            <v>1987</v>
          </cell>
          <cell r="H1158" t="str">
            <v>10/1/1987</v>
          </cell>
          <cell r="I1158">
            <v>8736</v>
          </cell>
          <cell r="J1158">
            <v>8766</v>
          </cell>
          <cell r="K1158">
            <v>1308.6458230000001</v>
          </cell>
          <cell r="L1158">
            <v>1263.8336710000001</v>
          </cell>
          <cell r="M1158">
            <v>1253.9934040000001</v>
          </cell>
          <cell r="N1158">
            <v>1253.3977379999999</v>
          </cell>
          <cell r="O1158">
            <v>1235.0256460000001</v>
          </cell>
          <cell r="P1158">
            <v>1245.9335309999999</v>
          </cell>
          <cell r="Q1158">
            <v>1242.022858</v>
          </cell>
          <cell r="R1158">
            <v>1248.2231850000001</v>
          </cell>
          <cell r="S1158">
            <v>1374.8564670000001</v>
          </cell>
          <cell r="T1158">
            <v>1430.460959</v>
          </cell>
          <cell r="U1158">
            <v>1506.8969139999999</v>
          </cell>
          <cell r="V1158">
            <v>1437.8097780000001</v>
          </cell>
          <cell r="W1158">
            <v>1459.717592</v>
          </cell>
          <cell r="X1158">
            <v>1461.6456740000001</v>
          </cell>
          <cell r="Y1158">
            <v>1592.4386</v>
          </cell>
          <cell r="Z1158">
            <v>1686.6126870000001</v>
          </cell>
          <cell r="AA1158">
            <v>1786.154603</v>
          </cell>
          <cell r="AB1158">
            <v>1743.926297</v>
          </cell>
          <cell r="AC1158">
            <v>1734.6055260000001</v>
          </cell>
          <cell r="AD1158">
            <v>1689.2555130000001</v>
          </cell>
          <cell r="AE1158">
            <v>1622.545339</v>
          </cell>
          <cell r="AF1158">
            <v>1577.71345</v>
          </cell>
          <cell r="AG1158">
            <v>1546.2968049999999</v>
          </cell>
          <cell r="AH1158">
            <v>1540.922133</v>
          </cell>
          <cell r="AI1158">
            <v>1549.4759409999999</v>
          </cell>
          <cell r="AJ1158">
            <v>1584.756609</v>
          </cell>
          <cell r="AK1158">
            <v>1717.2900420000001</v>
          </cell>
          <cell r="AL1158">
            <v>1749.205207</v>
          </cell>
          <cell r="AM1158">
            <v>1783.6741509999999</v>
          </cell>
          <cell r="AN1158">
            <v>1729.3402860000001</v>
          </cell>
          <cell r="AO1158">
            <v>1762.8643489999999</v>
          </cell>
          <cell r="AP1158">
            <v>1801.9723939999999</v>
          </cell>
          <cell r="AQ1158">
            <v>1837.932415</v>
          </cell>
          <cell r="AR1158">
            <v>1753.143319</v>
          </cell>
        </row>
        <row r="1159">
          <cell r="A1159" t="str">
            <v>MYLAN LABS, INC.</v>
          </cell>
          <cell r="B1159" t="str">
            <v>THIOTHIXENE 12/2002 M/I</v>
          </cell>
          <cell r="C1159" t="str">
            <v>Sales $</v>
          </cell>
          <cell r="D1159" t="str">
            <v>12/2002 M/I</v>
          </cell>
          <cell r="F1159" t="str">
            <v>12</v>
          </cell>
          <cell r="G1159" t="str">
            <v>2002</v>
          </cell>
          <cell r="H1159" t="str">
            <v>12/1/2002</v>
          </cell>
          <cell r="I1159">
            <v>3196</v>
          </cell>
          <cell r="J1159">
            <v>3226</v>
          </cell>
          <cell r="K1159">
            <v>3257</v>
          </cell>
          <cell r="L1159">
            <v>3287</v>
          </cell>
          <cell r="M1159">
            <v>3318</v>
          </cell>
          <cell r="N1159">
            <v>3349</v>
          </cell>
          <cell r="O1159">
            <v>3378</v>
          </cell>
          <cell r="P1159">
            <v>3409</v>
          </cell>
          <cell r="Q1159">
            <v>3439</v>
          </cell>
          <cell r="R1159">
            <v>3470</v>
          </cell>
          <cell r="S1159">
            <v>3500</v>
          </cell>
          <cell r="T1159">
            <v>3531</v>
          </cell>
          <cell r="U1159">
            <v>3562</v>
          </cell>
          <cell r="V1159">
            <v>3592</v>
          </cell>
          <cell r="W1159">
            <v>3623</v>
          </cell>
          <cell r="X1159">
            <v>3653</v>
          </cell>
          <cell r="Y1159">
            <v>3684</v>
          </cell>
          <cell r="Z1159">
            <v>3715</v>
          </cell>
          <cell r="AA1159">
            <v>3743</v>
          </cell>
          <cell r="AB1159">
            <v>3774</v>
          </cell>
          <cell r="AC1159">
            <v>3804</v>
          </cell>
          <cell r="AD1159">
            <v>3835</v>
          </cell>
          <cell r="AE1159">
            <v>3865</v>
          </cell>
          <cell r="AF1159">
            <v>3896</v>
          </cell>
          <cell r="AG1159">
            <v>3927</v>
          </cell>
          <cell r="AH1159">
            <v>3957</v>
          </cell>
          <cell r="AI1159">
            <v>3988</v>
          </cell>
          <cell r="AJ1159">
            <v>4018</v>
          </cell>
          <cell r="AK1159">
            <v>4049</v>
          </cell>
          <cell r="AL1159">
            <v>4080</v>
          </cell>
          <cell r="AM1159">
            <v>4108</v>
          </cell>
          <cell r="AN1159">
            <v>4139</v>
          </cell>
          <cell r="AO1159">
            <v>4169</v>
          </cell>
          <cell r="AP1159">
            <v>4200</v>
          </cell>
          <cell r="AQ1159">
            <v>4230</v>
          </cell>
          <cell r="AR1159">
            <v>4261</v>
          </cell>
        </row>
        <row r="1160">
          <cell r="A1160" t="str">
            <v>MYLAN LABS, INC.</v>
          </cell>
          <cell r="B1160" t="str">
            <v>TIMOLOL MAL 09/1990 MYN</v>
          </cell>
          <cell r="C1160" t="str">
            <v>Sales $</v>
          </cell>
          <cell r="D1160" t="str">
            <v>09/1990 MYN</v>
          </cell>
          <cell r="F1160" t="str">
            <v>09</v>
          </cell>
          <cell r="G1160" t="str">
            <v>1990</v>
          </cell>
          <cell r="H1160" t="str">
            <v>09/1/1990</v>
          </cell>
          <cell r="I1160">
            <v>7670</v>
          </cell>
          <cell r="J1160">
            <v>7700</v>
          </cell>
          <cell r="K1160">
            <v>7731</v>
          </cell>
          <cell r="L1160">
            <v>7761</v>
          </cell>
          <cell r="M1160">
            <v>7792</v>
          </cell>
          <cell r="N1160">
            <v>7823</v>
          </cell>
          <cell r="O1160">
            <v>7852</v>
          </cell>
          <cell r="P1160">
            <v>7883</v>
          </cell>
          <cell r="Q1160">
            <v>7913</v>
          </cell>
          <cell r="R1160">
            <v>7944</v>
          </cell>
          <cell r="S1160">
            <v>7974</v>
          </cell>
          <cell r="T1160">
            <v>8005</v>
          </cell>
          <cell r="U1160">
            <v>8036</v>
          </cell>
          <cell r="V1160">
            <v>8066</v>
          </cell>
          <cell r="W1160">
            <v>8097</v>
          </cell>
          <cell r="X1160">
            <v>8127</v>
          </cell>
          <cell r="Y1160">
            <v>8158</v>
          </cell>
          <cell r="Z1160">
            <v>8189</v>
          </cell>
          <cell r="AA1160">
            <v>8217</v>
          </cell>
          <cell r="AB1160">
            <v>8248</v>
          </cell>
          <cell r="AC1160">
            <v>8278</v>
          </cell>
          <cell r="AD1160">
            <v>8309</v>
          </cell>
          <cell r="AE1160">
            <v>8339</v>
          </cell>
          <cell r="AF1160">
            <v>8370</v>
          </cell>
          <cell r="AG1160">
            <v>8401</v>
          </cell>
          <cell r="AH1160">
            <v>8431</v>
          </cell>
          <cell r="AI1160">
            <v>8462</v>
          </cell>
          <cell r="AJ1160">
            <v>8492</v>
          </cell>
          <cell r="AK1160">
            <v>8523</v>
          </cell>
          <cell r="AL1160">
            <v>8554</v>
          </cell>
          <cell r="AM1160">
            <v>8582</v>
          </cell>
          <cell r="AN1160">
            <v>8613</v>
          </cell>
          <cell r="AO1160">
            <v>8643</v>
          </cell>
          <cell r="AP1160">
            <v>8674</v>
          </cell>
          <cell r="AQ1160">
            <v>8704</v>
          </cell>
          <cell r="AR1160">
            <v>8735</v>
          </cell>
        </row>
        <row r="1161">
          <cell r="A1161" t="str">
            <v>MYLAN LABS, INC.</v>
          </cell>
          <cell r="B1161" t="str">
            <v>TIZANIDINE HCL 05/2003 MYN</v>
          </cell>
          <cell r="C1161" t="str">
            <v>Sales $</v>
          </cell>
          <cell r="D1161" t="str">
            <v>05/2003 MYN</v>
          </cell>
          <cell r="F1161" t="str">
            <v>05</v>
          </cell>
          <cell r="G1161" t="str">
            <v>2003</v>
          </cell>
          <cell r="H1161" t="str">
            <v>05/1/2003</v>
          </cell>
          <cell r="I1161">
            <v>3045</v>
          </cell>
          <cell r="J1161">
            <v>3075</v>
          </cell>
          <cell r="K1161">
            <v>3106</v>
          </cell>
          <cell r="L1161">
            <v>3136</v>
          </cell>
          <cell r="M1161">
            <v>3167</v>
          </cell>
          <cell r="N1161">
            <v>3198</v>
          </cell>
          <cell r="O1161">
            <v>3227</v>
          </cell>
          <cell r="P1161">
            <v>3258</v>
          </cell>
          <cell r="Q1161">
            <v>3288</v>
          </cell>
          <cell r="R1161">
            <v>3319</v>
          </cell>
          <cell r="S1161">
            <v>3349</v>
          </cell>
          <cell r="T1161">
            <v>3380</v>
          </cell>
          <cell r="U1161">
            <v>3411</v>
          </cell>
          <cell r="V1161">
            <v>3441</v>
          </cell>
          <cell r="W1161">
            <v>3472</v>
          </cell>
          <cell r="X1161">
            <v>3502</v>
          </cell>
          <cell r="Y1161">
            <v>3533</v>
          </cell>
          <cell r="Z1161">
            <v>3564</v>
          </cell>
          <cell r="AA1161">
            <v>3592</v>
          </cell>
          <cell r="AB1161">
            <v>3623</v>
          </cell>
          <cell r="AC1161">
            <v>3653</v>
          </cell>
          <cell r="AD1161">
            <v>3684</v>
          </cell>
          <cell r="AE1161">
            <v>3714</v>
          </cell>
          <cell r="AF1161">
            <v>3745</v>
          </cell>
          <cell r="AG1161">
            <v>3776</v>
          </cell>
          <cell r="AH1161">
            <v>3806</v>
          </cell>
          <cell r="AI1161">
            <v>3837</v>
          </cell>
          <cell r="AJ1161">
            <v>3867</v>
          </cell>
          <cell r="AK1161">
            <v>3898</v>
          </cell>
          <cell r="AL1161">
            <v>3929</v>
          </cell>
          <cell r="AM1161">
            <v>3957</v>
          </cell>
          <cell r="AN1161">
            <v>3988</v>
          </cell>
          <cell r="AO1161">
            <v>4018</v>
          </cell>
          <cell r="AP1161">
            <v>4049</v>
          </cell>
          <cell r="AQ1161">
            <v>4079</v>
          </cell>
          <cell r="AR1161">
            <v>4110</v>
          </cell>
        </row>
        <row r="1162">
          <cell r="A1162" t="str">
            <v>MYLAN LABS, INC.</v>
          </cell>
          <cell r="B1162" t="str">
            <v>TIZANIDINE HCL 06/2003 M/I</v>
          </cell>
          <cell r="C1162" t="str">
            <v>Sales $</v>
          </cell>
          <cell r="D1162" t="str">
            <v>06/2003 M/I</v>
          </cell>
          <cell r="F1162" t="str">
            <v>06</v>
          </cell>
          <cell r="G1162" t="str">
            <v>2003</v>
          </cell>
          <cell r="H1162" t="str">
            <v>06/1/2003</v>
          </cell>
          <cell r="I1162">
            <v>3014</v>
          </cell>
          <cell r="J1162">
            <v>3044</v>
          </cell>
          <cell r="K1162">
            <v>3075</v>
          </cell>
          <cell r="L1162">
            <v>3105</v>
          </cell>
          <cell r="M1162">
            <v>3136</v>
          </cell>
          <cell r="N1162">
            <v>3167</v>
          </cell>
          <cell r="O1162">
            <v>3196</v>
          </cell>
          <cell r="P1162">
            <v>3227</v>
          </cell>
          <cell r="Q1162">
            <v>3257</v>
          </cell>
          <cell r="R1162">
            <v>3288</v>
          </cell>
          <cell r="S1162">
            <v>3318</v>
          </cell>
          <cell r="T1162">
            <v>3349</v>
          </cell>
          <cell r="U1162">
            <v>3380</v>
          </cell>
          <cell r="V1162">
            <v>3410</v>
          </cell>
          <cell r="W1162">
            <v>3441</v>
          </cell>
          <cell r="X1162">
            <v>3471</v>
          </cell>
          <cell r="Y1162">
            <v>3502</v>
          </cell>
          <cell r="Z1162">
            <v>3533</v>
          </cell>
          <cell r="AA1162">
            <v>3561</v>
          </cell>
          <cell r="AB1162">
            <v>3592</v>
          </cell>
          <cell r="AC1162">
            <v>3622</v>
          </cell>
          <cell r="AD1162">
            <v>3653</v>
          </cell>
          <cell r="AE1162">
            <v>3683</v>
          </cell>
          <cell r="AF1162">
            <v>3714</v>
          </cell>
          <cell r="AG1162">
            <v>3745</v>
          </cell>
          <cell r="AH1162">
            <v>3775</v>
          </cell>
          <cell r="AI1162">
            <v>3806</v>
          </cell>
          <cell r="AJ1162">
            <v>3836</v>
          </cell>
          <cell r="AK1162">
            <v>3867</v>
          </cell>
          <cell r="AL1162">
            <v>3898</v>
          </cell>
          <cell r="AM1162">
            <v>3926</v>
          </cell>
          <cell r="AN1162">
            <v>3957</v>
          </cell>
          <cell r="AO1162">
            <v>3987</v>
          </cell>
          <cell r="AP1162">
            <v>4018</v>
          </cell>
          <cell r="AQ1162">
            <v>4048</v>
          </cell>
          <cell r="AR1162">
            <v>4079</v>
          </cell>
        </row>
        <row r="1163">
          <cell r="A1163" t="str">
            <v>MYLAN LABS, INC.</v>
          </cell>
          <cell r="B1163" t="str">
            <v>TOBRAMYCIN SULF  M/I</v>
          </cell>
          <cell r="C1163" t="str">
            <v>Sales $</v>
          </cell>
          <cell r="D1163" t="str">
            <v>N SULF  M/I</v>
          </cell>
          <cell r="F1163" t="str">
            <v xml:space="preserve">N </v>
          </cell>
          <cell r="G1163" t="str">
            <v xml:space="preserve">ULF </v>
          </cell>
          <cell r="H1163" t="str">
            <v xml:space="preserve">N /1/ULF </v>
          </cell>
          <cell r="I1163" t="e">
            <v>#VALUE!</v>
          </cell>
          <cell r="J1163" t="e">
            <v>#VALUE!</v>
          </cell>
          <cell r="K1163" t="e">
            <v>#VALUE!</v>
          </cell>
          <cell r="L1163" t="e">
            <v>#VALUE!</v>
          </cell>
          <cell r="M1163" t="e">
            <v>#VALUE!</v>
          </cell>
          <cell r="N1163" t="e">
            <v>#VALUE!</v>
          </cell>
          <cell r="O1163" t="e">
            <v>#VALUE!</v>
          </cell>
          <cell r="P1163" t="e">
            <v>#VALUE!</v>
          </cell>
          <cell r="Q1163" t="e">
            <v>#VALUE!</v>
          </cell>
          <cell r="R1163" t="e">
            <v>#VALUE!</v>
          </cell>
          <cell r="S1163" t="e">
            <v>#VALUE!</v>
          </cell>
          <cell r="T1163" t="e">
            <v>#VALUE!</v>
          </cell>
          <cell r="U1163" t="e">
            <v>#VALUE!</v>
          </cell>
          <cell r="V1163" t="e">
            <v>#VALUE!</v>
          </cell>
          <cell r="W1163" t="e">
            <v>#VALUE!</v>
          </cell>
          <cell r="X1163" t="e">
            <v>#VALUE!</v>
          </cell>
          <cell r="Y1163" t="e">
            <v>#VALUE!</v>
          </cell>
          <cell r="Z1163" t="e">
            <v>#VALUE!</v>
          </cell>
          <cell r="AA1163" t="e">
            <v>#VALUE!</v>
          </cell>
          <cell r="AB1163" t="e">
            <v>#VALUE!</v>
          </cell>
          <cell r="AC1163" t="e">
            <v>#VALUE!</v>
          </cell>
          <cell r="AD1163" t="e">
            <v>#VALUE!</v>
          </cell>
          <cell r="AE1163" t="e">
            <v>#VALUE!</v>
          </cell>
          <cell r="AF1163" t="e">
            <v>#VALUE!</v>
          </cell>
          <cell r="AG1163" t="e">
            <v>#VALUE!</v>
          </cell>
          <cell r="AH1163" t="e">
            <v>#VALUE!</v>
          </cell>
          <cell r="AI1163" t="e">
            <v>#VALUE!</v>
          </cell>
          <cell r="AJ1163" t="e">
            <v>#VALUE!</v>
          </cell>
          <cell r="AK1163" t="e">
            <v>#VALUE!</v>
          </cell>
          <cell r="AL1163" t="e">
            <v>#VALUE!</v>
          </cell>
          <cell r="AM1163" t="e">
            <v>#VALUE!</v>
          </cell>
          <cell r="AN1163" t="e">
            <v>#VALUE!</v>
          </cell>
          <cell r="AO1163" t="e">
            <v>#VALUE!</v>
          </cell>
          <cell r="AP1163" t="e">
            <v>#VALUE!</v>
          </cell>
          <cell r="AQ1163" t="e">
            <v>#VALUE!</v>
          </cell>
          <cell r="AR1163" t="e">
            <v>#VALUE!</v>
          </cell>
        </row>
        <row r="1164">
          <cell r="A1164" t="str">
            <v>MYLAN LABS, INC.</v>
          </cell>
          <cell r="B1164" t="str">
            <v>TOLAZAMIDE 03/1987 MYN</v>
          </cell>
          <cell r="C1164" t="str">
            <v>Sales $</v>
          </cell>
          <cell r="D1164" t="str">
            <v>03/1987 MYN</v>
          </cell>
          <cell r="F1164" t="str">
            <v>03</v>
          </cell>
          <cell r="G1164" t="str">
            <v>1987</v>
          </cell>
          <cell r="H1164" t="str">
            <v>03/1/1987</v>
          </cell>
          <cell r="I1164">
            <v>8950</v>
          </cell>
          <cell r="J1164">
            <v>8980</v>
          </cell>
          <cell r="K1164">
            <v>9011</v>
          </cell>
          <cell r="L1164">
            <v>9041</v>
          </cell>
          <cell r="M1164">
            <v>9072</v>
          </cell>
          <cell r="N1164">
            <v>9103</v>
          </cell>
          <cell r="O1164">
            <v>9132</v>
          </cell>
          <cell r="P1164">
            <v>9163</v>
          </cell>
          <cell r="Q1164">
            <v>9193</v>
          </cell>
          <cell r="R1164">
            <v>9224</v>
          </cell>
          <cell r="S1164">
            <v>9254</v>
          </cell>
          <cell r="T1164">
            <v>9285</v>
          </cell>
          <cell r="U1164">
            <v>9316</v>
          </cell>
          <cell r="V1164">
            <v>9346</v>
          </cell>
          <cell r="W1164">
            <v>9377</v>
          </cell>
          <cell r="X1164">
            <v>9407</v>
          </cell>
          <cell r="Y1164">
            <v>9438</v>
          </cell>
          <cell r="Z1164">
            <v>9469</v>
          </cell>
          <cell r="AA1164">
            <v>9497</v>
          </cell>
          <cell r="AB1164">
            <v>9528</v>
          </cell>
          <cell r="AC1164">
            <v>9558</v>
          </cell>
          <cell r="AD1164">
            <v>9589</v>
          </cell>
          <cell r="AE1164">
            <v>9619</v>
          </cell>
          <cell r="AF1164">
            <v>9650</v>
          </cell>
          <cell r="AG1164">
            <v>9681</v>
          </cell>
          <cell r="AH1164">
            <v>9711</v>
          </cell>
          <cell r="AI1164">
            <v>9742</v>
          </cell>
          <cell r="AJ1164">
            <v>9772</v>
          </cell>
          <cell r="AK1164">
            <v>9803</v>
          </cell>
          <cell r="AL1164">
            <v>9834</v>
          </cell>
          <cell r="AM1164">
            <v>9862</v>
          </cell>
          <cell r="AN1164">
            <v>9893</v>
          </cell>
          <cell r="AO1164">
            <v>9923</v>
          </cell>
          <cell r="AP1164">
            <v>9954</v>
          </cell>
          <cell r="AQ1164">
            <v>9984</v>
          </cell>
          <cell r="AR1164">
            <v>10015</v>
          </cell>
        </row>
        <row r="1165">
          <cell r="A1165" t="str">
            <v>MYLAN LABS, INC.</v>
          </cell>
          <cell r="B1165" t="str">
            <v>TOLBUTAMIDE 03/2003 M/I</v>
          </cell>
          <cell r="C1165" t="str">
            <v>Sales $</v>
          </cell>
          <cell r="D1165" t="str">
            <v>03/2003 M/I</v>
          </cell>
          <cell r="F1165" t="str">
            <v>03</v>
          </cell>
          <cell r="G1165" t="str">
            <v>2003</v>
          </cell>
          <cell r="H1165" t="str">
            <v>03/1/2003</v>
          </cell>
          <cell r="I1165">
            <v>3106</v>
          </cell>
          <cell r="J1165">
            <v>3136</v>
          </cell>
          <cell r="K1165">
            <v>3167</v>
          </cell>
          <cell r="L1165">
            <v>3197</v>
          </cell>
          <cell r="M1165">
            <v>3228</v>
          </cell>
          <cell r="N1165">
            <v>3259</v>
          </cell>
          <cell r="O1165">
            <v>3288</v>
          </cell>
          <cell r="P1165">
            <v>3319</v>
          </cell>
          <cell r="Q1165">
            <v>3349</v>
          </cell>
          <cell r="R1165">
            <v>3380</v>
          </cell>
          <cell r="S1165">
            <v>3410</v>
          </cell>
          <cell r="T1165">
            <v>3441</v>
          </cell>
          <cell r="U1165">
            <v>3472</v>
          </cell>
          <cell r="V1165">
            <v>3502</v>
          </cell>
          <cell r="W1165">
            <v>3533</v>
          </cell>
          <cell r="X1165">
            <v>3563</v>
          </cell>
          <cell r="Y1165">
            <v>3594</v>
          </cell>
          <cell r="Z1165">
            <v>3625</v>
          </cell>
          <cell r="AA1165">
            <v>3653</v>
          </cell>
          <cell r="AB1165">
            <v>3684</v>
          </cell>
          <cell r="AC1165">
            <v>3714</v>
          </cell>
          <cell r="AD1165">
            <v>3745</v>
          </cell>
          <cell r="AE1165">
            <v>3775</v>
          </cell>
          <cell r="AF1165">
            <v>3806</v>
          </cell>
          <cell r="AG1165">
            <v>3837</v>
          </cell>
          <cell r="AH1165">
            <v>3867</v>
          </cell>
          <cell r="AI1165">
            <v>3898</v>
          </cell>
          <cell r="AJ1165">
            <v>3928</v>
          </cell>
          <cell r="AK1165">
            <v>3959</v>
          </cell>
          <cell r="AL1165">
            <v>3990</v>
          </cell>
          <cell r="AM1165">
            <v>4018</v>
          </cell>
          <cell r="AN1165">
            <v>4049</v>
          </cell>
          <cell r="AO1165">
            <v>4079</v>
          </cell>
          <cell r="AP1165">
            <v>4110</v>
          </cell>
          <cell r="AQ1165">
            <v>4140</v>
          </cell>
          <cell r="AR1165">
            <v>4171</v>
          </cell>
        </row>
        <row r="1166">
          <cell r="A1166" t="str">
            <v>MYLAN LABS, INC.</v>
          </cell>
          <cell r="B1166" t="str">
            <v>TOLBUTAMIDE 05/1981 MYN</v>
          </cell>
          <cell r="C1166" t="str">
            <v>Sales $</v>
          </cell>
          <cell r="D1166" t="str">
            <v>05/1981 MYN</v>
          </cell>
          <cell r="F1166" t="str">
            <v>05</v>
          </cell>
          <cell r="G1166" t="str">
            <v>1981</v>
          </cell>
          <cell r="H1166" t="str">
            <v>05/1/1981</v>
          </cell>
          <cell r="I1166">
            <v>11080</v>
          </cell>
          <cell r="J1166">
            <v>11110</v>
          </cell>
          <cell r="K1166">
            <v>11141</v>
          </cell>
          <cell r="L1166">
            <v>11171</v>
          </cell>
          <cell r="M1166">
            <v>11202</v>
          </cell>
          <cell r="N1166">
            <v>11233</v>
          </cell>
          <cell r="O1166">
            <v>11262</v>
          </cell>
          <cell r="P1166">
            <v>11293</v>
          </cell>
          <cell r="Q1166">
            <v>11323</v>
          </cell>
          <cell r="R1166">
            <v>11354</v>
          </cell>
          <cell r="S1166">
            <v>11384</v>
          </cell>
          <cell r="T1166">
            <v>11415</v>
          </cell>
          <cell r="U1166">
            <v>11446</v>
          </cell>
          <cell r="V1166">
            <v>11476</v>
          </cell>
          <cell r="W1166">
            <v>11507</v>
          </cell>
          <cell r="X1166">
            <v>11537</v>
          </cell>
          <cell r="Y1166">
            <v>11568</v>
          </cell>
          <cell r="Z1166">
            <v>11599</v>
          </cell>
          <cell r="AA1166">
            <v>11627</v>
          </cell>
          <cell r="AB1166">
            <v>11658</v>
          </cell>
          <cell r="AC1166">
            <v>11688</v>
          </cell>
          <cell r="AD1166">
            <v>11719</v>
          </cell>
          <cell r="AE1166">
            <v>11749</v>
          </cell>
          <cell r="AF1166">
            <v>11780</v>
          </cell>
          <cell r="AG1166">
            <v>11811</v>
          </cell>
          <cell r="AH1166">
            <v>11841</v>
          </cell>
          <cell r="AI1166">
            <v>11872</v>
          </cell>
          <cell r="AJ1166">
            <v>11902</v>
          </cell>
          <cell r="AK1166">
            <v>11933</v>
          </cell>
          <cell r="AL1166">
            <v>11964</v>
          </cell>
          <cell r="AM1166">
            <v>11992</v>
          </cell>
          <cell r="AN1166">
            <v>12023</v>
          </cell>
          <cell r="AO1166">
            <v>12053</v>
          </cell>
          <cell r="AP1166">
            <v>12084</v>
          </cell>
          <cell r="AQ1166">
            <v>12114</v>
          </cell>
          <cell r="AR1166">
            <v>12145</v>
          </cell>
        </row>
        <row r="1167">
          <cell r="A1167" t="str">
            <v>MYLAN LABS, INC.</v>
          </cell>
          <cell r="B1167" t="str">
            <v>TOLMETIN SOD 08/1993 MYN</v>
          </cell>
          <cell r="C1167" t="str">
            <v>Sales $</v>
          </cell>
          <cell r="D1167" t="str">
            <v>08/1993 MYN</v>
          </cell>
          <cell r="F1167" t="str">
            <v>08</v>
          </cell>
          <cell r="G1167" t="str">
            <v>1993</v>
          </cell>
          <cell r="H1167" t="str">
            <v>08/1/1993</v>
          </cell>
          <cell r="I1167">
            <v>6605</v>
          </cell>
          <cell r="J1167">
            <v>6635</v>
          </cell>
          <cell r="K1167">
            <v>6666</v>
          </cell>
          <cell r="L1167">
            <v>6696</v>
          </cell>
          <cell r="M1167">
            <v>6727</v>
          </cell>
          <cell r="N1167">
            <v>6758</v>
          </cell>
          <cell r="O1167">
            <v>6787</v>
          </cell>
          <cell r="P1167">
            <v>6818</v>
          </cell>
          <cell r="Q1167">
            <v>6848</v>
          </cell>
          <cell r="R1167">
            <v>6879</v>
          </cell>
          <cell r="S1167">
            <v>6909</v>
          </cell>
          <cell r="T1167">
            <v>6940</v>
          </cell>
          <cell r="U1167">
            <v>6971</v>
          </cell>
          <cell r="V1167">
            <v>7001</v>
          </cell>
          <cell r="W1167">
            <v>7032</v>
          </cell>
          <cell r="X1167">
            <v>7062</v>
          </cell>
          <cell r="Y1167">
            <v>7093</v>
          </cell>
          <cell r="Z1167">
            <v>7124</v>
          </cell>
          <cell r="AA1167">
            <v>7152</v>
          </cell>
          <cell r="AB1167">
            <v>7183</v>
          </cell>
          <cell r="AC1167">
            <v>7213</v>
          </cell>
          <cell r="AD1167">
            <v>7244</v>
          </cell>
          <cell r="AE1167">
            <v>7274</v>
          </cell>
          <cell r="AF1167">
            <v>7305</v>
          </cell>
          <cell r="AG1167">
            <v>7336</v>
          </cell>
          <cell r="AH1167">
            <v>7366</v>
          </cell>
          <cell r="AI1167">
            <v>7397</v>
          </cell>
          <cell r="AJ1167">
            <v>7427</v>
          </cell>
          <cell r="AK1167">
            <v>7458</v>
          </cell>
          <cell r="AL1167">
            <v>7489</v>
          </cell>
          <cell r="AM1167">
            <v>7517</v>
          </cell>
          <cell r="AN1167">
            <v>7548</v>
          </cell>
          <cell r="AO1167">
            <v>7578</v>
          </cell>
          <cell r="AP1167">
            <v>7609</v>
          </cell>
          <cell r="AQ1167">
            <v>7639</v>
          </cell>
          <cell r="AR1167">
            <v>7670</v>
          </cell>
        </row>
        <row r="1168">
          <cell r="A1168" t="str">
            <v>MYLAN LABS, INC.</v>
          </cell>
          <cell r="B1168" t="str">
            <v>TOLTERODINE TAR ER 01/2014 MYN</v>
          </cell>
          <cell r="C1168" t="str">
            <v>Sales $</v>
          </cell>
          <cell r="D1168" t="str">
            <v>01/2014 MYN</v>
          </cell>
          <cell r="F1168" t="str">
            <v>01</v>
          </cell>
          <cell r="G1168" t="str">
            <v>2014</v>
          </cell>
          <cell r="H1168" t="str">
            <v>01/1/2014</v>
          </cell>
          <cell r="I1168">
            <v>-853</v>
          </cell>
          <cell r="J1168">
            <v>-823</v>
          </cell>
          <cell r="K1168">
            <v>-792</v>
          </cell>
          <cell r="L1168">
            <v>-762</v>
          </cell>
          <cell r="M1168">
            <v>-731</v>
          </cell>
          <cell r="N1168">
            <v>-700</v>
          </cell>
          <cell r="O1168">
            <v>-671</v>
          </cell>
          <cell r="P1168">
            <v>-640</v>
          </cell>
          <cell r="Q1168">
            <v>-610</v>
          </cell>
          <cell r="R1168">
            <v>-579</v>
          </cell>
          <cell r="S1168">
            <v>-549</v>
          </cell>
          <cell r="T1168">
            <v>-518</v>
          </cell>
          <cell r="U1168">
            <v>-487</v>
          </cell>
          <cell r="V1168">
            <v>-457</v>
          </cell>
          <cell r="W1168">
            <v>-426</v>
          </cell>
          <cell r="X1168">
            <v>-396</v>
          </cell>
          <cell r="Y1168">
            <v>-365</v>
          </cell>
          <cell r="Z1168">
            <v>-334</v>
          </cell>
          <cell r="AA1168">
            <v>-306</v>
          </cell>
          <cell r="AB1168">
            <v>-275</v>
          </cell>
          <cell r="AC1168">
            <v>-245</v>
          </cell>
          <cell r="AD1168">
            <v>-214</v>
          </cell>
          <cell r="AE1168">
            <v>-184</v>
          </cell>
          <cell r="AF1168">
            <v>-153</v>
          </cell>
          <cell r="AG1168">
            <v>-122</v>
          </cell>
          <cell r="AH1168">
            <v>-92</v>
          </cell>
          <cell r="AI1168">
            <v>-61</v>
          </cell>
          <cell r="AJ1168">
            <v>-31</v>
          </cell>
          <cell r="AK1168">
            <v>0</v>
          </cell>
          <cell r="AL1168">
            <v>31</v>
          </cell>
          <cell r="AM1168">
            <v>59</v>
          </cell>
          <cell r="AN1168">
            <v>90</v>
          </cell>
          <cell r="AO1168">
            <v>120</v>
          </cell>
          <cell r="AP1168">
            <v>151</v>
          </cell>
          <cell r="AQ1168">
            <v>181</v>
          </cell>
          <cell r="AR1168">
            <v>212</v>
          </cell>
        </row>
        <row r="1169">
          <cell r="A1169" t="str">
            <v>MYLAN LABS, INC.</v>
          </cell>
          <cell r="B1169" t="str">
            <v>TOLTERODINE TAR ER 02/2014 M/I</v>
          </cell>
          <cell r="C1169" t="str">
            <v>Sales $</v>
          </cell>
          <cell r="D1169" t="str">
            <v>02/2014 M/I</v>
          </cell>
          <cell r="F1169" t="str">
            <v>02</v>
          </cell>
          <cell r="G1169" t="str">
            <v>2014</v>
          </cell>
          <cell r="H1169" t="str">
            <v>02/1/2014</v>
          </cell>
          <cell r="I1169">
            <v>-884</v>
          </cell>
          <cell r="J1169">
            <v>-854</v>
          </cell>
          <cell r="K1169">
            <v>-823</v>
          </cell>
          <cell r="L1169">
            <v>-793</v>
          </cell>
          <cell r="M1169">
            <v>-762</v>
          </cell>
          <cell r="N1169">
            <v>-731</v>
          </cell>
          <cell r="O1169">
            <v>-702</v>
          </cell>
          <cell r="P1169">
            <v>-671</v>
          </cell>
          <cell r="Q1169">
            <v>-641</v>
          </cell>
          <cell r="R1169">
            <v>-610</v>
          </cell>
          <cell r="S1169">
            <v>-580</v>
          </cell>
          <cell r="T1169">
            <v>-549</v>
          </cell>
          <cell r="U1169">
            <v>-518</v>
          </cell>
          <cell r="V1169">
            <v>-488</v>
          </cell>
          <cell r="W1169">
            <v>-457</v>
          </cell>
          <cell r="X1169">
            <v>-427</v>
          </cell>
          <cell r="Y1169">
            <v>-396</v>
          </cell>
          <cell r="Z1169">
            <v>-365</v>
          </cell>
          <cell r="AA1169">
            <v>-337</v>
          </cell>
          <cell r="AB1169">
            <v>-306</v>
          </cell>
          <cell r="AC1169">
            <v>-276</v>
          </cell>
          <cell r="AD1169">
            <v>-245</v>
          </cell>
          <cell r="AE1169">
            <v>-215</v>
          </cell>
          <cell r="AF1169">
            <v>-184</v>
          </cell>
          <cell r="AG1169">
            <v>-153</v>
          </cell>
          <cell r="AH1169">
            <v>-123</v>
          </cell>
          <cell r="AI1169">
            <v>-92</v>
          </cell>
          <cell r="AJ1169">
            <v>-62</v>
          </cell>
          <cell r="AK1169">
            <v>-31</v>
          </cell>
          <cell r="AL1169">
            <v>0</v>
          </cell>
          <cell r="AM1169">
            <v>28</v>
          </cell>
          <cell r="AN1169">
            <v>59</v>
          </cell>
          <cell r="AO1169">
            <v>89</v>
          </cell>
          <cell r="AP1169">
            <v>120</v>
          </cell>
          <cell r="AQ1169">
            <v>150</v>
          </cell>
          <cell r="AR1169">
            <v>181</v>
          </cell>
        </row>
        <row r="1170">
          <cell r="A1170" t="str">
            <v>MYLAN LABS, INC.</v>
          </cell>
          <cell r="B1170" t="str">
            <v>TOLTERODINE TART 01/2013 M/I</v>
          </cell>
          <cell r="C1170" t="str">
            <v>Sales $</v>
          </cell>
          <cell r="D1170" t="str">
            <v>01/2013 M/I</v>
          </cell>
          <cell r="F1170" t="str">
            <v>01</v>
          </cell>
          <cell r="G1170" t="str">
            <v>2013</v>
          </cell>
          <cell r="H1170" t="str">
            <v>01/1/2013</v>
          </cell>
          <cell r="I1170">
            <v>-488</v>
          </cell>
          <cell r="J1170">
            <v>-458</v>
          </cell>
          <cell r="K1170">
            <v>-427</v>
          </cell>
          <cell r="L1170">
            <v>-397</v>
          </cell>
          <cell r="M1170">
            <v>-366</v>
          </cell>
          <cell r="N1170">
            <v>-335</v>
          </cell>
          <cell r="O1170">
            <v>-306</v>
          </cell>
          <cell r="P1170">
            <v>-275</v>
          </cell>
          <cell r="Q1170">
            <v>-245</v>
          </cell>
          <cell r="R1170">
            <v>-214</v>
          </cell>
          <cell r="S1170">
            <v>-184</v>
          </cell>
          <cell r="T1170">
            <v>-153</v>
          </cell>
          <cell r="U1170">
            <v>-122</v>
          </cell>
          <cell r="V1170">
            <v>-92</v>
          </cell>
          <cell r="W1170">
            <v>-61</v>
          </cell>
          <cell r="X1170">
            <v>-31</v>
          </cell>
          <cell r="Y1170">
            <v>0</v>
          </cell>
          <cell r="Z1170">
            <v>31</v>
          </cell>
          <cell r="AA1170">
            <v>59</v>
          </cell>
          <cell r="AB1170">
            <v>90</v>
          </cell>
          <cell r="AC1170">
            <v>120</v>
          </cell>
          <cell r="AD1170">
            <v>151</v>
          </cell>
          <cell r="AE1170">
            <v>181</v>
          </cell>
          <cell r="AF1170">
            <v>212</v>
          </cell>
          <cell r="AG1170">
            <v>243</v>
          </cell>
          <cell r="AH1170">
            <v>273</v>
          </cell>
          <cell r="AI1170">
            <v>304</v>
          </cell>
          <cell r="AJ1170">
            <v>334</v>
          </cell>
          <cell r="AK1170">
            <v>365</v>
          </cell>
          <cell r="AL1170">
            <v>396</v>
          </cell>
          <cell r="AM1170">
            <v>424</v>
          </cell>
          <cell r="AN1170">
            <v>455</v>
          </cell>
          <cell r="AO1170">
            <v>485</v>
          </cell>
          <cell r="AP1170">
            <v>516</v>
          </cell>
          <cell r="AQ1170">
            <v>546</v>
          </cell>
          <cell r="AR1170">
            <v>577</v>
          </cell>
        </row>
        <row r="1171">
          <cell r="A1171" t="str">
            <v>MYLAN LABS, INC.</v>
          </cell>
          <cell r="B1171" t="str">
            <v>TOLTERODINE TART 12/2012 MYN</v>
          </cell>
          <cell r="C1171" t="str">
            <v>Sales $</v>
          </cell>
          <cell r="D1171" t="str">
            <v>12/2012 MYN</v>
          </cell>
          <cell r="F1171" t="str">
            <v>12</v>
          </cell>
          <cell r="G1171" t="str">
            <v>2012</v>
          </cell>
          <cell r="H1171" t="str">
            <v>12/1/2012</v>
          </cell>
          <cell r="I1171">
            <v>-457</v>
          </cell>
          <cell r="J1171">
            <v>-427</v>
          </cell>
          <cell r="K1171">
            <v>-396</v>
          </cell>
          <cell r="L1171">
            <v>-366</v>
          </cell>
          <cell r="M1171">
            <v>-335</v>
          </cell>
          <cell r="N1171">
            <v>-304</v>
          </cell>
          <cell r="O1171">
            <v>-275</v>
          </cell>
          <cell r="P1171">
            <v>-244</v>
          </cell>
          <cell r="Q1171">
            <v>-214</v>
          </cell>
          <cell r="R1171">
            <v>-183</v>
          </cell>
          <cell r="S1171">
            <v>-153</v>
          </cell>
          <cell r="T1171">
            <v>-122</v>
          </cell>
          <cell r="U1171">
            <v>-91</v>
          </cell>
          <cell r="V1171">
            <v>-61</v>
          </cell>
          <cell r="W1171">
            <v>-30</v>
          </cell>
          <cell r="X1171">
            <v>0</v>
          </cell>
          <cell r="Y1171">
            <v>31</v>
          </cell>
          <cell r="Z1171">
            <v>62</v>
          </cell>
          <cell r="AA1171">
            <v>90</v>
          </cell>
          <cell r="AB1171">
            <v>121</v>
          </cell>
          <cell r="AC1171">
            <v>151</v>
          </cell>
          <cell r="AD1171">
            <v>182</v>
          </cell>
          <cell r="AE1171">
            <v>212</v>
          </cell>
          <cell r="AF1171">
            <v>243</v>
          </cell>
          <cell r="AG1171">
            <v>274</v>
          </cell>
          <cell r="AH1171">
            <v>304</v>
          </cell>
          <cell r="AI1171">
            <v>335</v>
          </cell>
          <cell r="AJ1171">
            <v>365</v>
          </cell>
          <cell r="AK1171">
            <v>396</v>
          </cell>
          <cell r="AL1171">
            <v>427</v>
          </cell>
          <cell r="AM1171">
            <v>455</v>
          </cell>
          <cell r="AN1171">
            <v>486</v>
          </cell>
          <cell r="AO1171">
            <v>516</v>
          </cell>
          <cell r="AP1171">
            <v>547</v>
          </cell>
          <cell r="AQ1171">
            <v>577</v>
          </cell>
          <cell r="AR1171">
            <v>608</v>
          </cell>
        </row>
        <row r="1172">
          <cell r="A1172" t="str">
            <v>MYLAN LABS, INC.</v>
          </cell>
          <cell r="B1172" t="str">
            <v>TOPIRAMATE 03/2009 MYN</v>
          </cell>
          <cell r="C1172" t="str">
            <v>Sales $</v>
          </cell>
          <cell r="D1172" t="str">
            <v>03/2009 MYN</v>
          </cell>
          <cell r="F1172" t="str">
            <v>03</v>
          </cell>
          <cell r="G1172" t="str">
            <v>2009</v>
          </cell>
          <cell r="H1172" t="str">
            <v>03/1/2009</v>
          </cell>
          <cell r="I1172">
            <v>914</v>
          </cell>
          <cell r="J1172">
            <v>944</v>
          </cell>
          <cell r="K1172">
            <v>975</v>
          </cell>
          <cell r="L1172">
            <v>1005</v>
          </cell>
          <cell r="M1172">
            <v>1036</v>
          </cell>
          <cell r="N1172">
            <v>1067</v>
          </cell>
          <cell r="O1172">
            <v>1096</v>
          </cell>
          <cell r="P1172">
            <v>1127</v>
          </cell>
          <cell r="Q1172">
            <v>1157</v>
          </cell>
          <cell r="R1172">
            <v>1188</v>
          </cell>
          <cell r="S1172">
            <v>1218</v>
          </cell>
          <cell r="T1172">
            <v>1249</v>
          </cell>
          <cell r="U1172">
            <v>1280</v>
          </cell>
          <cell r="V1172">
            <v>1310</v>
          </cell>
          <cell r="W1172">
            <v>1341</v>
          </cell>
          <cell r="X1172">
            <v>1371</v>
          </cell>
          <cell r="Y1172">
            <v>1402</v>
          </cell>
          <cell r="Z1172">
            <v>1433</v>
          </cell>
          <cell r="AA1172">
            <v>1461</v>
          </cell>
          <cell r="AB1172">
            <v>1492</v>
          </cell>
          <cell r="AC1172">
            <v>1522</v>
          </cell>
          <cell r="AD1172">
            <v>1553</v>
          </cell>
          <cell r="AE1172">
            <v>1583</v>
          </cell>
          <cell r="AF1172">
            <v>1614</v>
          </cell>
          <cell r="AG1172">
            <v>1645</v>
          </cell>
          <cell r="AH1172">
            <v>1675</v>
          </cell>
          <cell r="AI1172">
            <v>1706</v>
          </cell>
          <cell r="AJ1172">
            <v>1736</v>
          </cell>
          <cell r="AK1172">
            <v>1767</v>
          </cell>
          <cell r="AL1172">
            <v>1798</v>
          </cell>
          <cell r="AM1172">
            <v>1826</v>
          </cell>
          <cell r="AN1172">
            <v>1857</v>
          </cell>
          <cell r="AO1172">
            <v>1887</v>
          </cell>
          <cell r="AP1172">
            <v>1918</v>
          </cell>
          <cell r="AQ1172">
            <v>1948</v>
          </cell>
          <cell r="AR1172">
            <v>1979</v>
          </cell>
        </row>
        <row r="1173">
          <cell r="A1173" t="str">
            <v>MYLAN LABS, INC.</v>
          </cell>
          <cell r="B1173" t="str">
            <v>TOPIRAMATE 04/2009 M/I</v>
          </cell>
          <cell r="C1173" t="str">
            <v>Sales $</v>
          </cell>
          <cell r="D1173" t="str">
            <v>04/2009 M/I</v>
          </cell>
          <cell r="F1173" t="str">
            <v>04</v>
          </cell>
          <cell r="G1173" t="str">
            <v>2009</v>
          </cell>
          <cell r="H1173" t="str">
            <v>04/1/2009</v>
          </cell>
          <cell r="I1173">
            <v>883</v>
          </cell>
          <cell r="J1173">
            <v>913</v>
          </cell>
          <cell r="K1173">
            <v>944</v>
          </cell>
          <cell r="L1173">
            <v>974</v>
          </cell>
          <cell r="M1173">
            <v>1005</v>
          </cell>
          <cell r="N1173">
            <v>1036</v>
          </cell>
          <cell r="O1173">
            <v>1065</v>
          </cell>
          <cell r="P1173">
            <v>1096</v>
          </cell>
          <cell r="Q1173">
            <v>1126</v>
          </cell>
          <cell r="R1173">
            <v>1157</v>
          </cell>
          <cell r="S1173">
            <v>1187</v>
          </cell>
          <cell r="T1173">
            <v>1218</v>
          </cell>
          <cell r="U1173">
            <v>1249</v>
          </cell>
          <cell r="V1173">
            <v>1279</v>
          </cell>
          <cell r="W1173">
            <v>1310</v>
          </cell>
          <cell r="X1173">
            <v>1340</v>
          </cell>
          <cell r="Y1173">
            <v>1371</v>
          </cell>
          <cell r="Z1173">
            <v>1402</v>
          </cell>
          <cell r="AA1173">
            <v>1430</v>
          </cell>
          <cell r="AB1173">
            <v>1461</v>
          </cell>
          <cell r="AC1173">
            <v>1491</v>
          </cell>
          <cell r="AD1173">
            <v>1522</v>
          </cell>
          <cell r="AE1173">
            <v>1552</v>
          </cell>
          <cell r="AF1173">
            <v>1583</v>
          </cell>
          <cell r="AG1173">
            <v>1614</v>
          </cell>
          <cell r="AH1173">
            <v>1644</v>
          </cell>
          <cell r="AI1173">
            <v>1675</v>
          </cell>
          <cell r="AJ1173">
            <v>1705</v>
          </cell>
          <cell r="AK1173">
            <v>1736</v>
          </cell>
          <cell r="AL1173">
            <v>1767</v>
          </cell>
          <cell r="AM1173">
            <v>1795</v>
          </cell>
          <cell r="AN1173">
            <v>1826</v>
          </cell>
          <cell r="AO1173">
            <v>1856</v>
          </cell>
          <cell r="AP1173">
            <v>1887</v>
          </cell>
          <cell r="AQ1173">
            <v>1917</v>
          </cell>
          <cell r="AR1173">
            <v>1948</v>
          </cell>
        </row>
        <row r="1174">
          <cell r="A1174" t="str">
            <v>MYLAN LABS, INC.</v>
          </cell>
          <cell r="B1174" t="str">
            <v>TORSEMIDE 07/2004 M/I</v>
          </cell>
          <cell r="C1174" t="str">
            <v>Sales $</v>
          </cell>
          <cell r="D1174" t="str">
            <v>07/2004 M/I</v>
          </cell>
          <cell r="F1174" t="str">
            <v>07</v>
          </cell>
          <cell r="G1174" t="str">
            <v>2004</v>
          </cell>
          <cell r="H1174" t="str">
            <v>07/1/2004</v>
          </cell>
          <cell r="I1174">
            <v>2618</v>
          </cell>
          <cell r="J1174">
            <v>2648</v>
          </cell>
          <cell r="K1174">
            <v>2679</v>
          </cell>
          <cell r="L1174">
            <v>2709</v>
          </cell>
          <cell r="M1174">
            <v>2740</v>
          </cell>
          <cell r="N1174">
            <v>2771</v>
          </cell>
          <cell r="O1174">
            <v>2800</v>
          </cell>
          <cell r="P1174">
            <v>2831</v>
          </cell>
          <cell r="Q1174">
            <v>2861</v>
          </cell>
          <cell r="R1174">
            <v>2892</v>
          </cell>
          <cell r="S1174">
            <v>2922</v>
          </cell>
          <cell r="T1174">
            <v>2953</v>
          </cell>
          <cell r="U1174">
            <v>2984</v>
          </cell>
          <cell r="V1174">
            <v>3014</v>
          </cell>
          <cell r="W1174">
            <v>3045</v>
          </cell>
          <cell r="X1174">
            <v>3075</v>
          </cell>
          <cell r="Y1174">
            <v>3106</v>
          </cell>
          <cell r="Z1174">
            <v>3137</v>
          </cell>
          <cell r="AA1174">
            <v>3165</v>
          </cell>
          <cell r="AB1174">
            <v>3196</v>
          </cell>
          <cell r="AC1174">
            <v>3226</v>
          </cell>
          <cell r="AD1174">
            <v>3257</v>
          </cell>
          <cell r="AE1174">
            <v>3287</v>
          </cell>
          <cell r="AF1174">
            <v>3318</v>
          </cell>
          <cell r="AG1174">
            <v>3349</v>
          </cell>
          <cell r="AH1174">
            <v>3379</v>
          </cell>
          <cell r="AI1174">
            <v>3410</v>
          </cell>
          <cell r="AJ1174">
            <v>3440</v>
          </cell>
          <cell r="AK1174">
            <v>3471</v>
          </cell>
          <cell r="AL1174">
            <v>3502</v>
          </cell>
          <cell r="AM1174">
            <v>3530</v>
          </cell>
          <cell r="AN1174">
            <v>3561</v>
          </cell>
          <cell r="AO1174">
            <v>3591</v>
          </cell>
          <cell r="AP1174">
            <v>3622</v>
          </cell>
          <cell r="AQ1174">
            <v>3652</v>
          </cell>
          <cell r="AR1174">
            <v>3683</v>
          </cell>
        </row>
        <row r="1175">
          <cell r="A1175" t="str">
            <v>MYLAN LABS, INC.</v>
          </cell>
          <cell r="B1175" t="str">
            <v>TRAMADOL HCL 07/2002 MYN</v>
          </cell>
          <cell r="C1175" t="str">
            <v>Sales $</v>
          </cell>
          <cell r="D1175" t="str">
            <v>07/2002 MYN</v>
          </cell>
          <cell r="F1175" t="str">
            <v>07</v>
          </cell>
          <cell r="G1175" t="str">
            <v>2002</v>
          </cell>
          <cell r="H1175" t="str">
            <v>07/1/2002</v>
          </cell>
          <cell r="I1175">
            <v>3349</v>
          </cell>
          <cell r="J1175">
            <v>3379</v>
          </cell>
          <cell r="K1175">
            <v>3410</v>
          </cell>
          <cell r="L1175">
            <v>3440</v>
          </cell>
          <cell r="M1175">
            <v>3471</v>
          </cell>
          <cell r="N1175">
            <v>3502</v>
          </cell>
          <cell r="O1175">
            <v>3531</v>
          </cell>
          <cell r="P1175">
            <v>3562</v>
          </cell>
          <cell r="Q1175">
            <v>3592</v>
          </cell>
          <cell r="R1175">
            <v>3623</v>
          </cell>
          <cell r="S1175">
            <v>3653</v>
          </cell>
          <cell r="T1175">
            <v>3684</v>
          </cell>
          <cell r="U1175">
            <v>3715</v>
          </cell>
          <cell r="V1175">
            <v>3745</v>
          </cell>
          <cell r="W1175">
            <v>3776</v>
          </cell>
          <cell r="X1175">
            <v>3806</v>
          </cell>
          <cell r="Y1175">
            <v>3837</v>
          </cell>
          <cell r="Z1175">
            <v>3868</v>
          </cell>
          <cell r="AA1175">
            <v>3896</v>
          </cell>
          <cell r="AB1175">
            <v>3927</v>
          </cell>
          <cell r="AC1175">
            <v>3957</v>
          </cell>
          <cell r="AD1175">
            <v>3988</v>
          </cell>
          <cell r="AE1175">
            <v>4018</v>
          </cell>
          <cell r="AF1175">
            <v>4049</v>
          </cell>
          <cell r="AG1175">
            <v>4080</v>
          </cell>
          <cell r="AH1175">
            <v>4110</v>
          </cell>
          <cell r="AI1175">
            <v>4141</v>
          </cell>
          <cell r="AJ1175">
            <v>4171</v>
          </cell>
          <cell r="AK1175">
            <v>4202</v>
          </cell>
          <cell r="AL1175">
            <v>4233</v>
          </cell>
          <cell r="AM1175">
            <v>4261</v>
          </cell>
          <cell r="AN1175">
            <v>4292</v>
          </cell>
          <cell r="AO1175">
            <v>4322</v>
          </cell>
          <cell r="AP1175">
            <v>4353</v>
          </cell>
          <cell r="AQ1175">
            <v>4383</v>
          </cell>
          <cell r="AR1175">
            <v>4414</v>
          </cell>
        </row>
        <row r="1176">
          <cell r="A1176" t="str">
            <v>MYLAN LABS, INC.</v>
          </cell>
          <cell r="B1176" t="str">
            <v>TRAMADOL HCL 08/2002 M/I</v>
          </cell>
          <cell r="C1176" t="str">
            <v>Sales $</v>
          </cell>
          <cell r="D1176" t="str">
            <v>08/2002 M/I</v>
          </cell>
          <cell r="F1176" t="str">
            <v>08</v>
          </cell>
          <cell r="G1176" t="str">
            <v>2002</v>
          </cell>
          <cell r="H1176" t="str">
            <v>08/1/2002</v>
          </cell>
          <cell r="I1176">
            <v>3318</v>
          </cell>
          <cell r="J1176">
            <v>3348</v>
          </cell>
          <cell r="K1176">
            <v>3379</v>
          </cell>
          <cell r="L1176">
            <v>3409</v>
          </cell>
          <cell r="M1176">
            <v>3440</v>
          </cell>
          <cell r="N1176">
            <v>3471</v>
          </cell>
          <cell r="O1176">
            <v>3500</v>
          </cell>
          <cell r="P1176">
            <v>3531</v>
          </cell>
          <cell r="Q1176">
            <v>3561</v>
          </cell>
          <cell r="R1176">
            <v>3592</v>
          </cell>
          <cell r="S1176">
            <v>3622</v>
          </cell>
          <cell r="T1176">
            <v>3653</v>
          </cell>
          <cell r="U1176">
            <v>3684</v>
          </cell>
          <cell r="V1176">
            <v>3714</v>
          </cell>
          <cell r="W1176">
            <v>3745</v>
          </cell>
          <cell r="X1176">
            <v>3775</v>
          </cell>
          <cell r="Y1176">
            <v>3806</v>
          </cell>
          <cell r="Z1176">
            <v>3837</v>
          </cell>
          <cell r="AA1176">
            <v>3865</v>
          </cell>
          <cell r="AB1176">
            <v>3896</v>
          </cell>
          <cell r="AC1176">
            <v>3926</v>
          </cell>
          <cell r="AD1176">
            <v>3957</v>
          </cell>
          <cell r="AE1176">
            <v>3987</v>
          </cell>
          <cell r="AF1176">
            <v>4018</v>
          </cell>
          <cell r="AG1176">
            <v>4049</v>
          </cell>
          <cell r="AH1176">
            <v>4079</v>
          </cell>
          <cell r="AI1176">
            <v>4110</v>
          </cell>
          <cell r="AJ1176">
            <v>4140</v>
          </cell>
          <cell r="AK1176">
            <v>4171</v>
          </cell>
          <cell r="AL1176">
            <v>4202</v>
          </cell>
          <cell r="AM1176">
            <v>4230</v>
          </cell>
          <cell r="AN1176">
            <v>4261</v>
          </cell>
          <cell r="AO1176">
            <v>4291</v>
          </cell>
          <cell r="AP1176">
            <v>4322</v>
          </cell>
          <cell r="AQ1176">
            <v>4352</v>
          </cell>
          <cell r="AR1176">
            <v>4383</v>
          </cell>
        </row>
        <row r="1177">
          <cell r="A1177" t="str">
            <v>MYLAN LABS, INC.</v>
          </cell>
          <cell r="B1177" t="str">
            <v>TRAMADOL/APAP 11/2008 MYN</v>
          </cell>
          <cell r="C1177" t="str">
            <v>Sales $</v>
          </cell>
          <cell r="D1177" t="str">
            <v>11/2008 MYN</v>
          </cell>
          <cell r="F1177" t="str">
            <v>11</v>
          </cell>
          <cell r="G1177" t="str">
            <v>2008</v>
          </cell>
          <cell r="H1177" t="str">
            <v>11/1/2008</v>
          </cell>
          <cell r="I1177">
            <v>1034</v>
          </cell>
          <cell r="J1177">
            <v>1064</v>
          </cell>
          <cell r="K1177">
            <v>1095</v>
          </cell>
          <cell r="L1177">
            <v>1125</v>
          </cell>
          <cell r="M1177">
            <v>1156</v>
          </cell>
          <cell r="N1177">
            <v>1187</v>
          </cell>
          <cell r="O1177">
            <v>1216</v>
          </cell>
          <cell r="P1177">
            <v>1247</v>
          </cell>
          <cell r="Q1177">
            <v>1277</v>
          </cell>
          <cell r="R1177">
            <v>1308</v>
          </cell>
          <cell r="S1177">
            <v>1338</v>
          </cell>
          <cell r="T1177">
            <v>1369</v>
          </cell>
          <cell r="U1177">
            <v>1400</v>
          </cell>
          <cell r="V1177">
            <v>1430</v>
          </cell>
          <cell r="W1177">
            <v>1461</v>
          </cell>
          <cell r="X1177">
            <v>1491</v>
          </cell>
          <cell r="Y1177">
            <v>1522</v>
          </cell>
          <cell r="Z1177">
            <v>1553</v>
          </cell>
          <cell r="AA1177">
            <v>1581</v>
          </cell>
          <cell r="AB1177">
            <v>1612</v>
          </cell>
          <cell r="AC1177">
            <v>1642</v>
          </cell>
          <cell r="AD1177">
            <v>1673</v>
          </cell>
          <cell r="AE1177">
            <v>1703</v>
          </cell>
          <cell r="AF1177">
            <v>1734</v>
          </cell>
          <cell r="AG1177">
            <v>1765</v>
          </cell>
          <cell r="AH1177">
            <v>1795</v>
          </cell>
          <cell r="AI1177">
            <v>1826</v>
          </cell>
          <cell r="AJ1177">
            <v>1856</v>
          </cell>
          <cell r="AK1177">
            <v>1887</v>
          </cell>
          <cell r="AL1177">
            <v>1918</v>
          </cell>
          <cell r="AM1177">
            <v>1946</v>
          </cell>
          <cell r="AN1177">
            <v>1977</v>
          </cell>
          <cell r="AO1177">
            <v>2007</v>
          </cell>
          <cell r="AP1177">
            <v>2038</v>
          </cell>
          <cell r="AQ1177">
            <v>2068</v>
          </cell>
          <cell r="AR1177">
            <v>2099</v>
          </cell>
        </row>
        <row r="1178">
          <cell r="A1178" t="str">
            <v>MYLAN LABS, INC.</v>
          </cell>
          <cell r="B1178" t="str">
            <v>TRANDOLAPRIL 11/2008 MYN</v>
          </cell>
          <cell r="C1178" t="str">
            <v>Sales $</v>
          </cell>
          <cell r="D1178" t="str">
            <v>11/2008 MYN</v>
          </cell>
          <cell r="F1178" t="str">
            <v>11</v>
          </cell>
          <cell r="G1178" t="str">
            <v>2008</v>
          </cell>
          <cell r="H1178" t="str">
            <v>11/1/2008</v>
          </cell>
          <cell r="I1178">
            <v>1034</v>
          </cell>
          <cell r="J1178">
            <v>1064</v>
          </cell>
          <cell r="K1178">
            <v>1095</v>
          </cell>
          <cell r="L1178">
            <v>1125</v>
          </cell>
          <cell r="M1178">
            <v>1156</v>
          </cell>
          <cell r="N1178">
            <v>1187</v>
          </cell>
          <cell r="O1178">
            <v>1216</v>
          </cell>
          <cell r="P1178">
            <v>1247</v>
          </cell>
          <cell r="Q1178">
            <v>1277</v>
          </cell>
          <cell r="R1178">
            <v>1308</v>
          </cell>
          <cell r="S1178">
            <v>1338</v>
          </cell>
          <cell r="T1178">
            <v>1369</v>
          </cell>
          <cell r="U1178">
            <v>1400</v>
          </cell>
          <cell r="V1178">
            <v>1430</v>
          </cell>
          <cell r="W1178">
            <v>1461</v>
          </cell>
          <cell r="X1178">
            <v>1491</v>
          </cell>
          <cell r="Y1178">
            <v>1522</v>
          </cell>
          <cell r="Z1178">
            <v>1553</v>
          </cell>
          <cell r="AA1178">
            <v>1581</v>
          </cell>
          <cell r="AB1178">
            <v>1612</v>
          </cell>
          <cell r="AC1178">
            <v>1642</v>
          </cell>
          <cell r="AD1178">
            <v>1673</v>
          </cell>
          <cell r="AE1178">
            <v>1703</v>
          </cell>
          <cell r="AF1178">
            <v>1734</v>
          </cell>
          <cell r="AG1178">
            <v>1765</v>
          </cell>
          <cell r="AH1178">
            <v>1795</v>
          </cell>
          <cell r="AI1178">
            <v>1826</v>
          </cell>
          <cell r="AJ1178">
            <v>1856</v>
          </cell>
          <cell r="AK1178">
            <v>1887</v>
          </cell>
          <cell r="AL1178">
            <v>1918</v>
          </cell>
          <cell r="AM1178">
            <v>1946</v>
          </cell>
          <cell r="AN1178">
            <v>1977</v>
          </cell>
          <cell r="AO1178">
            <v>2007</v>
          </cell>
          <cell r="AP1178">
            <v>2038</v>
          </cell>
          <cell r="AQ1178">
            <v>2068</v>
          </cell>
          <cell r="AR1178">
            <v>2099</v>
          </cell>
        </row>
        <row r="1179">
          <cell r="A1179" t="str">
            <v>MYLAN LABS, INC.</v>
          </cell>
          <cell r="B1179" t="str">
            <v>TRANEXAMIC ACID 12/2011 M/I</v>
          </cell>
          <cell r="C1179" t="str">
            <v>Sales $</v>
          </cell>
          <cell r="D1179" t="str">
            <v>12/2011 M/I</v>
          </cell>
          <cell r="F1179" t="str">
            <v>12</v>
          </cell>
          <cell r="G1179" t="str">
            <v>2011</v>
          </cell>
          <cell r="H1179" t="str">
            <v>12/1/2011</v>
          </cell>
          <cell r="I1179">
            <v>-91</v>
          </cell>
          <cell r="J1179">
            <v>-61</v>
          </cell>
          <cell r="K1179">
            <v>-30</v>
          </cell>
          <cell r="L1179">
            <v>0</v>
          </cell>
          <cell r="M1179">
            <v>31</v>
          </cell>
          <cell r="N1179">
            <v>62</v>
          </cell>
          <cell r="O1179">
            <v>91</v>
          </cell>
          <cell r="P1179">
            <v>122</v>
          </cell>
          <cell r="Q1179">
            <v>152</v>
          </cell>
          <cell r="R1179">
            <v>183</v>
          </cell>
          <cell r="S1179">
            <v>213</v>
          </cell>
          <cell r="T1179">
            <v>244</v>
          </cell>
          <cell r="U1179">
            <v>275</v>
          </cell>
          <cell r="V1179">
            <v>305</v>
          </cell>
          <cell r="W1179">
            <v>336</v>
          </cell>
          <cell r="X1179">
            <v>366</v>
          </cell>
          <cell r="Y1179">
            <v>397</v>
          </cell>
          <cell r="Z1179">
            <v>428</v>
          </cell>
          <cell r="AA1179">
            <v>456</v>
          </cell>
          <cell r="AB1179">
            <v>487</v>
          </cell>
          <cell r="AC1179">
            <v>517</v>
          </cell>
          <cell r="AD1179">
            <v>548</v>
          </cell>
          <cell r="AE1179">
            <v>578</v>
          </cell>
          <cell r="AF1179">
            <v>609</v>
          </cell>
          <cell r="AG1179">
            <v>640</v>
          </cell>
          <cell r="AH1179">
            <v>670</v>
          </cell>
          <cell r="AI1179">
            <v>701</v>
          </cell>
          <cell r="AJ1179">
            <v>731</v>
          </cell>
          <cell r="AK1179">
            <v>762</v>
          </cell>
          <cell r="AL1179">
            <v>793</v>
          </cell>
          <cell r="AM1179">
            <v>821</v>
          </cell>
          <cell r="AN1179">
            <v>852</v>
          </cell>
          <cell r="AO1179">
            <v>882</v>
          </cell>
          <cell r="AP1179">
            <v>913</v>
          </cell>
          <cell r="AQ1179">
            <v>943</v>
          </cell>
          <cell r="AR1179">
            <v>974</v>
          </cell>
        </row>
        <row r="1180">
          <cell r="A1180" t="str">
            <v>MYLAN LABS, INC.</v>
          </cell>
          <cell r="B1180" t="str">
            <v>TRAZODONE HCL 05/1988 M/I</v>
          </cell>
          <cell r="C1180" t="str">
            <v>Sales $</v>
          </cell>
          <cell r="D1180" t="str">
            <v>05/1988 M/I</v>
          </cell>
          <cell r="F1180" t="str">
            <v>05</v>
          </cell>
          <cell r="G1180" t="str">
            <v>1988</v>
          </cell>
          <cell r="H1180" t="str">
            <v>05/1/1988</v>
          </cell>
          <cell r="I1180">
            <v>8523</v>
          </cell>
          <cell r="J1180">
            <v>8553</v>
          </cell>
          <cell r="K1180">
            <v>8584</v>
          </cell>
          <cell r="L1180">
            <v>8614</v>
          </cell>
          <cell r="M1180">
            <v>8645</v>
          </cell>
          <cell r="N1180">
            <v>8676</v>
          </cell>
          <cell r="O1180">
            <v>8705</v>
          </cell>
          <cell r="P1180">
            <v>8736</v>
          </cell>
          <cell r="Q1180">
            <v>8766</v>
          </cell>
          <cell r="R1180">
            <v>8797</v>
          </cell>
          <cell r="S1180">
            <v>8827</v>
          </cell>
          <cell r="T1180">
            <v>8858</v>
          </cell>
          <cell r="U1180">
            <v>8889</v>
          </cell>
          <cell r="V1180">
            <v>8919</v>
          </cell>
          <cell r="W1180">
            <v>8950</v>
          </cell>
          <cell r="X1180">
            <v>8980</v>
          </cell>
          <cell r="Y1180">
            <v>9011</v>
          </cell>
          <cell r="Z1180">
            <v>9042</v>
          </cell>
          <cell r="AA1180">
            <v>9070</v>
          </cell>
          <cell r="AB1180">
            <v>9101</v>
          </cell>
          <cell r="AC1180">
            <v>9131</v>
          </cell>
          <cell r="AD1180">
            <v>9162</v>
          </cell>
          <cell r="AE1180">
            <v>9192</v>
          </cell>
          <cell r="AF1180">
            <v>9223</v>
          </cell>
          <cell r="AG1180">
            <v>9254</v>
          </cell>
          <cell r="AH1180">
            <v>9284</v>
          </cell>
          <cell r="AI1180">
            <v>9315</v>
          </cell>
          <cell r="AJ1180">
            <v>9345</v>
          </cell>
          <cell r="AK1180">
            <v>9376</v>
          </cell>
          <cell r="AL1180">
            <v>9407</v>
          </cell>
          <cell r="AM1180">
            <v>9435</v>
          </cell>
          <cell r="AN1180">
            <v>9466</v>
          </cell>
          <cell r="AO1180">
            <v>9496</v>
          </cell>
          <cell r="AP1180">
            <v>9527</v>
          </cell>
          <cell r="AQ1180">
            <v>9557</v>
          </cell>
          <cell r="AR1180">
            <v>9588</v>
          </cell>
        </row>
        <row r="1181">
          <cell r="A1181" t="str">
            <v>MYLAN LABS, INC.</v>
          </cell>
          <cell r="B1181" t="str">
            <v>TRAZODONE HCL 08/1991 MYN</v>
          </cell>
          <cell r="C1181" t="str">
            <v>Sales $</v>
          </cell>
          <cell r="D1181" t="str">
            <v>08/1991 MYN</v>
          </cell>
          <cell r="F1181" t="str">
            <v>08</v>
          </cell>
          <cell r="G1181" t="str">
            <v>1991</v>
          </cell>
          <cell r="H1181" t="str">
            <v>08/1/1991</v>
          </cell>
          <cell r="I1181">
            <v>7336</v>
          </cell>
          <cell r="J1181">
            <v>7366</v>
          </cell>
          <cell r="K1181">
            <v>7397</v>
          </cell>
          <cell r="L1181">
            <v>7427</v>
          </cell>
          <cell r="M1181">
            <v>7458</v>
          </cell>
          <cell r="N1181">
            <v>7489</v>
          </cell>
          <cell r="O1181">
            <v>7518</v>
          </cell>
          <cell r="P1181">
            <v>7549</v>
          </cell>
          <cell r="Q1181">
            <v>7579</v>
          </cell>
          <cell r="R1181">
            <v>7610</v>
          </cell>
          <cell r="S1181">
            <v>7640</v>
          </cell>
          <cell r="T1181">
            <v>7671</v>
          </cell>
          <cell r="U1181">
            <v>7702</v>
          </cell>
          <cell r="V1181">
            <v>7732</v>
          </cell>
          <cell r="W1181">
            <v>7763</v>
          </cell>
          <cell r="X1181">
            <v>7793</v>
          </cell>
          <cell r="Y1181">
            <v>7824</v>
          </cell>
          <cell r="Z1181">
            <v>7855</v>
          </cell>
          <cell r="AA1181">
            <v>7883</v>
          </cell>
          <cell r="AB1181">
            <v>7914</v>
          </cell>
          <cell r="AC1181">
            <v>7944</v>
          </cell>
          <cell r="AD1181">
            <v>7975</v>
          </cell>
          <cell r="AE1181">
            <v>8005</v>
          </cell>
          <cell r="AF1181">
            <v>8036</v>
          </cell>
          <cell r="AG1181">
            <v>8067</v>
          </cell>
          <cell r="AH1181">
            <v>8097</v>
          </cell>
          <cell r="AI1181">
            <v>8128</v>
          </cell>
          <cell r="AJ1181">
            <v>8158</v>
          </cell>
          <cell r="AK1181">
            <v>8189</v>
          </cell>
          <cell r="AL1181">
            <v>8220</v>
          </cell>
          <cell r="AM1181">
            <v>8248</v>
          </cell>
          <cell r="AN1181">
            <v>8279</v>
          </cell>
          <cell r="AO1181">
            <v>8309</v>
          </cell>
          <cell r="AP1181">
            <v>8340</v>
          </cell>
          <cell r="AQ1181">
            <v>8370</v>
          </cell>
          <cell r="AR1181">
            <v>8401</v>
          </cell>
        </row>
        <row r="1182">
          <cell r="A1182" t="str">
            <v>MYLAN LABS, INC.</v>
          </cell>
          <cell r="B1182" t="str">
            <v>TRIAMTERENE/HCTZ 06/1996 MYN</v>
          </cell>
          <cell r="C1182" t="str">
            <v>Sales $</v>
          </cell>
          <cell r="D1182" t="str">
            <v>06/1996 MYN</v>
          </cell>
          <cell r="F1182" t="str">
            <v>06</v>
          </cell>
          <cell r="G1182" t="str">
            <v>1996</v>
          </cell>
          <cell r="H1182" t="str">
            <v>06/1/1996</v>
          </cell>
          <cell r="I1182">
            <v>5570</v>
          </cell>
          <cell r="J1182">
            <v>5600</v>
          </cell>
          <cell r="K1182">
            <v>5631</v>
          </cell>
          <cell r="L1182">
            <v>5661</v>
          </cell>
          <cell r="M1182">
            <v>5692</v>
          </cell>
          <cell r="N1182">
            <v>5723</v>
          </cell>
          <cell r="O1182">
            <v>5752</v>
          </cell>
          <cell r="P1182">
            <v>5783</v>
          </cell>
          <cell r="Q1182">
            <v>5813</v>
          </cell>
          <cell r="R1182">
            <v>5844</v>
          </cell>
          <cell r="S1182">
            <v>5874</v>
          </cell>
          <cell r="T1182">
            <v>5905</v>
          </cell>
          <cell r="U1182">
            <v>5936</v>
          </cell>
          <cell r="V1182">
            <v>5966</v>
          </cell>
          <cell r="W1182">
            <v>5997</v>
          </cell>
          <cell r="X1182">
            <v>6027</v>
          </cell>
          <cell r="Y1182">
            <v>6058</v>
          </cell>
          <cell r="Z1182">
            <v>6089</v>
          </cell>
          <cell r="AA1182">
            <v>6117</v>
          </cell>
          <cell r="AB1182">
            <v>6148</v>
          </cell>
          <cell r="AC1182">
            <v>6178</v>
          </cell>
          <cell r="AD1182">
            <v>6209</v>
          </cell>
          <cell r="AE1182">
            <v>6239</v>
          </cell>
          <cell r="AF1182">
            <v>6270</v>
          </cell>
          <cell r="AG1182">
            <v>6301</v>
          </cell>
          <cell r="AH1182">
            <v>6331</v>
          </cell>
          <cell r="AI1182">
            <v>6362</v>
          </cell>
          <cell r="AJ1182">
            <v>6392</v>
          </cell>
          <cell r="AK1182">
            <v>6423</v>
          </cell>
          <cell r="AL1182">
            <v>6454</v>
          </cell>
          <cell r="AM1182">
            <v>6482</v>
          </cell>
          <cell r="AN1182">
            <v>6513</v>
          </cell>
          <cell r="AO1182">
            <v>6543</v>
          </cell>
          <cell r="AP1182">
            <v>6574</v>
          </cell>
          <cell r="AQ1182">
            <v>6604</v>
          </cell>
          <cell r="AR1182">
            <v>6635</v>
          </cell>
        </row>
        <row r="1183">
          <cell r="A1183" t="str">
            <v>MYLAN LABS, INC.</v>
          </cell>
          <cell r="B1183" t="str">
            <v>TRIAMTERENE/HCTZ 10/1988 M/I</v>
          </cell>
          <cell r="C1183" t="str">
            <v>Sales $</v>
          </cell>
          <cell r="D1183" t="str">
            <v>10/1988 M/I</v>
          </cell>
          <cell r="F1183" t="str">
            <v>10</v>
          </cell>
          <cell r="G1183" t="str">
            <v>1988</v>
          </cell>
          <cell r="H1183" t="str">
            <v>10/1/1988</v>
          </cell>
          <cell r="I1183">
            <v>8370</v>
          </cell>
          <cell r="J1183">
            <v>8400</v>
          </cell>
          <cell r="K1183">
            <v>8431</v>
          </cell>
          <cell r="L1183">
            <v>8461</v>
          </cell>
          <cell r="M1183">
            <v>8492</v>
          </cell>
          <cell r="N1183">
            <v>8523</v>
          </cell>
          <cell r="O1183">
            <v>8552</v>
          </cell>
          <cell r="P1183">
            <v>8583</v>
          </cell>
          <cell r="Q1183">
            <v>8613</v>
          </cell>
          <cell r="R1183">
            <v>8644</v>
          </cell>
          <cell r="S1183">
            <v>8674</v>
          </cell>
          <cell r="T1183">
            <v>8705</v>
          </cell>
          <cell r="U1183">
            <v>8736</v>
          </cell>
          <cell r="V1183">
            <v>8766</v>
          </cell>
          <cell r="W1183">
            <v>8797</v>
          </cell>
          <cell r="X1183">
            <v>8827</v>
          </cell>
          <cell r="Y1183">
            <v>8858</v>
          </cell>
          <cell r="Z1183">
            <v>8889</v>
          </cell>
          <cell r="AA1183">
            <v>8917</v>
          </cell>
          <cell r="AB1183">
            <v>8948</v>
          </cell>
          <cell r="AC1183">
            <v>8978</v>
          </cell>
          <cell r="AD1183">
            <v>9009</v>
          </cell>
          <cell r="AE1183">
            <v>9039</v>
          </cell>
          <cell r="AF1183">
            <v>9070</v>
          </cell>
          <cell r="AG1183">
            <v>9101</v>
          </cell>
          <cell r="AH1183">
            <v>9131</v>
          </cell>
          <cell r="AI1183">
            <v>9162</v>
          </cell>
          <cell r="AJ1183">
            <v>9192</v>
          </cell>
          <cell r="AK1183">
            <v>9223</v>
          </cell>
          <cell r="AL1183">
            <v>9254</v>
          </cell>
          <cell r="AM1183">
            <v>9282</v>
          </cell>
          <cell r="AN1183">
            <v>9313</v>
          </cell>
          <cell r="AO1183">
            <v>9343</v>
          </cell>
          <cell r="AP1183">
            <v>9374</v>
          </cell>
          <cell r="AQ1183">
            <v>9404</v>
          </cell>
          <cell r="AR1183">
            <v>9435</v>
          </cell>
        </row>
        <row r="1184">
          <cell r="A1184" t="str">
            <v>MYLAN LABS, INC.</v>
          </cell>
          <cell r="B1184" t="str">
            <v>TRIFLUOPERAZIN HCL 01/2003 M/I</v>
          </cell>
          <cell r="C1184" t="str">
            <v>Sales $</v>
          </cell>
          <cell r="D1184" t="str">
            <v>01/2003 M/I</v>
          </cell>
          <cell r="F1184" t="str">
            <v>01</v>
          </cell>
          <cell r="G1184" t="str">
            <v>2003</v>
          </cell>
          <cell r="H1184" t="str">
            <v>01/1/2003</v>
          </cell>
          <cell r="I1184">
            <v>3165</v>
          </cell>
          <cell r="J1184">
            <v>3195</v>
          </cell>
          <cell r="K1184">
            <v>3226</v>
          </cell>
          <cell r="L1184">
            <v>3256</v>
          </cell>
          <cell r="M1184">
            <v>3287</v>
          </cell>
          <cell r="N1184">
            <v>3318</v>
          </cell>
          <cell r="O1184">
            <v>3347</v>
          </cell>
          <cell r="P1184">
            <v>3378</v>
          </cell>
          <cell r="Q1184">
            <v>3408</v>
          </cell>
          <cell r="R1184">
            <v>3439</v>
          </cell>
          <cell r="S1184">
            <v>3469</v>
          </cell>
          <cell r="T1184">
            <v>3500</v>
          </cell>
          <cell r="U1184">
            <v>3531</v>
          </cell>
          <cell r="V1184">
            <v>3561</v>
          </cell>
          <cell r="W1184">
            <v>3592</v>
          </cell>
          <cell r="X1184">
            <v>3622</v>
          </cell>
          <cell r="Y1184">
            <v>3653</v>
          </cell>
          <cell r="Z1184">
            <v>3684</v>
          </cell>
          <cell r="AA1184">
            <v>3712</v>
          </cell>
          <cell r="AB1184">
            <v>3743</v>
          </cell>
          <cell r="AC1184">
            <v>3773</v>
          </cell>
          <cell r="AD1184">
            <v>3804</v>
          </cell>
          <cell r="AE1184">
            <v>3834</v>
          </cell>
          <cell r="AF1184">
            <v>3865</v>
          </cell>
          <cell r="AG1184">
            <v>3896</v>
          </cell>
          <cell r="AH1184">
            <v>3926</v>
          </cell>
          <cell r="AI1184">
            <v>3957</v>
          </cell>
          <cell r="AJ1184">
            <v>3987</v>
          </cell>
          <cell r="AK1184">
            <v>4018</v>
          </cell>
          <cell r="AL1184">
            <v>4049</v>
          </cell>
          <cell r="AM1184">
            <v>4077</v>
          </cell>
          <cell r="AN1184">
            <v>4108</v>
          </cell>
          <cell r="AO1184">
            <v>4138</v>
          </cell>
          <cell r="AP1184">
            <v>4169</v>
          </cell>
          <cell r="AQ1184">
            <v>4199</v>
          </cell>
          <cell r="AR1184">
            <v>4230</v>
          </cell>
        </row>
        <row r="1185">
          <cell r="A1185" t="str">
            <v>MYLAN LABS, INC.</v>
          </cell>
          <cell r="B1185" t="str">
            <v>TRIFLUOPERAZIN HCL 10/1997 MYN</v>
          </cell>
          <cell r="C1185" t="str">
            <v>Sales $</v>
          </cell>
          <cell r="D1185" t="str">
            <v>10/1997 MYN</v>
          </cell>
          <cell r="F1185" t="str">
            <v>10</v>
          </cell>
          <cell r="G1185" t="str">
            <v>1997</v>
          </cell>
          <cell r="H1185" t="str">
            <v>10/1/1997</v>
          </cell>
          <cell r="I1185">
            <v>5083</v>
          </cell>
          <cell r="J1185">
            <v>5113</v>
          </cell>
          <cell r="K1185">
            <v>5144</v>
          </cell>
          <cell r="L1185">
            <v>5174</v>
          </cell>
          <cell r="M1185">
            <v>5205</v>
          </cell>
          <cell r="N1185">
            <v>5236</v>
          </cell>
          <cell r="O1185">
            <v>5265</v>
          </cell>
          <cell r="P1185">
            <v>5296</v>
          </cell>
          <cell r="Q1185">
            <v>5326</v>
          </cell>
          <cell r="R1185">
            <v>5357</v>
          </cell>
          <cell r="S1185">
            <v>5387</v>
          </cell>
          <cell r="T1185">
            <v>5418</v>
          </cell>
          <cell r="U1185">
            <v>5449</v>
          </cell>
          <cell r="V1185">
            <v>5479</v>
          </cell>
          <cell r="W1185">
            <v>5510</v>
          </cell>
          <cell r="X1185">
            <v>5540</v>
          </cell>
          <cell r="Y1185">
            <v>5571</v>
          </cell>
          <cell r="Z1185">
            <v>5602</v>
          </cell>
          <cell r="AA1185">
            <v>5630</v>
          </cell>
          <cell r="AB1185">
            <v>5661</v>
          </cell>
          <cell r="AC1185">
            <v>5691</v>
          </cell>
          <cell r="AD1185">
            <v>5722</v>
          </cell>
          <cell r="AE1185">
            <v>5752</v>
          </cell>
          <cell r="AF1185">
            <v>5783</v>
          </cell>
          <cell r="AG1185">
            <v>5814</v>
          </cell>
          <cell r="AH1185">
            <v>5844</v>
          </cell>
          <cell r="AI1185">
            <v>5875</v>
          </cell>
          <cell r="AJ1185">
            <v>5905</v>
          </cell>
          <cell r="AK1185">
            <v>5936</v>
          </cell>
          <cell r="AL1185">
            <v>5967</v>
          </cell>
          <cell r="AM1185">
            <v>5995</v>
          </cell>
          <cell r="AN1185">
            <v>6026</v>
          </cell>
          <cell r="AO1185">
            <v>6056</v>
          </cell>
          <cell r="AP1185">
            <v>6087</v>
          </cell>
          <cell r="AQ1185">
            <v>6117</v>
          </cell>
          <cell r="AR1185">
            <v>6148</v>
          </cell>
        </row>
        <row r="1186">
          <cell r="A1186" t="str">
            <v>MYLAN LABS, INC.</v>
          </cell>
          <cell r="B1186" t="str">
            <v>TRIMETHOBENZAMIDE HCL 01/1988 M/I</v>
          </cell>
          <cell r="C1186" t="str">
            <v>Sales $</v>
          </cell>
          <cell r="D1186" t="str">
            <v>01/1988 M/I</v>
          </cell>
          <cell r="F1186" t="str">
            <v>01</v>
          </cell>
          <cell r="G1186" t="str">
            <v>1988</v>
          </cell>
          <cell r="H1186" t="str">
            <v>01/1/1988</v>
          </cell>
          <cell r="I1186">
            <v>8644</v>
          </cell>
          <cell r="J1186">
            <v>8674</v>
          </cell>
          <cell r="K1186">
            <v>8705</v>
          </cell>
          <cell r="L1186">
            <v>8735</v>
          </cell>
          <cell r="M1186">
            <v>8766</v>
          </cell>
          <cell r="N1186">
            <v>8797</v>
          </cell>
          <cell r="O1186">
            <v>8826</v>
          </cell>
          <cell r="P1186">
            <v>8857</v>
          </cell>
          <cell r="Q1186">
            <v>8887</v>
          </cell>
          <cell r="R1186">
            <v>8918</v>
          </cell>
          <cell r="S1186">
            <v>8948</v>
          </cell>
          <cell r="T1186">
            <v>8979</v>
          </cell>
          <cell r="U1186">
            <v>9010</v>
          </cell>
          <cell r="V1186">
            <v>9040</v>
          </cell>
          <cell r="W1186">
            <v>9071</v>
          </cell>
          <cell r="X1186">
            <v>9101</v>
          </cell>
          <cell r="Y1186">
            <v>9132</v>
          </cell>
          <cell r="Z1186">
            <v>9163</v>
          </cell>
          <cell r="AA1186">
            <v>9191</v>
          </cell>
          <cell r="AB1186">
            <v>9222</v>
          </cell>
          <cell r="AC1186">
            <v>9252</v>
          </cell>
          <cell r="AD1186">
            <v>9283</v>
          </cell>
          <cell r="AE1186">
            <v>9313</v>
          </cell>
          <cell r="AF1186">
            <v>9344</v>
          </cell>
          <cell r="AG1186">
            <v>9375</v>
          </cell>
          <cell r="AH1186">
            <v>9405</v>
          </cell>
          <cell r="AI1186">
            <v>9436</v>
          </cell>
          <cell r="AJ1186">
            <v>9466</v>
          </cell>
          <cell r="AK1186">
            <v>9497</v>
          </cell>
          <cell r="AL1186">
            <v>9528</v>
          </cell>
          <cell r="AM1186">
            <v>9556</v>
          </cell>
          <cell r="AN1186">
            <v>9587</v>
          </cell>
          <cell r="AO1186">
            <v>9617</v>
          </cell>
          <cell r="AP1186">
            <v>9648</v>
          </cell>
          <cell r="AQ1186">
            <v>9678</v>
          </cell>
          <cell r="AR1186">
            <v>9709</v>
          </cell>
        </row>
        <row r="1187">
          <cell r="A1187" t="str">
            <v>MYLAN LABS, INC.</v>
          </cell>
          <cell r="B1187" t="str">
            <v>URSODIOL 03/2010 MYN</v>
          </cell>
          <cell r="C1187" t="str">
            <v>Sales $</v>
          </cell>
          <cell r="D1187" t="str">
            <v>03/2010 MYN</v>
          </cell>
          <cell r="F1187" t="str">
            <v>03</v>
          </cell>
          <cell r="G1187" t="str">
            <v>2010</v>
          </cell>
          <cell r="H1187" t="str">
            <v>03/1/2010</v>
          </cell>
          <cell r="I1187">
            <v>549</v>
          </cell>
          <cell r="J1187">
            <v>579</v>
          </cell>
          <cell r="K1187">
            <v>610</v>
          </cell>
          <cell r="L1187">
            <v>640</v>
          </cell>
          <cell r="M1187">
            <v>671</v>
          </cell>
          <cell r="N1187">
            <v>702</v>
          </cell>
          <cell r="O1187">
            <v>731</v>
          </cell>
          <cell r="P1187">
            <v>762</v>
          </cell>
          <cell r="Q1187">
            <v>792</v>
          </cell>
          <cell r="R1187">
            <v>823</v>
          </cell>
          <cell r="S1187">
            <v>853</v>
          </cell>
          <cell r="T1187">
            <v>884</v>
          </cell>
          <cell r="U1187">
            <v>915</v>
          </cell>
          <cell r="V1187">
            <v>945</v>
          </cell>
          <cell r="W1187">
            <v>976</v>
          </cell>
          <cell r="X1187">
            <v>1006</v>
          </cell>
          <cell r="Y1187">
            <v>1037</v>
          </cell>
          <cell r="Z1187">
            <v>1068</v>
          </cell>
          <cell r="AA1187">
            <v>1096</v>
          </cell>
          <cell r="AB1187">
            <v>1127</v>
          </cell>
          <cell r="AC1187">
            <v>1157</v>
          </cell>
          <cell r="AD1187">
            <v>1188</v>
          </cell>
          <cell r="AE1187">
            <v>1218</v>
          </cell>
          <cell r="AF1187">
            <v>1249</v>
          </cell>
          <cell r="AG1187">
            <v>1280</v>
          </cell>
          <cell r="AH1187">
            <v>1310</v>
          </cell>
          <cell r="AI1187">
            <v>1341</v>
          </cell>
          <cell r="AJ1187">
            <v>1371</v>
          </cell>
          <cell r="AK1187">
            <v>1402</v>
          </cell>
          <cell r="AL1187">
            <v>1433</v>
          </cell>
          <cell r="AM1187">
            <v>1461</v>
          </cell>
          <cell r="AN1187">
            <v>1492</v>
          </cell>
          <cell r="AO1187">
            <v>1522</v>
          </cell>
          <cell r="AP1187">
            <v>1553</v>
          </cell>
          <cell r="AQ1187">
            <v>1583</v>
          </cell>
          <cell r="AR1187">
            <v>1614</v>
          </cell>
        </row>
        <row r="1188">
          <cell r="A1188" t="str">
            <v>MYLAN LABS, INC.</v>
          </cell>
          <cell r="B1188" t="str">
            <v>URSODIOL 09/2001 M/I</v>
          </cell>
          <cell r="C1188" t="str">
            <v>Sales $</v>
          </cell>
          <cell r="D1188" t="str">
            <v>09/2001 M/I</v>
          </cell>
          <cell r="F1188" t="str">
            <v>09</v>
          </cell>
          <cell r="G1188" t="str">
            <v>2001</v>
          </cell>
          <cell r="H1188" t="str">
            <v>09/1/2001</v>
          </cell>
          <cell r="I1188">
            <v>3652</v>
          </cell>
          <cell r="J1188">
            <v>3682</v>
          </cell>
          <cell r="K1188">
            <v>3713</v>
          </cell>
          <cell r="L1188">
            <v>3743</v>
          </cell>
          <cell r="M1188">
            <v>3774</v>
          </cell>
          <cell r="N1188">
            <v>3805</v>
          </cell>
          <cell r="O1188">
            <v>3834</v>
          </cell>
          <cell r="P1188">
            <v>3865</v>
          </cell>
          <cell r="Q1188">
            <v>3895</v>
          </cell>
          <cell r="R1188">
            <v>3926</v>
          </cell>
          <cell r="S1188">
            <v>3956</v>
          </cell>
          <cell r="T1188">
            <v>3987</v>
          </cell>
          <cell r="U1188">
            <v>4018</v>
          </cell>
          <cell r="V1188">
            <v>4048</v>
          </cell>
          <cell r="W1188">
            <v>4079</v>
          </cell>
          <cell r="X1188">
            <v>4109</v>
          </cell>
          <cell r="Y1188">
            <v>4140</v>
          </cell>
          <cell r="Z1188">
            <v>4171</v>
          </cell>
          <cell r="AA1188">
            <v>4199</v>
          </cell>
          <cell r="AB1188">
            <v>4230</v>
          </cell>
          <cell r="AC1188">
            <v>4260</v>
          </cell>
          <cell r="AD1188">
            <v>4291</v>
          </cell>
          <cell r="AE1188">
            <v>4321</v>
          </cell>
          <cell r="AF1188">
            <v>4352</v>
          </cell>
          <cell r="AG1188">
            <v>4383</v>
          </cell>
          <cell r="AH1188">
            <v>4413</v>
          </cell>
          <cell r="AI1188">
            <v>4444</v>
          </cell>
          <cell r="AJ1188">
            <v>4474</v>
          </cell>
          <cell r="AK1188">
            <v>4505</v>
          </cell>
          <cell r="AL1188">
            <v>4536</v>
          </cell>
          <cell r="AM1188">
            <v>4564</v>
          </cell>
          <cell r="AN1188">
            <v>4595</v>
          </cell>
          <cell r="AO1188">
            <v>4625</v>
          </cell>
          <cell r="AP1188">
            <v>4656</v>
          </cell>
          <cell r="AQ1188">
            <v>4686</v>
          </cell>
          <cell r="AR1188">
            <v>4717</v>
          </cell>
        </row>
        <row r="1189">
          <cell r="A1189" t="str">
            <v>MYLAN LABS, INC.</v>
          </cell>
          <cell r="B1189" t="str">
            <v>VALACYCLOVIR HCL 03/2011 M/I</v>
          </cell>
          <cell r="C1189" t="str">
            <v>Sales $</v>
          </cell>
          <cell r="D1189" t="str">
            <v>03/2011 M/I</v>
          </cell>
          <cell r="F1189" t="str">
            <v>03</v>
          </cell>
          <cell r="G1189" t="str">
            <v>2011</v>
          </cell>
          <cell r="H1189" t="str">
            <v>03/1/2011</v>
          </cell>
          <cell r="I1189">
            <v>184</v>
          </cell>
          <cell r="J1189">
            <v>214</v>
          </cell>
          <cell r="K1189">
            <v>245</v>
          </cell>
          <cell r="L1189">
            <v>275</v>
          </cell>
          <cell r="M1189">
            <v>306</v>
          </cell>
          <cell r="N1189">
            <v>337</v>
          </cell>
          <cell r="O1189">
            <v>366</v>
          </cell>
          <cell r="P1189">
            <v>397</v>
          </cell>
          <cell r="Q1189">
            <v>427</v>
          </cell>
          <cell r="R1189">
            <v>458</v>
          </cell>
          <cell r="S1189">
            <v>488</v>
          </cell>
          <cell r="T1189">
            <v>519</v>
          </cell>
          <cell r="U1189">
            <v>550</v>
          </cell>
          <cell r="V1189">
            <v>580</v>
          </cell>
          <cell r="W1189">
            <v>611</v>
          </cell>
          <cell r="X1189">
            <v>641</v>
          </cell>
          <cell r="Y1189">
            <v>672</v>
          </cell>
          <cell r="Z1189">
            <v>703</v>
          </cell>
          <cell r="AA1189">
            <v>731</v>
          </cell>
          <cell r="AB1189">
            <v>762</v>
          </cell>
          <cell r="AC1189">
            <v>792</v>
          </cell>
          <cell r="AD1189">
            <v>823</v>
          </cell>
          <cell r="AE1189">
            <v>853</v>
          </cell>
          <cell r="AF1189">
            <v>884</v>
          </cell>
          <cell r="AG1189">
            <v>915</v>
          </cell>
          <cell r="AH1189">
            <v>945</v>
          </cell>
          <cell r="AI1189">
            <v>976</v>
          </cell>
          <cell r="AJ1189">
            <v>1006</v>
          </cell>
          <cell r="AK1189">
            <v>1037</v>
          </cell>
          <cell r="AL1189">
            <v>1068</v>
          </cell>
          <cell r="AM1189">
            <v>1096</v>
          </cell>
          <cell r="AN1189">
            <v>1127</v>
          </cell>
          <cell r="AO1189">
            <v>1157</v>
          </cell>
          <cell r="AP1189">
            <v>1188</v>
          </cell>
          <cell r="AQ1189">
            <v>1218</v>
          </cell>
          <cell r="AR1189">
            <v>1249</v>
          </cell>
        </row>
        <row r="1190">
          <cell r="A1190" t="str">
            <v>MYLAN LABS, INC.</v>
          </cell>
          <cell r="B1190" t="str">
            <v>VALACYCLOVIR HCL 05/2010 MYN</v>
          </cell>
          <cell r="C1190" t="str">
            <v>Sales $</v>
          </cell>
          <cell r="D1190" t="str">
            <v>05/2010 MYN</v>
          </cell>
          <cell r="F1190" t="str">
            <v>05</v>
          </cell>
          <cell r="G1190" t="str">
            <v>2010</v>
          </cell>
          <cell r="H1190" t="str">
            <v>05/1/2010</v>
          </cell>
          <cell r="I1190">
            <v>488</v>
          </cell>
          <cell r="J1190">
            <v>518</v>
          </cell>
          <cell r="K1190">
            <v>549</v>
          </cell>
          <cell r="L1190">
            <v>579</v>
          </cell>
          <cell r="M1190">
            <v>610</v>
          </cell>
          <cell r="N1190">
            <v>641</v>
          </cell>
          <cell r="O1190">
            <v>670</v>
          </cell>
          <cell r="P1190">
            <v>701</v>
          </cell>
          <cell r="Q1190">
            <v>731</v>
          </cell>
          <cell r="R1190">
            <v>762</v>
          </cell>
          <cell r="S1190">
            <v>792</v>
          </cell>
          <cell r="T1190">
            <v>823</v>
          </cell>
          <cell r="U1190">
            <v>854</v>
          </cell>
          <cell r="V1190">
            <v>884</v>
          </cell>
          <cell r="W1190">
            <v>915</v>
          </cell>
          <cell r="X1190">
            <v>945</v>
          </cell>
          <cell r="Y1190">
            <v>976</v>
          </cell>
          <cell r="Z1190">
            <v>1007</v>
          </cell>
          <cell r="AA1190">
            <v>1035</v>
          </cell>
          <cell r="AB1190">
            <v>1066</v>
          </cell>
          <cell r="AC1190">
            <v>1096</v>
          </cell>
          <cell r="AD1190">
            <v>1127</v>
          </cell>
          <cell r="AE1190">
            <v>1157</v>
          </cell>
          <cell r="AF1190">
            <v>1188</v>
          </cell>
          <cell r="AG1190">
            <v>1219</v>
          </cell>
          <cell r="AH1190">
            <v>1249</v>
          </cell>
          <cell r="AI1190">
            <v>1280</v>
          </cell>
          <cell r="AJ1190">
            <v>1310</v>
          </cell>
          <cell r="AK1190">
            <v>1341</v>
          </cell>
          <cell r="AL1190">
            <v>1372</v>
          </cell>
          <cell r="AM1190">
            <v>1400</v>
          </cell>
          <cell r="AN1190">
            <v>1431</v>
          </cell>
          <cell r="AO1190">
            <v>1461</v>
          </cell>
          <cell r="AP1190">
            <v>1492</v>
          </cell>
          <cell r="AQ1190">
            <v>1522</v>
          </cell>
          <cell r="AR1190">
            <v>1553</v>
          </cell>
        </row>
        <row r="1191">
          <cell r="A1191" t="str">
            <v>MYLAN LABS, INC.</v>
          </cell>
          <cell r="B1191" t="str">
            <v>VALPROIC ACID 01/2003 M/I</v>
          </cell>
          <cell r="C1191" t="str">
            <v>Sales $</v>
          </cell>
          <cell r="D1191" t="str">
            <v>01/2003 M/I</v>
          </cell>
          <cell r="F1191" t="str">
            <v>01</v>
          </cell>
          <cell r="G1191" t="str">
            <v>2003</v>
          </cell>
          <cell r="H1191" t="str">
            <v>01/1/2003</v>
          </cell>
          <cell r="I1191">
            <v>3165</v>
          </cell>
          <cell r="J1191">
            <v>3195</v>
          </cell>
          <cell r="K1191">
            <v>3226</v>
          </cell>
          <cell r="L1191">
            <v>3256</v>
          </cell>
          <cell r="M1191">
            <v>3287</v>
          </cell>
          <cell r="N1191">
            <v>3318</v>
          </cell>
          <cell r="O1191">
            <v>3347</v>
          </cell>
          <cell r="P1191">
            <v>3378</v>
          </cell>
          <cell r="Q1191">
            <v>3408</v>
          </cell>
          <cell r="R1191">
            <v>3439</v>
          </cell>
          <cell r="S1191">
            <v>3469</v>
          </cell>
          <cell r="T1191">
            <v>3500</v>
          </cell>
          <cell r="U1191">
            <v>3531</v>
          </cell>
          <cell r="V1191">
            <v>3561</v>
          </cell>
          <cell r="W1191">
            <v>3592</v>
          </cell>
          <cell r="X1191">
            <v>3622</v>
          </cell>
          <cell r="Y1191">
            <v>3653</v>
          </cell>
          <cell r="Z1191">
            <v>3684</v>
          </cell>
          <cell r="AA1191">
            <v>3712</v>
          </cell>
          <cell r="AB1191">
            <v>3743</v>
          </cell>
          <cell r="AC1191">
            <v>3773</v>
          </cell>
          <cell r="AD1191">
            <v>3804</v>
          </cell>
          <cell r="AE1191">
            <v>3834</v>
          </cell>
          <cell r="AF1191">
            <v>3865</v>
          </cell>
          <cell r="AG1191">
            <v>3896</v>
          </cell>
          <cell r="AH1191">
            <v>3926</v>
          </cell>
          <cell r="AI1191">
            <v>3957</v>
          </cell>
          <cell r="AJ1191">
            <v>3987</v>
          </cell>
          <cell r="AK1191">
            <v>4018</v>
          </cell>
          <cell r="AL1191">
            <v>4049</v>
          </cell>
          <cell r="AM1191">
            <v>4077</v>
          </cell>
          <cell r="AN1191">
            <v>4108</v>
          </cell>
          <cell r="AO1191">
            <v>4138</v>
          </cell>
          <cell r="AP1191">
            <v>4169</v>
          </cell>
          <cell r="AQ1191">
            <v>4199</v>
          </cell>
          <cell r="AR1191">
            <v>4230</v>
          </cell>
        </row>
        <row r="1192">
          <cell r="A1192" t="str">
            <v>MYLAN LABS, INC.</v>
          </cell>
          <cell r="B1192" t="str">
            <v>VALSARTAN-HCTZ 05/2013 M/I</v>
          </cell>
          <cell r="C1192" t="str">
            <v>Sales $</v>
          </cell>
          <cell r="D1192" t="str">
            <v>05/2013 M/I</v>
          </cell>
          <cell r="F1192" t="str">
            <v>05</v>
          </cell>
          <cell r="G1192" t="str">
            <v>2013</v>
          </cell>
          <cell r="H1192" t="str">
            <v>05/1/2013</v>
          </cell>
          <cell r="I1192">
            <v>-608</v>
          </cell>
          <cell r="J1192">
            <v>-578</v>
          </cell>
          <cell r="K1192">
            <v>-547</v>
          </cell>
          <cell r="L1192">
            <v>-517</v>
          </cell>
          <cell r="M1192">
            <v>-486</v>
          </cell>
          <cell r="N1192">
            <v>-455</v>
          </cell>
          <cell r="O1192">
            <v>-426</v>
          </cell>
          <cell r="P1192">
            <v>-395</v>
          </cell>
          <cell r="Q1192">
            <v>-365</v>
          </cell>
          <cell r="R1192">
            <v>-334</v>
          </cell>
          <cell r="S1192">
            <v>-304</v>
          </cell>
          <cell r="T1192">
            <v>-273</v>
          </cell>
          <cell r="U1192">
            <v>-242</v>
          </cell>
          <cell r="V1192">
            <v>-212</v>
          </cell>
          <cell r="W1192">
            <v>-181</v>
          </cell>
          <cell r="X1192">
            <v>-151</v>
          </cell>
          <cell r="Y1192">
            <v>-120</v>
          </cell>
          <cell r="Z1192">
            <v>-89</v>
          </cell>
          <cell r="AA1192">
            <v>-61</v>
          </cell>
          <cell r="AB1192">
            <v>-30</v>
          </cell>
          <cell r="AC1192">
            <v>0</v>
          </cell>
          <cell r="AD1192">
            <v>31</v>
          </cell>
          <cell r="AE1192">
            <v>61</v>
          </cell>
          <cell r="AF1192">
            <v>92</v>
          </cell>
          <cell r="AG1192">
            <v>123</v>
          </cell>
          <cell r="AH1192">
            <v>153</v>
          </cell>
          <cell r="AI1192">
            <v>184</v>
          </cell>
          <cell r="AJ1192">
            <v>214</v>
          </cell>
          <cell r="AK1192">
            <v>245</v>
          </cell>
          <cell r="AL1192">
            <v>276</v>
          </cell>
          <cell r="AM1192">
            <v>304</v>
          </cell>
          <cell r="AN1192">
            <v>335</v>
          </cell>
          <cell r="AO1192">
            <v>365</v>
          </cell>
          <cell r="AP1192">
            <v>396</v>
          </cell>
          <cell r="AQ1192">
            <v>426</v>
          </cell>
          <cell r="AR1192">
            <v>457</v>
          </cell>
        </row>
        <row r="1193">
          <cell r="A1193" t="str">
            <v>MYLAN LABS, INC.</v>
          </cell>
          <cell r="B1193" t="str">
            <v>VALSARTAN-HCTZ 09/2012 MYN</v>
          </cell>
          <cell r="C1193" t="str">
            <v>Sales $</v>
          </cell>
          <cell r="D1193" t="str">
            <v>09/2012 MYN</v>
          </cell>
          <cell r="F1193" t="str">
            <v>09</v>
          </cell>
          <cell r="G1193" t="str">
            <v>2012</v>
          </cell>
          <cell r="H1193" t="str">
            <v>09/1/2012</v>
          </cell>
          <cell r="I1193">
            <v>-366</v>
          </cell>
          <cell r="J1193">
            <v>-336</v>
          </cell>
          <cell r="K1193">
            <v>-305</v>
          </cell>
          <cell r="L1193">
            <v>-275</v>
          </cell>
          <cell r="M1193">
            <v>-244</v>
          </cell>
          <cell r="N1193">
            <v>-213</v>
          </cell>
          <cell r="O1193">
            <v>-184</v>
          </cell>
          <cell r="P1193">
            <v>-153</v>
          </cell>
          <cell r="Q1193">
            <v>-123</v>
          </cell>
          <cell r="R1193">
            <v>-92</v>
          </cell>
          <cell r="S1193">
            <v>-62</v>
          </cell>
          <cell r="T1193">
            <v>-31</v>
          </cell>
          <cell r="U1193">
            <v>0</v>
          </cell>
          <cell r="V1193">
            <v>30</v>
          </cell>
          <cell r="W1193">
            <v>61</v>
          </cell>
          <cell r="X1193">
            <v>91</v>
          </cell>
          <cell r="Y1193">
            <v>122</v>
          </cell>
          <cell r="Z1193">
            <v>153</v>
          </cell>
          <cell r="AA1193">
            <v>181</v>
          </cell>
          <cell r="AB1193">
            <v>212</v>
          </cell>
          <cell r="AC1193">
            <v>242</v>
          </cell>
          <cell r="AD1193">
            <v>273</v>
          </cell>
          <cell r="AE1193">
            <v>303</v>
          </cell>
          <cell r="AF1193">
            <v>334</v>
          </cell>
          <cell r="AG1193">
            <v>365</v>
          </cell>
          <cell r="AH1193">
            <v>395</v>
          </cell>
          <cell r="AI1193">
            <v>426</v>
          </cell>
          <cell r="AJ1193">
            <v>456</v>
          </cell>
          <cell r="AK1193">
            <v>487</v>
          </cell>
          <cell r="AL1193">
            <v>518</v>
          </cell>
          <cell r="AM1193">
            <v>546</v>
          </cell>
          <cell r="AN1193">
            <v>577</v>
          </cell>
          <cell r="AO1193">
            <v>607</v>
          </cell>
          <cell r="AP1193">
            <v>638</v>
          </cell>
          <cell r="AQ1193">
            <v>668</v>
          </cell>
          <cell r="AR1193">
            <v>699</v>
          </cell>
        </row>
        <row r="1194">
          <cell r="A1194" t="str">
            <v>MYLAN LABS, INC.</v>
          </cell>
          <cell r="B1194" t="str">
            <v>VANCOMYCIN HCL 09/2010 M/I</v>
          </cell>
          <cell r="C1194" t="str">
            <v>Sales $</v>
          </cell>
          <cell r="D1194" t="str">
            <v>09/2010 M/I</v>
          </cell>
          <cell r="F1194" t="str">
            <v>09</v>
          </cell>
          <cell r="G1194" t="str">
            <v>2010</v>
          </cell>
          <cell r="H1194" t="str">
            <v>09/1/2010</v>
          </cell>
          <cell r="I1194">
            <v>365</v>
          </cell>
          <cell r="J1194">
            <v>395</v>
          </cell>
          <cell r="K1194">
            <v>426</v>
          </cell>
          <cell r="L1194">
            <v>456</v>
          </cell>
          <cell r="M1194">
            <v>487</v>
          </cell>
          <cell r="N1194">
            <v>518</v>
          </cell>
          <cell r="O1194">
            <v>547</v>
          </cell>
          <cell r="P1194">
            <v>578</v>
          </cell>
          <cell r="Q1194">
            <v>608</v>
          </cell>
          <cell r="R1194">
            <v>639</v>
          </cell>
          <cell r="S1194">
            <v>669</v>
          </cell>
          <cell r="T1194">
            <v>700</v>
          </cell>
          <cell r="U1194">
            <v>731</v>
          </cell>
          <cell r="V1194">
            <v>761</v>
          </cell>
          <cell r="W1194">
            <v>792</v>
          </cell>
          <cell r="X1194">
            <v>822</v>
          </cell>
          <cell r="Y1194">
            <v>853</v>
          </cell>
          <cell r="Z1194">
            <v>884</v>
          </cell>
          <cell r="AA1194">
            <v>912</v>
          </cell>
          <cell r="AB1194">
            <v>943</v>
          </cell>
          <cell r="AC1194">
            <v>973</v>
          </cell>
          <cell r="AD1194">
            <v>1004</v>
          </cell>
          <cell r="AE1194">
            <v>1034</v>
          </cell>
          <cell r="AF1194">
            <v>1065</v>
          </cell>
          <cell r="AG1194">
            <v>1096</v>
          </cell>
          <cell r="AH1194">
            <v>1126</v>
          </cell>
          <cell r="AI1194">
            <v>1157</v>
          </cell>
          <cell r="AJ1194">
            <v>1187</v>
          </cell>
          <cell r="AK1194">
            <v>1218</v>
          </cell>
          <cell r="AL1194">
            <v>1249</v>
          </cell>
          <cell r="AM1194">
            <v>1277</v>
          </cell>
          <cell r="AN1194">
            <v>1308</v>
          </cell>
          <cell r="AO1194">
            <v>1338</v>
          </cell>
          <cell r="AP1194">
            <v>1369</v>
          </cell>
          <cell r="AQ1194">
            <v>1399</v>
          </cell>
          <cell r="AR1194">
            <v>1430</v>
          </cell>
        </row>
        <row r="1195">
          <cell r="A1195" t="str">
            <v>MYLAN LABS, INC.</v>
          </cell>
          <cell r="B1195" t="str">
            <v>VECURONIUM BR  M/I</v>
          </cell>
          <cell r="C1195" t="str">
            <v>Sales $</v>
          </cell>
          <cell r="D1195" t="str">
            <v>IUM BR  M/I</v>
          </cell>
          <cell r="F1195" t="str">
            <v>IU</v>
          </cell>
          <cell r="G1195" t="str">
            <v xml:space="preserve"> BR </v>
          </cell>
          <cell r="H1195" t="str">
            <v xml:space="preserve">IU/1/ BR </v>
          </cell>
          <cell r="I1195" t="e">
            <v>#VALUE!</v>
          </cell>
          <cell r="J1195" t="e">
            <v>#VALUE!</v>
          </cell>
          <cell r="K1195" t="e">
            <v>#VALUE!</v>
          </cell>
          <cell r="L1195" t="e">
            <v>#VALUE!</v>
          </cell>
          <cell r="M1195" t="e">
            <v>#VALUE!</v>
          </cell>
          <cell r="N1195" t="e">
            <v>#VALUE!</v>
          </cell>
          <cell r="O1195" t="e">
            <v>#VALUE!</v>
          </cell>
          <cell r="P1195" t="e">
            <v>#VALUE!</v>
          </cell>
          <cell r="Q1195" t="e">
            <v>#VALUE!</v>
          </cell>
          <cell r="R1195" t="e">
            <v>#VALUE!</v>
          </cell>
          <cell r="S1195" t="e">
            <v>#VALUE!</v>
          </cell>
          <cell r="T1195" t="e">
            <v>#VALUE!</v>
          </cell>
          <cell r="U1195" t="e">
            <v>#VALUE!</v>
          </cell>
          <cell r="V1195" t="e">
            <v>#VALUE!</v>
          </cell>
          <cell r="W1195" t="e">
            <v>#VALUE!</v>
          </cell>
          <cell r="X1195" t="e">
            <v>#VALUE!</v>
          </cell>
          <cell r="Y1195" t="e">
            <v>#VALUE!</v>
          </cell>
          <cell r="Z1195" t="e">
            <v>#VALUE!</v>
          </cell>
          <cell r="AA1195" t="e">
            <v>#VALUE!</v>
          </cell>
          <cell r="AB1195" t="e">
            <v>#VALUE!</v>
          </cell>
          <cell r="AC1195" t="e">
            <v>#VALUE!</v>
          </cell>
          <cell r="AD1195" t="e">
            <v>#VALUE!</v>
          </cell>
          <cell r="AE1195" t="e">
            <v>#VALUE!</v>
          </cell>
          <cell r="AF1195" t="e">
            <v>#VALUE!</v>
          </cell>
          <cell r="AG1195" t="e">
            <v>#VALUE!</v>
          </cell>
          <cell r="AH1195" t="e">
            <v>#VALUE!</v>
          </cell>
          <cell r="AI1195" t="e">
            <v>#VALUE!</v>
          </cell>
          <cell r="AJ1195" t="e">
            <v>#VALUE!</v>
          </cell>
          <cell r="AK1195" t="e">
            <v>#VALUE!</v>
          </cell>
          <cell r="AL1195" t="e">
            <v>#VALUE!</v>
          </cell>
          <cell r="AM1195" t="e">
            <v>#VALUE!</v>
          </cell>
          <cell r="AN1195" t="e">
            <v>#VALUE!</v>
          </cell>
          <cell r="AO1195" t="e">
            <v>#VALUE!</v>
          </cell>
          <cell r="AP1195" t="e">
            <v>#VALUE!</v>
          </cell>
          <cell r="AQ1195" t="e">
            <v>#VALUE!</v>
          </cell>
          <cell r="AR1195" t="e">
            <v>#VALUE!</v>
          </cell>
        </row>
        <row r="1196">
          <cell r="A1196" t="str">
            <v>MYLAN LABS, INC.</v>
          </cell>
          <cell r="B1196" t="str">
            <v>VENLAFAXINE HCL 06/2008 MYN</v>
          </cell>
          <cell r="C1196" t="str">
            <v>Sales $</v>
          </cell>
          <cell r="D1196" t="str">
            <v>06/2008 MYN</v>
          </cell>
          <cell r="F1196" t="str">
            <v>06</v>
          </cell>
          <cell r="G1196" t="str">
            <v>2008</v>
          </cell>
          <cell r="H1196" t="str">
            <v>06/1/2008</v>
          </cell>
          <cell r="I1196">
            <v>1187</v>
          </cell>
          <cell r="J1196">
            <v>1217</v>
          </cell>
          <cell r="K1196">
            <v>1248</v>
          </cell>
          <cell r="L1196">
            <v>1278</v>
          </cell>
          <cell r="M1196">
            <v>1309</v>
          </cell>
          <cell r="N1196">
            <v>1340</v>
          </cell>
          <cell r="O1196">
            <v>1369</v>
          </cell>
          <cell r="P1196">
            <v>1400</v>
          </cell>
          <cell r="Q1196">
            <v>1430</v>
          </cell>
          <cell r="R1196">
            <v>1461</v>
          </cell>
          <cell r="S1196">
            <v>1491</v>
          </cell>
          <cell r="T1196">
            <v>1522</v>
          </cell>
          <cell r="U1196">
            <v>1553</v>
          </cell>
          <cell r="V1196">
            <v>1583</v>
          </cell>
          <cell r="W1196">
            <v>1614</v>
          </cell>
          <cell r="X1196">
            <v>1644</v>
          </cell>
          <cell r="Y1196">
            <v>1675</v>
          </cell>
          <cell r="Z1196">
            <v>1706</v>
          </cell>
          <cell r="AA1196">
            <v>1734</v>
          </cell>
          <cell r="AB1196">
            <v>1765</v>
          </cell>
          <cell r="AC1196">
            <v>1795</v>
          </cell>
          <cell r="AD1196">
            <v>1826</v>
          </cell>
          <cell r="AE1196">
            <v>1856</v>
          </cell>
          <cell r="AF1196">
            <v>1887</v>
          </cell>
          <cell r="AG1196">
            <v>1918</v>
          </cell>
          <cell r="AH1196">
            <v>1948</v>
          </cell>
          <cell r="AI1196">
            <v>1979</v>
          </cell>
          <cell r="AJ1196">
            <v>2009</v>
          </cell>
          <cell r="AK1196">
            <v>2040</v>
          </cell>
          <cell r="AL1196">
            <v>2071</v>
          </cell>
          <cell r="AM1196">
            <v>2099</v>
          </cell>
          <cell r="AN1196">
            <v>2130</v>
          </cell>
          <cell r="AO1196">
            <v>2160</v>
          </cell>
          <cell r="AP1196">
            <v>2191</v>
          </cell>
          <cell r="AQ1196">
            <v>2221</v>
          </cell>
          <cell r="AR1196">
            <v>2252</v>
          </cell>
        </row>
        <row r="1197">
          <cell r="A1197" t="str">
            <v>MYLAN LABS, INC.</v>
          </cell>
          <cell r="B1197" t="str">
            <v>VENLAFAXINE HCL 08/2008 M/I</v>
          </cell>
          <cell r="C1197" t="str">
            <v>Sales $</v>
          </cell>
          <cell r="D1197" t="str">
            <v>08/2008 M/I</v>
          </cell>
          <cell r="F1197" t="str">
            <v>08</v>
          </cell>
          <cell r="G1197" t="str">
            <v>2008</v>
          </cell>
          <cell r="H1197" t="str">
            <v>08/1/2008</v>
          </cell>
          <cell r="I1197">
            <v>1126</v>
          </cell>
          <cell r="J1197">
            <v>1156</v>
          </cell>
          <cell r="K1197">
            <v>1187</v>
          </cell>
          <cell r="L1197">
            <v>1217</v>
          </cell>
          <cell r="M1197">
            <v>1248</v>
          </cell>
          <cell r="N1197">
            <v>1279</v>
          </cell>
          <cell r="O1197">
            <v>1308</v>
          </cell>
          <cell r="P1197">
            <v>1339</v>
          </cell>
          <cell r="Q1197">
            <v>1369</v>
          </cell>
          <cell r="R1197">
            <v>1400</v>
          </cell>
          <cell r="S1197">
            <v>1430</v>
          </cell>
          <cell r="T1197">
            <v>1461</v>
          </cell>
          <cell r="U1197">
            <v>1492</v>
          </cell>
          <cell r="V1197">
            <v>1522</v>
          </cell>
          <cell r="W1197">
            <v>1553</v>
          </cell>
          <cell r="X1197">
            <v>1583</v>
          </cell>
          <cell r="Y1197">
            <v>1614</v>
          </cell>
          <cell r="Z1197">
            <v>1645</v>
          </cell>
          <cell r="AA1197">
            <v>1673</v>
          </cell>
          <cell r="AB1197">
            <v>1704</v>
          </cell>
          <cell r="AC1197">
            <v>1734</v>
          </cell>
          <cell r="AD1197">
            <v>1765</v>
          </cell>
          <cell r="AE1197">
            <v>1795</v>
          </cell>
          <cell r="AF1197">
            <v>1826</v>
          </cell>
          <cell r="AG1197">
            <v>1857</v>
          </cell>
          <cell r="AH1197">
            <v>1887</v>
          </cell>
          <cell r="AI1197">
            <v>1918</v>
          </cell>
          <cell r="AJ1197">
            <v>1948</v>
          </cell>
          <cell r="AK1197">
            <v>1979</v>
          </cell>
          <cell r="AL1197">
            <v>2010</v>
          </cell>
          <cell r="AM1197">
            <v>2038</v>
          </cell>
          <cell r="AN1197">
            <v>2069</v>
          </cell>
          <cell r="AO1197">
            <v>2099</v>
          </cell>
          <cell r="AP1197">
            <v>2130</v>
          </cell>
          <cell r="AQ1197">
            <v>2160</v>
          </cell>
          <cell r="AR1197">
            <v>2191</v>
          </cell>
        </row>
        <row r="1198">
          <cell r="A1198" t="str">
            <v>MYLAN LABS, INC.</v>
          </cell>
          <cell r="B1198" t="str">
            <v>VENLAFAXINE HCL ER 06/2011 MYN</v>
          </cell>
          <cell r="C1198" t="str">
            <v>Sales $</v>
          </cell>
          <cell r="D1198" t="str">
            <v>06/2011 MYN</v>
          </cell>
          <cell r="F1198" t="str">
            <v>06</v>
          </cell>
          <cell r="G1198" t="str">
            <v>2011</v>
          </cell>
          <cell r="H1198" t="str">
            <v>06/1/2011</v>
          </cell>
          <cell r="I1198">
            <v>92</v>
          </cell>
          <cell r="J1198">
            <v>122</v>
          </cell>
          <cell r="K1198">
            <v>153</v>
          </cell>
          <cell r="L1198">
            <v>183</v>
          </cell>
          <cell r="M1198">
            <v>214</v>
          </cell>
          <cell r="N1198">
            <v>245</v>
          </cell>
          <cell r="O1198">
            <v>274</v>
          </cell>
          <cell r="P1198">
            <v>305</v>
          </cell>
          <cell r="Q1198">
            <v>335</v>
          </cell>
          <cell r="R1198">
            <v>366</v>
          </cell>
          <cell r="S1198">
            <v>396</v>
          </cell>
          <cell r="T1198">
            <v>427</v>
          </cell>
          <cell r="U1198">
            <v>458</v>
          </cell>
          <cell r="V1198">
            <v>488</v>
          </cell>
          <cell r="W1198">
            <v>519</v>
          </cell>
          <cell r="X1198">
            <v>549</v>
          </cell>
          <cell r="Y1198">
            <v>580</v>
          </cell>
          <cell r="Z1198">
            <v>611</v>
          </cell>
          <cell r="AA1198">
            <v>639</v>
          </cell>
          <cell r="AB1198">
            <v>670</v>
          </cell>
          <cell r="AC1198">
            <v>700</v>
          </cell>
          <cell r="AD1198">
            <v>731</v>
          </cell>
          <cell r="AE1198">
            <v>761</v>
          </cell>
          <cell r="AF1198">
            <v>792</v>
          </cell>
          <cell r="AG1198">
            <v>823</v>
          </cell>
          <cell r="AH1198">
            <v>853</v>
          </cell>
          <cell r="AI1198">
            <v>884</v>
          </cell>
          <cell r="AJ1198">
            <v>914</v>
          </cell>
          <cell r="AK1198">
            <v>945</v>
          </cell>
          <cell r="AL1198">
            <v>976</v>
          </cell>
          <cell r="AM1198">
            <v>1004</v>
          </cell>
          <cell r="AN1198">
            <v>1035</v>
          </cell>
          <cell r="AO1198">
            <v>1065</v>
          </cell>
          <cell r="AP1198">
            <v>1096</v>
          </cell>
          <cell r="AQ1198">
            <v>1126</v>
          </cell>
          <cell r="AR1198">
            <v>1157</v>
          </cell>
        </row>
        <row r="1199">
          <cell r="A1199" t="str">
            <v>MYLAN LABS, INC.</v>
          </cell>
          <cell r="B1199" t="str">
            <v>VENLAFAXINE HCL ER 07/2011 M/I</v>
          </cell>
          <cell r="C1199" t="str">
            <v>Sales $</v>
          </cell>
          <cell r="D1199" t="str">
            <v>07/2011 M/I</v>
          </cell>
          <cell r="F1199" t="str">
            <v>07</v>
          </cell>
          <cell r="G1199" t="str">
            <v>2011</v>
          </cell>
          <cell r="H1199" t="str">
            <v>07/1/2011</v>
          </cell>
          <cell r="I1199">
            <v>62</v>
          </cell>
          <cell r="J1199">
            <v>92</v>
          </cell>
          <cell r="K1199">
            <v>123</v>
          </cell>
          <cell r="L1199">
            <v>153</v>
          </cell>
          <cell r="M1199">
            <v>184</v>
          </cell>
          <cell r="N1199">
            <v>215</v>
          </cell>
          <cell r="O1199">
            <v>244</v>
          </cell>
          <cell r="P1199">
            <v>275</v>
          </cell>
          <cell r="Q1199">
            <v>305</v>
          </cell>
          <cell r="R1199">
            <v>336</v>
          </cell>
          <cell r="S1199">
            <v>366</v>
          </cell>
          <cell r="T1199">
            <v>397</v>
          </cell>
          <cell r="U1199">
            <v>428</v>
          </cell>
          <cell r="V1199">
            <v>458</v>
          </cell>
          <cell r="W1199">
            <v>489</v>
          </cell>
          <cell r="X1199">
            <v>519</v>
          </cell>
          <cell r="Y1199">
            <v>550</v>
          </cell>
          <cell r="Z1199">
            <v>581</v>
          </cell>
          <cell r="AA1199">
            <v>609</v>
          </cell>
          <cell r="AB1199">
            <v>640</v>
          </cell>
          <cell r="AC1199">
            <v>670</v>
          </cell>
          <cell r="AD1199">
            <v>701</v>
          </cell>
          <cell r="AE1199">
            <v>731</v>
          </cell>
          <cell r="AF1199">
            <v>762</v>
          </cell>
          <cell r="AG1199">
            <v>793</v>
          </cell>
          <cell r="AH1199">
            <v>823</v>
          </cell>
          <cell r="AI1199">
            <v>854</v>
          </cell>
          <cell r="AJ1199">
            <v>884</v>
          </cell>
          <cell r="AK1199">
            <v>915</v>
          </cell>
          <cell r="AL1199">
            <v>946</v>
          </cell>
          <cell r="AM1199">
            <v>974</v>
          </cell>
          <cell r="AN1199">
            <v>1005</v>
          </cell>
          <cell r="AO1199">
            <v>1035</v>
          </cell>
          <cell r="AP1199">
            <v>1066</v>
          </cell>
          <cell r="AQ1199">
            <v>1096</v>
          </cell>
          <cell r="AR1199">
            <v>1127</v>
          </cell>
        </row>
        <row r="1200">
          <cell r="A1200" t="str">
            <v>MYLAN LABS, INC.</v>
          </cell>
          <cell r="B1200" t="str">
            <v>VERAPAMIL HCL 04/1987 M/I</v>
          </cell>
          <cell r="C1200" t="str">
            <v>Sales $</v>
          </cell>
          <cell r="D1200" t="str">
            <v>04/1987 M/I</v>
          </cell>
          <cell r="F1200" t="str">
            <v>04</v>
          </cell>
          <cell r="G1200" t="str">
            <v>1987</v>
          </cell>
          <cell r="H1200" t="str">
            <v>04/1/1987</v>
          </cell>
          <cell r="I1200">
            <v>8919</v>
          </cell>
          <cell r="J1200">
            <v>8949</v>
          </cell>
          <cell r="K1200">
            <v>8980</v>
          </cell>
          <cell r="L1200">
            <v>9010</v>
          </cell>
          <cell r="M1200">
            <v>9041</v>
          </cell>
          <cell r="N1200">
            <v>9072</v>
          </cell>
          <cell r="O1200">
            <v>9101</v>
          </cell>
          <cell r="P1200">
            <v>9132</v>
          </cell>
          <cell r="Q1200">
            <v>9162</v>
          </cell>
          <cell r="R1200">
            <v>9193</v>
          </cell>
          <cell r="S1200">
            <v>9223</v>
          </cell>
          <cell r="T1200">
            <v>9254</v>
          </cell>
          <cell r="U1200">
            <v>9285</v>
          </cell>
          <cell r="V1200">
            <v>9315</v>
          </cell>
          <cell r="W1200">
            <v>9346</v>
          </cell>
          <cell r="X1200">
            <v>9376</v>
          </cell>
          <cell r="Y1200">
            <v>9407</v>
          </cell>
          <cell r="Z1200">
            <v>9438</v>
          </cell>
          <cell r="AA1200">
            <v>9466</v>
          </cell>
          <cell r="AB1200">
            <v>9497</v>
          </cell>
          <cell r="AC1200">
            <v>9527</v>
          </cell>
          <cell r="AD1200">
            <v>9558</v>
          </cell>
          <cell r="AE1200">
            <v>9588</v>
          </cell>
          <cell r="AF1200">
            <v>9619</v>
          </cell>
          <cell r="AG1200">
            <v>9650</v>
          </cell>
          <cell r="AH1200">
            <v>9680</v>
          </cell>
          <cell r="AI1200">
            <v>9711</v>
          </cell>
          <cell r="AJ1200">
            <v>9741</v>
          </cell>
          <cell r="AK1200">
            <v>9772</v>
          </cell>
          <cell r="AL1200">
            <v>9803</v>
          </cell>
          <cell r="AM1200">
            <v>9831</v>
          </cell>
          <cell r="AN1200">
            <v>9862</v>
          </cell>
          <cell r="AO1200">
            <v>9892</v>
          </cell>
          <cell r="AP1200">
            <v>9923</v>
          </cell>
          <cell r="AQ1200">
            <v>9953</v>
          </cell>
          <cell r="AR1200">
            <v>9984</v>
          </cell>
        </row>
        <row r="1201">
          <cell r="A1201" t="str">
            <v>MYLAN LABS, INC.</v>
          </cell>
          <cell r="B1201" t="str">
            <v>VERAPAMIL HCL 06/1989 MYN</v>
          </cell>
          <cell r="C1201" t="str">
            <v>Sales $</v>
          </cell>
          <cell r="D1201" t="str">
            <v>06/1989 MYN</v>
          </cell>
          <cell r="F1201" t="str">
            <v>06</v>
          </cell>
          <cell r="G1201" t="str">
            <v>1989</v>
          </cell>
          <cell r="H1201" t="str">
            <v>06/1/1989</v>
          </cell>
          <cell r="I1201">
            <v>8127</v>
          </cell>
          <cell r="J1201">
            <v>8157</v>
          </cell>
          <cell r="K1201">
            <v>8188</v>
          </cell>
          <cell r="L1201">
            <v>8218</v>
          </cell>
          <cell r="M1201">
            <v>8249</v>
          </cell>
          <cell r="N1201">
            <v>8280</v>
          </cell>
          <cell r="O1201">
            <v>8309</v>
          </cell>
          <cell r="P1201">
            <v>8340</v>
          </cell>
          <cell r="Q1201">
            <v>8370</v>
          </cell>
          <cell r="R1201">
            <v>8401</v>
          </cell>
          <cell r="S1201">
            <v>8431</v>
          </cell>
          <cell r="T1201">
            <v>8462</v>
          </cell>
          <cell r="U1201">
            <v>8493</v>
          </cell>
          <cell r="V1201">
            <v>8523</v>
          </cell>
          <cell r="W1201">
            <v>8554</v>
          </cell>
          <cell r="X1201">
            <v>8584</v>
          </cell>
          <cell r="Y1201">
            <v>8615</v>
          </cell>
          <cell r="Z1201">
            <v>8646</v>
          </cell>
          <cell r="AA1201">
            <v>8674</v>
          </cell>
          <cell r="AB1201">
            <v>8705</v>
          </cell>
          <cell r="AC1201">
            <v>8735</v>
          </cell>
          <cell r="AD1201">
            <v>8766</v>
          </cell>
          <cell r="AE1201">
            <v>8796</v>
          </cell>
          <cell r="AF1201">
            <v>8827</v>
          </cell>
          <cell r="AG1201">
            <v>8858</v>
          </cell>
          <cell r="AH1201">
            <v>8888</v>
          </cell>
          <cell r="AI1201">
            <v>8919</v>
          </cell>
          <cell r="AJ1201">
            <v>8949</v>
          </cell>
          <cell r="AK1201">
            <v>8980</v>
          </cell>
          <cell r="AL1201">
            <v>9011</v>
          </cell>
          <cell r="AM1201">
            <v>9039</v>
          </cell>
          <cell r="AN1201">
            <v>9070</v>
          </cell>
          <cell r="AO1201">
            <v>9100</v>
          </cell>
          <cell r="AP1201">
            <v>9131</v>
          </cell>
          <cell r="AQ1201">
            <v>9161</v>
          </cell>
          <cell r="AR1201">
            <v>9192</v>
          </cell>
        </row>
        <row r="1202">
          <cell r="A1202" t="str">
            <v>MYLAN LABS, INC.</v>
          </cell>
          <cell r="B1202" t="str">
            <v>VERAPAMIL SR 01/2003 M/I</v>
          </cell>
          <cell r="C1202" t="str">
            <v>Sales $</v>
          </cell>
          <cell r="D1202" t="str">
            <v>01/2003 M/I</v>
          </cell>
          <cell r="F1202" t="str">
            <v>01</v>
          </cell>
          <cell r="G1202" t="str">
            <v>2003</v>
          </cell>
          <cell r="H1202" t="str">
            <v>01/1/2003</v>
          </cell>
          <cell r="I1202">
            <v>3165</v>
          </cell>
          <cell r="J1202">
            <v>3195</v>
          </cell>
          <cell r="K1202">
            <v>3226</v>
          </cell>
          <cell r="L1202">
            <v>3256</v>
          </cell>
          <cell r="M1202">
            <v>3287</v>
          </cell>
          <cell r="N1202">
            <v>3318</v>
          </cell>
          <cell r="O1202">
            <v>3347</v>
          </cell>
          <cell r="P1202">
            <v>3378</v>
          </cell>
          <cell r="Q1202">
            <v>3408</v>
          </cell>
          <cell r="R1202">
            <v>3439</v>
          </cell>
          <cell r="S1202">
            <v>3469</v>
          </cell>
          <cell r="T1202">
            <v>3500</v>
          </cell>
          <cell r="U1202">
            <v>3531</v>
          </cell>
          <cell r="V1202">
            <v>3561</v>
          </cell>
          <cell r="W1202">
            <v>3592</v>
          </cell>
          <cell r="X1202">
            <v>3622</v>
          </cell>
          <cell r="Y1202">
            <v>3653</v>
          </cell>
          <cell r="Z1202">
            <v>3684</v>
          </cell>
          <cell r="AA1202">
            <v>3712</v>
          </cell>
          <cell r="AB1202">
            <v>3743</v>
          </cell>
          <cell r="AC1202">
            <v>3773</v>
          </cell>
          <cell r="AD1202">
            <v>3804</v>
          </cell>
          <cell r="AE1202">
            <v>3834</v>
          </cell>
          <cell r="AF1202">
            <v>3865</v>
          </cell>
          <cell r="AG1202">
            <v>3896</v>
          </cell>
          <cell r="AH1202">
            <v>3926</v>
          </cell>
          <cell r="AI1202">
            <v>3957</v>
          </cell>
          <cell r="AJ1202">
            <v>3987</v>
          </cell>
          <cell r="AK1202">
            <v>4018</v>
          </cell>
          <cell r="AL1202">
            <v>4049</v>
          </cell>
          <cell r="AM1202">
            <v>4077</v>
          </cell>
          <cell r="AN1202">
            <v>4108</v>
          </cell>
          <cell r="AO1202">
            <v>4138</v>
          </cell>
          <cell r="AP1202">
            <v>4169</v>
          </cell>
          <cell r="AQ1202">
            <v>4199</v>
          </cell>
          <cell r="AR1202">
            <v>4230</v>
          </cell>
        </row>
        <row r="1203">
          <cell r="A1203" t="str">
            <v>MYLAN LABS, INC.</v>
          </cell>
          <cell r="B1203" t="str">
            <v>VERAPAMIL SR 04/1996 MYN</v>
          </cell>
          <cell r="C1203" t="str">
            <v>Sales $</v>
          </cell>
          <cell r="D1203" t="str">
            <v>04/1996 MYN</v>
          </cell>
          <cell r="F1203" t="str">
            <v>04</v>
          </cell>
          <cell r="G1203" t="str">
            <v>1996</v>
          </cell>
          <cell r="H1203" t="str">
            <v>04/1/1996</v>
          </cell>
          <cell r="I1203">
            <v>5631</v>
          </cell>
          <cell r="J1203">
            <v>5661</v>
          </cell>
          <cell r="K1203">
            <v>5692</v>
          </cell>
          <cell r="L1203">
            <v>5722</v>
          </cell>
          <cell r="M1203">
            <v>5753</v>
          </cell>
          <cell r="N1203">
            <v>5784</v>
          </cell>
          <cell r="O1203">
            <v>5813</v>
          </cell>
          <cell r="P1203">
            <v>5844</v>
          </cell>
          <cell r="Q1203">
            <v>5874</v>
          </cell>
          <cell r="R1203">
            <v>5905</v>
          </cell>
          <cell r="S1203">
            <v>5935</v>
          </cell>
          <cell r="T1203">
            <v>5966</v>
          </cell>
          <cell r="U1203">
            <v>5997</v>
          </cell>
          <cell r="V1203">
            <v>6027</v>
          </cell>
          <cell r="W1203">
            <v>6058</v>
          </cell>
          <cell r="X1203">
            <v>6088</v>
          </cell>
          <cell r="Y1203">
            <v>6119</v>
          </cell>
          <cell r="Z1203">
            <v>6150</v>
          </cell>
          <cell r="AA1203">
            <v>6178</v>
          </cell>
          <cell r="AB1203">
            <v>6209</v>
          </cell>
          <cell r="AC1203">
            <v>6239</v>
          </cell>
          <cell r="AD1203">
            <v>6270</v>
          </cell>
          <cell r="AE1203">
            <v>6300</v>
          </cell>
          <cell r="AF1203">
            <v>6331</v>
          </cell>
          <cell r="AG1203">
            <v>6362</v>
          </cell>
          <cell r="AH1203">
            <v>6392</v>
          </cell>
          <cell r="AI1203">
            <v>6423</v>
          </cell>
          <cell r="AJ1203">
            <v>6453</v>
          </cell>
          <cell r="AK1203">
            <v>6484</v>
          </cell>
          <cell r="AL1203">
            <v>6515</v>
          </cell>
          <cell r="AM1203">
            <v>6543</v>
          </cell>
          <cell r="AN1203">
            <v>6574</v>
          </cell>
          <cell r="AO1203">
            <v>6604</v>
          </cell>
          <cell r="AP1203">
            <v>6635</v>
          </cell>
          <cell r="AQ1203">
            <v>6665</v>
          </cell>
          <cell r="AR1203">
            <v>6696</v>
          </cell>
        </row>
        <row r="1204">
          <cell r="A1204" t="str">
            <v>MYLAN LABS, INC.</v>
          </cell>
          <cell r="B1204" t="str">
            <v>VERAPAMIL SR PM 08/2007 MYN</v>
          </cell>
          <cell r="C1204" t="str">
            <v>Sales $</v>
          </cell>
          <cell r="D1204" t="str">
            <v>08/2007 MYN</v>
          </cell>
          <cell r="F1204" t="str">
            <v>08</v>
          </cell>
          <cell r="G1204" t="str">
            <v>2007</v>
          </cell>
          <cell r="H1204" t="str">
            <v>08/1/2007</v>
          </cell>
          <cell r="I1204">
            <v>1492</v>
          </cell>
          <cell r="J1204">
            <v>1522</v>
          </cell>
          <cell r="K1204">
            <v>1553</v>
          </cell>
          <cell r="L1204">
            <v>1583</v>
          </cell>
          <cell r="M1204">
            <v>1614</v>
          </cell>
          <cell r="N1204">
            <v>1645</v>
          </cell>
          <cell r="O1204">
            <v>1674</v>
          </cell>
          <cell r="P1204">
            <v>1705</v>
          </cell>
          <cell r="Q1204">
            <v>1735</v>
          </cell>
          <cell r="R1204">
            <v>1766</v>
          </cell>
          <cell r="S1204">
            <v>1796</v>
          </cell>
          <cell r="T1204">
            <v>1827</v>
          </cell>
          <cell r="U1204">
            <v>1858</v>
          </cell>
          <cell r="V1204">
            <v>1888</v>
          </cell>
          <cell r="W1204">
            <v>1919</v>
          </cell>
          <cell r="X1204">
            <v>1949</v>
          </cell>
          <cell r="Y1204">
            <v>1980</v>
          </cell>
          <cell r="Z1204">
            <v>2011</v>
          </cell>
          <cell r="AA1204">
            <v>2039</v>
          </cell>
          <cell r="AB1204">
            <v>2070</v>
          </cell>
          <cell r="AC1204">
            <v>2100</v>
          </cell>
          <cell r="AD1204">
            <v>2131</v>
          </cell>
          <cell r="AE1204">
            <v>2161</v>
          </cell>
          <cell r="AF1204">
            <v>2192</v>
          </cell>
          <cell r="AG1204">
            <v>2223</v>
          </cell>
          <cell r="AH1204">
            <v>2253</v>
          </cell>
          <cell r="AI1204">
            <v>2284</v>
          </cell>
          <cell r="AJ1204">
            <v>2314</v>
          </cell>
          <cell r="AK1204">
            <v>2345</v>
          </cell>
          <cell r="AL1204">
            <v>2376</v>
          </cell>
          <cell r="AM1204">
            <v>2404</v>
          </cell>
          <cell r="AN1204">
            <v>2435</v>
          </cell>
          <cell r="AO1204">
            <v>2465</v>
          </cell>
          <cell r="AP1204">
            <v>2496</v>
          </cell>
          <cell r="AQ1204">
            <v>2526</v>
          </cell>
          <cell r="AR1204">
            <v>2557</v>
          </cell>
        </row>
        <row r="1205">
          <cell r="A1205" t="str">
            <v>MYLAN LABS, INC.</v>
          </cell>
          <cell r="B1205" t="str">
            <v>VIT C 11/2003 M/I</v>
          </cell>
          <cell r="C1205" t="str">
            <v>Sales $</v>
          </cell>
          <cell r="D1205" t="str">
            <v>11/2003 M/I</v>
          </cell>
          <cell r="F1205" t="str">
            <v>11</v>
          </cell>
          <cell r="G1205" t="str">
            <v>2003</v>
          </cell>
          <cell r="H1205" t="str">
            <v>11/1/2003</v>
          </cell>
          <cell r="I1205">
            <v>2861</v>
          </cell>
          <cell r="J1205">
            <v>2891</v>
          </cell>
          <cell r="K1205">
            <v>2922</v>
          </cell>
          <cell r="L1205">
            <v>2952</v>
          </cell>
          <cell r="M1205">
            <v>2983</v>
          </cell>
          <cell r="N1205">
            <v>3014</v>
          </cell>
          <cell r="O1205">
            <v>3043</v>
          </cell>
          <cell r="P1205">
            <v>3074</v>
          </cell>
          <cell r="Q1205">
            <v>3104</v>
          </cell>
          <cell r="R1205">
            <v>3135</v>
          </cell>
          <cell r="S1205">
            <v>3165</v>
          </cell>
          <cell r="T1205">
            <v>3196</v>
          </cell>
          <cell r="U1205">
            <v>3227</v>
          </cell>
          <cell r="V1205">
            <v>3257</v>
          </cell>
          <cell r="W1205">
            <v>3288</v>
          </cell>
          <cell r="X1205">
            <v>3318</v>
          </cell>
          <cell r="Y1205">
            <v>3349</v>
          </cell>
          <cell r="Z1205">
            <v>3380</v>
          </cell>
          <cell r="AA1205">
            <v>3408</v>
          </cell>
          <cell r="AB1205">
            <v>3439</v>
          </cell>
          <cell r="AC1205">
            <v>3469</v>
          </cell>
          <cell r="AD1205">
            <v>3500</v>
          </cell>
          <cell r="AE1205">
            <v>3530</v>
          </cell>
          <cell r="AF1205">
            <v>3561</v>
          </cell>
          <cell r="AG1205">
            <v>3592</v>
          </cell>
          <cell r="AH1205">
            <v>3622</v>
          </cell>
          <cell r="AI1205">
            <v>3653</v>
          </cell>
          <cell r="AJ1205">
            <v>3683</v>
          </cell>
          <cell r="AK1205">
            <v>3714</v>
          </cell>
          <cell r="AL1205">
            <v>3745</v>
          </cell>
          <cell r="AM1205">
            <v>3773</v>
          </cell>
          <cell r="AN1205">
            <v>3804</v>
          </cell>
          <cell r="AO1205">
            <v>3834</v>
          </cell>
          <cell r="AP1205">
            <v>3865</v>
          </cell>
          <cell r="AQ1205">
            <v>3895</v>
          </cell>
          <cell r="AR1205">
            <v>3926</v>
          </cell>
        </row>
        <row r="1206">
          <cell r="A1206" t="str">
            <v>MYLAN LABS, INC.</v>
          </cell>
          <cell r="B1206" t="str">
            <v>VORICONAZOLE 02/2011 MYN</v>
          </cell>
          <cell r="C1206" t="str">
            <v>Sales $</v>
          </cell>
          <cell r="D1206" t="str">
            <v>02/2011 MYN</v>
          </cell>
          <cell r="F1206" t="str">
            <v>02</v>
          </cell>
          <cell r="G1206" t="str">
            <v>2011</v>
          </cell>
          <cell r="H1206" t="str">
            <v>02/1/2011</v>
          </cell>
          <cell r="I1206">
            <v>212</v>
          </cell>
          <cell r="J1206">
            <v>242</v>
          </cell>
          <cell r="K1206">
            <v>273</v>
          </cell>
          <cell r="L1206">
            <v>303</v>
          </cell>
          <cell r="M1206">
            <v>334</v>
          </cell>
          <cell r="N1206">
            <v>365</v>
          </cell>
          <cell r="O1206">
            <v>394</v>
          </cell>
          <cell r="P1206">
            <v>425</v>
          </cell>
          <cell r="Q1206">
            <v>455</v>
          </cell>
          <cell r="R1206">
            <v>486</v>
          </cell>
          <cell r="S1206">
            <v>516</v>
          </cell>
          <cell r="T1206">
            <v>547</v>
          </cell>
          <cell r="U1206">
            <v>578</v>
          </cell>
          <cell r="V1206">
            <v>608</v>
          </cell>
          <cell r="W1206">
            <v>639</v>
          </cell>
          <cell r="X1206">
            <v>669</v>
          </cell>
          <cell r="Y1206">
            <v>700</v>
          </cell>
          <cell r="Z1206">
            <v>731</v>
          </cell>
          <cell r="AA1206">
            <v>759</v>
          </cell>
          <cell r="AB1206">
            <v>790</v>
          </cell>
          <cell r="AC1206">
            <v>820</v>
          </cell>
          <cell r="AD1206">
            <v>851</v>
          </cell>
          <cell r="AE1206">
            <v>881</v>
          </cell>
          <cell r="AF1206">
            <v>912</v>
          </cell>
          <cell r="AG1206">
            <v>943</v>
          </cell>
          <cell r="AH1206">
            <v>973</v>
          </cell>
          <cell r="AI1206">
            <v>1004</v>
          </cell>
          <cell r="AJ1206">
            <v>1034</v>
          </cell>
          <cell r="AK1206">
            <v>1065</v>
          </cell>
          <cell r="AL1206">
            <v>1096</v>
          </cell>
          <cell r="AM1206">
            <v>1124</v>
          </cell>
          <cell r="AN1206">
            <v>1155</v>
          </cell>
          <cell r="AO1206">
            <v>1185</v>
          </cell>
          <cell r="AP1206">
            <v>1216</v>
          </cell>
          <cell r="AQ1206">
            <v>1246</v>
          </cell>
          <cell r="AR1206">
            <v>1277</v>
          </cell>
        </row>
        <row r="1207">
          <cell r="A1207" t="str">
            <v>MYLAN LABS, INC.</v>
          </cell>
          <cell r="B1207" t="str">
            <v>VORICONAZOLE 03/2011 M/I</v>
          </cell>
          <cell r="C1207" t="str">
            <v>Sales $</v>
          </cell>
          <cell r="D1207" t="str">
            <v>03/2011 M/I</v>
          </cell>
          <cell r="F1207" t="str">
            <v>03</v>
          </cell>
          <cell r="G1207" t="str">
            <v>2011</v>
          </cell>
          <cell r="H1207" t="str">
            <v>03/1/2011</v>
          </cell>
          <cell r="I1207">
            <v>184</v>
          </cell>
          <cell r="J1207">
            <v>214</v>
          </cell>
          <cell r="K1207">
            <v>245</v>
          </cell>
          <cell r="L1207">
            <v>275</v>
          </cell>
          <cell r="M1207">
            <v>306</v>
          </cell>
          <cell r="N1207">
            <v>337</v>
          </cell>
          <cell r="O1207">
            <v>366</v>
          </cell>
          <cell r="P1207">
            <v>397</v>
          </cell>
          <cell r="Q1207">
            <v>427</v>
          </cell>
          <cell r="R1207">
            <v>458</v>
          </cell>
          <cell r="S1207">
            <v>488</v>
          </cell>
          <cell r="T1207">
            <v>519</v>
          </cell>
          <cell r="U1207">
            <v>550</v>
          </cell>
          <cell r="V1207">
            <v>580</v>
          </cell>
          <cell r="W1207">
            <v>611</v>
          </cell>
          <cell r="X1207">
            <v>641</v>
          </cell>
          <cell r="Y1207">
            <v>672</v>
          </cell>
          <cell r="Z1207">
            <v>703</v>
          </cell>
          <cell r="AA1207">
            <v>731</v>
          </cell>
          <cell r="AB1207">
            <v>762</v>
          </cell>
          <cell r="AC1207">
            <v>792</v>
          </cell>
          <cell r="AD1207">
            <v>823</v>
          </cell>
          <cell r="AE1207">
            <v>853</v>
          </cell>
          <cell r="AF1207">
            <v>884</v>
          </cell>
          <cell r="AG1207">
            <v>915</v>
          </cell>
          <cell r="AH1207">
            <v>945</v>
          </cell>
          <cell r="AI1207">
            <v>976</v>
          </cell>
          <cell r="AJ1207">
            <v>1006</v>
          </cell>
          <cell r="AK1207">
            <v>1037</v>
          </cell>
          <cell r="AL1207">
            <v>1068</v>
          </cell>
          <cell r="AM1207">
            <v>1096</v>
          </cell>
          <cell r="AN1207">
            <v>1127</v>
          </cell>
          <cell r="AO1207">
            <v>1157</v>
          </cell>
          <cell r="AP1207">
            <v>1188</v>
          </cell>
          <cell r="AQ1207">
            <v>1218</v>
          </cell>
          <cell r="AR1207">
            <v>1249</v>
          </cell>
        </row>
        <row r="1208">
          <cell r="A1208" t="str">
            <v>MYLAN LABS, INC.</v>
          </cell>
          <cell r="B1208" t="str">
            <v>WARFARIN SOD  M/I</v>
          </cell>
          <cell r="C1208" t="str">
            <v>Sales $</v>
          </cell>
          <cell r="D1208" t="str">
            <v>IN SOD  M/I</v>
          </cell>
          <cell r="F1208" t="str">
            <v>IN</v>
          </cell>
          <cell r="G1208" t="str">
            <v xml:space="preserve">SOD </v>
          </cell>
          <cell r="H1208" t="str">
            <v xml:space="preserve">IN/1/SOD </v>
          </cell>
          <cell r="I1208" t="e">
            <v>#VALUE!</v>
          </cell>
          <cell r="J1208" t="e">
            <v>#VALUE!</v>
          </cell>
          <cell r="K1208" t="e">
            <v>#VALUE!</v>
          </cell>
          <cell r="L1208" t="e">
            <v>#VALUE!</v>
          </cell>
          <cell r="M1208" t="e">
            <v>#VALUE!</v>
          </cell>
          <cell r="N1208" t="e">
            <v>#VALUE!</v>
          </cell>
          <cell r="O1208" t="e">
            <v>#VALUE!</v>
          </cell>
          <cell r="P1208" t="e">
            <v>#VALUE!</v>
          </cell>
          <cell r="Q1208" t="e">
            <v>#VALUE!</v>
          </cell>
          <cell r="R1208" t="e">
            <v>#VALUE!</v>
          </cell>
          <cell r="S1208" t="e">
            <v>#VALUE!</v>
          </cell>
          <cell r="T1208" t="e">
            <v>#VALUE!</v>
          </cell>
          <cell r="U1208" t="e">
            <v>#VALUE!</v>
          </cell>
          <cell r="V1208" t="e">
            <v>#VALUE!</v>
          </cell>
          <cell r="W1208" t="e">
            <v>#VALUE!</v>
          </cell>
          <cell r="X1208" t="e">
            <v>#VALUE!</v>
          </cell>
          <cell r="Y1208" t="e">
            <v>#VALUE!</v>
          </cell>
          <cell r="Z1208" t="e">
            <v>#VALUE!</v>
          </cell>
          <cell r="AA1208" t="e">
            <v>#VALUE!</v>
          </cell>
          <cell r="AB1208" t="e">
            <v>#VALUE!</v>
          </cell>
          <cell r="AC1208" t="e">
            <v>#VALUE!</v>
          </cell>
          <cell r="AD1208" t="e">
            <v>#VALUE!</v>
          </cell>
          <cell r="AE1208" t="e">
            <v>#VALUE!</v>
          </cell>
          <cell r="AF1208" t="e">
            <v>#VALUE!</v>
          </cell>
          <cell r="AG1208" t="e">
            <v>#VALUE!</v>
          </cell>
          <cell r="AH1208" t="e">
            <v>#VALUE!</v>
          </cell>
          <cell r="AI1208" t="e">
            <v>#VALUE!</v>
          </cell>
          <cell r="AJ1208" t="e">
            <v>#VALUE!</v>
          </cell>
          <cell r="AK1208" t="e">
            <v>#VALUE!</v>
          </cell>
          <cell r="AL1208" t="e">
            <v>#VALUE!</v>
          </cell>
          <cell r="AM1208" t="e">
            <v>#VALUE!</v>
          </cell>
          <cell r="AN1208" t="e">
            <v>#VALUE!</v>
          </cell>
          <cell r="AO1208" t="e">
            <v>#VALUE!</v>
          </cell>
          <cell r="AP1208" t="e">
            <v>#VALUE!</v>
          </cell>
          <cell r="AQ1208" t="e">
            <v>#VALUE!</v>
          </cell>
          <cell r="AR1208" t="e">
            <v>#VALUE!</v>
          </cell>
        </row>
        <row r="1209">
          <cell r="A1209" t="str">
            <v>MYLAN LABS, INC.</v>
          </cell>
          <cell r="B1209" t="str">
            <v>WARFARIN SOD 02/2011 MYN</v>
          </cell>
          <cell r="C1209" t="str">
            <v>Sales $</v>
          </cell>
          <cell r="D1209" t="str">
            <v>02/2011 MYN</v>
          </cell>
          <cell r="F1209" t="str">
            <v>02</v>
          </cell>
          <cell r="G1209" t="str">
            <v>2011</v>
          </cell>
          <cell r="H1209" t="str">
            <v>02/1/2011</v>
          </cell>
          <cell r="I1209">
            <v>212</v>
          </cell>
          <cell r="J1209">
            <v>242</v>
          </cell>
          <cell r="K1209">
            <v>273</v>
          </cell>
          <cell r="L1209">
            <v>303</v>
          </cell>
          <cell r="M1209">
            <v>334</v>
          </cell>
          <cell r="N1209">
            <v>365</v>
          </cell>
          <cell r="O1209">
            <v>394</v>
          </cell>
          <cell r="P1209">
            <v>425</v>
          </cell>
          <cell r="Q1209">
            <v>455</v>
          </cell>
          <cell r="R1209">
            <v>486</v>
          </cell>
          <cell r="S1209">
            <v>516</v>
          </cell>
          <cell r="T1209">
            <v>547</v>
          </cell>
          <cell r="U1209">
            <v>578</v>
          </cell>
          <cell r="V1209">
            <v>608</v>
          </cell>
          <cell r="W1209">
            <v>639</v>
          </cell>
          <cell r="X1209">
            <v>669</v>
          </cell>
          <cell r="Y1209">
            <v>700</v>
          </cell>
          <cell r="Z1209">
            <v>731</v>
          </cell>
          <cell r="AA1209">
            <v>759</v>
          </cell>
          <cell r="AB1209">
            <v>790</v>
          </cell>
          <cell r="AC1209">
            <v>820</v>
          </cell>
          <cell r="AD1209">
            <v>851</v>
          </cell>
          <cell r="AE1209">
            <v>881</v>
          </cell>
          <cell r="AF1209">
            <v>912</v>
          </cell>
          <cell r="AG1209">
            <v>943</v>
          </cell>
          <cell r="AH1209">
            <v>973</v>
          </cell>
          <cell r="AI1209">
            <v>1004</v>
          </cell>
          <cell r="AJ1209">
            <v>1034</v>
          </cell>
          <cell r="AK1209">
            <v>1065</v>
          </cell>
          <cell r="AL1209">
            <v>1096</v>
          </cell>
          <cell r="AM1209">
            <v>1124</v>
          </cell>
          <cell r="AN1209">
            <v>1155</v>
          </cell>
          <cell r="AO1209">
            <v>1185</v>
          </cell>
          <cell r="AP1209">
            <v>1216</v>
          </cell>
          <cell r="AQ1209">
            <v>1246</v>
          </cell>
          <cell r="AR1209">
            <v>1277</v>
          </cell>
        </row>
        <row r="1210">
          <cell r="A1210" t="str">
            <v>MYLAN LABS, INC.</v>
          </cell>
          <cell r="B1210" t="str">
            <v>ZALEPLON 06/2008 MYN</v>
          </cell>
          <cell r="C1210" t="str">
            <v>Sales $</v>
          </cell>
          <cell r="D1210" t="str">
            <v>06/2008 MYN</v>
          </cell>
          <cell r="F1210" t="str">
            <v>06</v>
          </cell>
          <cell r="G1210" t="str">
            <v>2008</v>
          </cell>
          <cell r="H1210" t="str">
            <v>06/1/2008</v>
          </cell>
          <cell r="I1210">
            <v>1187</v>
          </cell>
          <cell r="J1210">
            <v>1217</v>
          </cell>
          <cell r="K1210">
            <v>1248</v>
          </cell>
          <cell r="L1210">
            <v>1278</v>
          </cell>
          <cell r="M1210">
            <v>1309</v>
          </cell>
          <cell r="N1210">
            <v>1340</v>
          </cell>
          <cell r="O1210">
            <v>1369</v>
          </cell>
          <cell r="P1210">
            <v>1400</v>
          </cell>
          <cell r="Q1210">
            <v>1430</v>
          </cell>
          <cell r="R1210">
            <v>1461</v>
          </cell>
          <cell r="S1210">
            <v>1491</v>
          </cell>
          <cell r="T1210">
            <v>1522</v>
          </cell>
          <cell r="U1210">
            <v>1553</v>
          </cell>
          <cell r="V1210">
            <v>1583</v>
          </cell>
          <cell r="W1210">
            <v>1614</v>
          </cell>
          <cell r="X1210">
            <v>1644</v>
          </cell>
          <cell r="Y1210">
            <v>1675</v>
          </cell>
          <cell r="Z1210">
            <v>1706</v>
          </cell>
          <cell r="AA1210">
            <v>1734</v>
          </cell>
          <cell r="AB1210">
            <v>1765</v>
          </cell>
          <cell r="AC1210">
            <v>1795</v>
          </cell>
          <cell r="AD1210">
            <v>1826</v>
          </cell>
          <cell r="AE1210">
            <v>1856</v>
          </cell>
          <cell r="AF1210">
            <v>1887</v>
          </cell>
          <cell r="AG1210">
            <v>1918</v>
          </cell>
          <cell r="AH1210">
            <v>1948</v>
          </cell>
          <cell r="AI1210">
            <v>1979</v>
          </cell>
          <cell r="AJ1210">
            <v>2009</v>
          </cell>
          <cell r="AK1210">
            <v>2040</v>
          </cell>
          <cell r="AL1210">
            <v>2071</v>
          </cell>
          <cell r="AM1210">
            <v>2099</v>
          </cell>
          <cell r="AN1210">
            <v>2130</v>
          </cell>
          <cell r="AO1210">
            <v>2160</v>
          </cell>
          <cell r="AP1210">
            <v>2191</v>
          </cell>
          <cell r="AQ1210">
            <v>2221</v>
          </cell>
          <cell r="AR1210">
            <v>2252</v>
          </cell>
        </row>
        <row r="1211">
          <cell r="A1211" t="str">
            <v>MYLAN LABS, INC.</v>
          </cell>
          <cell r="B1211" t="str">
            <v>ZIDOVUDINE 08/2009 MYN</v>
          </cell>
          <cell r="C1211" t="str">
            <v>Sales $</v>
          </cell>
          <cell r="D1211" t="str">
            <v>08/2009 MYN</v>
          </cell>
          <cell r="F1211" t="str">
            <v>08</v>
          </cell>
          <cell r="G1211" t="str">
            <v>2009</v>
          </cell>
          <cell r="H1211" t="str">
            <v>08/1/2009</v>
          </cell>
          <cell r="I1211">
            <v>761</v>
          </cell>
          <cell r="J1211">
            <v>791</v>
          </cell>
          <cell r="K1211">
            <v>822</v>
          </cell>
          <cell r="L1211">
            <v>852</v>
          </cell>
          <cell r="M1211">
            <v>883</v>
          </cell>
          <cell r="N1211">
            <v>914</v>
          </cell>
          <cell r="O1211">
            <v>943</v>
          </cell>
          <cell r="P1211">
            <v>974</v>
          </cell>
          <cell r="Q1211">
            <v>1004</v>
          </cell>
          <cell r="R1211">
            <v>1035</v>
          </cell>
          <cell r="S1211">
            <v>1065</v>
          </cell>
          <cell r="T1211">
            <v>1096</v>
          </cell>
          <cell r="U1211">
            <v>1127</v>
          </cell>
          <cell r="V1211">
            <v>1157</v>
          </cell>
          <cell r="W1211">
            <v>1188</v>
          </cell>
          <cell r="X1211">
            <v>1218</v>
          </cell>
          <cell r="Y1211">
            <v>1249</v>
          </cell>
          <cell r="Z1211">
            <v>1280</v>
          </cell>
          <cell r="AA1211">
            <v>1308</v>
          </cell>
          <cell r="AB1211">
            <v>1339</v>
          </cell>
          <cell r="AC1211">
            <v>1369</v>
          </cell>
          <cell r="AD1211">
            <v>1400</v>
          </cell>
          <cell r="AE1211">
            <v>1430</v>
          </cell>
          <cell r="AF1211">
            <v>1461</v>
          </cell>
          <cell r="AG1211">
            <v>1492</v>
          </cell>
          <cell r="AH1211">
            <v>1522</v>
          </cell>
          <cell r="AI1211">
            <v>1553</v>
          </cell>
          <cell r="AJ1211">
            <v>1583</v>
          </cell>
          <cell r="AK1211">
            <v>1614</v>
          </cell>
          <cell r="AL1211">
            <v>1645</v>
          </cell>
          <cell r="AM1211">
            <v>1673</v>
          </cell>
          <cell r="AN1211">
            <v>1704</v>
          </cell>
          <cell r="AO1211">
            <v>1734</v>
          </cell>
          <cell r="AP1211">
            <v>1765</v>
          </cell>
          <cell r="AQ1211">
            <v>1795</v>
          </cell>
          <cell r="AR1211">
            <v>1826</v>
          </cell>
        </row>
        <row r="1212">
          <cell r="A1212" t="str">
            <v>MYLAN LABS, INC.</v>
          </cell>
          <cell r="B1212" t="str">
            <v>ZIPRASIDONE HCL 08/2014 MYN</v>
          </cell>
          <cell r="C1212" t="str">
            <v>Sales $</v>
          </cell>
          <cell r="D1212" t="str">
            <v>08/2014 MYN</v>
          </cell>
          <cell r="F1212" t="str">
            <v>08</v>
          </cell>
          <cell r="G1212" t="str">
            <v>2014</v>
          </cell>
          <cell r="H1212" t="str">
            <v>08/1/2014</v>
          </cell>
          <cell r="I1212">
            <v>-1065</v>
          </cell>
          <cell r="J1212">
            <v>-1035</v>
          </cell>
          <cell r="K1212">
            <v>-1004</v>
          </cell>
          <cell r="L1212">
            <v>-974</v>
          </cell>
          <cell r="M1212">
            <v>-943</v>
          </cell>
          <cell r="N1212">
            <v>-912</v>
          </cell>
          <cell r="O1212">
            <v>-883</v>
          </cell>
          <cell r="P1212">
            <v>-852</v>
          </cell>
          <cell r="Q1212">
            <v>-822</v>
          </cell>
          <cell r="R1212">
            <v>-791</v>
          </cell>
          <cell r="S1212">
            <v>-761</v>
          </cell>
          <cell r="T1212">
            <v>-730</v>
          </cell>
          <cell r="U1212">
            <v>-699</v>
          </cell>
          <cell r="V1212">
            <v>-669</v>
          </cell>
          <cell r="W1212">
            <v>-638</v>
          </cell>
          <cell r="X1212">
            <v>-608</v>
          </cell>
          <cell r="Y1212">
            <v>-577</v>
          </cell>
          <cell r="Z1212">
            <v>-546</v>
          </cell>
          <cell r="AA1212">
            <v>-518</v>
          </cell>
          <cell r="AB1212">
            <v>-487</v>
          </cell>
          <cell r="AC1212">
            <v>-457</v>
          </cell>
          <cell r="AD1212">
            <v>-426</v>
          </cell>
          <cell r="AE1212">
            <v>-396</v>
          </cell>
          <cell r="AF1212">
            <v>-365</v>
          </cell>
          <cell r="AG1212">
            <v>-334</v>
          </cell>
          <cell r="AH1212">
            <v>-304</v>
          </cell>
          <cell r="AI1212">
            <v>-273</v>
          </cell>
          <cell r="AJ1212">
            <v>-243</v>
          </cell>
          <cell r="AK1212">
            <v>-212</v>
          </cell>
          <cell r="AL1212">
            <v>-181</v>
          </cell>
          <cell r="AM1212">
            <v>-153</v>
          </cell>
          <cell r="AN1212">
            <v>-122</v>
          </cell>
          <cell r="AO1212">
            <v>-92</v>
          </cell>
          <cell r="AP1212">
            <v>-61</v>
          </cell>
          <cell r="AQ1212">
            <v>-31</v>
          </cell>
          <cell r="AR1212">
            <v>0</v>
          </cell>
        </row>
        <row r="1213">
          <cell r="A1213" t="str">
            <v>MYLAN LABS, INC.</v>
          </cell>
          <cell r="B1213" t="str">
            <v>ZOLEDRONIC ACID 06/2013 M/I</v>
          </cell>
          <cell r="C1213" t="str">
            <v>Sales $</v>
          </cell>
          <cell r="D1213" t="str">
            <v>06/2013 M/I</v>
          </cell>
          <cell r="F1213" t="str">
            <v>06</v>
          </cell>
          <cell r="G1213" t="str">
            <v>2013</v>
          </cell>
          <cell r="H1213" t="str">
            <v>06/1/2013</v>
          </cell>
          <cell r="I1213">
            <v>-639</v>
          </cell>
          <cell r="J1213">
            <v>-609</v>
          </cell>
          <cell r="K1213">
            <v>-578</v>
          </cell>
          <cell r="L1213">
            <v>-548</v>
          </cell>
          <cell r="M1213">
            <v>-517</v>
          </cell>
          <cell r="N1213">
            <v>-486</v>
          </cell>
          <cell r="O1213">
            <v>-457</v>
          </cell>
          <cell r="P1213">
            <v>-426</v>
          </cell>
          <cell r="Q1213">
            <v>-396</v>
          </cell>
          <cell r="R1213">
            <v>-365</v>
          </cell>
          <cell r="S1213">
            <v>-335</v>
          </cell>
          <cell r="T1213">
            <v>-304</v>
          </cell>
          <cell r="U1213">
            <v>-273</v>
          </cell>
          <cell r="V1213">
            <v>-243</v>
          </cell>
          <cell r="W1213">
            <v>-212</v>
          </cell>
          <cell r="X1213">
            <v>-182</v>
          </cell>
          <cell r="Y1213">
            <v>-151</v>
          </cell>
          <cell r="Z1213">
            <v>-120</v>
          </cell>
          <cell r="AA1213">
            <v>-92</v>
          </cell>
          <cell r="AB1213">
            <v>-61</v>
          </cell>
          <cell r="AC1213">
            <v>-31</v>
          </cell>
          <cell r="AD1213">
            <v>0</v>
          </cell>
          <cell r="AE1213">
            <v>30</v>
          </cell>
          <cell r="AF1213">
            <v>61</v>
          </cell>
          <cell r="AG1213">
            <v>92</v>
          </cell>
          <cell r="AH1213">
            <v>122</v>
          </cell>
          <cell r="AI1213">
            <v>153</v>
          </cell>
          <cell r="AJ1213">
            <v>183</v>
          </cell>
          <cell r="AK1213">
            <v>214</v>
          </cell>
          <cell r="AL1213">
            <v>245</v>
          </cell>
          <cell r="AM1213">
            <v>273</v>
          </cell>
          <cell r="AN1213">
            <v>304</v>
          </cell>
          <cell r="AO1213">
            <v>334</v>
          </cell>
          <cell r="AP1213">
            <v>365</v>
          </cell>
          <cell r="AQ1213">
            <v>395</v>
          </cell>
          <cell r="AR1213">
            <v>426</v>
          </cell>
        </row>
        <row r="1214">
          <cell r="A1214" t="str">
            <v>MYLAN LABS, INC.</v>
          </cell>
          <cell r="B1214" t="str">
            <v>ZOLMITRIPTAN 05/2013 MYN</v>
          </cell>
          <cell r="C1214" t="str">
            <v>Sales $</v>
          </cell>
          <cell r="D1214" t="str">
            <v>05/2013 MYN</v>
          </cell>
          <cell r="F1214" t="str">
            <v>05</v>
          </cell>
          <cell r="G1214" t="str">
            <v>2013</v>
          </cell>
          <cell r="H1214" t="str">
            <v>05/1/2013</v>
          </cell>
          <cell r="I1214">
            <v>-608</v>
          </cell>
          <cell r="J1214">
            <v>-578</v>
          </cell>
          <cell r="K1214">
            <v>-547</v>
          </cell>
          <cell r="L1214">
            <v>-517</v>
          </cell>
          <cell r="M1214">
            <v>-486</v>
          </cell>
          <cell r="N1214">
            <v>-455</v>
          </cell>
          <cell r="O1214">
            <v>-426</v>
          </cell>
          <cell r="P1214">
            <v>-395</v>
          </cell>
          <cell r="Q1214">
            <v>-365</v>
          </cell>
          <cell r="R1214">
            <v>-334</v>
          </cell>
          <cell r="S1214">
            <v>-304</v>
          </cell>
          <cell r="T1214">
            <v>-273</v>
          </cell>
          <cell r="U1214">
            <v>-242</v>
          </cell>
          <cell r="V1214">
            <v>-212</v>
          </cell>
          <cell r="W1214">
            <v>-181</v>
          </cell>
          <cell r="X1214">
            <v>-151</v>
          </cell>
          <cell r="Y1214">
            <v>-120</v>
          </cell>
          <cell r="Z1214">
            <v>-89</v>
          </cell>
          <cell r="AA1214">
            <v>-61</v>
          </cell>
          <cell r="AB1214">
            <v>-30</v>
          </cell>
          <cell r="AC1214">
            <v>0</v>
          </cell>
          <cell r="AD1214">
            <v>31</v>
          </cell>
          <cell r="AE1214">
            <v>61</v>
          </cell>
          <cell r="AF1214">
            <v>92</v>
          </cell>
          <cell r="AG1214">
            <v>123</v>
          </cell>
          <cell r="AH1214">
            <v>153</v>
          </cell>
          <cell r="AI1214">
            <v>184</v>
          </cell>
          <cell r="AJ1214">
            <v>214</v>
          </cell>
          <cell r="AK1214">
            <v>245</v>
          </cell>
          <cell r="AL1214">
            <v>276</v>
          </cell>
          <cell r="AM1214">
            <v>304</v>
          </cell>
          <cell r="AN1214">
            <v>335</v>
          </cell>
          <cell r="AO1214">
            <v>365</v>
          </cell>
          <cell r="AP1214">
            <v>396</v>
          </cell>
          <cell r="AQ1214">
            <v>426</v>
          </cell>
          <cell r="AR1214">
            <v>457</v>
          </cell>
        </row>
        <row r="1215">
          <cell r="A1215" t="str">
            <v>MYLAN LABS, INC.</v>
          </cell>
          <cell r="B1215" t="str">
            <v>ZOLPIDEM TART 04/2007 MYN</v>
          </cell>
          <cell r="C1215" t="str">
            <v>Sales $</v>
          </cell>
          <cell r="D1215" t="str">
            <v>04/2007 MYN</v>
          </cell>
          <cell r="F1215" t="str">
            <v>04</v>
          </cell>
          <cell r="G1215" t="str">
            <v>2007</v>
          </cell>
          <cell r="H1215" t="str">
            <v>04/1/2007</v>
          </cell>
          <cell r="I1215">
            <v>1614</v>
          </cell>
          <cell r="J1215">
            <v>1644</v>
          </cell>
          <cell r="K1215">
            <v>1675</v>
          </cell>
          <cell r="L1215">
            <v>1705</v>
          </cell>
          <cell r="M1215">
            <v>1736</v>
          </cell>
          <cell r="N1215">
            <v>1767</v>
          </cell>
          <cell r="O1215">
            <v>1796</v>
          </cell>
          <cell r="P1215">
            <v>1827</v>
          </cell>
          <cell r="Q1215">
            <v>1857</v>
          </cell>
          <cell r="R1215">
            <v>1888</v>
          </cell>
          <cell r="S1215">
            <v>1918</v>
          </cell>
          <cell r="T1215">
            <v>1949</v>
          </cell>
          <cell r="U1215">
            <v>1980</v>
          </cell>
          <cell r="V1215">
            <v>2010</v>
          </cell>
          <cell r="W1215">
            <v>2041</v>
          </cell>
          <cell r="X1215">
            <v>2071</v>
          </cell>
          <cell r="Y1215">
            <v>2102</v>
          </cell>
          <cell r="Z1215">
            <v>2133</v>
          </cell>
          <cell r="AA1215">
            <v>2161</v>
          </cell>
          <cell r="AB1215">
            <v>2192</v>
          </cell>
          <cell r="AC1215">
            <v>2222</v>
          </cell>
          <cell r="AD1215">
            <v>2253</v>
          </cell>
          <cell r="AE1215">
            <v>2283</v>
          </cell>
          <cell r="AF1215">
            <v>2314</v>
          </cell>
          <cell r="AG1215">
            <v>2345</v>
          </cell>
          <cell r="AH1215">
            <v>2375</v>
          </cell>
          <cell r="AI1215">
            <v>2406</v>
          </cell>
          <cell r="AJ1215">
            <v>2436</v>
          </cell>
          <cell r="AK1215">
            <v>2467</v>
          </cell>
          <cell r="AL1215">
            <v>2498</v>
          </cell>
          <cell r="AM1215">
            <v>2526</v>
          </cell>
          <cell r="AN1215">
            <v>2557</v>
          </cell>
          <cell r="AO1215">
            <v>2587</v>
          </cell>
          <cell r="AP1215">
            <v>2618</v>
          </cell>
          <cell r="AQ1215">
            <v>2648</v>
          </cell>
          <cell r="AR1215">
            <v>2679</v>
          </cell>
        </row>
        <row r="1216">
          <cell r="A1216" t="str">
            <v>MYLAN LABS, INC.</v>
          </cell>
          <cell r="B1216" t="str">
            <v>ZOLPIDEM TART 05/2007 M/I</v>
          </cell>
          <cell r="C1216" t="str">
            <v>Sales $</v>
          </cell>
          <cell r="D1216" t="str">
            <v>05/2007 M/I</v>
          </cell>
          <cell r="F1216" t="str">
            <v>05</v>
          </cell>
          <cell r="G1216" t="str">
            <v>2007</v>
          </cell>
          <cell r="H1216" t="str">
            <v>05/1/2007</v>
          </cell>
          <cell r="I1216">
            <v>1584</v>
          </cell>
          <cell r="J1216">
            <v>1614</v>
          </cell>
          <cell r="K1216">
            <v>1645</v>
          </cell>
          <cell r="L1216">
            <v>1675</v>
          </cell>
          <cell r="M1216">
            <v>1706</v>
          </cell>
          <cell r="N1216">
            <v>1737</v>
          </cell>
          <cell r="O1216">
            <v>1766</v>
          </cell>
          <cell r="P1216">
            <v>1797</v>
          </cell>
          <cell r="Q1216">
            <v>1827</v>
          </cell>
          <cell r="R1216">
            <v>1858</v>
          </cell>
          <cell r="S1216">
            <v>1888</v>
          </cell>
          <cell r="T1216">
            <v>1919</v>
          </cell>
          <cell r="U1216">
            <v>1950</v>
          </cell>
          <cell r="V1216">
            <v>1980</v>
          </cell>
          <cell r="W1216">
            <v>2011</v>
          </cell>
          <cell r="X1216">
            <v>2041</v>
          </cell>
          <cell r="Y1216">
            <v>2072</v>
          </cell>
          <cell r="Z1216">
            <v>2103</v>
          </cell>
          <cell r="AA1216">
            <v>2131</v>
          </cell>
          <cell r="AB1216">
            <v>2162</v>
          </cell>
          <cell r="AC1216">
            <v>2192</v>
          </cell>
          <cell r="AD1216">
            <v>2223</v>
          </cell>
          <cell r="AE1216">
            <v>2253</v>
          </cell>
          <cell r="AF1216">
            <v>2284</v>
          </cell>
          <cell r="AG1216">
            <v>2315</v>
          </cell>
          <cell r="AH1216">
            <v>2345</v>
          </cell>
          <cell r="AI1216">
            <v>2376</v>
          </cell>
          <cell r="AJ1216">
            <v>2406</v>
          </cell>
          <cell r="AK1216">
            <v>2437</v>
          </cell>
          <cell r="AL1216">
            <v>2468</v>
          </cell>
          <cell r="AM1216">
            <v>2496</v>
          </cell>
          <cell r="AN1216">
            <v>2527</v>
          </cell>
          <cell r="AO1216">
            <v>2557</v>
          </cell>
          <cell r="AP1216">
            <v>2588</v>
          </cell>
          <cell r="AQ1216">
            <v>2618</v>
          </cell>
          <cell r="AR1216">
            <v>2649</v>
          </cell>
        </row>
        <row r="1217">
          <cell r="A1217" t="str">
            <v>MYLAN LABS, INC.</v>
          </cell>
          <cell r="B1217" t="str">
            <v>ZONISAMIDE 02/2006 M/I</v>
          </cell>
          <cell r="C1217" t="str">
            <v>Sales $</v>
          </cell>
          <cell r="D1217" t="str">
            <v>02/2006 M/I</v>
          </cell>
          <cell r="F1217" t="str">
            <v>02</v>
          </cell>
          <cell r="G1217" t="str">
            <v>2006</v>
          </cell>
          <cell r="H1217" t="str">
            <v>02/1/2006</v>
          </cell>
          <cell r="I1217">
            <v>2038</v>
          </cell>
          <cell r="J1217">
            <v>2068</v>
          </cell>
          <cell r="K1217">
            <v>2099</v>
          </cell>
          <cell r="L1217">
            <v>2129</v>
          </cell>
          <cell r="M1217">
            <v>2160</v>
          </cell>
          <cell r="N1217">
            <v>2191</v>
          </cell>
          <cell r="O1217">
            <v>2220</v>
          </cell>
          <cell r="P1217">
            <v>2251</v>
          </cell>
          <cell r="Q1217">
            <v>2281</v>
          </cell>
          <cell r="R1217">
            <v>2312</v>
          </cell>
          <cell r="S1217">
            <v>2342</v>
          </cell>
          <cell r="T1217">
            <v>2373</v>
          </cell>
          <cell r="U1217">
            <v>2404</v>
          </cell>
          <cell r="V1217">
            <v>2434</v>
          </cell>
          <cell r="W1217">
            <v>2465</v>
          </cell>
          <cell r="X1217">
            <v>2495</v>
          </cell>
          <cell r="Y1217">
            <v>2526</v>
          </cell>
          <cell r="Z1217">
            <v>2557</v>
          </cell>
          <cell r="AA1217">
            <v>2585</v>
          </cell>
          <cell r="AB1217">
            <v>2616</v>
          </cell>
          <cell r="AC1217">
            <v>2646</v>
          </cell>
          <cell r="AD1217">
            <v>2677</v>
          </cell>
          <cell r="AE1217">
            <v>2707</v>
          </cell>
          <cell r="AF1217">
            <v>2738</v>
          </cell>
          <cell r="AG1217">
            <v>2769</v>
          </cell>
          <cell r="AH1217">
            <v>2799</v>
          </cell>
          <cell r="AI1217">
            <v>2830</v>
          </cell>
          <cell r="AJ1217">
            <v>2860</v>
          </cell>
          <cell r="AK1217">
            <v>2891</v>
          </cell>
          <cell r="AL1217">
            <v>2922</v>
          </cell>
          <cell r="AM1217">
            <v>2950</v>
          </cell>
          <cell r="AN1217">
            <v>2981</v>
          </cell>
          <cell r="AO1217">
            <v>3011</v>
          </cell>
          <cell r="AP1217">
            <v>3042</v>
          </cell>
          <cell r="AQ1217">
            <v>3072</v>
          </cell>
          <cell r="AR1217">
            <v>3103</v>
          </cell>
        </row>
        <row r="1218">
          <cell r="A1218" t="str">
            <v>MYLAN LABS, INC.</v>
          </cell>
          <cell r="B1218" t="str">
            <v>ZONISAMIDE 12/2005 MYN</v>
          </cell>
          <cell r="C1218" t="str">
            <v>Sales $</v>
          </cell>
          <cell r="D1218" t="str">
            <v>12/2005 MYN</v>
          </cell>
          <cell r="F1218" t="str">
            <v>12</v>
          </cell>
          <cell r="G1218" t="str">
            <v>2005</v>
          </cell>
          <cell r="H1218" t="str">
            <v>12/1/2005</v>
          </cell>
          <cell r="I1218">
            <v>2100</v>
          </cell>
          <cell r="J1218">
            <v>2130</v>
          </cell>
          <cell r="K1218">
            <v>2161</v>
          </cell>
          <cell r="L1218">
            <v>2191</v>
          </cell>
          <cell r="M1218">
            <v>2222</v>
          </cell>
          <cell r="N1218">
            <v>2253</v>
          </cell>
          <cell r="O1218">
            <v>2282</v>
          </cell>
          <cell r="P1218">
            <v>2313</v>
          </cell>
          <cell r="Q1218">
            <v>2343</v>
          </cell>
          <cell r="R1218">
            <v>2374</v>
          </cell>
          <cell r="S1218">
            <v>2404</v>
          </cell>
          <cell r="T1218">
            <v>2435</v>
          </cell>
          <cell r="U1218">
            <v>2466</v>
          </cell>
          <cell r="V1218">
            <v>2496</v>
          </cell>
          <cell r="W1218">
            <v>2527</v>
          </cell>
          <cell r="X1218">
            <v>2557</v>
          </cell>
          <cell r="Y1218">
            <v>2588</v>
          </cell>
          <cell r="Z1218">
            <v>2619</v>
          </cell>
          <cell r="AA1218">
            <v>2647</v>
          </cell>
          <cell r="AB1218">
            <v>2678</v>
          </cell>
          <cell r="AC1218">
            <v>2708</v>
          </cell>
          <cell r="AD1218">
            <v>2739</v>
          </cell>
          <cell r="AE1218">
            <v>2769</v>
          </cell>
          <cell r="AF1218">
            <v>2800</v>
          </cell>
          <cell r="AG1218">
            <v>2831</v>
          </cell>
          <cell r="AH1218">
            <v>2861</v>
          </cell>
          <cell r="AI1218">
            <v>2892</v>
          </cell>
          <cell r="AJ1218">
            <v>2922</v>
          </cell>
          <cell r="AK1218">
            <v>2953</v>
          </cell>
          <cell r="AL1218">
            <v>2984</v>
          </cell>
          <cell r="AM1218">
            <v>3012</v>
          </cell>
          <cell r="AN1218">
            <v>3043</v>
          </cell>
          <cell r="AO1218">
            <v>3073</v>
          </cell>
          <cell r="AP1218">
            <v>3104</v>
          </cell>
          <cell r="AQ1218">
            <v>3134</v>
          </cell>
          <cell r="AR1218">
            <v>3165</v>
          </cell>
        </row>
        <row r="1224">
          <cell r="B1224" t="str">
            <v>Generics sales dollars (excludes EpiPen and Perforomist)</v>
          </cell>
          <cell r="K1224">
            <v>1235.0256460000001</v>
          </cell>
          <cell r="L1224">
            <v>1245.9335309999999</v>
          </cell>
          <cell r="M1224">
            <v>1242.022858</v>
          </cell>
          <cell r="N1224">
            <v>1248.2231850000001</v>
          </cell>
          <cell r="O1224">
            <v>1374.8564670000001</v>
          </cell>
          <cell r="P1224">
            <v>1430.460959</v>
          </cell>
          <cell r="Q1224">
            <v>1506.8969139999999</v>
          </cell>
          <cell r="R1224">
            <v>1437.8098729999999</v>
          </cell>
          <cell r="S1224">
            <v>1459.713696</v>
          </cell>
          <cell r="T1224">
            <v>1461.6014270000001</v>
          </cell>
          <cell r="U1224">
            <v>1592.397342</v>
          </cell>
          <cell r="V1224">
            <v>1686.5534849999999</v>
          </cell>
          <cell r="W1224">
            <v>1786.1062489999999</v>
          </cell>
          <cell r="X1224">
            <v>1743.7751410000001</v>
          </cell>
          <cell r="Y1224">
            <v>1734.424904</v>
          </cell>
          <cell r="Z1224">
            <v>1689.0699070000001</v>
          </cell>
          <cell r="AA1224">
            <v>1622.4244060000001</v>
          </cell>
          <cell r="AB1224">
            <v>1577.461505</v>
          </cell>
          <cell r="AC1224">
            <v>1545.9000920000001</v>
          </cell>
          <cell r="AD1224">
            <v>1540.3827229999999</v>
          </cell>
          <cell r="AE1224">
            <v>1548.931767</v>
          </cell>
          <cell r="AF1224">
            <v>1584.1885789999999</v>
          </cell>
          <cell r="AG1224">
            <v>1716.4578409999999</v>
          </cell>
          <cell r="AH1224">
            <v>1748.055895</v>
          </cell>
          <cell r="AI1224">
            <v>1782.3342500000001</v>
          </cell>
          <cell r="AJ1224">
            <v>1727.738038</v>
          </cell>
          <cell r="AK1224">
            <v>1761.4152630000001</v>
          </cell>
          <cell r="AL1224">
            <v>1801.671486</v>
          </cell>
          <cell r="AM1224">
            <v>1839.9257439999999</v>
          </cell>
          <cell r="AN1224">
            <v>1757.7479189999999</v>
          </cell>
          <cell r="AO1224">
            <v>1665.369324</v>
          </cell>
          <cell r="AP1224">
            <v>1616.97444</v>
          </cell>
          <cell r="AQ1224">
            <v>1647.3752380000001</v>
          </cell>
          <cell r="AR1224">
            <v>1680.050444</v>
          </cell>
        </row>
      </sheetData>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row r="2">
          <cell r="A2" t="str">
            <v>3-month rolling YOY growth</v>
          </cell>
          <cell r="B2">
            <v>40969</v>
          </cell>
          <cell r="C2">
            <v>41000</v>
          </cell>
          <cell r="D2">
            <v>41030</v>
          </cell>
          <cell r="E2">
            <v>41061</v>
          </cell>
          <cell r="F2">
            <v>41091</v>
          </cell>
          <cell r="G2">
            <v>41122</v>
          </cell>
          <cell r="H2">
            <v>41153</v>
          </cell>
          <cell r="I2">
            <v>41183</v>
          </cell>
          <cell r="J2">
            <v>41214</v>
          </cell>
          <cell r="K2">
            <v>41244</v>
          </cell>
          <cell r="L2">
            <v>41275</v>
          </cell>
          <cell r="M2">
            <v>41306</v>
          </cell>
          <cell r="N2">
            <v>41334</v>
          </cell>
          <cell r="O2">
            <v>41365</v>
          </cell>
          <cell r="P2">
            <v>41395</v>
          </cell>
          <cell r="Q2">
            <v>41426</v>
          </cell>
          <cell r="R2">
            <v>41456</v>
          </cell>
          <cell r="S2">
            <v>41487</v>
          </cell>
          <cell r="T2">
            <v>41518</v>
          </cell>
          <cell r="U2">
            <v>41548</v>
          </cell>
          <cell r="V2">
            <v>41579</v>
          </cell>
          <cell r="W2">
            <v>41609</v>
          </cell>
        </row>
        <row r="4">
          <cell r="A4" t="str">
            <v>Perrigo- TRx</v>
          </cell>
        </row>
        <row r="5">
          <cell r="A5" t="str">
            <v>Total generics (base + new launches)</v>
          </cell>
          <cell r="B5">
            <v>0.42020576167655066</v>
          </cell>
          <cell r="C5">
            <v>0.41623233028937201</v>
          </cell>
          <cell r="D5">
            <v>0.42003879484982232</v>
          </cell>
          <cell r="E5">
            <v>0.41100959882129984</v>
          </cell>
          <cell r="F5">
            <v>0.41840384150790699</v>
          </cell>
          <cell r="G5">
            <v>0.38926859038768891</v>
          </cell>
          <cell r="H5">
            <v>0.2310753230250755</v>
          </cell>
          <cell r="I5">
            <v>0.11628352227368333</v>
          </cell>
          <cell r="J5">
            <v>1.5302930029846395E-2</v>
          </cell>
          <cell r="K5">
            <v>1.5813766021639974E-2</v>
          </cell>
          <cell r="L5">
            <v>7.7142647965302569E-3</v>
          </cell>
          <cell r="M5">
            <v>2.957171615243448E-3</v>
          </cell>
          <cell r="N5">
            <v>2.5542294196068127E-2</v>
          </cell>
          <cell r="O5">
            <v>4.2966272822418494E-2</v>
          </cell>
          <cell r="P5">
            <v>5.6830362233264209E-2</v>
          </cell>
          <cell r="Q5">
            <v>4.6222802763689286E-2</v>
          </cell>
          <cell r="R5">
            <v>3.2999264642327386E-2</v>
          </cell>
          <cell r="S5">
            <v>1.2754539655418506E-2</v>
          </cell>
          <cell r="T5">
            <v>2.2443601587722073E-2</v>
          </cell>
          <cell r="U5">
            <v>9.3799419534084105E-3</v>
          </cell>
          <cell r="V5">
            <v>1.5442317011193918E-2</v>
          </cell>
          <cell r="W5">
            <v>3.583444634502575E-2</v>
          </cell>
        </row>
        <row r="6">
          <cell r="A6" t="str">
            <v>Base (excludes new launches)</v>
          </cell>
          <cell r="B6">
            <v>0.40775426043166729</v>
          </cell>
          <cell r="C6">
            <v>0.40090108789449097</v>
          </cell>
          <cell r="D6">
            <v>0.40141913138259544</v>
          </cell>
          <cell r="E6">
            <v>0.39568773604558749</v>
          </cell>
          <cell r="F6">
            <v>0.40514663633400727</v>
          </cell>
          <cell r="G6">
            <v>0.37861301804809089</v>
          </cell>
          <cell r="H6">
            <v>0.21930183515786017</v>
          </cell>
          <cell r="I6">
            <v>0.10521391414587122</v>
          </cell>
          <cell r="J6">
            <v>6.0396695887172669E-3</v>
          </cell>
          <cell r="K6">
            <v>6.6130390443506215E-3</v>
          </cell>
          <cell r="L6">
            <v>-1.9998922538257968E-3</v>
          </cell>
          <cell r="M6">
            <v>-7.8529429812823626E-3</v>
          </cell>
          <cell r="N6">
            <v>1.3766974677482668E-2</v>
          </cell>
          <cell r="O6">
            <v>3.0499533347005281E-2</v>
          </cell>
          <cell r="P6">
            <v>4.3382568821330736E-2</v>
          </cell>
          <cell r="Q6">
            <v>3.3476818043239653E-2</v>
          </cell>
          <cell r="R6">
            <v>2.0670850220276371E-2</v>
          </cell>
          <cell r="S6">
            <v>1.1008596129942205E-3</v>
          </cell>
          <cell r="T6">
            <v>8.8671645951492462E-3</v>
          </cell>
          <cell r="U6">
            <v>-5.7505548688900898E-3</v>
          </cell>
          <cell r="V6">
            <v>-1.5335682243184934E-3</v>
          </cell>
          <cell r="W6">
            <v>2.1233503344242122E-2</v>
          </cell>
        </row>
        <row r="7">
          <cell r="A7" t="str">
            <v>Total generics (ex-Paddock)</v>
          </cell>
          <cell r="B7">
            <v>7.7307211939504406E-2</v>
          </cell>
          <cell r="C7">
            <v>7.9955431390750897E-2</v>
          </cell>
          <cell r="D7">
            <v>8.5773763638254064E-2</v>
          </cell>
          <cell r="E7">
            <v>7.8626026622393486E-2</v>
          </cell>
          <cell r="F7">
            <v>8.1109587322088172E-2</v>
          </cell>
          <cell r="G7">
            <v>5.779128930669164E-2</v>
          </cell>
          <cell r="H7">
            <v>4.6967154065329808E-2</v>
          </cell>
          <cell r="I7">
            <v>4.157280955309206E-2</v>
          </cell>
          <cell r="J7">
            <v>3.9270955178287936E-2</v>
          </cell>
          <cell r="K7">
            <v>3.7491118728841588E-2</v>
          </cell>
          <cell r="L7">
            <v>2.6643084967193698E-2</v>
          </cell>
          <cell r="M7">
            <v>-8.330745976441567E-3</v>
          </cell>
          <cell r="N7">
            <v>-2.7109487413039757E-2</v>
          </cell>
          <cell r="O7">
            <v>-5.0908029681027256E-2</v>
          </cell>
          <cell r="P7">
            <v>-5.1107442845973794E-2</v>
          </cell>
          <cell r="Q7">
            <v>-5.9534655883738741E-2</v>
          </cell>
          <cell r="R7">
            <v>-6.7863531352782669E-2</v>
          </cell>
          <cell r="S7">
            <v>-8.3763623417715261E-2</v>
          </cell>
          <cell r="T7">
            <v>-7.3360444208490194E-2</v>
          </cell>
          <cell r="U7">
            <v>-8.3601254449639173E-2</v>
          </cell>
          <cell r="V7">
            <v>-8.0901133797207536E-2</v>
          </cell>
          <cell r="W7">
            <v>-6.490576575361906E-2</v>
          </cell>
        </row>
        <row r="8">
          <cell r="A8" t="str">
            <v>Base (ex-Paddock)</v>
          </cell>
          <cell r="B8">
            <v>7.6285943816031931E-2</v>
          </cell>
          <cell r="C8">
            <v>7.9146083347244378E-2</v>
          </cell>
          <cell r="D8">
            <v>8.504662911478178E-2</v>
          </cell>
          <cell r="E8">
            <v>7.7526538099789599E-2</v>
          </cell>
          <cell r="F8">
            <v>7.7666982575712362E-2</v>
          </cell>
          <cell r="G8">
            <v>5.0816170900516378E-2</v>
          </cell>
          <cell r="H8">
            <v>3.7328988616621039E-2</v>
          </cell>
          <cell r="I8">
            <v>3.1297853426154543E-2</v>
          </cell>
          <cell r="J8">
            <v>2.9437202559009279E-2</v>
          </cell>
          <cell r="K8">
            <v>2.721400600983781E-2</v>
          </cell>
          <cell r="L8">
            <v>1.4632486307595505E-2</v>
          </cell>
          <cell r="M8">
            <v>-2.214687750779365E-2</v>
          </cell>
          <cell r="N8">
            <v>-4.2525268526218962E-2</v>
          </cell>
          <cell r="O8">
            <v>-6.7109725665730036E-2</v>
          </cell>
          <cell r="P8">
            <v>-6.8531335333780974E-2</v>
          </cell>
          <cell r="Q8">
            <v>-7.5995349762215891E-2</v>
          </cell>
          <cell r="R8">
            <v>-8.3566236105976022E-2</v>
          </cell>
          <cell r="S8">
            <v>-9.7900673150469797E-2</v>
          </cell>
          <cell r="T8">
            <v>-8.8695651006657328E-2</v>
          </cell>
          <cell r="U8">
            <v>-9.9830828205121458E-2</v>
          </cell>
          <cell r="V8">
            <v>-9.8730227685315808E-2</v>
          </cell>
          <cell r="W8">
            <v>-7.9130102836372118E-2</v>
          </cell>
        </row>
        <row r="10">
          <cell r="A10" t="str">
            <v>Perrigo- Sales</v>
          </cell>
        </row>
        <row r="11">
          <cell r="A11" t="str">
            <v>Total generics (base + new launches)</v>
          </cell>
          <cell r="B11">
            <v>0.68262388061988277</v>
          </cell>
          <cell r="C11">
            <v>0.67401685259675959</v>
          </cell>
          <cell r="D11">
            <v>0.61284112769379728</v>
          </cell>
          <cell r="E11">
            <v>0.62230549102166788</v>
          </cell>
          <cell r="F11">
            <v>0.65583071602952492</v>
          </cell>
          <cell r="G11">
            <v>0.40592389442399779</v>
          </cell>
          <cell r="H11">
            <v>0.15178560221395632</v>
          </cell>
          <cell r="I11">
            <v>-6.475585497908054E-3</v>
          </cell>
          <cell r="J11">
            <v>-2.8928063206879906E-2</v>
          </cell>
          <cell r="K11">
            <v>-5.8694967322464042E-2</v>
          </cell>
          <cell r="L11">
            <v>-5.6468698576189857E-2</v>
          </cell>
          <cell r="M11">
            <v>-3.3771693512875234E-2</v>
          </cell>
          <cell r="N11">
            <v>2.7837666335778222E-2</v>
          </cell>
          <cell r="O11">
            <v>6.2696354313555469E-2</v>
          </cell>
          <cell r="P11">
            <v>0.11712498439830865</v>
          </cell>
          <cell r="Q11">
            <v>0.17156006160847426</v>
          </cell>
          <cell r="R11">
            <v>0.21754240197290442</v>
          </cell>
          <cell r="S11">
            <v>0.2674732765122565</v>
          </cell>
          <cell r="T11">
            <v>0.34363306381852365</v>
          </cell>
          <cell r="U11">
            <v>0.38359377509627968</v>
          </cell>
          <cell r="V11">
            <v>0.45334380209257263</v>
          </cell>
          <cell r="W11">
            <v>0.47385207820149988</v>
          </cell>
        </row>
        <row r="12">
          <cell r="A12" t="str">
            <v>Base (excludes new launches)</v>
          </cell>
          <cell r="B12">
            <v>0.61056735550547936</v>
          </cell>
          <cell r="C12">
            <v>0.60661661070190576</v>
          </cell>
          <cell r="D12">
            <v>0.54582109040257953</v>
          </cell>
          <cell r="E12">
            <v>0.55893469603535895</v>
          </cell>
          <cell r="F12">
            <v>0.58028520022113605</v>
          </cell>
          <cell r="G12">
            <v>0.33318494719434111</v>
          </cell>
          <cell r="H12">
            <v>8.9174105574624907E-2</v>
          </cell>
          <cell r="I12">
            <v>-5.3905033044514661E-2</v>
          </cell>
          <cell r="J12">
            <v>-6.9641228237766528E-2</v>
          </cell>
          <cell r="K12">
            <v>-9.8977493644653025E-2</v>
          </cell>
          <cell r="L12">
            <v>-0.10527405037893256</v>
          </cell>
          <cell r="M12">
            <v>-9.5528025382589643E-2</v>
          </cell>
          <cell r="N12">
            <v>-4.8925467906284714E-2</v>
          </cell>
          <cell r="O12">
            <v>-2.0262709076180441E-2</v>
          </cell>
          <cell r="P12">
            <v>3.2673053283648779E-2</v>
          </cell>
          <cell r="Q12">
            <v>9.5184809933591907E-2</v>
          </cell>
          <cell r="R12">
            <v>0.14605930977479287</v>
          </cell>
          <cell r="S12">
            <v>0.19084870673381249</v>
          </cell>
          <cell r="T12">
            <v>0.24310429735568451</v>
          </cell>
          <cell r="U12">
            <v>0.2600538884782162</v>
          </cell>
          <cell r="V12">
            <v>0.31082249904201964</v>
          </cell>
          <cell r="W12">
            <v>0.33875716715637272</v>
          </cell>
        </row>
        <row r="13">
          <cell r="A13" t="str">
            <v>Total generics (ex-Paddock)</v>
          </cell>
          <cell r="B13">
            <v>0.10692822290547466</v>
          </cell>
          <cell r="C13">
            <v>9.9810491039598714E-2</v>
          </cell>
          <cell r="D13">
            <v>6.5524372419574206E-2</v>
          </cell>
          <cell r="E13">
            <v>8.3561179443059963E-2</v>
          </cell>
          <cell r="F13">
            <v>0.11133304103749264</v>
          </cell>
          <cell r="G13">
            <v>8.3700012019178205E-2</v>
          </cell>
          <cell r="H13">
            <v>2.1794780302844652E-2</v>
          </cell>
          <cell r="I13">
            <v>-4.0147024999048986E-2</v>
          </cell>
          <cell r="J13">
            <v>-4.9344382417243371E-2</v>
          </cell>
          <cell r="K13">
            <v>-6.1313463608323016E-2</v>
          </cell>
          <cell r="L13">
            <v>-4.3140331131363174E-2</v>
          </cell>
          <cell r="M13">
            <v>-1.8484183077292826E-2</v>
          </cell>
          <cell r="N13">
            <v>6.3633799890568721E-2</v>
          </cell>
          <cell r="O13">
            <v>0.1269085135606125</v>
          </cell>
          <cell r="P13">
            <v>0.21011876743181723</v>
          </cell>
          <cell r="Q13">
            <v>0.29537566145148286</v>
          </cell>
          <cell r="R13">
            <v>0.35344633613672771</v>
          </cell>
          <cell r="S13">
            <v>0.43565774227828746</v>
          </cell>
          <cell r="T13">
            <v>0.51864534954364583</v>
          </cell>
          <cell r="U13">
            <v>0.57900739471101637</v>
          </cell>
          <cell r="V13">
            <v>0.65605690551893292</v>
          </cell>
          <cell r="W13">
            <v>0.69153221651400121</v>
          </cell>
        </row>
        <row r="14">
          <cell r="A14" t="str">
            <v>Base (ex-Paddock)</v>
          </cell>
          <cell r="B14">
            <v>9.7980135640702626E-2</v>
          </cell>
          <cell r="C14">
            <v>9.3865648370625498E-2</v>
          </cell>
          <cell r="D14">
            <v>6.2516024236665579E-2</v>
          </cell>
          <cell r="E14">
            <v>7.4006380056615528E-2</v>
          </cell>
          <cell r="F14">
            <v>8.3563325704343105E-2</v>
          </cell>
          <cell r="G14">
            <v>4.1549489279804508E-2</v>
          </cell>
          <cell r="H14">
            <v>-2.7372294720365953E-2</v>
          </cell>
          <cell r="I14">
            <v>-8.1120620826819478E-2</v>
          </cell>
          <cell r="J14">
            <v>-8.6528745797524675E-2</v>
          </cell>
          <cell r="K14">
            <v>-9.9981384550693719E-2</v>
          </cell>
          <cell r="L14">
            <v>-9.8249403583198003E-2</v>
          </cell>
          <cell r="M14">
            <v>-9.1497116842611748E-2</v>
          </cell>
          <cell r="N14">
            <v>-3.1061366156700077E-2</v>
          </cell>
          <cell r="O14">
            <v>2.6147308241325273E-2</v>
          </cell>
          <cell r="P14">
            <v>0.10667438217241432</v>
          </cell>
          <cell r="Q14">
            <v>0.20535484143921678</v>
          </cell>
          <cell r="R14">
            <v>0.27445250376528296</v>
          </cell>
          <cell r="S14">
            <v>0.3649087220600622</v>
          </cell>
          <cell r="T14">
            <v>0.43996997980439567</v>
          </cell>
          <cell r="U14">
            <v>0.47808410054396044</v>
          </cell>
          <cell r="V14">
            <v>0.53016961075132518</v>
          </cell>
          <cell r="W14">
            <v>0.57564172798516355</v>
          </cell>
        </row>
        <row r="16">
          <cell r="A16" t="str">
            <v>Teva- TRx</v>
          </cell>
        </row>
        <row r="17">
          <cell r="A17" t="str">
            <v>Total generics (base + new launches)</v>
          </cell>
          <cell r="B17">
            <v>-0.14180223175738937</v>
          </cell>
          <cell r="C17">
            <v>-9.5807799792703041E-2</v>
          </cell>
          <cell r="D17">
            <v>-4.7417095317581981E-2</v>
          </cell>
          <cell r="E17">
            <v>9.3115939258225922E-3</v>
          </cell>
          <cell r="F17">
            <v>5.5844002070415621E-2</v>
          </cell>
          <cell r="G17">
            <v>8.4218102318578181E-2</v>
          </cell>
          <cell r="H17">
            <v>0.1031266862431115</v>
          </cell>
          <cell r="I17">
            <v>0.12349179991291348</v>
          </cell>
          <cell r="J17">
            <v>0.12644152857753421</v>
          </cell>
          <cell r="K17">
            <v>0.14323505614859244</v>
          </cell>
          <cell r="L17">
            <v>0.145914819118943</v>
          </cell>
          <cell r="M17">
            <v>0.12871778012146251</v>
          </cell>
          <cell r="N17">
            <v>0.10734737402139527</v>
          </cell>
          <cell r="O17">
            <v>7.1886309160716477E-2</v>
          </cell>
          <cell r="P17">
            <v>5.3828045288046855E-2</v>
          </cell>
          <cell r="Q17">
            <v>2.0273742641239823E-2</v>
          </cell>
          <cell r="R17">
            <v>-8.1667309765929286E-3</v>
          </cell>
          <cell r="S17">
            <v>-3.6285108390361143E-2</v>
          </cell>
          <cell r="T17">
            <v>-4.1268269054052897E-2</v>
          </cell>
          <cell r="U17">
            <v>-6.499929645247704E-2</v>
          </cell>
          <cell r="V17">
            <v>-7.7706282680257477E-2</v>
          </cell>
          <cell r="W17">
            <v>-8.5697129312742315E-2</v>
          </cell>
        </row>
        <row r="18">
          <cell r="A18" t="str">
            <v>Base (excludes new launches)</v>
          </cell>
          <cell r="B18">
            <v>-0.15626981786409766</v>
          </cell>
          <cell r="C18">
            <v>-0.12254296083507044</v>
          </cell>
          <cell r="D18">
            <v>-9.1501650730521633E-2</v>
          </cell>
          <cell r="E18">
            <v>-5.2770535876086599E-2</v>
          </cell>
          <cell r="F18">
            <v>-1.5127460009183413E-2</v>
          </cell>
          <cell r="G18">
            <v>4.8749126460891912E-3</v>
          </cell>
          <cell r="H18">
            <v>1.720430880338375E-2</v>
          </cell>
          <cell r="I18">
            <v>3.535518255678527E-2</v>
          </cell>
          <cell r="J18">
            <v>4.2170088683445295E-2</v>
          </cell>
          <cell r="K18">
            <v>6.4269835588923074E-2</v>
          </cell>
          <cell r="L18">
            <v>7.0317387436068968E-2</v>
          </cell>
          <cell r="M18">
            <v>5.585956247362911E-2</v>
          </cell>
          <cell r="N18">
            <v>4.8559424382278227E-2</v>
          </cell>
          <cell r="O18">
            <v>2.7642581391612353E-2</v>
          </cell>
          <cell r="P18">
            <v>2.6779811797661868E-2</v>
          </cell>
          <cell r="Q18">
            <v>-8.1349882665893158E-4</v>
          </cell>
          <cell r="R18">
            <v>-2.3790317938509498E-2</v>
          </cell>
          <cell r="S18">
            <v>-4.650518710495366E-2</v>
          </cell>
          <cell r="T18">
            <v>-4.7146027559478276E-2</v>
          </cell>
          <cell r="U18">
            <v>-6.8018555257320146E-2</v>
          </cell>
          <cell r="V18">
            <v>-8.2748484119493204E-2</v>
          </cell>
          <cell r="W18">
            <v>-9.4717275059312489E-2</v>
          </cell>
        </row>
        <row r="20">
          <cell r="A20" t="str">
            <v>Teva- Sales</v>
          </cell>
        </row>
        <row r="21">
          <cell r="A21" t="str">
            <v>Total generics (base + new launches)</v>
          </cell>
          <cell r="B21">
            <v>-0.12553777376883057</v>
          </cell>
          <cell r="C21">
            <v>1.8944402531870796E-3</v>
          </cell>
          <cell r="D21">
            <v>6.7256643875531763E-2</v>
          </cell>
          <cell r="E21">
            <v>0.18258452574028716</v>
          </cell>
          <cell r="F21">
            <v>0.22272691706786474</v>
          </cell>
          <cell r="G21">
            <v>0.36480660620872207</v>
          </cell>
          <cell r="H21">
            <v>0.3846489401080635</v>
          </cell>
          <cell r="I21">
            <v>0.26855911952090628</v>
          </cell>
          <cell r="J21">
            <v>0.18306752082681621</v>
          </cell>
          <cell r="K21">
            <v>0.12542272461355286</v>
          </cell>
          <cell r="L21">
            <v>0.16101495404173538</v>
          </cell>
          <cell r="M21">
            <v>0.10641453125176881</v>
          </cell>
          <cell r="N21">
            <v>1.6232176796027176E-2</v>
          </cell>
          <cell r="O21">
            <v>-0.10684285740968358</v>
          </cell>
          <cell r="P21">
            <v>-0.14755591566264836</v>
          </cell>
          <cell r="Q21">
            <v>-0.16769779805028084</v>
          </cell>
          <cell r="R21">
            <v>-0.13906798853503777</v>
          </cell>
          <cell r="S21">
            <v>-0.16726260992426045</v>
          </cell>
          <cell r="T21">
            <v>-0.10546404691669176</v>
          </cell>
          <cell r="U21">
            <v>-3.4610710301904657E-2</v>
          </cell>
          <cell r="V21">
            <v>3.7365416747700886E-2</v>
          </cell>
          <cell r="W21">
            <v>5.1418002446725453E-2</v>
          </cell>
        </row>
        <row r="22">
          <cell r="A22" t="str">
            <v>Base (excludes new launches)</v>
          </cell>
          <cell r="B22">
            <v>-0.29621786560367602</v>
          </cell>
          <cell r="C22">
            <v>-0.26672365845513657</v>
          </cell>
          <cell r="D22">
            <v>-0.26588622644545246</v>
          </cell>
          <cell r="E22">
            <v>-0.20697552974057087</v>
          </cell>
          <cell r="F22">
            <v>-0.14666067559429774</v>
          </cell>
          <cell r="G22">
            <v>-7.8184426259372608E-2</v>
          </cell>
          <cell r="H22">
            <v>-5.9230944605889069E-2</v>
          </cell>
          <cell r="I22">
            <v>-9.8536923351615457E-2</v>
          </cell>
          <cell r="J22">
            <v>-8.0428754525152302E-2</v>
          </cell>
          <cell r="K22">
            <v>-5.6655204143671534E-2</v>
          </cell>
          <cell r="L22">
            <v>-2.1653084402560863E-3</v>
          </cell>
          <cell r="M22">
            <v>-3.8273592311684146E-2</v>
          </cell>
          <cell r="N22">
            <v>-0.10200797994157984</v>
          </cell>
          <cell r="O22">
            <v>-0.19009137271774079</v>
          </cell>
          <cell r="P22">
            <v>-0.2065740854605902</v>
          </cell>
          <cell r="Q22">
            <v>-0.20863114801386651</v>
          </cell>
          <cell r="R22">
            <v>-0.1770003631162046</v>
          </cell>
          <cell r="S22">
            <v>-0.19987770975272734</v>
          </cell>
          <cell r="T22">
            <v>-0.17339004773483624</v>
          </cell>
          <cell r="U22">
            <v>-0.14276318422135403</v>
          </cell>
          <cell r="V22">
            <v>-0.10079568179882659</v>
          </cell>
          <cell r="W22">
            <v>-0.12531144880674616</v>
          </cell>
        </row>
        <row r="24">
          <cell r="A24" t="str">
            <v>Mylan- TRx</v>
          </cell>
        </row>
        <row r="25">
          <cell r="A25" t="str">
            <v>Total generics (base + new launches)</v>
          </cell>
          <cell r="B25">
            <v>-3.9919945378763755E-2</v>
          </cell>
          <cell r="C25">
            <v>-2.9940058704664652E-2</v>
          </cell>
          <cell r="D25">
            <v>-3.1145762956296452E-2</v>
          </cell>
          <cell r="E25">
            <v>-1.7561677875064574E-2</v>
          </cell>
          <cell r="F25">
            <v>7.7207919158357452E-3</v>
          </cell>
          <cell r="G25">
            <v>1.9806863579331813E-2</v>
          </cell>
          <cell r="H25">
            <v>2.9695174793746837E-2</v>
          </cell>
          <cell r="I25">
            <v>4.6175720927865704E-2</v>
          </cell>
          <cell r="J25">
            <v>5.2909476187250171E-2</v>
          </cell>
          <cell r="K25">
            <v>6.2261745318013872E-2</v>
          </cell>
          <cell r="L25">
            <v>4.2923639876973008E-2</v>
          </cell>
          <cell r="M25">
            <v>1.8047431331540853E-2</v>
          </cell>
          <cell r="N25">
            <v>-1.1691662513741208E-2</v>
          </cell>
          <cell r="O25">
            <v>-2.2720325611685355E-2</v>
          </cell>
          <cell r="P25">
            <v>-2.3490372891730726E-2</v>
          </cell>
          <cell r="Q25">
            <v>-2.588066925211896E-2</v>
          </cell>
          <cell r="R25">
            <v>-3.5177655194808644E-2</v>
          </cell>
          <cell r="S25">
            <v>-4.5212546576714585E-2</v>
          </cell>
          <cell r="T25">
            <v>-3.6047963432348729E-2</v>
          </cell>
          <cell r="U25">
            <v>-5.1606662107546053E-2</v>
          </cell>
          <cell r="V25">
            <v>-6.2427567354874758E-2</v>
          </cell>
          <cell r="W25">
            <v>-7.3400706005311012E-2</v>
          </cell>
        </row>
        <row r="26">
          <cell r="A26" t="str">
            <v>Base (excludes new launches)</v>
          </cell>
          <cell r="B26">
            <v>-2.7350808153247308E-2</v>
          </cell>
          <cell r="C26">
            <v>-2.9627400469766974E-2</v>
          </cell>
          <cell r="D26">
            <v>-4.5478792292675596E-2</v>
          </cell>
          <cell r="E26">
            <v>-4.4448112422643016E-2</v>
          </cell>
          <cell r="F26">
            <v>-3.0714521880046863E-2</v>
          </cell>
          <cell r="G26">
            <v>-3.2615211395988775E-2</v>
          </cell>
          <cell r="H26">
            <v>-3.2558072791041504E-2</v>
          </cell>
          <cell r="I26">
            <v>-3.1795928470986889E-2</v>
          </cell>
          <cell r="J26">
            <v>-3.877693597595222E-2</v>
          </cell>
          <cell r="K26">
            <v>-4.2587021700855598E-2</v>
          </cell>
          <cell r="L26">
            <v>-6.4704965036833539E-2</v>
          </cell>
          <cell r="M26">
            <v>-8.8974961910929684E-2</v>
          </cell>
          <cell r="N26">
            <v>-9.7377226379851578E-2</v>
          </cell>
          <cell r="O26">
            <v>-9.4969061011505373E-2</v>
          </cell>
          <cell r="P26">
            <v>-7.6963230563663831E-2</v>
          </cell>
          <cell r="Q26">
            <v>-5.2441288179589818E-2</v>
          </cell>
          <cell r="R26">
            <v>-2.904650237495332E-2</v>
          </cell>
          <cell r="S26">
            <v>3.2092284988816111E-4</v>
          </cell>
          <cell r="T26">
            <v>3.2548679277783599E-2</v>
          </cell>
          <cell r="U26">
            <v>4.1150048155648156E-2</v>
          </cell>
          <cell r="V26">
            <v>4.5230632636233503E-2</v>
          </cell>
          <cell r="W26">
            <v>4.3712979597644974E-2</v>
          </cell>
        </row>
        <row r="28">
          <cell r="A28" t="str">
            <v>Mylan- Sales</v>
          </cell>
        </row>
        <row r="29">
          <cell r="A29" t="str">
            <v>Total generics (base + new launches)</v>
          </cell>
          <cell r="B29">
            <v>9.0175683222406766E-2</v>
          </cell>
          <cell r="C29">
            <v>9.793930196695011E-2</v>
          </cell>
          <cell r="D29">
            <v>0.11675260045349001</v>
          </cell>
          <cell r="E29">
            <v>7.6368297400465357E-2</v>
          </cell>
          <cell r="F29">
            <v>0.11540790025049374</v>
          </cell>
          <cell r="G29">
            <v>0.15651640089507213</v>
          </cell>
          <cell r="H29">
            <v>0.27034979072001875</v>
          </cell>
          <cell r="I29">
            <v>0.34595054374991174</v>
          </cell>
          <cell r="J29">
            <v>0.44618482316209485</v>
          </cell>
          <cell r="K29">
            <v>0.3988176597964932</v>
          </cell>
          <cell r="L29">
            <v>0.395553462754062</v>
          </cell>
          <cell r="M29">
            <v>0.35293746532036385</v>
          </cell>
          <cell r="N29">
            <v>0.18018500189380782</v>
          </cell>
          <cell r="O29">
            <v>0.1032652669035683</v>
          </cell>
          <cell r="P29">
            <v>2.6380609388078069E-2</v>
          </cell>
          <cell r="Q29">
            <v>7.16016000991333E-2</v>
          </cell>
          <cell r="R29">
            <v>6.0685130929095887E-2</v>
          </cell>
          <cell r="S29">
            <v>8.2891827071990054E-2</v>
          </cell>
          <cell r="T29">
            <v>7.578969570034455E-2</v>
          </cell>
          <cell r="U29">
            <v>3.4059741342945093E-2</v>
          </cell>
          <cell r="V29">
            <v>-4.6121427017498107E-3</v>
          </cell>
          <cell r="W29">
            <v>-1.0672535107995706E-2</v>
          </cell>
        </row>
        <row r="30">
          <cell r="A30" t="str">
            <v>Base (excludes new launches)</v>
          </cell>
          <cell r="B30">
            <v>0.10811735589421967</v>
          </cell>
          <cell r="C30">
            <v>8.338173698395912E-2</v>
          </cell>
          <cell r="D30">
            <v>6.4879188258024412E-2</v>
          </cell>
          <cell r="E30">
            <v>7.3074170341465683E-2</v>
          </cell>
          <cell r="F30">
            <v>8.3338841194635638E-2</v>
          </cell>
          <cell r="G30">
            <v>7.1204068760078787E-2</v>
          </cell>
          <cell r="H30">
            <v>8.0042063689500509E-2</v>
          </cell>
          <cell r="I30">
            <v>5.313373633604801E-2</v>
          </cell>
          <cell r="J30">
            <v>4.8983437234564997E-2</v>
          </cell>
          <cell r="K30">
            <v>2.4720559549642029E-2</v>
          </cell>
          <cell r="L30">
            <v>4.9314089759713964E-2</v>
          </cell>
          <cell r="M30">
            <v>5.4876627602350014E-2</v>
          </cell>
          <cell r="N30">
            <v>8.0649497463886277E-2</v>
          </cell>
          <cell r="O30">
            <v>0.11049164300061443</v>
          </cell>
          <cell r="P30">
            <v>0.13785306764599703</v>
          </cell>
          <cell r="Q30">
            <v>0.17568230142615127</v>
          </cell>
          <cell r="R30">
            <v>0.19898909013225285</v>
          </cell>
          <cell r="S30">
            <v>0.27650673864297581</v>
          </cell>
          <cell r="T30">
            <v>0.40146372799491137</v>
          </cell>
          <cell r="U30">
            <v>0.45699047507095436</v>
          </cell>
          <cell r="V30">
            <v>0.49453748825981103</v>
          </cell>
          <cell r="W30">
            <v>0.44764781914677343</v>
          </cell>
        </row>
        <row r="32">
          <cell r="A32" t="str">
            <v>Proforma Actavis (Watson+Actavis)- TRx</v>
          </cell>
        </row>
        <row r="33">
          <cell r="A33" t="str">
            <v>Total generics (base + new launches)</v>
          </cell>
          <cell r="B33">
            <v>8.4743063708860866E-2</v>
          </cell>
          <cell r="C33">
            <v>7.2727630801765919E-2</v>
          </cell>
          <cell r="D33">
            <v>5.5643207824320307E-2</v>
          </cell>
          <cell r="E33">
            <v>4.019528802657768E-2</v>
          </cell>
          <cell r="F33">
            <v>3.2931940931532289E-2</v>
          </cell>
          <cell r="G33">
            <v>1.7075909148291046E-2</v>
          </cell>
          <cell r="H33">
            <v>1.8201161200318561E-2</v>
          </cell>
          <cell r="I33">
            <v>2.7686961601172566E-2</v>
          </cell>
          <cell r="J33">
            <v>2.1899988030002371E-2</v>
          </cell>
          <cell r="K33">
            <v>2.6657726561445383E-3</v>
          </cell>
          <cell r="L33">
            <v>-1.4574314522649123E-2</v>
          </cell>
          <cell r="M33">
            <v>-3.6227718492757299E-2</v>
          </cell>
          <cell r="N33">
            <v>-4.3055208449506943E-2</v>
          </cell>
          <cell r="O33">
            <v>-6.791689037349713E-2</v>
          </cell>
          <cell r="P33">
            <v>-7.6496265369944694E-2</v>
          </cell>
          <cell r="Q33">
            <v>-9.2464964281728346E-2</v>
          </cell>
          <cell r="R33">
            <v>-0.10100754416251834</v>
          </cell>
          <cell r="S33">
            <v>-0.11595755448934353</v>
          </cell>
          <cell r="T33">
            <v>-0.1074712223380182</v>
          </cell>
          <cell r="U33">
            <v>-0.11455626960140164</v>
          </cell>
          <cell r="V33">
            <v>-0.12311471389004203</v>
          </cell>
          <cell r="W33">
            <v>-0.13934353338547678</v>
          </cell>
        </row>
        <row r="34">
          <cell r="A34" t="str">
            <v>Base (excludes new launches)</v>
          </cell>
          <cell r="B34">
            <v>3.9643996714737728E-3</v>
          </cell>
          <cell r="C34">
            <v>-5.2287002902351443E-3</v>
          </cell>
          <cell r="D34">
            <v>-1.0370757605418057E-2</v>
          </cell>
          <cell r="E34">
            <v>-1.5319457336098408E-2</v>
          </cell>
          <cell r="F34">
            <v>-1.3067701188859471E-2</v>
          </cell>
          <cell r="G34">
            <v>-2.9165815252806149E-2</v>
          </cell>
          <cell r="H34">
            <v>-2.9751116687715573E-2</v>
          </cell>
          <cell r="I34">
            <v>-1.7435306845297482E-2</v>
          </cell>
          <cell r="J34">
            <v>-1.8598942533984975E-2</v>
          </cell>
          <cell r="K34">
            <v>-2.5342441170921437E-2</v>
          </cell>
          <cell r="L34">
            <v>-3.5475724582408219E-2</v>
          </cell>
          <cell r="M34">
            <v>-5.2348930688897899E-2</v>
          </cell>
          <cell r="N34">
            <v>-6.18602298415597E-2</v>
          </cell>
          <cell r="O34">
            <v>-8.8769340567680599E-2</v>
          </cell>
          <cell r="P34">
            <v>-9.9023049422761411E-2</v>
          </cell>
          <cell r="Q34">
            <v>-0.11136451161774741</v>
          </cell>
          <cell r="R34">
            <v>-0.11563425869245314</v>
          </cell>
          <cell r="S34">
            <v>-0.12579084750897096</v>
          </cell>
          <cell r="T34">
            <v>-0.11868683726010343</v>
          </cell>
          <cell r="U34">
            <v>-0.12964318718954437</v>
          </cell>
          <cell r="V34">
            <v>-0.14112241176394547</v>
          </cell>
          <cell r="W34">
            <v>-0.15928037182994792</v>
          </cell>
        </row>
        <row r="36">
          <cell r="A36" t="str">
            <v>Proforma Actavis (Watson+Actavis)- Sales</v>
          </cell>
        </row>
        <row r="37">
          <cell r="A37" t="str">
            <v>Total generics (base + new launches)</v>
          </cell>
          <cell r="B37">
            <v>1.0077343920033521</v>
          </cell>
          <cell r="C37">
            <v>1.0609966278210066</v>
          </cell>
          <cell r="D37">
            <v>0.833838856427769</v>
          </cell>
          <cell r="E37">
            <v>0.58768661978916237</v>
          </cell>
          <cell r="F37">
            <v>0.40823228615304097</v>
          </cell>
          <cell r="G37">
            <v>0.38015049721453931</v>
          </cell>
          <cell r="H37">
            <v>0.37725992395747165</v>
          </cell>
          <cell r="I37">
            <v>0.36113040673019392</v>
          </cell>
          <cell r="J37">
            <v>0.3423600934086124</v>
          </cell>
          <cell r="K37">
            <v>-3.0733971763550638E-2</v>
          </cell>
          <cell r="L37">
            <v>-8.5560143615983519E-2</v>
          </cell>
          <cell r="M37">
            <v>-0.12460558643460939</v>
          </cell>
          <cell r="N37">
            <v>2.9822369498514023E-2</v>
          </cell>
          <cell r="O37">
            <v>1.5933813783433504E-2</v>
          </cell>
          <cell r="P37">
            <v>-1.7314448588441778E-2</v>
          </cell>
          <cell r="Q37">
            <v>-8.8972243473902646E-3</v>
          </cell>
          <cell r="R37">
            <v>5.7734229827577366E-3</v>
          </cell>
          <cell r="S37">
            <v>1.6555194112265026E-2</v>
          </cell>
          <cell r="T37">
            <v>4.1378837979769267E-2</v>
          </cell>
          <cell r="U37">
            <v>5.4880089026668077E-2</v>
          </cell>
          <cell r="V37">
            <v>9.260043472391577E-2</v>
          </cell>
          <cell r="W37">
            <v>9.7418683237947556E-2</v>
          </cell>
        </row>
        <row r="38">
          <cell r="A38" t="str">
            <v>Base (excludes new launches)</v>
          </cell>
          <cell r="B38">
            <v>-1.2906300660454617E-3</v>
          </cell>
          <cell r="C38">
            <v>1.1297355616829208E-2</v>
          </cell>
          <cell r="D38">
            <v>2.0513037691264335E-2</v>
          </cell>
          <cell r="E38">
            <v>7.7403887828414897E-2</v>
          </cell>
          <cell r="F38">
            <v>0.10458872693820997</v>
          </cell>
          <cell r="G38">
            <v>0.13829016677689099</v>
          </cell>
          <cell r="H38">
            <v>0.14110595726439223</v>
          </cell>
          <cell r="I38">
            <v>0.13461709413065992</v>
          </cell>
          <cell r="J38">
            <v>0.11630583110548831</v>
          </cell>
          <cell r="K38">
            <v>-0.19221967236766879</v>
          </cell>
          <cell r="L38">
            <v>-0.24550447635810058</v>
          </cell>
          <cell r="M38">
            <v>-0.26127080190308039</v>
          </cell>
          <cell r="N38">
            <v>-0.12324152609315353</v>
          </cell>
          <cell r="O38">
            <v>-0.11952004435825847</v>
          </cell>
          <cell r="P38">
            <v>-0.15637290685890581</v>
          </cell>
          <cell r="Q38">
            <v>-0.11691259479232108</v>
          </cell>
          <cell r="R38">
            <v>-7.7697337740350814E-2</v>
          </cell>
          <cell r="S38">
            <v>-3.6655363336882019E-2</v>
          </cell>
          <cell r="T38">
            <v>-5.3211944677572953E-2</v>
          </cell>
          <cell r="U38">
            <v>-7.6161449464014597E-2</v>
          </cell>
          <cell r="V38">
            <v>-8.1034283314272315E-2</v>
          </cell>
          <cell r="W38">
            <v>-0.10977341718224065</v>
          </cell>
        </row>
        <row r="40">
          <cell r="A40" t="str">
            <v>ENDP-TRx</v>
          </cell>
        </row>
        <row r="41">
          <cell r="A41" t="str">
            <v>Total generics (base + new launches)</v>
          </cell>
          <cell r="B41">
            <v>7.7606132389390625E-2</v>
          </cell>
          <cell r="C41">
            <v>4.1736877673151485E-2</v>
          </cell>
          <cell r="D41">
            <v>1.1423624207597793E-2</v>
          </cell>
          <cell r="E41">
            <v>5.9416374119589666E-3</v>
          </cell>
          <cell r="F41">
            <v>3.3361432972944804E-2</v>
          </cell>
          <cell r="G41">
            <v>4.4265302524695516E-2</v>
          </cell>
          <cell r="H41">
            <v>5.2242206712731498E-2</v>
          </cell>
          <cell r="I41">
            <v>6.6954667883483365E-2</v>
          </cell>
          <cell r="J41">
            <v>8.0711327679215072E-2</v>
          </cell>
          <cell r="K41">
            <v>0.10776573439491877</v>
          </cell>
          <cell r="L41">
            <v>0.13296665908633387</v>
          </cell>
          <cell r="M41">
            <v>0.15093825523844417</v>
          </cell>
          <cell r="N41">
            <v>0.18303420916347846</v>
          </cell>
          <cell r="O41">
            <v>0.20802286862316866</v>
          </cell>
          <cell r="P41">
            <v>0.24507660741066184</v>
          </cell>
          <cell r="Q41">
            <v>0.24730871255075026</v>
          </cell>
          <cell r="R41">
            <v>0.22524048750829317</v>
          </cell>
          <cell r="S41">
            <v>0.18629397114852964</v>
          </cell>
          <cell r="T41">
            <v>0.16752800210608676</v>
          </cell>
          <cell r="U41">
            <v>0.12638501917876943</v>
          </cell>
          <cell r="V41">
            <v>0.10859918639732191</v>
          </cell>
          <cell r="W41">
            <v>0.12717580750254975</v>
          </cell>
        </row>
        <row r="42">
          <cell r="A42" t="str">
            <v>Base (excludes new launches)</v>
          </cell>
          <cell r="B42">
            <v>7.7047644488719147E-2</v>
          </cell>
          <cell r="C42">
            <v>4.097725787970119E-2</v>
          </cell>
          <cell r="D42">
            <v>1.0550423933598951E-2</v>
          </cell>
          <cell r="E42">
            <v>5.004514096263124E-3</v>
          </cell>
          <cell r="F42">
            <v>3.2350345737148345E-2</v>
          </cell>
          <cell r="G42">
            <v>4.1721966763754059E-2</v>
          </cell>
          <cell r="H42">
            <v>4.8119013581740644E-2</v>
          </cell>
          <cell r="I42">
            <v>6.120441633439877E-2</v>
          </cell>
          <cell r="J42">
            <v>7.4311332914272166E-2</v>
          </cell>
          <cell r="K42">
            <v>0.10046599307136361</v>
          </cell>
          <cell r="L42">
            <v>0.1241120510029079</v>
          </cell>
          <cell r="M42">
            <v>0.14077271074125774</v>
          </cell>
          <cell r="N42">
            <v>0.17105896094417283</v>
          </cell>
          <cell r="O42">
            <v>0.19321296813081035</v>
          </cell>
          <cell r="P42">
            <v>0.22640620931320066</v>
          </cell>
          <cell r="Q42">
            <v>0.22550994681584746</v>
          </cell>
          <cell r="R42">
            <v>0.20243039912150285</v>
          </cell>
          <cell r="S42">
            <v>0.16997599292436782</v>
          </cell>
          <cell r="T42">
            <v>0.15688443062650759</v>
          </cell>
          <cell r="U42">
            <v>0.12147888248215111</v>
          </cell>
          <cell r="V42">
            <v>0.10406027404899731</v>
          </cell>
          <cell r="W42">
            <v>0.12305975379447553</v>
          </cell>
        </row>
        <row r="44">
          <cell r="A44" t="str">
            <v>ENDP-Sales</v>
          </cell>
        </row>
        <row r="45">
          <cell r="A45" t="str">
            <v>Total generics (base + new launches)</v>
          </cell>
          <cell r="B45">
            <v>6.7267687385263342E-2</v>
          </cell>
          <cell r="C45">
            <v>2.3470584796141836E-2</v>
          </cell>
          <cell r="D45">
            <v>-1.3379268671843469E-2</v>
          </cell>
          <cell r="E45">
            <v>-3.2835793549525372E-2</v>
          </cell>
          <cell r="F45">
            <v>5.9266732238081321E-3</v>
          </cell>
          <cell r="G45">
            <v>5.5500081846982408E-2</v>
          </cell>
          <cell r="H45">
            <v>9.9143898155267696E-2</v>
          </cell>
          <cell r="I45">
            <v>8.7514580455554825E-2</v>
          </cell>
          <cell r="J45">
            <v>5.7359363412197384E-2</v>
          </cell>
          <cell r="K45">
            <v>4.2930139356884833E-2</v>
          </cell>
          <cell r="L45">
            <v>9.7080660091224402E-2</v>
          </cell>
          <cell r="M45">
            <v>0.13631026681919955</v>
          </cell>
          <cell r="N45">
            <v>0.18125904516641334</v>
          </cell>
          <cell r="O45">
            <v>0.17922335160227654</v>
          </cell>
          <cell r="P45">
            <v>0.21119417590588019</v>
          </cell>
          <cell r="Q45">
            <v>0.21793956822687877</v>
          </cell>
          <cell r="R45">
            <v>0.22072563494254238</v>
          </cell>
          <cell r="S45">
            <v>0.1932226765772429</v>
          </cell>
          <cell r="T45">
            <v>0.21173591099889477</v>
          </cell>
          <cell r="U45">
            <v>0.21933268345857648</v>
          </cell>
          <cell r="V45">
            <v>0.25975696350859745</v>
          </cell>
          <cell r="W45">
            <v>0.27272350111025112</v>
          </cell>
        </row>
        <row r="46">
          <cell r="A46" t="str">
            <v>Base (excludes new launches)</v>
          </cell>
          <cell r="B46">
            <v>6.5946963084823285E-2</v>
          </cell>
          <cell r="C46">
            <v>2.2449639994842396E-2</v>
          </cell>
          <cell r="D46">
            <v>-1.4241783582189083E-2</v>
          </cell>
          <cell r="E46">
            <v>-3.3913226516981476E-2</v>
          </cell>
          <cell r="F46">
            <v>3.9480766304524906E-3</v>
          </cell>
          <cell r="G46">
            <v>2.7782924697344669E-2</v>
          </cell>
          <cell r="H46">
            <v>4.6925644174332204E-2</v>
          </cell>
          <cell r="I46">
            <v>2.9447807538389492E-2</v>
          </cell>
          <cell r="J46">
            <v>1.6086950505753927E-2</v>
          </cell>
          <cell r="K46">
            <v>1.4831539618331613E-2</v>
          </cell>
          <cell r="L46">
            <v>6.429292167201206E-2</v>
          </cell>
          <cell r="M46">
            <v>0.10142729870417666</v>
          </cell>
          <cell r="N46">
            <v>0.1345433581861728</v>
          </cell>
          <cell r="O46">
            <v>0.12203748680685211</v>
          </cell>
          <cell r="P46">
            <v>0.13505741096991608</v>
          </cell>
          <cell r="Q46">
            <v>0.12706973909748287</v>
          </cell>
          <cell r="R46">
            <v>0.12062901224728306</v>
          </cell>
          <cell r="S46">
            <v>9.0362054396392333E-2</v>
          </cell>
          <cell r="T46">
            <v>0.10407510897469585</v>
          </cell>
          <cell r="U46">
            <v>0.11169791150002784</v>
          </cell>
          <cell r="V46">
            <v>0.15692707032183417</v>
          </cell>
          <cell r="W46">
            <v>0.1826005681033851</v>
          </cell>
        </row>
      </sheetData>
      <sheetData sheetId="34" refreshError="1">
        <row r="1">
          <cell r="A1" t="str">
            <v>Corporation</v>
          </cell>
          <cell r="B1" t="str">
            <v>Brand/Generic</v>
          </cell>
          <cell r="D1">
            <v>40544</v>
          </cell>
          <cell r="E1">
            <v>40575</v>
          </cell>
          <cell r="F1">
            <v>40603</v>
          </cell>
          <cell r="G1">
            <v>40634</v>
          </cell>
          <cell r="H1">
            <v>40664</v>
          </cell>
          <cell r="I1">
            <v>40695</v>
          </cell>
          <cell r="J1">
            <v>40725</v>
          </cell>
          <cell r="K1">
            <v>40756</v>
          </cell>
          <cell r="L1">
            <v>40787</v>
          </cell>
          <cell r="M1">
            <v>40817</v>
          </cell>
          <cell r="N1">
            <v>40848</v>
          </cell>
          <cell r="O1">
            <v>40878</v>
          </cell>
          <cell r="P1">
            <v>40909</v>
          </cell>
          <cell r="Q1">
            <v>40940</v>
          </cell>
          <cell r="R1">
            <v>40969</v>
          </cell>
          <cell r="S1">
            <v>41000</v>
          </cell>
          <cell r="T1">
            <v>41030</v>
          </cell>
          <cell r="U1">
            <v>41061</v>
          </cell>
          <cell r="V1">
            <v>41091</v>
          </cell>
          <cell r="W1">
            <v>41122</v>
          </cell>
          <cell r="X1">
            <v>41153</v>
          </cell>
          <cell r="Y1">
            <v>41183</v>
          </cell>
          <cell r="Z1">
            <v>41214</v>
          </cell>
          <cell r="AA1">
            <v>41244</v>
          </cell>
          <cell r="AB1">
            <v>41275</v>
          </cell>
          <cell r="AC1">
            <v>41306</v>
          </cell>
          <cell r="AD1">
            <v>41334</v>
          </cell>
          <cell r="AE1">
            <v>41365</v>
          </cell>
          <cell r="AF1">
            <v>41395</v>
          </cell>
          <cell r="AG1">
            <v>41426</v>
          </cell>
          <cell r="AH1">
            <v>41456</v>
          </cell>
          <cell r="AI1">
            <v>41487</v>
          </cell>
          <cell r="AJ1">
            <v>41518</v>
          </cell>
          <cell r="AK1">
            <v>41548</v>
          </cell>
          <cell r="AL1">
            <v>41579</v>
          </cell>
          <cell r="AM1">
            <v>41609</v>
          </cell>
        </row>
        <row r="2">
          <cell r="A2" t="str">
            <v>ACTAVIS US</v>
          </cell>
          <cell r="B2" t="str">
            <v>BRAND</v>
          </cell>
          <cell r="C2" t="str">
            <v>Sales $</v>
          </cell>
          <cell r="D2">
            <v>11055407</v>
          </cell>
          <cell r="E2">
            <v>10866436</v>
          </cell>
          <cell r="F2">
            <v>14417451</v>
          </cell>
          <cell r="G2">
            <v>10973166</v>
          </cell>
          <cell r="H2">
            <v>12873972</v>
          </cell>
          <cell r="I2">
            <v>15220490</v>
          </cell>
          <cell r="J2">
            <v>13565026</v>
          </cell>
          <cell r="K2">
            <v>13130642</v>
          </cell>
          <cell r="L2">
            <v>17711193</v>
          </cell>
          <cell r="M2">
            <v>13962983</v>
          </cell>
          <cell r="N2">
            <v>14126806</v>
          </cell>
          <cell r="O2">
            <v>18304072</v>
          </cell>
          <cell r="P2">
            <v>13844913</v>
          </cell>
          <cell r="Q2">
            <v>14127828</v>
          </cell>
          <cell r="R2">
            <v>19008280</v>
          </cell>
          <cell r="S2">
            <v>15292355</v>
          </cell>
          <cell r="T2">
            <v>15360840</v>
          </cell>
          <cell r="U2">
            <v>19481787</v>
          </cell>
          <cell r="V2">
            <v>15915025</v>
          </cell>
          <cell r="W2">
            <v>16711594</v>
          </cell>
          <cell r="X2">
            <v>21540549</v>
          </cell>
          <cell r="Y2">
            <v>17993615</v>
          </cell>
          <cell r="Z2">
            <v>17514781</v>
          </cell>
          <cell r="AA2">
            <v>23162413</v>
          </cell>
          <cell r="AB2">
            <v>17963500</v>
          </cell>
          <cell r="AC2">
            <v>18644379</v>
          </cell>
          <cell r="AD2">
            <v>23710501</v>
          </cell>
          <cell r="AE2">
            <v>19126644</v>
          </cell>
          <cell r="AF2">
            <v>19977153</v>
          </cell>
          <cell r="AG2">
            <v>25425834</v>
          </cell>
          <cell r="AH2">
            <v>20479103</v>
          </cell>
          <cell r="AI2">
            <v>21065421</v>
          </cell>
          <cell r="AJ2">
            <v>28297076</v>
          </cell>
          <cell r="AK2">
            <v>22620373</v>
          </cell>
          <cell r="AL2">
            <v>22934910</v>
          </cell>
          <cell r="AM2">
            <v>26102497</v>
          </cell>
        </row>
        <row r="3">
          <cell r="A3" t="str">
            <v>ACTAVIS US</v>
          </cell>
          <cell r="B3" t="str">
            <v>BRANDED GENERIC</v>
          </cell>
          <cell r="C3" t="str">
            <v>Sales $</v>
          </cell>
          <cell r="D3">
            <v>112647263</v>
          </cell>
          <cell r="E3">
            <v>111231597</v>
          </cell>
          <cell r="F3">
            <v>138444202</v>
          </cell>
          <cell r="G3">
            <v>111365018</v>
          </cell>
          <cell r="H3">
            <v>114775731</v>
          </cell>
          <cell r="I3">
            <v>135709879</v>
          </cell>
          <cell r="J3">
            <v>101295742</v>
          </cell>
          <cell r="K3">
            <v>116832555</v>
          </cell>
          <cell r="L3">
            <v>139619950</v>
          </cell>
          <cell r="M3">
            <v>108815266</v>
          </cell>
          <cell r="N3">
            <v>106367807</v>
          </cell>
          <cell r="O3">
            <v>125380402</v>
          </cell>
          <cell r="P3">
            <v>94228015</v>
          </cell>
          <cell r="Q3">
            <v>88447903</v>
          </cell>
          <cell r="R3">
            <v>121915110</v>
          </cell>
          <cell r="S3">
            <v>88878671</v>
          </cell>
          <cell r="T3">
            <v>99426636</v>
          </cell>
          <cell r="U3">
            <v>115921776</v>
          </cell>
          <cell r="V3">
            <v>89302759</v>
          </cell>
          <cell r="W3">
            <v>97561635</v>
          </cell>
          <cell r="X3">
            <v>117490146</v>
          </cell>
          <cell r="Y3">
            <v>93863834</v>
          </cell>
          <cell r="Z3">
            <v>89136650</v>
          </cell>
          <cell r="AA3">
            <v>115772642</v>
          </cell>
          <cell r="AB3">
            <v>96414512</v>
          </cell>
          <cell r="AC3">
            <v>90219302</v>
          </cell>
          <cell r="AD3">
            <v>120936461</v>
          </cell>
          <cell r="AE3">
            <v>102312718</v>
          </cell>
          <cell r="AF3">
            <v>99006900</v>
          </cell>
          <cell r="AG3">
            <v>117218682</v>
          </cell>
          <cell r="AH3">
            <v>95532244</v>
          </cell>
          <cell r="AI3">
            <v>94006201</v>
          </cell>
          <cell r="AJ3">
            <v>123068530</v>
          </cell>
          <cell r="AK3">
            <v>95796991</v>
          </cell>
          <cell r="AL3">
            <v>89938469</v>
          </cell>
          <cell r="AM3">
            <v>110641609</v>
          </cell>
        </row>
        <row r="4">
          <cell r="A4" t="str">
            <v>ACTAVIS US</v>
          </cell>
          <cell r="B4" t="str">
            <v>GENERIC</v>
          </cell>
          <cell r="C4" t="str">
            <v>Sales $</v>
          </cell>
          <cell r="D4">
            <v>239220360</v>
          </cell>
          <cell r="E4">
            <v>245946962</v>
          </cell>
          <cell r="F4">
            <v>301442278</v>
          </cell>
          <cell r="G4">
            <v>237608533</v>
          </cell>
          <cell r="H4">
            <v>359135322</v>
          </cell>
          <cell r="I4">
            <v>380886121</v>
          </cell>
          <cell r="J4">
            <v>305412479</v>
          </cell>
          <cell r="K4">
            <v>331732069</v>
          </cell>
          <cell r="L4">
            <v>414878073</v>
          </cell>
          <cell r="M4">
            <v>348020885</v>
          </cell>
          <cell r="N4">
            <v>352149400</v>
          </cell>
          <cell r="O4">
            <v>846441242</v>
          </cell>
          <cell r="P4">
            <v>463389551</v>
          </cell>
          <cell r="Q4">
            <v>486976384</v>
          </cell>
          <cell r="R4">
            <v>628937212</v>
          </cell>
          <cell r="S4">
            <v>501964167</v>
          </cell>
          <cell r="T4">
            <v>516227252</v>
          </cell>
          <cell r="U4">
            <v>533978613</v>
          </cell>
          <cell r="V4">
            <v>422007937</v>
          </cell>
          <cell r="W4">
            <v>449048984</v>
          </cell>
          <cell r="X4">
            <v>577851674</v>
          </cell>
          <cell r="Y4">
            <v>463034917</v>
          </cell>
          <cell r="Z4">
            <v>455909827</v>
          </cell>
          <cell r="AA4">
            <v>580133268</v>
          </cell>
          <cell r="AB4">
            <v>483737834</v>
          </cell>
          <cell r="AC4">
            <v>509043863</v>
          </cell>
          <cell r="AD4">
            <v>633620012</v>
          </cell>
          <cell r="AE4">
            <v>500992851</v>
          </cell>
          <cell r="AF4">
            <v>483996644</v>
          </cell>
          <cell r="AG4">
            <v>553370532</v>
          </cell>
          <cell r="AH4">
            <v>443346339</v>
          </cell>
          <cell r="AI4">
            <v>431579299</v>
          </cell>
          <cell r="AJ4">
            <v>633937111</v>
          </cell>
          <cell r="AK4">
            <v>506186962</v>
          </cell>
          <cell r="AL4">
            <v>495276344</v>
          </cell>
          <cell r="AM4">
            <v>643652912</v>
          </cell>
        </row>
        <row r="5">
          <cell r="A5" t="str">
            <v>ACTAVIS US</v>
          </cell>
          <cell r="B5" t="str">
            <v>OTHER</v>
          </cell>
          <cell r="C5" t="str">
            <v>Sales $</v>
          </cell>
          <cell r="D5">
            <v>2020065</v>
          </cell>
          <cell r="E5">
            <v>2324937</v>
          </cell>
          <cell r="F5">
            <v>2354400</v>
          </cell>
          <cell r="G5">
            <v>1578885</v>
          </cell>
          <cell r="H5">
            <v>1608818</v>
          </cell>
          <cell r="I5">
            <v>1707541</v>
          </cell>
          <cell r="J5">
            <v>1218844</v>
          </cell>
          <cell r="K5">
            <v>1330012</v>
          </cell>
          <cell r="L5">
            <v>2201949</v>
          </cell>
          <cell r="M5">
            <v>1927174</v>
          </cell>
          <cell r="N5">
            <v>1982226</v>
          </cell>
          <cell r="O5">
            <v>2409556</v>
          </cell>
          <cell r="P5">
            <v>1802624</v>
          </cell>
          <cell r="Q5">
            <v>2238306</v>
          </cell>
          <cell r="R5">
            <v>2757031</v>
          </cell>
          <cell r="S5">
            <v>1910754</v>
          </cell>
          <cell r="T5">
            <v>1994477</v>
          </cell>
          <cell r="U5">
            <v>2209400</v>
          </cell>
          <cell r="V5">
            <v>1572764</v>
          </cell>
          <cell r="W5">
            <v>1573200</v>
          </cell>
          <cell r="X5">
            <v>2369060</v>
          </cell>
          <cell r="Y5">
            <v>2011627</v>
          </cell>
          <cell r="Z5">
            <v>2096037</v>
          </cell>
          <cell r="AA5">
            <v>3204145</v>
          </cell>
          <cell r="AB5">
            <v>2779559</v>
          </cell>
          <cell r="AC5">
            <v>2869321</v>
          </cell>
          <cell r="AD5">
            <v>2959796</v>
          </cell>
          <cell r="AE5">
            <v>2005565</v>
          </cell>
          <cell r="AF5">
            <v>2113722</v>
          </cell>
          <cell r="AG5">
            <v>2372414</v>
          </cell>
          <cell r="AH5">
            <v>1780124</v>
          </cell>
          <cell r="AI5">
            <v>1871857</v>
          </cell>
          <cell r="AJ5">
            <v>2625940</v>
          </cell>
          <cell r="AK5">
            <v>2248642</v>
          </cell>
          <cell r="AL5">
            <v>2204497</v>
          </cell>
          <cell r="AM5">
            <v>2927291</v>
          </cell>
        </row>
        <row r="6">
          <cell r="A6" t="str">
            <v>MYLAN LABS, INC.</v>
          </cell>
          <cell r="B6" t="str">
            <v>BRAND</v>
          </cell>
          <cell r="C6" t="str">
            <v>Sales $</v>
          </cell>
          <cell r="D6">
            <v>4576117</v>
          </cell>
          <cell r="E6">
            <v>4186434</v>
          </cell>
          <cell r="F6">
            <v>5706033</v>
          </cell>
          <cell r="G6">
            <v>4881917</v>
          </cell>
          <cell r="H6">
            <v>4616356</v>
          </cell>
          <cell r="I6">
            <v>5337466</v>
          </cell>
          <cell r="J6">
            <v>5134323</v>
          </cell>
          <cell r="K6">
            <v>4900637</v>
          </cell>
          <cell r="L6">
            <v>5765088</v>
          </cell>
          <cell r="M6">
            <v>5523020</v>
          </cell>
          <cell r="N6">
            <v>5290044</v>
          </cell>
          <cell r="O6">
            <v>6545362</v>
          </cell>
          <cell r="P6">
            <v>4920562</v>
          </cell>
          <cell r="Q6">
            <v>4947449</v>
          </cell>
          <cell r="R6">
            <v>5782634</v>
          </cell>
          <cell r="S6">
            <v>4541195</v>
          </cell>
          <cell r="T6">
            <v>4713833</v>
          </cell>
          <cell r="U6">
            <v>5944180</v>
          </cell>
          <cell r="V6">
            <v>4657651</v>
          </cell>
          <cell r="W6">
            <v>4801422</v>
          </cell>
          <cell r="X6">
            <v>5881650</v>
          </cell>
          <cell r="Y6">
            <v>4876120</v>
          </cell>
          <cell r="Z6">
            <v>4760166</v>
          </cell>
          <cell r="AA6">
            <v>6319883</v>
          </cell>
          <cell r="AB6">
            <v>4494197</v>
          </cell>
          <cell r="AC6">
            <v>4886111</v>
          </cell>
          <cell r="AD6">
            <v>6486675</v>
          </cell>
          <cell r="AE6">
            <v>5241105</v>
          </cell>
          <cell r="AF6">
            <v>5391682</v>
          </cell>
          <cell r="AG6">
            <v>6896097</v>
          </cell>
          <cell r="AH6">
            <v>5455491</v>
          </cell>
          <cell r="AI6">
            <v>6292918</v>
          </cell>
          <cell r="AJ6">
            <v>8250151</v>
          </cell>
          <cell r="AK6">
            <v>6749055</v>
          </cell>
          <cell r="AL6">
            <v>6698641</v>
          </cell>
          <cell r="AM6">
            <v>7568425</v>
          </cell>
        </row>
        <row r="7">
          <cell r="A7" t="str">
            <v>MYLAN LABS, INC.</v>
          </cell>
          <cell r="B7" t="str">
            <v>BRANDED GENERIC</v>
          </cell>
          <cell r="C7" t="str">
            <v>Sales $</v>
          </cell>
          <cell r="D7">
            <v>38198816</v>
          </cell>
          <cell r="E7">
            <v>38028875</v>
          </cell>
          <cell r="F7">
            <v>55510054</v>
          </cell>
          <cell r="G7">
            <v>40133732</v>
          </cell>
          <cell r="H7">
            <v>42536684</v>
          </cell>
          <cell r="I7">
            <v>55237462</v>
          </cell>
          <cell r="J7">
            <v>52079987</v>
          </cell>
          <cell r="K7">
            <v>66922151</v>
          </cell>
          <cell r="L7">
            <v>85605664</v>
          </cell>
          <cell r="M7">
            <v>43029428</v>
          </cell>
          <cell r="N7">
            <v>39166262</v>
          </cell>
          <cell r="O7">
            <v>52216896</v>
          </cell>
          <cell r="P7">
            <v>49470933</v>
          </cell>
          <cell r="Q7">
            <v>52124207</v>
          </cell>
          <cell r="R7">
            <v>74705361</v>
          </cell>
          <cell r="S7">
            <v>62589130</v>
          </cell>
          <cell r="T7">
            <v>62428681</v>
          </cell>
          <cell r="U7">
            <v>85224971</v>
          </cell>
          <cell r="V7">
            <v>65919774</v>
          </cell>
          <cell r="W7">
            <v>103313952</v>
          </cell>
          <cell r="X7">
            <v>128600798</v>
          </cell>
          <cell r="Y7">
            <v>59230831</v>
          </cell>
          <cell r="Z7">
            <v>57079755</v>
          </cell>
          <cell r="AA7">
            <v>80790416</v>
          </cell>
          <cell r="AB7">
            <v>68771608</v>
          </cell>
          <cell r="AC7">
            <v>66377109</v>
          </cell>
          <cell r="AD7">
            <v>91058292</v>
          </cell>
          <cell r="AE7">
            <v>78484353</v>
          </cell>
          <cell r="AF7">
            <v>86430503</v>
          </cell>
          <cell r="AG7">
            <v>103958903</v>
          </cell>
          <cell r="AH7">
            <v>84829395</v>
          </cell>
          <cell r="AI7">
            <v>132605953</v>
          </cell>
          <cell r="AJ7">
            <v>171667304</v>
          </cell>
          <cell r="AK7">
            <v>79356921</v>
          </cell>
          <cell r="AL7">
            <v>77295632</v>
          </cell>
          <cell r="AM7">
            <v>90966265</v>
          </cell>
        </row>
        <row r="8">
          <cell r="A8" t="str">
            <v>MYLAN LABS, INC.</v>
          </cell>
          <cell r="B8" t="str">
            <v>GENERIC</v>
          </cell>
          <cell r="C8" t="str">
            <v>Sales $</v>
          </cell>
          <cell r="D8">
            <v>361723877</v>
          </cell>
          <cell r="E8">
            <v>390628131</v>
          </cell>
          <cell r="F8">
            <v>507529425</v>
          </cell>
          <cell r="G8">
            <v>402933073</v>
          </cell>
          <cell r="H8">
            <v>437171391</v>
          </cell>
          <cell r="I8">
            <v>493858587</v>
          </cell>
          <cell r="J8">
            <v>375872051</v>
          </cell>
          <cell r="K8">
            <v>392375083</v>
          </cell>
          <cell r="L8">
            <v>484028398</v>
          </cell>
          <cell r="M8">
            <v>375378607</v>
          </cell>
          <cell r="N8">
            <v>374429682</v>
          </cell>
          <cell r="O8">
            <v>495541396</v>
          </cell>
          <cell r="P8">
            <v>371904947</v>
          </cell>
          <cell r="Q8">
            <v>380097747</v>
          </cell>
          <cell r="R8">
            <v>621489408</v>
          </cell>
          <cell r="S8">
            <v>426931382</v>
          </cell>
          <cell r="T8">
            <v>456552860</v>
          </cell>
          <cell r="U8">
            <v>552351296</v>
          </cell>
          <cell r="V8">
            <v>448824692</v>
          </cell>
          <cell r="W8">
            <v>458469978</v>
          </cell>
          <cell r="X8">
            <v>683533290</v>
          </cell>
          <cell r="Y8">
            <v>542833514</v>
          </cell>
          <cell r="Z8">
            <v>557989087</v>
          </cell>
          <cell r="AA8">
            <v>641194531</v>
          </cell>
          <cell r="AB8">
            <v>533920769</v>
          </cell>
          <cell r="AC8">
            <v>512733839</v>
          </cell>
          <cell r="AD8">
            <v>574320171</v>
          </cell>
          <cell r="AE8">
            <v>488980875</v>
          </cell>
          <cell r="AF8">
            <v>481374726</v>
          </cell>
          <cell r="AG8">
            <v>568288059</v>
          </cell>
          <cell r="AH8">
            <v>496528529</v>
          </cell>
          <cell r="AI8">
            <v>515822099</v>
          </cell>
          <cell r="AJ8">
            <v>699045699</v>
          </cell>
          <cell r="AK8">
            <v>527354089</v>
          </cell>
          <cell r="AL8">
            <v>549726399</v>
          </cell>
          <cell r="AM8">
            <v>646344905</v>
          </cell>
        </row>
        <row r="9">
          <cell r="A9" t="str">
            <v>MYLAN LABS, INC.</v>
          </cell>
          <cell r="B9" t="str">
            <v>OTHER</v>
          </cell>
          <cell r="C9" t="str">
            <v>Sales $</v>
          </cell>
          <cell r="D9">
            <v>550878</v>
          </cell>
          <cell r="E9">
            <v>621928</v>
          </cell>
          <cell r="F9">
            <v>913098</v>
          </cell>
          <cell r="G9">
            <v>764953</v>
          </cell>
          <cell r="H9">
            <v>775025</v>
          </cell>
          <cell r="I9">
            <v>881036</v>
          </cell>
          <cell r="J9">
            <v>698119</v>
          </cell>
          <cell r="K9">
            <v>1026115</v>
          </cell>
          <cell r="L9">
            <v>2293051</v>
          </cell>
          <cell r="M9">
            <v>1495632</v>
          </cell>
          <cell r="N9">
            <v>1248606</v>
          </cell>
          <cell r="O9">
            <v>1606048</v>
          </cell>
          <cell r="P9">
            <v>1294346</v>
          </cell>
          <cell r="Q9">
            <v>1183479</v>
          </cell>
          <cell r="R9">
            <v>1658848</v>
          </cell>
          <cell r="S9">
            <v>1404756</v>
          </cell>
          <cell r="T9">
            <v>1001896</v>
          </cell>
          <cell r="U9">
            <v>1283496</v>
          </cell>
          <cell r="V9">
            <v>1065158</v>
          </cell>
          <cell r="W9">
            <v>1119661</v>
          </cell>
          <cell r="X9">
            <v>1984885</v>
          </cell>
          <cell r="Y9">
            <v>1531742</v>
          </cell>
          <cell r="Z9">
            <v>1440852</v>
          </cell>
          <cell r="AA9">
            <v>1794290</v>
          </cell>
          <cell r="AB9">
            <v>1507290</v>
          </cell>
          <cell r="AC9">
            <v>1169772</v>
          </cell>
          <cell r="AD9">
            <v>1963525</v>
          </cell>
          <cell r="AE9">
            <v>1873933</v>
          </cell>
          <cell r="AF9">
            <v>1999872</v>
          </cell>
          <cell r="AG9">
            <v>2101298</v>
          </cell>
          <cell r="AH9">
            <v>1583399</v>
          </cell>
          <cell r="AI9">
            <v>1724181</v>
          </cell>
          <cell r="AJ9">
            <v>2599595</v>
          </cell>
          <cell r="AK9">
            <v>1589831</v>
          </cell>
          <cell r="AL9">
            <v>1510987</v>
          </cell>
          <cell r="AM9">
            <v>1825161</v>
          </cell>
        </row>
        <row r="10">
          <cell r="A10" t="str">
            <v>PERRIGO INC</v>
          </cell>
          <cell r="B10" t="str">
            <v>BRAND</v>
          </cell>
          <cell r="C10" t="str">
            <v>Sales $</v>
          </cell>
          <cell r="D10">
            <v>6134</v>
          </cell>
          <cell r="E10">
            <v>12122</v>
          </cell>
          <cell r="F10">
            <v>16338</v>
          </cell>
          <cell r="G10">
            <v>3668</v>
          </cell>
          <cell r="H10">
            <v>5574</v>
          </cell>
          <cell r="I10">
            <v>5644</v>
          </cell>
          <cell r="J10">
            <v>5601</v>
          </cell>
          <cell r="K10">
            <v>4608</v>
          </cell>
          <cell r="L10">
            <v>5530</v>
          </cell>
          <cell r="M10">
            <v>5411</v>
          </cell>
          <cell r="N10">
            <v>5835</v>
          </cell>
          <cell r="O10">
            <v>5341</v>
          </cell>
          <cell r="P10">
            <v>3814</v>
          </cell>
          <cell r="Q10">
            <v>4492</v>
          </cell>
          <cell r="R10">
            <v>7316</v>
          </cell>
          <cell r="S10">
            <v>7020</v>
          </cell>
          <cell r="T10">
            <v>7478</v>
          </cell>
          <cell r="U10">
            <v>778</v>
          </cell>
          <cell r="V10">
            <v>2452</v>
          </cell>
          <cell r="W10">
            <v>2907</v>
          </cell>
          <cell r="X10">
            <v>4854</v>
          </cell>
          <cell r="Y10">
            <v>2803</v>
          </cell>
          <cell r="Z10">
            <v>2884</v>
          </cell>
          <cell r="AA10">
            <v>3745</v>
          </cell>
          <cell r="AB10">
            <v>3170</v>
          </cell>
          <cell r="AC10">
            <v>5078</v>
          </cell>
          <cell r="AD10">
            <v>4548</v>
          </cell>
          <cell r="AE10">
            <v>2865</v>
          </cell>
          <cell r="AF10">
            <v>3731</v>
          </cell>
          <cell r="AG10">
            <v>19757</v>
          </cell>
          <cell r="AH10">
            <v>4068</v>
          </cell>
          <cell r="AI10">
            <v>2590</v>
          </cell>
          <cell r="AJ10">
            <v>3227</v>
          </cell>
          <cell r="AK10">
            <v>2810</v>
          </cell>
          <cell r="AL10">
            <v>5658</v>
          </cell>
          <cell r="AM10">
            <v>2848</v>
          </cell>
        </row>
        <row r="11">
          <cell r="A11" t="str">
            <v>PERRIGO INC</v>
          </cell>
          <cell r="B11" t="str">
            <v>BRANDED GENERIC</v>
          </cell>
          <cell r="C11" t="str">
            <v>Sales $</v>
          </cell>
          <cell r="D11">
            <v>2915171</v>
          </cell>
          <cell r="E11">
            <v>2821980</v>
          </cell>
          <cell r="F11">
            <v>3836461</v>
          </cell>
          <cell r="G11">
            <v>2986665</v>
          </cell>
          <cell r="H11">
            <v>3036425</v>
          </cell>
          <cell r="I11">
            <v>3818677</v>
          </cell>
          <cell r="J11">
            <v>3035000</v>
          </cell>
          <cell r="K11">
            <v>2956363</v>
          </cell>
          <cell r="L11">
            <v>3206477</v>
          </cell>
          <cell r="M11">
            <v>3116916</v>
          </cell>
          <cell r="N11">
            <v>2725601</v>
          </cell>
          <cell r="O11">
            <v>3313821</v>
          </cell>
          <cell r="P11">
            <v>2634115</v>
          </cell>
          <cell r="Q11">
            <v>2757326</v>
          </cell>
          <cell r="R11">
            <v>3319875</v>
          </cell>
          <cell r="S11">
            <v>2661416</v>
          </cell>
          <cell r="T11">
            <v>2837770</v>
          </cell>
          <cell r="U11">
            <v>3581734</v>
          </cell>
          <cell r="V11">
            <v>3263241</v>
          </cell>
          <cell r="W11">
            <v>3592047</v>
          </cell>
          <cell r="X11">
            <v>5151284</v>
          </cell>
          <cell r="Y11">
            <v>4947978</v>
          </cell>
          <cell r="Z11">
            <v>4503133</v>
          </cell>
          <cell r="AA11">
            <v>5529686</v>
          </cell>
          <cell r="AB11">
            <v>4508596</v>
          </cell>
          <cell r="AC11">
            <v>5070488</v>
          </cell>
          <cell r="AD11">
            <v>6509018</v>
          </cell>
          <cell r="AE11">
            <v>5344534</v>
          </cell>
          <cell r="AF11">
            <v>5770846</v>
          </cell>
          <cell r="AG11">
            <v>7270292</v>
          </cell>
          <cell r="AH11">
            <v>6046161</v>
          </cell>
          <cell r="AI11">
            <v>6111803</v>
          </cell>
          <cell r="AJ11">
            <v>7599897</v>
          </cell>
          <cell r="AK11">
            <v>5836995</v>
          </cell>
          <cell r="AL11">
            <v>4715795</v>
          </cell>
          <cell r="AM11">
            <v>5267691</v>
          </cell>
        </row>
        <row r="12">
          <cell r="A12" t="str">
            <v>PERRIGO INC</v>
          </cell>
          <cell r="B12" t="str">
            <v>GENERIC</v>
          </cell>
          <cell r="C12" t="str">
            <v>Sales $</v>
          </cell>
          <cell r="D12">
            <v>63688733</v>
          </cell>
          <cell r="E12">
            <v>64749914</v>
          </cell>
          <cell r="F12">
            <v>87349718</v>
          </cell>
          <cell r="G12">
            <v>67107971</v>
          </cell>
          <cell r="H12">
            <v>70643732</v>
          </cell>
          <cell r="I12">
            <v>83615405</v>
          </cell>
          <cell r="J12">
            <v>65861994</v>
          </cell>
          <cell r="K12">
            <v>72906762</v>
          </cell>
          <cell r="L12">
            <v>92466198</v>
          </cell>
          <cell r="M12">
            <v>75233237</v>
          </cell>
          <cell r="N12">
            <v>74488884</v>
          </cell>
          <cell r="O12">
            <v>94047024</v>
          </cell>
          <cell r="P12">
            <v>73944180</v>
          </cell>
          <cell r="Q12">
            <v>76534200</v>
          </cell>
          <cell r="R12">
            <v>94643568</v>
          </cell>
          <cell r="S12">
            <v>74352234</v>
          </cell>
          <cell r="T12">
            <v>74847953</v>
          </cell>
          <cell r="U12">
            <v>91934822</v>
          </cell>
          <cell r="V12">
            <v>75520691</v>
          </cell>
          <cell r="W12">
            <v>73317232</v>
          </cell>
          <cell r="X12">
            <v>90841423</v>
          </cell>
          <cell r="Y12">
            <v>74889476</v>
          </cell>
          <cell r="Z12">
            <v>69451381</v>
          </cell>
          <cell r="AA12">
            <v>85120266</v>
          </cell>
          <cell r="AB12">
            <v>74215906</v>
          </cell>
          <cell r="AC12">
            <v>76931195</v>
          </cell>
          <cell r="AD12">
            <v>100798470</v>
          </cell>
          <cell r="AE12">
            <v>83194173</v>
          </cell>
          <cell r="AF12">
            <v>88411308</v>
          </cell>
          <cell r="AG12">
            <v>110898665</v>
          </cell>
          <cell r="AH12">
            <v>95704771</v>
          </cell>
          <cell r="AI12">
            <v>98569584</v>
          </cell>
          <cell r="AJ12">
            <v>127766739</v>
          </cell>
          <cell r="AK12">
            <v>104409183</v>
          </cell>
          <cell r="AL12">
            <v>109624787</v>
          </cell>
          <cell r="AM12">
            <v>124157783</v>
          </cell>
        </row>
        <row r="13">
          <cell r="A13" t="str">
            <v>PERRIGO INC</v>
          </cell>
          <cell r="B13" t="str">
            <v>OTHER</v>
          </cell>
          <cell r="C13" t="str">
            <v>Sales $</v>
          </cell>
          <cell r="D13">
            <v>704985</v>
          </cell>
          <cell r="E13">
            <v>684214</v>
          </cell>
          <cell r="F13">
            <v>907381</v>
          </cell>
          <cell r="G13">
            <v>733511</v>
          </cell>
          <cell r="H13">
            <v>1049207</v>
          </cell>
          <cell r="I13">
            <v>1039238</v>
          </cell>
          <cell r="J13">
            <v>854019</v>
          </cell>
          <cell r="K13">
            <v>995960</v>
          </cell>
          <cell r="L13">
            <v>1876594</v>
          </cell>
          <cell r="M13">
            <v>1785659</v>
          </cell>
          <cell r="N13">
            <v>1606506</v>
          </cell>
          <cell r="O13">
            <v>2297127</v>
          </cell>
          <cell r="P13">
            <v>1774088</v>
          </cell>
          <cell r="Q13">
            <v>1679282</v>
          </cell>
          <cell r="R13">
            <v>2226134</v>
          </cell>
          <cell r="S13">
            <v>1881301</v>
          </cell>
          <cell r="T13">
            <v>1768668</v>
          </cell>
          <cell r="U13">
            <v>2053159</v>
          </cell>
          <cell r="V13">
            <v>1603766</v>
          </cell>
          <cell r="W13">
            <v>1579017</v>
          </cell>
          <cell r="X13">
            <v>2080278</v>
          </cell>
          <cell r="Y13">
            <v>1639349</v>
          </cell>
          <cell r="Z13">
            <v>1578859</v>
          </cell>
          <cell r="AA13">
            <v>1869778</v>
          </cell>
          <cell r="AB13">
            <v>1529823</v>
          </cell>
          <cell r="AC13">
            <v>1557897</v>
          </cell>
          <cell r="AD13">
            <v>2112230</v>
          </cell>
          <cell r="AE13">
            <v>1782757</v>
          </cell>
          <cell r="AF13">
            <v>1789747</v>
          </cell>
          <cell r="AG13">
            <v>2025026</v>
          </cell>
          <cell r="AH13">
            <v>1477792</v>
          </cell>
          <cell r="AI13">
            <v>1506492</v>
          </cell>
          <cell r="AJ13">
            <v>2041856</v>
          </cell>
          <cell r="AK13">
            <v>1545289</v>
          </cell>
          <cell r="AL13">
            <v>1451935</v>
          </cell>
          <cell r="AM13">
            <v>1661137</v>
          </cell>
        </row>
        <row r="14">
          <cell r="A14" t="str">
            <v>TEVA PHARM USA</v>
          </cell>
          <cell r="B14" t="str">
            <v>BRAND</v>
          </cell>
          <cell r="C14" t="str">
            <v>Sales $</v>
          </cell>
          <cell r="D14">
            <v>392542407</v>
          </cell>
          <cell r="E14">
            <v>412818046</v>
          </cell>
          <cell r="F14">
            <v>523902457</v>
          </cell>
          <cell r="G14">
            <v>419973787</v>
          </cell>
          <cell r="H14">
            <v>432037214</v>
          </cell>
          <cell r="I14">
            <v>541691855</v>
          </cell>
          <cell r="J14">
            <v>430659282</v>
          </cell>
          <cell r="K14">
            <v>433443008</v>
          </cell>
          <cell r="L14">
            <v>534749296</v>
          </cell>
          <cell r="M14">
            <v>445151366</v>
          </cell>
          <cell r="N14">
            <v>438025166</v>
          </cell>
          <cell r="O14">
            <v>573603905</v>
          </cell>
          <cell r="P14">
            <v>434908483</v>
          </cell>
          <cell r="Q14">
            <v>461567004</v>
          </cell>
          <cell r="R14">
            <v>597122960</v>
          </cell>
          <cell r="S14">
            <v>423175446</v>
          </cell>
          <cell r="T14">
            <v>401797186</v>
          </cell>
          <cell r="U14">
            <v>493103077</v>
          </cell>
          <cell r="V14">
            <v>399005432</v>
          </cell>
          <cell r="W14">
            <v>401529305</v>
          </cell>
          <cell r="X14">
            <v>513704712</v>
          </cell>
          <cell r="Y14">
            <v>409304620</v>
          </cell>
          <cell r="Z14">
            <v>392571554</v>
          </cell>
          <cell r="AA14">
            <v>523258218</v>
          </cell>
          <cell r="AB14">
            <v>401935101</v>
          </cell>
          <cell r="AC14">
            <v>409073999</v>
          </cell>
          <cell r="AD14">
            <v>526184620</v>
          </cell>
          <cell r="AE14">
            <v>418864295</v>
          </cell>
          <cell r="AF14">
            <v>423175587</v>
          </cell>
          <cell r="AG14">
            <v>513026033</v>
          </cell>
          <cell r="AH14">
            <v>412598215</v>
          </cell>
          <cell r="AI14">
            <v>406748184</v>
          </cell>
          <cell r="AJ14">
            <v>513261806</v>
          </cell>
          <cell r="AK14">
            <v>404941444</v>
          </cell>
          <cell r="AL14">
            <v>383069709</v>
          </cell>
          <cell r="AM14">
            <v>488752198</v>
          </cell>
        </row>
        <row r="15">
          <cell r="A15" t="str">
            <v>TEVA PHARM USA</v>
          </cell>
          <cell r="B15" t="str">
            <v>BRANDED GENERIC</v>
          </cell>
          <cell r="C15" t="str">
            <v>Sales $</v>
          </cell>
          <cell r="D15">
            <v>268797597</v>
          </cell>
          <cell r="E15">
            <v>272745955</v>
          </cell>
          <cell r="F15">
            <v>360704386</v>
          </cell>
          <cell r="G15">
            <v>286301954</v>
          </cell>
          <cell r="H15">
            <v>283054003</v>
          </cell>
          <cell r="I15">
            <v>313111708</v>
          </cell>
          <cell r="J15">
            <v>238654844</v>
          </cell>
          <cell r="K15">
            <v>248320969</v>
          </cell>
          <cell r="L15">
            <v>357852018</v>
          </cell>
          <cell r="M15">
            <v>249938321</v>
          </cell>
          <cell r="N15">
            <v>263437229</v>
          </cell>
          <cell r="O15">
            <v>360629011</v>
          </cell>
          <cell r="P15">
            <v>257924693</v>
          </cell>
          <cell r="Q15">
            <v>257894251</v>
          </cell>
          <cell r="R15">
            <v>398724930</v>
          </cell>
          <cell r="S15">
            <v>246642649</v>
          </cell>
          <cell r="T15">
            <v>242748491</v>
          </cell>
          <cell r="U15">
            <v>328043064</v>
          </cell>
          <cell r="V15">
            <v>220115883</v>
          </cell>
          <cell r="W15">
            <v>229869197</v>
          </cell>
          <cell r="X15">
            <v>367761353</v>
          </cell>
          <cell r="Y15">
            <v>240089325</v>
          </cell>
          <cell r="Z15">
            <v>233404680</v>
          </cell>
          <cell r="AA15">
            <v>363743695</v>
          </cell>
          <cell r="AB15">
            <v>265879313</v>
          </cell>
          <cell r="AC15">
            <v>236880885</v>
          </cell>
          <cell r="AD15">
            <v>296437839</v>
          </cell>
          <cell r="AE15">
            <v>248496765</v>
          </cell>
          <cell r="AF15">
            <v>261364286</v>
          </cell>
          <cell r="AG15">
            <v>293121458</v>
          </cell>
          <cell r="AH15">
            <v>230210560</v>
          </cell>
          <cell r="AI15">
            <v>235477049</v>
          </cell>
          <cell r="AJ15">
            <v>311005999</v>
          </cell>
          <cell r="AK15">
            <v>242906078</v>
          </cell>
          <cell r="AL15">
            <v>243243437</v>
          </cell>
          <cell r="AM15">
            <v>313916562</v>
          </cell>
        </row>
        <row r="16">
          <cell r="A16" t="str">
            <v>TEVA PHARM USA</v>
          </cell>
          <cell r="B16" t="str">
            <v>GENERIC</v>
          </cell>
          <cell r="C16" t="str">
            <v>Sales $</v>
          </cell>
          <cell r="D16">
            <v>633669483</v>
          </cell>
          <cell r="E16">
            <v>606112540</v>
          </cell>
          <cell r="F16">
            <v>748840911</v>
          </cell>
          <cell r="G16">
            <v>547924190</v>
          </cell>
          <cell r="H16">
            <v>526082263</v>
          </cell>
          <cell r="I16">
            <v>529606092</v>
          </cell>
          <cell r="J16">
            <v>379366919</v>
          </cell>
          <cell r="K16">
            <v>388420087</v>
          </cell>
          <cell r="L16">
            <v>532765864</v>
          </cell>
          <cell r="M16">
            <v>506520316</v>
          </cell>
          <cell r="N16">
            <v>478696446</v>
          </cell>
          <cell r="O16">
            <v>655478747</v>
          </cell>
          <cell r="P16">
            <v>495690527</v>
          </cell>
          <cell r="Q16">
            <v>533987517</v>
          </cell>
          <cell r="R16">
            <v>709297594</v>
          </cell>
          <cell r="S16">
            <v>663197418</v>
          </cell>
          <cell r="T16">
            <v>572950948</v>
          </cell>
          <cell r="U16">
            <v>660259015</v>
          </cell>
          <cell r="V16">
            <v>521470748</v>
          </cell>
          <cell r="W16">
            <v>588960908</v>
          </cell>
          <cell r="X16">
            <v>690377497</v>
          </cell>
          <cell r="Y16">
            <v>531791400</v>
          </cell>
          <cell r="Z16">
            <v>573707045</v>
          </cell>
          <cell r="AA16">
            <v>740977565</v>
          </cell>
          <cell r="AB16">
            <v>577613864</v>
          </cell>
          <cell r="AC16">
            <v>545890532</v>
          </cell>
          <cell r="AD16">
            <v>643698602</v>
          </cell>
          <cell r="AE16">
            <v>513199354</v>
          </cell>
          <cell r="AF16">
            <v>501485944</v>
          </cell>
          <cell r="AG16">
            <v>563698741</v>
          </cell>
          <cell r="AH16">
            <v>445476109</v>
          </cell>
          <cell r="AI16">
            <v>465345478</v>
          </cell>
          <cell r="AJ16">
            <v>700066945</v>
          </cell>
          <cell r="AK16">
            <v>583032893</v>
          </cell>
          <cell r="AL16">
            <v>579879757</v>
          </cell>
          <cell r="AM16">
            <v>778505468</v>
          </cell>
        </row>
        <row r="17">
          <cell r="A17" t="str">
            <v>TEVA PHARM USA</v>
          </cell>
          <cell r="B17" t="str">
            <v>OTHER</v>
          </cell>
          <cell r="C17" t="str">
            <v>Sales $</v>
          </cell>
          <cell r="D17">
            <v>432756</v>
          </cell>
          <cell r="E17">
            <v>420339</v>
          </cell>
          <cell r="F17">
            <v>534115</v>
          </cell>
          <cell r="G17">
            <v>430040</v>
          </cell>
          <cell r="H17">
            <v>414075</v>
          </cell>
          <cell r="I17">
            <v>516330</v>
          </cell>
          <cell r="J17">
            <v>397137</v>
          </cell>
          <cell r="K17">
            <v>404702</v>
          </cell>
          <cell r="L17">
            <v>500534</v>
          </cell>
          <cell r="M17">
            <v>402673</v>
          </cell>
          <cell r="N17">
            <v>388616</v>
          </cell>
          <cell r="O17">
            <v>568895</v>
          </cell>
          <cell r="P17">
            <v>421450</v>
          </cell>
          <cell r="Q17">
            <v>395936</v>
          </cell>
          <cell r="R17">
            <v>468654</v>
          </cell>
          <cell r="S17">
            <v>400019</v>
          </cell>
          <cell r="T17">
            <v>360114</v>
          </cell>
          <cell r="U17">
            <v>434834</v>
          </cell>
          <cell r="V17">
            <v>324067</v>
          </cell>
          <cell r="W17">
            <v>328554</v>
          </cell>
          <cell r="X17">
            <v>393564</v>
          </cell>
          <cell r="Y17">
            <v>358897</v>
          </cell>
          <cell r="Z17">
            <v>350772</v>
          </cell>
          <cell r="AA17">
            <v>489865</v>
          </cell>
          <cell r="AB17">
            <v>354788</v>
          </cell>
          <cell r="AC17">
            <v>301000</v>
          </cell>
          <cell r="AD17">
            <v>361246</v>
          </cell>
          <cell r="AE17">
            <v>280028</v>
          </cell>
          <cell r="AF17">
            <v>288037</v>
          </cell>
          <cell r="AG17">
            <v>377531</v>
          </cell>
          <cell r="AH17">
            <v>463050</v>
          </cell>
          <cell r="AI17">
            <v>774152</v>
          </cell>
          <cell r="AJ17">
            <v>1380896</v>
          </cell>
          <cell r="AK17">
            <v>1742530</v>
          </cell>
          <cell r="AL17">
            <v>2059262</v>
          </cell>
          <cell r="AM17">
            <v>3288241</v>
          </cell>
        </row>
        <row r="18">
          <cell r="A18" t="str">
            <v>ACTAVIS US</v>
          </cell>
          <cell r="B18" t="str">
            <v>BRAND</v>
          </cell>
          <cell r="C18" t="str">
            <v>TRx</v>
          </cell>
          <cell r="D18">
            <v>54295</v>
          </cell>
          <cell r="E18">
            <v>52351</v>
          </cell>
          <cell r="F18">
            <v>62686</v>
          </cell>
          <cell r="G18">
            <v>59937</v>
          </cell>
          <cell r="H18">
            <v>63696</v>
          </cell>
          <cell r="I18">
            <v>66085</v>
          </cell>
          <cell r="J18">
            <v>64568</v>
          </cell>
          <cell r="K18">
            <v>71617</v>
          </cell>
          <cell r="L18">
            <v>70355</v>
          </cell>
          <cell r="M18">
            <v>72972</v>
          </cell>
          <cell r="N18">
            <v>75793</v>
          </cell>
          <cell r="O18">
            <v>77899</v>
          </cell>
          <cell r="P18">
            <v>76721</v>
          </cell>
          <cell r="Q18">
            <v>76478</v>
          </cell>
          <cell r="R18">
            <v>82913</v>
          </cell>
          <cell r="S18">
            <v>81049</v>
          </cell>
          <cell r="T18">
            <v>86516</v>
          </cell>
          <cell r="U18">
            <v>84019</v>
          </cell>
          <cell r="V18">
            <v>86261</v>
          </cell>
          <cell r="W18">
            <v>90851</v>
          </cell>
          <cell r="X18">
            <v>84139</v>
          </cell>
          <cell r="Y18">
            <v>95023</v>
          </cell>
          <cell r="Z18">
            <v>92044</v>
          </cell>
          <cell r="AA18">
            <v>92314</v>
          </cell>
          <cell r="AB18">
            <v>95157</v>
          </cell>
          <cell r="AC18">
            <v>87124</v>
          </cell>
          <cell r="AD18">
            <v>95646</v>
          </cell>
          <cell r="AE18">
            <v>98102</v>
          </cell>
          <cell r="AF18">
            <v>101918</v>
          </cell>
          <cell r="AG18">
            <v>96063</v>
          </cell>
          <cell r="AH18">
            <v>103780</v>
          </cell>
          <cell r="AI18">
            <v>103300</v>
          </cell>
          <cell r="AJ18">
            <v>100719</v>
          </cell>
          <cell r="AK18">
            <v>110508</v>
          </cell>
          <cell r="AL18">
            <v>102963</v>
          </cell>
          <cell r="AM18">
            <v>108432</v>
          </cell>
        </row>
        <row r="19">
          <cell r="A19" t="str">
            <v>ACTAVIS US</v>
          </cell>
          <cell r="B19" t="str">
            <v>BRANDED GENERIC</v>
          </cell>
          <cell r="C19" t="str">
            <v>TRx</v>
          </cell>
          <cell r="D19">
            <v>3186679</v>
          </cell>
          <cell r="E19">
            <v>2903848</v>
          </cell>
          <cell r="F19">
            <v>3229005</v>
          </cell>
          <cell r="G19">
            <v>2974304</v>
          </cell>
          <cell r="H19">
            <v>3039642</v>
          </cell>
          <cell r="I19">
            <v>2942940</v>
          </cell>
          <cell r="J19">
            <v>2821636</v>
          </cell>
          <cell r="K19">
            <v>2934880</v>
          </cell>
          <cell r="L19">
            <v>2790510</v>
          </cell>
          <cell r="M19">
            <v>2849964</v>
          </cell>
          <cell r="N19">
            <v>2762742</v>
          </cell>
          <cell r="O19">
            <v>2783188</v>
          </cell>
          <cell r="P19">
            <v>2658400</v>
          </cell>
          <cell r="Q19">
            <v>2467582</v>
          </cell>
          <cell r="R19">
            <v>2597563</v>
          </cell>
          <cell r="S19">
            <v>2467303</v>
          </cell>
          <cell r="T19">
            <v>2637412</v>
          </cell>
          <cell r="U19">
            <v>2562642</v>
          </cell>
          <cell r="V19">
            <v>2619925</v>
          </cell>
          <cell r="W19">
            <v>2665971</v>
          </cell>
          <cell r="X19">
            <v>2528496</v>
          </cell>
          <cell r="Y19">
            <v>2714582</v>
          </cell>
          <cell r="Z19">
            <v>2612772</v>
          </cell>
          <cell r="AA19">
            <v>2681363</v>
          </cell>
          <cell r="AB19">
            <v>2712623</v>
          </cell>
          <cell r="AC19">
            <v>2388070</v>
          </cell>
          <cell r="AD19">
            <v>2643946</v>
          </cell>
          <cell r="AE19">
            <v>2850858</v>
          </cell>
          <cell r="AF19">
            <v>2715866</v>
          </cell>
          <cell r="AG19">
            <v>2484913</v>
          </cell>
          <cell r="AH19">
            <v>2561512</v>
          </cell>
          <cell r="AI19">
            <v>2544115</v>
          </cell>
          <cell r="AJ19">
            <v>2479237</v>
          </cell>
          <cell r="AK19">
            <v>2646989</v>
          </cell>
          <cell r="AL19">
            <v>2475079</v>
          </cell>
          <cell r="AM19">
            <v>2622593</v>
          </cell>
        </row>
        <row r="20">
          <cell r="A20" t="str">
            <v>ACTAVIS US</v>
          </cell>
          <cell r="B20" t="str">
            <v>GENERIC</v>
          </cell>
          <cell r="C20" t="str">
            <v>TRx</v>
          </cell>
          <cell r="D20">
            <v>22101115</v>
          </cell>
          <cell r="E20">
            <v>20835385</v>
          </cell>
          <cell r="F20">
            <v>23811311</v>
          </cell>
          <cell r="G20">
            <v>22023027</v>
          </cell>
          <cell r="H20">
            <v>23347493</v>
          </cell>
          <cell r="I20">
            <v>24014379</v>
          </cell>
          <cell r="J20">
            <v>22896392</v>
          </cell>
          <cell r="K20">
            <v>24357938</v>
          </cell>
          <cell r="L20">
            <v>22981958</v>
          </cell>
          <cell r="M20">
            <v>22945245</v>
          </cell>
          <cell r="N20">
            <v>23187264</v>
          </cell>
          <cell r="O20">
            <v>25028473</v>
          </cell>
          <cell r="P20">
            <v>24401469</v>
          </cell>
          <cell r="Q20">
            <v>23366693</v>
          </cell>
          <cell r="R20">
            <v>24636063</v>
          </cell>
          <cell r="S20">
            <v>23515698</v>
          </cell>
          <cell r="T20">
            <v>24879569</v>
          </cell>
          <cell r="U20">
            <v>23778578</v>
          </cell>
          <cell r="V20">
            <v>23913858</v>
          </cell>
          <cell r="W20">
            <v>24793251</v>
          </cell>
          <cell r="X20">
            <v>22807561</v>
          </cell>
          <cell r="Y20">
            <v>24630311</v>
          </cell>
          <cell r="Z20">
            <v>23190201</v>
          </cell>
          <cell r="AA20">
            <v>23530169</v>
          </cell>
          <cell r="AB20">
            <v>24838490</v>
          </cell>
          <cell r="AC20">
            <v>21790720</v>
          </cell>
          <cell r="AD20">
            <v>22657636</v>
          </cell>
          <cell r="AE20">
            <v>22212787</v>
          </cell>
          <cell r="AF20">
            <v>22574283</v>
          </cell>
          <cell r="AG20">
            <v>20713223</v>
          </cell>
          <cell r="AH20">
            <v>21954179</v>
          </cell>
          <cell r="AI20">
            <v>21413022</v>
          </cell>
          <cell r="AJ20">
            <v>20461700</v>
          </cell>
          <cell r="AK20">
            <v>22081873</v>
          </cell>
          <cell r="AL20">
            <v>19389145</v>
          </cell>
          <cell r="AM20">
            <v>19937407</v>
          </cell>
        </row>
        <row r="21">
          <cell r="A21" t="str">
            <v>ACTAVIS US</v>
          </cell>
          <cell r="B21" t="str">
            <v>OTHER</v>
          </cell>
          <cell r="C21" t="str">
            <v>TRx</v>
          </cell>
          <cell r="D21">
            <v>575163</v>
          </cell>
          <cell r="E21">
            <v>547772</v>
          </cell>
          <cell r="F21">
            <v>550571</v>
          </cell>
          <cell r="G21">
            <v>468769</v>
          </cell>
          <cell r="H21">
            <v>476456</v>
          </cell>
          <cell r="I21">
            <v>453698</v>
          </cell>
          <cell r="J21">
            <v>416004</v>
          </cell>
          <cell r="K21">
            <v>445343</v>
          </cell>
          <cell r="L21">
            <v>444887</v>
          </cell>
          <cell r="M21">
            <v>456464</v>
          </cell>
          <cell r="N21">
            <v>466908</v>
          </cell>
          <cell r="O21">
            <v>479260</v>
          </cell>
          <cell r="P21">
            <v>488748</v>
          </cell>
          <cell r="Q21">
            <v>500493</v>
          </cell>
          <cell r="R21">
            <v>512400</v>
          </cell>
          <cell r="S21">
            <v>466338</v>
          </cell>
          <cell r="T21">
            <v>487913</v>
          </cell>
          <cell r="U21">
            <v>442449</v>
          </cell>
          <cell r="V21">
            <v>437255</v>
          </cell>
          <cell r="W21">
            <v>457661</v>
          </cell>
          <cell r="X21">
            <v>454941</v>
          </cell>
          <cell r="Y21">
            <v>511686</v>
          </cell>
          <cell r="Z21">
            <v>502714</v>
          </cell>
          <cell r="AA21">
            <v>555191</v>
          </cell>
          <cell r="AB21">
            <v>616616</v>
          </cell>
          <cell r="AC21">
            <v>523447</v>
          </cell>
          <cell r="AD21">
            <v>475345</v>
          </cell>
          <cell r="AE21">
            <v>393039</v>
          </cell>
          <cell r="AF21">
            <v>385613</v>
          </cell>
          <cell r="AG21">
            <v>342957</v>
          </cell>
          <cell r="AH21">
            <v>354707</v>
          </cell>
          <cell r="AI21">
            <v>362354</v>
          </cell>
          <cell r="AJ21">
            <v>400517</v>
          </cell>
          <cell r="AK21">
            <v>435980</v>
          </cell>
          <cell r="AL21">
            <v>411791</v>
          </cell>
          <cell r="AM21">
            <v>457234</v>
          </cell>
        </row>
        <row r="22">
          <cell r="A22" t="str">
            <v>MYLAN LABS, INC.</v>
          </cell>
          <cell r="B22" t="str">
            <v>BRAND</v>
          </cell>
          <cell r="C22" t="str">
            <v>TRx</v>
          </cell>
          <cell r="D22">
            <v>6585</v>
          </cell>
          <cell r="E22">
            <v>5968</v>
          </cell>
          <cell r="F22">
            <v>7056</v>
          </cell>
          <cell r="G22">
            <v>6449</v>
          </cell>
          <cell r="H22">
            <v>6641</v>
          </cell>
          <cell r="I22">
            <v>6999</v>
          </cell>
          <cell r="J22">
            <v>6704</v>
          </cell>
          <cell r="K22">
            <v>7017</v>
          </cell>
          <cell r="L22">
            <v>6271</v>
          </cell>
          <cell r="M22">
            <v>6096</v>
          </cell>
          <cell r="N22">
            <v>6092</v>
          </cell>
          <cell r="O22">
            <v>6326</v>
          </cell>
          <cell r="P22">
            <v>5727</v>
          </cell>
          <cell r="Q22">
            <v>5539</v>
          </cell>
          <cell r="R22">
            <v>5616</v>
          </cell>
          <cell r="S22">
            <v>5440</v>
          </cell>
          <cell r="T22">
            <v>5897</v>
          </cell>
          <cell r="U22">
            <v>5493</v>
          </cell>
          <cell r="V22">
            <v>5841</v>
          </cell>
          <cell r="W22">
            <v>5865</v>
          </cell>
          <cell r="X22">
            <v>5046</v>
          </cell>
          <cell r="Y22">
            <v>5876</v>
          </cell>
          <cell r="Z22">
            <v>5437</v>
          </cell>
          <cell r="AA22">
            <v>5387</v>
          </cell>
          <cell r="AB22">
            <v>5388</v>
          </cell>
          <cell r="AC22">
            <v>4733</v>
          </cell>
          <cell r="AD22">
            <v>5126</v>
          </cell>
          <cell r="AE22">
            <v>5359</v>
          </cell>
          <cell r="AF22">
            <v>5537</v>
          </cell>
          <cell r="AG22">
            <v>5028</v>
          </cell>
          <cell r="AH22">
            <v>5444</v>
          </cell>
          <cell r="AI22">
            <v>5397</v>
          </cell>
          <cell r="AJ22">
            <v>4905</v>
          </cell>
          <cell r="AK22">
            <v>5275</v>
          </cell>
          <cell r="AL22">
            <v>4767</v>
          </cell>
          <cell r="AM22">
            <v>4933</v>
          </cell>
        </row>
        <row r="23">
          <cell r="A23" t="str">
            <v>MYLAN LABS, INC.</v>
          </cell>
          <cell r="B23" t="str">
            <v>BRANDED GENERIC</v>
          </cell>
          <cell r="C23" t="str">
            <v>TRx</v>
          </cell>
          <cell r="D23">
            <v>227533</v>
          </cell>
          <cell r="E23">
            <v>215276</v>
          </cell>
          <cell r="F23">
            <v>268479</v>
          </cell>
          <cell r="G23">
            <v>258989</v>
          </cell>
          <cell r="H23">
            <v>280519</v>
          </cell>
          <cell r="I23">
            <v>299896</v>
          </cell>
          <cell r="J23">
            <v>297427</v>
          </cell>
          <cell r="K23">
            <v>449977</v>
          </cell>
          <cell r="L23">
            <v>357089</v>
          </cell>
          <cell r="M23">
            <v>246676</v>
          </cell>
          <cell r="N23">
            <v>217181</v>
          </cell>
          <cell r="O23">
            <v>224242</v>
          </cell>
          <cell r="P23">
            <v>253143</v>
          </cell>
          <cell r="Q23">
            <v>249317</v>
          </cell>
          <cell r="R23">
            <v>301197</v>
          </cell>
          <cell r="S23">
            <v>287098</v>
          </cell>
          <cell r="T23">
            <v>316833</v>
          </cell>
          <cell r="U23">
            <v>324343</v>
          </cell>
          <cell r="V23">
            <v>335637</v>
          </cell>
          <cell r="W23">
            <v>498942</v>
          </cell>
          <cell r="X23">
            <v>356181</v>
          </cell>
          <cell r="Y23">
            <v>281566</v>
          </cell>
          <cell r="Z23">
            <v>233397</v>
          </cell>
          <cell r="AA23">
            <v>250711</v>
          </cell>
          <cell r="AB23">
            <v>273903</v>
          </cell>
          <cell r="AC23">
            <v>239441</v>
          </cell>
          <cell r="AD23">
            <v>277743</v>
          </cell>
          <cell r="AE23">
            <v>313724</v>
          </cell>
          <cell r="AF23">
            <v>342098</v>
          </cell>
          <cell r="AG23">
            <v>321360</v>
          </cell>
          <cell r="AH23">
            <v>360130</v>
          </cell>
          <cell r="AI23">
            <v>539201</v>
          </cell>
          <cell r="AJ23">
            <v>404070</v>
          </cell>
          <cell r="AK23">
            <v>317781</v>
          </cell>
          <cell r="AL23">
            <v>253900</v>
          </cell>
          <cell r="AM23">
            <v>260047</v>
          </cell>
        </row>
        <row r="24">
          <cell r="A24" t="str">
            <v>MYLAN LABS, INC.</v>
          </cell>
          <cell r="B24" t="str">
            <v>GENERIC</v>
          </cell>
          <cell r="C24" t="str">
            <v>TRx</v>
          </cell>
          <cell r="D24">
            <v>31925000</v>
          </cell>
          <cell r="E24">
            <v>28759312</v>
          </cell>
          <cell r="F24">
            <v>32772379</v>
          </cell>
          <cell r="G24">
            <v>30266125</v>
          </cell>
          <cell r="H24">
            <v>31098795</v>
          </cell>
          <cell r="I24">
            <v>30367488</v>
          </cell>
          <cell r="J24">
            <v>29221435</v>
          </cell>
          <cell r="K24">
            <v>30638285</v>
          </cell>
          <cell r="L24">
            <v>28961478</v>
          </cell>
          <cell r="M24">
            <v>29305595</v>
          </cell>
          <cell r="N24">
            <v>29282896</v>
          </cell>
          <cell r="O24">
            <v>29682597</v>
          </cell>
          <cell r="P24">
            <v>30079099</v>
          </cell>
          <cell r="Q24">
            <v>28684187</v>
          </cell>
          <cell r="R24">
            <v>30962619</v>
          </cell>
          <cell r="S24">
            <v>29402578</v>
          </cell>
          <cell r="T24">
            <v>30840124</v>
          </cell>
          <cell r="U24">
            <v>29878731</v>
          </cell>
          <cell r="V24">
            <v>30669044</v>
          </cell>
          <cell r="W24">
            <v>31466551</v>
          </cell>
          <cell r="X24">
            <v>29323164</v>
          </cell>
          <cell r="Y24">
            <v>32220912</v>
          </cell>
          <cell r="Z24">
            <v>30638116</v>
          </cell>
          <cell r="AA24">
            <v>30907972</v>
          </cell>
          <cell r="AB24">
            <v>31320622</v>
          </cell>
          <cell r="AC24">
            <v>27813510</v>
          </cell>
          <cell r="AD24">
            <v>29542728</v>
          </cell>
          <cell r="AE24">
            <v>29669915</v>
          </cell>
          <cell r="AF24">
            <v>29850231</v>
          </cell>
          <cell r="AG24">
            <v>28268884</v>
          </cell>
          <cell r="AH24">
            <v>30053972</v>
          </cell>
          <cell r="AI24">
            <v>29531268</v>
          </cell>
          <cell r="AJ24">
            <v>28576617</v>
          </cell>
          <cell r="AK24">
            <v>30102774</v>
          </cell>
          <cell r="AL24">
            <v>27748091</v>
          </cell>
          <cell r="AM24">
            <v>29033571</v>
          </cell>
        </row>
        <row r="25">
          <cell r="A25" t="str">
            <v>MYLAN LABS, INC.</v>
          </cell>
          <cell r="B25" t="str">
            <v>OTHER</v>
          </cell>
          <cell r="C25" t="str">
            <v>TRx</v>
          </cell>
          <cell r="D25">
            <v>123247</v>
          </cell>
          <cell r="E25">
            <v>122692</v>
          </cell>
          <cell r="F25">
            <v>157656</v>
          </cell>
          <cell r="G25">
            <v>154068</v>
          </cell>
          <cell r="H25">
            <v>164715</v>
          </cell>
          <cell r="I25">
            <v>149106</v>
          </cell>
          <cell r="J25">
            <v>134834</v>
          </cell>
          <cell r="K25">
            <v>141073</v>
          </cell>
          <cell r="L25">
            <v>137489</v>
          </cell>
          <cell r="M25">
            <v>134765</v>
          </cell>
          <cell r="N25">
            <v>133651</v>
          </cell>
          <cell r="O25">
            <v>128254</v>
          </cell>
          <cell r="P25">
            <v>137406</v>
          </cell>
          <cell r="Q25">
            <v>140530</v>
          </cell>
          <cell r="R25">
            <v>174665</v>
          </cell>
          <cell r="S25">
            <v>175175</v>
          </cell>
          <cell r="T25">
            <v>155270</v>
          </cell>
          <cell r="U25">
            <v>119601</v>
          </cell>
          <cell r="V25">
            <v>136483</v>
          </cell>
          <cell r="W25">
            <v>153724</v>
          </cell>
          <cell r="X25">
            <v>155573</v>
          </cell>
          <cell r="Y25">
            <v>166305</v>
          </cell>
          <cell r="Z25">
            <v>154390</v>
          </cell>
          <cell r="AA25">
            <v>153998</v>
          </cell>
          <cell r="AB25">
            <v>175140</v>
          </cell>
          <cell r="AC25">
            <v>172632</v>
          </cell>
          <cell r="AD25">
            <v>198917</v>
          </cell>
          <cell r="AE25">
            <v>233639</v>
          </cell>
          <cell r="AF25">
            <v>246887</v>
          </cell>
          <cell r="AG25">
            <v>200937</v>
          </cell>
          <cell r="AH25">
            <v>201787</v>
          </cell>
          <cell r="AI25">
            <v>215369</v>
          </cell>
          <cell r="AJ25">
            <v>218738</v>
          </cell>
          <cell r="AK25">
            <v>233890</v>
          </cell>
          <cell r="AL25">
            <v>205254</v>
          </cell>
          <cell r="AM25">
            <v>204589</v>
          </cell>
        </row>
        <row r="26">
          <cell r="A26" t="str">
            <v>PERRIGO INC</v>
          </cell>
          <cell r="B26" t="str">
            <v>BRAND</v>
          </cell>
          <cell r="C26" t="str">
            <v>TRx</v>
          </cell>
          <cell r="D26">
            <v>118</v>
          </cell>
          <cell r="E26">
            <v>152</v>
          </cell>
          <cell r="F26">
            <v>167</v>
          </cell>
          <cell r="G26">
            <v>175</v>
          </cell>
          <cell r="H26">
            <v>169</v>
          </cell>
          <cell r="I26">
            <v>138</v>
          </cell>
          <cell r="J26">
            <v>95</v>
          </cell>
          <cell r="K26">
            <v>82</v>
          </cell>
          <cell r="L26">
            <v>90</v>
          </cell>
          <cell r="M26">
            <v>104</v>
          </cell>
          <cell r="N26">
            <v>114</v>
          </cell>
          <cell r="O26">
            <v>106</v>
          </cell>
          <cell r="P26">
            <v>71</v>
          </cell>
          <cell r="Q26">
            <v>67</v>
          </cell>
          <cell r="R26">
            <v>58</v>
          </cell>
          <cell r="S26">
            <v>63</v>
          </cell>
          <cell r="T26">
            <v>53</v>
          </cell>
          <cell r="U26">
            <v>33</v>
          </cell>
          <cell r="V26">
            <v>28</v>
          </cell>
          <cell r="W26">
            <v>33</v>
          </cell>
          <cell r="X26">
            <v>28</v>
          </cell>
          <cell r="Y26">
            <v>45</v>
          </cell>
          <cell r="Z26">
            <v>42</v>
          </cell>
          <cell r="AA26">
            <v>32</v>
          </cell>
          <cell r="AB26">
            <v>66</v>
          </cell>
          <cell r="AC26">
            <v>37</v>
          </cell>
          <cell r="AD26">
            <v>45</v>
          </cell>
          <cell r="AE26">
            <v>38</v>
          </cell>
          <cell r="AF26">
            <v>105</v>
          </cell>
          <cell r="AG26">
            <v>124</v>
          </cell>
          <cell r="AH26">
            <v>98</v>
          </cell>
          <cell r="AI26">
            <v>96</v>
          </cell>
          <cell r="AJ26">
            <v>134</v>
          </cell>
          <cell r="AK26">
            <v>132</v>
          </cell>
          <cell r="AL26">
            <v>113</v>
          </cell>
          <cell r="AM26">
            <v>116</v>
          </cell>
        </row>
        <row r="27">
          <cell r="A27" t="str">
            <v>PERRIGO INC</v>
          </cell>
          <cell r="B27" t="str">
            <v>BRANDED GENERIC</v>
          </cell>
          <cell r="C27" t="str">
            <v>TRx</v>
          </cell>
          <cell r="D27">
            <v>172904</v>
          </cell>
          <cell r="E27">
            <v>155407</v>
          </cell>
          <cell r="F27">
            <v>178143</v>
          </cell>
          <cell r="G27">
            <v>165218</v>
          </cell>
          <cell r="H27">
            <v>176748</v>
          </cell>
          <cell r="I27">
            <v>187900</v>
          </cell>
          <cell r="J27">
            <v>182273</v>
          </cell>
          <cell r="K27">
            <v>192427</v>
          </cell>
          <cell r="L27">
            <v>174555</v>
          </cell>
          <cell r="M27">
            <v>171566</v>
          </cell>
          <cell r="N27">
            <v>167790</v>
          </cell>
          <cell r="O27">
            <v>167937</v>
          </cell>
          <cell r="P27">
            <v>168150</v>
          </cell>
          <cell r="Q27">
            <v>164083</v>
          </cell>
          <cell r="R27">
            <v>172142</v>
          </cell>
          <cell r="S27">
            <v>166064</v>
          </cell>
          <cell r="T27">
            <v>180838</v>
          </cell>
          <cell r="U27">
            <v>176912</v>
          </cell>
          <cell r="V27">
            <v>183520</v>
          </cell>
          <cell r="W27">
            <v>186421</v>
          </cell>
          <cell r="X27">
            <v>160134</v>
          </cell>
          <cell r="Y27">
            <v>149018</v>
          </cell>
          <cell r="Z27">
            <v>112168</v>
          </cell>
          <cell r="AA27">
            <v>123396</v>
          </cell>
          <cell r="AB27">
            <v>139307</v>
          </cell>
          <cell r="AC27">
            <v>124214</v>
          </cell>
          <cell r="AD27">
            <v>133559</v>
          </cell>
          <cell r="AE27">
            <v>138213</v>
          </cell>
          <cell r="AF27">
            <v>144332</v>
          </cell>
          <cell r="AG27">
            <v>137342</v>
          </cell>
          <cell r="AH27">
            <v>150436</v>
          </cell>
          <cell r="AI27">
            <v>145499</v>
          </cell>
          <cell r="AJ27">
            <v>136896</v>
          </cell>
          <cell r="AK27">
            <v>143659</v>
          </cell>
          <cell r="AL27">
            <v>128921</v>
          </cell>
          <cell r="AM27">
            <v>131142</v>
          </cell>
        </row>
        <row r="28">
          <cell r="A28" t="str">
            <v>PERRIGO INC</v>
          </cell>
          <cell r="B28" t="str">
            <v>GENERIC</v>
          </cell>
          <cell r="C28" t="str">
            <v>TRx</v>
          </cell>
          <cell r="D28">
            <v>2989273</v>
          </cell>
          <cell r="E28">
            <v>2880510</v>
          </cell>
          <cell r="F28">
            <v>3349081</v>
          </cell>
          <cell r="G28">
            <v>3103281</v>
          </cell>
          <cell r="H28">
            <v>3192802</v>
          </cell>
          <cell r="I28">
            <v>3341118</v>
          </cell>
          <cell r="J28">
            <v>3169980</v>
          </cell>
          <cell r="K28">
            <v>3514643</v>
          </cell>
          <cell r="L28">
            <v>3253589</v>
          </cell>
          <cell r="M28">
            <v>3215988</v>
          </cell>
          <cell r="N28">
            <v>3117868</v>
          </cell>
          <cell r="O28">
            <v>3118984</v>
          </cell>
          <cell r="P28">
            <v>3174155</v>
          </cell>
          <cell r="Q28">
            <v>3093533</v>
          </cell>
          <cell r="R28">
            <v>3319313</v>
          </cell>
          <cell r="S28">
            <v>3207793</v>
          </cell>
          <cell r="T28">
            <v>3374221</v>
          </cell>
          <cell r="U28">
            <v>3218798</v>
          </cell>
          <cell r="V28">
            <v>3229412</v>
          </cell>
          <cell r="W28">
            <v>3440426</v>
          </cell>
          <cell r="X28">
            <v>3134649</v>
          </cell>
          <cell r="Y28">
            <v>3424134</v>
          </cell>
          <cell r="Z28">
            <v>3175378</v>
          </cell>
          <cell r="AA28">
            <v>3002813</v>
          </cell>
          <cell r="AB28">
            <v>3305415</v>
          </cell>
          <cell r="AC28">
            <v>3106202</v>
          </cell>
          <cell r="AD28">
            <v>3420258</v>
          </cell>
          <cell r="AE28">
            <v>3507542</v>
          </cell>
          <cell r="AF28">
            <v>3536223</v>
          </cell>
          <cell r="AG28">
            <v>3210068</v>
          </cell>
          <cell r="AH28">
            <v>3400273</v>
          </cell>
          <cell r="AI28">
            <v>3404420</v>
          </cell>
          <cell r="AJ28">
            <v>3219842</v>
          </cell>
          <cell r="AK28">
            <v>3468739</v>
          </cell>
          <cell r="AL28">
            <v>3195898</v>
          </cell>
          <cell r="AM28">
            <v>3281782</v>
          </cell>
        </row>
        <row r="29">
          <cell r="A29" t="str">
            <v>PERRIGO INC</v>
          </cell>
          <cell r="B29" t="str">
            <v>OTHER</v>
          </cell>
          <cell r="C29" t="str">
            <v>TRx</v>
          </cell>
          <cell r="D29">
            <v>65342</v>
          </cell>
          <cell r="E29">
            <v>61432</v>
          </cell>
          <cell r="F29">
            <v>69288</v>
          </cell>
          <cell r="G29">
            <v>62711</v>
          </cell>
          <cell r="H29">
            <v>67731</v>
          </cell>
          <cell r="I29">
            <v>69695</v>
          </cell>
          <cell r="J29">
            <v>66305</v>
          </cell>
          <cell r="K29">
            <v>74066</v>
          </cell>
          <cell r="L29">
            <v>76995</v>
          </cell>
          <cell r="M29">
            <v>78867</v>
          </cell>
          <cell r="N29">
            <v>82247</v>
          </cell>
          <cell r="O29">
            <v>88686</v>
          </cell>
          <cell r="P29">
            <v>93604</v>
          </cell>
          <cell r="Q29">
            <v>95308</v>
          </cell>
          <cell r="R29">
            <v>110632</v>
          </cell>
          <cell r="S29">
            <v>112205</v>
          </cell>
          <cell r="T29">
            <v>118501</v>
          </cell>
          <cell r="U29">
            <v>110751</v>
          </cell>
          <cell r="V29">
            <v>110220</v>
          </cell>
          <cell r="W29">
            <v>116905</v>
          </cell>
          <cell r="X29">
            <v>110050</v>
          </cell>
          <cell r="Y29">
            <v>121020</v>
          </cell>
          <cell r="Z29">
            <v>114188</v>
          </cell>
          <cell r="AA29">
            <v>114533</v>
          </cell>
          <cell r="AB29">
            <v>120350</v>
          </cell>
          <cell r="AC29">
            <v>111550</v>
          </cell>
          <cell r="AD29">
            <v>123501</v>
          </cell>
          <cell r="AE29">
            <v>132520</v>
          </cell>
          <cell r="AF29">
            <v>136241</v>
          </cell>
          <cell r="AG29">
            <v>119142</v>
          </cell>
          <cell r="AH29">
            <v>121640</v>
          </cell>
          <cell r="AI29">
            <v>122011</v>
          </cell>
          <cell r="AJ29">
            <v>120671</v>
          </cell>
          <cell r="AK29">
            <v>125924</v>
          </cell>
          <cell r="AL29">
            <v>115449</v>
          </cell>
          <cell r="AM29">
            <v>119467</v>
          </cell>
        </row>
        <row r="30">
          <cell r="A30" t="str">
            <v>TEVA PHARM USA</v>
          </cell>
          <cell r="B30" t="str">
            <v>BRAND</v>
          </cell>
          <cell r="C30" t="str">
            <v>TRx</v>
          </cell>
          <cell r="D30">
            <v>333634</v>
          </cell>
          <cell r="E30">
            <v>310635</v>
          </cell>
          <cell r="F30">
            <v>358249</v>
          </cell>
          <cell r="G30">
            <v>330859</v>
          </cell>
          <cell r="H30">
            <v>339447</v>
          </cell>
          <cell r="I30">
            <v>343103</v>
          </cell>
          <cell r="J30">
            <v>323497</v>
          </cell>
          <cell r="K30">
            <v>347722</v>
          </cell>
          <cell r="L30">
            <v>324922</v>
          </cell>
          <cell r="M30">
            <v>322834</v>
          </cell>
          <cell r="N30">
            <v>320904</v>
          </cell>
          <cell r="O30">
            <v>325061</v>
          </cell>
          <cell r="P30">
            <v>308092</v>
          </cell>
          <cell r="Q30">
            <v>299319</v>
          </cell>
          <cell r="R30">
            <v>313501</v>
          </cell>
          <cell r="S30">
            <v>258117</v>
          </cell>
          <cell r="T30">
            <v>254455</v>
          </cell>
          <cell r="U30">
            <v>234940</v>
          </cell>
          <cell r="V30">
            <v>234673</v>
          </cell>
          <cell r="W30">
            <v>233355</v>
          </cell>
          <cell r="X30">
            <v>208581</v>
          </cell>
          <cell r="Y30">
            <v>229224</v>
          </cell>
          <cell r="Z30">
            <v>213065</v>
          </cell>
          <cell r="AA30">
            <v>210517</v>
          </cell>
          <cell r="AB30">
            <v>215349</v>
          </cell>
          <cell r="AC30">
            <v>190366</v>
          </cell>
          <cell r="AD30">
            <v>203840</v>
          </cell>
          <cell r="AE30">
            <v>208299</v>
          </cell>
          <cell r="AF30">
            <v>209115</v>
          </cell>
          <cell r="AG30">
            <v>195862</v>
          </cell>
          <cell r="AH30">
            <v>207701</v>
          </cell>
          <cell r="AI30">
            <v>199819</v>
          </cell>
          <cell r="AJ30">
            <v>190288</v>
          </cell>
          <cell r="AK30">
            <v>202553</v>
          </cell>
          <cell r="AL30">
            <v>182128</v>
          </cell>
          <cell r="AM30">
            <v>198234</v>
          </cell>
        </row>
        <row r="31">
          <cell r="A31" t="str">
            <v>TEVA PHARM USA</v>
          </cell>
          <cell r="B31" t="str">
            <v>BRANDED GENERIC</v>
          </cell>
          <cell r="C31" t="str">
            <v>TRx</v>
          </cell>
          <cell r="D31">
            <v>5418079</v>
          </cell>
          <cell r="E31">
            <v>5058818</v>
          </cell>
          <cell r="F31">
            <v>5621201</v>
          </cell>
          <cell r="G31">
            <v>5204656</v>
          </cell>
          <cell r="H31">
            <v>5387290</v>
          </cell>
          <cell r="I31">
            <v>5171847</v>
          </cell>
          <cell r="J31">
            <v>4858449</v>
          </cell>
          <cell r="K31">
            <v>5266300</v>
          </cell>
          <cell r="L31">
            <v>5205622</v>
          </cell>
          <cell r="M31">
            <v>5465852</v>
          </cell>
          <cell r="N31">
            <v>5563996</v>
          </cell>
          <cell r="O31">
            <v>5653551</v>
          </cell>
          <cell r="P31">
            <v>5689606</v>
          </cell>
          <cell r="Q31">
            <v>5428213</v>
          </cell>
          <cell r="R31">
            <v>5681220</v>
          </cell>
          <cell r="S31">
            <v>5332510</v>
          </cell>
          <cell r="T31">
            <v>5472553</v>
          </cell>
          <cell r="U31">
            <v>5022755</v>
          </cell>
          <cell r="V31">
            <v>5042254</v>
          </cell>
          <cell r="W31">
            <v>5366064</v>
          </cell>
          <cell r="X31">
            <v>4968718</v>
          </cell>
          <cell r="Y31">
            <v>5359472</v>
          </cell>
          <cell r="Z31">
            <v>5112590</v>
          </cell>
          <cell r="AA31">
            <v>5300194</v>
          </cell>
          <cell r="AB31">
            <v>5750464</v>
          </cell>
          <cell r="AC31">
            <v>4802723</v>
          </cell>
          <cell r="AD31">
            <v>5081559</v>
          </cell>
          <cell r="AE31">
            <v>4914781</v>
          </cell>
          <cell r="AF31">
            <v>4916174</v>
          </cell>
          <cell r="AG31">
            <v>4565389</v>
          </cell>
          <cell r="AH31">
            <v>4770693</v>
          </cell>
          <cell r="AI31">
            <v>5015447</v>
          </cell>
          <cell r="AJ31">
            <v>4931749</v>
          </cell>
          <cell r="AK31">
            <v>5246589</v>
          </cell>
          <cell r="AL31">
            <v>4956938</v>
          </cell>
          <cell r="AM31">
            <v>5316830</v>
          </cell>
        </row>
        <row r="32">
          <cell r="A32" t="str">
            <v>TEVA PHARM USA</v>
          </cell>
          <cell r="B32" t="str">
            <v>GENERIC</v>
          </cell>
          <cell r="C32" t="str">
            <v>TRx</v>
          </cell>
          <cell r="D32">
            <v>47423916</v>
          </cell>
          <cell r="E32">
            <v>44226203</v>
          </cell>
          <cell r="F32">
            <v>46916466</v>
          </cell>
          <cell r="G32">
            <v>40884327</v>
          </cell>
          <cell r="H32">
            <v>41322342</v>
          </cell>
          <cell r="I32">
            <v>39012642</v>
          </cell>
          <cell r="J32">
            <v>36238717</v>
          </cell>
          <cell r="K32">
            <v>38492833</v>
          </cell>
          <cell r="L32">
            <v>37413089</v>
          </cell>
          <cell r="M32">
            <v>37886589</v>
          </cell>
          <cell r="N32">
            <v>38699276</v>
          </cell>
          <cell r="O32">
            <v>39438860</v>
          </cell>
          <cell r="P32">
            <v>39478492</v>
          </cell>
          <cell r="Q32">
            <v>38738779</v>
          </cell>
          <cell r="R32">
            <v>40700263</v>
          </cell>
          <cell r="S32">
            <v>39938738</v>
          </cell>
          <cell r="T32">
            <v>42361490</v>
          </cell>
          <cell r="U32">
            <v>40047828</v>
          </cell>
          <cell r="V32">
            <v>40674325</v>
          </cell>
          <cell r="W32">
            <v>42601359</v>
          </cell>
          <cell r="X32">
            <v>40434060</v>
          </cell>
          <cell r="Y32">
            <v>44809534</v>
          </cell>
          <cell r="Z32">
            <v>43169562</v>
          </cell>
          <cell r="AA32">
            <v>44664437</v>
          </cell>
          <cell r="AB32">
            <v>46944638</v>
          </cell>
          <cell r="AC32">
            <v>41191492</v>
          </cell>
          <cell r="AD32">
            <v>43546889</v>
          </cell>
          <cell r="AE32">
            <v>43221027</v>
          </cell>
          <cell r="AF32">
            <v>42853451</v>
          </cell>
          <cell r="AG32">
            <v>38754031</v>
          </cell>
          <cell r="AH32">
            <v>40470970</v>
          </cell>
          <cell r="AI32">
            <v>39623704</v>
          </cell>
          <cell r="AJ32">
            <v>38509783</v>
          </cell>
          <cell r="AK32">
            <v>41401634</v>
          </cell>
          <cell r="AL32">
            <v>38523230</v>
          </cell>
          <cell r="AM32">
            <v>41351499</v>
          </cell>
        </row>
        <row r="33">
          <cell r="A33" t="str">
            <v>TEVA PHARM USA</v>
          </cell>
          <cell r="B33" t="str">
            <v>OTHER</v>
          </cell>
          <cell r="C33" t="str">
            <v>TRx</v>
          </cell>
          <cell r="D33">
            <v>345454</v>
          </cell>
          <cell r="E33">
            <v>317698</v>
          </cell>
          <cell r="F33">
            <v>343360</v>
          </cell>
          <cell r="G33">
            <v>304625</v>
          </cell>
          <cell r="H33">
            <v>301307</v>
          </cell>
          <cell r="I33">
            <v>292797</v>
          </cell>
          <cell r="J33">
            <v>273011</v>
          </cell>
          <cell r="K33">
            <v>284418</v>
          </cell>
          <cell r="L33">
            <v>255439</v>
          </cell>
          <cell r="M33">
            <v>251708</v>
          </cell>
          <cell r="N33">
            <v>247149</v>
          </cell>
          <cell r="O33">
            <v>254620</v>
          </cell>
          <cell r="P33">
            <v>256933</v>
          </cell>
          <cell r="Q33">
            <v>244410</v>
          </cell>
          <cell r="R33">
            <v>252549</v>
          </cell>
          <cell r="S33">
            <v>237224</v>
          </cell>
          <cell r="T33">
            <v>239167</v>
          </cell>
          <cell r="U33">
            <v>223610</v>
          </cell>
          <cell r="V33">
            <v>227542</v>
          </cell>
          <cell r="W33">
            <v>230259</v>
          </cell>
          <cell r="X33">
            <v>207239</v>
          </cell>
          <cell r="Y33">
            <v>229521</v>
          </cell>
          <cell r="Z33">
            <v>218001</v>
          </cell>
          <cell r="AA33">
            <v>219092</v>
          </cell>
          <cell r="AB33">
            <v>232062</v>
          </cell>
          <cell r="AC33">
            <v>207171</v>
          </cell>
          <cell r="AD33">
            <v>214027</v>
          </cell>
          <cell r="AE33">
            <v>214561</v>
          </cell>
          <cell r="AF33">
            <v>211591</v>
          </cell>
          <cell r="AG33">
            <v>199878</v>
          </cell>
          <cell r="AH33">
            <v>217345</v>
          </cell>
          <cell r="AI33">
            <v>196134</v>
          </cell>
          <cell r="AJ33">
            <v>159574</v>
          </cell>
          <cell r="AK33">
            <v>134355</v>
          </cell>
          <cell r="AL33">
            <v>102274</v>
          </cell>
          <cell r="AM33">
            <v>87922</v>
          </cell>
        </row>
        <row r="37">
          <cell r="A37" t="str">
            <v>TRx</v>
          </cell>
        </row>
        <row r="39">
          <cell r="B39" t="str">
            <v>Mylan</v>
          </cell>
          <cell r="D39">
            <v>31925000</v>
          </cell>
          <cell r="E39">
            <v>28759312</v>
          </cell>
          <cell r="F39">
            <v>32772379</v>
          </cell>
          <cell r="G39">
            <v>30266125</v>
          </cell>
          <cell r="H39">
            <v>31098795</v>
          </cell>
          <cell r="I39">
            <v>30367488</v>
          </cell>
          <cell r="J39">
            <v>29221435</v>
          </cell>
          <cell r="K39">
            <v>30638285</v>
          </cell>
          <cell r="L39">
            <v>28961478</v>
          </cell>
          <cell r="M39">
            <v>29305595</v>
          </cell>
          <cell r="N39">
            <v>29282896</v>
          </cell>
          <cell r="O39">
            <v>29682597</v>
          </cell>
          <cell r="P39">
            <v>30079099</v>
          </cell>
          <cell r="Q39">
            <v>28684187</v>
          </cell>
          <cell r="R39">
            <v>30962619</v>
          </cell>
          <cell r="S39">
            <v>29402578</v>
          </cell>
          <cell r="T39">
            <v>30840124</v>
          </cell>
          <cell r="U39">
            <v>29878731</v>
          </cell>
          <cell r="V39">
            <v>30669044</v>
          </cell>
          <cell r="W39">
            <v>31466551</v>
          </cell>
          <cell r="X39">
            <v>29323164</v>
          </cell>
          <cell r="Y39">
            <v>32220912</v>
          </cell>
          <cell r="Z39">
            <v>30638116</v>
          </cell>
          <cell r="AA39">
            <v>30907972</v>
          </cell>
          <cell r="AB39">
            <v>31320622</v>
          </cell>
          <cell r="AC39">
            <v>27813510</v>
          </cell>
          <cell r="AD39">
            <v>29542728</v>
          </cell>
          <cell r="AE39">
            <v>29669915</v>
          </cell>
          <cell r="AF39">
            <v>29850231</v>
          </cell>
          <cell r="AG39">
            <v>28268884</v>
          </cell>
          <cell r="AH39">
            <v>30053972</v>
          </cell>
          <cell r="AI39">
            <v>29531268</v>
          </cell>
          <cell r="AJ39">
            <v>28576617</v>
          </cell>
          <cell r="AK39">
            <v>30102774</v>
          </cell>
          <cell r="AL39">
            <v>27748091</v>
          </cell>
          <cell r="AM39">
            <v>29033571</v>
          </cell>
        </row>
        <row r="40">
          <cell r="B40" t="str">
            <v>Teva</v>
          </cell>
          <cell r="D40">
            <v>47423916</v>
          </cell>
          <cell r="E40">
            <v>44226203</v>
          </cell>
          <cell r="F40">
            <v>46916466</v>
          </cell>
          <cell r="G40">
            <v>40884327</v>
          </cell>
          <cell r="H40">
            <v>41322342</v>
          </cell>
          <cell r="I40">
            <v>39012642</v>
          </cell>
          <cell r="J40">
            <v>36238717</v>
          </cell>
          <cell r="K40">
            <v>38492833</v>
          </cell>
          <cell r="L40">
            <v>37413089</v>
          </cell>
          <cell r="M40">
            <v>37886589</v>
          </cell>
          <cell r="N40">
            <v>38699276</v>
          </cell>
          <cell r="O40">
            <v>39438860</v>
          </cell>
          <cell r="P40">
            <v>39478492</v>
          </cell>
          <cell r="Q40">
            <v>38738779</v>
          </cell>
          <cell r="R40">
            <v>40700263</v>
          </cell>
          <cell r="S40">
            <v>39938738</v>
          </cell>
          <cell r="T40">
            <v>42361490</v>
          </cell>
          <cell r="U40">
            <v>40047828</v>
          </cell>
          <cell r="V40">
            <v>40674325</v>
          </cell>
          <cell r="W40">
            <v>42601359</v>
          </cell>
          <cell r="X40">
            <v>40434060</v>
          </cell>
          <cell r="Y40">
            <v>44809534</v>
          </cell>
          <cell r="Z40">
            <v>43169562</v>
          </cell>
          <cell r="AA40">
            <v>44664437</v>
          </cell>
          <cell r="AB40">
            <v>46944638</v>
          </cell>
          <cell r="AC40">
            <v>41191492</v>
          </cell>
          <cell r="AD40">
            <v>43546889</v>
          </cell>
          <cell r="AE40">
            <v>43221027</v>
          </cell>
          <cell r="AF40">
            <v>42853451</v>
          </cell>
          <cell r="AG40">
            <v>38754031</v>
          </cell>
          <cell r="AH40">
            <v>40470970</v>
          </cell>
          <cell r="AI40">
            <v>39623704</v>
          </cell>
          <cell r="AJ40">
            <v>38509783</v>
          </cell>
          <cell r="AK40">
            <v>41401634</v>
          </cell>
          <cell r="AL40">
            <v>38523230</v>
          </cell>
          <cell r="AM40">
            <v>41351499</v>
          </cell>
        </row>
        <row r="41">
          <cell r="B41" t="str">
            <v>Proforma Actavis (Watson+Actavis)</v>
          </cell>
          <cell r="D41">
            <v>22101115</v>
          </cell>
          <cell r="E41">
            <v>20835385</v>
          </cell>
          <cell r="F41">
            <v>23811311</v>
          </cell>
          <cell r="G41">
            <v>22023027</v>
          </cell>
          <cell r="H41">
            <v>23347493</v>
          </cell>
          <cell r="I41">
            <v>24014379</v>
          </cell>
          <cell r="J41">
            <v>22896392</v>
          </cell>
          <cell r="K41">
            <v>24357938</v>
          </cell>
          <cell r="L41">
            <v>22981958</v>
          </cell>
          <cell r="M41">
            <v>22945245</v>
          </cell>
          <cell r="N41">
            <v>23187264</v>
          </cell>
          <cell r="O41">
            <v>25028473</v>
          </cell>
          <cell r="P41">
            <v>24401469</v>
          </cell>
          <cell r="Q41">
            <v>23366693</v>
          </cell>
          <cell r="R41">
            <v>24636063</v>
          </cell>
          <cell r="S41">
            <v>23515698</v>
          </cell>
          <cell r="T41">
            <v>24879569</v>
          </cell>
          <cell r="U41">
            <v>23778578</v>
          </cell>
          <cell r="V41">
            <v>23913858</v>
          </cell>
          <cell r="W41">
            <v>24793251</v>
          </cell>
          <cell r="X41">
            <v>22807561</v>
          </cell>
          <cell r="Y41">
            <v>24630311</v>
          </cell>
          <cell r="Z41">
            <v>23190201</v>
          </cell>
          <cell r="AA41">
            <v>23530169</v>
          </cell>
          <cell r="AB41">
            <v>24838490</v>
          </cell>
          <cell r="AC41">
            <v>21790720</v>
          </cell>
          <cell r="AD41">
            <v>22657636</v>
          </cell>
          <cell r="AE41">
            <v>22212787</v>
          </cell>
          <cell r="AF41">
            <v>22574283</v>
          </cell>
          <cell r="AG41">
            <v>20713223</v>
          </cell>
          <cell r="AH41">
            <v>21954179</v>
          </cell>
          <cell r="AI41">
            <v>21413022</v>
          </cell>
          <cell r="AJ41">
            <v>20461700</v>
          </cell>
          <cell r="AK41">
            <v>22081873</v>
          </cell>
          <cell r="AL41">
            <v>19389145</v>
          </cell>
          <cell r="AM41">
            <v>19937407</v>
          </cell>
        </row>
        <row r="42">
          <cell r="B42" t="str">
            <v>Perrigo (incl. Paddock from Aug-11)</v>
          </cell>
          <cell r="D42">
            <v>2128386</v>
          </cell>
          <cell r="E42">
            <v>2173962</v>
          </cell>
          <cell r="F42">
            <v>2089694</v>
          </cell>
          <cell r="G42">
            <v>2403071</v>
          </cell>
          <cell r="H42">
            <v>2214086</v>
          </cell>
          <cell r="I42">
            <v>2264303</v>
          </cell>
          <cell r="J42">
            <v>2375636</v>
          </cell>
          <cell r="K42">
            <v>3514643</v>
          </cell>
          <cell r="L42">
            <v>3253589</v>
          </cell>
          <cell r="M42">
            <v>3215988</v>
          </cell>
          <cell r="N42">
            <v>3117868</v>
          </cell>
          <cell r="O42">
            <v>3118984</v>
          </cell>
          <cell r="P42">
            <v>3174155</v>
          </cell>
          <cell r="Q42">
            <v>3093533</v>
          </cell>
          <cell r="R42">
            <v>3319313</v>
          </cell>
          <cell r="S42">
            <v>3207793</v>
          </cell>
          <cell r="T42">
            <v>3374221</v>
          </cell>
          <cell r="U42">
            <v>3218798</v>
          </cell>
          <cell r="V42">
            <v>3229412</v>
          </cell>
          <cell r="W42">
            <v>3440426</v>
          </cell>
          <cell r="X42">
            <v>3134649</v>
          </cell>
          <cell r="Y42">
            <v>3424134</v>
          </cell>
          <cell r="Z42">
            <v>3175378</v>
          </cell>
          <cell r="AA42">
            <v>3002813</v>
          </cell>
          <cell r="AB42">
            <v>3305415</v>
          </cell>
          <cell r="AC42">
            <v>3106202</v>
          </cell>
          <cell r="AD42">
            <v>3420258</v>
          </cell>
          <cell r="AE42">
            <v>3507542</v>
          </cell>
          <cell r="AF42">
            <v>3536223</v>
          </cell>
          <cell r="AG42">
            <v>3210068</v>
          </cell>
          <cell r="AH42">
            <v>3400273</v>
          </cell>
          <cell r="AI42">
            <v>3404420</v>
          </cell>
          <cell r="AJ42">
            <v>3219842</v>
          </cell>
          <cell r="AK42">
            <v>3468739</v>
          </cell>
          <cell r="AL42">
            <v>3195898</v>
          </cell>
          <cell r="AM42">
            <v>3281782</v>
          </cell>
          <cell r="AN42" t="str">
            <v>Ex-paddock till Jul-11</v>
          </cell>
        </row>
        <row r="44">
          <cell r="B44" t="str">
            <v>YOY</v>
          </cell>
        </row>
        <row r="45">
          <cell r="B45" t="str">
            <v>Mylan</v>
          </cell>
          <cell r="P45">
            <v>-5.7819921691464327E-2</v>
          </cell>
          <cell r="Q45">
            <v>-2.6121973988807445E-3</v>
          </cell>
          <cell r="R45">
            <v>-5.5222112499065168E-2</v>
          </cell>
          <cell r="S45">
            <v>-2.8531799164908E-2</v>
          </cell>
          <cell r="T45">
            <v>-8.3177177765247912E-3</v>
          </cell>
          <cell r="U45">
            <v>-1.6094745801825905E-2</v>
          </cell>
          <cell r="V45">
            <v>4.9539285117243592E-2</v>
          </cell>
          <cell r="W45">
            <v>2.7033693302350281E-2</v>
          </cell>
          <cell r="X45">
            <v>1.2488520095555788E-2</v>
          </cell>
          <cell r="Y45">
            <v>9.9479877477321343E-2</v>
          </cell>
          <cell r="Z45">
            <v>4.6280258619229464E-2</v>
          </cell>
          <cell r="AA45">
            <v>4.1282607448398068E-2</v>
          </cell>
          <cell r="AB45">
            <v>4.1275272241366068E-2</v>
          </cell>
          <cell r="AC45">
            <v>-3.0353901959989327E-2</v>
          </cell>
          <cell r="AD45">
            <v>-4.5858233116520264E-2</v>
          </cell>
          <cell r="AE45">
            <v>9.092297961083462E-3</v>
          </cell>
          <cell r="AF45">
            <v>-3.2097568738698956E-2</v>
          </cell>
          <cell r="AG45">
            <v>-5.3879363216597143E-2</v>
          </cell>
          <cell r="AH45">
            <v>-2.00551409427695E-2</v>
          </cell>
          <cell r="AI45">
            <v>-6.1502863787009865E-2</v>
          </cell>
          <cell r="AJ45">
            <v>-2.5459292182794413E-2</v>
          </cell>
          <cell r="AK45">
            <v>-6.5737990284073899E-2</v>
          </cell>
          <cell r="AL45">
            <v>-9.4327764801203862E-2</v>
          </cell>
          <cell r="AM45">
            <v>-6.0644580627936429E-2</v>
          </cell>
        </row>
        <row r="46">
          <cell r="B46" t="str">
            <v>Teva</v>
          </cell>
          <cell r="P46">
            <v>-0.16754044520490463</v>
          </cell>
          <cell r="Q46">
            <v>-0.12407630833693772</v>
          </cell>
          <cell r="R46">
            <v>-0.13249512441964406</v>
          </cell>
          <cell r="S46">
            <v>-2.3128398322418309E-2</v>
          </cell>
          <cell r="T46">
            <v>2.5147364590322629E-2</v>
          </cell>
          <cell r="U46">
            <v>2.6534629467032778E-2</v>
          </cell>
          <cell r="V46">
            <v>0.12239969753896096</v>
          </cell>
          <cell r="W46">
            <v>0.10673483035140596</v>
          </cell>
          <cell r="X46">
            <v>8.0746366599133257E-2</v>
          </cell>
          <cell r="Y46">
            <v>0.18272811521776222</v>
          </cell>
          <cell r="Z46">
            <v>0.11551342717626034</v>
          </cell>
          <cell r="AA46">
            <v>0.13249817565720723</v>
          </cell>
          <cell r="AB46">
            <v>0.18911933110312318</v>
          </cell>
          <cell r="AC46">
            <v>6.3314153499778536E-2</v>
          </cell>
          <cell r="AD46">
            <v>6.9941218807357597E-2</v>
          </cell>
          <cell r="AE46">
            <v>8.2183092515341949E-2</v>
          </cell>
          <cell r="AF46">
            <v>1.1613401700459436E-2</v>
          </cell>
          <cell r="AG46">
            <v>-3.2306296361440667E-2</v>
          </cell>
          <cell r="AH46">
            <v>-4.9995912654973163E-3</v>
          </cell>
          <cell r="AI46">
            <v>-6.9895774921170939E-2</v>
          </cell>
          <cell r="AJ46">
            <v>-4.7590496724790876E-2</v>
          </cell>
          <cell r="AK46">
            <v>-7.6053011397083536E-2</v>
          </cell>
          <cell r="AL46">
            <v>-0.10762981565576224</v>
          </cell>
          <cell r="AM46">
            <v>-7.4173956340253477E-2</v>
          </cell>
        </row>
        <row r="47">
          <cell r="B47" t="str">
            <v>Proforma Actavis (Watson+Actavis)</v>
          </cell>
          <cell r="P47">
            <v>0.10408316503488635</v>
          </cell>
          <cell r="Q47">
            <v>0.12149081958408736</v>
          </cell>
          <cell r="R47">
            <v>3.4636984078701083E-2</v>
          </cell>
          <cell r="S47">
            <v>6.7777740089952188E-2</v>
          </cell>
          <cell r="T47">
            <v>6.562057862058257E-2</v>
          </cell>
          <cell r="U47">
            <v>-9.8191587631726307E-3</v>
          </cell>
          <cell r="V47">
            <v>4.4437831078363743E-2</v>
          </cell>
          <cell r="W47">
            <v>1.7871504558390816E-2</v>
          </cell>
          <cell r="X47">
            <v>-7.58843089000516E-3</v>
          </cell>
          <cell r="Y47">
            <v>7.3438570823715299E-2</v>
          </cell>
          <cell r="Z47">
            <v>1.2666436195307718E-4</v>
          </cell>
          <cell r="AA47">
            <v>-5.9863979716221594E-2</v>
          </cell>
          <cell r="AB47">
            <v>1.790961847419914E-2</v>
          </cell>
          <cell r="AC47">
            <v>-6.7445273492487745E-2</v>
          </cell>
          <cell r="AD47">
            <v>-8.0306134953462283E-2</v>
          </cell>
          <cell r="AE47">
            <v>-5.54060100618744E-2</v>
          </cell>
          <cell r="AF47">
            <v>-9.2657794835593776E-2</v>
          </cell>
          <cell r="AG47">
            <v>-0.12891246061896555</v>
          </cell>
          <cell r="AH47">
            <v>-8.1947421449102831E-2</v>
          </cell>
          <cell r="AI47">
            <v>-0.13633665871409928</v>
          </cell>
          <cell r="AJ47">
            <v>-0.10285453144244583</v>
          </cell>
          <cell r="AK47">
            <v>-0.10346755264275798</v>
          </cell>
          <cell r="AL47">
            <v>-0.16390785056153678</v>
          </cell>
          <cell r="AM47">
            <v>-0.15268747113546022</v>
          </cell>
        </row>
        <row r="48">
          <cell r="B48" t="str">
            <v>Perrigo (incl. Paddock from Aug-11)</v>
          </cell>
          <cell r="P48">
            <v>0.49134367544233037</v>
          </cell>
          <cell r="Q48">
            <v>0.42299313419461804</v>
          </cell>
          <cell r="R48">
            <v>0.58842060129377805</v>
          </cell>
          <cell r="S48">
            <v>0.33487233627304391</v>
          </cell>
          <cell r="T48">
            <v>0.52397919502675139</v>
          </cell>
          <cell r="U48">
            <v>0.42154031505500811</v>
          </cell>
          <cell r="V48">
            <v>0.35938839115083288</v>
          </cell>
          <cell r="W48">
            <v>-2.1116511691230078E-2</v>
          </cell>
          <cell r="X48">
            <v>-3.6556553393806035E-2</v>
          </cell>
          <cell r="Y48">
            <v>6.4722256426329894E-2</v>
          </cell>
          <cell r="Z48">
            <v>1.8445296593698091E-2</v>
          </cell>
          <cell r="AA48">
            <v>-3.7246423835454068E-2</v>
          </cell>
          <cell r="AB48">
            <v>4.1352737972783382E-2</v>
          </cell>
          <cell r="AC48">
            <v>4.0953175543949616E-3</v>
          </cell>
          <cell r="AD48">
            <v>3.0411413446095548E-2</v>
          </cell>
          <cell r="AE48">
            <v>9.3443997165652437E-2</v>
          </cell>
          <cell r="AF48">
            <v>4.8011674398327875E-2</v>
          </cell>
          <cell r="AG48">
            <v>-2.7121925638079469E-3</v>
          </cell>
          <cell r="AH48">
            <v>5.290777392293089E-2</v>
          </cell>
          <cell r="AI48">
            <v>-1.0465564438822406E-2</v>
          </cell>
          <cell r="AJ48">
            <v>2.7177843516132061E-2</v>
          </cell>
          <cell r="AK48">
            <v>1.3026651410254386E-2</v>
          </cell>
          <cell r="AL48">
            <v>6.4622227652897379E-3</v>
          </cell>
          <cell r="AM48">
            <v>9.2902555037559731E-2</v>
          </cell>
        </row>
        <row r="50">
          <cell r="B50" t="str">
            <v>3-month rolling</v>
          </cell>
        </row>
        <row r="51">
          <cell r="B51" t="str">
            <v>Mylan</v>
          </cell>
          <cell r="R51">
            <v>-3.9919945378763755E-2</v>
          </cell>
          <cell r="S51">
            <v>-2.9940058704664652E-2</v>
          </cell>
          <cell r="T51">
            <v>-3.1145762956296452E-2</v>
          </cell>
          <cell r="U51">
            <v>-1.7561677875064574E-2</v>
          </cell>
          <cell r="V51">
            <v>7.7207919158357452E-3</v>
          </cell>
          <cell r="W51">
            <v>1.9806863579331813E-2</v>
          </cell>
          <cell r="X51">
            <v>2.9695174793746837E-2</v>
          </cell>
          <cell r="Y51">
            <v>4.6175720927865704E-2</v>
          </cell>
          <cell r="Z51">
            <v>5.2909476187250171E-2</v>
          </cell>
          <cell r="AA51">
            <v>6.2261745318013872E-2</v>
          </cell>
          <cell r="AB51">
            <v>4.2923639876973008E-2</v>
          </cell>
          <cell r="AC51">
            <v>1.8047431331540853E-2</v>
          </cell>
          <cell r="AD51">
            <v>-1.1691662513741208E-2</v>
          </cell>
          <cell r="AE51">
            <v>-2.2720325611685355E-2</v>
          </cell>
          <cell r="AF51">
            <v>-2.3490372891730726E-2</v>
          </cell>
          <cell r="AG51">
            <v>-2.588066925211896E-2</v>
          </cell>
          <cell r="AH51">
            <v>-3.5177655194808644E-2</v>
          </cell>
          <cell r="AI51">
            <v>-4.5212546576714585E-2</v>
          </cell>
          <cell r="AJ51">
            <v>-3.6047963432348729E-2</v>
          </cell>
          <cell r="AK51">
            <v>-5.1606662107546053E-2</v>
          </cell>
          <cell r="AL51">
            <v>-6.2427567354874758E-2</v>
          </cell>
          <cell r="AM51">
            <v>-7.3400706005311012E-2</v>
          </cell>
        </row>
        <row r="52">
          <cell r="B52" t="str">
            <v>Teva</v>
          </cell>
          <cell r="R52">
            <v>-0.14180223175738937</v>
          </cell>
          <cell r="S52">
            <v>-9.5807799792703041E-2</v>
          </cell>
          <cell r="T52">
            <v>-4.7417095317581981E-2</v>
          </cell>
          <cell r="U52">
            <v>9.3115939258225922E-3</v>
          </cell>
          <cell r="V52">
            <v>5.5844002070415621E-2</v>
          </cell>
          <cell r="W52">
            <v>8.4218102318578181E-2</v>
          </cell>
          <cell r="X52">
            <v>0.1031266862431115</v>
          </cell>
          <cell r="Y52">
            <v>0.12349179991291348</v>
          </cell>
          <cell r="Z52">
            <v>0.12644152857753421</v>
          </cell>
          <cell r="AA52">
            <v>0.14323505614859244</v>
          </cell>
          <cell r="AB52">
            <v>0.145914819118943</v>
          </cell>
          <cell r="AC52">
            <v>0.12871778012146251</v>
          </cell>
          <cell r="AD52">
            <v>0.10734737402139527</v>
          </cell>
          <cell r="AE52">
            <v>7.1886309160716477E-2</v>
          </cell>
          <cell r="AF52">
            <v>5.3828045288046855E-2</v>
          </cell>
          <cell r="AG52">
            <v>2.0273742641239823E-2</v>
          </cell>
          <cell r="AH52">
            <v>-8.1667309765929286E-3</v>
          </cell>
          <cell r="AI52">
            <v>-3.6285108390361143E-2</v>
          </cell>
          <cell r="AJ52">
            <v>-4.1268269054052897E-2</v>
          </cell>
          <cell r="AK52">
            <v>-6.499929645247704E-2</v>
          </cell>
          <cell r="AL52">
            <v>-7.7706282680257477E-2</v>
          </cell>
          <cell r="AM52">
            <v>-8.5697129312742315E-2</v>
          </cell>
        </row>
        <row r="53">
          <cell r="B53" t="str">
            <v>Proforma Actavis (Watson+Actavis)</v>
          </cell>
          <cell r="R53">
            <v>8.4743063708860866E-2</v>
          </cell>
          <cell r="S53">
            <v>7.2727630801765919E-2</v>
          </cell>
          <cell r="T53">
            <v>5.5643207824320307E-2</v>
          </cell>
          <cell r="U53">
            <v>4.019528802657768E-2</v>
          </cell>
          <cell r="V53">
            <v>3.2931940931532289E-2</v>
          </cell>
          <cell r="W53">
            <v>1.7075909148291046E-2</v>
          </cell>
          <cell r="X53">
            <v>1.8201161200318561E-2</v>
          </cell>
          <cell r="Y53">
            <v>2.7686961601172566E-2</v>
          </cell>
          <cell r="Z53">
            <v>2.1899988030002371E-2</v>
          </cell>
          <cell r="AA53">
            <v>2.6657726561445383E-3</v>
          </cell>
          <cell r="AB53">
            <v>-1.4574314522649123E-2</v>
          </cell>
          <cell r="AC53">
            <v>-3.6227718492757299E-2</v>
          </cell>
          <cell r="AD53">
            <v>-4.3055208449506943E-2</v>
          </cell>
          <cell r="AE53">
            <v>-6.791689037349713E-2</v>
          </cell>
          <cell r="AF53">
            <v>-7.6496265369944694E-2</v>
          </cell>
          <cell r="AG53">
            <v>-9.2464964281728346E-2</v>
          </cell>
          <cell r="AH53">
            <v>-0.10100754416251834</v>
          </cell>
          <cell r="AI53">
            <v>-0.11595755448934353</v>
          </cell>
          <cell r="AJ53">
            <v>-0.1074712223380182</v>
          </cell>
          <cell r="AK53">
            <v>-0.11455626960140164</v>
          </cell>
          <cell r="AL53">
            <v>-0.12311471389004203</v>
          </cell>
          <cell r="AM53">
            <v>-0.13934353338547678</v>
          </cell>
        </row>
        <row r="54">
          <cell r="B54" t="str">
            <v>Perrigo (incl. Paddock from Aug-11)</v>
          </cell>
          <cell r="R54">
            <v>0.49983385591020846</v>
          </cell>
          <cell r="S54">
            <v>0.44308279010074969</v>
          </cell>
          <cell r="T54">
            <v>0.47630042772681258</v>
          </cell>
          <cell r="U54">
            <v>0.42423439212027669</v>
          </cell>
          <cell r="V54">
            <v>0.43308946203143406</v>
          </cell>
          <cell r="W54">
            <v>0.21264780953824491</v>
          </cell>
          <cell r="X54">
            <v>7.2247215292259304E-2</v>
          </cell>
          <cell r="Y54">
            <v>1.5012690024858166E-3</v>
          </cell>
          <cell r="Z54">
            <v>1.5302930029846395E-2</v>
          </cell>
          <cell r="AA54">
            <v>1.5813766021639974E-2</v>
          </cell>
          <cell r="AB54">
            <v>7.7142647965302569E-3</v>
          </cell>
          <cell r="AC54">
            <v>2.957171615243448E-3</v>
          </cell>
          <cell r="AD54">
            <v>2.5542294196068127E-2</v>
          </cell>
          <cell r="AE54">
            <v>4.2966272822418494E-2</v>
          </cell>
          <cell r="AF54">
            <v>5.6830362233264209E-2</v>
          </cell>
          <cell r="AG54">
            <v>4.6222802763689286E-2</v>
          </cell>
          <cell r="AH54">
            <v>3.2999264642327386E-2</v>
          </cell>
          <cell r="AI54">
            <v>1.2754539655418506E-2</v>
          </cell>
          <cell r="AJ54">
            <v>2.2443601587722073E-2</v>
          </cell>
          <cell r="AK54">
            <v>9.3799419534084105E-3</v>
          </cell>
          <cell r="AL54">
            <v>1.5442317011193918E-2</v>
          </cell>
          <cell r="AM54">
            <v>3.583444634502575E-2</v>
          </cell>
        </row>
        <row r="56">
          <cell r="A56" t="str">
            <v>Sales</v>
          </cell>
        </row>
        <row r="58">
          <cell r="B58" t="str">
            <v>Mylan</v>
          </cell>
          <cell r="D58">
            <v>361723877</v>
          </cell>
          <cell r="E58">
            <v>390628131</v>
          </cell>
          <cell r="F58">
            <v>507529425</v>
          </cell>
          <cell r="G58">
            <v>402933073</v>
          </cell>
          <cell r="H58">
            <v>437171391</v>
          </cell>
          <cell r="I58">
            <v>493858587</v>
          </cell>
          <cell r="J58">
            <v>375872051</v>
          </cell>
          <cell r="K58">
            <v>392375083</v>
          </cell>
          <cell r="L58">
            <v>484028398</v>
          </cell>
          <cell r="M58">
            <v>375378607</v>
          </cell>
          <cell r="N58">
            <v>374429682</v>
          </cell>
          <cell r="O58">
            <v>495541396</v>
          </cell>
          <cell r="P58">
            <v>371904947</v>
          </cell>
          <cell r="Q58">
            <v>380097747</v>
          </cell>
          <cell r="R58">
            <v>621489408</v>
          </cell>
          <cell r="S58">
            <v>426931382</v>
          </cell>
          <cell r="T58">
            <v>456552860</v>
          </cell>
          <cell r="U58">
            <v>552351296</v>
          </cell>
          <cell r="V58">
            <v>448824692</v>
          </cell>
          <cell r="W58">
            <v>458469978</v>
          </cell>
          <cell r="X58">
            <v>683533290</v>
          </cell>
          <cell r="Y58">
            <v>542833514</v>
          </cell>
          <cell r="Z58">
            <v>557989087</v>
          </cell>
          <cell r="AA58">
            <v>641194531</v>
          </cell>
          <cell r="AB58">
            <v>533920769</v>
          </cell>
          <cell r="AC58">
            <v>512733839</v>
          </cell>
          <cell r="AD58">
            <v>574320171</v>
          </cell>
          <cell r="AE58">
            <v>488980875</v>
          </cell>
          <cell r="AF58">
            <v>481374726</v>
          </cell>
          <cell r="AG58">
            <v>568288059</v>
          </cell>
          <cell r="AH58">
            <v>496528529</v>
          </cell>
          <cell r="AI58">
            <v>515822099</v>
          </cell>
          <cell r="AJ58">
            <v>699045699</v>
          </cell>
          <cell r="AK58">
            <v>527354089</v>
          </cell>
          <cell r="AL58">
            <v>549726399</v>
          </cell>
          <cell r="AM58">
            <v>646344905</v>
          </cell>
        </row>
        <row r="59">
          <cell r="B59" t="str">
            <v>Teva</v>
          </cell>
          <cell r="D59">
            <v>633669483</v>
          </cell>
          <cell r="E59">
            <v>606112540</v>
          </cell>
          <cell r="F59">
            <v>748840911</v>
          </cell>
          <cell r="G59">
            <v>547924190</v>
          </cell>
          <cell r="H59">
            <v>526082263</v>
          </cell>
          <cell r="I59">
            <v>529606092</v>
          </cell>
          <cell r="J59">
            <v>379366919</v>
          </cell>
          <cell r="K59">
            <v>388420087</v>
          </cell>
          <cell r="L59">
            <v>532765864</v>
          </cell>
          <cell r="M59">
            <v>506520316</v>
          </cell>
          <cell r="N59">
            <v>478696446</v>
          </cell>
          <cell r="O59">
            <v>655478747</v>
          </cell>
          <cell r="P59">
            <v>495690527</v>
          </cell>
          <cell r="Q59">
            <v>533987517</v>
          </cell>
          <cell r="R59">
            <v>709297594</v>
          </cell>
          <cell r="S59">
            <v>663197418</v>
          </cell>
          <cell r="T59">
            <v>572950948</v>
          </cell>
          <cell r="U59">
            <v>660259015</v>
          </cell>
          <cell r="V59">
            <v>521470748</v>
          </cell>
          <cell r="W59">
            <v>588960908</v>
          </cell>
          <cell r="X59">
            <v>690377497</v>
          </cell>
          <cell r="Y59">
            <v>531791400</v>
          </cell>
          <cell r="Z59">
            <v>573707045</v>
          </cell>
          <cell r="AA59">
            <v>740977565</v>
          </cell>
          <cell r="AB59">
            <v>577613864</v>
          </cell>
          <cell r="AC59">
            <v>545890532</v>
          </cell>
          <cell r="AD59">
            <v>643698602</v>
          </cell>
          <cell r="AE59">
            <v>513199354</v>
          </cell>
          <cell r="AF59">
            <v>501485944</v>
          </cell>
          <cell r="AG59">
            <v>563698741</v>
          </cell>
          <cell r="AH59">
            <v>445476109</v>
          </cell>
          <cell r="AI59">
            <v>465345478</v>
          </cell>
          <cell r="AJ59">
            <v>700066945</v>
          </cell>
          <cell r="AK59">
            <v>583032893</v>
          </cell>
          <cell r="AL59">
            <v>579879757</v>
          </cell>
          <cell r="AM59">
            <v>778505468</v>
          </cell>
        </row>
        <row r="60">
          <cell r="B60" t="str">
            <v>Proforma Actavis (Watson+Actavis)</v>
          </cell>
          <cell r="D60">
            <v>239220360</v>
          </cell>
          <cell r="E60">
            <v>245946962</v>
          </cell>
          <cell r="F60">
            <v>301442278</v>
          </cell>
          <cell r="G60">
            <v>237608533</v>
          </cell>
          <cell r="H60">
            <v>359135322</v>
          </cell>
          <cell r="I60">
            <v>380886121</v>
          </cell>
          <cell r="J60">
            <v>305412479</v>
          </cell>
          <cell r="K60">
            <v>331732069</v>
          </cell>
          <cell r="L60">
            <v>414878073</v>
          </cell>
          <cell r="M60">
            <v>348020885</v>
          </cell>
          <cell r="N60">
            <v>352149400</v>
          </cell>
          <cell r="O60">
            <v>846441242</v>
          </cell>
          <cell r="P60">
            <v>463389551</v>
          </cell>
          <cell r="Q60">
            <v>486976384</v>
          </cell>
          <cell r="R60">
            <v>628937212</v>
          </cell>
          <cell r="S60">
            <v>501964167</v>
          </cell>
          <cell r="T60">
            <v>516227252</v>
          </cell>
          <cell r="U60">
            <v>533978613</v>
          </cell>
          <cell r="V60">
            <v>422007937</v>
          </cell>
          <cell r="W60">
            <v>449048984</v>
          </cell>
          <cell r="X60">
            <v>577851674</v>
          </cell>
          <cell r="Y60">
            <v>463034917</v>
          </cell>
          <cell r="Z60">
            <v>455909827</v>
          </cell>
          <cell r="AA60">
            <v>580133268</v>
          </cell>
          <cell r="AB60">
            <v>483737834</v>
          </cell>
          <cell r="AC60">
            <v>509043863</v>
          </cell>
          <cell r="AD60">
            <v>633620012</v>
          </cell>
          <cell r="AE60">
            <v>500992851</v>
          </cell>
          <cell r="AF60">
            <v>483996644</v>
          </cell>
          <cell r="AG60">
            <v>553370532</v>
          </cell>
          <cell r="AH60">
            <v>443346339</v>
          </cell>
          <cell r="AI60">
            <v>431579299</v>
          </cell>
          <cell r="AJ60">
            <v>633937111</v>
          </cell>
          <cell r="AK60">
            <v>506186962</v>
          </cell>
          <cell r="AL60">
            <v>495276344</v>
          </cell>
          <cell r="AM60">
            <v>643652912</v>
          </cell>
        </row>
        <row r="61">
          <cell r="B61" t="str">
            <v>Perrigo (incl. Paddock from Aug-11)</v>
          </cell>
          <cell r="D61">
            <v>41408209</v>
          </cell>
          <cell r="E61">
            <v>40786480</v>
          </cell>
          <cell r="F61">
            <v>54797706</v>
          </cell>
          <cell r="G61">
            <v>42595428</v>
          </cell>
          <cell r="H61">
            <v>45205492</v>
          </cell>
          <cell r="I61">
            <v>52143240</v>
          </cell>
          <cell r="J61">
            <v>39991617</v>
          </cell>
          <cell r="K61">
            <v>72906762</v>
          </cell>
          <cell r="L61">
            <v>92466198</v>
          </cell>
          <cell r="M61">
            <v>75233237</v>
          </cell>
          <cell r="N61">
            <v>74488884</v>
          </cell>
          <cell r="O61">
            <v>94047024</v>
          </cell>
          <cell r="P61">
            <v>73944180</v>
          </cell>
          <cell r="Q61">
            <v>76534200</v>
          </cell>
          <cell r="R61">
            <v>94643568</v>
          </cell>
          <cell r="S61">
            <v>74352234</v>
          </cell>
          <cell r="T61">
            <v>74847953</v>
          </cell>
          <cell r="U61">
            <v>91934822</v>
          </cell>
          <cell r="V61">
            <v>75520691</v>
          </cell>
          <cell r="W61">
            <v>73317232</v>
          </cell>
          <cell r="X61">
            <v>90841423</v>
          </cell>
          <cell r="Y61">
            <v>74889476</v>
          </cell>
          <cell r="Z61">
            <v>69451381</v>
          </cell>
          <cell r="AA61">
            <v>85120266</v>
          </cell>
          <cell r="AB61">
            <v>74215906</v>
          </cell>
          <cell r="AC61">
            <v>76931195</v>
          </cell>
          <cell r="AD61">
            <v>100798470</v>
          </cell>
          <cell r="AE61">
            <v>83194173</v>
          </cell>
          <cell r="AF61">
            <v>88411308</v>
          </cell>
          <cell r="AG61">
            <v>110898665</v>
          </cell>
          <cell r="AH61">
            <v>95704771</v>
          </cell>
          <cell r="AI61">
            <v>98569584</v>
          </cell>
          <cell r="AJ61">
            <v>127766739</v>
          </cell>
          <cell r="AK61">
            <v>104409183</v>
          </cell>
          <cell r="AL61">
            <v>109624787</v>
          </cell>
          <cell r="AM61">
            <v>124157783</v>
          </cell>
          <cell r="AN61" t="str">
            <v>Ex-paddock till Jul-11</v>
          </cell>
        </row>
        <row r="63">
          <cell r="B63" t="str">
            <v>YOY</v>
          </cell>
        </row>
        <row r="64">
          <cell r="B64" t="str">
            <v>Mylan</v>
          </cell>
          <cell r="P64">
            <v>2.814597168546884E-2</v>
          </cell>
          <cell r="Q64">
            <v>-2.6957566965396085E-2</v>
          </cell>
          <cell r="R64">
            <v>0.22453867182183584</v>
          </cell>
          <cell r="S64">
            <v>5.9559044933499505E-2</v>
          </cell>
          <cell r="T64">
            <v>4.4333799967253507E-2</v>
          </cell>
          <cell r="U64">
            <v>0.11844019834771036</v>
          </cell>
          <cell r="V64">
            <v>0.19408902791764104</v>
          </cell>
          <cell r="W64">
            <v>0.16844824726038987</v>
          </cell>
          <cell r="X64">
            <v>0.41217600625160022</v>
          </cell>
          <cell r="Y64">
            <v>0.44609603178584978</v>
          </cell>
          <cell r="Z64">
            <v>0.49023732311905754</v>
          </cell>
          <cell r="AA64">
            <v>0.2939272806988662</v>
          </cell>
          <cell r="AB64">
            <v>0.43563771685994812</v>
          </cell>
          <cell r="AC64">
            <v>0.34895258666187257</v>
          </cell>
          <cell r="AD64">
            <v>-7.5897089142346275E-2</v>
          </cell>
          <cell r="AE64">
            <v>0.14533832745984454</v>
          </cell>
          <cell r="AF64">
            <v>5.4368000235504033E-2</v>
          </cell>
          <cell r="AG64">
            <v>2.8852585511087492E-2</v>
          </cell>
          <cell r="AH64">
            <v>0.10628612429371431</v>
          </cell>
          <cell r="AI64">
            <v>0.12509460543128514</v>
          </cell>
          <cell r="AJ64">
            <v>2.2694445503890437E-2</v>
          </cell>
          <cell r="AK64">
            <v>-2.8515971473345725E-2</v>
          </cell>
          <cell r="AL64">
            <v>-1.4807974192513229E-2</v>
          </cell>
          <cell r="AM64">
            <v>8.0324671390561431E-3</v>
          </cell>
        </row>
        <row r="65">
          <cell r="B65" t="str">
            <v>Teva</v>
          </cell>
          <cell r="P65">
            <v>-0.21774593806658038</v>
          </cell>
          <cell r="Q65">
            <v>-0.11899609105596132</v>
          </cell>
          <cell r="R65">
            <v>-5.2806031854207847E-2</v>
          </cell>
          <cell r="S65">
            <v>0.21038170992231597</v>
          </cell>
          <cell r="T65">
            <v>8.9090030773381068E-2</v>
          </cell>
          <cell r="U65">
            <v>0.24669830081939459</v>
          </cell>
          <cell r="V65">
            <v>0.37458149849908229</v>
          </cell>
          <cell r="W65">
            <v>0.51629879018074565</v>
          </cell>
          <cell r="X65">
            <v>0.29583658347900466</v>
          </cell>
          <cell r="Y65">
            <v>4.9891550648088812E-2</v>
          </cell>
          <cell r="Z65">
            <v>0.19847776141626094</v>
          </cell>
          <cell r="AA65">
            <v>0.13043720851562557</v>
          </cell>
          <cell r="AB65">
            <v>0.16527113700520646</v>
          </cell>
          <cell r="AC65">
            <v>2.2290811341194594E-2</v>
          </cell>
          <cell r="AD65">
            <v>-9.2484441727853972E-2</v>
          </cell>
          <cell r="AE65">
            <v>-0.22617407717350313</v>
          </cell>
          <cell r="AF65">
            <v>-0.1247314525780312</v>
          </cell>
          <cell r="AG65">
            <v>-0.14624605163475124</v>
          </cell>
          <cell r="AH65">
            <v>-0.14573135557739858</v>
          </cell>
          <cell r="AI65">
            <v>-0.20988732583249825</v>
          </cell>
          <cell r="AJ65">
            <v>1.4034999753185673E-2</v>
          </cell>
          <cell r="AK65">
            <v>9.6356377707499608E-2</v>
          </cell>
          <cell r="AL65">
            <v>1.0759344954531569E-2</v>
          </cell>
          <cell r="AM65">
            <v>5.064647672564826E-2</v>
          </cell>
        </row>
        <row r="66">
          <cell r="B66" t="str">
            <v>Proforma Actavis (Watson+Actavis)</v>
          </cell>
          <cell r="P66">
            <v>0.93708240803583776</v>
          </cell>
          <cell r="Q66">
            <v>0.98000568919407915</v>
          </cell>
          <cell r="R66">
            <v>1.0864266823248996</v>
          </cell>
          <cell r="S66">
            <v>1.1125679312198775</v>
          </cell>
          <cell r="T66">
            <v>0.43741709705735943</v>
          </cell>
          <cell r="U66">
            <v>0.40193770147902019</v>
          </cell>
          <cell r="V66">
            <v>0.38176389642546327</v>
          </cell>
          <cell r="W66">
            <v>0.35364960449452365</v>
          </cell>
          <cell r="X66">
            <v>0.39282288365237372</v>
          </cell>
          <cell r="Y66">
            <v>0.33048025839023998</v>
          </cell>
          <cell r="Z66">
            <v>0.29464888198020489</v>
          </cell>
          <cell r="AA66">
            <v>-0.31462074481479485</v>
          </cell>
          <cell r="AB66">
            <v>4.3911829595829621E-2</v>
          </cell>
          <cell r="AC66">
            <v>4.5315296028811014E-2</v>
          </cell>
          <cell r="AD66">
            <v>7.4455763002301278E-3</v>
          </cell>
          <cell r="AE66">
            <v>-1.9350305536849355E-3</v>
          </cell>
          <cell r="AF66">
            <v>-6.2434921587595671E-2</v>
          </cell>
          <cell r="AG66">
            <v>3.6315909528758628E-2</v>
          </cell>
          <cell r="AH66">
            <v>5.0563982639027838E-2</v>
          </cell>
          <cell r="AI66">
            <v>-3.8903740176372437E-2</v>
          </cell>
          <cell r="AJ66">
            <v>9.70585351285147E-2</v>
          </cell>
          <cell r="AK66">
            <v>9.3193932931844081E-2</v>
          </cell>
          <cell r="AL66">
            <v>8.6347156101111988E-2</v>
          </cell>
          <cell r="AM66">
            <v>0.10949146946697774</v>
          </cell>
        </row>
        <row r="67">
          <cell r="B67" t="str">
            <v>Perrigo (incl. Paddock from Aug-11)</v>
          </cell>
          <cell r="P67">
            <v>0.78573721940014352</v>
          </cell>
          <cell r="Q67">
            <v>0.87646004264158117</v>
          </cell>
          <cell r="R67">
            <v>0.72714470930589692</v>
          </cell>
          <cell r="S67">
            <v>0.7455449444010751</v>
          </cell>
          <cell r="T67">
            <v>0.65572698556184283</v>
          </cell>
          <cell r="U67">
            <v>0.76312062694991711</v>
          </cell>
          <cell r="V67">
            <v>0.88841303916268255</v>
          </cell>
          <cell r="W67">
            <v>5.6300676197909016E-3</v>
          </cell>
          <cell r="X67">
            <v>-1.7571556256698262E-2</v>
          </cell>
          <cell r="Y67">
            <v>-4.5692703611835972E-3</v>
          </cell>
          <cell r="Z67">
            <v>-6.7627580512550023E-2</v>
          </cell>
          <cell r="AA67">
            <v>-9.4918027390212822E-2</v>
          </cell>
          <cell r="AB67">
            <v>3.6747449224536766E-3</v>
          </cell>
          <cell r="AC67">
            <v>5.1871581593587734E-3</v>
          </cell>
          <cell r="AD67">
            <v>6.5032438337489618E-2</v>
          </cell>
          <cell r="AE67">
            <v>0.11891961443956078</v>
          </cell>
          <cell r="AF67">
            <v>0.18121210342252114</v>
          </cell>
          <cell r="AG67">
            <v>0.20627486503427406</v>
          </cell>
          <cell r="AH67">
            <v>0.26726556302298654</v>
          </cell>
          <cell r="AI67">
            <v>0.34442587794367352</v>
          </cell>
          <cell r="AJ67">
            <v>0.40648103894189336</v>
          </cell>
          <cell r="AK67">
            <v>0.39417697354432013</v>
          </cell>
          <cell r="AL67">
            <v>0.57843926818388258</v>
          </cell>
          <cell r="AM67">
            <v>0.45861601278360675</v>
          </cell>
        </row>
        <row r="69">
          <cell r="B69" t="str">
            <v>3-month rolling</v>
          </cell>
        </row>
        <row r="70">
          <cell r="B70" t="str">
            <v>Mylan</v>
          </cell>
          <cell r="R70">
            <v>9.0175683222406766E-2</v>
          </cell>
          <cell r="S70">
            <v>9.793930196695011E-2</v>
          </cell>
          <cell r="T70">
            <v>0.11675260045349001</v>
          </cell>
          <cell r="U70">
            <v>7.6368297400465357E-2</v>
          </cell>
          <cell r="V70">
            <v>0.11540790025049374</v>
          </cell>
          <cell r="W70">
            <v>0.15651640089507213</v>
          </cell>
          <cell r="X70">
            <v>0.27034979072001875</v>
          </cell>
          <cell r="Y70">
            <v>0.34595054374991174</v>
          </cell>
          <cell r="Z70">
            <v>0.44618482316209485</v>
          </cell>
          <cell r="AA70">
            <v>0.3988176597964932</v>
          </cell>
          <cell r="AB70">
            <v>0.395553462754062</v>
          </cell>
          <cell r="AC70">
            <v>0.35293746532036385</v>
          </cell>
          <cell r="AD70">
            <v>0.18018500189380782</v>
          </cell>
          <cell r="AE70">
            <v>0.1032652669035683</v>
          </cell>
          <cell r="AF70">
            <v>2.6380609388078069E-2</v>
          </cell>
          <cell r="AG70">
            <v>7.16016000991333E-2</v>
          </cell>
          <cell r="AH70">
            <v>6.0685130929095887E-2</v>
          </cell>
          <cell r="AI70">
            <v>8.2891827071990054E-2</v>
          </cell>
          <cell r="AJ70">
            <v>7.578969570034455E-2</v>
          </cell>
          <cell r="AK70">
            <v>3.4059741342945093E-2</v>
          </cell>
          <cell r="AL70">
            <v>-4.6121427017498107E-3</v>
          </cell>
          <cell r="AM70">
            <v>-1.0672535107995706E-2</v>
          </cell>
        </row>
        <row r="71">
          <cell r="B71" t="str">
            <v>Teva</v>
          </cell>
          <cell r="R71">
            <v>-0.12553777376883057</v>
          </cell>
          <cell r="S71">
            <v>1.8944402531870796E-3</v>
          </cell>
          <cell r="T71">
            <v>6.7256643875531763E-2</v>
          </cell>
          <cell r="U71">
            <v>0.18258452574028716</v>
          </cell>
          <cell r="V71">
            <v>0.22272691706786474</v>
          </cell>
          <cell r="W71">
            <v>0.36480660620872207</v>
          </cell>
          <cell r="X71">
            <v>0.3846489401080635</v>
          </cell>
          <cell r="Y71">
            <v>0.26855911952090628</v>
          </cell>
          <cell r="Z71">
            <v>0.18306752082681621</v>
          </cell>
          <cell r="AA71">
            <v>0.12542272461355286</v>
          </cell>
          <cell r="AB71">
            <v>0.16101495404173538</v>
          </cell>
          <cell r="AC71">
            <v>0.10641453125176881</v>
          </cell>
          <cell r="AD71">
            <v>1.6232176796027176E-2</v>
          </cell>
          <cell r="AE71">
            <v>-0.10684285740968358</v>
          </cell>
          <cell r="AF71">
            <v>-0.14755591566264836</v>
          </cell>
          <cell r="AG71">
            <v>-0.16769779805028084</v>
          </cell>
          <cell r="AH71">
            <v>-0.13906798853503777</v>
          </cell>
          <cell r="AI71">
            <v>-0.16726260992426045</v>
          </cell>
          <cell r="AJ71">
            <v>-0.10546404691669176</v>
          </cell>
          <cell r="AK71">
            <v>-3.4610710301904657E-2</v>
          </cell>
          <cell r="AL71">
            <v>3.7365416747700886E-2</v>
          </cell>
          <cell r="AM71">
            <v>5.1418002446725453E-2</v>
          </cell>
        </row>
        <row r="72">
          <cell r="B72" t="str">
            <v>Proforma Actavis (Watson+Actavis)</v>
          </cell>
          <cell r="R72">
            <v>1.0077343920033521</v>
          </cell>
          <cell r="S72">
            <v>1.0609966278210066</v>
          </cell>
          <cell r="T72">
            <v>0.833838856427769</v>
          </cell>
          <cell r="U72">
            <v>0.58768661978916237</v>
          </cell>
          <cell r="V72">
            <v>0.40823228615304097</v>
          </cell>
          <cell r="W72">
            <v>0.38015049721453931</v>
          </cell>
          <cell r="X72">
            <v>0.37725992395747165</v>
          </cell>
          <cell r="Y72">
            <v>0.36113040673019392</v>
          </cell>
          <cell r="Z72">
            <v>0.3423600934086124</v>
          </cell>
          <cell r="AA72">
            <v>-3.0733971763550638E-2</v>
          </cell>
          <cell r="AB72">
            <v>-8.5560143615983519E-2</v>
          </cell>
          <cell r="AC72">
            <v>-0.12460558643460939</v>
          </cell>
          <cell r="AD72">
            <v>2.9822369498514023E-2</v>
          </cell>
          <cell r="AE72">
            <v>1.5933813783433504E-2</v>
          </cell>
          <cell r="AF72">
            <v>-1.7314448588441778E-2</v>
          </cell>
          <cell r="AG72">
            <v>-8.8972243473902646E-3</v>
          </cell>
          <cell r="AH72">
            <v>5.7734229827577366E-3</v>
          </cell>
          <cell r="AI72">
            <v>1.6555194112265026E-2</v>
          </cell>
          <cell r="AJ72">
            <v>4.1378837979769267E-2</v>
          </cell>
          <cell r="AK72">
            <v>5.4880089026668077E-2</v>
          </cell>
          <cell r="AL72">
            <v>9.260043472391577E-2</v>
          </cell>
          <cell r="AM72">
            <v>9.7418683237947556E-2</v>
          </cell>
        </row>
        <row r="73">
          <cell r="B73" t="str">
            <v>Perrigo (incl. Paddock from Aug-11)</v>
          </cell>
          <cell r="R73">
            <v>0.78931062560078602</v>
          </cell>
          <cell r="S73">
            <v>0.77689020031565592</v>
          </cell>
          <cell r="T73">
            <v>0.71000073310664291</v>
          </cell>
          <cell r="U73">
            <v>0.72308018426778231</v>
          </cell>
          <cell r="V73">
            <v>0.76425549930705361</v>
          </cell>
          <cell r="W73">
            <v>0.45886077983759965</v>
          </cell>
          <cell r="X73">
            <v>0.16709195666202947</v>
          </cell>
          <cell r="Y73">
            <v>-6.475585497908054E-3</v>
          </cell>
          <cell r="Z73">
            <v>-2.8928063206879906E-2</v>
          </cell>
          <cell r="AA73">
            <v>-5.8694967322464042E-2</v>
          </cell>
          <cell r="AB73">
            <v>-5.6468698576189857E-2</v>
          </cell>
          <cell r="AC73">
            <v>-3.3771693512875234E-2</v>
          </cell>
          <cell r="AD73">
            <v>2.7837666335778222E-2</v>
          </cell>
          <cell r="AE73">
            <v>6.2696354313555469E-2</v>
          </cell>
          <cell r="AF73">
            <v>0.11712498439830865</v>
          </cell>
          <cell r="AG73">
            <v>0.17156006160847426</v>
          </cell>
          <cell r="AH73">
            <v>0.21754240197290442</v>
          </cell>
          <cell r="AI73">
            <v>0.2674732765122565</v>
          </cell>
          <cell r="AJ73">
            <v>0.34363306381852365</v>
          </cell>
          <cell r="AK73">
            <v>0.38359377509627968</v>
          </cell>
          <cell r="AL73">
            <v>0.45334380209257263</v>
          </cell>
          <cell r="AM73">
            <v>0.47385207820149988</v>
          </cell>
        </row>
        <row r="105">
          <cell r="AN105" t="str">
            <v>Paddock acquisition closed in July-11</v>
          </cell>
        </row>
      </sheetData>
      <sheetData sheetId="35" refreshError="1"/>
      <sheetData sheetId="36" refreshError="1"/>
      <sheetData sheetId="37" refreshError="1"/>
      <sheetData sheetId="38" refreshError="1"/>
      <sheetData sheetId="3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iquimod"/>
      <sheetName val="Suboxone"/>
      <sheetName val="WCRX-total"/>
      <sheetName val="concerta_strength"/>
      <sheetName val="Xopenex"/>
      <sheetName val="Actavis-total"/>
      <sheetName val="Doryx"/>
      <sheetName val="Diovan_HCT"/>
      <sheetName val="Metoprolol"/>
      <sheetName val="Ritalin LA"/>
      <sheetName val="Tricor"/>
      <sheetName val="Lipitor"/>
      <sheetName val="Teva"/>
      <sheetName val="ZoviraxGrams"/>
      <sheetName val="Provigil"/>
      <sheetName val="Actos (2)"/>
      <sheetName val="ActoPlus (2)"/>
      <sheetName val="Revatio"/>
      <sheetName val="Singulair"/>
      <sheetName val="Lexapro"/>
      <sheetName val="Seroquel"/>
      <sheetName val="Avapro"/>
      <sheetName val="Plavix"/>
      <sheetName val="Potassium"/>
      <sheetName val="Boniva"/>
      <sheetName val="Sheet2"/>
      <sheetName val="Sheet3"/>
      <sheetName val="Sheet1"/>
    </sheetNames>
    <sheetDataSet>
      <sheetData sheetId="0" refreshError="1">
        <row r="1">
          <cell r="A1" t="str">
            <v>Product Sum</v>
          </cell>
          <cell r="B1" t="str">
            <v>Corporation</v>
          </cell>
          <cell r="D1" t="str">
            <v>07/05/13</v>
          </cell>
          <cell r="E1" t="str">
            <v>07/12/13</v>
          </cell>
          <cell r="F1" t="str">
            <v>07/19/13</v>
          </cell>
          <cell r="G1" t="str">
            <v>07/26/13</v>
          </cell>
          <cell r="H1" t="str">
            <v>08/02/13</v>
          </cell>
          <cell r="I1" t="str">
            <v>08/09/13</v>
          </cell>
          <cell r="J1" t="str">
            <v>08/16/13</v>
          </cell>
          <cell r="K1" t="str">
            <v>08/23/13</v>
          </cell>
          <cell r="L1" t="str">
            <v>08/30/13</v>
          </cell>
          <cell r="M1" t="str">
            <v>09/06/13</v>
          </cell>
          <cell r="N1" t="str">
            <v>09/13/13</v>
          </cell>
          <cell r="O1" t="str">
            <v>09/20/13</v>
          </cell>
          <cell r="P1" t="str">
            <v>09/27/13</v>
          </cell>
          <cell r="Q1" t="str">
            <v>10/04/13</v>
          </cell>
          <cell r="R1" t="str">
            <v>10/11/13</v>
          </cell>
          <cell r="S1" t="str">
            <v>10/18/13</v>
          </cell>
          <cell r="T1" t="str">
            <v>10/25/13</v>
          </cell>
          <cell r="U1" t="str">
            <v>11/01/13</v>
          </cell>
          <cell r="V1" t="str">
            <v>11/08/13</v>
          </cell>
          <cell r="W1" t="str">
            <v>11/15/13</v>
          </cell>
          <cell r="X1" t="str">
            <v>11/22/13</v>
          </cell>
          <cell r="Y1" t="str">
            <v>11/29/13</v>
          </cell>
          <cell r="Z1" t="str">
            <v>12/06/13</v>
          </cell>
          <cell r="AA1" t="str">
            <v>12/13/13</v>
          </cell>
          <cell r="AB1" t="str">
            <v>12/20/13</v>
          </cell>
          <cell r="AC1" t="str">
            <v>12/27/13</v>
          </cell>
          <cell r="AD1" t="str">
            <v>01/03/14</v>
          </cell>
          <cell r="AE1" t="str">
            <v>01/10/14</v>
          </cell>
          <cell r="AF1" t="str">
            <v>01/17/14</v>
          </cell>
          <cell r="AG1" t="str">
            <v>01/24/14</v>
          </cell>
          <cell r="AH1" t="str">
            <v>01/31/14</v>
          </cell>
          <cell r="AI1" t="str">
            <v>02/07/14</v>
          </cell>
          <cell r="AJ1" t="str">
            <v>02/14/14</v>
          </cell>
          <cell r="AK1" t="str">
            <v>02/21/14</v>
          </cell>
          <cell r="AL1" t="str">
            <v>02/28/14</v>
          </cell>
          <cell r="AM1" t="str">
            <v>03/07/14</v>
          </cell>
          <cell r="AN1" t="str">
            <v>03/14/14</v>
          </cell>
          <cell r="AO1" t="str">
            <v>03/21/14</v>
          </cell>
          <cell r="AP1" t="str">
            <v>03/28/14</v>
          </cell>
          <cell r="AQ1" t="str">
            <v>04/04/14</v>
          </cell>
          <cell r="AR1" t="str">
            <v>04/11/14</v>
          </cell>
          <cell r="AS1" t="str">
            <v>04/18/14</v>
          </cell>
          <cell r="AT1" t="str">
            <v>04/25/14</v>
          </cell>
          <cell r="AU1" t="str">
            <v>05/02/14</v>
          </cell>
          <cell r="AV1" t="str">
            <v>05/09/14</v>
          </cell>
          <cell r="AW1" t="str">
            <v>05/16/14</v>
          </cell>
          <cell r="AX1" t="str">
            <v>05/23/14</v>
          </cell>
          <cell r="AY1" t="str">
            <v>05/30/14</v>
          </cell>
          <cell r="AZ1" t="str">
            <v>06/06/14</v>
          </cell>
          <cell r="BA1" t="str">
            <v>06/13/14</v>
          </cell>
          <cell r="BB1" t="str">
            <v>06/20/14</v>
          </cell>
          <cell r="BC1" t="str">
            <v>06/27/14</v>
          </cell>
        </row>
        <row r="2">
          <cell r="A2" t="str">
            <v>ALDARA</v>
          </cell>
          <cell r="B2" t="str">
            <v>VALEANT CORP</v>
          </cell>
          <cell r="C2" t="str">
            <v>TRx</v>
          </cell>
          <cell r="D2">
            <v>107</v>
          </cell>
          <cell r="E2">
            <v>61</v>
          </cell>
          <cell r="F2">
            <v>79</v>
          </cell>
          <cell r="G2">
            <v>156</v>
          </cell>
          <cell r="H2">
            <v>154</v>
          </cell>
          <cell r="I2">
            <v>130</v>
          </cell>
          <cell r="J2">
            <v>184</v>
          </cell>
          <cell r="K2">
            <v>119</v>
          </cell>
          <cell r="L2">
            <v>160</v>
          </cell>
          <cell r="M2">
            <v>171</v>
          </cell>
          <cell r="N2">
            <v>188</v>
          </cell>
          <cell r="O2">
            <v>153</v>
          </cell>
          <cell r="P2">
            <v>171</v>
          </cell>
          <cell r="Q2">
            <v>192</v>
          </cell>
          <cell r="R2">
            <v>157</v>
          </cell>
          <cell r="S2">
            <v>164</v>
          </cell>
          <cell r="T2">
            <v>163</v>
          </cell>
          <cell r="U2">
            <v>164</v>
          </cell>
          <cell r="V2">
            <v>164</v>
          </cell>
          <cell r="W2">
            <v>174</v>
          </cell>
          <cell r="X2">
            <v>196</v>
          </cell>
          <cell r="Y2">
            <v>174</v>
          </cell>
          <cell r="Z2">
            <v>191</v>
          </cell>
          <cell r="AA2">
            <v>141</v>
          </cell>
          <cell r="AB2">
            <v>191</v>
          </cell>
          <cell r="AC2">
            <v>186</v>
          </cell>
          <cell r="AD2">
            <v>156</v>
          </cell>
          <cell r="AE2">
            <v>173</v>
          </cell>
          <cell r="AF2">
            <v>155</v>
          </cell>
          <cell r="AG2">
            <v>162</v>
          </cell>
          <cell r="AH2">
            <v>155</v>
          </cell>
          <cell r="AI2">
            <v>199</v>
          </cell>
          <cell r="AJ2">
            <v>159</v>
          </cell>
          <cell r="AK2">
            <v>171</v>
          </cell>
          <cell r="AL2">
            <v>160</v>
          </cell>
          <cell r="AM2">
            <v>194</v>
          </cell>
          <cell r="AN2">
            <v>166</v>
          </cell>
          <cell r="AO2">
            <v>166</v>
          </cell>
          <cell r="AP2">
            <v>166</v>
          </cell>
          <cell r="AQ2">
            <v>173</v>
          </cell>
          <cell r="AR2">
            <v>164</v>
          </cell>
          <cell r="AS2">
            <v>162</v>
          </cell>
          <cell r="AT2">
            <v>185</v>
          </cell>
          <cell r="AU2">
            <v>144</v>
          </cell>
          <cell r="AV2">
            <v>173</v>
          </cell>
          <cell r="AW2">
            <v>145</v>
          </cell>
          <cell r="AX2">
            <v>165</v>
          </cell>
          <cell r="AY2">
            <v>179</v>
          </cell>
          <cell r="AZ2">
            <v>184</v>
          </cell>
          <cell r="BA2">
            <v>129</v>
          </cell>
          <cell r="BB2">
            <v>141</v>
          </cell>
          <cell r="BC2">
            <v>156</v>
          </cell>
        </row>
        <row r="3">
          <cell r="A3" t="str">
            <v>IMIQUIMOD</v>
          </cell>
          <cell r="B3" t="str">
            <v>APOTEX CORP</v>
          </cell>
          <cell r="C3" t="str">
            <v>TRx</v>
          </cell>
          <cell r="D3">
            <v>1213</v>
          </cell>
          <cell r="E3">
            <v>811</v>
          </cell>
          <cell r="F3">
            <v>934</v>
          </cell>
          <cell r="G3">
            <v>1167</v>
          </cell>
          <cell r="H3">
            <v>1140</v>
          </cell>
          <cell r="I3">
            <v>1036</v>
          </cell>
          <cell r="J3">
            <v>1112</v>
          </cell>
          <cell r="K3">
            <v>1103</v>
          </cell>
          <cell r="L3">
            <v>1003</v>
          </cell>
          <cell r="M3">
            <v>1171</v>
          </cell>
          <cell r="N3">
            <v>1178</v>
          </cell>
          <cell r="O3">
            <v>1200</v>
          </cell>
          <cell r="P3">
            <v>1139</v>
          </cell>
          <cell r="Q3">
            <v>1201</v>
          </cell>
          <cell r="R3">
            <v>1233</v>
          </cell>
          <cell r="S3">
            <v>1170</v>
          </cell>
          <cell r="T3">
            <v>1168</v>
          </cell>
          <cell r="U3">
            <v>1163</v>
          </cell>
          <cell r="V3">
            <v>1184</v>
          </cell>
          <cell r="W3">
            <v>1292</v>
          </cell>
          <cell r="X3">
            <v>1245</v>
          </cell>
          <cell r="Y3">
            <v>1302</v>
          </cell>
          <cell r="Z3">
            <v>1279</v>
          </cell>
          <cell r="AA3">
            <v>1129</v>
          </cell>
          <cell r="AB3">
            <v>1350</v>
          </cell>
          <cell r="AC3">
            <v>1301</v>
          </cell>
          <cell r="AD3">
            <v>1295</v>
          </cell>
          <cell r="AE3">
            <v>1295</v>
          </cell>
          <cell r="AF3">
            <v>1127</v>
          </cell>
          <cell r="AG3">
            <v>1347</v>
          </cell>
          <cell r="AH3">
            <v>1336</v>
          </cell>
          <cell r="AI3">
            <v>1396</v>
          </cell>
          <cell r="AJ3">
            <v>1322</v>
          </cell>
          <cell r="AK3">
            <v>1276</v>
          </cell>
          <cell r="AL3">
            <v>1377</v>
          </cell>
          <cell r="AM3">
            <v>1265</v>
          </cell>
          <cell r="AN3">
            <v>1103</v>
          </cell>
          <cell r="AO3">
            <v>898</v>
          </cell>
          <cell r="AP3">
            <v>1006</v>
          </cell>
          <cell r="AQ3">
            <v>925</v>
          </cell>
          <cell r="AR3">
            <v>870</v>
          </cell>
          <cell r="AS3">
            <v>798</v>
          </cell>
          <cell r="AT3">
            <v>762</v>
          </cell>
          <cell r="AU3">
            <v>736</v>
          </cell>
          <cell r="AV3">
            <v>692</v>
          </cell>
          <cell r="AW3">
            <v>649</v>
          </cell>
          <cell r="AX3">
            <v>585</v>
          </cell>
          <cell r="AY3">
            <v>576</v>
          </cell>
          <cell r="AZ3">
            <v>530</v>
          </cell>
          <cell r="BA3">
            <v>406</v>
          </cell>
          <cell r="BB3">
            <v>518</v>
          </cell>
          <cell r="BC3">
            <v>484</v>
          </cell>
        </row>
        <row r="4">
          <cell r="A4" t="str">
            <v>IMIQUIMOD</v>
          </cell>
          <cell r="B4" t="str">
            <v>FREEDOM PHARM</v>
          </cell>
          <cell r="C4" t="str">
            <v>TRx</v>
          </cell>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1</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0</v>
          </cell>
          <cell r="AW4">
            <v>0</v>
          </cell>
          <cell r="AX4">
            <v>0</v>
          </cell>
          <cell r="AY4">
            <v>0</v>
          </cell>
          <cell r="AZ4">
            <v>0</v>
          </cell>
          <cell r="BA4">
            <v>0</v>
          </cell>
          <cell r="BB4">
            <v>0</v>
          </cell>
          <cell r="BC4">
            <v>0</v>
          </cell>
        </row>
        <row r="5">
          <cell r="A5" t="str">
            <v>IMIQUIMOD</v>
          </cell>
          <cell r="B5" t="str">
            <v>GLENMARK PHARMA</v>
          </cell>
          <cell r="C5" t="str">
            <v>TRx</v>
          </cell>
          <cell r="D5">
            <v>2547</v>
          </cell>
          <cell r="E5">
            <v>1495</v>
          </cell>
          <cell r="F5">
            <v>1956</v>
          </cell>
          <cell r="G5">
            <v>2429</v>
          </cell>
          <cell r="H5">
            <v>2473</v>
          </cell>
          <cell r="I5">
            <v>2235</v>
          </cell>
          <cell r="J5">
            <v>2287</v>
          </cell>
          <cell r="K5">
            <v>2177</v>
          </cell>
          <cell r="L5">
            <v>2062</v>
          </cell>
          <cell r="M5">
            <v>2366</v>
          </cell>
          <cell r="N5">
            <v>2442</v>
          </cell>
          <cell r="O5">
            <v>2506</v>
          </cell>
          <cell r="P5">
            <v>2445</v>
          </cell>
          <cell r="Q5">
            <v>2337</v>
          </cell>
          <cell r="R5">
            <v>2406</v>
          </cell>
          <cell r="S5">
            <v>2400</v>
          </cell>
          <cell r="T5">
            <v>2435</v>
          </cell>
          <cell r="U5">
            <v>2473</v>
          </cell>
          <cell r="V5">
            <v>2423</v>
          </cell>
          <cell r="W5">
            <v>2567</v>
          </cell>
          <cell r="X5">
            <v>2470</v>
          </cell>
          <cell r="Y5">
            <v>2577</v>
          </cell>
          <cell r="Z5">
            <v>2608</v>
          </cell>
          <cell r="AA5">
            <v>2238</v>
          </cell>
          <cell r="AB5">
            <v>2721</v>
          </cell>
          <cell r="AC5">
            <v>2641</v>
          </cell>
          <cell r="AD5">
            <v>2615</v>
          </cell>
          <cell r="AE5">
            <v>2626</v>
          </cell>
          <cell r="AF5">
            <v>2350</v>
          </cell>
          <cell r="AG5">
            <v>2691</v>
          </cell>
          <cell r="AH5">
            <v>2774</v>
          </cell>
          <cell r="AI5">
            <v>2719</v>
          </cell>
          <cell r="AJ5">
            <v>2716</v>
          </cell>
          <cell r="AK5">
            <v>2707</v>
          </cell>
          <cell r="AL5">
            <v>2739</v>
          </cell>
          <cell r="AM5">
            <v>2763</v>
          </cell>
          <cell r="AN5">
            <v>2681</v>
          </cell>
          <cell r="AO5">
            <v>2335</v>
          </cell>
          <cell r="AP5">
            <v>2719</v>
          </cell>
          <cell r="AQ5">
            <v>2652</v>
          </cell>
          <cell r="AR5">
            <v>2667</v>
          </cell>
          <cell r="AS5">
            <v>2745</v>
          </cell>
          <cell r="AT5">
            <v>2513</v>
          </cell>
          <cell r="AU5">
            <v>2640</v>
          </cell>
          <cell r="AV5">
            <v>2576</v>
          </cell>
          <cell r="AW5">
            <v>2532</v>
          </cell>
          <cell r="AX5">
            <v>2528</v>
          </cell>
          <cell r="AY5">
            <v>2635</v>
          </cell>
          <cell r="AZ5">
            <v>2500</v>
          </cell>
          <cell r="BA5">
            <v>1785</v>
          </cell>
          <cell r="BB5">
            <v>2561</v>
          </cell>
          <cell r="BC5">
            <v>2403</v>
          </cell>
        </row>
        <row r="6">
          <cell r="A6" t="str">
            <v>IMIQUIMOD</v>
          </cell>
          <cell r="B6" t="str">
            <v>GLOBAL PHARM CORP</v>
          </cell>
          <cell r="C6" t="str">
            <v>TRx</v>
          </cell>
          <cell r="D6">
            <v>1788</v>
          </cell>
          <cell r="E6">
            <v>1153</v>
          </cell>
          <cell r="F6">
            <v>1408</v>
          </cell>
          <cell r="G6">
            <v>1904</v>
          </cell>
          <cell r="H6">
            <v>1826</v>
          </cell>
          <cell r="I6">
            <v>1790</v>
          </cell>
          <cell r="J6">
            <v>1736</v>
          </cell>
          <cell r="K6">
            <v>1805</v>
          </cell>
          <cell r="L6">
            <v>1800</v>
          </cell>
          <cell r="M6">
            <v>1834</v>
          </cell>
          <cell r="N6">
            <v>1937</v>
          </cell>
          <cell r="O6">
            <v>1880</v>
          </cell>
          <cell r="P6">
            <v>1855</v>
          </cell>
          <cell r="Q6">
            <v>1866</v>
          </cell>
          <cell r="R6">
            <v>1775</v>
          </cell>
          <cell r="S6">
            <v>1955</v>
          </cell>
          <cell r="T6">
            <v>1850</v>
          </cell>
          <cell r="U6">
            <v>1579</v>
          </cell>
          <cell r="V6">
            <v>1522</v>
          </cell>
          <cell r="W6">
            <v>1509</v>
          </cell>
          <cell r="X6">
            <v>1380</v>
          </cell>
          <cell r="Y6">
            <v>1341</v>
          </cell>
          <cell r="Z6">
            <v>1292</v>
          </cell>
          <cell r="AA6">
            <v>1090</v>
          </cell>
          <cell r="AB6">
            <v>1210</v>
          </cell>
          <cell r="AC6">
            <v>1247</v>
          </cell>
          <cell r="AD6">
            <v>1134</v>
          </cell>
          <cell r="AE6">
            <v>1133</v>
          </cell>
          <cell r="AF6">
            <v>953</v>
          </cell>
          <cell r="AG6">
            <v>1083</v>
          </cell>
          <cell r="AH6">
            <v>1054</v>
          </cell>
          <cell r="AI6">
            <v>985</v>
          </cell>
          <cell r="AJ6">
            <v>963</v>
          </cell>
          <cell r="AK6">
            <v>997</v>
          </cell>
          <cell r="AL6">
            <v>1031</v>
          </cell>
          <cell r="AM6">
            <v>1117</v>
          </cell>
          <cell r="AN6">
            <v>1101</v>
          </cell>
          <cell r="AO6">
            <v>925</v>
          </cell>
          <cell r="AP6">
            <v>1017</v>
          </cell>
          <cell r="AQ6">
            <v>977</v>
          </cell>
          <cell r="AR6">
            <v>992</v>
          </cell>
          <cell r="AS6">
            <v>1012</v>
          </cell>
          <cell r="AT6">
            <v>1033</v>
          </cell>
          <cell r="AU6">
            <v>913</v>
          </cell>
          <cell r="AV6">
            <v>796</v>
          </cell>
          <cell r="AW6">
            <v>731</v>
          </cell>
          <cell r="AX6">
            <v>692</v>
          </cell>
          <cell r="AY6">
            <v>614</v>
          </cell>
          <cell r="AZ6">
            <v>564</v>
          </cell>
          <cell r="BA6">
            <v>445</v>
          </cell>
          <cell r="BB6">
            <v>506</v>
          </cell>
          <cell r="BC6">
            <v>521</v>
          </cell>
        </row>
        <row r="7">
          <cell r="A7" t="str">
            <v>IMIQUIMOD</v>
          </cell>
          <cell r="B7" t="str">
            <v>NOVARTIS</v>
          </cell>
          <cell r="C7" t="str">
            <v>TRx</v>
          </cell>
          <cell r="D7">
            <v>691</v>
          </cell>
          <cell r="E7">
            <v>468</v>
          </cell>
          <cell r="F7">
            <v>489</v>
          </cell>
          <cell r="G7">
            <v>616</v>
          </cell>
          <cell r="H7">
            <v>528</v>
          </cell>
          <cell r="I7">
            <v>552</v>
          </cell>
          <cell r="J7">
            <v>584</v>
          </cell>
          <cell r="K7">
            <v>545</v>
          </cell>
          <cell r="L7">
            <v>490</v>
          </cell>
          <cell r="M7">
            <v>521</v>
          </cell>
          <cell r="N7">
            <v>562</v>
          </cell>
          <cell r="O7">
            <v>511</v>
          </cell>
          <cell r="P7">
            <v>491</v>
          </cell>
          <cell r="Q7">
            <v>489</v>
          </cell>
          <cell r="R7">
            <v>466</v>
          </cell>
          <cell r="S7">
            <v>577</v>
          </cell>
          <cell r="T7">
            <v>619</v>
          </cell>
          <cell r="U7">
            <v>765</v>
          </cell>
          <cell r="V7">
            <v>993</v>
          </cell>
          <cell r="W7">
            <v>919</v>
          </cell>
          <cell r="X7">
            <v>1092</v>
          </cell>
          <cell r="Y7">
            <v>1234</v>
          </cell>
          <cell r="Z7">
            <v>1239</v>
          </cell>
          <cell r="AA7">
            <v>1191</v>
          </cell>
          <cell r="AB7">
            <v>1428</v>
          </cell>
          <cell r="AC7">
            <v>1423</v>
          </cell>
          <cell r="AD7">
            <v>1455</v>
          </cell>
          <cell r="AE7">
            <v>1575</v>
          </cell>
          <cell r="AF7">
            <v>1362</v>
          </cell>
          <cell r="AG7">
            <v>1562</v>
          </cell>
          <cell r="AH7">
            <v>1613</v>
          </cell>
          <cell r="AI7">
            <v>1582</v>
          </cell>
          <cell r="AJ7">
            <v>1694</v>
          </cell>
          <cell r="AK7">
            <v>1713</v>
          </cell>
          <cell r="AL7">
            <v>1698</v>
          </cell>
          <cell r="AM7">
            <v>1851</v>
          </cell>
          <cell r="AN7">
            <v>1939</v>
          </cell>
          <cell r="AO7">
            <v>1735</v>
          </cell>
          <cell r="AP7">
            <v>2120</v>
          </cell>
          <cell r="AQ7">
            <v>2157</v>
          </cell>
          <cell r="AR7">
            <v>2356</v>
          </cell>
          <cell r="AS7">
            <v>2348</v>
          </cell>
          <cell r="AT7">
            <v>2350</v>
          </cell>
          <cell r="AU7">
            <v>2481</v>
          </cell>
          <cell r="AV7">
            <v>3072</v>
          </cell>
          <cell r="AW7">
            <v>3378</v>
          </cell>
          <cell r="AX7">
            <v>3672</v>
          </cell>
          <cell r="AY7">
            <v>3852</v>
          </cell>
          <cell r="AZ7">
            <v>4178</v>
          </cell>
          <cell r="BA7">
            <v>3094</v>
          </cell>
          <cell r="BB7">
            <v>4493</v>
          </cell>
          <cell r="BC7">
            <v>4523</v>
          </cell>
        </row>
        <row r="8">
          <cell r="A8" t="str">
            <v>IMIQUIMOD</v>
          </cell>
          <cell r="B8" t="str">
            <v>PERRIGO INC</v>
          </cell>
          <cell r="C8" t="str">
            <v>TRx</v>
          </cell>
          <cell r="D8">
            <v>4591</v>
          </cell>
          <cell r="E8">
            <v>2749</v>
          </cell>
          <cell r="F8">
            <v>3526</v>
          </cell>
          <cell r="G8">
            <v>4255</v>
          </cell>
          <cell r="H8">
            <v>4370</v>
          </cell>
          <cell r="I8">
            <v>4088</v>
          </cell>
          <cell r="J8">
            <v>3988</v>
          </cell>
          <cell r="K8">
            <v>4070</v>
          </cell>
          <cell r="L8">
            <v>4197</v>
          </cell>
          <cell r="M8">
            <v>4085</v>
          </cell>
          <cell r="N8">
            <v>4475</v>
          </cell>
          <cell r="O8">
            <v>4223</v>
          </cell>
          <cell r="P8">
            <v>4210</v>
          </cell>
          <cell r="Q8">
            <v>4335</v>
          </cell>
          <cell r="R8">
            <v>4171</v>
          </cell>
          <cell r="S8">
            <v>4251</v>
          </cell>
          <cell r="T8">
            <v>4379</v>
          </cell>
          <cell r="U8">
            <v>4155</v>
          </cell>
          <cell r="V8">
            <v>4392</v>
          </cell>
          <cell r="W8">
            <v>4342</v>
          </cell>
          <cell r="X8">
            <v>4356</v>
          </cell>
          <cell r="Y8">
            <v>4353</v>
          </cell>
          <cell r="Z8">
            <v>4338</v>
          </cell>
          <cell r="AA8">
            <v>3815</v>
          </cell>
          <cell r="AB8">
            <v>4414</v>
          </cell>
          <cell r="AC8">
            <v>4334</v>
          </cell>
          <cell r="AD8">
            <v>4202</v>
          </cell>
          <cell r="AE8">
            <v>4361</v>
          </cell>
          <cell r="AF8">
            <v>3677</v>
          </cell>
          <cell r="AG8">
            <v>4369</v>
          </cell>
          <cell r="AH8">
            <v>4323</v>
          </cell>
          <cell r="AI8">
            <v>4221</v>
          </cell>
          <cell r="AJ8">
            <v>4251</v>
          </cell>
          <cell r="AK8">
            <v>4298</v>
          </cell>
          <cell r="AL8">
            <v>4501</v>
          </cell>
          <cell r="AM8">
            <v>4266</v>
          </cell>
          <cell r="AN8">
            <v>4437</v>
          </cell>
          <cell r="AO8">
            <v>3812</v>
          </cell>
          <cell r="AP8">
            <v>4554</v>
          </cell>
          <cell r="AQ8">
            <v>4480</v>
          </cell>
          <cell r="AR8">
            <v>4281</v>
          </cell>
          <cell r="AS8">
            <v>4367</v>
          </cell>
          <cell r="AT8">
            <v>4305</v>
          </cell>
          <cell r="AU8">
            <v>4170</v>
          </cell>
          <cell r="AV8">
            <v>3992</v>
          </cell>
          <cell r="AW8">
            <v>3831</v>
          </cell>
          <cell r="AX8">
            <v>3591</v>
          </cell>
          <cell r="AY8">
            <v>3339</v>
          </cell>
          <cell r="AZ8">
            <v>3264</v>
          </cell>
          <cell r="BA8">
            <v>2287</v>
          </cell>
          <cell r="BB8">
            <v>3011</v>
          </cell>
          <cell r="BC8">
            <v>2741</v>
          </cell>
        </row>
        <row r="9">
          <cell r="A9" t="str">
            <v>IMIQUIMOD</v>
          </cell>
          <cell r="B9" t="str">
            <v>PROFESSIONAL CO</v>
          </cell>
          <cell r="C9" t="str">
            <v>TRx</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1</v>
          </cell>
        </row>
        <row r="10">
          <cell r="A10" t="str">
            <v>IMIQUIMOD</v>
          </cell>
          <cell r="B10" t="str">
            <v>STRIDES PHARMA</v>
          </cell>
          <cell r="C10" t="str">
            <v>TRx</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1</v>
          </cell>
          <cell r="AN10">
            <v>0</v>
          </cell>
          <cell r="AO10">
            <v>0</v>
          </cell>
          <cell r="AP10">
            <v>0</v>
          </cell>
          <cell r="AQ10">
            <v>0</v>
          </cell>
          <cell r="AR10">
            <v>0</v>
          </cell>
          <cell r="AS10">
            <v>0</v>
          </cell>
          <cell r="AT10">
            <v>0</v>
          </cell>
          <cell r="AU10">
            <v>0</v>
          </cell>
          <cell r="AV10">
            <v>1</v>
          </cell>
          <cell r="AW10">
            <v>0</v>
          </cell>
          <cell r="AX10">
            <v>2</v>
          </cell>
          <cell r="AY10">
            <v>1</v>
          </cell>
          <cell r="AZ10">
            <v>2</v>
          </cell>
          <cell r="BA10">
            <v>6</v>
          </cell>
          <cell r="BB10">
            <v>37</v>
          </cell>
          <cell r="BC10">
            <v>40</v>
          </cell>
        </row>
        <row r="11">
          <cell r="A11" t="str">
            <v>IMIQUIMOD</v>
          </cell>
          <cell r="B11" t="str">
            <v>TARO PHARM</v>
          </cell>
          <cell r="C11" t="str">
            <v>TRx</v>
          </cell>
          <cell r="D11">
            <v>2158</v>
          </cell>
          <cell r="E11">
            <v>1427</v>
          </cell>
          <cell r="F11">
            <v>1739</v>
          </cell>
          <cell r="G11">
            <v>1992</v>
          </cell>
          <cell r="H11">
            <v>2173</v>
          </cell>
          <cell r="I11">
            <v>2044</v>
          </cell>
          <cell r="J11">
            <v>2154</v>
          </cell>
          <cell r="K11">
            <v>2064</v>
          </cell>
          <cell r="L11">
            <v>2051</v>
          </cell>
          <cell r="M11">
            <v>2146</v>
          </cell>
          <cell r="N11">
            <v>2227</v>
          </cell>
          <cell r="O11">
            <v>2215</v>
          </cell>
          <cell r="P11">
            <v>2162</v>
          </cell>
          <cell r="Q11">
            <v>2117</v>
          </cell>
          <cell r="R11">
            <v>1999</v>
          </cell>
          <cell r="S11">
            <v>2131</v>
          </cell>
          <cell r="T11">
            <v>2182</v>
          </cell>
          <cell r="U11">
            <v>2157</v>
          </cell>
          <cell r="V11">
            <v>2294</v>
          </cell>
          <cell r="W11">
            <v>2361</v>
          </cell>
          <cell r="X11">
            <v>2313</v>
          </cell>
          <cell r="Y11">
            <v>2389</v>
          </cell>
          <cell r="Z11">
            <v>2355</v>
          </cell>
          <cell r="AA11">
            <v>2009</v>
          </cell>
          <cell r="AB11">
            <v>2376</v>
          </cell>
          <cell r="AC11">
            <v>2422</v>
          </cell>
          <cell r="AD11">
            <v>2295</v>
          </cell>
          <cell r="AE11">
            <v>2339</v>
          </cell>
          <cell r="AF11">
            <v>2095</v>
          </cell>
          <cell r="AG11">
            <v>2270</v>
          </cell>
          <cell r="AH11">
            <v>2403</v>
          </cell>
          <cell r="AI11">
            <v>2418</v>
          </cell>
          <cell r="AJ11">
            <v>2394</v>
          </cell>
          <cell r="AK11">
            <v>2330</v>
          </cell>
          <cell r="AL11">
            <v>2506</v>
          </cell>
          <cell r="AM11">
            <v>2321</v>
          </cell>
          <cell r="AN11">
            <v>2362</v>
          </cell>
          <cell r="AO11">
            <v>2041</v>
          </cell>
          <cell r="AP11">
            <v>2370</v>
          </cell>
          <cell r="AQ11">
            <v>2215</v>
          </cell>
          <cell r="AR11">
            <v>2330</v>
          </cell>
          <cell r="AS11">
            <v>2250</v>
          </cell>
          <cell r="AT11">
            <v>2157</v>
          </cell>
          <cell r="AU11">
            <v>2261</v>
          </cell>
          <cell r="AV11">
            <v>2250</v>
          </cell>
          <cell r="AW11">
            <v>2087</v>
          </cell>
          <cell r="AX11">
            <v>2232</v>
          </cell>
          <cell r="AY11">
            <v>2244</v>
          </cell>
          <cell r="AZ11">
            <v>2130</v>
          </cell>
          <cell r="BA11">
            <v>1596</v>
          </cell>
          <cell r="BB11">
            <v>2069</v>
          </cell>
          <cell r="BC11">
            <v>2174</v>
          </cell>
        </row>
        <row r="12">
          <cell r="B12" t="str">
            <v>TOTAL</v>
          </cell>
          <cell r="D12">
            <v>13095</v>
          </cell>
          <cell r="E12">
            <v>8164</v>
          </cell>
          <cell r="F12">
            <v>10131</v>
          </cell>
          <cell r="G12">
            <v>12519</v>
          </cell>
          <cell r="H12">
            <v>12664</v>
          </cell>
          <cell r="I12">
            <v>11875</v>
          </cell>
          <cell r="J12">
            <v>12045</v>
          </cell>
          <cell r="K12">
            <v>11883</v>
          </cell>
          <cell r="L12">
            <v>11763</v>
          </cell>
          <cell r="M12">
            <v>12294</v>
          </cell>
          <cell r="N12">
            <v>13009</v>
          </cell>
          <cell r="O12">
            <v>12688</v>
          </cell>
          <cell r="P12">
            <v>12473</v>
          </cell>
          <cell r="Q12">
            <v>12537</v>
          </cell>
          <cell r="R12">
            <v>12207</v>
          </cell>
          <cell r="S12">
            <v>12649</v>
          </cell>
          <cell r="T12">
            <v>12796</v>
          </cell>
          <cell r="U12">
            <v>12456</v>
          </cell>
          <cell r="V12">
            <v>12972</v>
          </cell>
          <cell r="W12">
            <v>13164</v>
          </cell>
          <cell r="X12">
            <v>13052</v>
          </cell>
          <cell r="Y12">
            <v>13370</v>
          </cell>
          <cell r="Z12">
            <v>13302</v>
          </cell>
          <cell r="AA12">
            <v>11613</v>
          </cell>
          <cell r="AB12">
            <v>13690</v>
          </cell>
          <cell r="AC12">
            <v>13554</v>
          </cell>
          <cell r="AD12">
            <v>13152</v>
          </cell>
          <cell r="AE12">
            <v>13502</v>
          </cell>
          <cell r="AF12">
            <v>11719</v>
          </cell>
          <cell r="AG12">
            <v>13484</v>
          </cell>
          <cell r="AH12">
            <v>13658</v>
          </cell>
          <cell r="AI12">
            <v>13520</v>
          </cell>
          <cell r="AJ12">
            <v>13499</v>
          </cell>
          <cell r="AK12">
            <v>13492</v>
          </cell>
          <cell r="AL12">
            <v>14012</v>
          </cell>
          <cell r="AM12">
            <v>13778</v>
          </cell>
          <cell r="AN12">
            <v>13789</v>
          </cell>
          <cell r="AO12">
            <v>11912</v>
          </cell>
          <cell r="AP12">
            <v>13952</v>
          </cell>
          <cell r="AQ12">
            <v>13579</v>
          </cell>
          <cell r="AR12">
            <v>13660</v>
          </cell>
          <cell r="AS12">
            <v>13682</v>
          </cell>
          <cell r="AT12">
            <v>13305</v>
          </cell>
          <cell r="AU12">
            <v>13345</v>
          </cell>
          <cell r="AV12">
            <v>13552</v>
          </cell>
          <cell r="AW12">
            <v>13353</v>
          </cell>
          <cell r="AX12">
            <v>13467</v>
          </cell>
          <cell r="AY12">
            <v>13440</v>
          </cell>
          <cell r="AZ12">
            <v>13352</v>
          </cell>
          <cell r="BA12">
            <v>9748</v>
          </cell>
          <cell r="BB12">
            <v>13336</v>
          </cell>
          <cell r="BC12">
            <v>13043</v>
          </cell>
        </row>
        <row r="14">
          <cell r="A14" t="str">
            <v>Brand (incl. follow on)</v>
          </cell>
          <cell r="D14">
            <v>0.17296678121420389</v>
          </cell>
          <cell r="E14">
            <v>0.18226359627633512</v>
          </cell>
          <cell r="F14">
            <v>0.17944921527983418</v>
          </cell>
          <cell r="G14">
            <v>0.1715791996165828</v>
          </cell>
          <cell r="H14">
            <v>0.1837492103600758</v>
          </cell>
          <cell r="I14">
            <v>0.18307368421052631</v>
          </cell>
          <cell r="J14">
            <v>0.19410543794105439</v>
          </cell>
          <cell r="K14">
            <v>0.18370781789110494</v>
          </cell>
          <cell r="L14">
            <v>0.1879622545269064</v>
          </cell>
          <cell r="M14">
            <v>0.18846591833414675</v>
          </cell>
          <cell r="N14">
            <v>0.1856407102775002</v>
          </cell>
          <cell r="O14">
            <v>0.18663303909205547</v>
          </cell>
          <cell r="P14">
            <v>0.18704401507255672</v>
          </cell>
          <cell r="Q14">
            <v>0.18417484246629975</v>
          </cell>
          <cell r="R14">
            <v>0.17661997214712868</v>
          </cell>
          <cell r="S14">
            <v>0.18143726776820301</v>
          </cell>
          <cell r="T14">
            <v>0.18326039387308535</v>
          </cell>
          <cell r="U14">
            <v>0.1863359023763648</v>
          </cell>
          <cell r="V14">
            <v>0.1894850447116867</v>
          </cell>
          <cell r="W14">
            <v>0.19257064721969006</v>
          </cell>
          <cell r="X14">
            <v>0.19223107569721115</v>
          </cell>
          <cell r="Y14">
            <v>0.19169783096484666</v>
          </cell>
          <cell r="Z14">
            <v>0.19139978950533754</v>
          </cell>
          <cell r="AA14">
            <v>0.18513734607767157</v>
          </cell>
          <cell r="AB14">
            <v>0.18750913075237399</v>
          </cell>
          <cell r="AC14">
            <v>0.19241552309281393</v>
          </cell>
          <cell r="AD14">
            <v>0.1863594890510949</v>
          </cell>
          <cell r="AE14">
            <v>0.18604651162790697</v>
          </cell>
          <cell r="AF14">
            <v>0.19199590408737946</v>
          </cell>
          <cell r="AG14">
            <v>0.18036191041234056</v>
          </cell>
          <cell r="AH14">
            <v>0.18728950065895447</v>
          </cell>
          <cell r="AI14">
            <v>0.19356508875739645</v>
          </cell>
          <cell r="AJ14">
            <v>0.18912512037928736</v>
          </cell>
          <cell r="AK14">
            <v>0.18536910761932998</v>
          </cell>
          <cell r="AL14">
            <v>0.19026548672566371</v>
          </cell>
          <cell r="AM14">
            <v>0.18253737842938017</v>
          </cell>
          <cell r="AN14">
            <v>0.18333454202625282</v>
          </cell>
          <cell r="AO14">
            <v>0.18527535258562794</v>
          </cell>
          <cell r="AP14">
            <v>0.18176605504587157</v>
          </cell>
          <cell r="AQ14">
            <v>0.17585978348921127</v>
          </cell>
          <cell r="AR14">
            <v>0.18257686676427526</v>
          </cell>
          <cell r="AS14">
            <v>0.17629001607952055</v>
          </cell>
          <cell r="AT14">
            <v>0.17602405110860578</v>
          </cell>
          <cell r="AU14">
            <v>0.18021730985387785</v>
          </cell>
          <cell r="AV14">
            <v>0.17879279811097992</v>
          </cell>
          <cell r="AW14">
            <v>0.16715344866322174</v>
          </cell>
          <cell r="AX14">
            <v>0.17799064379594565</v>
          </cell>
          <cell r="AY14">
            <v>0.18028273809523809</v>
          </cell>
          <cell r="AZ14">
            <v>0.17330736968244459</v>
          </cell>
          <cell r="BA14">
            <v>0.17695937628231431</v>
          </cell>
          <cell r="BB14">
            <v>0.16571685662867428</v>
          </cell>
          <cell r="BC14">
            <v>0.17863988346239362</v>
          </cell>
        </row>
        <row r="15">
          <cell r="A15" t="str">
            <v>Glenmark</v>
          </cell>
          <cell r="D15">
            <v>0.19450171821305842</v>
          </cell>
          <cell r="E15">
            <v>0.18312101910828024</v>
          </cell>
          <cell r="F15">
            <v>0.19307077287533314</v>
          </cell>
          <cell r="G15">
            <v>0.19402508187554918</v>
          </cell>
          <cell r="H15">
            <v>0.19527795325331648</v>
          </cell>
          <cell r="I15">
            <v>0.18821052631578947</v>
          </cell>
          <cell r="J15">
            <v>0.18987131589871317</v>
          </cell>
          <cell r="K15">
            <v>0.18320289489186231</v>
          </cell>
          <cell r="L15">
            <v>0.17529541783558616</v>
          </cell>
          <cell r="M15">
            <v>0.19245160240767853</v>
          </cell>
          <cell r="N15">
            <v>0.18771619647936044</v>
          </cell>
          <cell r="O15">
            <v>0.19750945775535939</v>
          </cell>
          <cell r="P15">
            <v>0.19602341056682435</v>
          </cell>
          <cell r="Q15">
            <v>0.18640823163436229</v>
          </cell>
          <cell r="R15">
            <v>0.1971000245760629</v>
          </cell>
          <cell r="S15">
            <v>0.18973831923472212</v>
          </cell>
          <cell r="T15">
            <v>0.19029384182557049</v>
          </cell>
          <cell r="U15">
            <v>0.19853885677585101</v>
          </cell>
          <cell r="V15">
            <v>0.18678692568609312</v>
          </cell>
          <cell r="W15">
            <v>0.19500151929504711</v>
          </cell>
          <cell r="X15">
            <v>0.18924302788844621</v>
          </cell>
          <cell r="Y15">
            <v>0.19274495138369485</v>
          </cell>
          <cell r="Z15">
            <v>0.19606074274545182</v>
          </cell>
          <cell r="AA15">
            <v>0.19271506070782743</v>
          </cell>
          <cell r="AB15">
            <v>0.19875821767713658</v>
          </cell>
          <cell r="AC15">
            <v>0.19485022871477053</v>
          </cell>
          <cell r="AD15">
            <v>0.19882907542579076</v>
          </cell>
          <cell r="AE15">
            <v>0.19448970522885498</v>
          </cell>
          <cell r="AF15">
            <v>0.20052905538015189</v>
          </cell>
          <cell r="AG15">
            <v>0.19956986057549689</v>
          </cell>
          <cell r="AH15">
            <v>0.2031044076731586</v>
          </cell>
          <cell r="AI15">
            <v>0.2011094674556213</v>
          </cell>
          <cell r="AJ15">
            <v>0.20120008889547375</v>
          </cell>
          <cell r="AK15">
            <v>0.20063741476430477</v>
          </cell>
          <cell r="AL15">
            <v>0.19547530687981729</v>
          </cell>
          <cell r="AM15">
            <v>0.20053708811148208</v>
          </cell>
          <cell r="AN15">
            <v>0.19443034302705053</v>
          </cell>
          <cell r="AO15">
            <v>0.19602081934184015</v>
          </cell>
          <cell r="AP15">
            <v>0.19488245412844038</v>
          </cell>
          <cell r="AQ15">
            <v>0.19530156859857131</v>
          </cell>
          <cell r="AR15">
            <v>0.19524158125915081</v>
          </cell>
          <cell r="AS15">
            <v>0.20062856307557375</v>
          </cell>
          <cell r="AT15">
            <v>0.18887636226982338</v>
          </cell>
          <cell r="AU15">
            <v>0.19782690146122142</v>
          </cell>
          <cell r="AV15">
            <v>0.19008264462809918</v>
          </cell>
          <cell r="AW15">
            <v>0.18962031004268703</v>
          </cell>
          <cell r="AX15">
            <v>0.18771812578896563</v>
          </cell>
          <cell r="AY15">
            <v>0.19605654761904762</v>
          </cell>
          <cell r="AZ15">
            <v>0.1872378669862193</v>
          </cell>
          <cell r="BA15">
            <v>0.18311448502256872</v>
          </cell>
          <cell r="BB15">
            <v>0.1920365926814637</v>
          </cell>
          <cell r="BC15">
            <v>0.18423675534769607</v>
          </cell>
        </row>
        <row r="16">
          <cell r="A16" t="str">
            <v>Sandoz</v>
          </cell>
          <cell r="D16">
            <v>5.2768232149675451E-2</v>
          </cell>
          <cell r="E16">
            <v>5.7324840764331211E-2</v>
          </cell>
          <cell r="F16">
            <v>4.8267693218833285E-2</v>
          </cell>
          <cell r="G16">
            <v>4.9205208083712759E-2</v>
          </cell>
          <cell r="H16">
            <v>4.1692987997473153E-2</v>
          </cell>
          <cell r="I16">
            <v>4.6484210526315788E-2</v>
          </cell>
          <cell r="J16">
            <v>4.8484848484848485E-2</v>
          </cell>
          <cell r="K16">
            <v>4.5863839097870909E-2</v>
          </cell>
          <cell r="L16">
            <v>4.1656040125818243E-2</v>
          </cell>
          <cell r="M16">
            <v>4.2378395965511628E-2</v>
          </cell>
          <cell r="N16">
            <v>4.3200860942424472E-2</v>
          </cell>
          <cell r="O16">
            <v>4.0274274905422444E-2</v>
          </cell>
          <cell r="P16">
            <v>3.9365028461476791E-2</v>
          </cell>
          <cell r="Q16">
            <v>3.9004546542234987E-2</v>
          </cell>
          <cell r="R16">
            <v>3.8174817727533381E-2</v>
          </cell>
          <cell r="S16">
            <v>4.5616254249347774E-2</v>
          </cell>
          <cell r="T16">
            <v>4.8374492028758986E-2</v>
          </cell>
          <cell r="U16">
            <v>6.1416184971098263E-2</v>
          </cell>
          <cell r="V16">
            <v>7.6549491211840889E-2</v>
          </cell>
          <cell r="W16">
            <v>6.9811607414159829E-2</v>
          </cell>
          <cell r="X16">
            <v>8.3665338645418322E-2</v>
          </cell>
          <cell r="Y16">
            <v>9.2296185489902774E-2</v>
          </cell>
          <cell r="Z16">
            <v>9.3143888137122238E-2</v>
          </cell>
          <cell r="AA16">
            <v>0.1025574786876776</v>
          </cell>
          <cell r="AB16">
            <v>0.10430971512052593</v>
          </cell>
          <cell r="AC16">
            <v>0.10498745757709901</v>
          </cell>
          <cell r="AD16">
            <v>0.11062956204379562</v>
          </cell>
          <cell r="AE16">
            <v>0.11664938527625537</v>
          </cell>
          <cell r="AF16">
            <v>0.11622152060756037</v>
          </cell>
          <cell r="AG16">
            <v>0.11584099673687333</v>
          </cell>
          <cell r="AH16">
            <v>0.1180992824718114</v>
          </cell>
          <cell r="AI16">
            <v>0.11701183431952662</v>
          </cell>
          <cell r="AJ16">
            <v>0.1254907770945996</v>
          </cell>
          <cell r="AK16">
            <v>0.12696412689000888</v>
          </cell>
          <cell r="AL16">
            <v>0.12118184413359977</v>
          </cell>
          <cell r="AM16">
            <v>0.13434460734504283</v>
          </cell>
          <cell r="AN16">
            <v>0.14061933425193995</v>
          </cell>
          <cell r="AO16">
            <v>0.14565144392209536</v>
          </cell>
          <cell r="AP16">
            <v>0.15194954128440366</v>
          </cell>
          <cell r="AQ16">
            <v>0.15884822151852124</v>
          </cell>
          <cell r="AR16">
            <v>0.17247437774524157</v>
          </cell>
          <cell r="AS16">
            <v>0.17161233737757639</v>
          </cell>
          <cell r="AT16">
            <v>0.17662532882375048</v>
          </cell>
          <cell r="AU16">
            <v>0.18591232671412514</v>
          </cell>
          <cell r="AV16">
            <v>0.22668240850059032</v>
          </cell>
          <cell r="AW16">
            <v>0.25297685913277917</v>
          </cell>
          <cell r="AX16">
            <v>0.2726665181554912</v>
          </cell>
          <cell r="AY16">
            <v>0.28660714285714284</v>
          </cell>
          <cell r="AZ16">
            <v>0.31291192330736967</v>
          </cell>
          <cell r="BA16">
            <v>0.31739844070578582</v>
          </cell>
          <cell r="BB16">
            <v>0.33690761847630474</v>
          </cell>
          <cell r="BC16">
            <v>0.34677604845511001</v>
          </cell>
        </row>
        <row r="17">
          <cell r="A17" t="str">
            <v>Perrigo</v>
          </cell>
          <cell r="D17">
            <v>0.35059182894234442</v>
          </cell>
          <cell r="E17">
            <v>0.33672219500244976</v>
          </cell>
          <cell r="F17">
            <v>0.34804066725890831</v>
          </cell>
          <cell r="G17">
            <v>0.33988337726655482</v>
          </cell>
          <cell r="H17">
            <v>0.34507264687302591</v>
          </cell>
          <cell r="I17">
            <v>0.34425263157894737</v>
          </cell>
          <cell r="J17">
            <v>0.3310917393109174</v>
          </cell>
          <cell r="K17">
            <v>0.34250610115290753</v>
          </cell>
          <cell r="L17">
            <v>0.35679673552665137</v>
          </cell>
          <cell r="M17">
            <v>0.33227590694647796</v>
          </cell>
          <cell r="N17">
            <v>0.34399262049350449</v>
          </cell>
          <cell r="O17">
            <v>0.3328341740226986</v>
          </cell>
          <cell r="P17">
            <v>0.3375290627755953</v>
          </cell>
          <cell r="Q17">
            <v>0.34577650155539602</v>
          </cell>
          <cell r="R17">
            <v>0.34168919472433851</v>
          </cell>
          <cell r="S17">
            <v>0.33607399794450155</v>
          </cell>
          <cell r="T17">
            <v>0.34221631759924975</v>
          </cell>
          <cell r="U17">
            <v>0.33357418111753373</v>
          </cell>
          <cell r="V17">
            <v>0.33857539315448659</v>
          </cell>
          <cell r="W17">
            <v>0.32983895472500757</v>
          </cell>
          <cell r="X17">
            <v>0.3337419552558995</v>
          </cell>
          <cell r="Y17">
            <v>0.32557965594614807</v>
          </cell>
          <cell r="Z17">
            <v>0.32611637347767253</v>
          </cell>
          <cell r="AA17">
            <v>0.32851115129596142</v>
          </cell>
          <cell r="AB17">
            <v>0.32242512783053323</v>
          </cell>
          <cell r="AC17">
            <v>0.31975800501696916</v>
          </cell>
          <cell r="AD17">
            <v>0.31949513381995132</v>
          </cell>
          <cell r="AE17">
            <v>0.32298918678714267</v>
          </cell>
          <cell r="AF17">
            <v>0.31376397303524189</v>
          </cell>
          <cell r="AG17">
            <v>0.32401364580243253</v>
          </cell>
          <cell r="AH17">
            <v>0.31651779177039097</v>
          </cell>
          <cell r="AI17">
            <v>0.31220414201183433</v>
          </cell>
          <cell r="AJ17">
            <v>0.31491221571968292</v>
          </cell>
          <cell r="AK17">
            <v>0.31855914616068781</v>
          </cell>
          <cell r="AL17">
            <v>0.32122466457322296</v>
          </cell>
          <cell r="AM17">
            <v>0.30962403832196256</v>
          </cell>
          <cell r="AN17">
            <v>0.32177822902313441</v>
          </cell>
          <cell r="AO17">
            <v>0.32001343183344527</v>
          </cell>
          <cell r="AP17">
            <v>0.32640481651376146</v>
          </cell>
          <cell r="AQ17">
            <v>0.32992120185580676</v>
          </cell>
          <cell r="AR17">
            <v>0.31339677891654466</v>
          </cell>
          <cell r="AS17">
            <v>0.31917848267797105</v>
          </cell>
          <cell r="AT17">
            <v>0.32356257046223225</v>
          </cell>
          <cell r="AU17">
            <v>0.31247658298988384</v>
          </cell>
          <cell r="AV17">
            <v>0.29456906729634003</v>
          </cell>
          <cell r="AW17">
            <v>0.28690181981577173</v>
          </cell>
          <cell r="AX17">
            <v>0.2666518155491201</v>
          </cell>
          <cell r="AY17">
            <v>0.24843750000000001</v>
          </cell>
          <cell r="AZ17">
            <v>0.24445775913720791</v>
          </cell>
          <cell r="BA17">
            <v>0.23461222814936397</v>
          </cell>
          <cell r="BB17">
            <v>0.22577984403119375</v>
          </cell>
          <cell r="BC17">
            <v>0.21015103887142528</v>
          </cell>
        </row>
        <row r="18">
          <cell r="A18" t="str">
            <v>Taro</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7.2579474524604436E-5</v>
          </cell>
          <cell r="AN18">
            <v>0</v>
          </cell>
          <cell r="AO18">
            <v>0</v>
          </cell>
          <cell r="AP18">
            <v>0</v>
          </cell>
          <cell r="AQ18">
            <v>0</v>
          </cell>
          <cell r="AR18">
            <v>0</v>
          </cell>
          <cell r="AS18">
            <v>0</v>
          </cell>
          <cell r="AT18">
            <v>0</v>
          </cell>
          <cell r="AU18">
            <v>0</v>
          </cell>
          <cell r="AV18">
            <v>7.3789846517119241E-5</v>
          </cell>
          <cell r="AW18">
            <v>0</v>
          </cell>
          <cell r="AX18">
            <v>1.4851117546595382E-4</v>
          </cell>
          <cell r="AY18">
            <v>7.4404761904761911E-5</v>
          </cell>
          <cell r="AZ18">
            <v>1.4979029358897544E-4</v>
          </cell>
          <cell r="BA18">
            <v>6.155108740254411E-4</v>
          </cell>
          <cell r="BB18">
            <v>2.7744451109778046E-3</v>
          </cell>
          <cell r="BC18">
            <v>3.0667791152342253E-3</v>
          </cell>
        </row>
        <row r="19">
          <cell r="A19" t="str">
            <v>Impax</v>
          </cell>
          <cell r="D19">
            <v>0.22917143948071783</v>
          </cell>
          <cell r="E19">
            <v>0.24056834884860362</v>
          </cell>
          <cell r="F19">
            <v>0.23117165136709111</v>
          </cell>
          <cell r="G19">
            <v>0.24530713315760044</v>
          </cell>
          <cell r="H19">
            <v>0.23420720151610866</v>
          </cell>
          <cell r="I19">
            <v>0.23797894736842104</v>
          </cell>
          <cell r="J19">
            <v>0.23644665836446657</v>
          </cell>
          <cell r="K19">
            <v>0.2447193469662543</v>
          </cell>
          <cell r="L19">
            <v>0.23828955198503782</v>
          </cell>
          <cell r="M19">
            <v>0.24442817634618513</v>
          </cell>
          <cell r="N19">
            <v>0.23944961180721039</v>
          </cell>
          <cell r="O19">
            <v>0.24274905422446405</v>
          </cell>
          <cell r="P19">
            <v>0.24003848312354686</v>
          </cell>
          <cell r="Q19">
            <v>0.24463587780170695</v>
          </cell>
          <cell r="R19">
            <v>0.24641599082493651</v>
          </cell>
          <cell r="S19">
            <v>0.24713416080322556</v>
          </cell>
          <cell r="T19">
            <v>0.23585495467333542</v>
          </cell>
          <cell r="U19">
            <v>0.22013487475915222</v>
          </cell>
          <cell r="V19">
            <v>0.20860314523589268</v>
          </cell>
          <cell r="W19">
            <v>0.21277727134609542</v>
          </cell>
          <cell r="X19">
            <v>0.20111860251302482</v>
          </cell>
          <cell r="Y19">
            <v>0.19768137621540763</v>
          </cell>
          <cell r="Z19">
            <v>0.19327920613441588</v>
          </cell>
          <cell r="AA19">
            <v>0.19107896323086196</v>
          </cell>
          <cell r="AB19">
            <v>0.18699780861943024</v>
          </cell>
          <cell r="AC19">
            <v>0.18798878559834736</v>
          </cell>
          <cell r="AD19">
            <v>0.18468673965936741</v>
          </cell>
          <cell r="AE19">
            <v>0.17982521107984004</v>
          </cell>
          <cell r="AF19">
            <v>0.17748954688966637</v>
          </cell>
          <cell r="AG19">
            <v>0.18021358647285671</v>
          </cell>
          <cell r="AH19">
            <v>0.17498901742568457</v>
          </cell>
          <cell r="AI19">
            <v>0.17610946745562131</v>
          </cell>
          <cell r="AJ19">
            <v>0.16927179791095637</v>
          </cell>
          <cell r="AK19">
            <v>0.16847020456566855</v>
          </cell>
          <cell r="AL19">
            <v>0.17185269768769626</v>
          </cell>
          <cell r="AM19">
            <v>0.17288430831760779</v>
          </cell>
          <cell r="AN19">
            <v>0.15983755167162231</v>
          </cell>
          <cell r="AO19">
            <v>0.15303895231699127</v>
          </cell>
          <cell r="AP19">
            <v>0.14499713302752293</v>
          </cell>
          <cell r="AQ19">
            <v>0.14006922453788939</v>
          </cell>
          <cell r="AR19">
            <v>0.1363103953147877</v>
          </cell>
          <cell r="AS19">
            <v>0.13229060078935828</v>
          </cell>
          <cell r="AT19">
            <v>0.13491168733558812</v>
          </cell>
          <cell r="AU19">
            <v>0.12356687898089172</v>
          </cell>
          <cell r="AV19">
            <v>0.10979929161747344</v>
          </cell>
          <cell r="AW19">
            <v>0.10334756234554032</v>
          </cell>
          <cell r="AX19">
            <v>9.4824385535011504E-2</v>
          </cell>
          <cell r="AY19">
            <v>8.8541666666666671E-2</v>
          </cell>
          <cell r="AZ19">
            <v>8.1935290593169563E-2</v>
          </cell>
          <cell r="BA19">
            <v>8.7299958965941726E-2</v>
          </cell>
          <cell r="BB19">
            <v>7.6784643071385716E-2</v>
          </cell>
          <cell r="BC19">
            <v>7.7129494748140764E-2</v>
          </cell>
        </row>
        <row r="20">
          <cell r="A20" t="str">
            <v>Total</v>
          </cell>
          <cell r="D20">
            <v>1</v>
          </cell>
          <cell r="E20">
            <v>1</v>
          </cell>
          <cell r="F20">
            <v>1</v>
          </cell>
          <cell r="G20">
            <v>1</v>
          </cell>
          <cell r="H20">
            <v>1</v>
          </cell>
          <cell r="I20">
            <v>1</v>
          </cell>
          <cell r="J20">
            <v>1</v>
          </cell>
          <cell r="K20">
            <v>1</v>
          </cell>
          <cell r="L20">
            <v>1</v>
          </cell>
          <cell r="M20">
            <v>1</v>
          </cell>
          <cell r="N20">
            <v>0.99999999999999989</v>
          </cell>
          <cell r="O20">
            <v>0.99999999999999989</v>
          </cell>
          <cell r="P20">
            <v>1</v>
          </cell>
          <cell r="Q20">
            <v>1</v>
          </cell>
          <cell r="R20">
            <v>0.99999999999999989</v>
          </cell>
          <cell r="S20">
            <v>1</v>
          </cell>
          <cell r="T20">
            <v>1</v>
          </cell>
          <cell r="U20">
            <v>1</v>
          </cell>
          <cell r="V20">
            <v>1</v>
          </cell>
          <cell r="W20">
            <v>1</v>
          </cell>
          <cell r="X20">
            <v>1</v>
          </cell>
          <cell r="Y20">
            <v>0.99999999999999989</v>
          </cell>
          <cell r="Z20">
            <v>1</v>
          </cell>
          <cell r="AA20">
            <v>1</v>
          </cell>
          <cell r="AB20">
            <v>1</v>
          </cell>
          <cell r="AC20">
            <v>1</v>
          </cell>
          <cell r="AD20">
            <v>1</v>
          </cell>
          <cell r="AE20">
            <v>1</v>
          </cell>
          <cell r="AF20">
            <v>0.99999999999999989</v>
          </cell>
          <cell r="AG20">
            <v>1</v>
          </cell>
          <cell r="AH20">
            <v>1</v>
          </cell>
          <cell r="AI20">
            <v>1</v>
          </cell>
          <cell r="AJ20">
            <v>1</v>
          </cell>
          <cell r="AK20">
            <v>1</v>
          </cell>
          <cell r="AL20">
            <v>1</v>
          </cell>
          <cell r="AM20">
            <v>1</v>
          </cell>
          <cell r="AN20">
            <v>0.99999999999999989</v>
          </cell>
          <cell r="AO20">
            <v>1</v>
          </cell>
          <cell r="AP20">
            <v>0.99999999999999989</v>
          </cell>
          <cell r="AQ20">
            <v>0.99999999999999989</v>
          </cell>
          <cell r="AR20">
            <v>1</v>
          </cell>
          <cell r="AS20">
            <v>1</v>
          </cell>
          <cell r="AT20">
            <v>1</v>
          </cell>
          <cell r="AU20">
            <v>1</v>
          </cell>
          <cell r="AV20">
            <v>1</v>
          </cell>
          <cell r="AW20">
            <v>1</v>
          </cell>
          <cell r="AX20">
            <v>1.0000000000000002</v>
          </cell>
          <cell r="AY20">
            <v>1</v>
          </cell>
          <cell r="AZ20">
            <v>1</v>
          </cell>
          <cell r="BA20">
            <v>1</v>
          </cell>
          <cell r="BB20">
            <v>1</v>
          </cell>
          <cell r="BC20">
            <v>1</v>
          </cell>
        </row>
        <row r="22">
          <cell r="A22" t="str">
            <v>Brand Aldara + Zyclara (Aldara follow on)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row r="1">
          <cell r="A1" t="str">
            <v>Potassium</v>
          </cell>
        </row>
        <row r="3">
          <cell r="A3" t="str">
            <v>Product</v>
          </cell>
          <cell r="B3" t="str">
            <v>Form (desc)</v>
          </cell>
          <cell r="C3" t="str">
            <v>Week Ending</v>
          </cell>
          <cell r="D3">
            <v>40438</v>
          </cell>
          <cell r="E3">
            <v>40445</v>
          </cell>
          <cell r="F3">
            <v>40452</v>
          </cell>
          <cell r="G3">
            <v>40459</v>
          </cell>
          <cell r="H3">
            <v>40466</v>
          </cell>
          <cell r="I3">
            <v>40473</v>
          </cell>
          <cell r="J3">
            <v>40480</v>
          </cell>
          <cell r="K3">
            <v>40487</v>
          </cell>
          <cell r="L3">
            <v>40494</v>
          </cell>
          <cell r="M3">
            <v>40501</v>
          </cell>
          <cell r="N3">
            <v>40508</v>
          </cell>
          <cell r="O3">
            <v>40515</v>
          </cell>
          <cell r="P3">
            <v>40522</v>
          </cell>
          <cell r="Q3">
            <v>40529</v>
          </cell>
          <cell r="R3">
            <v>40536</v>
          </cell>
          <cell r="S3">
            <v>40543</v>
          </cell>
          <cell r="T3">
            <v>40550</v>
          </cell>
          <cell r="U3">
            <v>40557</v>
          </cell>
          <cell r="V3">
            <v>40564</v>
          </cell>
          <cell r="W3">
            <v>40571</v>
          </cell>
          <cell r="X3">
            <v>40578</v>
          </cell>
          <cell r="Y3">
            <v>40585</v>
          </cell>
          <cell r="Z3">
            <v>40592</v>
          </cell>
          <cell r="AA3">
            <v>40599</v>
          </cell>
          <cell r="AB3">
            <v>40606</v>
          </cell>
          <cell r="AC3">
            <v>40613</v>
          </cell>
          <cell r="AD3">
            <v>40620</v>
          </cell>
          <cell r="AE3">
            <v>40627</v>
          </cell>
          <cell r="AF3">
            <v>40634</v>
          </cell>
          <cell r="AG3">
            <v>40641</v>
          </cell>
          <cell r="AH3">
            <v>40648</v>
          </cell>
          <cell r="AI3">
            <v>40655</v>
          </cell>
          <cell r="AJ3">
            <v>40662</v>
          </cell>
          <cell r="AK3">
            <v>40669</v>
          </cell>
          <cell r="AL3">
            <v>40676</v>
          </cell>
          <cell r="AM3">
            <v>40683</v>
          </cell>
          <cell r="AN3">
            <v>40690</v>
          </cell>
          <cell r="AO3">
            <v>40697</v>
          </cell>
          <cell r="AP3">
            <v>40704</v>
          </cell>
          <cell r="AQ3">
            <v>40711</v>
          </cell>
          <cell r="AR3">
            <v>40718</v>
          </cell>
          <cell r="AS3">
            <v>40725</v>
          </cell>
          <cell r="AT3">
            <v>40732</v>
          </cell>
          <cell r="AU3">
            <v>40739</v>
          </cell>
          <cell r="AV3">
            <v>40746</v>
          </cell>
          <cell r="AW3">
            <v>40753</v>
          </cell>
          <cell r="AX3">
            <v>40760</v>
          </cell>
          <cell r="AY3">
            <v>40767</v>
          </cell>
          <cell r="AZ3">
            <v>40774</v>
          </cell>
          <cell r="BA3">
            <v>40781</v>
          </cell>
          <cell r="BB3">
            <v>40788</v>
          </cell>
          <cell r="BC3">
            <v>40795</v>
          </cell>
          <cell r="BD3">
            <v>40802</v>
          </cell>
          <cell r="BE3">
            <v>40809</v>
          </cell>
          <cell r="BF3">
            <v>40816</v>
          </cell>
          <cell r="BG3">
            <v>40823</v>
          </cell>
          <cell r="BH3">
            <v>40830</v>
          </cell>
          <cell r="BI3">
            <v>40837</v>
          </cell>
          <cell r="BJ3">
            <v>40844</v>
          </cell>
          <cell r="BK3">
            <v>40851</v>
          </cell>
          <cell r="BL3">
            <v>40858</v>
          </cell>
          <cell r="BM3">
            <v>40865</v>
          </cell>
          <cell r="BN3">
            <v>40872</v>
          </cell>
          <cell r="BO3">
            <v>40879</v>
          </cell>
          <cell r="BP3">
            <v>40886</v>
          </cell>
          <cell r="BQ3">
            <v>40893</v>
          </cell>
          <cell r="BR3">
            <v>40900</v>
          </cell>
          <cell r="BS3">
            <v>40907</v>
          </cell>
          <cell r="BT3">
            <v>40914</v>
          </cell>
          <cell r="BU3">
            <v>40921</v>
          </cell>
          <cell r="BV3">
            <v>40928</v>
          </cell>
          <cell r="BW3">
            <v>40935</v>
          </cell>
          <cell r="BX3">
            <v>40942</v>
          </cell>
          <cell r="BY3">
            <v>40949</v>
          </cell>
          <cell r="BZ3">
            <v>40956</v>
          </cell>
          <cell r="CA3">
            <v>40963</v>
          </cell>
          <cell r="CB3">
            <v>40970</v>
          </cell>
          <cell r="CC3">
            <v>40977</v>
          </cell>
          <cell r="CD3">
            <v>40984</v>
          </cell>
          <cell r="CE3">
            <v>40991</v>
          </cell>
          <cell r="CF3">
            <v>40998</v>
          </cell>
          <cell r="CG3">
            <v>41005</v>
          </cell>
          <cell r="CH3">
            <v>41012</v>
          </cell>
          <cell r="CI3">
            <v>41019</v>
          </cell>
          <cell r="CJ3">
            <v>41026</v>
          </cell>
          <cell r="CK3">
            <v>41033</v>
          </cell>
          <cell r="CL3">
            <v>41040</v>
          </cell>
          <cell r="CM3">
            <v>41047</v>
          </cell>
          <cell r="CN3">
            <v>41054</v>
          </cell>
          <cell r="CO3">
            <v>41061</v>
          </cell>
          <cell r="CP3">
            <v>41068</v>
          </cell>
          <cell r="CQ3">
            <v>41075</v>
          </cell>
          <cell r="CR3">
            <v>41082</v>
          </cell>
          <cell r="CS3">
            <v>41089</v>
          </cell>
          <cell r="CT3">
            <v>41096</v>
          </cell>
          <cell r="CU3">
            <v>41103</v>
          </cell>
          <cell r="CV3">
            <v>41110</v>
          </cell>
          <cell r="CW3">
            <v>41117</v>
          </cell>
          <cell r="CX3">
            <v>41124</v>
          </cell>
          <cell r="CY3">
            <v>41131</v>
          </cell>
          <cell r="CZ3">
            <v>41138</v>
          </cell>
          <cell r="DA3">
            <v>41145</v>
          </cell>
          <cell r="DB3">
            <v>41152</v>
          </cell>
          <cell r="DC3">
            <v>41159</v>
          </cell>
          <cell r="DD3">
            <v>41166</v>
          </cell>
          <cell r="DE3">
            <v>41173</v>
          </cell>
        </row>
        <row r="4">
          <cell r="C4" t="str">
            <v>Metrics</v>
          </cell>
          <cell r="D4" t="str">
            <v>WTRx</v>
          </cell>
          <cell r="E4" t="str">
            <v>WTRx</v>
          </cell>
          <cell r="F4" t="str">
            <v>WTRx</v>
          </cell>
          <cell r="G4" t="str">
            <v>WTRx</v>
          </cell>
          <cell r="H4" t="str">
            <v>WTRx</v>
          </cell>
          <cell r="I4" t="str">
            <v>WTRx</v>
          </cell>
          <cell r="J4" t="str">
            <v>WTRx</v>
          </cell>
          <cell r="K4" t="str">
            <v>WTRx</v>
          </cell>
          <cell r="L4" t="str">
            <v>WTRx</v>
          </cell>
          <cell r="M4" t="str">
            <v>WTRx</v>
          </cell>
          <cell r="N4" t="str">
            <v>WTRx</v>
          </cell>
          <cell r="O4" t="str">
            <v>WTRx</v>
          </cell>
          <cell r="P4" t="str">
            <v>WTRx</v>
          </cell>
          <cell r="Q4" t="str">
            <v>WTRx</v>
          </cell>
          <cell r="R4" t="str">
            <v>WTRx</v>
          </cell>
          <cell r="S4" t="str">
            <v>WTRx</v>
          </cell>
          <cell r="T4" t="str">
            <v>WTRx</v>
          </cell>
          <cell r="U4" t="str">
            <v>WTRx</v>
          </cell>
          <cell r="V4" t="str">
            <v>WTRx</v>
          </cell>
          <cell r="W4" t="str">
            <v>WTRx</v>
          </cell>
          <cell r="X4" t="str">
            <v>WTRx</v>
          </cell>
          <cell r="Y4" t="str">
            <v>WTRx</v>
          </cell>
          <cell r="Z4" t="str">
            <v>WTRx</v>
          </cell>
          <cell r="AA4" t="str">
            <v>WTRx</v>
          </cell>
          <cell r="AB4" t="str">
            <v>WTRx</v>
          </cell>
          <cell r="AC4" t="str">
            <v>WTRx</v>
          </cell>
          <cell r="AD4" t="str">
            <v>WTRx</v>
          </cell>
          <cell r="AE4" t="str">
            <v>WTRx</v>
          </cell>
          <cell r="AF4" t="str">
            <v>WTRx</v>
          </cell>
          <cell r="AG4" t="str">
            <v>WTRx</v>
          </cell>
          <cell r="AH4" t="str">
            <v>WTRx</v>
          </cell>
          <cell r="AI4" t="str">
            <v>WTRx</v>
          </cell>
          <cell r="AJ4" t="str">
            <v>WTRx</v>
          </cell>
          <cell r="AK4" t="str">
            <v>WTRx</v>
          </cell>
          <cell r="AL4" t="str">
            <v>WTRx</v>
          </cell>
          <cell r="AM4" t="str">
            <v>WTRx</v>
          </cell>
          <cell r="AN4" t="str">
            <v>WTRx</v>
          </cell>
          <cell r="AO4" t="str">
            <v>WTRx</v>
          </cell>
          <cell r="AP4" t="str">
            <v>WTRx</v>
          </cell>
          <cell r="AQ4" t="str">
            <v>WTRx</v>
          </cell>
          <cell r="AR4" t="str">
            <v>WTRx</v>
          </cell>
          <cell r="AS4" t="str">
            <v>WTRx</v>
          </cell>
          <cell r="AT4" t="str">
            <v>WTRx</v>
          </cell>
          <cell r="AU4" t="str">
            <v>WTRx</v>
          </cell>
          <cell r="AV4" t="str">
            <v>WTRx</v>
          </cell>
          <cell r="AW4" t="str">
            <v>WTRx</v>
          </cell>
          <cell r="AX4" t="str">
            <v>WTRx</v>
          </cell>
          <cell r="AY4" t="str">
            <v>WTRx</v>
          </cell>
          <cell r="AZ4" t="str">
            <v>WTRx</v>
          </cell>
          <cell r="BA4" t="str">
            <v>WTRx</v>
          </cell>
          <cell r="BB4" t="str">
            <v>WTRx</v>
          </cell>
          <cell r="BC4" t="str">
            <v>WTRx</v>
          </cell>
          <cell r="BD4" t="str">
            <v>WTRx</v>
          </cell>
          <cell r="BE4" t="str">
            <v>WTRx</v>
          </cell>
          <cell r="BF4" t="str">
            <v>WTRx</v>
          </cell>
          <cell r="BG4" t="str">
            <v>WTRx</v>
          </cell>
          <cell r="BH4" t="str">
            <v>WTRx</v>
          </cell>
          <cell r="BI4" t="str">
            <v>WTRx</v>
          </cell>
          <cell r="BJ4" t="str">
            <v>WTRx</v>
          </cell>
          <cell r="BK4" t="str">
            <v>WTRx</v>
          </cell>
          <cell r="BL4" t="str">
            <v>WTRx</v>
          </cell>
          <cell r="BM4" t="str">
            <v>WTRx</v>
          </cell>
          <cell r="BN4" t="str">
            <v>WTRx</v>
          </cell>
          <cell r="BO4" t="str">
            <v>WTRx</v>
          </cell>
          <cell r="BP4" t="str">
            <v>WTRx</v>
          </cell>
          <cell r="BQ4" t="str">
            <v>WTRx</v>
          </cell>
          <cell r="BR4" t="str">
            <v>WTRx</v>
          </cell>
          <cell r="BS4" t="str">
            <v>WTRx</v>
          </cell>
          <cell r="BT4" t="str">
            <v>WTRx</v>
          </cell>
          <cell r="BU4" t="str">
            <v>WTRx</v>
          </cell>
          <cell r="BV4" t="str">
            <v>WTRx</v>
          </cell>
          <cell r="BW4" t="str">
            <v>WTRx</v>
          </cell>
          <cell r="BX4" t="str">
            <v>WTRx</v>
          </cell>
          <cell r="BY4" t="str">
            <v>WTRx</v>
          </cell>
          <cell r="BZ4" t="str">
            <v>WTRx</v>
          </cell>
          <cell r="CA4" t="str">
            <v>WTRx</v>
          </cell>
          <cell r="CB4" t="str">
            <v>WTRx</v>
          </cell>
          <cell r="CC4" t="str">
            <v>WTRx</v>
          </cell>
          <cell r="CD4" t="str">
            <v>WTRx</v>
          </cell>
          <cell r="CE4" t="str">
            <v>WTRx</v>
          </cell>
          <cell r="CF4" t="str">
            <v>WTRx</v>
          </cell>
          <cell r="CG4" t="str">
            <v>WTRx</v>
          </cell>
          <cell r="CH4" t="str">
            <v>WTRx</v>
          </cell>
          <cell r="CI4" t="str">
            <v>WTRx</v>
          </cell>
          <cell r="CJ4" t="str">
            <v>WTRx</v>
          </cell>
          <cell r="CK4" t="str">
            <v>WTRx</v>
          </cell>
          <cell r="CL4" t="str">
            <v>WTRx</v>
          </cell>
          <cell r="CM4" t="str">
            <v>WTRx</v>
          </cell>
          <cell r="CN4" t="str">
            <v>WTRx</v>
          </cell>
          <cell r="CO4" t="str">
            <v>WTRx</v>
          </cell>
          <cell r="CP4" t="str">
            <v>WTRx</v>
          </cell>
          <cell r="CQ4" t="str">
            <v>WTRx</v>
          </cell>
          <cell r="CR4" t="str">
            <v>WTRx</v>
          </cell>
          <cell r="CS4" t="str">
            <v>WTRx</v>
          </cell>
          <cell r="CT4" t="str">
            <v>WTRx</v>
          </cell>
          <cell r="CU4" t="str">
            <v>WTRx</v>
          </cell>
          <cell r="CV4" t="str">
            <v>WTRx</v>
          </cell>
          <cell r="CW4" t="str">
            <v>WTRx</v>
          </cell>
          <cell r="CX4" t="str">
            <v>WTRx</v>
          </cell>
          <cell r="CY4" t="str">
            <v>WTRx</v>
          </cell>
          <cell r="CZ4" t="str">
            <v>WTRx</v>
          </cell>
          <cell r="DA4" t="str">
            <v>WTRx</v>
          </cell>
          <cell r="DB4" t="str">
            <v>WTRx</v>
          </cell>
          <cell r="DC4" t="str">
            <v>WTRx</v>
          </cell>
          <cell r="DD4" t="str">
            <v>WTRx</v>
          </cell>
          <cell r="DE4" t="str">
            <v>WTRx</v>
          </cell>
        </row>
        <row r="5">
          <cell r="A5" t="str">
            <v>POTASSIUM CL ETX 071990</v>
          </cell>
          <cell r="B5" t="str">
            <v>CAP SA</v>
          </cell>
          <cell r="C5">
            <v>0</v>
          </cell>
          <cell r="D5">
            <v>1068</v>
          </cell>
          <cell r="E5">
            <v>1044</v>
          </cell>
          <cell r="F5">
            <v>1052</v>
          </cell>
          <cell r="G5">
            <v>1002</v>
          </cell>
          <cell r="H5">
            <v>942</v>
          </cell>
          <cell r="I5">
            <v>951</v>
          </cell>
          <cell r="J5">
            <v>956</v>
          </cell>
          <cell r="K5">
            <v>985</v>
          </cell>
          <cell r="L5">
            <v>923</v>
          </cell>
          <cell r="M5">
            <v>926</v>
          </cell>
          <cell r="N5">
            <v>791</v>
          </cell>
          <cell r="O5">
            <v>1006</v>
          </cell>
          <cell r="P5">
            <v>909</v>
          </cell>
          <cell r="Q5">
            <v>823</v>
          </cell>
          <cell r="R5">
            <v>778</v>
          </cell>
          <cell r="S5">
            <v>800</v>
          </cell>
          <cell r="T5">
            <v>913</v>
          </cell>
          <cell r="U5">
            <v>817</v>
          </cell>
          <cell r="V5">
            <v>806</v>
          </cell>
          <cell r="W5">
            <v>688</v>
          </cell>
          <cell r="X5">
            <v>851</v>
          </cell>
          <cell r="Y5">
            <v>719</v>
          </cell>
          <cell r="Z5">
            <v>754</v>
          </cell>
          <cell r="AA5">
            <v>727</v>
          </cell>
          <cell r="AB5">
            <v>691</v>
          </cell>
          <cell r="AC5">
            <v>525</v>
          </cell>
          <cell r="AD5">
            <v>498</v>
          </cell>
          <cell r="AE5">
            <v>468</v>
          </cell>
          <cell r="AF5">
            <v>436</v>
          </cell>
          <cell r="AG5">
            <v>504</v>
          </cell>
          <cell r="AH5">
            <v>434</v>
          </cell>
          <cell r="AI5">
            <v>390</v>
          </cell>
          <cell r="AJ5">
            <v>343</v>
          </cell>
          <cell r="AK5">
            <v>470</v>
          </cell>
          <cell r="AL5">
            <v>372</v>
          </cell>
          <cell r="AM5">
            <v>372</v>
          </cell>
          <cell r="AN5">
            <v>363</v>
          </cell>
          <cell r="AO5">
            <v>436</v>
          </cell>
          <cell r="AP5">
            <v>385</v>
          </cell>
          <cell r="AQ5">
            <v>311</v>
          </cell>
          <cell r="AR5">
            <v>353</v>
          </cell>
          <cell r="AS5">
            <v>355</v>
          </cell>
          <cell r="AT5">
            <v>308</v>
          </cell>
          <cell r="AU5">
            <v>301</v>
          </cell>
          <cell r="AV5">
            <v>308</v>
          </cell>
          <cell r="AW5">
            <v>334</v>
          </cell>
          <cell r="AX5">
            <v>325</v>
          </cell>
          <cell r="AY5">
            <v>238</v>
          </cell>
          <cell r="AZ5">
            <v>271</v>
          </cell>
          <cell r="BA5">
            <v>274</v>
          </cell>
          <cell r="BB5">
            <v>217</v>
          </cell>
          <cell r="BC5">
            <v>181</v>
          </cell>
          <cell r="BD5">
            <v>167</v>
          </cell>
          <cell r="BE5">
            <v>177</v>
          </cell>
          <cell r="BF5">
            <v>167</v>
          </cell>
          <cell r="BG5">
            <v>157</v>
          </cell>
          <cell r="BH5">
            <v>148</v>
          </cell>
          <cell r="BI5">
            <v>157</v>
          </cell>
          <cell r="BJ5">
            <v>134</v>
          </cell>
          <cell r="BK5">
            <v>148</v>
          </cell>
          <cell r="BL5">
            <v>146</v>
          </cell>
          <cell r="BM5">
            <v>142</v>
          </cell>
          <cell r="BN5">
            <v>136</v>
          </cell>
          <cell r="BO5">
            <v>145</v>
          </cell>
          <cell r="BP5">
            <v>123</v>
          </cell>
          <cell r="BQ5">
            <v>140</v>
          </cell>
          <cell r="BR5">
            <v>130</v>
          </cell>
          <cell r="BS5">
            <v>116</v>
          </cell>
          <cell r="BT5">
            <v>83</v>
          </cell>
          <cell r="BU5">
            <v>84</v>
          </cell>
          <cell r="BV5">
            <v>93</v>
          </cell>
          <cell r="BW5">
            <v>97</v>
          </cell>
          <cell r="BX5">
            <v>88</v>
          </cell>
          <cell r="BY5">
            <v>64</v>
          </cell>
          <cell r="BZ5">
            <v>75</v>
          </cell>
          <cell r="CA5">
            <v>72</v>
          </cell>
          <cell r="CB5">
            <v>71</v>
          </cell>
          <cell r="CC5">
            <v>73</v>
          </cell>
          <cell r="CD5">
            <v>69</v>
          </cell>
          <cell r="CE5">
            <v>60</v>
          </cell>
          <cell r="CF5">
            <v>44</v>
          </cell>
          <cell r="CG5">
            <v>65</v>
          </cell>
          <cell r="CH5">
            <v>39</v>
          </cell>
          <cell r="CI5">
            <v>64</v>
          </cell>
          <cell r="CJ5">
            <v>55</v>
          </cell>
          <cell r="CK5">
            <v>64</v>
          </cell>
          <cell r="CL5">
            <v>44</v>
          </cell>
          <cell r="CM5">
            <v>38</v>
          </cell>
          <cell r="CN5">
            <v>55</v>
          </cell>
          <cell r="CO5">
            <v>44</v>
          </cell>
          <cell r="CP5">
            <v>36</v>
          </cell>
          <cell r="CQ5">
            <v>51</v>
          </cell>
          <cell r="CR5">
            <v>48</v>
          </cell>
          <cell r="CS5">
            <v>48</v>
          </cell>
          <cell r="CT5">
            <v>40</v>
          </cell>
          <cell r="CU5">
            <v>51</v>
          </cell>
          <cell r="CV5">
            <v>29</v>
          </cell>
          <cell r="CW5">
            <v>27</v>
          </cell>
          <cell r="CX5">
            <v>41</v>
          </cell>
          <cell r="CY5">
            <v>36</v>
          </cell>
          <cell r="CZ5">
            <v>33</v>
          </cell>
          <cell r="DA5">
            <v>58</v>
          </cell>
          <cell r="DB5">
            <v>48</v>
          </cell>
          <cell r="DC5">
            <v>27</v>
          </cell>
          <cell r="DD5">
            <v>26</v>
          </cell>
          <cell r="DE5">
            <v>21</v>
          </cell>
        </row>
        <row r="6">
          <cell r="A6" t="str">
            <v>POTASSIUM CL ETX 071990</v>
          </cell>
          <cell r="B6" t="str">
            <v>TAB SA PRT</v>
          </cell>
          <cell r="C6">
            <v>0</v>
          </cell>
          <cell r="D6">
            <v>170</v>
          </cell>
          <cell r="E6">
            <v>173</v>
          </cell>
          <cell r="F6">
            <v>151</v>
          </cell>
          <cell r="G6">
            <v>168</v>
          </cell>
          <cell r="H6">
            <v>156</v>
          </cell>
          <cell r="I6">
            <v>182</v>
          </cell>
          <cell r="J6">
            <v>131</v>
          </cell>
          <cell r="K6">
            <v>147</v>
          </cell>
          <cell r="L6">
            <v>124</v>
          </cell>
          <cell r="M6">
            <v>126</v>
          </cell>
          <cell r="N6">
            <v>95</v>
          </cell>
          <cell r="O6">
            <v>103</v>
          </cell>
          <cell r="P6">
            <v>92</v>
          </cell>
          <cell r="Q6">
            <v>109</v>
          </cell>
          <cell r="R6">
            <v>123</v>
          </cell>
          <cell r="S6">
            <v>80</v>
          </cell>
          <cell r="T6">
            <v>85</v>
          </cell>
          <cell r="U6">
            <v>86</v>
          </cell>
          <cell r="V6">
            <v>98</v>
          </cell>
          <cell r="W6">
            <v>71</v>
          </cell>
          <cell r="X6">
            <v>94</v>
          </cell>
          <cell r="Y6">
            <v>96</v>
          </cell>
          <cell r="Z6">
            <v>86</v>
          </cell>
          <cell r="AA6">
            <v>77</v>
          </cell>
          <cell r="AB6">
            <v>84</v>
          </cell>
          <cell r="AC6">
            <v>86</v>
          </cell>
          <cell r="AD6">
            <v>77</v>
          </cell>
          <cell r="AE6">
            <v>79</v>
          </cell>
          <cell r="AF6">
            <v>51</v>
          </cell>
          <cell r="AG6">
            <v>81</v>
          </cell>
          <cell r="AH6">
            <v>56</v>
          </cell>
          <cell r="AI6">
            <v>87</v>
          </cell>
          <cell r="AJ6">
            <v>53</v>
          </cell>
          <cell r="AK6">
            <v>68</v>
          </cell>
          <cell r="AL6">
            <v>64</v>
          </cell>
          <cell r="AM6">
            <v>67</v>
          </cell>
          <cell r="AN6">
            <v>65</v>
          </cell>
          <cell r="AO6">
            <v>42</v>
          </cell>
          <cell r="AP6">
            <v>24</v>
          </cell>
          <cell r="AQ6">
            <v>36</v>
          </cell>
          <cell r="AR6">
            <v>36</v>
          </cell>
          <cell r="AS6">
            <v>30</v>
          </cell>
          <cell r="AT6">
            <v>29</v>
          </cell>
          <cell r="AU6">
            <v>26</v>
          </cell>
          <cell r="AV6">
            <v>26</v>
          </cell>
          <cell r="AW6">
            <v>24</v>
          </cell>
          <cell r="AX6">
            <v>30</v>
          </cell>
          <cell r="AY6">
            <v>16</v>
          </cell>
          <cell r="AZ6">
            <v>28</v>
          </cell>
          <cell r="BA6">
            <v>23</v>
          </cell>
          <cell r="BB6">
            <v>18</v>
          </cell>
          <cell r="BC6">
            <v>15</v>
          </cell>
          <cell r="BD6">
            <v>17</v>
          </cell>
          <cell r="BE6">
            <v>30</v>
          </cell>
          <cell r="BF6">
            <v>21</v>
          </cell>
          <cell r="BG6">
            <v>13</v>
          </cell>
          <cell r="BH6">
            <v>8</v>
          </cell>
          <cell r="BI6">
            <v>17</v>
          </cell>
          <cell r="BJ6">
            <v>14</v>
          </cell>
          <cell r="BK6">
            <v>24</v>
          </cell>
          <cell r="BL6">
            <v>16</v>
          </cell>
          <cell r="BM6">
            <v>12</v>
          </cell>
          <cell r="BN6">
            <v>11</v>
          </cell>
          <cell r="BO6">
            <v>18</v>
          </cell>
          <cell r="BP6">
            <v>21</v>
          </cell>
          <cell r="BQ6">
            <v>26</v>
          </cell>
          <cell r="BR6">
            <v>5</v>
          </cell>
          <cell r="BS6">
            <v>14</v>
          </cell>
          <cell r="BT6">
            <v>13</v>
          </cell>
          <cell r="BU6">
            <v>24</v>
          </cell>
          <cell r="BV6">
            <v>8</v>
          </cell>
          <cell r="BW6">
            <v>6</v>
          </cell>
          <cell r="BX6">
            <v>8</v>
          </cell>
          <cell r="BY6">
            <v>10</v>
          </cell>
          <cell r="BZ6">
            <v>10</v>
          </cell>
          <cell r="CA6">
            <v>8</v>
          </cell>
          <cell r="CB6">
            <v>2</v>
          </cell>
          <cell r="CC6">
            <v>10</v>
          </cell>
          <cell r="CD6">
            <v>13</v>
          </cell>
          <cell r="CE6">
            <v>8</v>
          </cell>
          <cell r="CF6">
            <v>6</v>
          </cell>
          <cell r="CG6">
            <v>14</v>
          </cell>
          <cell r="CH6">
            <v>6</v>
          </cell>
          <cell r="CI6">
            <v>9</v>
          </cell>
          <cell r="CJ6">
            <v>8</v>
          </cell>
          <cell r="CK6">
            <v>11</v>
          </cell>
          <cell r="CL6">
            <v>3</v>
          </cell>
          <cell r="CM6">
            <v>10</v>
          </cell>
          <cell r="CN6">
            <v>4</v>
          </cell>
          <cell r="CO6">
            <v>6</v>
          </cell>
          <cell r="CP6">
            <v>6</v>
          </cell>
          <cell r="CQ6">
            <v>11</v>
          </cell>
          <cell r="CR6">
            <v>8</v>
          </cell>
          <cell r="CS6">
            <v>7</v>
          </cell>
          <cell r="CT6">
            <v>8</v>
          </cell>
          <cell r="CU6">
            <v>6</v>
          </cell>
          <cell r="CV6">
            <v>7</v>
          </cell>
          <cell r="CW6">
            <v>7</v>
          </cell>
          <cell r="CX6">
            <v>8</v>
          </cell>
          <cell r="CY6">
            <v>7</v>
          </cell>
          <cell r="CZ6">
            <v>8</v>
          </cell>
          <cell r="DA6">
            <v>12</v>
          </cell>
          <cell r="DB6">
            <v>13</v>
          </cell>
          <cell r="DC6">
            <v>11</v>
          </cell>
          <cell r="DD6">
            <v>12</v>
          </cell>
          <cell r="DE6">
            <v>8</v>
          </cell>
        </row>
        <row r="7">
          <cell r="A7" t="str">
            <v>POTASSIUM CL NSR 012011</v>
          </cell>
          <cell r="B7" t="str">
            <v>CAP SA</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167</v>
          </cell>
          <cell r="V7">
            <v>534</v>
          </cell>
          <cell r="W7">
            <v>1079</v>
          </cell>
          <cell r="X7">
            <v>2142</v>
          </cell>
          <cell r="Y7">
            <v>3012</v>
          </cell>
          <cell r="Z7">
            <v>4533</v>
          </cell>
          <cell r="AA7">
            <v>5865</v>
          </cell>
          <cell r="AB7">
            <v>8713</v>
          </cell>
          <cell r="AC7">
            <v>10879</v>
          </cell>
          <cell r="AD7">
            <v>13270</v>
          </cell>
          <cell r="AE7">
            <v>17744</v>
          </cell>
          <cell r="AF7">
            <v>20534</v>
          </cell>
          <cell r="AG7">
            <v>21652</v>
          </cell>
          <cell r="AH7">
            <v>23471</v>
          </cell>
          <cell r="AI7">
            <v>24633</v>
          </cell>
          <cell r="AJ7">
            <v>25510</v>
          </cell>
          <cell r="AK7">
            <v>28533</v>
          </cell>
          <cell r="AL7">
            <v>26904</v>
          </cell>
          <cell r="AM7">
            <v>27584</v>
          </cell>
          <cell r="AN7">
            <v>29227</v>
          </cell>
          <cell r="AO7">
            <v>30473</v>
          </cell>
          <cell r="AP7">
            <v>31266</v>
          </cell>
          <cell r="AQ7">
            <v>30611</v>
          </cell>
          <cell r="AR7">
            <v>30885</v>
          </cell>
          <cell r="AS7">
            <v>33131</v>
          </cell>
          <cell r="AT7">
            <v>31409</v>
          </cell>
          <cell r="AU7">
            <v>32360</v>
          </cell>
          <cell r="AV7">
            <v>32905</v>
          </cell>
          <cell r="AW7">
            <v>34254</v>
          </cell>
          <cell r="AX7">
            <v>35605</v>
          </cell>
          <cell r="AY7">
            <v>34393</v>
          </cell>
          <cell r="AZ7">
            <v>34195</v>
          </cell>
          <cell r="BA7">
            <v>35042</v>
          </cell>
          <cell r="BB7">
            <v>36582</v>
          </cell>
          <cell r="BC7">
            <v>34809</v>
          </cell>
          <cell r="BD7">
            <v>36075</v>
          </cell>
          <cell r="BE7">
            <v>35910</v>
          </cell>
          <cell r="BF7">
            <v>36276</v>
          </cell>
          <cell r="BG7">
            <v>37736</v>
          </cell>
          <cell r="BH7">
            <v>36125</v>
          </cell>
          <cell r="BI7">
            <v>35775</v>
          </cell>
          <cell r="BJ7">
            <v>35514</v>
          </cell>
          <cell r="BK7">
            <v>37755</v>
          </cell>
          <cell r="BL7">
            <v>36363</v>
          </cell>
          <cell r="BM7">
            <v>36038</v>
          </cell>
          <cell r="BN7">
            <v>33315</v>
          </cell>
          <cell r="BO7">
            <v>38420</v>
          </cell>
          <cell r="BP7">
            <v>36956</v>
          </cell>
          <cell r="BQ7">
            <v>35731</v>
          </cell>
          <cell r="BR7">
            <v>36199</v>
          </cell>
          <cell r="BS7">
            <v>33872</v>
          </cell>
          <cell r="BT7">
            <v>36339</v>
          </cell>
          <cell r="BU7">
            <v>36904</v>
          </cell>
          <cell r="BV7">
            <v>36459</v>
          </cell>
          <cell r="BW7">
            <v>36820</v>
          </cell>
          <cell r="BX7">
            <v>38742</v>
          </cell>
          <cell r="BY7">
            <v>37470</v>
          </cell>
          <cell r="BZ7">
            <v>36397</v>
          </cell>
          <cell r="CA7">
            <v>36106</v>
          </cell>
          <cell r="CB7">
            <v>37888</v>
          </cell>
          <cell r="CC7">
            <v>36358</v>
          </cell>
          <cell r="CD7">
            <v>33658</v>
          </cell>
          <cell r="CE7">
            <v>32466</v>
          </cell>
          <cell r="CF7">
            <v>31330</v>
          </cell>
          <cell r="CG7">
            <v>31527</v>
          </cell>
          <cell r="CH7">
            <v>29684</v>
          </cell>
          <cell r="CI7">
            <v>27783</v>
          </cell>
          <cell r="CJ7">
            <v>25936</v>
          </cell>
          <cell r="CK7">
            <v>24997</v>
          </cell>
          <cell r="CL7">
            <v>21904</v>
          </cell>
          <cell r="CM7">
            <v>18463</v>
          </cell>
          <cell r="CN7">
            <v>16614</v>
          </cell>
          <cell r="CO7">
            <v>14793</v>
          </cell>
          <cell r="CP7">
            <v>12394</v>
          </cell>
          <cell r="CQ7">
            <v>9654</v>
          </cell>
          <cell r="CR7">
            <v>8180</v>
          </cell>
          <cell r="CS7">
            <v>7010</v>
          </cell>
          <cell r="CT7">
            <v>6987</v>
          </cell>
          <cell r="CU7">
            <v>6765</v>
          </cell>
          <cell r="CV7">
            <v>6563</v>
          </cell>
          <cell r="CW7">
            <v>5365</v>
          </cell>
          <cell r="CX7">
            <v>5127</v>
          </cell>
          <cell r="CY7">
            <v>5180</v>
          </cell>
          <cell r="CZ7">
            <v>4686</v>
          </cell>
          <cell r="DA7">
            <v>4742</v>
          </cell>
          <cell r="DB7">
            <v>4422</v>
          </cell>
          <cell r="DC7">
            <v>4175</v>
          </cell>
          <cell r="DD7">
            <v>3991</v>
          </cell>
          <cell r="DE7">
            <v>3683</v>
          </cell>
        </row>
        <row r="8">
          <cell r="A8" t="str">
            <v>POTASSIUM CL PDK 062011</v>
          </cell>
          <cell r="B8" t="str">
            <v>CAP SA</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59</v>
          </cell>
          <cell r="AS8">
            <v>238</v>
          </cell>
          <cell r="AT8">
            <v>457</v>
          </cell>
          <cell r="AU8">
            <v>738</v>
          </cell>
          <cell r="AV8">
            <v>978</v>
          </cell>
          <cell r="AW8">
            <v>1160</v>
          </cell>
          <cell r="AX8">
            <v>1490</v>
          </cell>
          <cell r="AY8">
            <v>1568</v>
          </cell>
          <cell r="AZ8">
            <v>1619</v>
          </cell>
          <cell r="BA8">
            <v>1660</v>
          </cell>
          <cell r="BB8">
            <v>1658</v>
          </cell>
          <cell r="BC8">
            <v>1605</v>
          </cell>
          <cell r="BD8">
            <v>1820</v>
          </cell>
          <cell r="BE8">
            <v>1668</v>
          </cell>
          <cell r="BF8">
            <v>1854</v>
          </cell>
          <cell r="BG8">
            <v>1936</v>
          </cell>
          <cell r="BH8">
            <v>1911</v>
          </cell>
          <cell r="BI8">
            <v>1985</v>
          </cell>
          <cell r="BJ8">
            <v>2011</v>
          </cell>
          <cell r="BK8">
            <v>2426</v>
          </cell>
          <cell r="BL8">
            <v>2153</v>
          </cell>
          <cell r="BM8">
            <v>2132</v>
          </cell>
          <cell r="BN8">
            <v>1911</v>
          </cell>
          <cell r="BO8">
            <v>2664</v>
          </cell>
          <cell r="BP8">
            <v>2346</v>
          </cell>
          <cell r="BQ8">
            <v>2192</v>
          </cell>
          <cell r="BR8">
            <v>2551</v>
          </cell>
          <cell r="BS8">
            <v>2159</v>
          </cell>
          <cell r="BT8">
            <v>2755</v>
          </cell>
          <cell r="BU8">
            <v>2926</v>
          </cell>
          <cell r="BV8">
            <v>2850</v>
          </cell>
          <cell r="BW8">
            <v>3344</v>
          </cell>
          <cell r="BX8">
            <v>3615</v>
          </cell>
          <cell r="BY8">
            <v>3773</v>
          </cell>
          <cell r="BZ8">
            <v>4190</v>
          </cell>
          <cell r="CA8">
            <v>4631</v>
          </cell>
          <cell r="CB8">
            <v>5383</v>
          </cell>
          <cell r="CC8">
            <v>5428</v>
          </cell>
          <cell r="CD8">
            <v>5702</v>
          </cell>
          <cell r="CE8">
            <v>6292</v>
          </cell>
          <cell r="CF8">
            <v>6637</v>
          </cell>
          <cell r="CG8">
            <v>7242</v>
          </cell>
          <cell r="CH8">
            <v>6789</v>
          </cell>
          <cell r="CI8">
            <v>7187</v>
          </cell>
          <cell r="CJ8">
            <v>7424</v>
          </cell>
          <cell r="CK8">
            <v>8032</v>
          </cell>
          <cell r="CL8">
            <v>7982</v>
          </cell>
          <cell r="CM8">
            <v>9819</v>
          </cell>
          <cell r="CN8">
            <v>9776</v>
          </cell>
          <cell r="CO8">
            <v>9932</v>
          </cell>
          <cell r="CP8">
            <v>11558</v>
          </cell>
          <cell r="CQ8">
            <v>12799</v>
          </cell>
          <cell r="CR8">
            <v>14091</v>
          </cell>
          <cell r="CS8">
            <v>14392</v>
          </cell>
          <cell r="CT8">
            <v>14382</v>
          </cell>
          <cell r="CU8">
            <v>15278</v>
          </cell>
          <cell r="CV8">
            <v>14575</v>
          </cell>
          <cell r="CW8">
            <v>15021</v>
          </cell>
          <cell r="CX8">
            <v>15392</v>
          </cell>
          <cell r="CY8">
            <v>15429</v>
          </cell>
          <cell r="CZ8">
            <v>15673</v>
          </cell>
          <cell r="DA8">
            <v>15276</v>
          </cell>
          <cell r="DB8">
            <v>16090</v>
          </cell>
          <cell r="DC8">
            <v>15177</v>
          </cell>
          <cell r="DD8">
            <v>15490</v>
          </cell>
          <cell r="DE8">
            <v>15759</v>
          </cell>
        </row>
        <row r="9">
          <cell r="A9" t="str">
            <v>MICRO-K THX 081981</v>
          </cell>
          <cell r="B9" t="str">
            <v>CAP SA</v>
          </cell>
          <cell r="C9">
            <v>0</v>
          </cell>
          <cell r="D9">
            <v>11</v>
          </cell>
          <cell r="E9">
            <v>25</v>
          </cell>
          <cell r="F9">
            <v>20</v>
          </cell>
          <cell r="G9">
            <v>25</v>
          </cell>
          <cell r="H9">
            <v>14</v>
          </cell>
          <cell r="I9">
            <v>19</v>
          </cell>
          <cell r="J9">
            <v>17</v>
          </cell>
          <cell r="K9">
            <v>15</v>
          </cell>
          <cell r="L9">
            <v>23</v>
          </cell>
          <cell r="M9">
            <v>18</v>
          </cell>
          <cell r="N9">
            <v>17</v>
          </cell>
          <cell r="O9">
            <v>17</v>
          </cell>
          <cell r="P9">
            <v>20</v>
          </cell>
          <cell r="Q9">
            <v>22</v>
          </cell>
          <cell r="R9">
            <v>22</v>
          </cell>
          <cell r="S9">
            <v>9</v>
          </cell>
          <cell r="T9">
            <v>24</v>
          </cell>
          <cell r="U9">
            <v>15</v>
          </cell>
          <cell r="V9">
            <v>16</v>
          </cell>
          <cell r="W9">
            <v>17</v>
          </cell>
          <cell r="X9">
            <v>17</v>
          </cell>
          <cell r="Y9">
            <v>28</v>
          </cell>
          <cell r="Z9">
            <v>27</v>
          </cell>
          <cell r="AA9">
            <v>12</v>
          </cell>
          <cell r="AB9">
            <v>25</v>
          </cell>
          <cell r="AC9">
            <v>17</v>
          </cell>
          <cell r="AD9">
            <v>16</v>
          </cell>
          <cell r="AE9">
            <v>15</v>
          </cell>
          <cell r="AF9">
            <v>20</v>
          </cell>
          <cell r="AG9">
            <v>13</v>
          </cell>
          <cell r="AH9">
            <v>15</v>
          </cell>
          <cell r="AI9">
            <v>14</v>
          </cell>
          <cell r="AJ9">
            <v>23</v>
          </cell>
          <cell r="AK9">
            <v>11</v>
          </cell>
          <cell r="AL9">
            <v>22</v>
          </cell>
          <cell r="AM9">
            <v>14</v>
          </cell>
          <cell r="AN9">
            <v>15</v>
          </cell>
          <cell r="AO9">
            <v>23</v>
          </cell>
          <cell r="AP9">
            <v>15</v>
          </cell>
          <cell r="AQ9">
            <v>14</v>
          </cell>
          <cell r="AR9">
            <v>14</v>
          </cell>
          <cell r="AS9">
            <v>29</v>
          </cell>
          <cell r="AT9">
            <v>12</v>
          </cell>
          <cell r="AU9">
            <v>19</v>
          </cell>
          <cell r="AV9">
            <v>17</v>
          </cell>
          <cell r="AW9">
            <v>20</v>
          </cell>
          <cell r="AX9">
            <v>20</v>
          </cell>
          <cell r="AY9">
            <v>12</v>
          </cell>
          <cell r="AZ9">
            <v>14</v>
          </cell>
          <cell r="BA9">
            <v>22</v>
          </cell>
          <cell r="BB9">
            <v>21</v>
          </cell>
          <cell r="BC9">
            <v>10</v>
          </cell>
          <cell r="BD9">
            <v>12</v>
          </cell>
          <cell r="BE9">
            <v>13</v>
          </cell>
          <cell r="BF9">
            <v>11</v>
          </cell>
          <cell r="BG9">
            <v>17</v>
          </cell>
          <cell r="BH9">
            <v>9</v>
          </cell>
          <cell r="BI9">
            <v>16</v>
          </cell>
          <cell r="BJ9">
            <v>14</v>
          </cell>
          <cell r="BK9">
            <v>20</v>
          </cell>
          <cell r="BL9">
            <v>14</v>
          </cell>
          <cell r="BM9">
            <v>10</v>
          </cell>
          <cell r="BN9">
            <v>13</v>
          </cell>
          <cell r="BO9">
            <v>17</v>
          </cell>
          <cell r="BP9">
            <v>15</v>
          </cell>
          <cell r="BQ9">
            <v>9</v>
          </cell>
          <cell r="BR9">
            <v>8</v>
          </cell>
          <cell r="BS9">
            <v>19</v>
          </cell>
          <cell r="BT9">
            <v>6</v>
          </cell>
          <cell r="BU9">
            <v>7</v>
          </cell>
          <cell r="BV9">
            <v>11</v>
          </cell>
          <cell r="BW9">
            <v>19</v>
          </cell>
          <cell r="BX9">
            <v>13</v>
          </cell>
          <cell r="BY9">
            <v>8</v>
          </cell>
          <cell r="BZ9">
            <v>11</v>
          </cell>
          <cell r="CA9">
            <v>7</v>
          </cell>
          <cell r="CB9">
            <v>14</v>
          </cell>
          <cell r="CC9">
            <v>8</v>
          </cell>
          <cell r="CD9">
            <v>8</v>
          </cell>
          <cell r="CE9">
            <v>15</v>
          </cell>
          <cell r="CF9">
            <v>15</v>
          </cell>
          <cell r="CG9">
            <v>9</v>
          </cell>
          <cell r="CH9">
            <v>7</v>
          </cell>
          <cell r="CI9">
            <v>10</v>
          </cell>
          <cell r="CJ9">
            <v>8</v>
          </cell>
          <cell r="CK9">
            <v>7</v>
          </cell>
          <cell r="CL9">
            <v>13</v>
          </cell>
          <cell r="CM9">
            <v>5</v>
          </cell>
          <cell r="CN9">
            <v>13</v>
          </cell>
          <cell r="CO9">
            <v>15</v>
          </cell>
          <cell r="CP9">
            <v>11</v>
          </cell>
          <cell r="CQ9">
            <v>6</v>
          </cell>
          <cell r="CR9">
            <v>13</v>
          </cell>
          <cell r="CS9">
            <v>8</v>
          </cell>
          <cell r="CT9">
            <v>6</v>
          </cell>
          <cell r="CU9">
            <v>14</v>
          </cell>
          <cell r="CV9">
            <v>4</v>
          </cell>
          <cell r="CW9">
            <v>4</v>
          </cell>
          <cell r="CX9">
            <v>10</v>
          </cell>
          <cell r="CY9">
            <v>3</v>
          </cell>
          <cell r="CZ9">
            <v>4</v>
          </cell>
          <cell r="DA9">
            <v>8</v>
          </cell>
          <cell r="DB9">
            <v>5</v>
          </cell>
          <cell r="DC9">
            <v>4</v>
          </cell>
          <cell r="DD9">
            <v>9</v>
          </cell>
          <cell r="DE9">
            <v>5</v>
          </cell>
        </row>
        <row r="10">
          <cell r="A10" t="str">
            <v>MICRO-K 10 THX 071984</v>
          </cell>
          <cell r="B10" t="str">
            <v>CAP SA</v>
          </cell>
          <cell r="C10">
            <v>0</v>
          </cell>
          <cell r="D10">
            <v>8</v>
          </cell>
          <cell r="E10">
            <v>18</v>
          </cell>
          <cell r="F10">
            <v>22</v>
          </cell>
          <cell r="G10">
            <v>22</v>
          </cell>
          <cell r="H10">
            <v>14</v>
          </cell>
          <cell r="I10">
            <v>24</v>
          </cell>
          <cell r="J10">
            <v>32</v>
          </cell>
          <cell r="K10">
            <v>26</v>
          </cell>
          <cell r="L10">
            <v>21</v>
          </cell>
          <cell r="M10">
            <v>26</v>
          </cell>
          <cell r="N10">
            <v>21</v>
          </cell>
          <cell r="O10">
            <v>26</v>
          </cell>
          <cell r="P10">
            <v>33</v>
          </cell>
          <cell r="Q10">
            <v>42</v>
          </cell>
          <cell r="R10">
            <v>36</v>
          </cell>
          <cell r="S10">
            <v>36</v>
          </cell>
          <cell r="T10">
            <v>41</v>
          </cell>
          <cell r="U10">
            <v>32</v>
          </cell>
          <cell r="V10">
            <v>36</v>
          </cell>
          <cell r="W10">
            <v>24</v>
          </cell>
          <cell r="X10">
            <v>40</v>
          </cell>
          <cell r="Y10">
            <v>43</v>
          </cell>
          <cell r="Z10">
            <v>37</v>
          </cell>
          <cell r="AA10">
            <v>40</v>
          </cell>
          <cell r="AB10">
            <v>36</v>
          </cell>
          <cell r="AC10">
            <v>47</v>
          </cell>
          <cell r="AD10">
            <v>31</v>
          </cell>
          <cell r="AE10">
            <v>47</v>
          </cell>
          <cell r="AF10">
            <v>49</v>
          </cell>
          <cell r="AG10">
            <v>42</v>
          </cell>
          <cell r="AH10">
            <v>51</v>
          </cell>
          <cell r="AI10">
            <v>47</v>
          </cell>
          <cell r="AJ10">
            <v>37</v>
          </cell>
          <cell r="AK10">
            <v>57</v>
          </cell>
          <cell r="AL10">
            <v>36</v>
          </cell>
          <cell r="AM10">
            <v>58</v>
          </cell>
          <cell r="AN10">
            <v>66</v>
          </cell>
          <cell r="AO10">
            <v>44</v>
          </cell>
          <cell r="AP10">
            <v>53</v>
          </cell>
          <cell r="AQ10">
            <v>59</v>
          </cell>
          <cell r="AR10">
            <v>50</v>
          </cell>
          <cell r="AS10">
            <v>56</v>
          </cell>
          <cell r="AT10">
            <v>53</v>
          </cell>
          <cell r="AU10">
            <v>44</v>
          </cell>
          <cell r="AV10">
            <v>76</v>
          </cell>
          <cell r="AW10">
            <v>90</v>
          </cell>
          <cell r="AX10">
            <v>151</v>
          </cell>
          <cell r="AY10">
            <v>119</v>
          </cell>
          <cell r="AZ10">
            <v>119</v>
          </cell>
          <cell r="BA10">
            <v>111</v>
          </cell>
          <cell r="BB10">
            <v>105</v>
          </cell>
          <cell r="BC10">
            <v>99</v>
          </cell>
          <cell r="BD10">
            <v>82</v>
          </cell>
          <cell r="BE10">
            <v>87</v>
          </cell>
          <cell r="BF10">
            <v>82</v>
          </cell>
          <cell r="BG10">
            <v>100</v>
          </cell>
          <cell r="BH10">
            <v>72</v>
          </cell>
          <cell r="BI10">
            <v>57</v>
          </cell>
          <cell r="BJ10">
            <v>49</v>
          </cell>
          <cell r="BK10">
            <v>100</v>
          </cell>
          <cell r="BL10">
            <v>53</v>
          </cell>
          <cell r="BM10">
            <v>46</v>
          </cell>
          <cell r="BN10">
            <v>41</v>
          </cell>
          <cell r="BO10">
            <v>65</v>
          </cell>
          <cell r="BP10">
            <v>67</v>
          </cell>
          <cell r="BQ10">
            <v>45</v>
          </cell>
          <cell r="BR10">
            <v>58</v>
          </cell>
          <cell r="BS10">
            <v>58</v>
          </cell>
          <cell r="BT10">
            <v>43</v>
          </cell>
          <cell r="BU10">
            <v>65</v>
          </cell>
          <cell r="BV10">
            <v>37</v>
          </cell>
          <cell r="BW10">
            <v>27</v>
          </cell>
          <cell r="BX10">
            <v>45</v>
          </cell>
          <cell r="BY10">
            <v>40</v>
          </cell>
          <cell r="BZ10">
            <v>35</v>
          </cell>
          <cell r="CA10">
            <v>30</v>
          </cell>
          <cell r="CB10">
            <v>30</v>
          </cell>
          <cell r="CC10">
            <v>33</v>
          </cell>
          <cell r="CD10">
            <v>24</v>
          </cell>
          <cell r="CE10">
            <v>22</v>
          </cell>
          <cell r="CF10">
            <v>33</v>
          </cell>
          <cell r="CG10">
            <v>21</v>
          </cell>
          <cell r="CH10">
            <v>21</v>
          </cell>
          <cell r="CI10">
            <v>21</v>
          </cell>
          <cell r="CJ10">
            <v>34</v>
          </cell>
          <cell r="CK10">
            <v>24</v>
          </cell>
          <cell r="CL10">
            <v>27</v>
          </cell>
          <cell r="CM10">
            <v>24</v>
          </cell>
          <cell r="CN10">
            <v>10</v>
          </cell>
          <cell r="CO10">
            <v>15</v>
          </cell>
          <cell r="CP10">
            <v>18</v>
          </cell>
          <cell r="CQ10">
            <v>22</v>
          </cell>
          <cell r="CR10">
            <v>19</v>
          </cell>
          <cell r="CS10">
            <v>10</v>
          </cell>
          <cell r="CT10">
            <v>21</v>
          </cell>
          <cell r="CU10">
            <v>9</v>
          </cell>
          <cell r="CV10">
            <v>25</v>
          </cell>
          <cell r="CW10">
            <v>14</v>
          </cell>
          <cell r="CX10">
            <v>19</v>
          </cell>
          <cell r="CY10">
            <v>9</v>
          </cell>
          <cell r="CZ10">
            <v>16</v>
          </cell>
          <cell r="DA10">
            <v>17</v>
          </cell>
          <cell r="DB10">
            <v>15</v>
          </cell>
          <cell r="DC10">
            <v>12</v>
          </cell>
          <cell r="DD10">
            <v>10</v>
          </cell>
          <cell r="DE10">
            <v>15</v>
          </cell>
        </row>
        <row r="11">
          <cell r="A11" t="str">
            <v>POTASSIUM CL WTS 111987</v>
          </cell>
          <cell r="B11" t="str">
            <v>CAP SA</v>
          </cell>
          <cell r="C11">
            <v>0</v>
          </cell>
          <cell r="D11">
            <v>98575</v>
          </cell>
          <cell r="E11">
            <v>97487</v>
          </cell>
          <cell r="F11">
            <v>103246</v>
          </cell>
          <cell r="G11">
            <v>100512</v>
          </cell>
          <cell r="H11">
            <v>98523</v>
          </cell>
          <cell r="I11">
            <v>97398</v>
          </cell>
          <cell r="J11">
            <v>98710</v>
          </cell>
          <cell r="K11">
            <v>103501</v>
          </cell>
          <cell r="L11">
            <v>99371</v>
          </cell>
          <cell r="M11">
            <v>98527</v>
          </cell>
          <cell r="N11">
            <v>88786</v>
          </cell>
          <cell r="O11">
            <v>109083</v>
          </cell>
          <cell r="P11">
            <v>100503</v>
          </cell>
          <cell r="Q11">
            <v>98263</v>
          </cell>
          <cell r="R11">
            <v>94055</v>
          </cell>
          <cell r="S11">
            <v>95941</v>
          </cell>
          <cell r="T11">
            <v>102644</v>
          </cell>
          <cell r="U11">
            <v>96051</v>
          </cell>
          <cell r="V11">
            <v>93624</v>
          </cell>
          <cell r="W11">
            <v>94775</v>
          </cell>
          <cell r="X11">
            <v>99409</v>
          </cell>
          <cell r="Y11">
            <v>94904</v>
          </cell>
          <cell r="Z11">
            <v>91837</v>
          </cell>
          <cell r="AA11">
            <v>88725</v>
          </cell>
          <cell r="AB11">
            <v>95727</v>
          </cell>
          <cell r="AC11">
            <v>87407</v>
          </cell>
          <cell r="AD11">
            <v>83066</v>
          </cell>
          <cell r="AE11">
            <v>77799</v>
          </cell>
          <cell r="AF11">
            <v>78549</v>
          </cell>
          <cell r="AG11">
            <v>75943</v>
          </cell>
          <cell r="AH11">
            <v>70147</v>
          </cell>
          <cell r="AI11">
            <v>67894</v>
          </cell>
          <cell r="AJ11">
            <v>68283</v>
          </cell>
          <cell r="AK11">
            <v>71181</v>
          </cell>
          <cell r="AL11">
            <v>65109</v>
          </cell>
          <cell r="AM11">
            <v>64041</v>
          </cell>
          <cell r="AN11">
            <v>63560</v>
          </cell>
          <cell r="AO11">
            <v>63550</v>
          </cell>
          <cell r="AP11">
            <v>63100</v>
          </cell>
          <cell r="AQ11">
            <v>60484</v>
          </cell>
          <cell r="AR11">
            <v>59095</v>
          </cell>
          <cell r="AS11">
            <v>62558</v>
          </cell>
          <cell r="AT11">
            <v>57241</v>
          </cell>
          <cell r="AU11">
            <v>59118</v>
          </cell>
          <cell r="AV11">
            <v>55849</v>
          </cell>
          <cell r="AW11">
            <v>56051</v>
          </cell>
          <cell r="AX11">
            <v>57364</v>
          </cell>
          <cell r="AY11">
            <v>54111</v>
          </cell>
          <cell r="AZ11">
            <v>52972</v>
          </cell>
          <cell r="BA11">
            <v>52315</v>
          </cell>
          <cell r="BB11">
            <v>55996</v>
          </cell>
          <cell r="BC11">
            <v>51867</v>
          </cell>
          <cell r="BD11">
            <v>52610</v>
          </cell>
          <cell r="BE11">
            <v>51304</v>
          </cell>
          <cell r="BF11">
            <v>52978</v>
          </cell>
          <cell r="BG11">
            <v>53619</v>
          </cell>
          <cell r="BH11">
            <v>51108</v>
          </cell>
          <cell r="BI11">
            <v>50150</v>
          </cell>
          <cell r="BJ11">
            <v>50321</v>
          </cell>
          <cell r="BK11">
            <v>53499</v>
          </cell>
          <cell r="BL11">
            <v>50102</v>
          </cell>
          <cell r="BM11">
            <v>50027</v>
          </cell>
          <cell r="BN11">
            <v>43400</v>
          </cell>
          <cell r="BO11">
            <v>55208</v>
          </cell>
          <cell r="BP11">
            <v>50672</v>
          </cell>
          <cell r="BQ11">
            <v>50028</v>
          </cell>
          <cell r="BR11">
            <v>49150</v>
          </cell>
          <cell r="BS11">
            <v>47610</v>
          </cell>
          <cell r="BT11">
            <v>49995</v>
          </cell>
          <cell r="BU11">
            <v>49046</v>
          </cell>
          <cell r="BV11">
            <v>47081</v>
          </cell>
          <cell r="BW11">
            <v>46224</v>
          </cell>
          <cell r="BX11">
            <v>50276</v>
          </cell>
          <cell r="BY11">
            <v>47767</v>
          </cell>
          <cell r="BZ11">
            <v>45496</v>
          </cell>
          <cell r="CA11">
            <v>44860</v>
          </cell>
          <cell r="CB11">
            <v>48847</v>
          </cell>
          <cell r="CC11">
            <v>47607</v>
          </cell>
          <cell r="CD11">
            <v>45102</v>
          </cell>
          <cell r="CE11">
            <v>44358</v>
          </cell>
          <cell r="CF11">
            <v>45809</v>
          </cell>
          <cell r="CG11">
            <v>47423</v>
          </cell>
          <cell r="CH11">
            <v>44755</v>
          </cell>
          <cell r="CI11">
            <v>44682</v>
          </cell>
          <cell r="CJ11">
            <v>44634</v>
          </cell>
          <cell r="CK11">
            <v>49084</v>
          </cell>
          <cell r="CL11">
            <v>44826</v>
          </cell>
          <cell r="CM11">
            <v>42661</v>
          </cell>
          <cell r="CN11">
            <v>43806</v>
          </cell>
          <cell r="CO11">
            <v>42248</v>
          </cell>
          <cell r="CP11">
            <v>41794</v>
          </cell>
          <cell r="CQ11">
            <v>39588</v>
          </cell>
          <cell r="CR11">
            <v>37840</v>
          </cell>
          <cell r="CS11">
            <v>39054</v>
          </cell>
          <cell r="CT11">
            <v>38524</v>
          </cell>
          <cell r="CU11">
            <v>38439</v>
          </cell>
          <cell r="CV11">
            <v>37132</v>
          </cell>
          <cell r="CW11">
            <v>37188</v>
          </cell>
          <cell r="CX11">
            <v>39408</v>
          </cell>
          <cell r="CY11">
            <v>38401</v>
          </cell>
          <cell r="CZ11">
            <v>37012</v>
          </cell>
          <cell r="DA11">
            <v>36630</v>
          </cell>
          <cell r="DB11">
            <v>38980</v>
          </cell>
          <cell r="DC11">
            <v>37710</v>
          </cell>
          <cell r="DD11">
            <v>37944</v>
          </cell>
          <cell r="DE11">
            <v>36671</v>
          </cell>
        </row>
        <row r="12">
          <cell r="A12" t="str">
            <v>POTASSIUM CL WTS 111987</v>
          </cell>
          <cell r="B12" t="str">
            <v>PWD PKT ORAL</v>
          </cell>
          <cell r="C12">
            <v>0</v>
          </cell>
          <cell r="D12">
            <v>18</v>
          </cell>
          <cell r="E12">
            <v>18</v>
          </cell>
          <cell r="F12">
            <v>27</v>
          </cell>
          <cell r="G12">
            <v>36</v>
          </cell>
          <cell r="H12">
            <v>20</v>
          </cell>
          <cell r="I12">
            <v>26</v>
          </cell>
          <cell r="J12">
            <v>19</v>
          </cell>
          <cell r="K12">
            <v>29</v>
          </cell>
          <cell r="L12">
            <v>30</v>
          </cell>
          <cell r="M12">
            <v>26</v>
          </cell>
          <cell r="N12">
            <v>28</v>
          </cell>
          <cell r="O12">
            <v>20</v>
          </cell>
          <cell r="P12">
            <v>32</v>
          </cell>
          <cell r="Q12">
            <v>17</v>
          </cell>
          <cell r="R12">
            <v>10</v>
          </cell>
          <cell r="S12">
            <v>10</v>
          </cell>
          <cell r="T12">
            <v>25</v>
          </cell>
          <cell r="U12">
            <v>30</v>
          </cell>
          <cell r="V12">
            <v>18</v>
          </cell>
          <cell r="W12">
            <v>22</v>
          </cell>
          <cell r="X12">
            <v>26</v>
          </cell>
          <cell r="Y12">
            <v>24</v>
          </cell>
          <cell r="Z12">
            <v>22</v>
          </cell>
          <cell r="AA12">
            <v>24</v>
          </cell>
          <cell r="AB12">
            <v>18</v>
          </cell>
          <cell r="AC12">
            <v>30</v>
          </cell>
          <cell r="AD12">
            <v>10</v>
          </cell>
          <cell r="AE12">
            <v>11</v>
          </cell>
          <cell r="AF12">
            <v>22</v>
          </cell>
          <cell r="AG12">
            <v>13</v>
          </cell>
          <cell r="AH12">
            <v>20</v>
          </cell>
          <cell r="AI12">
            <v>21</v>
          </cell>
          <cell r="AJ12">
            <v>15</v>
          </cell>
          <cell r="AK12">
            <v>21</v>
          </cell>
          <cell r="AL12">
            <v>20</v>
          </cell>
          <cell r="AM12">
            <v>20</v>
          </cell>
          <cell r="AN12">
            <v>16</v>
          </cell>
          <cell r="AO12">
            <v>16</v>
          </cell>
          <cell r="AP12">
            <v>28</v>
          </cell>
          <cell r="AQ12">
            <v>25</v>
          </cell>
          <cell r="AR12">
            <v>23</v>
          </cell>
          <cell r="AS12">
            <v>17</v>
          </cell>
          <cell r="AT12">
            <v>21</v>
          </cell>
          <cell r="AU12">
            <v>18</v>
          </cell>
          <cell r="AV12">
            <v>19</v>
          </cell>
          <cell r="AW12">
            <v>21</v>
          </cell>
          <cell r="AX12">
            <v>22</v>
          </cell>
          <cell r="AY12">
            <v>19</v>
          </cell>
          <cell r="AZ12">
            <v>24</v>
          </cell>
          <cell r="BA12">
            <v>28</v>
          </cell>
          <cell r="BB12">
            <v>29</v>
          </cell>
          <cell r="BC12">
            <v>30</v>
          </cell>
          <cell r="BD12">
            <v>20</v>
          </cell>
          <cell r="BE12">
            <v>39</v>
          </cell>
          <cell r="BF12">
            <v>31</v>
          </cell>
          <cell r="BG12">
            <v>21</v>
          </cell>
          <cell r="BH12">
            <v>21</v>
          </cell>
          <cell r="BI12">
            <v>22</v>
          </cell>
          <cell r="BJ12">
            <v>15</v>
          </cell>
          <cell r="BK12">
            <v>19</v>
          </cell>
          <cell r="BL12">
            <v>28</v>
          </cell>
          <cell r="BM12">
            <v>22</v>
          </cell>
          <cell r="BN12">
            <v>21</v>
          </cell>
          <cell r="BO12">
            <v>33</v>
          </cell>
          <cell r="BP12">
            <v>20</v>
          </cell>
          <cell r="BQ12">
            <v>25</v>
          </cell>
          <cell r="BR12">
            <v>18</v>
          </cell>
          <cell r="BS12">
            <v>23</v>
          </cell>
          <cell r="BT12">
            <v>26</v>
          </cell>
          <cell r="BU12">
            <v>27</v>
          </cell>
          <cell r="BV12">
            <v>7</v>
          </cell>
          <cell r="BW12">
            <v>20</v>
          </cell>
          <cell r="BX12">
            <v>15</v>
          </cell>
          <cell r="BY12">
            <v>19</v>
          </cell>
          <cell r="BZ12">
            <v>23</v>
          </cell>
          <cell r="CA12">
            <v>15</v>
          </cell>
          <cell r="CB12">
            <v>24</v>
          </cell>
          <cell r="CC12">
            <v>23</v>
          </cell>
          <cell r="CD12">
            <v>28</v>
          </cell>
          <cell r="CE12">
            <v>20</v>
          </cell>
          <cell r="CF12">
            <v>24</v>
          </cell>
          <cell r="CG12">
            <v>35</v>
          </cell>
          <cell r="CH12">
            <v>42</v>
          </cell>
          <cell r="CI12">
            <v>21</v>
          </cell>
          <cell r="CJ12">
            <v>30</v>
          </cell>
          <cell r="CK12">
            <v>24</v>
          </cell>
          <cell r="CL12">
            <v>32</v>
          </cell>
          <cell r="CM12">
            <v>17</v>
          </cell>
          <cell r="CN12">
            <v>24</v>
          </cell>
          <cell r="CO12">
            <v>29</v>
          </cell>
          <cell r="CP12">
            <v>19</v>
          </cell>
          <cell r="CQ12">
            <v>24</v>
          </cell>
          <cell r="CR12">
            <v>29</v>
          </cell>
          <cell r="CS12">
            <v>17</v>
          </cell>
          <cell r="CT12">
            <v>29</v>
          </cell>
          <cell r="CU12">
            <v>23</v>
          </cell>
          <cell r="CV12">
            <v>17</v>
          </cell>
          <cell r="CW12">
            <v>19</v>
          </cell>
          <cell r="CX12">
            <v>27</v>
          </cell>
          <cell r="CY12">
            <v>22</v>
          </cell>
          <cell r="CZ12">
            <v>24</v>
          </cell>
          <cell r="DA12">
            <v>24</v>
          </cell>
          <cell r="DB12">
            <v>29</v>
          </cell>
          <cell r="DC12">
            <v>33</v>
          </cell>
          <cell r="DD12">
            <v>23</v>
          </cell>
          <cell r="DE12">
            <v>25</v>
          </cell>
        </row>
        <row r="13">
          <cell r="A13" t="str">
            <v>POTASSIUM CL WTS 111987</v>
          </cell>
          <cell r="B13" t="str">
            <v>TAB SA</v>
          </cell>
          <cell r="C13">
            <v>0</v>
          </cell>
          <cell r="D13">
            <v>2</v>
          </cell>
          <cell r="E13">
            <v>1</v>
          </cell>
          <cell r="F13">
            <v>2</v>
          </cell>
          <cell r="G13">
            <v>0</v>
          </cell>
          <cell r="H13">
            <v>0</v>
          </cell>
          <cell r="I13">
            <v>1</v>
          </cell>
          <cell r="J13">
            <v>3</v>
          </cell>
          <cell r="K13">
            <v>0</v>
          </cell>
          <cell r="L13">
            <v>0</v>
          </cell>
          <cell r="M13">
            <v>2</v>
          </cell>
          <cell r="N13">
            <v>0</v>
          </cell>
          <cell r="O13">
            <v>3</v>
          </cell>
          <cell r="P13">
            <v>0</v>
          </cell>
          <cell r="Q13">
            <v>1</v>
          </cell>
          <cell r="R13">
            <v>3</v>
          </cell>
          <cell r="S13">
            <v>0</v>
          </cell>
          <cell r="T13">
            <v>1</v>
          </cell>
          <cell r="U13">
            <v>1</v>
          </cell>
          <cell r="V13">
            <v>1</v>
          </cell>
          <cell r="W13">
            <v>0</v>
          </cell>
          <cell r="X13">
            <v>1</v>
          </cell>
          <cell r="Y13">
            <v>3</v>
          </cell>
          <cell r="Z13">
            <v>1</v>
          </cell>
          <cell r="AA13">
            <v>0</v>
          </cell>
          <cell r="AB13">
            <v>0</v>
          </cell>
          <cell r="AC13">
            <v>0</v>
          </cell>
          <cell r="AD13">
            <v>2</v>
          </cell>
          <cell r="AE13">
            <v>0</v>
          </cell>
          <cell r="AF13">
            <v>0</v>
          </cell>
          <cell r="AG13">
            <v>0</v>
          </cell>
          <cell r="AH13">
            <v>0</v>
          </cell>
          <cell r="AI13">
            <v>2</v>
          </cell>
          <cell r="AJ13">
            <v>0</v>
          </cell>
          <cell r="AK13">
            <v>0</v>
          </cell>
          <cell r="AL13">
            <v>0</v>
          </cell>
          <cell r="AM13">
            <v>3</v>
          </cell>
          <cell r="AN13">
            <v>0</v>
          </cell>
          <cell r="AO13">
            <v>0</v>
          </cell>
          <cell r="AP13">
            <v>3</v>
          </cell>
          <cell r="AQ13">
            <v>1</v>
          </cell>
          <cell r="AR13">
            <v>0</v>
          </cell>
          <cell r="AS13">
            <v>1</v>
          </cell>
          <cell r="AT13">
            <v>0</v>
          </cell>
          <cell r="AU13">
            <v>1</v>
          </cell>
          <cell r="AV13">
            <v>1</v>
          </cell>
          <cell r="AW13">
            <v>0</v>
          </cell>
          <cell r="AX13">
            <v>1</v>
          </cell>
          <cell r="AY13">
            <v>0</v>
          </cell>
          <cell r="AZ13">
            <v>0</v>
          </cell>
          <cell r="BA13">
            <v>1</v>
          </cell>
          <cell r="BB13">
            <v>0</v>
          </cell>
          <cell r="BC13">
            <v>0</v>
          </cell>
          <cell r="BD13">
            <v>0</v>
          </cell>
          <cell r="BE13">
            <v>0</v>
          </cell>
          <cell r="BF13">
            <v>1</v>
          </cell>
          <cell r="BG13">
            <v>0</v>
          </cell>
          <cell r="BH13">
            <v>0</v>
          </cell>
          <cell r="BI13">
            <v>0</v>
          </cell>
          <cell r="BJ13">
            <v>0</v>
          </cell>
          <cell r="BK13">
            <v>1</v>
          </cell>
          <cell r="BL13">
            <v>1</v>
          </cell>
          <cell r="BM13">
            <v>0</v>
          </cell>
          <cell r="BN13">
            <v>0</v>
          </cell>
          <cell r="BO13">
            <v>0</v>
          </cell>
          <cell r="BP13">
            <v>1</v>
          </cell>
          <cell r="BQ13">
            <v>0</v>
          </cell>
          <cell r="BR13">
            <v>0</v>
          </cell>
          <cell r="BS13">
            <v>0</v>
          </cell>
          <cell r="BT13">
            <v>1</v>
          </cell>
          <cell r="BU13">
            <v>2</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row>
        <row r="19">
          <cell r="A19" t="str">
            <v>Weekly TRx</v>
          </cell>
        </row>
        <row r="20">
          <cell r="A20" t="str">
            <v>KV</v>
          </cell>
          <cell r="D20">
            <v>1087</v>
          </cell>
          <cell r="E20">
            <v>1087</v>
          </cell>
          <cell r="F20">
            <v>1094</v>
          </cell>
          <cell r="G20">
            <v>1049</v>
          </cell>
          <cell r="H20">
            <v>970</v>
          </cell>
          <cell r="I20">
            <v>994</v>
          </cell>
          <cell r="J20">
            <v>1005</v>
          </cell>
          <cell r="K20">
            <v>1026</v>
          </cell>
          <cell r="L20">
            <v>967</v>
          </cell>
          <cell r="M20">
            <v>970</v>
          </cell>
          <cell r="N20">
            <v>829</v>
          </cell>
          <cell r="O20">
            <v>1049</v>
          </cell>
          <cell r="P20">
            <v>962</v>
          </cell>
          <cell r="Q20">
            <v>887</v>
          </cell>
          <cell r="R20">
            <v>836</v>
          </cell>
          <cell r="S20">
            <v>845</v>
          </cell>
          <cell r="T20">
            <v>978</v>
          </cell>
          <cell r="U20">
            <v>1031</v>
          </cell>
          <cell r="V20">
            <v>1392</v>
          </cell>
          <cell r="W20">
            <v>1808</v>
          </cell>
          <cell r="X20">
            <v>3050</v>
          </cell>
          <cell r="Y20">
            <v>3802</v>
          </cell>
          <cell r="Z20">
            <v>5351</v>
          </cell>
          <cell r="AA20">
            <v>6644</v>
          </cell>
          <cell r="AB20">
            <v>9465</v>
          </cell>
          <cell r="AC20">
            <v>11468</v>
          </cell>
          <cell r="AD20">
            <v>13815</v>
          </cell>
          <cell r="AE20">
            <v>18274</v>
          </cell>
          <cell r="AF20">
            <v>21039</v>
          </cell>
          <cell r="AG20">
            <v>22211</v>
          </cell>
          <cell r="AH20">
            <v>23971</v>
          </cell>
          <cell r="AI20">
            <v>25084</v>
          </cell>
          <cell r="AJ20">
            <v>25913</v>
          </cell>
          <cell r="AK20">
            <v>29071</v>
          </cell>
          <cell r="AL20">
            <v>27334</v>
          </cell>
          <cell r="AM20">
            <v>28028</v>
          </cell>
          <cell r="AN20">
            <v>29671</v>
          </cell>
          <cell r="AO20">
            <v>30976</v>
          </cell>
          <cell r="AP20">
            <v>31719</v>
          </cell>
          <cell r="AQ20">
            <v>30995</v>
          </cell>
          <cell r="AR20">
            <v>31302</v>
          </cell>
          <cell r="AS20">
            <v>33571</v>
          </cell>
          <cell r="AT20">
            <v>31782</v>
          </cell>
          <cell r="AU20">
            <v>32724</v>
          </cell>
          <cell r="AV20">
            <v>33306</v>
          </cell>
          <cell r="AW20">
            <v>34698</v>
          </cell>
          <cell r="AX20">
            <v>36101</v>
          </cell>
          <cell r="AY20">
            <v>34762</v>
          </cell>
          <cell r="AZ20">
            <v>34599</v>
          </cell>
          <cell r="BA20">
            <v>35449</v>
          </cell>
          <cell r="BB20">
            <v>36925</v>
          </cell>
          <cell r="BC20">
            <v>35099</v>
          </cell>
          <cell r="BD20">
            <v>36336</v>
          </cell>
          <cell r="BE20">
            <v>36187</v>
          </cell>
          <cell r="BF20">
            <v>36536</v>
          </cell>
          <cell r="BG20">
            <v>38010</v>
          </cell>
          <cell r="BH20">
            <v>36354</v>
          </cell>
          <cell r="BI20">
            <v>36005</v>
          </cell>
          <cell r="BJ20">
            <v>35711</v>
          </cell>
          <cell r="BK20">
            <v>38023</v>
          </cell>
          <cell r="BL20">
            <v>36576</v>
          </cell>
          <cell r="BM20">
            <v>36236</v>
          </cell>
          <cell r="BN20">
            <v>33505</v>
          </cell>
          <cell r="BO20">
            <v>38647</v>
          </cell>
          <cell r="BP20">
            <v>37161</v>
          </cell>
          <cell r="BQ20">
            <v>35925</v>
          </cell>
          <cell r="BR20">
            <v>36395</v>
          </cell>
          <cell r="BS20">
            <v>34065</v>
          </cell>
          <cell r="BT20">
            <v>36471</v>
          </cell>
          <cell r="BU20">
            <v>37060</v>
          </cell>
          <cell r="BV20">
            <v>36600</v>
          </cell>
          <cell r="BW20">
            <v>36963</v>
          </cell>
          <cell r="BX20">
            <v>38888</v>
          </cell>
          <cell r="BY20">
            <v>37582</v>
          </cell>
          <cell r="BZ20">
            <v>36518</v>
          </cell>
          <cell r="CA20">
            <v>36215</v>
          </cell>
          <cell r="CB20">
            <v>38003</v>
          </cell>
          <cell r="CC20">
            <v>36472</v>
          </cell>
          <cell r="CD20">
            <v>33759</v>
          </cell>
          <cell r="CE20">
            <v>32563</v>
          </cell>
          <cell r="CF20">
            <v>31422</v>
          </cell>
          <cell r="CG20">
            <v>31622</v>
          </cell>
          <cell r="CH20">
            <v>29751</v>
          </cell>
          <cell r="CI20">
            <v>27878</v>
          </cell>
          <cell r="CJ20">
            <v>26033</v>
          </cell>
          <cell r="CK20">
            <v>25092</v>
          </cell>
          <cell r="CL20">
            <v>21988</v>
          </cell>
          <cell r="CM20">
            <v>18530</v>
          </cell>
          <cell r="CN20">
            <v>16692</v>
          </cell>
          <cell r="CO20">
            <v>14867</v>
          </cell>
          <cell r="CP20">
            <v>12459</v>
          </cell>
          <cell r="CQ20">
            <v>9733</v>
          </cell>
          <cell r="CR20">
            <v>8260</v>
          </cell>
          <cell r="CS20">
            <v>7076</v>
          </cell>
          <cell r="CT20">
            <v>7054</v>
          </cell>
          <cell r="CU20">
            <v>6839</v>
          </cell>
          <cell r="CV20">
            <v>6621</v>
          </cell>
          <cell r="CW20">
            <v>5410</v>
          </cell>
          <cell r="CX20">
            <v>5197</v>
          </cell>
          <cell r="CY20">
            <v>5228</v>
          </cell>
          <cell r="CZ20">
            <v>4739</v>
          </cell>
          <cell r="DA20">
            <v>4825</v>
          </cell>
          <cell r="DB20">
            <v>4490</v>
          </cell>
          <cell r="DC20">
            <v>4218</v>
          </cell>
          <cell r="DD20">
            <v>4036</v>
          </cell>
          <cell r="DE20">
            <v>3724</v>
          </cell>
        </row>
        <row r="21">
          <cell r="A21" t="str">
            <v>Watson</v>
          </cell>
          <cell r="D21">
            <v>98575</v>
          </cell>
          <cell r="E21">
            <v>97487</v>
          </cell>
          <cell r="F21">
            <v>103246</v>
          </cell>
          <cell r="G21">
            <v>100512</v>
          </cell>
          <cell r="H21">
            <v>98523</v>
          </cell>
          <cell r="I21">
            <v>97398</v>
          </cell>
          <cell r="J21">
            <v>98710</v>
          </cell>
          <cell r="K21">
            <v>103501</v>
          </cell>
          <cell r="L21">
            <v>99371</v>
          </cell>
          <cell r="M21">
            <v>98527</v>
          </cell>
          <cell r="N21">
            <v>88786</v>
          </cell>
          <cell r="O21">
            <v>109083</v>
          </cell>
          <cell r="P21">
            <v>100503</v>
          </cell>
          <cell r="Q21">
            <v>98263</v>
          </cell>
          <cell r="R21">
            <v>94055</v>
          </cell>
          <cell r="S21">
            <v>95941</v>
          </cell>
          <cell r="T21">
            <v>102644</v>
          </cell>
          <cell r="U21">
            <v>96051</v>
          </cell>
          <cell r="V21">
            <v>93624</v>
          </cell>
          <cell r="W21">
            <v>94775</v>
          </cell>
          <cell r="X21">
            <v>99409</v>
          </cell>
          <cell r="Y21">
            <v>94904</v>
          </cell>
          <cell r="Z21">
            <v>91837</v>
          </cell>
          <cell r="AA21">
            <v>88725</v>
          </cell>
          <cell r="AB21">
            <v>95727</v>
          </cell>
          <cell r="AC21">
            <v>87407</v>
          </cell>
          <cell r="AD21">
            <v>83066</v>
          </cell>
          <cell r="AE21">
            <v>77799</v>
          </cell>
          <cell r="AF21">
            <v>78549</v>
          </cell>
          <cell r="AG21">
            <v>75943</v>
          </cell>
          <cell r="AH21">
            <v>70147</v>
          </cell>
          <cell r="AI21">
            <v>67894</v>
          </cell>
          <cell r="AJ21">
            <v>68283</v>
          </cell>
          <cell r="AK21">
            <v>71181</v>
          </cell>
          <cell r="AL21">
            <v>65109</v>
          </cell>
          <cell r="AM21">
            <v>64041</v>
          </cell>
          <cell r="AN21">
            <v>63560</v>
          </cell>
          <cell r="AO21">
            <v>63550</v>
          </cell>
          <cell r="AP21">
            <v>63100</v>
          </cell>
          <cell r="AQ21">
            <v>60484</v>
          </cell>
          <cell r="AR21">
            <v>59095</v>
          </cell>
          <cell r="AS21">
            <v>62558</v>
          </cell>
          <cell r="AT21">
            <v>57241</v>
          </cell>
          <cell r="AU21">
            <v>59118</v>
          </cell>
          <cell r="AV21">
            <v>55849</v>
          </cell>
          <cell r="AW21">
            <v>56051</v>
          </cell>
          <cell r="AX21">
            <v>57364</v>
          </cell>
          <cell r="AY21">
            <v>54111</v>
          </cell>
          <cell r="AZ21">
            <v>52972</v>
          </cell>
          <cell r="BA21">
            <v>52315</v>
          </cell>
          <cell r="BB21">
            <v>55996</v>
          </cell>
          <cell r="BC21">
            <v>51867</v>
          </cell>
          <cell r="BD21">
            <v>52610</v>
          </cell>
          <cell r="BE21">
            <v>51304</v>
          </cell>
          <cell r="BF21">
            <v>52978</v>
          </cell>
          <cell r="BG21">
            <v>53619</v>
          </cell>
          <cell r="BH21">
            <v>51108</v>
          </cell>
          <cell r="BI21">
            <v>50150</v>
          </cell>
          <cell r="BJ21">
            <v>50321</v>
          </cell>
          <cell r="BK21">
            <v>53499</v>
          </cell>
          <cell r="BL21">
            <v>50102</v>
          </cell>
          <cell r="BM21">
            <v>50027</v>
          </cell>
          <cell r="BN21">
            <v>43400</v>
          </cell>
          <cell r="BO21">
            <v>55208</v>
          </cell>
          <cell r="BP21">
            <v>50672</v>
          </cell>
          <cell r="BQ21">
            <v>50028</v>
          </cell>
          <cell r="BR21">
            <v>49150</v>
          </cell>
          <cell r="BS21">
            <v>47610</v>
          </cell>
          <cell r="BT21">
            <v>49995</v>
          </cell>
          <cell r="BU21">
            <v>49046</v>
          </cell>
          <cell r="BV21">
            <v>47081</v>
          </cell>
          <cell r="BW21">
            <v>46224</v>
          </cell>
          <cell r="BX21">
            <v>50276</v>
          </cell>
          <cell r="BY21">
            <v>47767</v>
          </cell>
          <cell r="BZ21">
            <v>45496</v>
          </cell>
          <cell r="CA21">
            <v>44860</v>
          </cell>
          <cell r="CB21">
            <v>48847</v>
          </cell>
          <cell r="CC21">
            <v>47607</v>
          </cell>
          <cell r="CD21">
            <v>45102</v>
          </cell>
          <cell r="CE21">
            <v>44358</v>
          </cell>
          <cell r="CF21">
            <v>45809</v>
          </cell>
          <cell r="CG21">
            <v>47423</v>
          </cell>
          <cell r="CH21">
            <v>44755</v>
          </cell>
          <cell r="CI21">
            <v>44682</v>
          </cell>
          <cell r="CJ21">
            <v>44634</v>
          </cell>
          <cell r="CK21">
            <v>49084</v>
          </cell>
          <cell r="CL21">
            <v>44826</v>
          </cell>
          <cell r="CM21">
            <v>42661</v>
          </cell>
          <cell r="CN21">
            <v>43806</v>
          </cell>
          <cell r="CO21">
            <v>42248</v>
          </cell>
          <cell r="CP21">
            <v>41794</v>
          </cell>
          <cell r="CQ21">
            <v>39588</v>
          </cell>
          <cell r="CR21">
            <v>37840</v>
          </cell>
          <cell r="CS21">
            <v>39054</v>
          </cell>
          <cell r="CT21">
            <v>38524</v>
          </cell>
          <cell r="CU21">
            <v>38439</v>
          </cell>
          <cell r="CV21">
            <v>37132</v>
          </cell>
          <cell r="CW21">
            <v>37188</v>
          </cell>
          <cell r="CX21">
            <v>39408</v>
          </cell>
          <cell r="CY21">
            <v>38401</v>
          </cell>
          <cell r="CZ21">
            <v>37012</v>
          </cell>
          <cell r="DA21">
            <v>36630</v>
          </cell>
          <cell r="DB21">
            <v>38980</v>
          </cell>
          <cell r="DC21">
            <v>37710</v>
          </cell>
          <cell r="DD21">
            <v>37944</v>
          </cell>
          <cell r="DE21">
            <v>36671</v>
          </cell>
        </row>
        <row r="22">
          <cell r="A22" t="str">
            <v>Perrigo</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59</v>
          </cell>
          <cell r="AS22">
            <v>238</v>
          </cell>
          <cell r="AT22">
            <v>457</v>
          </cell>
          <cell r="AU22">
            <v>738</v>
          </cell>
          <cell r="AV22">
            <v>978</v>
          </cell>
          <cell r="AW22">
            <v>1160</v>
          </cell>
          <cell r="AX22">
            <v>1490</v>
          </cell>
          <cell r="AY22">
            <v>1568</v>
          </cell>
          <cell r="AZ22">
            <v>1619</v>
          </cell>
          <cell r="BA22">
            <v>1660</v>
          </cell>
          <cell r="BB22">
            <v>1658</v>
          </cell>
          <cell r="BC22">
            <v>1605</v>
          </cell>
          <cell r="BD22">
            <v>1820</v>
          </cell>
          <cell r="BE22">
            <v>1668</v>
          </cell>
          <cell r="BF22">
            <v>1854</v>
          </cell>
          <cell r="BG22">
            <v>1936</v>
          </cell>
          <cell r="BH22">
            <v>1911</v>
          </cell>
          <cell r="BI22">
            <v>1985</v>
          </cell>
          <cell r="BJ22">
            <v>2011</v>
          </cell>
          <cell r="BK22">
            <v>2426</v>
          </cell>
          <cell r="BL22">
            <v>2153</v>
          </cell>
          <cell r="BM22">
            <v>2132</v>
          </cell>
          <cell r="BN22">
            <v>1911</v>
          </cell>
          <cell r="BO22">
            <v>2664</v>
          </cell>
          <cell r="BP22">
            <v>2346</v>
          </cell>
          <cell r="BQ22">
            <v>2192</v>
          </cell>
          <cell r="BR22">
            <v>2551</v>
          </cell>
          <cell r="BS22">
            <v>2159</v>
          </cell>
          <cell r="BT22">
            <v>2755</v>
          </cell>
          <cell r="BU22">
            <v>2926</v>
          </cell>
          <cell r="BV22">
            <v>2850</v>
          </cell>
          <cell r="BW22">
            <v>3344</v>
          </cell>
          <cell r="BX22">
            <v>3615</v>
          </cell>
          <cell r="BY22">
            <v>3773</v>
          </cell>
          <cell r="BZ22">
            <v>4190</v>
          </cell>
          <cell r="CA22">
            <v>4631</v>
          </cell>
          <cell r="CB22">
            <v>5383</v>
          </cell>
          <cell r="CC22">
            <v>5428</v>
          </cell>
          <cell r="CD22">
            <v>5702</v>
          </cell>
          <cell r="CE22">
            <v>6292</v>
          </cell>
          <cell r="CF22">
            <v>6637</v>
          </cell>
          <cell r="CG22">
            <v>7242</v>
          </cell>
          <cell r="CH22">
            <v>6789</v>
          </cell>
          <cell r="CI22">
            <v>7187</v>
          </cell>
          <cell r="CJ22">
            <v>7424</v>
          </cell>
          <cell r="CK22">
            <v>8032</v>
          </cell>
          <cell r="CL22">
            <v>7982</v>
          </cell>
          <cell r="CM22">
            <v>9819</v>
          </cell>
          <cell r="CN22">
            <v>9776</v>
          </cell>
          <cell r="CO22">
            <v>9932</v>
          </cell>
          <cell r="CP22">
            <v>11558</v>
          </cell>
          <cell r="CQ22">
            <v>12799</v>
          </cell>
          <cell r="CR22">
            <v>14091</v>
          </cell>
          <cell r="CS22">
            <v>14392</v>
          </cell>
          <cell r="CT22">
            <v>14382</v>
          </cell>
          <cell r="CU22">
            <v>15278</v>
          </cell>
          <cell r="CV22">
            <v>14575</v>
          </cell>
          <cell r="CW22">
            <v>15021</v>
          </cell>
          <cell r="CX22">
            <v>15392</v>
          </cell>
          <cell r="CY22">
            <v>15429</v>
          </cell>
          <cell r="CZ22">
            <v>15673</v>
          </cell>
          <cell r="DA22">
            <v>15276</v>
          </cell>
          <cell r="DB22">
            <v>16090</v>
          </cell>
          <cell r="DC22">
            <v>15177</v>
          </cell>
          <cell r="DD22">
            <v>15490</v>
          </cell>
          <cell r="DE22">
            <v>15759</v>
          </cell>
        </row>
        <row r="23">
          <cell r="A23" t="str">
            <v>Total</v>
          </cell>
          <cell r="D23">
            <v>99662</v>
          </cell>
          <cell r="E23">
            <v>98574</v>
          </cell>
          <cell r="F23">
            <v>104340</v>
          </cell>
          <cell r="G23">
            <v>101561</v>
          </cell>
          <cell r="H23">
            <v>99493</v>
          </cell>
          <cell r="I23">
            <v>98392</v>
          </cell>
          <cell r="J23">
            <v>99715</v>
          </cell>
          <cell r="K23">
            <v>104527</v>
          </cell>
          <cell r="L23">
            <v>100338</v>
          </cell>
          <cell r="M23">
            <v>99497</v>
          </cell>
          <cell r="N23">
            <v>89615</v>
          </cell>
          <cell r="O23">
            <v>110132</v>
          </cell>
          <cell r="P23">
            <v>101465</v>
          </cell>
          <cell r="Q23">
            <v>99150</v>
          </cell>
          <cell r="R23">
            <v>94891</v>
          </cell>
          <cell r="S23">
            <v>96786</v>
          </cell>
          <cell r="T23">
            <v>103622</v>
          </cell>
          <cell r="U23">
            <v>97082</v>
          </cell>
          <cell r="V23">
            <v>95016</v>
          </cell>
          <cell r="W23">
            <v>96583</v>
          </cell>
          <cell r="X23">
            <v>102459</v>
          </cell>
          <cell r="Y23">
            <v>98706</v>
          </cell>
          <cell r="Z23">
            <v>97188</v>
          </cell>
          <cell r="AA23">
            <v>95369</v>
          </cell>
          <cell r="AB23">
            <v>105192</v>
          </cell>
          <cell r="AC23">
            <v>98875</v>
          </cell>
          <cell r="AD23">
            <v>96881</v>
          </cell>
          <cell r="AE23">
            <v>96073</v>
          </cell>
          <cell r="AF23">
            <v>99588</v>
          </cell>
          <cell r="AG23">
            <v>98154</v>
          </cell>
          <cell r="AH23">
            <v>94118</v>
          </cell>
          <cell r="AI23">
            <v>92978</v>
          </cell>
          <cell r="AJ23">
            <v>94196</v>
          </cell>
          <cell r="AK23">
            <v>100252</v>
          </cell>
          <cell r="AL23">
            <v>92443</v>
          </cell>
          <cell r="AM23">
            <v>92069</v>
          </cell>
          <cell r="AN23">
            <v>93231</v>
          </cell>
          <cell r="AO23">
            <v>94526</v>
          </cell>
          <cell r="AP23">
            <v>94819</v>
          </cell>
          <cell r="AQ23">
            <v>91479</v>
          </cell>
          <cell r="AR23">
            <v>90456</v>
          </cell>
          <cell r="AS23">
            <v>96367</v>
          </cell>
          <cell r="AT23">
            <v>89480</v>
          </cell>
          <cell r="AU23">
            <v>92580</v>
          </cell>
          <cell r="AV23">
            <v>90133</v>
          </cell>
          <cell r="AW23">
            <v>91909</v>
          </cell>
          <cell r="AX23">
            <v>94955</v>
          </cell>
          <cell r="AY23">
            <v>90441</v>
          </cell>
          <cell r="AZ23">
            <v>89190</v>
          </cell>
          <cell r="BA23">
            <v>89424</v>
          </cell>
          <cell r="BB23">
            <v>94579</v>
          </cell>
          <cell r="BC23">
            <v>88571</v>
          </cell>
          <cell r="BD23">
            <v>90766</v>
          </cell>
          <cell r="BE23">
            <v>89159</v>
          </cell>
          <cell r="BF23">
            <v>91368</v>
          </cell>
          <cell r="BG23">
            <v>93565</v>
          </cell>
          <cell r="BH23">
            <v>89373</v>
          </cell>
          <cell r="BI23">
            <v>88140</v>
          </cell>
          <cell r="BJ23">
            <v>88043</v>
          </cell>
          <cell r="BK23">
            <v>93948</v>
          </cell>
          <cell r="BL23">
            <v>88831</v>
          </cell>
          <cell r="BM23">
            <v>88395</v>
          </cell>
          <cell r="BN23">
            <v>78816</v>
          </cell>
          <cell r="BO23">
            <v>96519</v>
          </cell>
          <cell r="BP23">
            <v>90179</v>
          </cell>
          <cell r="BQ23">
            <v>88145</v>
          </cell>
          <cell r="BR23">
            <v>88096</v>
          </cell>
          <cell r="BS23">
            <v>83834</v>
          </cell>
          <cell r="BT23">
            <v>89221</v>
          </cell>
          <cell r="BU23">
            <v>89032</v>
          </cell>
          <cell r="BV23">
            <v>86531</v>
          </cell>
          <cell r="BW23">
            <v>86531</v>
          </cell>
          <cell r="BX23">
            <v>92779</v>
          </cell>
          <cell r="BY23">
            <v>89122</v>
          </cell>
          <cell r="BZ23">
            <v>86204</v>
          </cell>
          <cell r="CA23">
            <v>85706</v>
          </cell>
          <cell r="CB23">
            <v>92233</v>
          </cell>
          <cell r="CC23">
            <v>89507</v>
          </cell>
          <cell r="CD23">
            <v>84563</v>
          </cell>
          <cell r="CE23">
            <v>83213</v>
          </cell>
          <cell r="CF23">
            <v>83868</v>
          </cell>
          <cell r="CG23">
            <v>86287</v>
          </cell>
          <cell r="CH23">
            <v>81295</v>
          </cell>
          <cell r="CI23">
            <v>79747</v>
          </cell>
          <cell r="CJ23">
            <v>78091</v>
          </cell>
          <cell r="CK23">
            <v>82208</v>
          </cell>
          <cell r="CL23">
            <v>74796</v>
          </cell>
          <cell r="CM23">
            <v>71010</v>
          </cell>
          <cell r="CN23">
            <v>70274</v>
          </cell>
          <cell r="CO23">
            <v>67047</v>
          </cell>
          <cell r="CP23">
            <v>65811</v>
          </cell>
          <cell r="CQ23">
            <v>62120</v>
          </cell>
          <cell r="CR23">
            <v>60191</v>
          </cell>
          <cell r="CS23">
            <v>60522</v>
          </cell>
          <cell r="CT23">
            <v>59960</v>
          </cell>
          <cell r="CU23">
            <v>60556</v>
          </cell>
          <cell r="CV23">
            <v>58328</v>
          </cell>
          <cell r="CW23">
            <v>57619</v>
          </cell>
          <cell r="CX23">
            <v>59997</v>
          </cell>
          <cell r="CY23">
            <v>59058</v>
          </cell>
          <cell r="CZ23">
            <v>57424</v>
          </cell>
          <cell r="DA23">
            <v>56731</v>
          </cell>
          <cell r="DB23">
            <v>59560</v>
          </cell>
          <cell r="DC23">
            <v>57105</v>
          </cell>
          <cell r="DD23">
            <v>57470</v>
          </cell>
          <cell r="DE23">
            <v>56154</v>
          </cell>
        </row>
        <row r="25">
          <cell r="A25" t="str">
            <v>Market Share</v>
          </cell>
        </row>
        <row r="26">
          <cell r="A26" t="str">
            <v>KV</v>
          </cell>
          <cell r="D26">
            <v>1.0906865204390841E-2</v>
          </cell>
          <cell r="E26">
            <v>1.10272485645302E-2</v>
          </cell>
          <cell r="F26">
            <v>1.0484953038144527E-2</v>
          </cell>
          <cell r="G26">
            <v>1.0328767932572543E-2</v>
          </cell>
          <cell r="H26">
            <v>9.7494296081131332E-3</v>
          </cell>
          <cell r="I26">
            <v>1.0102447353443369E-2</v>
          </cell>
          <cell r="J26">
            <v>1.007872436443865E-2</v>
          </cell>
          <cell r="K26">
            <v>9.8156457183311493E-3</v>
          </cell>
          <cell r="L26">
            <v>9.6374255018039021E-3</v>
          </cell>
          <cell r="M26">
            <v>9.7490376594269179E-3</v>
          </cell>
          <cell r="N26">
            <v>9.2506834793282377E-3</v>
          </cell>
          <cell r="O26">
            <v>9.5249337159045502E-3</v>
          </cell>
          <cell r="P26">
            <v>9.4811018577834714E-3</v>
          </cell>
          <cell r="Q26">
            <v>8.9460413514876446E-3</v>
          </cell>
          <cell r="R26">
            <v>8.8101084402103461E-3</v>
          </cell>
          <cell r="S26">
            <v>8.7306015332796073E-3</v>
          </cell>
          <cell r="T26">
            <v>9.4381501997645289E-3</v>
          </cell>
          <cell r="U26">
            <v>1.0619888341814137E-2</v>
          </cell>
          <cell r="V26">
            <v>1.4650164182874464E-2</v>
          </cell>
          <cell r="W26">
            <v>1.8719650456084404E-2</v>
          </cell>
          <cell r="X26">
            <v>2.9768004762880763E-2</v>
          </cell>
          <cell r="Y26">
            <v>3.8518428464328409E-2</v>
          </cell>
          <cell r="Z26">
            <v>5.5058237642507307E-2</v>
          </cell>
          <cell r="AA26">
            <v>6.9666243747968412E-2</v>
          </cell>
          <cell r="AB26">
            <v>8.9978325347935206E-2</v>
          </cell>
          <cell r="AC26">
            <v>0.11598482932996207</v>
          </cell>
          <cell r="AD26">
            <v>0.14259761976032453</v>
          </cell>
          <cell r="AE26">
            <v>0.19020952817128642</v>
          </cell>
          <cell r="AF26">
            <v>0.21126039281841186</v>
          </cell>
          <cell r="AG26">
            <v>0.22628726287262874</v>
          </cell>
          <cell r="AH26">
            <v>0.25469091990905035</v>
          </cell>
          <cell r="AI26">
            <v>0.26978425003764334</v>
          </cell>
          <cell r="AJ26">
            <v>0.27509660707461037</v>
          </cell>
          <cell r="AK26">
            <v>0.2899792522842437</v>
          </cell>
          <cell r="AL26">
            <v>0.29568490853823437</v>
          </cell>
          <cell r="AM26">
            <v>0.30442385602102773</v>
          </cell>
          <cell r="AN26">
            <v>0.318252512576289</v>
          </cell>
          <cell r="AO26">
            <v>0.32769819943719186</v>
          </cell>
          <cell r="AP26">
            <v>0.33452156213417145</v>
          </cell>
          <cell r="AQ26">
            <v>0.33882093157992543</v>
          </cell>
          <cell r="AR26">
            <v>0.34604669673653488</v>
          </cell>
          <cell r="AS26">
            <v>0.34836614193655502</v>
          </cell>
          <cell r="AT26">
            <v>0.35518551631649531</v>
          </cell>
          <cell r="AU26">
            <v>0.35346727154893065</v>
          </cell>
          <cell r="AV26">
            <v>0.36952059733948722</v>
          </cell>
          <cell r="AW26">
            <v>0.3775255959699268</v>
          </cell>
          <cell r="AX26">
            <v>0.3801906166078669</v>
          </cell>
          <cell r="AY26">
            <v>0.38436107517608165</v>
          </cell>
          <cell r="AZ26">
            <v>0.38792465523040698</v>
          </cell>
          <cell r="BA26">
            <v>0.39641483270710326</v>
          </cell>
          <cell r="BB26">
            <v>0.39041436259634804</v>
          </cell>
          <cell r="BC26">
            <v>0.39628094974653105</v>
          </cell>
          <cell r="BD26">
            <v>0.40032611330233786</v>
          </cell>
          <cell r="BE26">
            <v>0.40587041128769952</v>
          </cell>
          <cell r="BF26">
            <v>0.39987741878994831</v>
          </cell>
          <cell r="BG26">
            <v>0.4062416501897077</v>
          </cell>
          <cell r="BH26">
            <v>0.40676714443959583</v>
          </cell>
          <cell r="BI26">
            <v>0.4084978443385523</v>
          </cell>
          <cell r="BJ26">
            <v>0.40560862305918699</v>
          </cell>
          <cell r="BK26">
            <v>0.40472388981138502</v>
          </cell>
          <cell r="BL26">
            <v>0.4117481509833279</v>
          </cell>
          <cell r="BM26">
            <v>0.40993268850048081</v>
          </cell>
          <cell r="BN26">
            <v>0.42510403978887534</v>
          </cell>
          <cell r="BO26">
            <v>0.40040820978252989</v>
          </cell>
          <cell r="BP26">
            <v>0.41208041783563804</v>
          </cell>
          <cell r="BQ26">
            <v>0.4075670769754382</v>
          </cell>
          <cell r="BR26">
            <v>0.41312885942608063</v>
          </cell>
          <cell r="BS26">
            <v>0.40633871698833407</v>
          </cell>
          <cell r="BT26">
            <v>0.40877147756694054</v>
          </cell>
          <cell r="BU26">
            <v>0.41625482972414413</v>
          </cell>
          <cell r="BV26">
            <v>0.42296980272965756</v>
          </cell>
          <cell r="BW26">
            <v>0.42716483110099268</v>
          </cell>
          <cell r="BX26">
            <v>0.41914657411698769</v>
          </cell>
          <cell r="BY26">
            <v>0.4216916137429591</v>
          </cell>
          <cell r="BZ26">
            <v>0.42362303373393345</v>
          </cell>
          <cell r="CA26">
            <v>0.42254917975404288</v>
          </cell>
          <cell r="CB26">
            <v>0.41203256968763891</v>
          </cell>
          <cell r="CC26">
            <v>0.40747651021707798</v>
          </cell>
          <cell r="CD26">
            <v>0.39921715170937644</v>
          </cell>
          <cell r="CE26">
            <v>0.39132106762164565</v>
          </cell>
          <cell r="CF26">
            <v>0.37466018028330234</v>
          </cell>
          <cell r="CG26">
            <v>0.36647467173502379</v>
          </cell>
          <cell r="CH26">
            <v>0.36596346638784671</v>
          </cell>
          <cell r="CI26">
            <v>0.34958054848458248</v>
          </cell>
          <cell r="CJ26">
            <v>0.33336748152796097</v>
          </cell>
          <cell r="CK26">
            <v>0.3052257687816271</v>
          </cell>
          <cell r="CL26">
            <v>0.29397293972939731</v>
          </cell>
          <cell r="CM26">
            <v>0.26094916208984648</v>
          </cell>
          <cell r="CN26">
            <v>0.23752739277684493</v>
          </cell>
          <cell r="CO26">
            <v>0.22173997345145943</v>
          </cell>
          <cell r="CP26">
            <v>0.18931485617905822</v>
          </cell>
          <cell r="CQ26">
            <v>0.15668061815840309</v>
          </cell>
          <cell r="CR26">
            <v>0.1372298184113904</v>
          </cell>
          <cell r="CS26">
            <v>0.11691616271768944</v>
          </cell>
          <cell r="CT26">
            <v>0.1176450967311541</v>
          </cell>
          <cell r="CU26">
            <v>0.11293678578505846</v>
          </cell>
          <cell r="CV26">
            <v>0.11351323549581677</v>
          </cell>
          <cell r="CW26">
            <v>9.3892639580693868E-2</v>
          </cell>
          <cell r="CX26">
            <v>8.6620997716552489E-2</v>
          </cell>
          <cell r="CY26">
            <v>8.8523146737105901E-2</v>
          </cell>
          <cell r="CZ26">
            <v>8.2526469768737815E-2</v>
          </cell>
          <cell r="DA26">
            <v>8.5050501489485467E-2</v>
          </cell>
          <cell r="DB26">
            <v>7.5386165211551379E-2</v>
          </cell>
          <cell r="DC26">
            <v>7.3863934856842658E-2</v>
          </cell>
          <cell r="DD26">
            <v>7.0227945014790322E-2</v>
          </cell>
          <cell r="DE26">
            <v>6.6317626527050616E-2</v>
          </cell>
        </row>
        <row r="27">
          <cell r="A27" t="str">
            <v>Watson</v>
          </cell>
          <cell r="D27">
            <v>0.98909313479560912</v>
          </cell>
          <cell r="E27">
            <v>0.98897275143546981</v>
          </cell>
          <cell r="F27">
            <v>0.98951504696185544</v>
          </cell>
          <cell r="G27">
            <v>0.98967123206742746</v>
          </cell>
          <cell r="H27">
            <v>0.99025057039188691</v>
          </cell>
          <cell r="I27">
            <v>0.98989755264655666</v>
          </cell>
          <cell r="J27">
            <v>0.98992127563556132</v>
          </cell>
          <cell r="K27">
            <v>0.99018435428166884</v>
          </cell>
          <cell r="L27">
            <v>0.99036257449819609</v>
          </cell>
          <cell r="M27">
            <v>0.99025096234057308</v>
          </cell>
          <cell r="N27">
            <v>0.99074931652067177</v>
          </cell>
          <cell r="O27">
            <v>0.99047506628409543</v>
          </cell>
          <cell r="P27">
            <v>0.9905188981422165</v>
          </cell>
          <cell r="Q27">
            <v>0.99105395864851231</v>
          </cell>
          <cell r="R27">
            <v>0.99118989155978965</v>
          </cell>
          <cell r="S27">
            <v>0.99126939846672035</v>
          </cell>
          <cell r="T27">
            <v>0.99056184980023543</v>
          </cell>
          <cell r="U27">
            <v>0.98938011165818585</v>
          </cell>
          <cell r="V27">
            <v>0.98534983581712554</v>
          </cell>
          <cell r="W27">
            <v>0.98128034954391563</v>
          </cell>
          <cell r="X27">
            <v>0.97023199523711923</v>
          </cell>
          <cell r="Y27">
            <v>0.9614815715356716</v>
          </cell>
          <cell r="Z27">
            <v>0.94494176235749272</v>
          </cell>
          <cell r="AA27">
            <v>0.93033375625203163</v>
          </cell>
          <cell r="AB27">
            <v>0.91002167465206485</v>
          </cell>
          <cell r="AC27">
            <v>0.88401517067003788</v>
          </cell>
          <cell r="AD27">
            <v>0.85740238023967552</v>
          </cell>
          <cell r="AE27">
            <v>0.80979047182871355</v>
          </cell>
          <cell r="AF27">
            <v>0.7887396071815882</v>
          </cell>
          <cell r="AG27">
            <v>0.77371273712737132</v>
          </cell>
          <cell r="AH27">
            <v>0.74530908009094965</v>
          </cell>
          <cell r="AI27">
            <v>0.73021574996235672</v>
          </cell>
          <cell r="AJ27">
            <v>0.72490339292538963</v>
          </cell>
          <cell r="AK27">
            <v>0.7100207477157563</v>
          </cell>
          <cell r="AL27">
            <v>0.70431509146176563</v>
          </cell>
          <cell r="AM27">
            <v>0.69557614397897227</v>
          </cell>
          <cell r="AN27">
            <v>0.68174748742371105</v>
          </cell>
          <cell r="AO27">
            <v>0.67230180056280808</v>
          </cell>
          <cell r="AP27">
            <v>0.66547843786582861</v>
          </cell>
          <cell r="AQ27">
            <v>0.66117906842007457</v>
          </cell>
          <cell r="AR27">
            <v>0.65330105244538783</v>
          </cell>
          <cell r="AS27">
            <v>0.64916413295007624</v>
          </cell>
          <cell r="AT27">
            <v>0.63970719713902546</v>
          </cell>
          <cell r="AU27">
            <v>0.63856124432922878</v>
          </cell>
          <cell r="AV27">
            <v>0.61962877081646017</v>
          </cell>
          <cell r="AW27">
            <v>0.60985322438498946</v>
          </cell>
          <cell r="AX27">
            <v>0.60411773998209684</v>
          </cell>
          <cell r="AY27">
            <v>0.59830165522274192</v>
          </cell>
          <cell r="AZ27">
            <v>0.59392308554770712</v>
          </cell>
          <cell r="BA27">
            <v>0.58502191805331905</v>
          </cell>
          <cell r="BB27">
            <v>0.59205531883399065</v>
          </cell>
          <cell r="BC27">
            <v>0.58559799482900721</v>
          </cell>
          <cell r="BD27">
            <v>0.57962232554040061</v>
          </cell>
          <cell r="BE27">
            <v>0.5754214381049586</v>
          </cell>
          <cell r="BF27">
            <v>0.57983101304614304</v>
          </cell>
          <cell r="BG27">
            <v>0.57306685192112439</v>
          </cell>
          <cell r="BH27">
            <v>0.57185055889362557</v>
          </cell>
          <cell r="BI27">
            <v>0.56898116632629903</v>
          </cell>
          <cell r="BJ27">
            <v>0.57155026521131724</v>
          </cell>
          <cell r="BK27">
            <v>0.56945331459956572</v>
          </cell>
          <cell r="BL27">
            <v>0.56401481464803949</v>
          </cell>
          <cell r="BM27">
            <v>0.5659483002432264</v>
          </cell>
          <cell r="BN27">
            <v>0.55064961429151438</v>
          </cell>
          <cell r="BO27">
            <v>0.57199100695199911</v>
          </cell>
          <cell r="BP27">
            <v>0.56190465629470276</v>
          </cell>
          <cell r="BQ27">
            <v>0.56756480798683984</v>
          </cell>
          <cell r="BR27">
            <v>0.55791409371594625</v>
          </cell>
          <cell r="BS27">
            <v>0.56790800868382751</v>
          </cell>
          <cell r="BT27">
            <v>0.5603501417827641</v>
          </cell>
          <cell r="BU27">
            <v>0.55088058226255732</v>
          </cell>
          <cell r="BV27">
            <v>0.5440940241069675</v>
          </cell>
          <cell r="BW27">
            <v>0.53419005905398065</v>
          </cell>
          <cell r="BX27">
            <v>0.54188986731911315</v>
          </cell>
          <cell r="BY27">
            <v>0.53597316038688536</v>
          </cell>
          <cell r="BZ27">
            <v>0.5277713331167927</v>
          </cell>
          <cell r="CA27">
            <v>0.52341726366882135</v>
          </cell>
          <cell r="CB27">
            <v>0.52960437153730222</v>
          </cell>
          <cell r="CC27">
            <v>0.53188018814170956</v>
          </cell>
          <cell r="CD27">
            <v>0.53335383087165777</v>
          </cell>
          <cell r="CE27">
            <v>0.53306574693857933</v>
          </cell>
          <cell r="CF27">
            <v>0.54620355797205133</v>
          </cell>
          <cell r="CG27">
            <v>0.54959611528967278</v>
          </cell>
          <cell r="CH27">
            <v>0.5505258625991758</v>
          </cell>
          <cell r="CI27">
            <v>0.56029693906980826</v>
          </cell>
          <cell r="CJ27">
            <v>0.57156394462870241</v>
          </cell>
          <cell r="CK27">
            <v>0.59707084468664851</v>
          </cell>
          <cell r="CL27">
            <v>0.59931012353601798</v>
          </cell>
          <cell r="CM27">
            <v>0.60077453879735243</v>
          </cell>
          <cell r="CN27">
            <v>0.62335999089279104</v>
          </cell>
          <cell r="CO27">
            <v>0.63012513609855769</v>
          </cell>
          <cell r="CP27">
            <v>0.63506100803816989</v>
          </cell>
          <cell r="CQ27">
            <v>0.63728267868641342</v>
          </cell>
          <cell r="CR27">
            <v>0.62866541509528007</v>
          </cell>
          <cell r="CS27">
            <v>0.64528601169822541</v>
          </cell>
          <cell r="CT27">
            <v>0.64249499666444299</v>
          </cell>
          <cell r="CU27">
            <v>0.63476781821784789</v>
          </cell>
          <cell r="CV27">
            <v>0.63660677547661504</v>
          </cell>
          <cell r="CW27">
            <v>0.6454121036463667</v>
          </cell>
          <cell r="CX27">
            <v>0.65683284164208211</v>
          </cell>
          <cell r="CY27">
            <v>0.65022520234345893</v>
          </cell>
          <cell r="CZ27">
            <v>0.6445388687656729</v>
          </cell>
          <cell r="DA27">
            <v>0.64567872944245652</v>
          </cell>
          <cell r="DB27">
            <v>0.65446608462055067</v>
          </cell>
          <cell r="DC27">
            <v>0.66036249014972415</v>
          </cell>
          <cell r="DD27">
            <v>0.66024012528275622</v>
          </cell>
          <cell r="DE27">
            <v>0.65304341631940732</v>
          </cell>
        </row>
        <row r="28">
          <cell r="A28" t="str">
            <v>Perrigo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6.5225081807729725E-4</v>
          </cell>
          <cell r="AS28">
            <v>2.4697251133686841E-3</v>
          </cell>
          <cell r="AT28">
            <v>5.1072865444792134E-3</v>
          </cell>
          <cell r="AU28">
            <v>7.9714841218405698E-3</v>
          </cell>
          <cell r="AV28">
            <v>1.0850631844052678E-2</v>
          </cell>
          <cell r="AW28">
            <v>1.2621179645083724E-2</v>
          </cell>
          <cell r="AX28">
            <v>1.5691643410036333E-2</v>
          </cell>
          <cell r="AY28">
            <v>1.7337269601176458E-2</v>
          </cell>
          <cell r="AZ28">
            <v>1.8152259221885861E-2</v>
          </cell>
          <cell r="BA28">
            <v>1.8563249239577743E-2</v>
          </cell>
          <cell r="BB28">
            <v>1.7530318569661342E-2</v>
          </cell>
          <cell r="BC28">
            <v>1.812105542446173E-2</v>
          </cell>
          <cell r="BD28">
            <v>2.0051561157261529E-2</v>
          </cell>
          <cell r="BE28">
            <v>1.870815060734194E-2</v>
          </cell>
          <cell r="BF28">
            <v>2.0291568163908591E-2</v>
          </cell>
          <cell r="BG28">
            <v>2.0691497889167958E-2</v>
          </cell>
          <cell r="BH28">
            <v>2.1382296666778558E-2</v>
          </cell>
          <cell r="BI28">
            <v>2.2520989335148626E-2</v>
          </cell>
          <cell r="BJ28">
            <v>2.2841111729495815E-2</v>
          </cell>
          <cell r="BK28">
            <v>2.582279558904926E-2</v>
          </cell>
          <cell r="BL28">
            <v>2.4237034368632573E-2</v>
          </cell>
          <cell r="BM28">
            <v>2.4119011256292778E-2</v>
          </cell>
          <cell r="BN28">
            <v>2.4246345919610231E-2</v>
          </cell>
          <cell r="BO28">
            <v>2.7600783265471048E-2</v>
          </cell>
          <cell r="BP28">
            <v>2.6014925869659235E-2</v>
          </cell>
          <cell r="BQ28">
            <v>2.4868115037721936E-2</v>
          </cell>
          <cell r="BR28">
            <v>2.895704685797312E-2</v>
          </cell>
          <cell r="BS28">
            <v>2.5753274327838346E-2</v>
          </cell>
          <cell r="BT28">
            <v>3.0878380650295335E-2</v>
          </cell>
          <cell r="BU28">
            <v>3.2864588013298592E-2</v>
          </cell>
          <cell r="BV28">
            <v>3.2936173163374972E-2</v>
          </cell>
          <cell r="BW28">
            <v>3.8645109845026636E-2</v>
          </cell>
          <cell r="BX28">
            <v>3.8963558563899159E-2</v>
          </cell>
          <cell r="BY28">
            <v>4.2335225870155514E-2</v>
          </cell>
          <cell r="BZ28">
            <v>4.8605633149273818E-2</v>
          </cell>
          <cell r="CA28">
            <v>5.4033556577135787E-2</v>
          </cell>
          <cell r="CB28">
            <v>5.8363058775058818E-2</v>
          </cell>
          <cell r="CC28">
            <v>6.064330164121242E-2</v>
          </cell>
          <cell r="CD28">
            <v>6.7429017418965745E-2</v>
          </cell>
          <cell r="CE28">
            <v>7.5613185439775035E-2</v>
          </cell>
          <cell r="CF28">
            <v>7.9136261744646344E-2</v>
          </cell>
          <cell r="CG28">
            <v>8.3929212975303355E-2</v>
          </cell>
          <cell r="CH28">
            <v>8.3510671012977433E-2</v>
          </cell>
          <cell r="CI28">
            <v>9.0122512445609246E-2</v>
          </cell>
          <cell r="CJ28">
            <v>9.5068573843336626E-2</v>
          </cell>
          <cell r="CK28">
            <v>9.7703386531724404E-2</v>
          </cell>
          <cell r="CL28">
            <v>0.10671693673458474</v>
          </cell>
          <cell r="CM28">
            <v>0.13827629911280101</v>
          </cell>
          <cell r="CN28">
            <v>0.13911261633036401</v>
          </cell>
          <cell r="CO28">
            <v>0.14813489044998285</v>
          </cell>
          <cell r="CP28">
            <v>0.17562413578277189</v>
          </cell>
          <cell r="CQ28">
            <v>0.20603670315518352</v>
          </cell>
          <cell r="CR28">
            <v>0.23410476649332956</v>
          </cell>
          <cell r="CS28">
            <v>0.23779782558408513</v>
          </cell>
          <cell r="CT28">
            <v>0.23985990660440293</v>
          </cell>
          <cell r="CU28">
            <v>0.25229539599709361</v>
          </cell>
          <cell r="CV28">
            <v>0.24987998902756822</v>
          </cell>
          <cell r="CW28">
            <v>0.26069525677293948</v>
          </cell>
          <cell r="CX28">
            <v>0.25654616064136543</v>
          </cell>
          <cell r="CY28">
            <v>0.26125165091943514</v>
          </cell>
          <cell r="CZ28">
            <v>0.27293466146558931</v>
          </cell>
          <cell r="DA28">
            <v>0.26927076906805802</v>
          </cell>
          <cell r="DB28">
            <v>0.27014775016789794</v>
          </cell>
          <cell r="DC28">
            <v>0.26577357499343313</v>
          </cell>
          <cell r="DD28">
            <v>0.26953192970245343</v>
          </cell>
          <cell r="DE28">
            <v>0.28063895715354203</v>
          </cell>
        </row>
        <row r="29">
          <cell r="A29" t="str">
            <v>Total</v>
          </cell>
          <cell r="D29">
            <v>1</v>
          </cell>
          <cell r="E29">
            <v>1</v>
          </cell>
          <cell r="F29">
            <v>1</v>
          </cell>
          <cell r="G29">
            <v>1</v>
          </cell>
          <cell r="H29">
            <v>1</v>
          </cell>
          <cell r="I29">
            <v>1</v>
          </cell>
          <cell r="J29">
            <v>1</v>
          </cell>
          <cell r="K29">
            <v>1</v>
          </cell>
          <cell r="L29">
            <v>1</v>
          </cell>
          <cell r="M29">
            <v>1</v>
          </cell>
          <cell r="N29">
            <v>1</v>
          </cell>
          <cell r="O29">
            <v>1</v>
          </cell>
          <cell r="P29">
            <v>1</v>
          </cell>
          <cell r="Q29">
            <v>1</v>
          </cell>
          <cell r="R29">
            <v>1</v>
          </cell>
          <cell r="S29">
            <v>1</v>
          </cell>
          <cell r="T29">
            <v>1</v>
          </cell>
          <cell r="U29">
            <v>1</v>
          </cell>
          <cell r="V29">
            <v>1</v>
          </cell>
          <cell r="W29">
            <v>1</v>
          </cell>
          <cell r="X29">
            <v>1</v>
          </cell>
          <cell r="Y29">
            <v>1</v>
          </cell>
          <cell r="Z29">
            <v>1</v>
          </cell>
          <cell r="AA29">
            <v>1</v>
          </cell>
          <cell r="AB29">
            <v>1</v>
          </cell>
          <cell r="AC29">
            <v>1</v>
          </cell>
          <cell r="AD29">
            <v>1</v>
          </cell>
          <cell r="AE29">
            <v>1</v>
          </cell>
          <cell r="AF29">
            <v>1</v>
          </cell>
          <cell r="AG29">
            <v>1</v>
          </cell>
          <cell r="AH29">
            <v>1</v>
          </cell>
          <cell r="AI29">
            <v>1</v>
          </cell>
          <cell r="AJ29">
            <v>1</v>
          </cell>
          <cell r="AK29">
            <v>1</v>
          </cell>
          <cell r="AL29">
            <v>1</v>
          </cell>
          <cell r="AM29">
            <v>1</v>
          </cell>
          <cell r="AN29">
            <v>1</v>
          </cell>
          <cell r="AO29">
            <v>1</v>
          </cell>
          <cell r="AP29">
            <v>1</v>
          </cell>
          <cell r="AQ29">
            <v>1</v>
          </cell>
          <cell r="AR29">
            <v>1</v>
          </cell>
          <cell r="AS29">
            <v>1</v>
          </cell>
          <cell r="AT29">
            <v>1</v>
          </cell>
          <cell r="AU29">
            <v>1</v>
          </cell>
          <cell r="AV29">
            <v>1</v>
          </cell>
          <cell r="AW29">
            <v>1</v>
          </cell>
          <cell r="AX29">
            <v>1</v>
          </cell>
          <cell r="AY29">
            <v>1</v>
          </cell>
          <cell r="AZ29">
            <v>1</v>
          </cell>
          <cell r="BA29">
            <v>1</v>
          </cell>
          <cell r="BB29">
            <v>1</v>
          </cell>
          <cell r="BC29">
            <v>1</v>
          </cell>
          <cell r="BD29">
            <v>1</v>
          </cell>
          <cell r="BE29">
            <v>1</v>
          </cell>
          <cell r="BF29">
            <v>1</v>
          </cell>
          <cell r="BG29">
            <v>1</v>
          </cell>
          <cell r="BH29">
            <v>1</v>
          </cell>
          <cell r="BI29">
            <v>1</v>
          </cell>
          <cell r="BJ29">
            <v>1</v>
          </cell>
          <cell r="BK29">
            <v>1</v>
          </cell>
          <cell r="BL29">
            <v>1</v>
          </cell>
          <cell r="BM29">
            <v>1</v>
          </cell>
          <cell r="BN29">
            <v>1</v>
          </cell>
          <cell r="BO29">
            <v>1</v>
          </cell>
          <cell r="BP29">
            <v>1</v>
          </cell>
          <cell r="BQ29">
            <v>1</v>
          </cell>
          <cell r="BR29">
            <v>1</v>
          </cell>
          <cell r="BS29">
            <v>1</v>
          </cell>
          <cell r="BT29">
            <v>1</v>
          </cell>
          <cell r="BU29">
            <v>1</v>
          </cell>
          <cell r="BV29">
            <v>1</v>
          </cell>
          <cell r="BW29">
            <v>1</v>
          </cell>
          <cell r="BX29">
            <v>1</v>
          </cell>
          <cell r="BY29">
            <v>1</v>
          </cell>
          <cell r="BZ29">
            <v>1</v>
          </cell>
          <cell r="CA29">
            <v>1</v>
          </cell>
          <cell r="CB29">
            <v>1</v>
          </cell>
          <cell r="CC29">
            <v>1</v>
          </cell>
          <cell r="CD29">
            <v>1</v>
          </cell>
          <cell r="CE29">
            <v>1</v>
          </cell>
          <cell r="CF29">
            <v>1</v>
          </cell>
          <cell r="CG29">
            <v>1</v>
          </cell>
          <cell r="CH29">
            <v>1</v>
          </cell>
          <cell r="CI29">
            <v>1</v>
          </cell>
          <cell r="CJ29">
            <v>1</v>
          </cell>
          <cell r="CK29">
            <v>1</v>
          </cell>
          <cell r="CL29">
            <v>1</v>
          </cell>
          <cell r="CM29">
            <v>1</v>
          </cell>
          <cell r="CN29">
            <v>1</v>
          </cell>
          <cell r="CO29">
            <v>1</v>
          </cell>
          <cell r="CP29">
            <v>1</v>
          </cell>
          <cell r="CQ29">
            <v>1</v>
          </cell>
          <cell r="CR29">
            <v>1</v>
          </cell>
          <cell r="CS29">
            <v>1</v>
          </cell>
          <cell r="CT29">
            <v>1</v>
          </cell>
          <cell r="CU29">
            <v>1</v>
          </cell>
          <cell r="CV29">
            <v>1</v>
          </cell>
          <cell r="CW29">
            <v>1</v>
          </cell>
          <cell r="CX29">
            <v>1</v>
          </cell>
          <cell r="CY29">
            <v>1</v>
          </cell>
          <cell r="CZ29">
            <v>1</v>
          </cell>
          <cell r="DA29">
            <v>1</v>
          </cell>
          <cell r="DB29">
            <v>1</v>
          </cell>
          <cell r="DC29">
            <v>1</v>
          </cell>
          <cell r="DD29">
            <v>1</v>
          </cell>
          <cell r="DE29">
            <v>1</v>
          </cell>
        </row>
        <row r="31">
          <cell r="A31" t="str">
            <v>4-week rolling average TRx</v>
          </cell>
        </row>
        <row r="32">
          <cell r="A32" t="str">
            <v>KV</v>
          </cell>
          <cell r="G32">
            <v>1.07925</v>
          </cell>
          <cell r="H32">
            <v>1.05</v>
          </cell>
          <cell r="I32">
            <v>1.0267500000000001</v>
          </cell>
          <cell r="J32">
            <v>1.0044999999999999</v>
          </cell>
          <cell r="K32">
            <v>0.99875000000000003</v>
          </cell>
          <cell r="L32">
            <v>0.998</v>
          </cell>
          <cell r="M32">
            <v>0.99199999999999999</v>
          </cell>
          <cell r="N32">
            <v>0.94799999999999995</v>
          </cell>
          <cell r="O32">
            <v>0.95374999999999999</v>
          </cell>
          <cell r="P32">
            <v>0.95250000000000001</v>
          </cell>
          <cell r="Q32">
            <v>0.93174999999999997</v>
          </cell>
          <cell r="R32">
            <v>0.9335</v>
          </cell>
          <cell r="S32">
            <v>0.88249999999999995</v>
          </cell>
          <cell r="T32">
            <v>0.88649999999999995</v>
          </cell>
          <cell r="U32">
            <v>0.92249999999999999</v>
          </cell>
          <cell r="V32">
            <v>1.0615000000000001</v>
          </cell>
          <cell r="W32">
            <v>1.3022499999999999</v>
          </cell>
          <cell r="X32">
            <v>1.8202499999999999</v>
          </cell>
          <cell r="Y32">
            <v>2.5129999999999999</v>
          </cell>
          <cell r="Z32">
            <v>3.5027499999999998</v>
          </cell>
          <cell r="AA32">
            <v>4.7117500000000003</v>
          </cell>
          <cell r="AB32">
            <v>6.3155000000000001</v>
          </cell>
          <cell r="AC32">
            <v>8.2319999999999993</v>
          </cell>
          <cell r="AD32">
            <v>10.348000000000001</v>
          </cell>
          <cell r="AE32">
            <v>13.2555</v>
          </cell>
          <cell r="AF32">
            <v>16.149000000000001</v>
          </cell>
          <cell r="AG32">
            <v>18.83475</v>
          </cell>
          <cell r="AH32">
            <v>21.373750000000001</v>
          </cell>
          <cell r="AI32">
            <v>23.076250000000002</v>
          </cell>
          <cell r="AJ32">
            <v>24.294750000000001</v>
          </cell>
          <cell r="AK32">
            <v>26.00975</v>
          </cell>
          <cell r="AL32">
            <v>26.8505</v>
          </cell>
          <cell r="AM32">
            <v>27.586500000000001</v>
          </cell>
          <cell r="AN32">
            <v>28.526</v>
          </cell>
          <cell r="AO32">
            <v>29.00225</v>
          </cell>
          <cell r="AP32">
            <v>30.098500000000001</v>
          </cell>
          <cell r="AQ32">
            <v>30.840250000000001</v>
          </cell>
          <cell r="AR32">
            <v>31.248000000000001</v>
          </cell>
          <cell r="AS32">
            <v>31.896750000000001</v>
          </cell>
          <cell r="AT32">
            <v>31.912500000000001</v>
          </cell>
          <cell r="AU32">
            <v>32.344749999999998</v>
          </cell>
          <cell r="AV32">
            <v>32.845750000000002</v>
          </cell>
          <cell r="AW32">
            <v>33.127499999999998</v>
          </cell>
          <cell r="AX32">
            <v>34.207250000000002</v>
          </cell>
          <cell r="AY32">
            <v>34.716749999999998</v>
          </cell>
          <cell r="AZ32">
            <v>35.04</v>
          </cell>
          <cell r="BA32">
            <v>35.22775</v>
          </cell>
          <cell r="BB32">
            <v>35.433750000000003</v>
          </cell>
          <cell r="BC32">
            <v>35.518000000000001</v>
          </cell>
          <cell r="BD32">
            <v>35.952249999999999</v>
          </cell>
          <cell r="BE32">
            <v>36.136749999999999</v>
          </cell>
          <cell r="BF32">
            <v>36.039499999999997</v>
          </cell>
          <cell r="BG32">
            <v>36.767249999999997</v>
          </cell>
          <cell r="BH32">
            <v>36.771749999999997</v>
          </cell>
          <cell r="BI32">
            <v>36.72625</v>
          </cell>
          <cell r="BJ32">
            <v>36.520000000000003</v>
          </cell>
          <cell r="BK32">
            <v>36.523249999999997</v>
          </cell>
          <cell r="BL32">
            <v>36.578749999999999</v>
          </cell>
          <cell r="BM32">
            <v>36.636499999999998</v>
          </cell>
          <cell r="BN32">
            <v>36.085000000000001</v>
          </cell>
          <cell r="BO32">
            <v>36.241</v>
          </cell>
          <cell r="BP32">
            <v>36.387250000000002</v>
          </cell>
          <cell r="BQ32">
            <v>36.3095</v>
          </cell>
          <cell r="BR32">
            <v>37.031999999999996</v>
          </cell>
          <cell r="BS32">
            <v>35.886499999999998</v>
          </cell>
          <cell r="BT32">
            <v>35.713999999999999</v>
          </cell>
          <cell r="BU32">
            <v>35.997750000000003</v>
          </cell>
          <cell r="BV32">
            <v>36.048999999999999</v>
          </cell>
          <cell r="BW32">
            <v>36.773499999999999</v>
          </cell>
          <cell r="BX32">
            <v>37.377749999999999</v>
          </cell>
          <cell r="BY32">
            <v>37.508249999999997</v>
          </cell>
          <cell r="BZ32">
            <v>37.487749999999998</v>
          </cell>
          <cell r="CA32">
            <v>37.300750000000001</v>
          </cell>
          <cell r="CB32">
            <v>37.079500000000003</v>
          </cell>
          <cell r="CC32">
            <v>36.802</v>
          </cell>
          <cell r="CD32">
            <v>36.112250000000003</v>
          </cell>
          <cell r="CE32">
            <v>35.199249999999999</v>
          </cell>
          <cell r="CF32">
            <v>33.554000000000002</v>
          </cell>
          <cell r="CG32">
            <v>32.341500000000003</v>
          </cell>
          <cell r="CH32">
            <v>31.339500000000001</v>
          </cell>
          <cell r="CI32">
            <v>30.16825</v>
          </cell>
          <cell r="CJ32">
            <v>28.821000000000002</v>
          </cell>
          <cell r="CK32">
            <v>27.188500000000001</v>
          </cell>
          <cell r="CL32">
            <v>25.24775</v>
          </cell>
          <cell r="CM32">
            <v>22.91075</v>
          </cell>
          <cell r="CN32">
            <v>20.575500000000002</v>
          </cell>
          <cell r="CO32">
            <v>18.01925</v>
          </cell>
          <cell r="CP32">
            <v>15.637</v>
          </cell>
          <cell r="CQ32">
            <v>13.437749999999999</v>
          </cell>
          <cell r="CR32">
            <v>11.329750000000001</v>
          </cell>
          <cell r="CS32">
            <v>9.3819999999999997</v>
          </cell>
          <cell r="CT32">
            <v>8.0307499999999994</v>
          </cell>
          <cell r="CU32">
            <v>7.3072499999999998</v>
          </cell>
          <cell r="CV32">
            <v>6.8975</v>
          </cell>
          <cell r="CW32">
            <v>6.4809999999999999</v>
          </cell>
          <cell r="CX32">
            <v>6.01675</v>
          </cell>
          <cell r="CY32">
            <v>5.6139999999999999</v>
          </cell>
          <cell r="CZ32">
            <v>5.1435000000000004</v>
          </cell>
          <cell r="DA32">
            <v>4.9972500000000002</v>
          </cell>
          <cell r="DB32">
            <v>4.8205</v>
          </cell>
          <cell r="DC32">
            <v>4.5679999999999996</v>
          </cell>
          <cell r="DD32">
            <v>4.3922499999999998</v>
          </cell>
          <cell r="DE32">
            <v>4.117</v>
          </cell>
        </row>
        <row r="33">
          <cell r="A33" t="str">
            <v>Watson</v>
          </cell>
          <cell r="G33">
            <v>99.954999999999998</v>
          </cell>
          <cell r="H33">
            <v>99.941999999999993</v>
          </cell>
          <cell r="I33">
            <v>99.919749999999993</v>
          </cell>
          <cell r="J33">
            <v>98.785749999999993</v>
          </cell>
          <cell r="K33">
            <v>99.533000000000001</v>
          </cell>
          <cell r="L33">
            <v>99.745000000000005</v>
          </cell>
          <cell r="M33">
            <v>100.02725</v>
          </cell>
          <cell r="N33">
            <v>97.546250000000001</v>
          </cell>
          <cell r="O33">
            <v>98.941749999999999</v>
          </cell>
          <cell r="P33">
            <v>99.22475</v>
          </cell>
          <cell r="Q33">
            <v>99.158749999999998</v>
          </cell>
          <cell r="R33">
            <v>100.476</v>
          </cell>
          <cell r="S33">
            <v>97.1905</v>
          </cell>
          <cell r="T33">
            <v>97.725750000000005</v>
          </cell>
          <cell r="U33">
            <v>97.172749999999994</v>
          </cell>
          <cell r="V33">
            <v>97.064999999999998</v>
          </cell>
          <cell r="W33">
            <v>96.773499999999999</v>
          </cell>
          <cell r="X33">
            <v>95.964749999999995</v>
          </cell>
          <cell r="Y33">
            <v>95.677999999999997</v>
          </cell>
          <cell r="Z33">
            <v>95.231250000000003</v>
          </cell>
          <cell r="AA33">
            <v>93.71875</v>
          </cell>
          <cell r="AB33">
            <v>92.798249999999996</v>
          </cell>
          <cell r="AC33">
            <v>90.924000000000007</v>
          </cell>
          <cell r="AD33">
            <v>88.731250000000003</v>
          </cell>
          <cell r="AE33">
            <v>85.999750000000006</v>
          </cell>
          <cell r="AF33">
            <v>81.705250000000007</v>
          </cell>
          <cell r="AG33">
            <v>78.839250000000007</v>
          </cell>
          <cell r="AH33">
            <v>75.609499999999997</v>
          </cell>
          <cell r="AI33">
            <v>73.133250000000004</v>
          </cell>
          <cell r="AJ33">
            <v>70.566749999999999</v>
          </cell>
          <cell r="AK33">
            <v>69.376249999999999</v>
          </cell>
          <cell r="AL33">
            <v>68.116749999999996</v>
          </cell>
          <cell r="AM33">
            <v>67.153499999999994</v>
          </cell>
          <cell r="AN33">
            <v>65.972750000000005</v>
          </cell>
          <cell r="AO33">
            <v>64.064999999999998</v>
          </cell>
          <cell r="AP33">
            <v>63.562750000000001</v>
          </cell>
          <cell r="AQ33">
            <v>62.673499999999997</v>
          </cell>
          <cell r="AR33">
            <v>61.557250000000003</v>
          </cell>
          <cell r="AS33">
            <v>61.309249999999999</v>
          </cell>
          <cell r="AT33">
            <v>59.844499999999996</v>
          </cell>
          <cell r="AU33">
            <v>59.503</v>
          </cell>
          <cell r="AV33">
            <v>58.691499999999998</v>
          </cell>
          <cell r="AW33">
            <v>57.064749999999997</v>
          </cell>
          <cell r="AX33">
            <v>57.095500000000001</v>
          </cell>
          <cell r="AY33">
            <v>55.84375</v>
          </cell>
          <cell r="AZ33">
            <v>55.124499999999998</v>
          </cell>
          <cell r="BA33">
            <v>54.1905</v>
          </cell>
          <cell r="BB33">
            <v>53.848500000000001</v>
          </cell>
          <cell r="BC33">
            <v>53.287500000000001</v>
          </cell>
          <cell r="BD33">
            <v>53.197000000000003</v>
          </cell>
          <cell r="BE33">
            <v>52.944249999999997</v>
          </cell>
          <cell r="BF33">
            <v>52.189749999999997</v>
          </cell>
          <cell r="BG33">
            <v>52.627749999999999</v>
          </cell>
          <cell r="BH33">
            <v>52.252249999999997</v>
          </cell>
          <cell r="BI33">
            <v>51.963749999999997</v>
          </cell>
          <cell r="BJ33">
            <v>51.299500000000002</v>
          </cell>
          <cell r="BK33">
            <v>51.269500000000001</v>
          </cell>
          <cell r="BL33">
            <v>51.018000000000001</v>
          </cell>
          <cell r="BM33">
            <v>50.987250000000003</v>
          </cell>
          <cell r="BN33">
            <v>49.256999999999998</v>
          </cell>
          <cell r="BO33">
            <v>49.684249999999999</v>
          </cell>
          <cell r="BP33">
            <v>49.826749999999997</v>
          </cell>
          <cell r="BQ33">
            <v>49.826999999999998</v>
          </cell>
          <cell r="BR33">
            <v>51.264499999999998</v>
          </cell>
          <cell r="BS33">
            <v>49.365000000000002</v>
          </cell>
          <cell r="BT33">
            <v>49.195749999999997</v>
          </cell>
          <cell r="BU33">
            <v>48.950249999999997</v>
          </cell>
          <cell r="BV33">
            <v>48.433</v>
          </cell>
          <cell r="BW33">
            <v>48.086500000000001</v>
          </cell>
          <cell r="BX33">
            <v>48.156750000000002</v>
          </cell>
          <cell r="BY33">
            <v>47.837000000000003</v>
          </cell>
          <cell r="BZ33">
            <v>47.440750000000001</v>
          </cell>
          <cell r="CA33">
            <v>47.09975</v>
          </cell>
          <cell r="CB33">
            <v>46.7425</v>
          </cell>
          <cell r="CC33">
            <v>46.702500000000001</v>
          </cell>
          <cell r="CD33">
            <v>46.603999999999999</v>
          </cell>
          <cell r="CE33">
            <v>46.478499999999997</v>
          </cell>
          <cell r="CF33">
            <v>45.719000000000001</v>
          </cell>
          <cell r="CG33">
            <v>45.673000000000002</v>
          </cell>
          <cell r="CH33">
            <v>45.58625</v>
          </cell>
          <cell r="CI33">
            <v>45.667250000000003</v>
          </cell>
          <cell r="CJ33">
            <v>45.3735</v>
          </cell>
          <cell r="CK33">
            <v>45.78875</v>
          </cell>
          <cell r="CL33">
            <v>45.8065</v>
          </cell>
          <cell r="CM33">
            <v>45.301250000000003</v>
          </cell>
          <cell r="CN33">
            <v>45.094250000000002</v>
          </cell>
          <cell r="CO33">
            <v>43.385249999999999</v>
          </cell>
          <cell r="CP33">
            <v>42.627249999999997</v>
          </cell>
          <cell r="CQ33">
            <v>41.859000000000002</v>
          </cell>
          <cell r="CR33">
            <v>40.3675</v>
          </cell>
          <cell r="CS33">
            <v>39.569000000000003</v>
          </cell>
          <cell r="CT33">
            <v>38.7515</v>
          </cell>
          <cell r="CU33">
            <v>38.46425</v>
          </cell>
          <cell r="CV33">
            <v>38.28725</v>
          </cell>
          <cell r="CW33">
            <v>37.820749999999997</v>
          </cell>
          <cell r="CX33">
            <v>38.04175</v>
          </cell>
          <cell r="CY33">
            <v>38.032249999999998</v>
          </cell>
          <cell r="CZ33">
            <v>38.002249999999997</v>
          </cell>
          <cell r="DA33">
            <v>37.862749999999998</v>
          </cell>
          <cell r="DB33">
            <v>37.755749999999999</v>
          </cell>
          <cell r="DC33">
            <v>37.582999999999998</v>
          </cell>
          <cell r="DD33">
            <v>37.816000000000003</v>
          </cell>
          <cell r="DE33">
            <v>37.826250000000002</v>
          </cell>
        </row>
        <row r="34">
          <cell r="A34" t="str">
            <v>Perrigo</v>
          </cell>
          <cell r="BZ34">
            <v>3.7305000000000001</v>
          </cell>
          <cell r="CA34">
            <v>4.0522499999999999</v>
          </cell>
          <cell r="CB34">
            <v>4.4942500000000001</v>
          </cell>
          <cell r="CC34">
            <v>4.9080000000000004</v>
          </cell>
          <cell r="CD34">
            <v>5.2859999999999996</v>
          </cell>
          <cell r="CE34">
            <v>5.7012499999999999</v>
          </cell>
          <cell r="CF34">
            <v>6.0147500000000003</v>
          </cell>
          <cell r="CG34">
            <v>6.4682500000000003</v>
          </cell>
          <cell r="CH34">
            <v>6.74</v>
          </cell>
          <cell r="CI34">
            <v>6.9637500000000001</v>
          </cell>
          <cell r="CJ34">
            <v>7.1604999999999999</v>
          </cell>
          <cell r="CK34">
            <v>7.3579999999999997</v>
          </cell>
          <cell r="CL34">
            <v>7.65625</v>
          </cell>
          <cell r="CM34">
            <v>8.3142499999999995</v>
          </cell>
          <cell r="CN34">
            <v>8.9022500000000004</v>
          </cell>
          <cell r="CO34">
            <v>9.3772500000000001</v>
          </cell>
          <cell r="CP34">
            <v>10.27125</v>
          </cell>
          <cell r="CQ34">
            <v>11.016249999999999</v>
          </cell>
          <cell r="CR34">
            <v>12.095000000000001</v>
          </cell>
          <cell r="CS34">
            <v>13.21</v>
          </cell>
          <cell r="CT34">
            <v>13.916</v>
          </cell>
          <cell r="CU34">
            <v>14.53575</v>
          </cell>
          <cell r="CV34">
            <v>14.656750000000001</v>
          </cell>
          <cell r="CW34">
            <v>14.814</v>
          </cell>
          <cell r="CX34">
            <v>15.0665</v>
          </cell>
          <cell r="CY34">
            <v>15.10425</v>
          </cell>
          <cell r="CZ34">
            <v>15.37875</v>
          </cell>
          <cell r="DA34">
            <v>15.442500000000001</v>
          </cell>
          <cell r="DB34">
            <v>15.617000000000001</v>
          </cell>
          <cell r="DC34">
            <v>15.554</v>
          </cell>
          <cell r="DD34">
            <v>15.50825</v>
          </cell>
          <cell r="DE34">
            <v>15.629</v>
          </cell>
        </row>
        <row r="35">
          <cell r="A35" t="str">
            <v>Total</v>
          </cell>
          <cell r="G35">
            <v>101.03425</v>
          </cell>
          <cell r="H35">
            <v>100.99199999999999</v>
          </cell>
          <cell r="I35">
            <v>100.9465</v>
          </cell>
          <cell r="J35">
            <v>99.790249999999986</v>
          </cell>
          <cell r="K35">
            <v>100.53175</v>
          </cell>
          <cell r="L35">
            <v>100.74300000000001</v>
          </cell>
          <cell r="M35">
            <v>101.01925</v>
          </cell>
          <cell r="N35">
            <v>98.494249999999994</v>
          </cell>
          <cell r="O35">
            <v>99.895499999999998</v>
          </cell>
          <cell r="P35">
            <v>100.17725</v>
          </cell>
          <cell r="Q35">
            <v>100.09049999999999</v>
          </cell>
          <cell r="R35">
            <v>101.40949999999999</v>
          </cell>
          <cell r="S35">
            <v>98.072999999999993</v>
          </cell>
          <cell r="T35">
            <v>98.612250000000003</v>
          </cell>
          <cell r="U35">
            <v>98.095249999999993</v>
          </cell>
          <cell r="V35">
            <v>98.126499999999993</v>
          </cell>
          <cell r="W35">
            <v>98.075749999999999</v>
          </cell>
          <cell r="X35">
            <v>97.784999999999997</v>
          </cell>
          <cell r="Y35">
            <v>98.191000000000003</v>
          </cell>
          <cell r="Z35">
            <v>98.734000000000009</v>
          </cell>
          <cell r="AA35">
            <v>98.430499999999995</v>
          </cell>
          <cell r="AB35">
            <v>99.113749999999996</v>
          </cell>
          <cell r="AC35">
            <v>99.156000000000006</v>
          </cell>
          <cell r="AD35">
            <v>99.079250000000002</v>
          </cell>
          <cell r="AE35">
            <v>99.255250000000004</v>
          </cell>
          <cell r="AF35">
            <v>97.854250000000008</v>
          </cell>
          <cell r="AG35">
            <v>97.674000000000007</v>
          </cell>
          <cell r="AH35">
            <v>96.983249999999998</v>
          </cell>
          <cell r="AI35">
            <v>96.209500000000006</v>
          </cell>
          <cell r="AJ35">
            <v>94.861500000000007</v>
          </cell>
          <cell r="AK35">
            <v>95.385999999999996</v>
          </cell>
          <cell r="AL35">
            <v>94.967249999999993</v>
          </cell>
          <cell r="AM35">
            <v>94.74</v>
          </cell>
          <cell r="AN35">
            <v>94.498750000000001</v>
          </cell>
          <cell r="AO35">
            <v>93.067250000000001</v>
          </cell>
          <cell r="AP35">
            <v>93.661249999999995</v>
          </cell>
          <cell r="AQ35">
            <v>93.513750000000002</v>
          </cell>
          <cell r="AR35">
            <v>92.805250000000001</v>
          </cell>
          <cell r="AS35">
            <v>93.206000000000003</v>
          </cell>
          <cell r="AT35">
            <v>91.757000000000005</v>
          </cell>
          <cell r="AU35">
            <v>91.847749999999991</v>
          </cell>
          <cell r="AV35">
            <v>91.53725</v>
          </cell>
          <cell r="AW35">
            <v>90.192250000000001</v>
          </cell>
          <cell r="AX35">
            <v>91.302750000000003</v>
          </cell>
          <cell r="AY35">
            <v>90.56049999999999</v>
          </cell>
          <cell r="AZ35">
            <v>90.164500000000004</v>
          </cell>
          <cell r="BA35">
            <v>89.41825</v>
          </cell>
          <cell r="BB35">
            <v>89.282250000000005</v>
          </cell>
          <cell r="BC35">
            <v>88.805499999999995</v>
          </cell>
          <cell r="BD35">
            <v>89.149249999999995</v>
          </cell>
          <cell r="BE35">
            <v>89.080999999999989</v>
          </cell>
          <cell r="BF35">
            <v>88.229249999999993</v>
          </cell>
          <cell r="BG35">
            <v>89.394999999999996</v>
          </cell>
          <cell r="BH35">
            <v>89.024000000000001</v>
          </cell>
          <cell r="BI35">
            <v>88.69</v>
          </cell>
          <cell r="BJ35">
            <v>87.819500000000005</v>
          </cell>
          <cell r="BK35">
            <v>87.792749999999998</v>
          </cell>
          <cell r="BL35">
            <v>87.59675</v>
          </cell>
          <cell r="BM35">
            <v>87.623750000000001</v>
          </cell>
          <cell r="BN35">
            <v>85.341999999999999</v>
          </cell>
          <cell r="BO35">
            <v>85.925250000000005</v>
          </cell>
          <cell r="BP35">
            <v>86.213999999999999</v>
          </cell>
          <cell r="BQ35">
            <v>86.136499999999998</v>
          </cell>
          <cell r="BR35">
            <v>88.296499999999995</v>
          </cell>
          <cell r="BS35">
            <v>85.251499999999993</v>
          </cell>
          <cell r="BT35">
            <v>84.909750000000003</v>
          </cell>
          <cell r="BU35">
            <v>84.948000000000008</v>
          </cell>
          <cell r="BV35">
            <v>84.481999999999999</v>
          </cell>
          <cell r="BW35">
            <v>84.86</v>
          </cell>
          <cell r="BX35">
            <v>85.534500000000008</v>
          </cell>
          <cell r="BY35">
            <v>85.345249999999993</v>
          </cell>
          <cell r="BZ35">
            <v>88.659000000000006</v>
          </cell>
          <cell r="CA35">
            <v>88.452749999999995</v>
          </cell>
          <cell r="CB35">
            <v>88.316249999999997</v>
          </cell>
          <cell r="CC35">
            <v>88.412500000000009</v>
          </cell>
          <cell r="CD35">
            <v>88.002250000000004</v>
          </cell>
          <cell r="CE35">
            <v>87.379000000000005</v>
          </cell>
          <cell r="CF35">
            <v>85.287750000000003</v>
          </cell>
          <cell r="CG35">
            <v>84.482749999999996</v>
          </cell>
          <cell r="CH35">
            <v>83.665749999999989</v>
          </cell>
          <cell r="CI35">
            <v>82.799250000000001</v>
          </cell>
          <cell r="CJ35">
            <v>81.355000000000004</v>
          </cell>
          <cell r="CK35">
            <v>80.335250000000002</v>
          </cell>
          <cell r="CL35">
            <v>78.710499999999996</v>
          </cell>
          <cell r="CM35">
            <v>76.526250000000005</v>
          </cell>
          <cell r="CN35">
            <v>74.572000000000003</v>
          </cell>
          <cell r="CO35">
            <v>70.781750000000002</v>
          </cell>
          <cell r="CP35">
            <v>68.535499999999999</v>
          </cell>
          <cell r="CQ35">
            <v>66.313000000000002</v>
          </cell>
          <cell r="CR35">
            <v>63.792249999999996</v>
          </cell>
          <cell r="CS35">
            <v>62.161000000000001</v>
          </cell>
          <cell r="CT35">
            <v>60.698250000000002</v>
          </cell>
          <cell r="CU35">
            <v>60.307250000000003</v>
          </cell>
          <cell r="CV35">
            <v>59.841500000000003</v>
          </cell>
          <cell r="CW35">
            <v>59.115749999999998</v>
          </cell>
          <cell r="CX35">
            <v>59.125</v>
          </cell>
          <cell r="CY35">
            <v>58.750499999999995</v>
          </cell>
          <cell r="CZ35">
            <v>58.524500000000003</v>
          </cell>
          <cell r="DA35">
            <v>58.302500000000002</v>
          </cell>
          <cell r="DB35">
            <v>58.193250000000006</v>
          </cell>
          <cell r="DC35">
            <v>57.704999999999998</v>
          </cell>
          <cell r="DD35">
            <v>57.716499999999996</v>
          </cell>
          <cell r="DE35">
            <v>57.572249999999997</v>
          </cell>
        </row>
        <row r="37">
          <cell r="A37" t="str">
            <v>4-wk rolling YOY TRx growth</v>
          </cell>
        </row>
        <row r="38">
          <cell r="A38" t="str">
            <v>KV</v>
          </cell>
          <cell r="BG38">
            <v>33.067407922168165</v>
          </cell>
          <cell r="BH38">
            <v>34.020714285714284</v>
          </cell>
          <cell r="BI38">
            <v>34.76941806671536</v>
          </cell>
          <cell r="BJ38">
            <v>35.356396217023402</v>
          </cell>
          <cell r="BK38">
            <v>35.568961201501871</v>
          </cell>
          <cell r="BL38">
            <v>35.652054108216433</v>
          </cell>
          <cell r="BM38">
            <v>35.931955645161288</v>
          </cell>
          <cell r="BN38">
            <v>37.064345991561183</v>
          </cell>
          <cell r="BO38">
            <v>36.998427260812583</v>
          </cell>
          <cell r="BP38">
            <v>37.201837270341208</v>
          </cell>
          <cell r="BQ38">
            <v>37.969144083713445</v>
          </cell>
          <cell r="BR38">
            <v>38.670058918050344</v>
          </cell>
          <cell r="BS38">
            <v>39.66458923512748</v>
          </cell>
          <cell r="BT38">
            <v>39.28652002256063</v>
          </cell>
          <cell r="BU38">
            <v>38.021951219512196</v>
          </cell>
          <cell r="BV38">
            <v>32.960433349034382</v>
          </cell>
          <cell r="BW38">
            <v>27.238433480514495</v>
          </cell>
          <cell r="BX38">
            <v>19.53440461475072</v>
          </cell>
          <cell r="BY38">
            <v>13.925686430561081</v>
          </cell>
          <cell r="BZ38">
            <v>9.7023767040182722</v>
          </cell>
          <cell r="CA38">
            <v>6.9165384411312143</v>
          </cell>
          <cell r="CB38">
            <v>4.8711899295384375</v>
          </cell>
          <cell r="CC38">
            <v>3.470602526724976</v>
          </cell>
          <cell r="CD38">
            <v>2.4897806339389255</v>
          </cell>
          <cell r="CE38">
            <v>1.6554449096601411</v>
          </cell>
          <cell r="CF38">
            <v>1.077775713666481</v>
          </cell>
          <cell r="CG38">
            <v>0.71711862382033242</v>
          </cell>
          <cell r="CH38">
            <v>0.46626118486461188</v>
          </cell>
          <cell r="CI38">
            <v>0.30732896376144292</v>
          </cell>
          <cell r="CJ38">
            <v>0.18630568332664477</v>
          </cell>
          <cell r="CK38">
            <v>4.5319543632676318E-2</v>
          </cell>
          <cell r="CL38">
            <v>-5.9691625854267127E-2</v>
          </cell>
          <cell r="CM38">
            <v>-0.1694941366247984</v>
          </cell>
          <cell r="CN38">
            <v>-0.27871064993339401</v>
          </cell>
          <cell r="CO38">
            <v>-0.37869475644131056</v>
          </cell>
          <cell r="CP38">
            <v>-0.48047244879312923</v>
          </cell>
          <cell r="CQ38">
            <v>-0.56427882393949469</v>
          </cell>
          <cell r="CR38">
            <v>-0.63742479518689188</v>
          </cell>
          <cell r="CS38">
            <v>-0.70586345003801332</v>
          </cell>
          <cell r="CT38">
            <v>-0.74835095965530751</v>
          </cell>
          <cell r="CU38">
            <v>-0.77408234721245339</v>
          </cell>
          <cell r="CV38">
            <v>-0.79000327287396388</v>
          </cell>
          <cell r="CW38">
            <v>-0.80436193494830577</v>
          </cell>
          <cell r="CX38">
            <v>-0.82410892427774818</v>
          </cell>
          <cell r="CY38">
            <v>-0.83829131471119844</v>
          </cell>
          <cell r="CZ38">
            <v>-0.85321061643835616</v>
          </cell>
          <cell r="DA38">
            <v>-0.8581445025583524</v>
          </cell>
          <cell r="DB38">
            <v>-0.86395738526122701</v>
          </cell>
          <cell r="DC38">
            <v>-0.87138915479475199</v>
          </cell>
          <cell r="DD38">
            <v>-0.8778310119672621</v>
          </cell>
          <cell r="DE38">
            <v>-0.88607165835333834</v>
          </cell>
        </row>
        <row r="39">
          <cell r="A39" t="str">
            <v>Watson</v>
          </cell>
          <cell r="BG39">
            <v>-0.47348556850582757</v>
          </cell>
          <cell r="BH39">
            <v>-0.47717426107142147</v>
          </cell>
          <cell r="BI39">
            <v>-0.47994515598768006</v>
          </cell>
          <cell r="BJ39">
            <v>-0.48069939237187542</v>
          </cell>
          <cell r="BK39">
            <v>-0.48489948057428189</v>
          </cell>
          <cell r="BL39">
            <v>-0.48851571507343727</v>
          </cell>
          <cell r="BM39">
            <v>-0.49026640240534447</v>
          </cell>
          <cell r="BN39">
            <v>-0.49503953252944122</v>
          </cell>
          <cell r="BO39">
            <v>-0.49784342807763149</v>
          </cell>
          <cell r="BP39">
            <v>-0.49783950072940475</v>
          </cell>
          <cell r="BQ39">
            <v>-0.49750274181552312</v>
          </cell>
          <cell r="BR39">
            <v>-0.48978362992157332</v>
          </cell>
          <cell r="BS39">
            <v>-0.49207998724155133</v>
          </cell>
          <cell r="BT39">
            <v>-0.49659378413570632</v>
          </cell>
          <cell r="BU39">
            <v>-0.49625538023777238</v>
          </cell>
          <cell r="BV39">
            <v>-0.50102508628238807</v>
          </cell>
          <cell r="BW39">
            <v>-0.50310260556867314</v>
          </cell>
          <cell r="BX39">
            <v>-0.49818292654334007</v>
          </cell>
          <cell r="BY39">
            <v>-0.50002090344697836</v>
          </cell>
          <cell r="BZ39">
            <v>-0.50183631948546303</v>
          </cell>
          <cell r="CA39">
            <v>-0.4974351450483494</v>
          </cell>
          <cell r="CB39">
            <v>-0.49629976858399805</v>
          </cell>
          <cell r="CC39">
            <v>-0.48635673749505082</v>
          </cell>
          <cell r="CD39">
            <v>-0.47477354370641689</v>
          </cell>
          <cell r="CE39">
            <v>-0.45955075450800742</v>
          </cell>
          <cell r="CF39">
            <v>-0.44043987381471816</v>
          </cell>
          <cell r="CG39">
            <v>-0.42068195727381985</v>
          </cell>
          <cell r="CH39">
            <v>-0.39708303850706594</v>
          </cell>
          <cell r="CI39">
            <v>-0.37556104781340904</v>
          </cell>
          <cell r="CJ39">
            <v>-0.35701304084430696</v>
          </cell>
          <cell r="CK39">
            <v>-0.33999387398425251</v>
          </cell>
          <cell r="CL39">
            <v>-0.32752957238858282</v>
          </cell>
          <cell r="CM39">
            <v>-0.32540746200868154</v>
          </cell>
          <cell r="CN39">
            <v>-0.31647157349056998</v>
          </cell>
          <cell r="CO39">
            <v>-0.32279325684851323</v>
          </cell>
          <cell r="CP39">
            <v>-0.32936743611627883</v>
          </cell>
          <cell r="CQ39">
            <v>-0.33211006246659269</v>
          </cell>
          <cell r="CR39">
            <v>-0.34422834028485683</v>
          </cell>
          <cell r="CS39">
            <v>-0.35459983607693779</v>
          </cell>
          <cell r="CT39">
            <v>-0.35246346782076876</v>
          </cell>
          <cell r="CU39">
            <v>-0.35357460968354537</v>
          </cell>
          <cell r="CV39">
            <v>-0.34765255616230628</v>
          </cell>
          <cell r="CW39">
            <v>-0.33723095255827806</v>
          </cell>
          <cell r="CX39">
            <v>-0.33371719312380133</v>
          </cell>
          <cell r="CY39">
            <v>-0.31895243424734199</v>
          </cell>
          <cell r="CZ39">
            <v>-0.31061052707961079</v>
          </cell>
          <cell r="DA39">
            <v>-0.30130281137837811</v>
          </cell>
          <cell r="DB39">
            <v>-0.29885233571965797</v>
          </cell>
          <cell r="DC39">
            <v>-0.29471264367816097</v>
          </cell>
          <cell r="DD39">
            <v>-0.28913284583717125</v>
          </cell>
          <cell r="DE39">
            <v>-0.28554564471118193</v>
          </cell>
        </row>
        <row r="40">
          <cell r="A40" t="str">
            <v>Total</v>
          </cell>
          <cell r="BG40">
            <v>-0.11520103331296072</v>
          </cell>
          <cell r="BH40">
            <v>-0.11850443599493021</v>
          </cell>
          <cell r="BI40">
            <v>-0.12141579945812886</v>
          </cell>
          <cell r="BJ40">
            <v>-0.11995911424212269</v>
          </cell>
          <cell r="BK40">
            <v>-0.1267161866773433</v>
          </cell>
          <cell r="BL40">
            <v>-0.13049293747456403</v>
          </cell>
          <cell r="BM40">
            <v>-0.13260343944347242</v>
          </cell>
          <cell r="BN40">
            <v>-0.13353317579452606</v>
          </cell>
          <cell r="BO40">
            <v>-0.13984864183071299</v>
          </cell>
          <cell r="BP40">
            <v>-0.13938543930882508</v>
          </cell>
          <cell r="BQ40">
            <v>-0.13941383048341249</v>
          </cell>
          <cell r="BR40">
            <v>-0.12930741202747276</v>
          </cell>
          <cell r="BS40">
            <v>-0.13073424897780228</v>
          </cell>
          <cell r="BT40">
            <v>-0.13895332476441824</v>
          </cell>
          <cell r="BU40">
            <v>-0.13402534781245767</v>
          </cell>
          <cell r="BV40">
            <v>-0.13905010369268234</v>
          </cell>
          <cell r="BW40">
            <v>-0.13475043525030395</v>
          </cell>
          <cell r="BX40">
            <v>-0.1252799509127166</v>
          </cell>
          <cell r="BY40">
            <v>-0.13082410811581524</v>
          </cell>
          <cell r="BZ40">
            <v>-0.10204184981870479</v>
          </cell>
          <cell r="CA40">
            <v>-0.10136847826639106</v>
          </cell>
          <cell r="CB40">
            <v>-0.10894048504874454</v>
          </cell>
          <cell r="CC40">
            <v>-0.10834946952277213</v>
          </cell>
          <cell r="CD40">
            <v>-0.11179939291022079</v>
          </cell>
          <cell r="CE40">
            <v>-0.1196536203374633</v>
          </cell>
          <cell r="CF40">
            <v>-0.12842058469611695</v>
          </cell>
          <cell r="CG40">
            <v>-0.1350538526117494</v>
          </cell>
          <cell r="CH40">
            <v>-0.1373175264800881</v>
          </cell>
          <cell r="CI40">
            <v>-0.13938592342752021</v>
          </cell>
          <cell r="CJ40">
            <v>-0.14238126110171145</v>
          </cell>
          <cell r="CK40">
            <v>-0.15778783049923462</v>
          </cell>
          <cell r="CL40">
            <v>-0.17118269719297963</v>
          </cell>
          <cell r="CM40">
            <v>-0.19224984167194414</v>
          </cell>
          <cell r="CN40">
            <v>-0.21086786862260076</v>
          </cell>
          <cell r="CO40">
            <v>-0.23945587733601237</v>
          </cell>
          <cell r="CP40">
            <v>-0.26826195465040237</v>
          </cell>
          <cell r="CQ40">
            <v>-0.29087433666172091</v>
          </cell>
          <cell r="CR40">
            <v>-0.3126224001336132</v>
          </cell>
          <cell r="CS40">
            <v>-0.33307941548827324</v>
          </cell>
          <cell r="CT40">
            <v>-0.33848916158985143</v>
          </cell>
          <cell r="CU40">
            <v>-0.34339981110043516</v>
          </cell>
          <cell r="CV40">
            <v>-0.34626067529885374</v>
          </cell>
          <cell r="CW40">
            <v>-0.34455842935507208</v>
          </cell>
          <cell r="CX40">
            <v>-0.35242914370049094</v>
          </cell>
          <cell r="CY40">
            <v>-0.35125689456219877</v>
          </cell>
          <cell r="CZ40">
            <v>-0.35091416244752649</v>
          </cell>
          <cell r="DA40">
            <v>-0.34797985869774906</v>
          </cell>
          <cell r="DB40">
            <v>-0.3482103105600497</v>
          </cell>
          <cell r="DC40">
            <v>-0.35020916497289023</v>
          </cell>
          <cell r="DD40">
            <v>-0.35258569197160938</v>
          </cell>
          <cell r="DE40">
            <v>-0.35370898395841976</v>
          </cell>
        </row>
        <row r="71">
          <cell r="T71" t="str">
            <v>Re-launch on</v>
          </cell>
          <cell r="V71" t="str">
            <v>11/5</v>
          </cell>
        </row>
        <row r="72">
          <cell r="T72" t="str">
            <v>Nesher</v>
          </cell>
          <cell r="V72">
            <v>40557</v>
          </cell>
        </row>
        <row r="73">
          <cell r="T73" t="str">
            <v>Paddock generic</v>
          </cell>
          <cell r="V73">
            <v>40718</v>
          </cell>
        </row>
      </sheetData>
      <sheetData sheetId="24" refreshError="1"/>
      <sheetData sheetId="25" refreshError="1"/>
      <sheetData sheetId="26" refreshError="1"/>
      <sheetData sheetId="2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 val="DCF Model"/>
      <sheetName val="SoP Model"/>
      <sheetName val="LBO Summary"/>
      <sheetName val="Sheet4"/>
      <sheetName val="ForeignStake"/>
      <sheetName val="Risk-Reward_View_Chart"/>
      <sheetName val="c1"/>
      <sheetName val="PE_1yr_Forward"/>
      <sheetName val="Summary"/>
      <sheetName val="Quarterly"/>
      <sheetName val="Cust-Supplier"/>
      <sheetName val="Pork Poultry Egg"/>
      <sheetName val="Tourists"/>
      <sheetName val="CHINA CPI"/>
      <sheetName val="Fish"/>
      <sheetName val="NOPAT"/>
      <sheetName val="ROE"/>
      <sheetName val="Earnings developmen"/>
      <sheetName val="TWC ex-OTA"/>
      <sheetName val="TWC consensus"/>
      <sheetName val="Telco Video Build"/>
      <sheetName val="ex-OTA CHARTS"/>
      <sheetName val="Comcast-CLWR"/>
      <sheetName val="Reported telco footprint"/>
      <sheetName val="Stock Rankings"/>
      <sheetName val="Financial Tables"/>
      <sheetName val="TOX IBES Prospective"/>
      <sheetName val="DCF Table for Note"/>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s>
    <sheetDataSet>
      <sheetData sheetId="0" refreshError="1"/>
      <sheetData sheetId="1" refreshError="1"/>
      <sheetData sheetId="2" refreshError="1"/>
      <sheetData sheetId="3" refreshError="1"/>
      <sheetData sheetId="4">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Performance"/>
      <sheetName val="Vs Global"/>
      <sheetName val="PE FY1"/>
      <sheetName val="MW-Cache"/>
      <sheetName val="EVEBITDA FY1"/>
      <sheetName val="Sheet3"/>
      <sheetName val="Peers"/>
      <sheetName val="Risk Reward"/>
    </sheetNames>
    <sheetDataSet>
      <sheetData sheetId="0" refreshError="1"/>
      <sheetData sheetId="1">
        <row r="1">
          <cell r="B1" t="str">
            <v>DASA3-BR</v>
          </cell>
          <cell r="C1" t="str">
            <v>FLRY3-BR</v>
          </cell>
          <cell r="D1" t="str">
            <v>IBOVESPA-BSP</v>
          </cell>
          <cell r="F1" t="str">
            <v>DASA</v>
          </cell>
          <cell r="G1" t="str">
            <v>FLRY</v>
          </cell>
          <cell r="H1" t="str">
            <v>IBOVESPA</v>
          </cell>
        </row>
        <row r="2">
          <cell r="A2">
            <v>40179</v>
          </cell>
          <cell r="B2">
            <v>14.2475</v>
          </cell>
          <cell r="C2">
            <v>18.39</v>
          </cell>
          <cell r="D2">
            <v>68588.41</v>
          </cell>
          <cell r="F2">
            <v>100</v>
          </cell>
          <cell r="G2">
            <v>100</v>
          </cell>
          <cell r="H2">
            <v>100</v>
          </cell>
        </row>
        <row r="3">
          <cell r="A3">
            <v>40180</v>
          </cell>
          <cell r="B3">
            <v>14.2475</v>
          </cell>
          <cell r="C3">
            <v>18.39</v>
          </cell>
          <cell r="D3">
            <v>68588.41</v>
          </cell>
          <cell r="F3">
            <v>100</v>
          </cell>
          <cell r="G3">
            <v>100</v>
          </cell>
          <cell r="H3">
            <v>100</v>
          </cell>
        </row>
        <row r="4">
          <cell r="A4">
            <v>40181</v>
          </cell>
          <cell r="B4">
            <v>14.2475</v>
          </cell>
          <cell r="C4">
            <v>18.39</v>
          </cell>
          <cell r="D4">
            <v>68588.41</v>
          </cell>
          <cell r="F4">
            <v>100</v>
          </cell>
          <cell r="G4">
            <v>100</v>
          </cell>
          <cell r="H4">
            <v>100</v>
          </cell>
        </row>
        <row r="5">
          <cell r="A5">
            <v>40182</v>
          </cell>
          <cell r="B5">
            <v>14.385</v>
          </cell>
          <cell r="C5">
            <v>18.100000000000001</v>
          </cell>
          <cell r="D5">
            <v>70045.08</v>
          </cell>
          <cell r="F5">
            <v>100.96508159326196</v>
          </cell>
          <cell r="G5">
            <v>98.423056008700385</v>
          </cell>
          <cell r="H5">
            <v>102.1237844702917</v>
          </cell>
        </row>
        <row r="6">
          <cell r="A6">
            <v>40183</v>
          </cell>
          <cell r="B6">
            <v>14.5</v>
          </cell>
          <cell r="C6">
            <v>18</v>
          </cell>
          <cell r="D6">
            <v>70239.820000000007</v>
          </cell>
          <cell r="F6">
            <v>101.77224074399017</v>
          </cell>
          <cell r="G6">
            <v>97.879282218597069</v>
          </cell>
          <cell r="H6">
            <v>102.40770999065293</v>
          </cell>
        </row>
        <row r="7">
          <cell r="A7">
            <v>40184</v>
          </cell>
          <cell r="B7">
            <v>14.1625</v>
          </cell>
          <cell r="C7">
            <v>18.649999999999999</v>
          </cell>
          <cell r="D7">
            <v>70729.34</v>
          </cell>
          <cell r="F7">
            <v>99.403404105983498</v>
          </cell>
          <cell r="G7">
            <v>101.41381185426862</v>
          </cell>
          <cell r="H7">
            <v>103.1214165775238</v>
          </cell>
        </row>
        <row r="8">
          <cell r="A8">
            <v>40185</v>
          </cell>
          <cell r="B8">
            <v>14.2225</v>
          </cell>
          <cell r="C8">
            <v>18.71</v>
          </cell>
          <cell r="D8">
            <v>70451.12</v>
          </cell>
          <cell r="F8">
            <v>99.824530619406914</v>
          </cell>
          <cell r="G8">
            <v>101.74007612833063</v>
          </cell>
          <cell r="H8">
            <v>102.715779531848</v>
          </cell>
        </row>
        <row r="9">
          <cell r="A9">
            <v>40186</v>
          </cell>
          <cell r="B9">
            <v>14.3</v>
          </cell>
          <cell r="C9">
            <v>19.09</v>
          </cell>
          <cell r="D9">
            <v>70262.7</v>
          </cell>
          <cell r="F9">
            <v>100.36848569924548</v>
          </cell>
          <cell r="G9">
            <v>103.80641653072323</v>
          </cell>
          <cell r="H9">
            <v>102.44106839624945</v>
          </cell>
        </row>
        <row r="10">
          <cell r="A10">
            <v>40187</v>
          </cell>
          <cell r="B10">
            <v>14.3</v>
          </cell>
          <cell r="C10">
            <v>19.09</v>
          </cell>
          <cell r="D10">
            <v>70262.7</v>
          </cell>
          <cell r="F10">
            <v>100.36848569924548</v>
          </cell>
          <cell r="G10">
            <v>103.80641653072323</v>
          </cell>
          <cell r="H10">
            <v>102.44106839624945</v>
          </cell>
        </row>
        <row r="11">
          <cell r="A11">
            <v>40188</v>
          </cell>
          <cell r="B11">
            <v>14.3</v>
          </cell>
          <cell r="C11">
            <v>19.09</v>
          </cell>
          <cell r="D11">
            <v>70262.7</v>
          </cell>
          <cell r="F11">
            <v>100.36848569924548</v>
          </cell>
          <cell r="G11">
            <v>103.80641653072323</v>
          </cell>
          <cell r="H11">
            <v>102.44106839624945</v>
          </cell>
        </row>
        <row r="12">
          <cell r="A12">
            <v>40189</v>
          </cell>
          <cell r="B12">
            <v>14.75</v>
          </cell>
          <cell r="C12">
            <v>19.25</v>
          </cell>
          <cell r="D12">
            <v>70433.490000000005</v>
          </cell>
          <cell r="F12">
            <v>103.52693454992104</v>
          </cell>
          <cell r="G12">
            <v>104.67645459488853</v>
          </cell>
          <cell r="H12">
            <v>102.69007548068252</v>
          </cell>
        </row>
        <row r="13">
          <cell r="A13">
            <v>40190</v>
          </cell>
          <cell r="B13">
            <v>14.512499999999999</v>
          </cell>
          <cell r="C13">
            <v>19.600000000000001</v>
          </cell>
          <cell r="D13">
            <v>70075.78</v>
          </cell>
          <cell r="F13">
            <v>101.85997543428671</v>
          </cell>
          <cell r="G13">
            <v>106.57966286025014</v>
          </cell>
          <cell r="H13">
            <v>102.16854421905974</v>
          </cell>
        </row>
        <row r="14">
          <cell r="A14">
            <v>40191</v>
          </cell>
          <cell r="B14">
            <v>14.5625</v>
          </cell>
          <cell r="C14">
            <v>19.649999999999999</v>
          </cell>
          <cell r="D14">
            <v>70385.47</v>
          </cell>
          <cell r="F14">
            <v>102.21091419547288</v>
          </cell>
          <cell r="G14">
            <v>106.85154975530178</v>
          </cell>
          <cell r="H14">
            <v>102.62006365215348</v>
          </cell>
        </row>
        <row r="15">
          <cell r="A15">
            <v>40192</v>
          </cell>
          <cell r="B15">
            <v>14.4375</v>
          </cell>
          <cell r="C15">
            <v>20</v>
          </cell>
          <cell r="D15">
            <v>69801.42</v>
          </cell>
          <cell r="F15">
            <v>101.33356729250747</v>
          </cell>
          <cell r="G15">
            <v>108.75475802066342</v>
          </cell>
          <cell r="H15">
            <v>101.7685349463561</v>
          </cell>
        </row>
        <row r="16">
          <cell r="A16">
            <v>40193</v>
          </cell>
          <cell r="B16">
            <v>14.25</v>
          </cell>
          <cell r="C16">
            <v>19.71</v>
          </cell>
          <cell r="D16">
            <v>68978.3</v>
          </cell>
          <cell r="F16">
            <v>100.01754693805931</v>
          </cell>
          <cell r="G16">
            <v>107.17781402936379</v>
          </cell>
          <cell r="H16">
            <v>100.56844880935422</v>
          </cell>
        </row>
        <row r="17">
          <cell r="A17">
            <v>40194</v>
          </cell>
          <cell r="B17">
            <v>14.25</v>
          </cell>
          <cell r="C17">
            <v>19.71</v>
          </cell>
          <cell r="D17">
            <v>68978.3</v>
          </cell>
          <cell r="F17">
            <v>100.01754693805931</v>
          </cell>
          <cell r="G17">
            <v>107.17781402936379</v>
          </cell>
          <cell r="H17">
            <v>100.56844880935422</v>
          </cell>
        </row>
        <row r="18">
          <cell r="A18">
            <v>40195</v>
          </cell>
          <cell r="B18">
            <v>14.25</v>
          </cell>
          <cell r="C18">
            <v>19.71</v>
          </cell>
          <cell r="D18">
            <v>68978.3</v>
          </cell>
          <cell r="F18">
            <v>100.01754693805931</v>
          </cell>
          <cell r="G18">
            <v>107.17781402936379</v>
          </cell>
          <cell r="H18">
            <v>100.56844880935422</v>
          </cell>
        </row>
        <row r="19">
          <cell r="A19">
            <v>40196</v>
          </cell>
          <cell r="B19">
            <v>14.25</v>
          </cell>
          <cell r="C19">
            <v>19.71</v>
          </cell>
          <cell r="D19">
            <v>68978.3</v>
          </cell>
          <cell r="F19">
            <v>100.01754693805931</v>
          </cell>
          <cell r="G19">
            <v>107.17781402936379</v>
          </cell>
          <cell r="H19">
            <v>100.56844880935422</v>
          </cell>
        </row>
        <row r="20">
          <cell r="A20">
            <v>40197</v>
          </cell>
          <cell r="B20">
            <v>14.5</v>
          </cell>
          <cell r="C20">
            <v>20.010000000000002</v>
          </cell>
          <cell r="D20">
            <v>69908.59</v>
          </cell>
          <cell r="F20">
            <v>101.77224074399017</v>
          </cell>
          <cell r="G20">
            <v>108.80913539967374</v>
          </cell>
          <cell r="H20">
            <v>101.92478583480793</v>
          </cell>
        </row>
        <row r="21">
          <cell r="A21">
            <v>40198</v>
          </cell>
          <cell r="B21">
            <v>14.725</v>
          </cell>
          <cell r="C21">
            <v>19.75</v>
          </cell>
          <cell r="D21">
            <v>68200.070000000007</v>
          </cell>
          <cell r="F21">
            <v>103.35146516932794</v>
          </cell>
          <cell r="G21">
            <v>107.39532354540511</v>
          </cell>
          <cell r="H21">
            <v>99.433811047668257</v>
          </cell>
        </row>
        <row r="22">
          <cell r="A22">
            <v>40199</v>
          </cell>
          <cell r="B22">
            <v>14.637499999999999</v>
          </cell>
          <cell r="C22">
            <v>19.62</v>
          </cell>
          <cell r="D22">
            <v>66270.14</v>
          </cell>
          <cell r="F22">
            <v>102.73732233725215</v>
          </cell>
          <cell r="G22">
            <v>106.68841761827079</v>
          </cell>
          <cell r="H22">
            <v>96.62002661965775</v>
          </cell>
        </row>
        <row r="23">
          <cell r="A23">
            <v>40200</v>
          </cell>
          <cell r="B23">
            <v>14.4</v>
          </cell>
          <cell r="C23">
            <v>19.5</v>
          </cell>
          <cell r="D23">
            <v>66220.039999999994</v>
          </cell>
          <cell r="F23">
            <v>101.07036322161782</v>
          </cell>
          <cell r="G23">
            <v>106.03588907014681</v>
          </cell>
          <cell r="H23">
            <v>96.546982208801737</v>
          </cell>
        </row>
        <row r="24">
          <cell r="A24">
            <v>40201</v>
          </cell>
          <cell r="B24">
            <v>14.4</v>
          </cell>
          <cell r="C24">
            <v>19.5</v>
          </cell>
          <cell r="D24">
            <v>66220.039999999994</v>
          </cell>
          <cell r="F24">
            <v>101.07036322161782</v>
          </cell>
          <cell r="G24">
            <v>106.03588907014681</v>
          </cell>
          <cell r="H24">
            <v>96.546982208801737</v>
          </cell>
        </row>
        <row r="25">
          <cell r="A25">
            <v>40202</v>
          </cell>
          <cell r="B25">
            <v>14.4</v>
          </cell>
          <cell r="C25">
            <v>19.5</v>
          </cell>
          <cell r="D25">
            <v>66220.039999999994</v>
          </cell>
          <cell r="F25">
            <v>101.07036322161782</v>
          </cell>
          <cell r="G25">
            <v>106.03588907014681</v>
          </cell>
          <cell r="H25">
            <v>96.546982208801737</v>
          </cell>
        </row>
        <row r="26">
          <cell r="A26">
            <v>40203</v>
          </cell>
          <cell r="B26">
            <v>14.4</v>
          </cell>
          <cell r="C26">
            <v>19.5</v>
          </cell>
          <cell r="D26">
            <v>66220.039999999994</v>
          </cell>
          <cell r="F26">
            <v>101.07036322161782</v>
          </cell>
          <cell r="G26">
            <v>106.03588907014681</v>
          </cell>
          <cell r="H26">
            <v>96.546982208801737</v>
          </cell>
        </row>
        <row r="27">
          <cell r="A27">
            <v>40204</v>
          </cell>
          <cell r="B27">
            <v>14.5</v>
          </cell>
          <cell r="C27">
            <v>19.39</v>
          </cell>
          <cell r="D27">
            <v>65523.73</v>
          </cell>
          <cell r="F27">
            <v>101.77224074399017</v>
          </cell>
          <cell r="G27">
            <v>105.43773790103317</v>
          </cell>
          <cell r="H27">
            <v>95.531781535685113</v>
          </cell>
        </row>
        <row r="28">
          <cell r="A28">
            <v>40205</v>
          </cell>
          <cell r="B28">
            <v>14.475</v>
          </cell>
          <cell r="C28">
            <v>19.38</v>
          </cell>
          <cell r="D28">
            <v>65069.79</v>
          </cell>
          <cell r="F28">
            <v>101.59677136339708</v>
          </cell>
          <cell r="G28">
            <v>105.38336052202284</v>
          </cell>
          <cell r="H28">
            <v>94.869949602272456</v>
          </cell>
        </row>
        <row r="29">
          <cell r="A29">
            <v>40206</v>
          </cell>
          <cell r="B29">
            <v>14.25</v>
          </cell>
          <cell r="C29">
            <v>19.5</v>
          </cell>
          <cell r="D29">
            <v>65587.81</v>
          </cell>
          <cell r="F29">
            <v>100.01754693805931</v>
          </cell>
          <cell r="G29">
            <v>106.03588907014681</v>
          </cell>
          <cell r="H29">
            <v>95.625208398911695</v>
          </cell>
        </row>
        <row r="30">
          <cell r="A30">
            <v>40207</v>
          </cell>
          <cell r="B30">
            <v>14.455</v>
          </cell>
          <cell r="C30">
            <v>19.489999999999998</v>
          </cell>
          <cell r="D30">
            <v>65401.77</v>
          </cell>
          <cell r="F30">
            <v>101.4563958589226</v>
          </cell>
          <cell r="G30">
            <v>105.98151169113648</v>
          </cell>
          <cell r="H30">
            <v>95.353967237321868</v>
          </cell>
        </row>
        <row r="31">
          <cell r="A31">
            <v>40208</v>
          </cell>
          <cell r="B31">
            <v>14.455</v>
          </cell>
          <cell r="C31">
            <v>19.489999999999998</v>
          </cell>
          <cell r="D31">
            <v>65401.77</v>
          </cell>
          <cell r="F31">
            <v>101.4563958589226</v>
          </cell>
          <cell r="G31">
            <v>105.98151169113648</v>
          </cell>
          <cell r="H31">
            <v>95.353967237321868</v>
          </cell>
        </row>
        <row r="32">
          <cell r="A32">
            <v>40209</v>
          </cell>
          <cell r="B32">
            <v>14.455</v>
          </cell>
          <cell r="C32">
            <v>19.489999999999998</v>
          </cell>
          <cell r="D32">
            <v>65401.77</v>
          </cell>
          <cell r="F32">
            <v>101.4563958589226</v>
          </cell>
          <cell r="G32">
            <v>105.98151169113648</v>
          </cell>
          <cell r="H32">
            <v>95.353967237321868</v>
          </cell>
        </row>
        <row r="33">
          <cell r="A33">
            <v>40210</v>
          </cell>
          <cell r="B33">
            <v>14.6625</v>
          </cell>
          <cell r="C33">
            <v>19.190000000000001</v>
          </cell>
          <cell r="D33">
            <v>66571.740000000005</v>
          </cell>
          <cell r="F33">
            <v>102.91279171784522</v>
          </cell>
          <cell r="G33">
            <v>104.35019032082653</v>
          </cell>
          <cell r="H33">
            <v>97.05975105706635</v>
          </cell>
        </row>
        <row r="34">
          <cell r="A34">
            <v>40211</v>
          </cell>
          <cell r="B34">
            <v>15.25</v>
          </cell>
          <cell r="C34">
            <v>18.899999999999999</v>
          </cell>
          <cell r="D34">
            <v>67163.210000000006</v>
          </cell>
          <cell r="F34">
            <v>107.03632216178276</v>
          </cell>
          <cell r="G34">
            <v>102.77324632952691</v>
          </cell>
          <cell r="H34">
            <v>97.922097917126237</v>
          </cell>
        </row>
        <row r="35">
          <cell r="A35">
            <v>40212</v>
          </cell>
          <cell r="B35">
            <v>15.4</v>
          </cell>
          <cell r="C35">
            <v>18.89</v>
          </cell>
          <cell r="D35">
            <v>67108.56</v>
          </cell>
          <cell r="F35">
            <v>108.08913844534129</v>
          </cell>
          <cell r="G35">
            <v>102.71886895051658</v>
          </cell>
          <cell r="H35">
            <v>97.842419732430002</v>
          </cell>
        </row>
        <row r="36">
          <cell r="A36">
            <v>40213</v>
          </cell>
          <cell r="B36">
            <v>14.6</v>
          </cell>
          <cell r="C36">
            <v>17.93</v>
          </cell>
          <cell r="D36">
            <v>63934.01</v>
          </cell>
          <cell r="F36">
            <v>102.47411826636252</v>
          </cell>
          <cell r="G36">
            <v>97.498640565524738</v>
          </cell>
          <cell r="H36">
            <v>93.214013854527309</v>
          </cell>
        </row>
        <row r="37">
          <cell r="A37">
            <v>40214</v>
          </cell>
          <cell r="B37">
            <v>14.41</v>
          </cell>
          <cell r="C37">
            <v>17.690000000000001</v>
          </cell>
          <cell r="D37">
            <v>62762.7</v>
          </cell>
          <cell r="F37">
            <v>101.14055097385506</v>
          </cell>
          <cell r="G37">
            <v>96.193583469276788</v>
          </cell>
          <cell r="H37">
            <v>91.506276351937586</v>
          </cell>
        </row>
        <row r="38">
          <cell r="A38">
            <v>40215</v>
          </cell>
          <cell r="B38">
            <v>14.41</v>
          </cell>
          <cell r="C38">
            <v>17.690000000000001</v>
          </cell>
          <cell r="D38">
            <v>62762.7</v>
          </cell>
          <cell r="F38">
            <v>101.14055097385506</v>
          </cell>
          <cell r="G38">
            <v>96.193583469276788</v>
          </cell>
          <cell r="H38">
            <v>91.506276351937586</v>
          </cell>
        </row>
        <row r="39">
          <cell r="A39">
            <v>40216</v>
          </cell>
          <cell r="B39">
            <v>14.41</v>
          </cell>
          <cell r="C39">
            <v>17.690000000000001</v>
          </cell>
          <cell r="D39">
            <v>62762.7</v>
          </cell>
          <cell r="F39">
            <v>101.14055097385506</v>
          </cell>
          <cell r="G39">
            <v>96.193583469276788</v>
          </cell>
          <cell r="H39">
            <v>91.506276351937586</v>
          </cell>
        </row>
        <row r="40">
          <cell r="A40">
            <v>40217</v>
          </cell>
          <cell r="B40">
            <v>14.75</v>
          </cell>
          <cell r="C40">
            <v>17.88</v>
          </cell>
          <cell r="D40">
            <v>63153.09</v>
          </cell>
          <cell r="F40">
            <v>103.52693454992104</v>
          </cell>
          <cell r="G40">
            <v>97.226753670473073</v>
          </cell>
          <cell r="H40">
            <v>92.075454147428104</v>
          </cell>
        </row>
        <row r="41">
          <cell r="A41">
            <v>40218</v>
          </cell>
          <cell r="B41">
            <v>14.85</v>
          </cell>
          <cell r="C41">
            <v>18.5</v>
          </cell>
          <cell r="D41">
            <v>64718.17</v>
          </cell>
          <cell r="F41">
            <v>104.22881207229338</v>
          </cell>
          <cell r="G41">
            <v>100.59815116911363</v>
          </cell>
          <cell r="H41">
            <v>94.357297391789658</v>
          </cell>
        </row>
        <row r="42">
          <cell r="A42">
            <v>40219</v>
          </cell>
          <cell r="B42">
            <v>15.44</v>
          </cell>
          <cell r="C42">
            <v>18.940000000000001</v>
          </cell>
          <cell r="D42">
            <v>65051.42</v>
          </cell>
          <cell r="F42">
            <v>108.36988945429023</v>
          </cell>
          <cell r="G42">
            <v>102.99075584556824</v>
          </cell>
          <cell r="H42">
            <v>94.843166651625239</v>
          </cell>
        </row>
        <row r="43">
          <cell r="A43">
            <v>40220</v>
          </cell>
          <cell r="B43">
            <v>15.32</v>
          </cell>
          <cell r="C43">
            <v>18.77</v>
          </cell>
          <cell r="D43">
            <v>66128.94</v>
          </cell>
          <cell r="F43">
            <v>107.52763642744341</v>
          </cell>
          <cell r="G43">
            <v>102.0663404023926</v>
          </cell>
          <cell r="H43">
            <v>96.41416093477018</v>
          </cell>
        </row>
        <row r="44">
          <cell r="A44">
            <v>40221</v>
          </cell>
          <cell r="B44">
            <v>15.39</v>
          </cell>
          <cell r="C44">
            <v>18.5</v>
          </cell>
          <cell r="D44">
            <v>65854.97</v>
          </cell>
          <cell r="F44">
            <v>108.01895069310406</v>
          </cell>
          <cell r="G44">
            <v>100.59815116911363</v>
          </cell>
          <cell r="H44">
            <v>96.014720271252813</v>
          </cell>
        </row>
        <row r="45">
          <cell r="A45">
            <v>40222</v>
          </cell>
          <cell r="B45">
            <v>15.39</v>
          </cell>
          <cell r="C45">
            <v>18.5</v>
          </cell>
          <cell r="D45">
            <v>65854.97</v>
          </cell>
          <cell r="F45">
            <v>108.01895069310406</v>
          </cell>
          <cell r="G45">
            <v>100.59815116911363</v>
          </cell>
          <cell r="H45">
            <v>96.014720271252813</v>
          </cell>
        </row>
        <row r="46">
          <cell r="A46">
            <v>40223</v>
          </cell>
          <cell r="B46">
            <v>15.39</v>
          </cell>
          <cell r="C46">
            <v>18.5</v>
          </cell>
          <cell r="D46">
            <v>65854.97</v>
          </cell>
          <cell r="F46">
            <v>108.01895069310406</v>
          </cell>
          <cell r="G46">
            <v>100.59815116911363</v>
          </cell>
          <cell r="H46">
            <v>96.014720271252813</v>
          </cell>
        </row>
        <row r="47">
          <cell r="A47">
            <v>40224</v>
          </cell>
          <cell r="B47">
            <v>15.39</v>
          </cell>
          <cell r="C47">
            <v>18.5</v>
          </cell>
          <cell r="D47">
            <v>65854.97</v>
          </cell>
          <cell r="F47">
            <v>108.01895069310406</v>
          </cell>
          <cell r="G47">
            <v>100.59815116911363</v>
          </cell>
          <cell r="H47">
            <v>96.014720271252813</v>
          </cell>
        </row>
        <row r="48">
          <cell r="A48">
            <v>40225</v>
          </cell>
          <cell r="B48">
            <v>15.39</v>
          </cell>
          <cell r="C48">
            <v>18.5</v>
          </cell>
          <cell r="D48">
            <v>65854.97</v>
          </cell>
          <cell r="F48">
            <v>108.01895069310406</v>
          </cell>
          <cell r="G48">
            <v>100.59815116911363</v>
          </cell>
          <cell r="H48">
            <v>96.014720271252813</v>
          </cell>
        </row>
        <row r="49">
          <cell r="A49">
            <v>40226</v>
          </cell>
          <cell r="B49">
            <v>15.6</v>
          </cell>
          <cell r="C49">
            <v>19</v>
          </cell>
          <cell r="D49">
            <v>67284.570000000007</v>
          </cell>
          <cell r="F49">
            <v>109.49289349008598</v>
          </cell>
          <cell r="G49">
            <v>103.31702011963021</v>
          </cell>
          <cell r="H49">
            <v>98.099037432125925</v>
          </cell>
        </row>
        <row r="50">
          <cell r="A50">
            <v>40227</v>
          </cell>
          <cell r="B50">
            <v>15.84</v>
          </cell>
          <cell r="C50">
            <v>19.899999999999999</v>
          </cell>
          <cell r="D50">
            <v>67836.08</v>
          </cell>
          <cell r="F50">
            <v>111.17739954377961</v>
          </cell>
          <cell r="G50">
            <v>108.21098423056009</v>
          </cell>
          <cell r="H50">
            <v>98.90312372017371</v>
          </cell>
        </row>
        <row r="51">
          <cell r="A51">
            <v>40228</v>
          </cell>
          <cell r="B51">
            <v>16</v>
          </cell>
          <cell r="C51">
            <v>19.920000000000002</v>
          </cell>
          <cell r="D51">
            <v>67597.429999999993</v>
          </cell>
          <cell r="F51">
            <v>112.30040357957536</v>
          </cell>
          <cell r="G51">
            <v>108.31973898858077</v>
          </cell>
          <cell r="H51">
            <v>98.555178637323692</v>
          </cell>
        </row>
        <row r="52">
          <cell r="A52">
            <v>40229</v>
          </cell>
          <cell r="B52">
            <v>16</v>
          </cell>
          <cell r="C52">
            <v>19.920000000000002</v>
          </cell>
          <cell r="D52">
            <v>67597.429999999993</v>
          </cell>
          <cell r="F52">
            <v>112.30040357957536</v>
          </cell>
          <cell r="G52">
            <v>108.31973898858077</v>
          </cell>
          <cell r="H52">
            <v>98.555178637323692</v>
          </cell>
        </row>
        <row r="53">
          <cell r="A53">
            <v>40230</v>
          </cell>
          <cell r="B53">
            <v>16</v>
          </cell>
          <cell r="C53">
            <v>19.920000000000002</v>
          </cell>
          <cell r="D53">
            <v>67597.429999999993</v>
          </cell>
          <cell r="F53">
            <v>112.30040357957536</v>
          </cell>
          <cell r="G53">
            <v>108.31973898858077</v>
          </cell>
          <cell r="H53">
            <v>98.555178637323692</v>
          </cell>
        </row>
        <row r="54">
          <cell r="A54">
            <v>40231</v>
          </cell>
          <cell r="B54">
            <v>15.55</v>
          </cell>
          <cell r="C54">
            <v>19.739999999999998</v>
          </cell>
          <cell r="D54">
            <v>67184.160000000003</v>
          </cell>
          <cell r="F54">
            <v>109.1419547288998</v>
          </cell>
          <cell r="G54">
            <v>107.34094616639476</v>
          </cell>
          <cell r="H54">
            <v>97.952642436236687</v>
          </cell>
        </row>
        <row r="55">
          <cell r="A55">
            <v>40232</v>
          </cell>
          <cell r="B55">
            <v>15.2</v>
          </cell>
          <cell r="C55">
            <v>19.3</v>
          </cell>
          <cell r="D55">
            <v>66108.33</v>
          </cell>
          <cell r="F55">
            <v>106.68538340059659</v>
          </cell>
          <cell r="G55">
            <v>104.94834148994019</v>
          </cell>
          <cell r="H55">
            <v>96.384112126232395</v>
          </cell>
        </row>
        <row r="56">
          <cell r="A56">
            <v>40233</v>
          </cell>
          <cell r="B56">
            <v>15.2</v>
          </cell>
          <cell r="C56">
            <v>19.649999999999999</v>
          </cell>
          <cell r="D56">
            <v>65794.77</v>
          </cell>
          <cell r="F56">
            <v>106.68538340059659</v>
          </cell>
          <cell r="G56">
            <v>106.85154975530178</v>
          </cell>
          <cell r="H56">
            <v>95.926950340443824</v>
          </cell>
        </row>
        <row r="57">
          <cell r="A57">
            <v>40234</v>
          </cell>
          <cell r="B57">
            <v>14.8</v>
          </cell>
          <cell r="C57">
            <v>19.25</v>
          </cell>
          <cell r="D57">
            <v>66121.039999999994</v>
          </cell>
          <cell r="F57">
            <v>103.87787331110721</v>
          </cell>
          <cell r="G57">
            <v>104.67645459488853</v>
          </cell>
          <cell r="H57">
            <v>96.402642953816823</v>
          </cell>
        </row>
        <row r="58">
          <cell r="A58">
            <v>40235</v>
          </cell>
          <cell r="B58">
            <v>14.8</v>
          </cell>
          <cell r="C58">
            <v>19.989999999999998</v>
          </cell>
          <cell r="D58">
            <v>66503.27</v>
          </cell>
          <cell r="F58">
            <v>103.87787331110721</v>
          </cell>
          <cell r="G58">
            <v>108.70038064165306</v>
          </cell>
          <cell r="H58">
            <v>96.959923695563148</v>
          </cell>
        </row>
        <row r="59">
          <cell r="A59">
            <v>40236</v>
          </cell>
          <cell r="B59">
            <v>14.8</v>
          </cell>
          <cell r="C59">
            <v>19.989999999999998</v>
          </cell>
          <cell r="D59">
            <v>66503.27</v>
          </cell>
          <cell r="F59">
            <v>103.87787331110721</v>
          </cell>
          <cell r="G59">
            <v>108.70038064165306</v>
          </cell>
          <cell r="H59">
            <v>96.959923695563148</v>
          </cell>
        </row>
        <row r="60">
          <cell r="A60">
            <v>40237</v>
          </cell>
          <cell r="B60">
            <v>14.8</v>
          </cell>
          <cell r="C60">
            <v>19.989999999999998</v>
          </cell>
          <cell r="D60">
            <v>66503.27</v>
          </cell>
          <cell r="F60">
            <v>103.87787331110721</v>
          </cell>
          <cell r="G60">
            <v>108.70038064165306</v>
          </cell>
          <cell r="H60">
            <v>96.959923695563148</v>
          </cell>
        </row>
        <row r="61">
          <cell r="A61">
            <v>40238</v>
          </cell>
          <cell r="B61">
            <v>15.19</v>
          </cell>
          <cell r="C61">
            <v>19.23</v>
          </cell>
          <cell r="D61">
            <v>67227.929999999993</v>
          </cell>
          <cell r="F61">
            <v>106.61519564835935</v>
          </cell>
          <cell r="G61">
            <v>104.56769983686786</v>
          </cell>
          <cell r="H61">
            <v>98.01645788260727</v>
          </cell>
        </row>
        <row r="62">
          <cell r="A62">
            <v>40239</v>
          </cell>
          <cell r="B62">
            <v>15.35</v>
          </cell>
          <cell r="C62">
            <v>18.95</v>
          </cell>
          <cell r="D62">
            <v>67779.16</v>
          </cell>
          <cell r="F62">
            <v>107.73819968415511</v>
          </cell>
          <cell r="G62">
            <v>103.04513322457858</v>
          </cell>
          <cell r="H62">
            <v>98.820135938418758</v>
          </cell>
        </row>
        <row r="63">
          <cell r="A63">
            <v>40240</v>
          </cell>
          <cell r="B63">
            <v>15.14</v>
          </cell>
          <cell r="C63">
            <v>19</v>
          </cell>
          <cell r="D63">
            <v>67641.34</v>
          </cell>
          <cell r="F63">
            <v>106.26425688717318</v>
          </cell>
          <cell r="G63">
            <v>103.31702011963021</v>
          </cell>
          <cell r="H63">
            <v>98.619198199812459</v>
          </cell>
        </row>
        <row r="64">
          <cell r="A64">
            <v>40241</v>
          </cell>
          <cell r="B64">
            <v>15.04</v>
          </cell>
          <cell r="C64">
            <v>19</v>
          </cell>
          <cell r="D64">
            <v>67814.710000000006</v>
          </cell>
          <cell r="F64">
            <v>105.56237936480085</v>
          </cell>
          <cell r="G64">
            <v>103.31702011963021</v>
          </cell>
          <cell r="H64">
            <v>98.871966852708795</v>
          </cell>
        </row>
        <row r="65">
          <cell r="A65">
            <v>40242</v>
          </cell>
          <cell r="B65">
            <v>15.25</v>
          </cell>
          <cell r="C65">
            <v>19.25</v>
          </cell>
          <cell r="D65">
            <v>68846.5</v>
          </cell>
          <cell r="F65">
            <v>107.03632216178276</v>
          </cell>
          <cell r="G65">
            <v>104.67645459488853</v>
          </cell>
          <cell r="H65">
            <v>100.37628806382885</v>
          </cell>
        </row>
        <row r="66">
          <cell r="A66">
            <v>40243</v>
          </cell>
          <cell r="B66">
            <v>15.25</v>
          </cell>
          <cell r="C66">
            <v>19.25</v>
          </cell>
          <cell r="D66">
            <v>68846.5</v>
          </cell>
          <cell r="F66">
            <v>107.03632216178276</v>
          </cell>
          <cell r="G66">
            <v>104.67645459488853</v>
          </cell>
          <cell r="H66">
            <v>100.37628806382885</v>
          </cell>
        </row>
        <row r="67">
          <cell r="A67">
            <v>40244</v>
          </cell>
          <cell r="B67">
            <v>15.25</v>
          </cell>
          <cell r="C67">
            <v>19.25</v>
          </cell>
          <cell r="D67">
            <v>68846.5</v>
          </cell>
          <cell r="F67">
            <v>107.03632216178276</v>
          </cell>
          <cell r="G67">
            <v>104.67645459488853</v>
          </cell>
          <cell r="H67">
            <v>100.37628806382885</v>
          </cell>
        </row>
        <row r="68">
          <cell r="A68">
            <v>40245</v>
          </cell>
          <cell r="B68">
            <v>14.9</v>
          </cell>
          <cell r="C68">
            <v>19.2</v>
          </cell>
          <cell r="D68">
            <v>68575.47</v>
          </cell>
          <cell r="F68">
            <v>104.57975083347955</v>
          </cell>
          <cell r="G68">
            <v>104.40456769983686</v>
          </cell>
          <cell r="H68">
            <v>99.981133838792886</v>
          </cell>
        </row>
        <row r="69">
          <cell r="A69">
            <v>40246</v>
          </cell>
          <cell r="B69">
            <v>14.99</v>
          </cell>
          <cell r="C69">
            <v>19.05</v>
          </cell>
          <cell r="D69">
            <v>69576.38</v>
          </cell>
          <cell r="F69">
            <v>105.21144060361468</v>
          </cell>
          <cell r="G69">
            <v>103.58890701468188</v>
          </cell>
          <cell r="H69">
            <v>101.44043286613584</v>
          </cell>
        </row>
        <row r="70">
          <cell r="A70">
            <v>40247</v>
          </cell>
          <cell r="B70">
            <v>14.85</v>
          </cell>
          <cell r="C70">
            <v>18.95</v>
          </cell>
          <cell r="D70">
            <v>69979.28</v>
          </cell>
          <cell r="F70">
            <v>104.22881207229338</v>
          </cell>
          <cell r="G70">
            <v>103.04513322457858</v>
          </cell>
          <cell r="H70">
            <v>102.02784989475626</v>
          </cell>
        </row>
        <row r="71">
          <cell r="A71">
            <v>40248</v>
          </cell>
          <cell r="B71">
            <v>15.25</v>
          </cell>
          <cell r="C71">
            <v>19</v>
          </cell>
          <cell r="D71">
            <v>69884.61</v>
          </cell>
          <cell r="F71">
            <v>107.03632216178276</v>
          </cell>
          <cell r="G71">
            <v>103.31702011963021</v>
          </cell>
          <cell r="H71">
            <v>101.8898236597116</v>
          </cell>
        </row>
        <row r="72">
          <cell r="A72">
            <v>40249</v>
          </cell>
          <cell r="B72">
            <v>15.25</v>
          </cell>
          <cell r="C72">
            <v>19</v>
          </cell>
          <cell r="D72">
            <v>69341.38</v>
          </cell>
          <cell r="F72">
            <v>107.03632216178276</v>
          </cell>
          <cell r="G72">
            <v>103.31702011963021</v>
          </cell>
          <cell r="H72">
            <v>101.09780938208073</v>
          </cell>
        </row>
        <row r="73">
          <cell r="A73">
            <v>40250</v>
          </cell>
          <cell r="B73">
            <v>15.25</v>
          </cell>
          <cell r="C73">
            <v>19</v>
          </cell>
          <cell r="D73">
            <v>69341.38</v>
          </cell>
          <cell r="F73">
            <v>107.03632216178276</v>
          </cell>
          <cell r="G73">
            <v>103.31702011963021</v>
          </cell>
          <cell r="H73">
            <v>101.09780938208073</v>
          </cell>
        </row>
        <row r="74">
          <cell r="A74">
            <v>40251</v>
          </cell>
          <cell r="B74">
            <v>15.25</v>
          </cell>
          <cell r="C74">
            <v>19</v>
          </cell>
          <cell r="D74">
            <v>69341.38</v>
          </cell>
          <cell r="F74">
            <v>107.03632216178276</v>
          </cell>
          <cell r="G74">
            <v>103.31702011963021</v>
          </cell>
          <cell r="H74">
            <v>101.09780938208073</v>
          </cell>
        </row>
        <row r="75">
          <cell r="A75">
            <v>40252</v>
          </cell>
          <cell r="B75">
            <v>15.1</v>
          </cell>
          <cell r="C75">
            <v>19.2</v>
          </cell>
          <cell r="D75">
            <v>69023.75</v>
          </cell>
          <cell r="F75">
            <v>105.98350587822425</v>
          </cell>
          <cell r="G75">
            <v>104.40456769983686</v>
          </cell>
          <cell r="H75">
            <v>100.63471364914275</v>
          </cell>
        </row>
        <row r="76">
          <cell r="A76">
            <v>40253</v>
          </cell>
          <cell r="B76">
            <v>15.25</v>
          </cell>
          <cell r="C76">
            <v>19.100000000000001</v>
          </cell>
          <cell r="D76">
            <v>69942.210000000006</v>
          </cell>
          <cell r="F76">
            <v>107.03632216178276</v>
          </cell>
          <cell r="G76">
            <v>103.86079390973354</v>
          </cell>
          <cell r="H76">
            <v>101.97380286261193</v>
          </cell>
        </row>
        <row r="77">
          <cell r="A77">
            <v>40254</v>
          </cell>
          <cell r="B77">
            <v>15.05</v>
          </cell>
          <cell r="C77">
            <v>19.53</v>
          </cell>
          <cell r="D77">
            <v>69723.240000000005</v>
          </cell>
          <cell r="F77">
            <v>105.63256711703808</v>
          </cell>
          <cell r="G77">
            <v>106.19902120717781</v>
          </cell>
          <cell r="H77">
            <v>101.6545506740862</v>
          </cell>
        </row>
        <row r="78">
          <cell r="A78">
            <v>40255</v>
          </cell>
          <cell r="B78">
            <v>15</v>
          </cell>
          <cell r="C78">
            <v>19.8</v>
          </cell>
          <cell r="D78">
            <v>69697.33</v>
          </cell>
          <cell r="F78">
            <v>105.28162835585191</v>
          </cell>
          <cell r="G78">
            <v>107.66721044045677</v>
          </cell>
          <cell r="H78">
            <v>101.61677461250378</v>
          </cell>
        </row>
        <row r="79">
          <cell r="A79">
            <v>40256</v>
          </cell>
          <cell r="B79">
            <v>15.3</v>
          </cell>
          <cell r="C79">
            <v>19.649999999999999</v>
          </cell>
          <cell r="D79">
            <v>68828.98</v>
          </cell>
          <cell r="F79">
            <v>107.38726092296895</v>
          </cell>
          <cell r="G79">
            <v>106.85154975530178</v>
          </cell>
          <cell r="H79">
            <v>100.35074438961334</v>
          </cell>
        </row>
        <row r="80">
          <cell r="A80">
            <v>40257</v>
          </cell>
          <cell r="B80">
            <v>15.3</v>
          </cell>
          <cell r="C80">
            <v>19.649999999999999</v>
          </cell>
          <cell r="D80">
            <v>68828.98</v>
          </cell>
          <cell r="F80">
            <v>107.38726092296895</v>
          </cell>
          <cell r="G80">
            <v>106.85154975530178</v>
          </cell>
          <cell r="H80">
            <v>100.35074438961334</v>
          </cell>
        </row>
        <row r="81">
          <cell r="A81">
            <v>40258</v>
          </cell>
          <cell r="B81">
            <v>15.3</v>
          </cell>
          <cell r="C81">
            <v>19.649999999999999</v>
          </cell>
          <cell r="D81">
            <v>68828.98</v>
          </cell>
          <cell r="F81">
            <v>107.38726092296895</v>
          </cell>
          <cell r="G81">
            <v>106.85154975530178</v>
          </cell>
          <cell r="H81">
            <v>100.35074438961334</v>
          </cell>
        </row>
        <row r="82">
          <cell r="A82">
            <v>40259</v>
          </cell>
          <cell r="B82">
            <v>15.25</v>
          </cell>
          <cell r="C82">
            <v>19.7</v>
          </cell>
          <cell r="D82">
            <v>69041.73</v>
          </cell>
          <cell r="F82">
            <v>107.03632216178276</v>
          </cell>
          <cell r="G82">
            <v>107.12343665035344</v>
          </cell>
          <cell r="H82">
            <v>100.66092799060364</v>
          </cell>
        </row>
        <row r="83">
          <cell r="A83">
            <v>40260</v>
          </cell>
          <cell r="B83">
            <v>15.3</v>
          </cell>
          <cell r="C83">
            <v>19.75</v>
          </cell>
          <cell r="D83">
            <v>69386.720000000001</v>
          </cell>
          <cell r="F83">
            <v>107.38726092296895</v>
          </cell>
          <cell r="G83">
            <v>107.39532354540511</v>
          </cell>
          <cell r="H83">
            <v>101.16391384491928</v>
          </cell>
        </row>
        <row r="84">
          <cell r="A84">
            <v>40261</v>
          </cell>
          <cell r="B84">
            <v>15.2</v>
          </cell>
          <cell r="C84">
            <v>19.32</v>
          </cell>
          <cell r="D84">
            <v>68913.399999999994</v>
          </cell>
          <cell r="F84">
            <v>106.68538340059659</v>
          </cell>
          <cell r="G84">
            <v>105.05709624796084</v>
          </cell>
          <cell r="H84">
            <v>100.47382640886411</v>
          </cell>
        </row>
        <row r="85">
          <cell r="A85">
            <v>40262</v>
          </cell>
          <cell r="B85">
            <v>15.2</v>
          </cell>
          <cell r="C85">
            <v>19.55</v>
          </cell>
          <cell r="D85">
            <v>68441.66</v>
          </cell>
          <cell r="F85">
            <v>106.68538340059659</v>
          </cell>
          <cell r="G85">
            <v>106.30777596519847</v>
          </cell>
          <cell r="H85">
            <v>99.786042568999633</v>
          </cell>
        </row>
        <row r="86">
          <cell r="A86">
            <v>40263</v>
          </cell>
          <cell r="B86">
            <v>15.29</v>
          </cell>
          <cell r="C86">
            <v>19.46</v>
          </cell>
          <cell r="D86">
            <v>68682.66</v>
          </cell>
          <cell r="F86">
            <v>107.31707317073169</v>
          </cell>
          <cell r="G86">
            <v>105.81837955410549</v>
          </cell>
          <cell r="H86">
            <v>100.1374138866902</v>
          </cell>
        </row>
        <row r="87">
          <cell r="A87">
            <v>40264</v>
          </cell>
          <cell r="B87">
            <v>15.29</v>
          </cell>
          <cell r="C87">
            <v>19.46</v>
          </cell>
          <cell r="D87">
            <v>68682.66</v>
          </cell>
          <cell r="F87">
            <v>107.31707317073169</v>
          </cell>
          <cell r="G87">
            <v>105.81837955410549</v>
          </cell>
          <cell r="H87">
            <v>100.1374138866902</v>
          </cell>
        </row>
        <row r="88">
          <cell r="A88">
            <v>40265</v>
          </cell>
          <cell r="B88">
            <v>15.29</v>
          </cell>
          <cell r="C88">
            <v>19.46</v>
          </cell>
          <cell r="D88">
            <v>68682.66</v>
          </cell>
          <cell r="F88">
            <v>107.31707317073169</v>
          </cell>
          <cell r="G88">
            <v>105.81837955410549</v>
          </cell>
          <cell r="H88">
            <v>100.1374138866902</v>
          </cell>
        </row>
        <row r="89">
          <cell r="A89">
            <v>40266</v>
          </cell>
          <cell r="B89">
            <v>15.45</v>
          </cell>
          <cell r="C89">
            <v>19.3</v>
          </cell>
          <cell r="D89">
            <v>69939.12</v>
          </cell>
          <cell r="F89">
            <v>108.44007720652746</v>
          </cell>
          <cell r="G89">
            <v>104.94834148994019</v>
          </cell>
          <cell r="H89">
            <v>101.96929772828965</v>
          </cell>
        </row>
        <row r="90">
          <cell r="A90">
            <v>40267</v>
          </cell>
          <cell r="B90">
            <v>15.54</v>
          </cell>
          <cell r="C90">
            <v>19.41</v>
          </cell>
          <cell r="D90">
            <v>69959.58</v>
          </cell>
          <cell r="F90">
            <v>109.07176697666256</v>
          </cell>
          <cell r="G90">
            <v>105.54649265905383</v>
          </cell>
          <cell r="H90">
            <v>101.99912784098655</v>
          </cell>
        </row>
        <row r="91">
          <cell r="A91">
            <v>40268</v>
          </cell>
          <cell r="B91">
            <v>15.6</v>
          </cell>
          <cell r="C91">
            <v>19</v>
          </cell>
          <cell r="D91">
            <v>70371.539999999994</v>
          </cell>
          <cell r="F91">
            <v>109.49289349008598</v>
          </cell>
          <cell r="G91">
            <v>103.31702011963021</v>
          </cell>
          <cell r="H91">
            <v>102.5997540983965</v>
          </cell>
        </row>
        <row r="92">
          <cell r="A92">
            <v>40269</v>
          </cell>
          <cell r="B92">
            <v>15.15</v>
          </cell>
          <cell r="C92">
            <v>18.309999999999999</v>
          </cell>
          <cell r="D92">
            <v>71136.34</v>
          </cell>
          <cell r="F92">
            <v>106.33444463941042</v>
          </cell>
          <cell r="G92">
            <v>99.564980967917336</v>
          </cell>
          <cell r="H92">
            <v>103.71481129246179</v>
          </cell>
        </row>
        <row r="93">
          <cell r="A93">
            <v>40270</v>
          </cell>
          <cell r="B93">
            <v>15.15</v>
          </cell>
          <cell r="C93">
            <v>18.309999999999999</v>
          </cell>
          <cell r="D93">
            <v>71136.34</v>
          </cell>
          <cell r="F93">
            <v>106.33444463941042</v>
          </cell>
          <cell r="G93">
            <v>99.564980967917336</v>
          </cell>
          <cell r="H93">
            <v>103.71481129246179</v>
          </cell>
        </row>
        <row r="94">
          <cell r="A94">
            <v>40271</v>
          </cell>
          <cell r="B94">
            <v>15.15</v>
          </cell>
          <cell r="C94">
            <v>18.309999999999999</v>
          </cell>
          <cell r="D94">
            <v>71136.34</v>
          </cell>
          <cell r="F94">
            <v>106.33444463941042</v>
          </cell>
          <cell r="G94">
            <v>99.564980967917336</v>
          </cell>
          <cell r="H94">
            <v>103.71481129246179</v>
          </cell>
        </row>
        <row r="95">
          <cell r="A95">
            <v>40272</v>
          </cell>
          <cell r="B95">
            <v>15.15</v>
          </cell>
          <cell r="C95">
            <v>18.309999999999999</v>
          </cell>
          <cell r="D95">
            <v>71136.34</v>
          </cell>
          <cell r="F95">
            <v>106.33444463941042</v>
          </cell>
          <cell r="G95">
            <v>99.564980967917336</v>
          </cell>
          <cell r="H95">
            <v>103.71481129246179</v>
          </cell>
        </row>
        <row r="96">
          <cell r="A96">
            <v>40273</v>
          </cell>
          <cell r="B96">
            <v>14.83</v>
          </cell>
          <cell r="C96">
            <v>17.8</v>
          </cell>
          <cell r="D96">
            <v>71289.679999999993</v>
          </cell>
          <cell r="F96">
            <v>104.08843656781892</v>
          </cell>
          <cell r="G96">
            <v>96.791734638390423</v>
          </cell>
          <cell r="H96">
            <v>103.93837676073842</v>
          </cell>
        </row>
        <row r="97">
          <cell r="A97">
            <v>40274</v>
          </cell>
          <cell r="B97">
            <v>14.4</v>
          </cell>
          <cell r="C97">
            <v>17.399999999999999</v>
          </cell>
          <cell r="D97">
            <v>71095.649999999994</v>
          </cell>
          <cell r="F97">
            <v>101.07036322161782</v>
          </cell>
          <cell r="G97">
            <v>94.616639477977145</v>
          </cell>
          <cell r="H97">
            <v>103.65548640069071</v>
          </cell>
        </row>
        <row r="98">
          <cell r="A98">
            <v>40275</v>
          </cell>
          <cell r="B98">
            <v>14.8</v>
          </cell>
          <cell r="C98">
            <v>17.100000000000001</v>
          </cell>
          <cell r="D98">
            <v>70792.94</v>
          </cell>
          <cell r="F98">
            <v>103.87787331110721</v>
          </cell>
          <cell r="G98">
            <v>92.985318107667212</v>
          </cell>
          <cell r="H98">
            <v>103.21414361405958</v>
          </cell>
        </row>
        <row r="99">
          <cell r="A99">
            <v>40276</v>
          </cell>
          <cell r="B99">
            <v>15.15</v>
          </cell>
          <cell r="C99">
            <v>17.62</v>
          </cell>
          <cell r="D99">
            <v>71784.78</v>
          </cell>
          <cell r="F99">
            <v>106.33444463941042</v>
          </cell>
          <cell r="G99">
            <v>95.812941816204471</v>
          </cell>
          <cell r="H99">
            <v>104.66021883289028</v>
          </cell>
        </row>
        <row r="100">
          <cell r="A100">
            <v>40277</v>
          </cell>
          <cell r="B100">
            <v>15.25</v>
          </cell>
          <cell r="C100">
            <v>17.899999999999999</v>
          </cell>
          <cell r="D100">
            <v>71417.27</v>
          </cell>
          <cell r="F100">
            <v>107.03632216178276</v>
          </cell>
          <cell r="G100">
            <v>97.335508428493739</v>
          </cell>
          <cell r="H100">
            <v>104.12439944299628</v>
          </cell>
        </row>
        <row r="101">
          <cell r="A101">
            <v>40278</v>
          </cell>
          <cell r="B101">
            <v>15.25</v>
          </cell>
          <cell r="C101">
            <v>17.899999999999999</v>
          </cell>
          <cell r="D101">
            <v>71417.27</v>
          </cell>
          <cell r="F101">
            <v>107.03632216178276</v>
          </cell>
          <cell r="G101">
            <v>97.335508428493739</v>
          </cell>
          <cell r="H101">
            <v>104.12439944299628</v>
          </cell>
        </row>
        <row r="102">
          <cell r="A102">
            <v>40279</v>
          </cell>
          <cell r="B102">
            <v>15.25</v>
          </cell>
          <cell r="C102">
            <v>17.899999999999999</v>
          </cell>
          <cell r="D102">
            <v>71417.27</v>
          </cell>
          <cell r="F102">
            <v>107.03632216178276</v>
          </cell>
          <cell r="G102">
            <v>97.335508428493739</v>
          </cell>
          <cell r="H102">
            <v>104.12439944299628</v>
          </cell>
        </row>
        <row r="103">
          <cell r="A103">
            <v>40280</v>
          </cell>
          <cell r="B103">
            <v>15.11</v>
          </cell>
          <cell r="C103">
            <v>17.989999999999998</v>
          </cell>
          <cell r="D103">
            <v>70614.36</v>
          </cell>
          <cell r="F103">
            <v>106.05369363046148</v>
          </cell>
          <cell r="G103">
            <v>97.824904839586722</v>
          </cell>
          <cell r="H103">
            <v>102.95377892562314</v>
          </cell>
        </row>
        <row r="104">
          <cell r="A104">
            <v>40281</v>
          </cell>
          <cell r="B104">
            <v>14.8</v>
          </cell>
          <cell r="C104">
            <v>18.02</v>
          </cell>
          <cell r="D104">
            <v>70792.399999999994</v>
          </cell>
          <cell r="F104">
            <v>103.87787331110721</v>
          </cell>
          <cell r="G104">
            <v>97.988036976617721</v>
          </cell>
          <cell r="H104">
            <v>103.21335630903236</v>
          </cell>
        </row>
        <row r="105">
          <cell r="A105">
            <v>40282</v>
          </cell>
          <cell r="B105">
            <v>15.1</v>
          </cell>
          <cell r="C105">
            <v>18</v>
          </cell>
          <cell r="D105">
            <v>71034.850000000006</v>
          </cell>
          <cell r="F105">
            <v>105.98350587822425</v>
          </cell>
          <cell r="G105">
            <v>97.879282218597069</v>
          </cell>
          <cell r="H105">
            <v>103.56684168651817</v>
          </cell>
        </row>
        <row r="106">
          <cell r="A106">
            <v>40283</v>
          </cell>
          <cell r="B106">
            <v>15.33</v>
          </cell>
          <cell r="C106">
            <v>17.8</v>
          </cell>
          <cell r="D106">
            <v>70524.350000000006</v>
          </cell>
          <cell r="F106">
            <v>107.59782417968064</v>
          </cell>
          <cell r="G106">
            <v>96.791734638390423</v>
          </cell>
          <cell r="H106">
            <v>102.82254684136869</v>
          </cell>
        </row>
        <row r="107">
          <cell r="A107">
            <v>40284</v>
          </cell>
          <cell r="B107">
            <v>15.3</v>
          </cell>
          <cell r="C107">
            <v>17.8</v>
          </cell>
          <cell r="D107">
            <v>69421.350000000006</v>
          </cell>
          <cell r="F107">
            <v>107.38726092296895</v>
          </cell>
          <cell r="G107">
            <v>96.791734638390423</v>
          </cell>
          <cell r="H107">
            <v>101.21440342471854</v>
          </cell>
        </row>
        <row r="108">
          <cell r="A108">
            <v>40285</v>
          </cell>
          <cell r="B108">
            <v>15.3</v>
          </cell>
          <cell r="C108">
            <v>17.8</v>
          </cell>
          <cell r="D108">
            <v>69421.350000000006</v>
          </cell>
          <cell r="F108">
            <v>107.38726092296895</v>
          </cell>
          <cell r="G108">
            <v>96.791734638390423</v>
          </cell>
          <cell r="H108">
            <v>101.21440342471854</v>
          </cell>
        </row>
        <row r="109">
          <cell r="A109">
            <v>40286</v>
          </cell>
          <cell r="B109">
            <v>15.3</v>
          </cell>
          <cell r="C109">
            <v>17.8</v>
          </cell>
          <cell r="D109">
            <v>69421.350000000006</v>
          </cell>
          <cell r="F109">
            <v>107.38726092296895</v>
          </cell>
          <cell r="G109">
            <v>96.791734638390423</v>
          </cell>
          <cell r="H109">
            <v>101.21440342471854</v>
          </cell>
        </row>
        <row r="110">
          <cell r="A110">
            <v>40287</v>
          </cell>
          <cell r="B110">
            <v>15.2</v>
          </cell>
          <cell r="C110">
            <v>17.7</v>
          </cell>
          <cell r="D110">
            <v>69097.58</v>
          </cell>
          <cell r="F110">
            <v>106.68538340059659</v>
          </cell>
          <cell r="G110">
            <v>96.247960848287107</v>
          </cell>
          <cell r="H110">
            <v>100.74235574202697</v>
          </cell>
        </row>
        <row r="111">
          <cell r="A111">
            <v>40288</v>
          </cell>
          <cell r="B111">
            <v>15.2</v>
          </cell>
          <cell r="C111">
            <v>18</v>
          </cell>
          <cell r="D111">
            <v>69318.44</v>
          </cell>
          <cell r="F111">
            <v>106.68538340059659</v>
          </cell>
          <cell r="G111">
            <v>97.879282218597069</v>
          </cell>
          <cell r="H111">
            <v>101.06436349814787</v>
          </cell>
        </row>
        <row r="112">
          <cell r="A112">
            <v>40289</v>
          </cell>
          <cell r="B112">
            <v>15.2</v>
          </cell>
          <cell r="C112">
            <v>18</v>
          </cell>
          <cell r="D112">
            <v>69318.44</v>
          </cell>
          <cell r="F112">
            <v>106.68538340059659</v>
          </cell>
          <cell r="G112">
            <v>97.879282218597069</v>
          </cell>
          <cell r="H112">
            <v>101.06436349814787</v>
          </cell>
        </row>
        <row r="113">
          <cell r="A113">
            <v>40290</v>
          </cell>
          <cell r="B113">
            <v>15.05</v>
          </cell>
          <cell r="C113">
            <v>17.899999999999999</v>
          </cell>
          <cell r="D113">
            <v>69386.41</v>
          </cell>
          <cell r="F113">
            <v>105.63256711703808</v>
          </cell>
          <cell r="G113">
            <v>97.335508428493739</v>
          </cell>
          <cell r="H113">
            <v>101.16346187351479</v>
          </cell>
        </row>
        <row r="114">
          <cell r="A114">
            <v>40291</v>
          </cell>
          <cell r="B114">
            <v>15.15</v>
          </cell>
          <cell r="C114">
            <v>18</v>
          </cell>
          <cell r="D114">
            <v>69509.490000000005</v>
          </cell>
          <cell r="F114">
            <v>106.33444463941042</v>
          </cell>
          <cell r="G114">
            <v>97.879282218597069</v>
          </cell>
          <cell r="H114">
            <v>101.34290910082331</v>
          </cell>
        </row>
        <row r="115">
          <cell r="A115">
            <v>40292</v>
          </cell>
          <cell r="B115">
            <v>15.15</v>
          </cell>
          <cell r="C115">
            <v>18</v>
          </cell>
          <cell r="D115">
            <v>69509.490000000005</v>
          </cell>
          <cell r="F115">
            <v>106.33444463941042</v>
          </cell>
          <cell r="G115">
            <v>97.879282218597069</v>
          </cell>
          <cell r="H115">
            <v>101.34290910082331</v>
          </cell>
        </row>
        <row r="116">
          <cell r="A116">
            <v>40293</v>
          </cell>
          <cell r="B116">
            <v>15.15</v>
          </cell>
          <cell r="C116">
            <v>18</v>
          </cell>
          <cell r="D116">
            <v>69509.490000000005</v>
          </cell>
          <cell r="F116">
            <v>106.33444463941042</v>
          </cell>
          <cell r="G116">
            <v>97.879282218597069</v>
          </cell>
          <cell r="H116">
            <v>101.34290910082331</v>
          </cell>
        </row>
        <row r="117">
          <cell r="A117">
            <v>40294</v>
          </cell>
          <cell r="B117">
            <v>14.9</v>
          </cell>
          <cell r="C117">
            <v>18.010000000000002</v>
          </cell>
          <cell r="D117">
            <v>68871.94</v>
          </cell>
          <cell r="F117">
            <v>104.57975083347955</v>
          </cell>
          <cell r="G117">
            <v>97.933659597607402</v>
          </cell>
          <cell r="H117">
            <v>100.41337887844317</v>
          </cell>
        </row>
        <row r="118">
          <cell r="A118">
            <v>40295</v>
          </cell>
          <cell r="B118">
            <v>14.9</v>
          </cell>
          <cell r="C118">
            <v>17.5</v>
          </cell>
          <cell r="D118">
            <v>66511.100000000006</v>
          </cell>
          <cell r="F118">
            <v>104.57975083347955</v>
          </cell>
          <cell r="G118">
            <v>95.160413268080475</v>
          </cell>
          <cell r="H118">
            <v>96.971339618457407</v>
          </cell>
        </row>
        <row r="119">
          <cell r="A119">
            <v>40296</v>
          </cell>
          <cell r="B119">
            <v>14.9</v>
          </cell>
          <cell r="C119">
            <v>17.5</v>
          </cell>
          <cell r="D119">
            <v>66655.710000000006</v>
          </cell>
          <cell r="F119">
            <v>104.57975083347955</v>
          </cell>
          <cell r="G119">
            <v>95.160413268080475</v>
          </cell>
          <cell r="H119">
            <v>97.182176988794467</v>
          </cell>
        </row>
        <row r="120">
          <cell r="A120">
            <v>40297</v>
          </cell>
          <cell r="B120">
            <v>15.02</v>
          </cell>
          <cell r="C120">
            <v>17.7</v>
          </cell>
          <cell r="D120">
            <v>67978.05</v>
          </cell>
          <cell r="F120">
            <v>105.42200386032636</v>
          </cell>
          <cell r="G120">
            <v>96.247960848287107</v>
          </cell>
          <cell r="H120">
            <v>99.110112043711169</v>
          </cell>
        </row>
        <row r="121">
          <cell r="A121">
            <v>40298</v>
          </cell>
          <cell r="B121">
            <v>15.1</v>
          </cell>
          <cell r="C121">
            <v>17.73</v>
          </cell>
          <cell r="D121">
            <v>67529.73</v>
          </cell>
          <cell r="F121">
            <v>105.98350587822425</v>
          </cell>
          <cell r="G121">
            <v>96.411092985318106</v>
          </cell>
          <cell r="H121">
            <v>98.456473914470379</v>
          </cell>
        </row>
        <row r="122">
          <cell r="A122">
            <v>40299</v>
          </cell>
          <cell r="B122">
            <v>15.1</v>
          </cell>
          <cell r="C122">
            <v>17.73</v>
          </cell>
          <cell r="D122">
            <v>67529.73</v>
          </cell>
          <cell r="F122">
            <v>105.98350587822425</v>
          </cell>
          <cell r="G122">
            <v>96.411092985318106</v>
          </cell>
          <cell r="H122">
            <v>98.456473914470379</v>
          </cell>
        </row>
        <row r="123">
          <cell r="A123">
            <v>40300</v>
          </cell>
          <cell r="B123">
            <v>15.1</v>
          </cell>
          <cell r="C123">
            <v>17.73</v>
          </cell>
          <cell r="D123">
            <v>67529.73</v>
          </cell>
          <cell r="F123">
            <v>105.98350587822425</v>
          </cell>
          <cell r="G123">
            <v>96.411092985318106</v>
          </cell>
          <cell r="H123">
            <v>98.456473914470379</v>
          </cell>
        </row>
        <row r="124">
          <cell r="A124">
            <v>40301</v>
          </cell>
          <cell r="B124">
            <v>15.35</v>
          </cell>
          <cell r="C124">
            <v>18.170000000000002</v>
          </cell>
          <cell r="D124">
            <v>67119.41</v>
          </cell>
          <cell r="F124">
            <v>107.73819968415511</v>
          </cell>
          <cell r="G124">
            <v>98.803697661772702</v>
          </cell>
          <cell r="H124">
            <v>97.858238731587448</v>
          </cell>
        </row>
        <row r="125">
          <cell r="A125">
            <v>40302</v>
          </cell>
          <cell r="B125">
            <v>15.2</v>
          </cell>
          <cell r="C125">
            <v>17.8</v>
          </cell>
          <cell r="D125">
            <v>64869.32</v>
          </cell>
          <cell r="F125">
            <v>106.68538340059659</v>
          </cell>
          <cell r="G125">
            <v>96.791734638390423</v>
          </cell>
          <cell r="H125">
            <v>94.577669900789346</v>
          </cell>
        </row>
        <row r="126">
          <cell r="A126">
            <v>40303</v>
          </cell>
          <cell r="B126">
            <v>15.19</v>
          </cell>
          <cell r="C126">
            <v>17.600000000000001</v>
          </cell>
          <cell r="D126">
            <v>64914.17</v>
          </cell>
          <cell r="F126">
            <v>106.61519564835935</v>
          </cell>
          <cell r="G126">
            <v>95.704187058183805</v>
          </cell>
          <cell r="H126">
            <v>94.643059957214334</v>
          </cell>
        </row>
        <row r="127">
          <cell r="A127">
            <v>40304</v>
          </cell>
          <cell r="B127">
            <v>15</v>
          </cell>
          <cell r="C127">
            <v>17.2</v>
          </cell>
          <cell r="D127">
            <v>63414.22</v>
          </cell>
          <cell r="F127">
            <v>105.28162835585191</v>
          </cell>
          <cell r="G127">
            <v>93.529091897770527</v>
          </cell>
          <cell r="H127">
            <v>92.456174446965605</v>
          </cell>
        </row>
        <row r="128">
          <cell r="A128">
            <v>40305</v>
          </cell>
          <cell r="B128">
            <v>14.72</v>
          </cell>
          <cell r="C128">
            <v>16.96</v>
          </cell>
          <cell r="D128">
            <v>62870.879999999997</v>
          </cell>
          <cell r="F128">
            <v>103.31637129320934</v>
          </cell>
          <cell r="G128">
            <v>92.224034801522563</v>
          </cell>
          <cell r="H128">
            <v>91.663999792384743</v>
          </cell>
        </row>
        <row r="129">
          <cell r="A129">
            <v>40306</v>
          </cell>
          <cell r="B129">
            <v>14.72</v>
          </cell>
          <cell r="C129">
            <v>16.96</v>
          </cell>
          <cell r="D129">
            <v>62870.879999999997</v>
          </cell>
          <cell r="F129">
            <v>103.31637129320934</v>
          </cell>
          <cell r="G129">
            <v>92.224034801522563</v>
          </cell>
          <cell r="H129">
            <v>91.663999792384743</v>
          </cell>
        </row>
        <row r="130">
          <cell r="A130">
            <v>40307</v>
          </cell>
          <cell r="B130">
            <v>14.72</v>
          </cell>
          <cell r="C130">
            <v>16.96</v>
          </cell>
          <cell r="D130">
            <v>62870.879999999997</v>
          </cell>
          <cell r="F130">
            <v>103.31637129320934</v>
          </cell>
          <cell r="G130">
            <v>92.224034801522563</v>
          </cell>
          <cell r="H130">
            <v>91.663999792384743</v>
          </cell>
        </row>
        <row r="131">
          <cell r="A131">
            <v>40308</v>
          </cell>
          <cell r="B131">
            <v>15.28</v>
          </cell>
          <cell r="C131">
            <v>16.86</v>
          </cell>
          <cell r="D131">
            <v>65452.68</v>
          </cell>
          <cell r="F131">
            <v>107.24688541849447</v>
          </cell>
          <cell r="G131">
            <v>91.680261011419233</v>
          </cell>
          <cell r="H131">
            <v>95.42819260571865</v>
          </cell>
        </row>
        <row r="132">
          <cell r="A132">
            <v>40309</v>
          </cell>
          <cell r="B132">
            <v>15.29</v>
          </cell>
          <cell r="C132">
            <v>16.95</v>
          </cell>
          <cell r="D132">
            <v>64424.89</v>
          </cell>
          <cell r="F132">
            <v>107.31707317073169</v>
          </cell>
          <cell r="G132">
            <v>92.16965742251223</v>
          </cell>
          <cell r="H132">
            <v>93.92970328368888</v>
          </cell>
        </row>
        <row r="133">
          <cell r="A133">
            <v>40310</v>
          </cell>
          <cell r="B133">
            <v>15.3</v>
          </cell>
          <cell r="C133">
            <v>17.16</v>
          </cell>
          <cell r="D133">
            <v>65223.63</v>
          </cell>
          <cell r="F133">
            <v>107.38726092296895</v>
          </cell>
          <cell r="G133">
            <v>93.311582381729195</v>
          </cell>
          <cell r="H133">
            <v>95.094244056685369</v>
          </cell>
        </row>
        <row r="134">
          <cell r="A134">
            <v>40311</v>
          </cell>
          <cell r="B134">
            <v>15.33</v>
          </cell>
          <cell r="C134">
            <v>17.7</v>
          </cell>
          <cell r="D134">
            <v>64788.22</v>
          </cell>
          <cell r="F134">
            <v>107.59782417968064</v>
          </cell>
          <cell r="G134">
            <v>96.247960848287107</v>
          </cell>
          <cell r="H134">
            <v>94.459428349483531</v>
          </cell>
        </row>
        <row r="135">
          <cell r="A135">
            <v>40312</v>
          </cell>
          <cell r="B135">
            <v>15.2</v>
          </cell>
          <cell r="C135">
            <v>17.5</v>
          </cell>
          <cell r="D135">
            <v>63412.47</v>
          </cell>
          <cell r="F135">
            <v>106.68538340059659</v>
          </cell>
          <cell r="G135">
            <v>95.160413268080475</v>
          </cell>
          <cell r="H135">
            <v>92.453622995488587</v>
          </cell>
        </row>
        <row r="136">
          <cell r="A136">
            <v>40313</v>
          </cell>
          <cell r="B136">
            <v>15.2</v>
          </cell>
          <cell r="C136">
            <v>17.5</v>
          </cell>
          <cell r="D136">
            <v>63412.47</v>
          </cell>
          <cell r="F136">
            <v>106.68538340059659</v>
          </cell>
          <cell r="G136">
            <v>95.160413268080475</v>
          </cell>
          <cell r="H136">
            <v>92.453622995488587</v>
          </cell>
        </row>
        <row r="137">
          <cell r="A137">
            <v>40314</v>
          </cell>
          <cell r="B137">
            <v>15.2</v>
          </cell>
          <cell r="C137">
            <v>17.5</v>
          </cell>
          <cell r="D137">
            <v>63412.47</v>
          </cell>
          <cell r="F137">
            <v>106.68538340059659</v>
          </cell>
          <cell r="G137">
            <v>95.160413268080475</v>
          </cell>
          <cell r="H137">
            <v>92.453622995488587</v>
          </cell>
        </row>
        <row r="138">
          <cell r="A138">
            <v>40315</v>
          </cell>
          <cell r="B138">
            <v>15.29</v>
          </cell>
          <cell r="C138">
            <v>17.25</v>
          </cell>
          <cell r="D138">
            <v>62866.26</v>
          </cell>
          <cell r="F138">
            <v>107.31707317073169</v>
          </cell>
          <cell r="G138">
            <v>93.800978792822193</v>
          </cell>
          <cell r="H138">
            <v>91.657263960485452</v>
          </cell>
        </row>
        <row r="139">
          <cell r="A139">
            <v>40316</v>
          </cell>
          <cell r="B139">
            <v>15.39</v>
          </cell>
          <cell r="C139">
            <v>17.100000000000001</v>
          </cell>
          <cell r="D139">
            <v>60841.08</v>
          </cell>
          <cell r="F139">
            <v>108.01895069310406</v>
          </cell>
          <cell r="G139">
            <v>92.985318107667212</v>
          </cell>
          <cell r="H139">
            <v>88.704607673512186</v>
          </cell>
        </row>
        <row r="140">
          <cell r="A140">
            <v>40317</v>
          </cell>
          <cell r="B140">
            <v>14.8</v>
          </cell>
          <cell r="C140">
            <v>17</v>
          </cell>
          <cell r="D140">
            <v>59689.32</v>
          </cell>
          <cell r="F140">
            <v>103.87787331110721</v>
          </cell>
          <cell r="G140">
            <v>92.441544317563896</v>
          </cell>
          <cell r="H140">
            <v>87.025373528851304</v>
          </cell>
        </row>
        <row r="141">
          <cell r="A141">
            <v>40318</v>
          </cell>
          <cell r="B141">
            <v>14</v>
          </cell>
          <cell r="C141">
            <v>16.7</v>
          </cell>
          <cell r="D141">
            <v>58192.08</v>
          </cell>
          <cell r="F141">
            <v>98.262853132128441</v>
          </cell>
          <cell r="G141">
            <v>90.810222947253934</v>
          </cell>
          <cell r="H141">
            <v>84.842439123461233</v>
          </cell>
        </row>
        <row r="142">
          <cell r="A142">
            <v>40319</v>
          </cell>
          <cell r="B142">
            <v>14.95</v>
          </cell>
          <cell r="C142">
            <v>16.600000000000001</v>
          </cell>
          <cell r="D142">
            <v>60259.33</v>
          </cell>
          <cell r="F142">
            <v>104.93068959466572</v>
          </cell>
          <cell r="G142">
            <v>90.266449157150632</v>
          </cell>
          <cell r="H142">
            <v>87.856432303941716</v>
          </cell>
        </row>
        <row r="143">
          <cell r="A143">
            <v>40320</v>
          </cell>
          <cell r="B143">
            <v>14.95</v>
          </cell>
          <cell r="C143">
            <v>16.600000000000001</v>
          </cell>
          <cell r="D143">
            <v>60259.33</v>
          </cell>
          <cell r="F143">
            <v>104.93068959466572</v>
          </cell>
          <cell r="G143">
            <v>90.266449157150632</v>
          </cell>
          <cell r="H143">
            <v>87.856432303941716</v>
          </cell>
        </row>
        <row r="144">
          <cell r="A144">
            <v>40321</v>
          </cell>
          <cell r="B144">
            <v>14.95</v>
          </cell>
          <cell r="C144">
            <v>16.600000000000001</v>
          </cell>
          <cell r="D144">
            <v>60259.33</v>
          </cell>
          <cell r="F144">
            <v>104.93068959466572</v>
          </cell>
          <cell r="G144">
            <v>90.266449157150632</v>
          </cell>
          <cell r="H144">
            <v>87.856432303941716</v>
          </cell>
        </row>
        <row r="145">
          <cell r="A145">
            <v>40322</v>
          </cell>
          <cell r="B145">
            <v>15.1</v>
          </cell>
          <cell r="C145">
            <v>16.52</v>
          </cell>
          <cell r="D145">
            <v>59915.14</v>
          </cell>
          <cell r="F145">
            <v>105.98350587822425</v>
          </cell>
          <cell r="G145">
            <v>89.831430125067968</v>
          </cell>
          <cell r="H145">
            <v>87.354612827444171</v>
          </cell>
        </row>
        <row r="146">
          <cell r="A146">
            <v>40323</v>
          </cell>
          <cell r="B146">
            <v>14.89</v>
          </cell>
          <cell r="C146">
            <v>16.5</v>
          </cell>
          <cell r="D146">
            <v>59184.08</v>
          </cell>
          <cell r="F146">
            <v>104.50956308124233</v>
          </cell>
          <cell r="G146">
            <v>89.722675367047316</v>
          </cell>
          <cell r="H146">
            <v>86.288747617855549</v>
          </cell>
        </row>
        <row r="147">
          <cell r="A147">
            <v>40324</v>
          </cell>
          <cell r="B147">
            <v>14.86</v>
          </cell>
          <cell r="C147">
            <v>17</v>
          </cell>
          <cell r="D147">
            <v>60190.36</v>
          </cell>
          <cell r="F147">
            <v>104.29899982453061</v>
          </cell>
          <cell r="G147">
            <v>92.441544317563896</v>
          </cell>
          <cell r="H147">
            <v>87.755875956302233</v>
          </cell>
        </row>
        <row r="148">
          <cell r="A148">
            <v>40325</v>
          </cell>
          <cell r="B148">
            <v>15.1</v>
          </cell>
          <cell r="C148">
            <v>17.149999999999999</v>
          </cell>
          <cell r="D148">
            <v>62091.77</v>
          </cell>
          <cell r="F148">
            <v>105.98350587822425</v>
          </cell>
          <cell r="G148">
            <v>93.257205002718862</v>
          </cell>
          <cell r="H148">
            <v>90.528079015098896</v>
          </cell>
        </row>
        <row r="149">
          <cell r="A149">
            <v>40326</v>
          </cell>
          <cell r="B149">
            <v>14.97</v>
          </cell>
          <cell r="C149">
            <v>17.829999999999998</v>
          </cell>
          <cell r="D149">
            <v>61946.99</v>
          </cell>
          <cell r="F149">
            <v>105.0710650991402</v>
          </cell>
          <cell r="G149">
            <v>96.954866775421408</v>
          </cell>
          <cell r="H149">
            <v>90.316993789475504</v>
          </cell>
        </row>
        <row r="150">
          <cell r="A150">
            <v>40327</v>
          </cell>
          <cell r="B150">
            <v>14.97</v>
          </cell>
          <cell r="C150">
            <v>17.829999999999998</v>
          </cell>
          <cell r="D150">
            <v>61946.99</v>
          </cell>
          <cell r="F150">
            <v>105.0710650991402</v>
          </cell>
          <cell r="G150">
            <v>96.954866775421408</v>
          </cell>
          <cell r="H150">
            <v>90.316993789475504</v>
          </cell>
        </row>
        <row r="151">
          <cell r="A151">
            <v>40328</v>
          </cell>
          <cell r="B151">
            <v>14.97</v>
          </cell>
          <cell r="C151">
            <v>17.829999999999998</v>
          </cell>
          <cell r="D151">
            <v>61946.99</v>
          </cell>
          <cell r="F151">
            <v>105.0710650991402</v>
          </cell>
          <cell r="G151">
            <v>96.954866775421408</v>
          </cell>
          <cell r="H151">
            <v>90.316993789475504</v>
          </cell>
        </row>
        <row r="152">
          <cell r="A152">
            <v>40329</v>
          </cell>
          <cell r="B152">
            <v>14.97</v>
          </cell>
          <cell r="C152">
            <v>17.829999999999998</v>
          </cell>
          <cell r="D152">
            <v>61946.99</v>
          </cell>
          <cell r="F152">
            <v>105.0710650991402</v>
          </cell>
          <cell r="G152">
            <v>96.954866775421408</v>
          </cell>
          <cell r="H152">
            <v>90.316993789475504</v>
          </cell>
        </row>
        <row r="153">
          <cell r="A153">
            <v>40330</v>
          </cell>
          <cell r="B153">
            <v>14.8</v>
          </cell>
          <cell r="C153">
            <v>17.510000000000002</v>
          </cell>
          <cell r="D153">
            <v>61840.99</v>
          </cell>
          <cell r="F153">
            <v>103.87787331110721</v>
          </cell>
          <cell r="G153">
            <v>95.214790647090823</v>
          </cell>
          <cell r="H153">
            <v>90.162448728582561</v>
          </cell>
        </row>
        <row r="154">
          <cell r="A154">
            <v>40331</v>
          </cell>
          <cell r="B154">
            <v>15.35</v>
          </cell>
          <cell r="C154">
            <v>17.600000000000001</v>
          </cell>
          <cell r="D154">
            <v>62942.91</v>
          </cell>
          <cell r="F154">
            <v>107.73819968415511</v>
          </cell>
          <cell r="G154">
            <v>95.704187058183805</v>
          </cell>
          <cell r="H154">
            <v>91.769017535178321</v>
          </cell>
        </row>
        <row r="155">
          <cell r="A155">
            <v>40332</v>
          </cell>
          <cell r="B155">
            <v>15.35</v>
          </cell>
          <cell r="C155">
            <v>17.600000000000001</v>
          </cell>
          <cell r="D155">
            <v>62942.91</v>
          </cell>
          <cell r="F155">
            <v>107.73819968415511</v>
          </cell>
          <cell r="G155">
            <v>95.704187058183805</v>
          </cell>
          <cell r="H155">
            <v>91.769017535178321</v>
          </cell>
        </row>
        <row r="156">
          <cell r="A156">
            <v>40333</v>
          </cell>
          <cell r="B156">
            <v>15.4</v>
          </cell>
          <cell r="C156">
            <v>17.95</v>
          </cell>
          <cell r="D156">
            <v>61675.75</v>
          </cell>
          <cell r="F156">
            <v>108.08913844534129</v>
          </cell>
          <cell r="G156">
            <v>97.607395323545404</v>
          </cell>
          <cell r="H156">
            <v>89.921533390262283</v>
          </cell>
        </row>
        <row r="157">
          <cell r="A157">
            <v>40334</v>
          </cell>
          <cell r="B157">
            <v>15.4</v>
          </cell>
          <cell r="C157">
            <v>17.95</v>
          </cell>
          <cell r="D157">
            <v>61675.75</v>
          </cell>
          <cell r="F157">
            <v>108.08913844534129</v>
          </cell>
          <cell r="G157">
            <v>97.607395323545404</v>
          </cell>
          <cell r="H157">
            <v>89.921533390262283</v>
          </cell>
        </row>
        <row r="158">
          <cell r="A158">
            <v>40335</v>
          </cell>
          <cell r="B158">
            <v>15.4</v>
          </cell>
          <cell r="C158">
            <v>17.95</v>
          </cell>
          <cell r="D158">
            <v>61675.75</v>
          </cell>
          <cell r="F158">
            <v>108.08913844534129</v>
          </cell>
          <cell r="G158">
            <v>97.607395323545404</v>
          </cell>
          <cell r="H158">
            <v>89.921533390262283</v>
          </cell>
        </row>
        <row r="159">
          <cell r="A159">
            <v>40336</v>
          </cell>
          <cell r="B159">
            <v>15</v>
          </cell>
          <cell r="C159">
            <v>18.399999999999999</v>
          </cell>
          <cell r="D159">
            <v>61182.92</v>
          </cell>
          <cell r="F159">
            <v>105.28162835585191</v>
          </cell>
          <cell r="G159">
            <v>100.05437737901033</v>
          </cell>
          <cell r="H159">
            <v>89.203000915169184</v>
          </cell>
        </row>
        <row r="160">
          <cell r="A160">
            <v>40337</v>
          </cell>
          <cell r="B160">
            <v>14.56</v>
          </cell>
          <cell r="C160">
            <v>19</v>
          </cell>
          <cell r="D160">
            <v>61793</v>
          </cell>
          <cell r="F160">
            <v>102.1933672574136</v>
          </cell>
          <cell r="G160">
            <v>103.31702011963021</v>
          </cell>
          <cell r="H160">
            <v>90.092480639221691</v>
          </cell>
        </row>
        <row r="161">
          <cell r="A161">
            <v>40338</v>
          </cell>
          <cell r="B161">
            <v>14.48</v>
          </cell>
          <cell r="C161">
            <v>18.25</v>
          </cell>
          <cell r="D161">
            <v>61478.61</v>
          </cell>
          <cell r="F161">
            <v>101.6318652395157</v>
          </cell>
          <cell r="G161">
            <v>99.238716693855352</v>
          </cell>
          <cell r="H161">
            <v>89.634108736446876</v>
          </cell>
        </row>
        <row r="162">
          <cell r="A162">
            <v>40339</v>
          </cell>
          <cell r="B162">
            <v>14.36</v>
          </cell>
          <cell r="C162">
            <v>18.649999999999999</v>
          </cell>
          <cell r="D162">
            <v>63048.800000000003</v>
          </cell>
          <cell r="F162">
            <v>100.78961221266889</v>
          </cell>
          <cell r="G162">
            <v>101.41381185426862</v>
          </cell>
          <cell r="H162">
            <v>91.923402219121272</v>
          </cell>
        </row>
        <row r="163">
          <cell r="A163">
            <v>40340</v>
          </cell>
          <cell r="B163">
            <v>14.6</v>
          </cell>
          <cell r="C163">
            <v>18.5</v>
          </cell>
          <cell r="D163">
            <v>63605.38</v>
          </cell>
          <cell r="F163">
            <v>102.47411826636252</v>
          </cell>
          <cell r="G163">
            <v>100.59815116911363</v>
          </cell>
          <cell r="H163">
            <v>92.734880426591019</v>
          </cell>
        </row>
        <row r="164">
          <cell r="A164">
            <v>40341</v>
          </cell>
          <cell r="B164">
            <v>14.6</v>
          </cell>
          <cell r="C164">
            <v>18.5</v>
          </cell>
          <cell r="D164">
            <v>63605.38</v>
          </cell>
          <cell r="F164">
            <v>102.47411826636252</v>
          </cell>
          <cell r="G164">
            <v>100.59815116911363</v>
          </cell>
          <cell r="H164">
            <v>92.734880426591019</v>
          </cell>
        </row>
        <row r="165">
          <cell r="A165">
            <v>40342</v>
          </cell>
          <cell r="B165">
            <v>14.6</v>
          </cell>
          <cell r="C165">
            <v>18.5</v>
          </cell>
          <cell r="D165">
            <v>63605.38</v>
          </cell>
          <cell r="F165">
            <v>102.47411826636252</v>
          </cell>
          <cell r="G165">
            <v>100.59815116911363</v>
          </cell>
          <cell r="H165">
            <v>92.734880426591019</v>
          </cell>
        </row>
        <row r="166">
          <cell r="A166">
            <v>40343</v>
          </cell>
          <cell r="B166">
            <v>14.7</v>
          </cell>
          <cell r="C166">
            <v>18.2</v>
          </cell>
          <cell r="D166">
            <v>63532.85</v>
          </cell>
          <cell r="F166">
            <v>103.17599578873487</v>
          </cell>
          <cell r="G166">
            <v>98.966829798803687</v>
          </cell>
          <cell r="H166">
            <v>92.62913369766116</v>
          </cell>
        </row>
        <row r="167">
          <cell r="A167">
            <v>40344</v>
          </cell>
          <cell r="B167">
            <v>14.95</v>
          </cell>
          <cell r="C167">
            <v>18.27</v>
          </cell>
          <cell r="D167">
            <v>64442.27</v>
          </cell>
          <cell r="F167">
            <v>104.93068959466572</v>
          </cell>
          <cell r="G167">
            <v>99.347471451876018</v>
          </cell>
          <cell r="H167">
            <v>93.955042841786224</v>
          </cell>
        </row>
        <row r="168">
          <cell r="A168">
            <v>40345</v>
          </cell>
          <cell r="B168">
            <v>15.2</v>
          </cell>
          <cell r="C168">
            <v>18.100000000000001</v>
          </cell>
          <cell r="D168">
            <v>64750.71</v>
          </cell>
          <cell r="F168">
            <v>106.68538340059659</v>
          </cell>
          <cell r="G168">
            <v>98.423056008700385</v>
          </cell>
          <cell r="H168">
            <v>94.404739809539237</v>
          </cell>
        </row>
        <row r="169">
          <cell r="A169">
            <v>40346</v>
          </cell>
          <cell r="B169">
            <v>15.36</v>
          </cell>
          <cell r="C169">
            <v>18.3</v>
          </cell>
          <cell r="D169">
            <v>64540.91</v>
          </cell>
          <cell r="F169">
            <v>107.80838743639234</v>
          </cell>
          <cell r="G169">
            <v>99.510603588907017</v>
          </cell>
          <cell r="H169">
            <v>94.098857226753026</v>
          </cell>
        </row>
        <row r="170">
          <cell r="A170">
            <v>40347</v>
          </cell>
          <cell r="B170">
            <v>15.6</v>
          </cell>
          <cell r="C170">
            <v>18.36</v>
          </cell>
          <cell r="D170">
            <v>64437.58</v>
          </cell>
          <cell r="F170">
            <v>109.49289349008598</v>
          </cell>
          <cell r="G170">
            <v>99.836867862969001</v>
          </cell>
          <cell r="H170">
            <v>93.948204951827861</v>
          </cell>
        </row>
        <row r="171">
          <cell r="A171">
            <v>40348</v>
          </cell>
          <cell r="B171">
            <v>15.6</v>
          </cell>
          <cell r="C171">
            <v>18.36</v>
          </cell>
          <cell r="D171">
            <v>64437.58</v>
          </cell>
          <cell r="F171">
            <v>109.49289349008598</v>
          </cell>
          <cell r="G171">
            <v>99.836867862969001</v>
          </cell>
          <cell r="H171">
            <v>93.948204951827861</v>
          </cell>
        </row>
        <row r="172">
          <cell r="A172">
            <v>40349</v>
          </cell>
          <cell r="B172">
            <v>15.6</v>
          </cell>
          <cell r="C172">
            <v>18.36</v>
          </cell>
          <cell r="D172">
            <v>64437.58</v>
          </cell>
          <cell r="F172">
            <v>109.49289349008598</v>
          </cell>
          <cell r="G172">
            <v>99.836867862969001</v>
          </cell>
          <cell r="H172">
            <v>93.948204951827861</v>
          </cell>
        </row>
        <row r="173">
          <cell r="A173">
            <v>40350</v>
          </cell>
          <cell r="B173">
            <v>15.55</v>
          </cell>
          <cell r="C173">
            <v>18.5</v>
          </cell>
          <cell r="D173">
            <v>64829.03</v>
          </cell>
          <cell r="F173">
            <v>109.1419547288998</v>
          </cell>
          <cell r="G173">
            <v>100.59815116911363</v>
          </cell>
          <cell r="H173">
            <v>94.518928197927309</v>
          </cell>
        </row>
        <row r="174">
          <cell r="A174">
            <v>40351</v>
          </cell>
          <cell r="B174">
            <v>16.04</v>
          </cell>
          <cell r="C174">
            <v>18.8</v>
          </cell>
          <cell r="D174">
            <v>64810.62</v>
          </cell>
          <cell r="F174">
            <v>112.58115458852429</v>
          </cell>
          <cell r="G174">
            <v>102.22947253942361</v>
          </cell>
          <cell r="H174">
            <v>94.492086928389213</v>
          </cell>
        </row>
        <row r="175">
          <cell r="A175">
            <v>40352</v>
          </cell>
          <cell r="B175">
            <v>15.64</v>
          </cell>
          <cell r="C175">
            <v>19.010000000000002</v>
          </cell>
          <cell r="D175">
            <v>65160.33</v>
          </cell>
          <cell r="F175">
            <v>109.77364449903493</v>
          </cell>
          <cell r="G175">
            <v>103.37139749864058</v>
          </cell>
          <cell r="H175">
            <v>95.001954411831377</v>
          </cell>
        </row>
        <row r="176">
          <cell r="A176">
            <v>40353</v>
          </cell>
          <cell r="B176">
            <v>15.9</v>
          </cell>
          <cell r="C176">
            <v>19</v>
          </cell>
          <cell r="D176">
            <v>63936.7</v>
          </cell>
          <cell r="F176">
            <v>111.59852605720302</v>
          </cell>
          <cell r="G176">
            <v>103.31702011963021</v>
          </cell>
          <cell r="H176">
            <v>93.217935799940534</v>
          </cell>
        </row>
        <row r="177">
          <cell r="A177">
            <v>40354</v>
          </cell>
          <cell r="B177">
            <v>16.25</v>
          </cell>
          <cell r="C177">
            <v>19.2</v>
          </cell>
          <cell r="D177">
            <v>64823.83</v>
          </cell>
          <cell r="F177">
            <v>114.05509738550623</v>
          </cell>
          <cell r="G177">
            <v>104.40456769983686</v>
          </cell>
          <cell r="H177">
            <v>94.511346742109922</v>
          </cell>
        </row>
        <row r="178">
          <cell r="A178">
            <v>40355</v>
          </cell>
          <cell r="B178">
            <v>16.25</v>
          </cell>
          <cell r="C178">
            <v>19.2</v>
          </cell>
          <cell r="D178">
            <v>64823.83</v>
          </cell>
          <cell r="F178">
            <v>114.05509738550623</v>
          </cell>
          <cell r="G178">
            <v>104.40456769983686</v>
          </cell>
          <cell r="H178">
            <v>94.511346742109922</v>
          </cell>
        </row>
        <row r="179">
          <cell r="A179">
            <v>40356</v>
          </cell>
          <cell r="B179">
            <v>16.25</v>
          </cell>
          <cell r="C179">
            <v>19.2</v>
          </cell>
          <cell r="D179">
            <v>64823.83</v>
          </cell>
          <cell r="F179">
            <v>114.05509738550623</v>
          </cell>
          <cell r="G179">
            <v>104.40456769983686</v>
          </cell>
          <cell r="H179">
            <v>94.511346742109922</v>
          </cell>
        </row>
        <row r="180">
          <cell r="A180">
            <v>40357</v>
          </cell>
          <cell r="B180">
            <v>17</v>
          </cell>
          <cell r="C180">
            <v>19.5</v>
          </cell>
          <cell r="D180">
            <v>64225.22</v>
          </cell>
          <cell r="F180">
            <v>119.31917880329883</v>
          </cell>
          <cell r="G180">
            <v>106.03588907014681</v>
          </cell>
          <cell r="H180">
            <v>93.63858996002385</v>
          </cell>
        </row>
        <row r="181">
          <cell r="A181">
            <v>40358</v>
          </cell>
          <cell r="B181">
            <v>16.600000000000001</v>
          </cell>
          <cell r="C181">
            <v>19.5</v>
          </cell>
          <cell r="D181">
            <v>61977.91</v>
          </cell>
          <cell r="F181">
            <v>116.51166871380944</v>
          </cell>
          <cell r="G181">
            <v>106.03588907014681</v>
          </cell>
          <cell r="H181">
            <v>90.362074292143518</v>
          </cell>
        </row>
        <row r="182">
          <cell r="A182">
            <v>40359</v>
          </cell>
          <cell r="B182">
            <v>16.989999999999998</v>
          </cell>
          <cell r="C182">
            <v>19.989999999999998</v>
          </cell>
          <cell r="D182">
            <v>60935.9</v>
          </cell>
          <cell r="F182">
            <v>119.24899105106157</v>
          </cell>
          <cell r="G182">
            <v>108.70038064165306</v>
          </cell>
          <cell r="H182">
            <v>88.842852604397734</v>
          </cell>
        </row>
        <row r="183">
          <cell r="A183">
            <v>40360</v>
          </cell>
          <cell r="B183">
            <v>16.850000000000001</v>
          </cell>
          <cell r="C183">
            <v>19.940000000000001</v>
          </cell>
          <cell r="D183">
            <v>61236.2</v>
          </cell>
          <cell r="F183">
            <v>118.26636251974033</v>
          </cell>
          <cell r="G183">
            <v>108.42849374660142</v>
          </cell>
          <cell r="H183">
            <v>89.280681677851987</v>
          </cell>
        </row>
        <row r="184">
          <cell r="A184">
            <v>40361</v>
          </cell>
          <cell r="B184">
            <v>17.21</v>
          </cell>
          <cell r="C184">
            <v>19.920000000000002</v>
          </cell>
          <cell r="D184">
            <v>61429.79</v>
          </cell>
          <cell r="F184">
            <v>120.79312160028076</v>
          </cell>
          <cell r="G184">
            <v>108.31973898858077</v>
          </cell>
          <cell r="H184">
            <v>89.562930530099763</v>
          </cell>
        </row>
        <row r="185">
          <cell r="A185">
            <v>40362</v>
          </cell>
          <cell r="B185">
            <v>17.21</v>
          </cell>
          <cell r="C185">
            <v>19.920000000000002</v>
          </cell>
          <cell r="D185">
            <v>61429.79</v>
          </cell>
          <cell r="F185">
            <v>120.79312160028076</v>
          </cell>
          <cell r="G185">
            <v>108.31973898858077</v>
          </cell>
          <cell r="H185">
            <v>89.562930530099763</v>
          </cell>
        </row>
        <row r="186">
          <cell r="A186">
            <v>40363</v>
          </cell>
          <cell r="B186">
            <v>17.21</v>
          </cell>
          <cell r="C186">
            <v>19.920000000000002</v>
          </cell>
          <cell r="D186">
            <v>61429.79</v>
          </cell>
          <cell r="F186">
            <v>120.79312160028076</v>
          </cell>
          <cell r="G186">
            <v>108.31973898858077</v>
          </cell>
          <cell r="H186">
            <v>89.562930530099763</v>
          </cell>
        </row>
        <row r="187">
          <cell r="A187">
            <v>40364</v>
          </cell>
          <cell r="B187">
            <v>17.21</v>
          </cell>
          <cell r="C187">
            <v>19.920000000000002</v>
          </cell>
          <cell r="D187">
            <v>61429.79</v>
          </cell>
          <cell r="F187">
            <v>120.79312160028076</v>
          </cell>
          <cell r="G187">
            <v>108.31973898858077</v>
          </cell>
          <cell r="H187">
            <v>89.562930530099763</v>
          </cell>
        </row>
        <row r="188">
          <cell r="A188">
            <v>40365</v>
          </cell>
          <cell r="B188">
            <v>17.899999999999999</v>
          </cell>
          <cell r="C188">
            <v>20.2</v>
          </cell>
          <cell r="D188">
            <v>62064.75</v>
          </cell>
          <cell r="F188">
            <v>125.63607650464992</v>
          </cell>
          <cell r="G188">
            <v>109.84230560087002</v>
          </cell>
          <cell r="H188">
            <v>90.488684604293923</v>
          </cell>
        </row>
        <row r="189">
          <cell r="A189">
            <v>40366</v>
          </cell>
          <cell r="B189">
            <v>17.2</v>
          </cell>
          <cell r="C189">
            <v>20.82</v>
          </cell>
          <cell r="D189">
            <v>63283.8</v>
          </cell>
          <cell r="F189">
            <v>120.72293384804351</v>
          </cell>
          <cell r="G189">
            <v>113.2137030995106</v>
          </cell>
          <cell r="H189">
            <v>92.266025703176382</v>
          </cell>
        </row>
        <row r="190">
          <cell r="A190">
            <v>40367</v>
          </cell>
          <cell r="B190">
            <v>17</v>
          </cell>
          <cell r="C190">
            <v>21.4</v>
          </cell>
          <cell r="D190">
            <v>63476.32</v>
          </cell>
          <cell r="F190">
            <v>119.31917880329883</v>
          </cell>
          <cell r="G190">
            <v>116.36759108210984</v>
          </cell>
          <cell r="H190">
            <v>92.546714525092497</v>
          </cell>
        </row>
        <row r="191">
          <cell r="A191">
            <v>40368</v>
          </cell>
          <cell r="B191">
            <v>17</v>
          </cell>
          <cell r="C191">
            <v>21.4</v>
          </cell>
          <cell r="D191">
            <v>63476.32</v>
          </cell>
          <cell r="F191">
            <v>119.31917880329883</v>
          </cell>
          <cell r="G191">
            <v>116.36759108210984</v>
          </cell>
          <cell r="H191">
            <v>92.546714525092497</v>
          </cell>
        </row>
        <row r="192">
          <cell r="A192">
            <v>40369</v>
          </cell>
          <cell r="B192">
            <v>17</v>
          </cell>
          <cell r="C192">
            <v>21.4</v>
          </cell>
          <cell r="D192">
            <v>63476.32</v>
          </cell>
          <cell r="F192">
            <v>119.31917880329883</v>
          </cell>
          <cell r="G192">
            <v>116.36759108210984</v>
          </cell>
          <cell r="H192">
            <v>92.546714525092497</v>
          </cell>
        </row>
        <row r="193">
          <cell r="A193">
            <v>40370</v>
          </cell>
          <cell r="B193">
            <v>17</v>
          </cell>
          <cell r="C193">
            <v>21.4</v>
          </cell>
          <cell r="D193">
            <v>63476.32</v>
          </cell>
          <cell r="F193">
            <v>119.31917880329883</v>
          </cell>
          <cell r="G193">
            <v>116.36759108210984</v>
          </cell>
          <cell r="H193">
            <v>92.546714525092497</v>
          </cell>
        </row>
        <row r="194">
          <cell r="A194">
            <v>40371</v>
          </cell>
          <cell r="B194">
            <v>16.8</v>
          </cell>
          <cell r="C194">
            <v>20.2</v>
          </cell>
          <cell r="D194">
            <v>62960.1</v>
          </cell>
          <cell r="F194">
            <v>117.91542375855413</v>
          </cell>
          <cell r="G194">
            <v>109.84230560087002</v>
          </cell>
          <cell r="H194">
            <v>91.794080078543871</v>
          </cell>
        </row>
        <row r="195">
          <cell r="A195">
            <v>40372</v>
          </cell>
          <cell r="B195">
            <v>16.8</v>
          </cell>
          <cell r="C195">
            <v>20.5</v>
          </cell>
          <cell r="D195">
            <v>63685.56</v>
          </cell>
          <cell r="F195">
            <v>117.91542375855413</v>
          </cell>
          <cell r="G195">
            <v>111.47362697118</v>
          </cell>
          <cell r="H195">
            <v>92.851780643406073</v>
          </cell>
        </row>
        <row r="196">
          <cell r="A196">
            <v>40373</v>
          </cell>
          <cell r="B196">
            <v>16.95</v>
          </cell>
          <cell r="C196">
            <v>20</v>
          </cell>
          <cell r="D196">
            <v>63479.46</v>
          </cell>
          <cell r="F196">
            <v>118.96824004211264</v>
          </cell>
          <cell r="G196">
            <v>108.75475802066342</v>
          </cell>
          <cell r="H196">
            <v>92.551292558028393</v>
          </cell>
        </row>
        <row r="197">
          <cell r="A197">
            <v>40374</v>
          </cell>
          <cell r="B197">
            <v>17.010000000000002</v>
          </cell>
          <cell r="C197">
            <v>20</v>
          </cell>
          <cell r="D197">
            <v>63489.37</v>
          </cell>
          <cell r="F197">
            <v>119.38936655553607</v>
          </cell>
          <cell r="G197">
            <v>108.75475802066342</v>
          </cell>
          <cell r="H197">
            <v>92.565741063249604</v>
          </cell>
        </row>
        <row r="198">
          <cell r="A198">
            <v>40375</v>
          </cell>
          <cell r="B198">
            <v>16.899999999999999</v>
          </cell>
          <cell r="C198">
            <v>20</v>
          </cell>
          <cell r="D198">
            <v>62339.27</v>
          </cell>
          <cell r="F198">
            <v>118.61730128092647</v>
          </cell>
          <cell r="G198">
            <v>108.75475802066342</v>
          </cell>
          <cell r="H198">
            <v>90.888927152561195</v>
          </cell>
        </row>
        <row r="199">
          <cell r="A199">
            <v>40376</v>
          </cell>
          <cell r="B199">
            <v>16.899999999999999</v>
          </cell>
          <cell r="C199">
            <v>20</v>
          </cell>
          <cell r="D199">
            <v>62339.27</v>
          </cell>
          <cell r="F199">
            <v>118.61730128092647</v>
          </cell>
          <cell r="G199">
            <v>108.75475802066342</v>
          </cell>
          <cell r="H199">
            <v>90.888927152561195</v>
          </cell>
        </row>
        <row r="200">
          <cell r="A200">
            <v>40377</v>
          </cell>
          <cell r="B200">
            <v>16.899999999999999</v>
          </cell>
          <cell r="C200">
            <v>20</v>
          </cell>
          <cell r="D200">
            <v>62339.27</v>
          </cell>
          <cell r="F200">
            <v>118.61730128092647</v>
          </cell>
          <cell r="G200">
            <v>108.75475802066342</v>
          </cell>
          <cell r="H200">
            <v>90.888927152561195</v>
          </cell>
        </row>
        <row r="201">
          <cell r="A201">
            <v>40378</v>
          </cell>
          <cell r="B201">
            <v>16.850000000000001</v>
          </cell>
          <cell r="C201">
            <v>20.010000000000002</v>
          </cell>
          <cell r="D201">
            <v>63297.04</v>
          </cell>
          <cell r="F201">
            <v>118.26636251974033</v>
          </cell>
          <cell r="G201">
            <v>108.80913539967374</v>
          </cell>
          <cell r="H201">
            <v>92.285329256065268</v>
          </cell>
        </row>
        <row r="202">
          <cell r="A202">
            <v>40379</v>
          </cell>
          <cell r="B202">
            <v>16.899999999999999</v>
          </cell>
          <cell r="C202">
            <v>20</v>
          </cell>
          <cell r="D202">
            <v>64462.5</v>
          </cell>
          <cell r="F202">
            <v>118.61730128092647</v>
          </cell>
          <cell r="G202">
            <v>108.75475802066342</v>
          </cell>
          <cell r="H202">
            <v>93.984537620860436</v>
          </cell>
        </row>
        <row r="203">
          <cell r="A203">
            <v>40380</v>
          </cell>
          <cell r="B203">
            <v>16.95</v>
          </cell>
          <cell r="C203">
            <v>19.82</v>
          </cell>
          <cell r="D203">
            <v>64476.84</v>
          </cell>
          <cell r="F203">
            <v>118.96824004211264</v>
          </cell>
          <cell r="G203">
            <v>107.77596519847744</v>
          </cell>
          <cell r="H203">
            <v>94.005444943249145</v>
          </cell>
        </row>
        <row r="204">
          <cell r="A204">
            <v>40381</v>
          </cell>
          <cell r="B204">
            <v>17.100000000000001</v>
          </cell>
          <cell r="C204">
            <v>20.190000000000001</v>
          </cell>
          <cell r="D204">
            <v>65748.100000000006</v>
          </cell>
          <cell r="F204">
            <v>120.02105632567117</v>
          </cell>
          <cell r="G204">
            <v>109.78792822185972</v>
          </cell>
          <cell r="H204">
            <v>95.858906774482747</v>
          </cell>
        </row>
        <row r="205">
          <cell r="A205">
            <v>40382</v>
          </cell>
          <cell r="B205">
            <v>16.95</v>
          </cell>
          <cell r="C205">
            <v>20.02</v>
          </cell>
          <cell r="D205">
            <v>66322.990000000005</v>
          </cell>
          <cell r="F205">
            <v>118.96824004211264</v>
          </cell>
          <cell r="G205">
            <v>108.86351277868407</v>
          </cell>
          <cell r="H205">
            <v>96.697080454263343</v>
          </cell>
        </row>
        <row r="206">
          <cell r="A206">
            <v>40383</v>
          </cell>
          <cell r="B206">
            <v>16.95</v>
          </cell>
          <cell r="C206">
            <v>20.02</v>
          </cell>
          <cell r="D206">
            <v>66322.990000000005</v>
          </cell>
          <cell r="F206">
            <v>118.96824004211264</v>
          </cell>
          <cell r="G206">
            <v>108.86351277868407</v>
          </cell>
          <cell r="H206">
            <v>96.697080454263343</v>
          </cell>
        </row>
        <row r="207">
          <cell r="A207">
            <v>40384</v>
          </cell>
          <cell r="B207">
            <v>16.95</v>
          </cell>
          <cell r="C207">
            <v>20.02</v>
          </cell>
          <cell r="D207">
            <v>66322.990000000005</v>
          </cell>
          <cell r="F207">
            <v>118.96824004211264</v>
          </cell>
          <cell r="G207">
            <v>108.86351277868407</v>
          </cell>
          <cell r="H207">
            <v>96.697080454263343</v>
          </cell>
        </row>
        <row r="208">
          <cell r="A208">
            <v>40385</v>
          </cell>
          <cell r="B208">
            <v>16.75</v>
          </cell>
          <cell r="C208">
            <v>20.05</v>
          </cell>
          <cell r="D208">
            <v>66443.259999999995</v>
          </cell>
          <cell r="F208">
            <v>117.56448499736796</v>
          </cell>
          <cell r="G208">
            <v>109.02664491571505</v>
          </cell>
          <cell r="H208">
            <v>96.87243077948591</v>
          </cell>
        </row>
        <row r="209">
          <cell r="A209">
            <v>40386</v>
          </cell>
          <cell r="B209">
            <v>16.8</v>
          </cell>
          <cell r="C209">
            <v>20.14</v>
          </cell>
          <cell r="D209">
            <v>66674.44</v>
          </cell>
          <cell r="F209">
            <v>117.91542375855413</v>
          </cell>
          <cell r="G209">
            <v>109.51604132680805</v>
          </cell>
          <cell r="H209">
            <v>97.209484809459795</v>
          </cell>
        </row>
        <row r="210">
          <cell r="A210">
            <v>40387</v>
          </cell>
          <cell r="B210">
            <v>16.45</v>
          </cell>
          <cell r="C210">
            <v>19.850000000000001</v>
          </cell>
          <cell r="D210">
            <v>66808.25</v>
          </cell>
          <cell r="F210">
            <v>115.45885243025091</v>
          </cell>
          <cell r="G210">
            <v>107.93909733550844</v>
          </cell>
          <cell r="H210">
            <v>97.404576079253033</v>
          </cell>
        </row>
        <row r="211">
          <cell r="A211">
            <v>40388</v>
          </cell>
          <cell r="B211">
            <v>16.45</v>
          </cell>
          <cell r="C211">
            <v>20.04</v>
          </cell>
          <cell r="D211">
            <v>66953.83</v>
          </cell>
          <cell r="F211">
            <v>115.45885243025091</v>
          </cell>
          <cell r="G211">
            <v>108.97226753670472</v>
          </cell>
          <cell r="H211">
            <v>97.616827682694492</v>
          </cell>
        </row>
        <row r="212">
          <cell r="A212">
            <v>40389</v>
          </cell>
          <cell r="B212">
            <v>16.91</v>
          </cell>
          <cell r="C212">
            <v>20.399999999999999</v>
          </cell>
          <cell r="D212">
            <v>67515.399999999994</v>
          </cell>
          <cell r="F212">
            <v>118.6874890331637</v>
          </cell>
          <cell r="G212">
            <v>110.92985318107667</v>
          </cell>
          <cell r="H212">
            <v>98.435581171804373</v>
          </cell>
        </row>
        <row r="213">
          <cell r="A213">
            <v>40390</v>
          </cell>
          <cell r="B213">
            <v>16.91</v>
          </cell>
          <cell r="C213">
            <v>20.399999999999999</v>
          </cell>
          <cell r="D213">
            <v>67515.399999999994</v>
          </cell>
          <cell r="F213">
            <v>118.6874890331637</v>
          </cell>
          <cell r="G213">
            <v>110.92985318107667</v>
          </cell>
          <cell r="H213">
            <v>98.435581171804373</v>
          </cell>
        </row>
        <row r="214">
          <cell r="A214">
            <v>40391</v>
          </cell>
          <cell r="B214">
            <v>16.91</v>
          </cell>
          <cell r="C214">
            <v>20.399999999999999</v>
          </cell>
          <cell r="D214">
            <v>67515.399999999994</v>
          </cell>
          <cell r="F214">
            <v>118.6874890331637</v>
          </cell>
          <cell r="G214">
            <v>110.92985318107667</v>
          </cell>
          <cell r="H214">
            <v>98.435581171804373</v>
          </cell>
        </row>
        <row r="215">
          <cell r="A215">
            <v>40392</v>
          </cell>
          <cell r="B215">
            <v>16.95</v>
          </cell>
          <cell r="C215">
            <v>20.149999999999999</v>
          </cell>
          <cell r="D215">
            <v>68517.460000000006</v>
          </cell>
          <cell r="F215">
            <v>118.96824004211264</v>
          </cell>
          <cell r="G215">
            <v>109.57041870581835</v>
          </cell>
          <cell r="H215">
            <v>99.896556867260813</v>
          </cell>
        </row>
        <row r="216">
          <cell r="A216">
            <v>40393</v>
          </cell>
          <cell r="B216">
            <v>16.8</v>
          </cell>
          <cell r="C216">
            <v>20.2</v>
          </cell>
          <cell r="D216">
            <v>67997.36</v>
          </cell>
          <cell r="F216">
            <v>117.91542375855413</v>
          </cell>
          <cell r="G216">
            <v>109.84230560087002</v>
          </cell>
          <cell r="H216">
            <v>99.138265488294593</v>
          </cell>
        </row>
        <row r="217">
          <cell r="A217">
            <v>40394</v>
          </cell>
          <cell r="B217">
            <v>17.079999999999998</v>
          </cell>
          <cell r="C217">
            <v>19.899999999999999</v>
          </cell>
          <cell r="D217">
            <v>68272</v>
          </cell>
          <cell r="F217">
            <v>119.88068082119669</v>
          </cell>
          <cell r="G217">
            <v>108.21098423056009</v>
          </cell>
          <cell r="H217">
            <v>99.538682993234559</v>
          </cell>
        </row>
        <row r="218">
          <cell r="A218">
            <v>40395</v>
          </cell>
          <cell r="B218">
            <v>16.95</v>
          </cell>
          <cell r="C218">
            <v>20.25</v>
          </cell>
          <cell r="D218">
            <v>68411.72</v>
          </cell>
          <cell r="F218">
            <v>118.96824004211264</v>
          </cell>
          <cell r="G218">
            <v>110.11419249592169</v>
          </cell>
          <cell r="H218">
            <v>99.742390879158734</v>
          </cell>
        </row>
        <row r="219">
          <cell r="A219">
            <v>40396</v>
          </cell>
          <cell r="B219">
            <v>16.78</v>
          </cell>
          <cell r="C219">
            <v>20.02</v>
          </cell>
          <cell r="D219">
            <v>68094.759999999995</v>
          </cell>
          <cell r="F219">
            <v>117.77504825407968</v>
          </cell>
          <cell r="G219">
            <v>108.86351277868407</v>
          </cell>
          <cell r="H219">
            <v>99.280271987643374</v>
          </cell>
        </row>
        <row r="220">
          <cell r="A220">
            <v>40397</v>
          </cell>
          <cell r="B220">
            <v>16.78</v>
          </cell>
          <cell r="C220">
            <v>20.02</v>
          </cell>
          <cell r="D220">
            <v>68094.759999999995</v>
          </cell>
          <cell r="F220">
            <v>117.77504825407968</v>
          </cell>
          <cell r="G220">
            <v>108.86351277868407</v>
          </cell>
          <cell r="H220">
            <v>99.280271987643374</v>
          </cell>
        </row>
        <row r="221">
          <cell r="A221">
            <v>40398</v>
          </cell>
          <cell r="B221">
            <v>16.78</v>
          </cell>
          <cell r="C221">
            <v>20.02</v>
          </cell>
          <cell r="D221">
            <v>68094.759999999995</v>
          </cell>
          <cell r="F221">
            <v>117.77504825407968</v>
          </cell>
          <cell r="G221">
            <v>108.86351277868407</v>
          </cell>
          <cell r="H221">
            <v>99.280271987643374</v>
          </cell>
        </row>
        <row r="222">
          <cell r="A222">
            <v>40399</v>
          </cell>
          <cell r="B222">
            <v>16.52</v>
          </cell>
          <cell r="C222">
            <v>20.399999999999999</v>
          </cell>
          <cell r="D222">
            <v>67862.28</v>
          </cell>
          <cell r="F222">
            <v>115.95016669591156</v>
          </cell>
          <cell r="G222">
            <v>110.92985318107667</v>
          </cell>
          <cell r="H222">
            <v>98.941322593715171</v>
          </cell>
        </row>
        <row r="223">
          <cell r="A223">
            <v>40400</v>
          </cell>
          <cell r="B223">
            <v>16.5</v>
          </cell>
          <cell r="C223">
            <v>20.22</v>
          </cell>
          <cell r="D223">
            <v>67223.23</v>
          </cell>
          <cell r="F223">
            <v>115.80979119143709</v>
          </cell>
          <cell r="G223">
            <v>109.95106035889069</v>
          </cell>
          <cell r="H223">
            <v>98.009605412926177</v>
          </cell>
        </row>
        <row r="224">
          <cell r="A224">
            <v>40401</v>
          </cell>
          <cell r="B224">
            <v>16</v>
          </cell>
          <cell r="C224">
            <v>20.13</v>
          </cell>
          <cell r="D224">
            <v>65790.289999999994</v>
          </cell>
          <cell r="F224">
            <v>112.30040357957536</v>
          </cell>
          <cell r="G224">
            <v>109.4616639477977</v>
          </cell>
          <cell r="H224">
            <v>95.920418624662659</v>
          </cell>
        </row>
        <row r="225">
          <cell r="A225">
            <v>40402</v>
          </cell>
          <cell r="B225">
            <v>16.34</v>
          </cell>
          <cell r="C225">
            <v>20.39</v>
          </cell>
          <cell r="D225">
            <v>65966.17</v>
          </cell>
          <cell r="F225">
            <v>114.68678715564134</v>
          </cell>
          <cell r="G225">
            <v>110.87547580206633</v>
          </cell>
          <cell r="H225">
            <v>96.176846787963143</v>
          </cell>
        </row>
        <row r="226">
          <cell r="A226">
            <v>40403</v>
          </cell>
          <cell r="B226">
            <v>15.8</v>
          </cell>
          <cell r="C226">
            <v>20.45</v>
          </cell>
          <cell r="D226">
            <v>66264.429999999993</v>
          </cell>
          <cell r="F226">
            <v>110.89664853483067</v>
          </cell>
          <cell r="G226">
            <v>111.20174007612833</v>
          </cell>
          <cell r="H226">
            <v>96.611701597981337</v>
          </cell>
        </row>
        <row r="227">
          <cell r="A227">
            <v>40404</v>
          </cell>
          <cell r="B227">
            <v>15.8</v>
          </cell>
          <cell r="C227">
            <v>20.45</v>
          </cell>
          <cell r="D227">
            <v>66264.429999999993</v>
          </cell>
          <cell r="F227">
            <v>110.89664853483067</v>
          </cell>
          <cell r="G227">
            <v>111.20174007612833</v>
          </cell>
          <cell r="H227">
            <v>96.611701597981337</v>
          </cell>
        </row>
        <row r="228">
          <cell r="A228">
            <v>40405</v>
          </cell>
          <cell r="B228">
            <v>15.8</v>
          </cell>
          <cell r="C228">
            <v>20.45</v>
          </cell>
          <cell r="D228">
            <v>66264.429999999993</v>
          </cell>
          <cell r="F228">
            <v>110.89664853483067</v>
          </cell>
          <cell r="G228">
            <v>111.20174007612833</v>
          </cell>
          <cell r="H228">
            <v>96.611701597981337</v>
          </cell>
        </row>
        <row r="229">
          <cell r="A229">
            <v>40406</v>
          </cell>
          <cell r="B229">
            <v>15.77</v>
          </cell>
          <cell r="C229">
            <v>20.11</v>
          </cell>
          <cell r="D229">
            <v>66701.89</v>
          </cell>
          <cell r="F229">
            <v>110.68608527811897</v>
          </cell>
          <cell r="G229">
            <v>109.35290918977705</v>
          </cell>
          <cell r="H229">
            <v>97.249506148341965</v>
          </cell>
        </row>
        <row r="230">
          <cell r="A230">
            <v>40407</v>
          </cell>
          <cell r="B230">
            <v>16.3</v>
          </cell>
          <cell r="C230">
            <v>20.350000000000001</v>
          </cell>
          <cell r="D230">
            <v>67583.77</v>
          </cell>
          <cell r="F230">
            <v>114.4060361466924</v>
          </cell>
          <cell r="G230">
            <v>110.65796628602502</v>
          </cell>
          <cell r="H230">
            <v>98.535262736080341</v>
          </cell>
        </row>
        <row r="231">
          <cell r="A231">
            <v>40408</v>
          </cell>
          <cell r="B231">
            <v>16.8</v>
          </cell>
          <cell r="C231">
            <v>21.08</v>
          </cell>
          <cell r="D231">
            <v>67638.38</v>
          </cell>
          <cell r="F231">
            <v>117.91542375855413</v>
          </cell>
          <cell r="G231">
            <v>114.62751495377921</v>
          </cell>
          <cell r="H231">
            <v>98.614882601885654</v>
          </cell>
        </row>
        <row r="232">
          <cell r="A232">
            <v>40409</v>
          </cell>
          <cell r="B232">
            <v>17.899999999999999</v>
          </cell>
          <cell r="C232">
            <v>23.17</v>
          </cell>
          <cell r="D232">
            <v>66887.13</v>
          </cell>
          <cell r="F232">
            <v>125.63607650464992</v>
          </cell>
          <cell r="G232">
            <v>125.99238716693857</v>
          </cell>
          <cell r="H232">
            <v>97.51958093211374</v>
          </cell>
        </row>
        <row r="233">
          <cell r="A233">
            <v>40410</v>
          </cell>
          <cell r="B233">
            <v>18.350000000000001</v>
          </cell>
          <cell r="C233">
            <v>22.3</v>
          </cell>
          <cell r="D233">
            <v>66677.16</v>
          </cell>
          <cell r="F233">
            <v>128.7945253553255</v>
          </cell>
          <cell r="G233">
            <v>121.2615551930397</v>
          </cell>
          <cell r="H233">
            <v>97.213450494041197</v>
          </cell>
        </row>
        <row r="234">
          <cell r="A234">
            <v>40411</v>
          </cell>
          <cell r="B234">
            <v>18.350000000000001</v>
          </cell>
          <cell r="C234">
            <v>22.3</v>
          </cell>
          <cell r="D234">
            <v>66677.16</v>
          </cell>
          <cell r="F234">
            <v>128.7945253553255</v>
          </cell>
          <cell r="G234">
            <v>121.2615551930397</v>
          </cell>
          <cell r="H234">
            <v>97.213450494041197</v>
          </cell>
        </row>
        <row r="235">
          <cell r="A235">
            <v>40412</v>
          </cell>
          <cell r="B235">
            <v>18.350000000000001</v>
          </cell>
          <cell r="C235">
            <v>22.3</v>
          </cell>
          <cell r="D235">
            <v>66677.16</v>
          </cell>
          <cell r="F235">
            <v>128.7945253553255</v>
          </cell>
          <cell r="G235">
            <v>121.2615551930397</v>
          </cell>
          <cell r="H235">
            <v>97.213450494041197</v>
          </cell>
        </row>
        <row r="236">
          <cell r="A236">
            <v>40413</v>
          </cell>
          <cell r="B236">
            <v>18.399999999999999</v>
          </cell>
          <cell r="C236">
            <v>21.8</v>
          </cell>
          <cell r="D236">
            <v>65981.86</v>
          </cell>
          <cell r="F236">
            <v>129.14546411651165</v>
          </cell>
          <cell r="G236">
            <v>118.5426862425231</v>
          </cell>
          <cell r="H236">
            <v>96.199722372919851</v>
          </cell>
        </row>
        <row r="237">
          <cell r="A237">
            <v>40414</v>
          </cell>
          <cell r="B237">
            <v>18.25</v>
          </cell>
          <cell r="C237">
            <v>20.75</v>
          </cell>
          <cell r="D237">
            <v>65156.36</v>
          </cell>
          <cell r="F237">
            <v>128.09264783295316</v>
          </cell>
          <cell r="G237">
            <v>112.83306144643828</v>
          </cell>
          <cell r="H237">
            <v>94.996166261909266</v>
          </cell>
        </row>
        <row r="238">
          <cell r="A238">
            <v>40415</v>
          </cell>
          <cell r="B238">
            <v>18.45</v>
          </cell>
          <cell r="C238">
            <v>21.6</v>
          </cell>
          <cell r="D238">
            <v>64803.43</v>
          </cell>
          <cell r="F238">
            <v>129.49640287769785</v>
          </cell>
          <cell r="G238">
            <v>117.45513866231647</v>
          </cell>
          <cell r="H238">
            <v>94.481604107749391</v>
          </cell>
        </row>
        <row r="239">
          <cell r="A239">
            <v>40416</v>
          </cell>
          <cell r="B239">
            <v>18.21</v>
          </cell>
          <cell r="C239">
            <v>21.7</v>
          </cell>
          <cell r="D239">
            <v>63867.48</v>
          </cell>
          <cell r="F239">
            <v>127.81189682400422</v>
          </cell>
          <cell r="G239">
            <v>117.99891245241977</v>
          </cell>
          <cell r="H239">
            <v>93.117014959232918</v>
          </cell>
        </row>
        <row r="240">
          <cell r="A240">
            <v>40417</v>
          </cell>
          <cell r="B240">
            <v>18</v>
          </cell>
          <cell r="C240">
            <v>21.7</v>
          </cell>
          <cell r="D240">
            <v>65585.14</v>
          </cell>
          <cell r="F240">
            <v>126.33795402702228</v>
          </cell>
          <cell r="G240">
            <v>117.99891245241977</v>
          </cell>
          <cell r="H240">
            <v>95.621315612943931</v>
          </cell>
        </row>
        <row r="241">
          <cell r="A241">
            <v>40418</v>
          </cell>
          <cell r="B241">
            <v>18</v>
          </cell>
          <cell r="C241">
            <v>21.7</v>
          </cell>
          <cell r="D241">
            <v>65585.14</v>
          </cell>
          <cell r="F241">
            <v>126.33795402702228</v>
          </cell>
          <cell r="G241">
            <v>117.99891245241977</v>
          </cell>
          <cell r="H241">
            <v>95.621315612943931</v>
          </cell>
        </row>
        <row r="242">
          <cell r="A242">
            <v>40419</v>
          </cell>
          <cell r="B242">
            <v>18</v>
          </cell>
          <cell r="C242">
            <v>21.7</v>
          </cell>
          <cell r="D242">
            <v>65585.14</v>
          </cell>
          <cell r="F242">
            <v>126.33795402702228</v>
          </cell>
          <cell r="G242">
            <v>117.99891245241977</v>
          </cell>
          <cell r="H242">
            <v>95.621315612943931</v>
          </cell>
        </row>
        <row r="243">
          <cell r="A243">
            <v>40420</v>
          </cell>
          <cell r="B243">
            <v>19.2</v>
          </cell>
          <cell r="C243">
            <v>21.1</v>
          </cell>
          <cell r="D243">
            <v>64260.79</v>
          </cell>
          <cell r="F243">
            <v>134.76048429549044</v>
          </cell>
          <cell r="G243">
            <v>114.73626971179989</v>
          </cell>
          <cell r="H243">
            <v>93.690450033759348</v>
          </cell>
        </row>
        <row r="244">
          <cell r="A244">
            <v>40421</v>
          </cell>
          <cell r="B244">
            <v>18.399999999999999</v>
          </cell>
          <cell r="C244">
            <v>21.6</v>
          </cell>
          <cell r="D244">
            <v>65145.45</v>
          </cell>
          <cell r="F244">
            <v>129.14546411651165</v>
          </cell>
          <cell r="G244">
            <v>117.45513866231647</v>
          </cell>
          <cell r="H244">
            <v>94.980259784415466</v>
          </cell>
        </row>
        <row r="245">
          <cell r="A245">
            <v>40422</v>
          </cell>
          <cell r="B245">
            <v>18</v>
          </cell>
          <cell r="C245">
            <v>21.65</v>
          </cell>
          <cell r="D245">
            <v>67072.53</v>
          </cell>
          <cell r="F245">
            <v>126.33795402702228</v>
          </cell>
          <cell r="G245">
            <v>117.72702555736811</v>
          </cell>
          <cell r="H245">
            <v>97.789888991449132</v>
          </cell>
        </row>
        <row r="246">
          <cell r="A246">
            <v>40423</v>
          </cell>
          <cell r="B246">
            <v>18.399999999999999</v>
          </cell>
          <cell r="C246">
            <v>22</v>
          </cell>
          <cell r="D246">
            <v>66808.08</v>
          </cell>
          <cell r="F246">
            <v>129.14546411651165</v>
          </cell>
          <cell r="G246">
            <v>119.63023382272975</v>
          </cell>
          <cell r="H246">
            <v>97.404328223966701</v>
          </cell>
        </row>
        <row r="247">
          <cell r="A247">
            <v>40424</v>
          </cell>
          <cell r="B247">
            <v>19.2</v>
          </cell>
          <cell r="C247">
            <v>21.4</v>
          </cell>
          <cell r="D247">
            <v>66678.62</v>
          </cell>
          <cell r="F247">
            <v>134.76048429549044</v>
          </cell>
          <cell r="G247">
            <v>116.36759108210984</v>
          </cell>
          <cell r="H247">
            <v>97.215579133559132</v>
          </cell>
        </row>
        <row r="248">
          <cell r="A248">
            <v>40425</v>
          </cell>
          <cell r="B248">
            <v>19.2</v>
          </cell>
          <cell r="C248">
            <v>21.4</v>
          </cell>
          <cell r="D248">
            <v>66678.62</v>
          </cell>
          <cell r="F248">
            <v>134.76048429549044</v>
          </cell>
          <cell r="G248">
            <v>116.36759108210984</v>
          </cell>
          <cell r="H248">
            <v>97.215579133559132</v>
          </cell>
        </row>
        <row r="249">
          <cell r="A249">
            <v>40426</v>
          </cell>
          <cell r="B249">
            <v>19.2</v>
          </cell>
          <cell r="C249">
            <v>21.4</v>
          </cell>
          <cell r="D249">
            <v>66678.62</v>
          </cell>
          <cell r="F249">
            <v>134.76048429549044</v>
          </cell>
          <cell r="G249">
            <v>116.36759108210984</v>
          </cell>
          <cell r="H249">
            <v>97.215579133559132</v>
          </cell>
        </row>
        <row r="250">
          <cell r="A250">
            <v>40427</v>
          </cell>
          <cell r="B250">
            <v>19.2</v>
          </cell>
          <cell r="C250">
            <v>21.4</v>
          </cell>
          <cell r="D250">
            <v>66678.62</v>
          </cell>
          <cell r="F250">
            <v>134.76048429549044</v>
          </cell>
          <cell r="G250">
            <v>116.36759108210984</v>
          </cell>
          <cell r="H250">
            <v>97.215579133559132</v>
          </cell>
        </row>
        <row r="251">
          <cell r="A251">
            <v>40428</v>
          </cell>
          <cell r="B251">
            <v>19.2</v>
          </cell>
          <cell r="C251">
            <v>21.9</v>
          </cell>
          <cell r="D251">
            <v>66747.3</v>
          </cell>
          <cell r="F251">
            <v>134.76048429549044</v>
          </cell>
          <cell r="G251">
            <v>119.08646003262642</v>
          </cell>
          <cell r="H251">
            <v>97.315712669239602</v>
          </cell>
        </row>
        <row r="252">
          <cell r="A252">
            <v>40429</v>
          </cell>
          <cell r="B252">
            <v>19.79</v>
          </cell>
          <cell r="C252">
            <v>21.85</v>
          </cell>
          <cell r="D252">
            <v>66407.28</v>
          </cell>
          <cell r="F252">
            <v>138.90156167748725</v>
          </cell>
          <cell r="G252">
            <v>118.81457313757477</v>
          </cell>
          <cell r="H252">
            <v>96.819972937118663</v>
          </cell>
        </row>
        <row r="253">
          <cell r="A253">
            <v>40430</v>
          </cell>
          <cell r="B253">
            <v>20.149999999999999</v>
          </cell>
          <cell r="C253">
            <v>21.8</v>
          </cell>
          <cell r="D253">
            <v>66624.100000000006</v>
          </cell>
          <cell r="F253">
            <v>141.42832075802772</v>
          </cell>
          <cell r="G253">
            <v>118.5426862425231</v>
          </cell>
          <cell r="H253">
            <v>97.136090485258379</v>
          </cell>
        </row>
        <row r="254">
          <cell r="A254">
            <v>40431</v>
          </cell>
          <cell r="B254">
            <v>20.3</v>
          </cell>
          <cell r="C254">
            <v>21.79</v>
          </cell>
          <cell r="D254">
            <v>66806.789999999994</v>
          </cell>
          <cell r="F254">
            <v>142.48113704158624</v>
          </cell>
          <cell r="G254">
            <v>118.48830886351278</v>
          </cell>
          <cell r="H254">
            <v>97.402447439735056</v>
          </cell>
        </row>
        <row r="255">
          <cell r="A255">
            <v>40432</v>
          </cell>
          <cell r="B255">
            <v>20.3</v>
          </cell>
          <cell r="C255">
            <v>21.79</v>
          </cell>
          <cell r="D255">
            <v>66806.789999999994</v>
          </cell>
          <cell r="F255">
            <v>142.48113704158624</v>
          </cell>
          <cell r="G255">
            <v>118.48830886351278</v>
          </cell>
          <cell r="H255">
            <v>97.402447439735056</v>
          </cell>
        </row>
        <row r="256">
          <cell r="A256">
            <v>40433</v>
          </cell>
          <cell r="B256">
            <v>20.3</v>
          </cell>
          <cell r="C256">
            <v>21.79</v>
          </cell>
          <cell r="D256">
            <v>66806.789999999994</v>
          </cell>
          <cell r="F256">
            <v>142.48113704158624</v>
          </cell>
          <cell r="G256">
            <v>118.48830886351278</v>
          </cell>
          <cell r="H256">
            <v>97.402447439735056</v>
          </cell>
        </row>
        <row r="257">
          <cell r="A257">
            <v>40434</v>
          </cell>
          <cell r="B257">
            <v>20.48</v>
          </cell>
          <cell r="C257">
            <v>21.82</v>
          </cell>
          <cell r="D257">
            <v>68030.58</v>
          </cell>
          <cell r="F257">
            <v>143.74451658185649</v>
          </cell>
          <cell r="G257">
            <v>118.65144100054377</v>
          </cell>
          <cell r="H257">
            <v>99.18669932718953</v>
          </cell>
        </row>
        <row r="258">
          <cell r="A258">
            <v>40435</v>
          </cell>
          <cell r="B258">
            <v>20.3</v>
          </cell>
          <cell r="C258">
            <v>21.81</v>
          </cell>
          <cell r="D258">
            <v>67691.850000000006</v>
          </cell>
          <cell r="F258">
            <v>142.48113704158624</v>
          </cell>
          <cell r="G258">
            <v>118.59706362153344</v>
          </cell>
          <cell r="H258">
            <v>98.692840379300236</v>
          </cell>
        </row>
        <row r="259">
          <cell r="A259">
            <v>40436</v>
          </cell>
          <cell r="B259">
            <v>20.5</v>
          </cell>
          <cell r="C259">
            <v>21.95</v>
          </cell>
          <cell r="D259">
            <v>68106.850000000006</v>
          </cell>
          <cell r="F259">
            <v>143.88489208633092</v>
          </cell>
          <cell r="G259">
            <v>119.35834692767808</v>
          </cell>
          <cell r="H259">
            <v>99.297898872418827</v>
          </cell>
        </row>
        <row r="260">
          <cell r="A260">
            <v>40437</v>
          </cell>
          <cell r="B260">
            <v>20.7</v>
          </cell>
          <cell r="C260">
            <v>22</v>
          </cell>
          <cell r="D260">
            <v>67662.990000000005</v>
          </cell>
          <cell r="F260">
            <v>145.28864713107561</v>
          </cell>
          <cell r="G260">
            <v>119.63023382272975</v>
          </cell>
          <cell r="H260">
            <v>98.650763299513727</v>
          </cell>
        </row>
        <row r="261">
          <cell r="A261">
            <v>40438</v>
          </cell>
          <cell r="B261">
            <v>20.96</v>
          </cell>
          <cell r="C261">
            <v>22.4</v>
          </cell>
          <cell r="D261">
            <v>67089.119999999995</v>
          </cell>
          <cell r="F261">
            <v>147.11352868924371</v>
          </cell>
          <cell r="G261">
            <v>121.805328983143</v>
          </cell>
          <cell r="H261">
            <v>97.81407675145114</v>
          </cell>
        </row>
        <row r="262">
          <cell r="A262">
            <v>40439</v>
          </cell>
          <cell r="B262">
            <v>20.96</v>
          </cell>
          <cell r="C262">
            <v>22.4</v>
          </cell>
          <cell r="D262">
            <v>67089.119999999995</v>
          </cell>
          <cell r="F262">
            <v>147.11352868924371</v>
          </cell>
          <cell r="G262">
            <v>121.805328983143</v>
          </cell>
          <cell r="H262">
            <v>97.81407675145114</v>
          </cell>
        </row>
        <row r="263">
          <cell r="A263">
            <v>40440</v>
          </cell>
          <cell r="B263">
            <v>20.96</v>
          </cell>
          <cell r="C263">
            <v>22.4</v>
          </cell>
          <cell r="D263">
            <v>67089.119999999995</v>
          </cell>
          <cell r="F263">
            <v>147.11352868924371</v>
          </cell>
          <cell r="G263">
            <v>121.805328983143</v>
          </cell>
          <cell r="H263">
            <v>97.81407675145114</v>
          </cell>
        </row>
        <row r="264">
          <cell r="A264">
            <v>40441</v>
          </cell>
          <cell r="B264">
            <v>20.87</v>
          </cell>
          <cell r="C264">
            <v>22.69</v>
          </cell>
          <cell r="D264">
            <v>68190.460000000006</v>
          </cell>
          <cell r="F264">
            <v>146.48183891910861</v>
          </cell>
          <cell r="G264">
            <v>123.38227297444264</v>
          </cell>
          <cell r="H264">
            <v>99.419799934128818</v>
          </cell>
        </row>
        <row r="265">
          <cell r="A265">
            <v>40442</v>
          </cell>
          <cell r="B265">
            <v>20.2</v>
          </cell>
          <cell r="C265">
            <v>22.05</v>
          </cell>
          <cell r="D265">
            <v>67719.13</v>
          </cell>
          <cell r="F265">
            <v>141.77925951921389</v>
          </cell>
          <cell r="G265">
            <v>119.90212071778141</v>
          </cell>
          <cell r="H265">
            <v>98.732613862896073</v>
          </cell>
        </row>
        <row r="266">
          <cell r="A266">
            <v>40443</v>
          </cell>
          <cell r="B266">
            <v>19.7</v>
          </cell>
          <cell r="C266">
            <v>21.8</v>
          </cell>
          <cell r="D266">
            <v>68325.179999999993</v>
          </cell>
          <cell r="F266">
            <v>138.26987190735215</v>
          </cell>
          <cell r="G266">
            <v>118.5426862425231</v>
          </cell>
          <cell r="H266">
            <v>99.616217958690086</v>
          </cell>
        </row>
        <row r="267">
          <cell r="A267">
            <v>40444</v>
          </cell>
          <cell r="B267">
            <v>19.7</v>
          </cell>
          <cell r="C267">
            <v>21.77</v>
          </cell>
          <cell r="D267">
            <v>68794.320000000007</v>
          </cell>
          <cell r="F267">
            <v>138.26987190735215</v>
          </cell>
          <cell r="G267">
            <v>118.3795541054921</v>
          </cell>
          <cell r="H267">
            <v>100.3002110706459</v>
          </cell>
        </row>
        <row r="268">
          <cell r="A268">
            <v>40445</v>
          </cell>
          <cell r="B268">
            <v>19.5</v>
          </cell>
          <cell r="C268">
            <v>21.2</v>
          </cell>
          <cell r="D268">
            <v>68196.479999999996</v>
          </cell>
          <cell r="F268">
            <v>136.86611686260747</v>
          </cell>
          <cell r="G268">
            <v>115.28004350190319</v>
          </cell>
          <cell r="H268">
            <v>99.428576927209704</v>
          </cell>
        </row>
        <row r="269">
          <cell r="A269">
            <v>40446</v>
          </cell>
          <cell r="B269">
            <v>19.5</v>
          </cell>
          <cell r="C269">
            <v>21.2</v>
          </cell>
          <cell r="D269">
            <v>68196.479999999996</v>
          </cell>
          <cell r="F269">
            <v>136.86611686260747</v>
          </cell>
          <cell r="G269">
            <v>115.28004350190319</v>
          </cell>
          <cell r="H269">
            <v>99.428576927209704</v>
          </cell>
        </row>
        <row r="270">
          <cell r="A270">
            <v>40447</v>
          </cell>
          <cell r="B270">
            <v>19.5</v>
          </cell>
          <cell r="C270">
            <v>21.2</v>
          </cell>
          <cell r="D270">
            <v>68196.479999999996</v>
          </cell>
          <cell r="F270">
            <v>136.86611686260747</v>
          </cell>
          <cell r="G270">
            <v>115.28004350190319</v>
          </cell>
          <cell r="H270">
            <v>99.428576927209704</v>
          </cell>
        </row>
        <row r="271">
          <cell r="A271">
            <v>40448</v>
          </cell>
          <cell r="B271">
            <v>20.29</v>
          </cell>
          <cell r="C271">
            <v>21.35</v>
          </cell>
          <cell r="D271">
            <v>68815.97</v>
          </cell>
          <cell r="F271">
            <v>142.41094928934899</v>
          </cell>
          <cell r="G271">
            <v>116.09570418705819</v>
          </cell>
          <cell r="H271">
            <v>100.33177617034714</v>
          </cell>
        </row>
        <row r="272">
          <cell r="A272">
            <v>40449</v>
          </cell>
          <cell r="B272">
            <v>20.3</v>
          </cell>
          <cell r="C272">
            <v>21.14</v>
          </cell>
          <cell r="D272">
            <v>69227.63</v>
          </cell>
          <cell r="F272">
            <v>142.48113704158624</v>
          </cell>
          <cell r="G272">
            <v>114.95377922784122</v>
          </cell>
          <cell r="H272">
            <v>100.93196503607533</v>
          </cell>
        </row>
        <row r="273">
          <cell r="A273">
            <v>40450</v>
          </cell>
          <cell r="B273">
            <v>20.399999999999999</v>
          </cell>
          <cell r="C273">
            <v>21.3</v>
          </cell>
          <cell r="D273">
            <v>69228.240000000005</v>
          </cell>
          <cell r="F273">
            <v>143.18301456395858</v>
          </cell>
          <cell r="G273">
            <v>115.82381729200652</v>
          </cell>
          <cell r="H273">
            <v>100.93285439916161</v>
          </cell>
        </row>
        <row r="274">
          <cell r="A274">
            <v>40451</v>
          </cell>
          <cell r="B274">
            <v>20.399999999999999</v>
          </cell>
          <cell r="C274">
            <v>21</v>
          </cell>
          <cell r="D274">
            <v>69429.78</v>
          </cell>
          <cell r="F274">
            <v>143.18301456395858</v>
          </cell>
          <cell r="G274">
            <v>114.19249592169658</v>
          </cell>
          <cell r="H274">
            <v>101.22669413097636</v>
          </cell>
        </row>
        <row r="275">
          <cell r="A275">
            <v>40452</v>
          </cell>
          <cell r="B275">
            <v>20.6</v>
          </cell>
          <cell r="C275">
            <v>21.15</v>
          </cell>
          <cell r="D275">
            <v>70229.350000000006</v>
          </cell>
          <cell r="F275">
            <v>144.58676960870329</v>
          </cell>
          <cell r="G275">
            <v>115.00815660685153</v>
          </cell>
          <cell r="H275">
            <v>102.39244502095907</v>
          </cell>
        </row>
        <row r="276">
          <cell r="A276">
            <v>40453</v>
          </cell>
          <cell r="B276">
            <v>20.6</v>
          </cell>
          <cell r="C276">
            <v>21.15</v>
          </cell>
          <cell r="D276">
            <v>70229.350000000006</v>
          </cell>
          <cell r="F276">
            <v>144.58676960870329</v>
          </cell>
          <cell r="G276">
            <v>115.00815660685153</v>
          </cell>
          <cell r="H276">
            <v>102.39244502095907</v>
          </cell>
        </row>
        <row r="277">
          <cell r="A277">
            <v>40454</v>
          </cell>
          <cell r="B277">
            <v>20.6</v>
          </cell>
          <cell r="C277">
            <v>21.15</v>
          </cell>
          <cell r="D277">
            <v>70229.350000000006</v>
          </cell>
          <cell r="F277">
            <v>144.58676960870329</v>
          </cell>
          <cell r="G277">
            <v>115.00815660685153</v>
          </cell>
          <cell r="H277">
            <v>102.39244502095907</v>
          </cell>
        </row>
        <row r="278">
          <cell r="A278">
            <v>40455</v>
          </cell>
          <cell r="B278">
            <v>20.14</v>
          </cell>
          <cell r="C278">
            <v>21.1</v>
          </cell>
          <cell r="D278">
            <v>70384.92</v>
          </cell>
          <cell r="F278">
            <v>141.35813300579051</v>
          </cell>
          <cell r="G278">
            <v>114.73626971179989</v>
          </cell>
          <cell r="H278">
            <v>102.61926176740354</v>
          </cell>
        </row>
        <row r="279">
          <cell r="A279">
            <v>40456</v>
          </cell>
          <cell r="B279">
            <v>19.8</v>
          </cell>
          <cell r="C279">
            <v>21</v>
          </cell>
          <cell r="D279">
            <v>71283.11</v>
          </cell>
          <cell r="F279">
            <v>138.97174942972453</v>
          </cell>
          <cell r="G279">
            <v>114.19249592169658</v>
          </cell>
          <cell r="H279">
            <v>103.9287978829076</v>
          </cell>
        </row>
        <row r="280">
          <cell r="A280">
            <v>40457</v>
          </cell>
          <cell r="B280">
            <v>19.579999999999998</v>
          </cell>
          <cell r="C280">
            <v>21</v>
          </cell>
          <cell r="D280">
            <v>70541.37</v>
          </cell>
          <cell r="F280">
            <v>137.42761888050535</v>
          </cell>
          <cell r="G280">
            <v>114.19249592169658</v>
          </cell>
          <cell r="H280">
            <v>102.84736152944789</v>
          </cell>
        </row>
        <row r="281">
          <cell r="A281">
            <v>40458</v>
          </cell>
          <cell r="B281">
            <v>19.75</v>
          </cell>
          <cell r="C281">
            <v>21</v>
          </cell>
          <cell r="D281">
            <v>69918.399999999994</v>
          </cell>
          <cell r="F281">
            <v>138.62081066853833</v>
          </cell>
          <cell r="G281">
            <v>114.19249592169658</v>
          </cell>
          <cell r="H281">
            <v>101.9390885428019</v>
          </cell>
        </row>
        <row r="282">
          <cell r="A282">
            <v>40459</v>
          </cell>
          <cell r="B282">
            <v>20.46</v>
          </cell>
          <cell r="C282">
            <v>21.01</v>
          </cell>
          <cell r="D282">
            <v>70808.800000000003</v>
          </cell>
          <cell r="F282">
            <v>143.604141077382</v>
          </cell>
          <cell r="G282">
            <v>114.24687330070691</v>
          </cell>
          <cell r="H282">
            <v>103.23726705430261</v>
          </cell>
        </row>
        <row r="283">
          <cell r="A283">
            <v>40460</v>
          </cell>
          <cell r="B283">
            <v>20.46</v>
          </cell>
          <cell r="C283">
            <v>21.01</v>
          </cell>
          <cell r="D283">
            <v>70808.800000000003</v>
          </cell>
          <cell r="F283">
            <v>143.604141077382</v>
          </cell>
          <cell r="G283">
            <v>114.24687330070691</v>
          </cell>
          <cell r="H283">
            <v>103.23726705430261</v>
          </cell>
        </row>
        <row r="284">
          <cell r="A284">
            <v>40461</v>
          </cell>
          <cell r="B284">
            <v>20.46</v>
          </cell>
          <cell r="C284">
            <v>21.01</v>
          </cell>
          <cell r="D284">
            <v>70808.800000000003</v>
          </cell>
          <cell r="F284">
            <v>143.604141077382</v>
          </cell>
          <cell r="G284">
            <v>114.24687330070691</v>
          </cell>
          <cell r="H284">
            <v>103.23726705430261</v>
          </cell>
        </row>
        <row r="285">
          <cell r="A285">
            <v>40462</v>
          </cell>
          <cell r="B285">
            <v>20.49</v>
          </cell>
          <cell r="C285">
            <v>21.53</v>
          </cell>
          <cell r="D285">
            <v>70946.490000000005</v>
          </cell>
          <cell r="F285">
            <v>143.81470433409368</v>
          </cell>
          <cell r="G285">
            <v>117.07449700924415</v>
          </cell>
          <cell r="H285">
            <v>103.43801525651347</v>
          </cell>
        </row>
        <row r="286">
          <cell r="A286">
            <v>40463</v>
          </cell>
          <cell r="B286">
            <v>20.49</v>
          </cell>
          <cell r="C286">
            <v>21.53</v>
          </cell>
          <cell r="D286">
            <v>70946.490000000005</v>
          </cell>
          <cell r="F286">
            <v>143.81470433409368</v>
          </cell>
          <cell r="G286">
            <v>117.07449700924415</v>
          </cell>
          <cell r="H286">
            <v>103.43801525651347</v>
          </cell>
        </row>
        <row r="287">
          <cell r="A287">
            <v>40464</v>
          </cell>
          <cell r="B287">
            <v>20.6</v>
          </cell>
          <cell r="C287">
            <v>21.25</v>
          </cell>
          <cell r="D287">
            <v>71674.899999999994</v>
          </cell>
          <cell r="F287">
            <v>144.58676960870329</v>
          </cell>
          <cell r="G287">
            <v>115.55193039695486</v>
          </cell>
          <cell r="H287">
            <v>104.50001683957973</v>
          </cell>
        </row>
        <row r="288">
          <cell r="A288">
            <v>40465</v>
          </cell>
          <cell r="B288">
            <v>20.079999999999998</v>
          </cell>
          <cell r="C288">
            <v>21</v>
          </cell>
          <cell r="D288">
            <v>71692.289999999994</v>
          </cell>
          <cell r="F288">
            <v>140.93700649236706</v>
          </cell>
          <cell r="G288">
            <v>114.19249592169658</v>
          </cell>
          <cell r="H288">
            <v>104.5253709773998</v>
          </cell>
        </row>
        <row r="289">
          <cell r="A289">
            <v>40466</v>
          </cell>
          <cell r="B289">
            <v>20.350000000000001</v>
          </cell>
          <cell r="C289">
            <v>21</v>
          </cell>
          <cell r="D289">
            <v>71830.179999999993</v>
          </cell>
          <cell r="F289">
            <v>142.83207580277241</v>
          </cell>
          <cell r="G289">
            <v>114.19249592169658</v>
          </cell>
          <cell r="H289">
            <v>104.72641077406517</v>
          </cell>
        </row>
        <row r="290">
          <cell r="A290">
            <v>40467</v>
          </cell>
          <cell r="B290">
            <v>20.350000000000001</v>
          </cell>
          <cell r="C290">
            <v>21</v>
          </cell>
          <cell r="D290">
            <v>71830.179999999993</v>
          </cell>
          <cell r="F290">
            <v>142.83207580277241</v>
          </cell>
          <cell r="G290">
            <v>114.19249592169658</v>
          </cell>
          <cell r="H290">
            <v>104.72641077406517</v>
          </cell>
        </row>
        <row r="291">
          <cell r="A291">
            <v>40468</v>
          </cell>
          <cell r="B291">
            <v>20.350000000000001</v>
          </cell>
          <cell r="C291">
            <v>21</v>
          </cell>
          <cell r="D291">
            <v>71830.179999999993</v>
          </cell>
          <cell r="F291">
            <v>142.83207580277241</v>
          </cell>
          <cell r="G291">
            <v>114.19249592169658</v>
          </cell>
          <cell r="H291">
            <v>104.72641077406517</v>
          </cell>
        </row>
        <row r="292">
          <cell r="A292">
            <v>40469</v>
          </cell>
          <cell r="B292">
            <v>19.87</v>
          </cell>
          <cell r="C292">
            <v>20.99</v>
          </cell>
          <cell r="D292">
            <v>71735.53</v>
          </cell>
          <cell r="F292">
            <v>139.46306369538516</v>
          </cell>
          <cell r="G292">
            <v>114.13811854268623</v>
          </cell>
          <cell r="H292">
            <v>104.58841369846597</v>
          </cell>
        </row>
        <row r="293">
          <cell r="A293">
            <v>40470</v>
          </cell>
          <cell r="B293">
            <v>19.899999999999999</v>
          </cell>
          <cell r="C293">
            <v>21</v>
          </cell>
          <cell r="D293">
            <v>69863.58</v>
          </cell>
          <cell r="F293">
            <v>139.67362695209684</v>
          </cell>
          <cell r="G293">
            <v>114.19249592169658</v>
          </cell>
          <cell r="H293">
            <v>101.85916250281934</v>
          </cell>
        </row>
        <row r="294">
          <cell r="A294">
            <v>40471</v>
          </cell>
          <cell r="B294">
            <v>20.03</v>
          </cell>
          <cell r="C294">
            <v>20.92</v>
          </cell>
          <cell r="D294">
            <v>70404.679999999993</v>
          </cell>
          <cell r="F294">
            <v>140.58606773118092</v>
          </cell>
          <cell r="G294">
            <v>113.75747688961393</v>
          </cell>
          <cell r="H294">
            <v>102.64807129950964</v>
          </cell>
          <cell r="I294">
            <v>0.3695928813019258</v>
          </cell>
          <cell r="J294">
            <v>0.10822809868184402</v>
          </cell>
        </row>
        <row r="295">
          <cell r="I295">
            <v>0.23584024167132744</v>
          </cell>
        </row>
      </sheetData>
      <sheetData sheetId="2">
        <row r="2">
          <cell r="B2" t="str">
            <v>SHL-AU</v>
          </cell>
          <cell r="C2" t="str">
            <v>DGX-US</v>
          </cell>
          <cell r="D2">
            <v>6869</v>
          </cell>
          <cell r="E2">
            <v>4544</v>
          </cell>
          <cell r="F2" t="str">
            <v>LH-US</v>
          </cell>
          <cell r="G2" t="str">
            <v>R01-SG</v>
          </cell>
          <cell r="H2" t="str">
            <v>BRLI-US</v>
          </cell>
          <cell r="I2" t="str">
            <v>GXDX-US</v>
          </cell>
          <cell r="J2" t="str">
            <v>RMD-US</v>
          </cell>
          <cell r="K2" t="str">
            <v>HSP-AU</v>
          </cell>
          <cell r="L2" t="str">
            <v>RDNT-US</v>
          </cell>
          <cell r="M2" t="str">
            <v>HWAY-US</v>
          </cell>
          <cell r="N2" t="str">
            <v>DASA3-BR</v>
          </cell>
          <cell r="O2" t="str">
            <v>FLRY3-BR</v>
          </cell>
          <cell r="Q2" t="str">
            <v>SHL-AU</v>
          </cell>
          <cell r="R2" t="str">
            <v>DGX-US</v>
          </cell>
          <cell r="S2">
            <v>6869</v>
          </cell>
          <cell r="T2">
            <v>4544</v>
          </cell>
          <cell r="U2" t="str">
            <v>LH-US</v>
          </cell>
          <cell r="V2" t="str">
            <v>R01-SG</v>
          </cell>
          <cell r="W2" t="str">
            <v>BRLI-US</v>
          </cell>
          <cell r="X2" t="str">
            <v>GXDX-US</v>
          </cell>
          <cell r="Y2" t="str">
            <v>RMD-US</v>
          </cell>
          <cell r="Z2" t="str">
            <v>HSP-AU</v>
          </cell>
          <cell r="AA2" t="str">
            <v>RDNT-US</v>
          </cell>
          <cell r="AB2" t="str">
            <v>HWAY-US</v>
          </cell>
          <cell r="AC2" t="str">
            <v>DASA3-BR</v>
          </cell>
          <cell r="AD2" t="str">
            <v>FLRY3-BR</v>
          </cell>
          <cell r="AF2" t="str">
            <v xml:space="preserve">Global </v>
          </cell>
          <cell r="AG2" t="str">
            <v xml:space="preserve">Brazilian </v>
          </cell>
        </row>
        <row r="3">
          <cell r="A3">
            <v>40179</v>
          </cell>
          <cell r="B3">
            <v>13.8230095</v>
          </cell>
          <cell r="C3">
            <v>60.38</v>
          </cell>
          <cell r="D3">
            <v>52.097320000000003</v>
          </cell>
          <cell r="E3">
            <v>27.337665999999999</v>
          </cell>
          <cell r="F3">
            <v>74.84</v>
          </cell>
          <cell r="G3">
            <v>1.0328004</v>
          </cell>
          <cell r="H3">
            <v>19.559999999999999</v>
          </cell>
          <cell r="I3">
            <v>35.53</v>
          </cell>
          <cell r="J3">
            <v>26.135000000000002</v>
          </cell>
          <cell r="K3">
            <v>4.5597050000000001</v>
          </cell>
          <cell r="L3">
            <v>2.04</v>
          </cell>
          <cell r="M3">
            <v>18.34</v>
          </cell>
          <cell r="N3">
            <v>8.1731870000000004</v>
          </cell>
          <cell r="O3">
            <v>10.549562999999999</v>
          </cell>
          <cell r="Q3">
            <v>100</v>
          </cell>
          <cell r="R3">
            <v>100</v>
          </cell>
          <cell r="S3">
            <v>100</v>
          </cell>
          <cell r="T3">
            <v>100</v>
          </cell>
          <cell r="U3">
            <v>100</v>
          </cell>
          <cell r="V3">
            <v>100</v>
          </cell>
          <cell r="W3">
            <v>100</v>
          </cell>
          <cell r="X3">
            <v>100</v>
          </cell>
          <cell r="Y3">
            <v>100</v>
          </cell>
          <cell r="Z3">
            <v>100</v>
          </cell>
          <cell r="AA3">
            <v>100</v>
          </cell>
          <cell r="AB3">
            <v>100</v>
          </cell>
          <cell r="AC3">
            <v>100</v>
          </cell>
          <cell r="AD3">
            <v>100</v>
          </cell>
          <cell r="AF3">
            <v>100</v>
          </cell>
          <cell r="AG3">
            <v>100</v>
          </cell>
        </row>
        <row r="4">
          <cell r="A4">
            <v>40180</v>
          </cell>
          <cell r="B4">
            <v>13.8230095</v>
          </cell>
          <cell r="C4">
            <v>60.38</v>
          </cell>
          <cell r="D4">
            <v>52.097320000000003</v>
          </cell>
          <cell r="E4">
            <v>27.337665999999999</v>
          </cell>
          <cell r="F4">
            <v>74.84</v>
          </cell>
          <cell r="G4">
            <v>1.0328004</v>
          </cell>
          <cell r="H4">
            <v>19.559999999999999</v>
          </cell>
          <cell r="I4">
            <v>35.53</v>
          </cell>
          <cell r="J4">
            <v>26.135000000000002</v>
          </cell>
          <cell r="K4">
            <v>4.5597050000000001</v>
          </cell>
          <cell r="L4">
            <v>2.04</v>
          </cell>
          <cell r="M4">
            <v>18.34</v>
          </cell>
          <cell r="N4">
            <v>8.1731870000000004</v>
          </cell>
          <cell r="O4">
            <v>10.549562999999999</v>
          </cell>
          <cell r="Q4">
            <v>100</v>
          </cell>
          <cell r="R4">
            <v>100</v>
          </cell>
          <cell r="S4">
            <v>100</v>
          </cell>
          <cell r="T4">
            <v>100</v>
          </cell>
          <cell r="U4">
            <v>100</v>
          </cell>
          <cell r="V4">
            <v>100</v>
          </cell>
          <cell r="W4">
            <v>100</v>
          </cell>
          <cell r="X4">
            <v>100</v>
          </cell>
          <cell r="Y4">
            <v>100</v>
          </cell>
          <cell r="Z4">
            <v>100</v>
          </cell>
          <cell r="AA4">
            <v>100</v>
          </cell>
          <cell r="AB4">
            <v>100</v>
          </cell>
          <cell r="AC4">
            <v>100</v>
          </cell>
          <cell r="AD4">
            <v>100</v>
          </cell>
          <cell r="AF4">
            <v>100</v>
          </cell>
          <cell r="AG4">
            <v>100</v>
          </cell>
        </row>
        <row r="5">
          <cell r="A5">
            <v>40181</v>
          </cell>
          <cell r="B5">
            <v>13.8230095</v>
          </cell>
          <cell r="C5">
            <v>60.38</v>
          </cell>
          <cell r="D5">
            <v>52.097320000000003</v>
          </cell>
          <cell r="E5">
            <v>27.337665999999999</v>
          </cell>
          <cell r="F5">
            <v>74.84</v>
          </cell>
          <cell r="G5">
            <v>1.0328004</v>
          </cell>
          <cell r="H5">
            <v>19.559999999999999</v>
          </cell>
          <cell r="I5">
            <v>35.53</v>
          </cell>
          <cell r="J5">
            <v>26.135000000000002</v>
          </cell>
          <cell r="K5">
            <v>4.5597050000000001</v>
          </cell>
          <cell r="L5">
            <v>2.04</v>
          </cell>
          <cell r="M5">
            <v>18.34</v>
          </cell>
          <cell r="N5">
            <v>8.1731870000000004</v>
          </cell>
          <cell r="O5">
            <v>10.549562999999999</v>
          </cell>
          <cell r="Q5">
            <v>100</v>
          </cell>
          <cell r="R5">
            <v>100</v>
          </cell>
          <cell r="S5">
            <v>100</v>
          </cell>
          <cell r="T5">
            <v>100</v>
          </cell>
          <cell r="U5">
            <v>100</v>
          </cell>
          <cell r="V5">
            <v>100</v>
          </cell>
          <cell r="W5">
            <v>100</v>
          </cell>
          <cell r="X5">
            <v>100</v>
          </cell>
          <cell r="Y5">
            <v>100</v>
          </cell>
          <cell r="Z5">
            <v>100</v>
          </cell>
          <cell r="AA5">
            <v>100</v>
          </cell>
          <cell r="AB5">
            <v>100</v>
          </cell>
          <cell r="AC5">
            <v>100</v>
          </cell>
          <cell r="AD5">
            <v>100</v>
          </cell>
          <cell r="AF5">
            <v>100</v>
          </cell>
          <cell r="AG5">
            <v>100</v>
          </cell>
        </row>
        <row r="6">
          <cell r="A6">
            <v>40182</v>
          </cell>
          <cell r="B6">
            <v>13.895096000000001</v>
          </cell>
          <cell r="C6">
            <v>61.16</v>
          </cell>
          <cell r="D6">
            <v>52.680019999999999</v>
          </cell>
          <cell r="E6">
            <v>27.937194999999999</v>
          </cell>
          <cell r="F6">
            <v>76.37</v>
          </cell>
          <cell r="G6">
            <v>1.0373072999999999</v>
          </cell>
          <cell r="H6">
            <v>19.885000000000002</v>
          </cell>
          <cell r="I6">
            <v>35.74</v>
          </cell>
          <cell r="J6">
            <v>26.395</v>
          </cell>
          <cell r="K6">
            <v>4.6773759999999998</v>
          </cell>
          <cell r="L6">
            <v>2.12</v>
          </cell>
          <cell r="M6">
            <v>18.899999999999999</v>
          </cell>
          <cell r="N6">
            <v>8.3463879999999993</v>
          </cell>
          <cell r="O6">
            <v>10.501886000000001</v>
          </cell>
          <cell r="Q6">
            <v>100.52149642232395</v>
          </cell>
          <cell r="R6">
            <v>101.29181848294135</v>
          </cell>
          <cell r="S6">
            <v>101.11848363792993</v>
          </cell>
          <cell r="T6">
            <v>102.19305115513519</v>
          </cell>
          <cell r="U6">
            <v>102.04436130411545</v>
          </cell>
          <cell r="V6">
            <v>100.43637667065195</v>
          </cell>
          <cell r="W6">
            <v>101.66155419222906</v>
          </cell>
          <cell r="X6">
            <v>100.59104981705602</v>
          </cell>
          <cell r="Y6">
            <v>100.99483451310502</v>
          </cell>
          <cell r="Z6">
            <v>102.58067133729045</v>
          </cell>
          <cell r="AA6">
            <v>103.92156862745099</v>
          </cell>
          <cell r="AB6">
            <v>103.0534351145038</v>
          </cell>
          <cell r="AC6">
            <v>102.11913663543974</v>
          </cell>
          <cell r="AD6">
            <v>99.548066588161049</v>
          </cell>
          <cell r="AF6">
            <v>101.70072510622778</v>
          </cell>
          <cell r="AG6">
            <v>100.83360161180039</v>
          </cell>
        </row>
        <row r="7">
          <cell r="A7">
            <v>40183</v>
          </cell>
          <cell r="B7">
            <v>13.945361999999999</v>
          </cell>
          <cell r="C7">
            <v>59.79</v>
          </cell>
          <cell r="D7">
            <v>52.545333999999997</v>
          </cell>
          <cell r="E7">
            <v>28.097006</v>
          </cell>
          <cell r="F7">
            <v>75.44</v>
          </cell>
          <cell r="G7">
            <v>1.0318513</v>
          </cell>
          <cell r="H7">
            <v>19.975000000000001</v>
          </cell>
          <cell r="I7">
            <v>35.58</v>
          </cell>
          <cell r="J7">
            <v>25.274999999999999</v>
          </cell>
          <cell r="K7">
            <v>4.5905389999999997</v>
          </cell>
          <cell r="L7">
            <v>2.1</v>
          </cell>
          <cell r="M7">
            <v>18.27</v>
          </cell>
          <cell r="N7">
            <v>8.4140890000000006</v>
          </cell>
          <cell r="O7">
            <v>10.445077</v>
          </cell>
          <cell r="Q7">
            <v>100.88513648203742</v>
          </cell>
          <cell r="R7">
            <v>99.022855250082813</v>
          </cell>
          <cell r="S7">
            <v>100.85995594399095</v>
          </cell>
          <cell r="T7">
            <v>102.77763288204633</v>
          </cell>
          <cell r="U7">
            <v>100.80171031533938</v>
          </cell>
          <cell r="V7">
            <v>99.908104218394968</v>
          </cell>
          <cell r="W7">
            <v>102.12167689161555</v>
          </cell>
          <cell r="X7">
            <v>100.1407261469181</v>
          </cell>
          <cell r="Y7">
            <v>96.70939353357565</v>
          </cell>
          <cell r="Z7">
            <v>100.67622795772971</v>
          </cell>
          <cell r="AA7">
            <v>102.94117647058825</v>
          </cell>
          <cell r="AB7">
            <v>99.618320610687022</v>
          </cell>
          <cell r="AC7">
            <v>102.94746712634864</v>
          </cell>
          <cell r="AD7">
            <v>99.009570349027726</v>
          </cell>
          <cell r="AF7">
            <v>100.53857639191718</v>
          </cell>
          <cell r="AG7">
            <v>100.97851873768818</v>
          </cell>
        </row>
        <row r="8">
          <cell r="A8">
            <v>40184</v>
          </cell>
          <cell r="B8">
            <v>13.78792</v>
          </cell>
          <cell r="C8">
            <v>58.87</v>
          </cell>
          <cell r="D8">
            <v>51.481299999999997</v>
          </cell>
          <cell r="E8">
            <v>27.553830000000001</v>
          </cell>
          <cell r="F8">
            <v>74.19</v>
          </cell>
          <cell r="G8">
            <v>1.0319992</v>
          </cell>
          <cell r="H8">
            <v>19.600000000000001</v>
          </cell>
          <cell r="I8">
            <v>34.86</v>
          </cell>
          <cell r="J8">
            <v>26.085000000000001</v>
          </cell>
          <cell r="K8">
            <v>4.6204200000000002</v>
          </cell>
          <cell r="L8">
            <v>2.04</v>
          </cell>
          <cell r="M8">
            <v>18.260000000000002</v>
          </cell>
          <cell r="N8">
            <v>8.1852330000000002</v>
          </cell>
          <cell r="O8">
            <v>10.778789</v>
          </cell>
          <cell r="Q8">
            <v>99.746151516426295</v>
          </cell>
          <cell r="R8">
            <v>97.499171911228871</v>
          </cell>
          <cell r="S8">
            <v>98.817559137398987</v>
          </cell>
          <cell r="T8">
            <v>100.79071856390374</v>
          </cell>
          <cell r="U8">
            <v>99.131480491715649</v>
          </cell>
          <cell r="V8">
            <v>99.922424507194236</v>
          </cell>
          <cell r="W8">
            <v>100.20449897750512</v>
          </cell>
          <cell r="X8">
            <v>98.114269631297489</v>
          </cell>
          <cell r="Y8">
            <v>99.808685670556713</v>
          </cell>
          <cell r="Z8">
            <v>101.33155544053838</v>
          </cell>
          <cell r="AA8">
            <v>100</v>
          </cell>
          <cell r="AB8">
            <v>99.56379498364231</v>
          </cell>
          <cell r="AC8">
            <v>100.14738436793382</v>
          </cell>
          <cell r="AD8">
            <v>102.17284829712851</v>
          </cell>
          <cell r="AF8">
            <v>99.577525902617325</v>
          </cell>
          <cell r="AG8">
            <v>101.16011633253117</v>
          </cell>
        </row>
        <row r="9">
          <cell r="A9">
            <v>40185</v>
          </cell>
          <cell r="B9">
            <v>13.644923</v>
          </cell>
          <cell r="C9">
            <v>59.44</v>
          </cell>
          <cell r="D9">
            <v>51.183002000000002</v>
          </cell>
          <cell r="E9">
            <v>27.297602000000001</v>
          </cell>
          <cell r="F9">
            <v>74.17</v>
          </cell>
          <cell r="G9">
            <v>1.0238419999999999</v>
          </cell>
          <cell r="H9">
            <v>19.36</v>
          </cell>
          <cell r="I9">
            <v>34.92</v>
          </cell>
          <cell r="J9">
            <v>26.13</v>
          </cell>
          <cell r="K9">
            <v>4.5483073999999997</v>
          </cell>
          <cell r="L9">
            <v>2.08</v>
          </cell>
          <cell r="M9">
            <v>18.309999999999999</v>
          </cell>
          <cell r="N9">
            <v>8.1931550000000009</v>
          </cell>
          <cell r="O9">
            <v>10.778269999999999</v>
          </cell>
          <cell r="Q9">
            <v>98.711666225795483</v>
          </cell>
          <cell r="R9">
            <v>98.443193110301422</v>
          </cell>
          <cell r="S9">
            <v>98.244980739892185</v>
          </cell>
          <cell r="T9">
            <v>99.853447620583268</v>
          </cell>
          <cell r="U9">
            <v>99.10475681453768</v>
          </cell>
          <cell r="V9">
            <v>99.132610715487715</v>
          </cell>
          <cell r="W9">
            <v>98.977505112474446</v>
          </cell>
          <cell r="X9">
            <v>98.283141007599212</v>
          </cell>
          <cell r="Y9">
            <v>99.980868567055666</v>
          </cell>
          <cell r="Z9">
            <v>99.750036460692073</v>
          </cell>
          <cell r="AA9">
            <v>101.96078431372548</v>
          </cell>
          <cell r="AB9">
            <v>99.836423118865852</v>
          </cell>
          <cell r="AC9">
            <v>100.24431106250231</v>
          </cell>
          <cell r="AD9">
            <v>102.16792866206875</v>
          </cell>
          <cell r="AF9">
            <v>99.356617817250864</v>
          </cell>
          <cell r="AG9">
            <v>101.20611986228553</v>
          </cell>
        </row>
        <row r="10">
          <cell r="A10">
            <v>40186</v>
          </cell>
          <cell r="B10">
            <v>13.581754</v>
          </cell>
          <cell r="C10">
            <v>59.44</v>
          </cell>
          <cell r="D10">
            <v>52.286180000000002</v>
          </cell>
          <cell r="E10">
            <v>27.380312</v>
          </cell>
          <cell r="F10">
            <v>74.06</v>
          </cell>
          <cell r="G10">
            <v>1.0245021999999999</v>
          </cell>
          <cell r="H10">
            <v>19.614999999999998</v>
          </cell>
          <cell r="I10">
            <v>34.19</v>
          </cell>
          <cell r="J10">
            <v>26.114999999999998</v>
          </cell>
          <cell r="K10">
            <v>4.6161409999999998</v>
          </cell>
          <cell r="L10">
            <v>2.11</v>
          </cell>
          <cell r="M10">
            <v>18.18</v>
          </cell>
          <cell r="N10">
            <v>8.2349549999999994</v>
          </cell>
          <cell r="O10">
            <v>10.993378</v>
          </cell>
          <cell r="Q10">
            <v>98.254681804277141</v>
          </cell>
          <cell r="R10">
            <v>98.443193110301422</v>
          </cell>
          <cell r="S10">
            <v>100.3625138490809</v>
          </cell>
          <cell r="T10">
            <v>100.15599722375714</v>
          </cell>
          <cell r="U10">
            <v>98.957776590058785</v>
          </cell>
          <cell r="V10">
            <v>99.196534005989918</v>
          </cell>
          <cell r="W10">
            <v>100.28118609406953</v>
          </cell>
          <cell r="X10">
            <v>96.228539262594978</v>
          </cell>
          <cell r="Y10">
            <v>99.923474268222677</v>
          </cell>
          <cell r="Z10">
            <v>101.23771165020543</v>
          </cell>
          <cell r="AA10">
            <v>103.4313725490196</v>
          </cell>
          <cell r="AB10">
            <v>99.127589967284621</v>
          </cell>
          <cell r="AC10">
            <v>100.75573946858182</v>
          </cell>
          <cell r="AD10">
            <v>104.20695151069293</v>
          </cell>
          <cell r="AF10">
            <v>99.633380864571848</v>
          </cell>
          <cell r="AG10">
            <v>102.48134548963738</v>
          </cell>
        </row>
        <row r="11">
          <cell r="A11">
            <v>40187</v>
          </cell>
          <cell r="B11">
            <v>13.581754</v>
          </cell>
          <cell r="C11">
            <v>59.44</v>
          </cell>
          <cell r="D11">
            <v>52.286180000000002</v>
          </cell>
          <cell r="E11">
            <v>27.380312</v>
          </cell>
          <cell r="F11">
            <v>74.06</v>
          </cell>
          <cell r="G11">
            <v>1.0245021999999999</v>
          </cell>
          <cell r="H11">
            <v>19.614999999999998</v>
          </cell>
          <cell r="I11">
            <v>34.19</v>
          </cell>
          <cell r="J11">
            <v>26.114999999999998</v>
          </cell>
          <cell r="K11">
            <v>4.6161409999999998</v>
          </cell>
          <cell r="L11">
            <v>2.11</v>
          </cell>
          <cell r="M11">
            <v>18.18</v>
          </cell>
          <cell r="N11">
            <v>8.2349549999999994</v>
          </cell>
          <cell r="O11">
            <v>10.993378</v>
          </cell>
          <cell r="Q11">
            <v>98.254681804277141</v>
          </cell>
          <cell r="R11">
            <v>98.443193110301422</v>
          </cell>
          <cell r="S11">
            <v>100.3625138490809</v>
          </cell>
          <cell r="T11">
            <v>100.15599722375714</v>
          </cell>
          <cell r="U11">
            <v>98.957776590058785</v>
          </cell>
          <cell r="V11">
            <v>99.196534005989918</v>
          </cell>
          <cell r="W11">
            <v>100.28118609406953</v>
          </cell>
          <cell r="X11">
            <v>96.228539262594978</v>
          </cell>
          <cell r="Y11">
            <v>99.923474268222677</v>
          </cell>
          <cell r="Z11">
            <v>101.23771165020543</v>
          </cell>
          <cell r="AA11">
            <v>103.4313725490196</v>
          </cell>
          <cell r="AB11">
            <v>99.127589967284621</v>
          </cell>
          <cell r="AC11">
            <v>100.75573946858182</v>
          </cell>
          <cell r="AD11">
            <v>104.20695151069293</v>
          </cell>
          <cell r="AF11">
            <v>99.633380864571848</v>
          </cell>
          <cell r="AG11">
            <v>102.48134548963738</v>
          </cell>
        </row>
        <row r="12">
          <cell r="A12">
            <v>40188</v>
          </cell>
          <cell r="B12">
            <v>13.581754</v>
          </cell>
          <cell r="C12">
            <v>59.44</v>
          </cell>
          <cell r="D12">
            <v>52.286180000000002</v>
          </cell>
          <cell r="E12">
            <v>27.380312</v>
          </cell>
          <cell r="F12">
            <v>74.06</v>
          </cell>
          <cell r="G12">
            <v>1.0245021999999999</v>
          </cell>
          <cell r="H12">
            <v>19.614999999999998</v>
          </cell>
          <cell r="I12">
            <v>34.19</v>
          </cell>
          <cell r="J12">
            <v>26.114999999999998</v>
          </cell>
          <cell r="K12">
            <v>4.6161409999999998</v>
          </cell>
          <cell r="L12">
            <v>2.11</v>
          </cell>
          <cell r="M12">
            <v>18.18</v>
          </cell>
          <cell r="N12">
            <v>8.2349549999999994</v>
          </cell>
          <cell r="O12">
            <v>10.993378</v>
          </cell>
          <cell r="Q12">
            <v>98.254681804277141</v>
          </cell>
          <cell r="R12">
            <v>98.443193110301422</v>
          </cell>
          <cell r="S12">
            <v>100.3625138490809</v>
          </cell>
          <cell r="T12">
            <v>100.15599722375714</v>
          </cell>
          <cell r="U12">
            <v>98.957776590058785</v>
          </cell>
          <cell r="V12">
            <v>99.196534005989918</v>
          </cell>
          <cell r="W12">
            <v>100.28118609406953</v>
          </cell>
          <cell r="X12">
            <v>96.228539262594978</v>
          </cell>
          <cell r="Y12">
            <v>99.923474268222677</v>
          </cell>
          <cell r="Z12">
            <v>101.23771165020543</v>
          </cell>
          <cell r="AA12">
            <v>103.4313725490196</v>
          </cell>
          <cell r="AB12">
            <v>99.127589967284621</v>
          </cell>
          <cell r="AC12">
            <v>100.75573946858182</v>
          </cell>
          <cell r="AD12">
            <v>104.20695151069293</v>
          </cell>
          <cell r="AF12">
            <v>99.633380864571848</v>
          </cell>
          <cell r="AG12">
            <v>102.48134548963738</v>
          </cell>
        </row>
        <row r="13">
          <cell r="A13">
            <v>40189</v>
          </cell>
          <cell r="B13">
            <v>14.038726</v>
          </cell>
          <cell r="C13">
            <v>59.59</v>
          </cell>
          <cell r="D13">
            <v>52.866314000000003</v>
          </cell>
          <cell r="E13">
            <v>27.684108999999999</v>
          </cell>
          <cell r="F13">
            <v>74.89</v>
          </cell>
          <cell r="G13">
            <v>1.038025</v>
          </cell>
          <cell r="H13">
            <v>19.68</v>
          </cell>
          <cell r="I13">
            <v>34.369999999999997</v>
          </cell>
          <cell r="J13">
            <v>26.42</v>
          </cell>
          <cell r="K13">
            <v>4.7199169999999997</v>
          </cell>
          <cell r="L13">
            <v>2.11</v>
          </cell>
          <cell r="M13">
            <v>17.97</v>
          </cell>
          <cell r="N13">
            <v>8.5223169999999993</v>
          </cell>
          <cell r="O13">
            <v>11.122346</v>
          </cell>
          <cell r="Q13">
            <v>101.56056103412214</v>
          </cell>
          <cell r="R13">
            <v>98.691619741636302</v>
          </cell>
          <cell r="S13">
            <v>101.47607208969673</v>
          </cell>
          <cell r="T13">
            <v>101.26727351193772</v>
          </cell>
          <cell r="U13">
            <v>100.06680919294494</v>
          </cell>
          <cell r="V13">
            <v>100.50586734861837</v>
          </cell>
          <cell r="W13">
            <v>100.61349693251533</v>
          </cell>
          <cell r="X13">
            <v>96.735153391500134</v>
          </cell>
          <cell r="Y13">
            <v>101.09049167782666</v>
          </cell>
          <cell r="Z13">
            <v>103.51364836102334</v>
          </cell>
          <cell r="AA13">
            <v>103.4313725490196</v>
          </cell>
          <cell r="AB13">
            <v>97.982551799345686</v>
          </cell>
          <cell r="AC13">
            <v>104.27165070369733</v>
          </cell>
          <cell r="AD13">
            <v>105.42944764631483</v>
          </cell>
          <cell r="AF13">
            <v>100.57790980251558</v>
          </cell>
          <cell r="AG13">
            <v>104.85054917500608</v>
          </cell>
        </row>
        <row r="14">
          <cell r="A14">
            <v>40190</v>
          </cell>
          <cell r="B14">
            <v>13.587075</v>
          </cell>
          <cell r="C14">
            <v>59.21</v>
          </cell>
          <cell r="D14">
            <v>56.197074999999998</v>
          </cell>
          <cell r="E14">
            <v>28.417463000000001</v>
          </cell>
          <cell r="F14">
            <v>73.81</v>
          </cell>
          <cell r="G14">
            <v>1.030111</v>
          </cell>
          <cell r="H14">
            <v>19.535</v>
          </cell>
          <cell r="I14">
            <v>34.79</v>
          </cell>
          <cell r="J14">
            <v>25.72</v>
          </cell>
          <cell r="K14">
            <v>4.6370060000000004</v>
          </cell>
          <cell r="L14">
            <v>2.06</v>
          </cell>
          <cell r="M14">
            <v>18.079999999999998</v>
          </cell>
          <cell r="N14">
            <v>8.3573269999999997</v>
          </cell>
          <cell r="O14">
            <v>11.287070999999999</v>
          </cell>
          <cell r="Q14">
            <v>98.293175592478619</v>
          </cell>
          <cell r="R14">
            <v>98.062272275587929</v>
          </cell>
          <cell r="S14">
            <v>107.86941631546496</v>
          </cell>
          <cell r="T14">
            <v>103.94985072975874</v>
          </cell>
          <cell r="U14">
            <v>98.623730625334048</v>
          </cell>
          <cell r="V14">
            <v>99.739601185282268</v>
          </cell>
          <cell r="W14">
            <v>99.872188139059318</v>
          </cell>
          <cell r="X14">
            <v>97.917253025612155</v>
          </cell>
          <cell r="Y14">
            <v>98.4120910656208</v>
          </cell>
          <cell r="Z14">
            <v>101.69530704288985</v>
          </cell>
          <cell r="AA14">
            <v>100.98039215686273</v>
          </cell>
          <cell r="AB14">
            <v>98.582333696837509</v>
          </cell>
          <cell r="AC14">
            <v>102.25297671520302</v>
          </cell>
          <cell r="AD14">
            <v>106.99088673151675</v>
          </cell>
          <cell r="AF14">
            <v>100.33313432089908</v>
          </cell>
          <cell r="AG14">
            <v>104.62193172335989</v>
          </cell>
        </row>
        <row r="15">
          <cell r="A15">
            <v>40191</v>
          </cell>
          <cell r="B15">
            <v>13.675155999999999</v>
          </cell>
          <cell r="C15">
            <v>59.94</v>
          </cell>
          <cell r="D15">
            <v>56.109589999999997</v>
          </cell>
          <cell r="E15">
            <v>28.120547999999999</v>
          </cell>
          <cell r="F15">
            <v>75.36</v>
          </cell>
          <cell r="G15">
            <v>1.0223549999999999</v>
          </cell>
          <cell r="H15">
            <v>19.87</v>
          </cell>
          <cell r="I15">
            <v>35.799999999999997</v>
          </cell>
          <cell r="J15">
            <v>26.1</v>
          </cell>
          <cell r="K15">
            <v>4.6045227000000004</v>
          </cell>
          <cell r="L15">
            <v>2.06</v>
          </cell>
          <cell r="M15">
            <v>18.07</v>
          </cell>
          <cell r="N15">
            <v>8.3335720000000002</v>
          </cell>
          <cell r="O15">
            <v>11.244956999999999</v>
          </cell>
          <cell r="Q15">
            <v>98.930381260318171</v>
          </cell>
          <cell r="R15">
            <v>99.271281881417679</v>
          </cell>
          <cell r="S15">
            <v>107.70149021101277</v>
          </cell>
          <cell r="T15">
            <v>102.86374849996338</v>
          </cell>
          <cell r="U15">
            <v>100.69481560662747</v>
          </cell>
          <cell r="V15">
            <v>98.988633234456529</v>
          </cell>
          <cell r="W15">
            <v>101.58486707566463</v>
          </cell>
          <cell r="X15">
            <v>100.7599211933577</v>
          </cell>
          <cell r="Y15">
            <v>99.866079969389716</v>
          </cell>
          <cell r="Z15">
            <v>100.9829078854882</v>
          </cell>
          <cell r="AA15">
            <v>100.98039215686273</v>
          </cell>
          <cell r="AB15">
            <v>98.527808069792812</v>
          </cell>
          <cell r="AC15">
            <v>101.96233121792024</v>
          </cell>
          <cell r="AD15">
            <v>106.59168536175385</v>
          </cell>
          <cell r="AF15">
            <v>100.92936058702934</v>
          </cell>
          <cell r="AG15">
            <v>104.27700828983704</v>
          </cell>
        </row>
        <row r="16">
          <cell r="A16">
            <v>40192</v>
          </cell>
          <cell r="B16">
            <v>13.681035</v>
          </cell>
          <cell r="C16">
            <v>60.9</v>
          </cell>
          <cell r="D16">
            <v>58.390957</v>
          </cell>
          <cell r="E16">
            <v>27.87839</v>
          </cell>
          <cell r="F16">
            <v>76.92</v>
          </cell>
          <cell r="G16">
            <v>1.0079193</v>
          </cell>
          <cell r="H16">
            <v>19.905000000000001</v>
          </cell>
          <cell r="I16">
            <v>35.72</v>
          </cell>
          <cell r="J16">
            <v>26.28</v>
          </cell>
          <cell r="K16">
            <v>4.5851459999999999</v>
          </cell>
          <cell r="L16">
            <v>2.04</v>
          </cell>
          <cell r="M16">
            <v>17.96</v>
          </cell>
          <cell r="N16">
            <v>8.159084</v>
          </cell>
          <cell r="O16">
            <v>11.302628</v>
          </cell>
          <cell r="Q16">
            <v>98.972911796088979</v>
          </cell>
          <cell r="R16">
            <v>100.86121232196091</v>
          </cell>
          <cell r="S16">
            <v>112.080538883766</v>
          </cell>
          <cell r="T16">
            <v>101.9779450081803</v>
          </cell>
          <cell r="U16">
            <v>102.77926242650987</v>
          </cell>
          <cell r="V16">
            <v>97.590909143722243</v>
          </cell>
          <cell r="W16">
            <v>101.76380368098161</v>
          </cell>
          <cell r="X16">
            <v>100.53475935828877</v>
          </cell>
          <cell r="Y16">
            <v>100.5548115553855</v>
          </cell>
          <cell r="Z16">
            <v>100.55795276229493</v>
          </cell>
          <cell r="AA16">
            <v>100</v>
          </cell>
          <cell r="AB16">
            <v>97.928026172300989</v>
          </cell>
          <cell r="AC16">
            <v>99.827447971030153</v>
          </cell>
          <cell r="AD16">
            <v>107.13835255545658</v>
          </cell>
          <cell r="AF16">
            <v>101.30017775912336</v>
          </cell>
          <cell r="AG16">
            <v>103.48290026324337</v>
          </cell>
        </row>
        <row r="17">
          <cell r="A17">
            <v>40193</v>
          </cell>
          <cell r="B17">
            <v>13.836277000000001</v>
          </cell>
          <cell r="C17">
            <v>60.25</v>
          </cell>
          <cell r="D17">
            <v>57.891260000000003</v>
          </cell>
          <cell r="E17">
            <v>28.516397000000001</v>
          </cell>
          <cell r="F17">
            <v>75.75</v>
          </cell>
          <cell r="G17">
            <v>1.0062169000000001</v>
          </cell>
          <cell r="H17">
            <v>19.850000000000001</v>
          </cell>
          <cell r="I17">
            <v>35.25</v>
          </cell>
          <cell r="J17">
            <v>26.08</v>
          </cell>
          <cell r="K17">
            <v>4.5813040000000003</v>
          </cell>
          <cell r="L17">
            <v>2.0499999999999998</v>
          </cell>
          <cell r="M17">
            <v>17.98</v>
          </cell>
          <cell r="N17">
            <v>8.0583589999999994</v>
          </cell>
          <cell r="O17">
            <v>11.145982999999999</v>
          </cell>
          <cell r="Q17">
            <v>100.09598126949129</v>
          </cell>
          <cell r="R17">
            <v>99.78469691950977</v>
          </cell>
          <cell r="S17">
            <v>111.12137822060713</v>
          </cell>
          <cell r="T17">
            <v>104.3117470233194</v>
          </cell>
          <cell r="U17">
            <v>101.21592731159808</v>
          </cell>
          <cell r="V17">
            <v>97.426075745129467</v>
          </cell>
          <cell r="W17">
            <v>101.48261758691208</v>
          </cell>
          <cell r="X17">
            <v>99.211933577258648</v>
          </cell>
          <cell r="Y17">
            <v>99.789554237612393</v>
          </cell>
          <cell r="Z17">
            <v>100.47369292530985</v>
          </cell>
          <cell r="AA17">
            <v>100.49019607843137</v>
          </cell>
          <cell r="AB17">
            <v>98.037077426390411</v>
          </cell>
          <cell r="AC17">
            <v>98.595064569059758</v>
          </cell>
          <cell r="AD17">
            <v>105.65350432051073</v>
          </cell>
          <cell r="AF17">
            <v>101.12007319346414</v>
          </cell>
          <cell r="AG17">
            <v>102.12428444478525</v>
          </cell>
        </row>
        <row r="18">
          <cell r="A18">
            <v>40194</v>
          </cell>
          <cell r="B18">
            <v>13.836277000000001</v>
          </cell>
          <cell r="C18">
            <v>60.25</v>
          </cell>
          <cell r="D18">
            <v>57.891260000000003</v>
          </cell>
          <cell r="E18">
            <v>28.516397000000001</v>
          </cell>
          <cell r="F18">
            <v>75.75</v>
          </cell>
          <cell r="G18">
            <v>1.0062169000000001</v>
          </cell>
          <cell r="H18">
            <v>19.850000000000001</v>
          </cell>
          <cell r="I18">
            <v>35.25</v>
          </cell>
          <cell r="J18">
            <v>26.08</v>
          </cell>
          <cell r="K18">
            <v>4.5813040000000003</v>
          </cell>
          <cell r="L18">
            <v>2.0499999999999998</v>
          </cell>
          <cell r="M18">
            <v>17.98</v>
          </cell>
          <cell r="N18">
            <v>8.0583589999999994</v>
          </cell>
          <cell r="O18">
            <v>11.145982999999999</v>
          </cell>
          <cell r="Q18">
            <v>100.09598126949129</v>
          </cell>
          <cell r="R18">
            <v>99.78469691950977</v>
          </cell>
          <cell r="S18">
            <v>111.12137822060713</v>
          </cell>
          <cell r="T18">
            <v>104.3117470233194</v>
          </cell>
          <cell r="U18">
            <v>101.21592731159808</v>
          </cell>
          <cell r="V18">
            <v>97.426075745129467</v>
          </cell>
          <cell r="W18">
            <v>101.48261758691208</v>
          </cell>
          <cell r="X18">
            <v>99.211933577258648</v>
          </cell>
          <cell r="Y18">
            <v>99.789554237612393</v>
          </cell>
          <cell r="Z18">
            <v>100.47369292530985</v>
          </cell>
          <cell r="AA18">
            <v>100.49019607843137</v>
          </cell>
          <cell r="AB18">
            <v>98.037077426390411</v>
          </cell>
          <cell r="AC18">
            <v>98.595064569059758</v>
          </cell>
          <cell r="AD18">
            <v>105.65350432051073</v>
          </cell>
          <cell r="AF18">
            <v>101.12007319346414</v>
          </cell>
          <cell r="AG18">
            <v>102.12428444478525</v>
          </cell>
        </row>
        <row r="19">
          <cell r="A19">
            <v>40195</v>
          </cell>
          <cell r="B19">
            <v>13.836277000000001</v>
          </cell>
          <cell r="C19">
            <v>60.25</v>
          </cell>
          <cell r="D19">
            <v>57.891260000000003</v>
          </cell>
          <cell r="E19">
            <v>28.516397000000001</v>
          </cell>
          <cell r="F19">
            <v>75.75</v>
          </cell>
          <cell r="G19">
            <v>1.0062169000000001</v>
          </cell>
          <cell r="H19">
            <v>19.850000000000001</v>
          </cell>
          <cell r="I19">
            <v>35.25</v>
          </cell>
          <cell r="J19">
            <v>26.08</v>
          </cell>
          <cell r="K19">
            <v>4.5813040000000003</v>
          </cell>
          <cell r="L19">
            <v>2.0499999999999998</v>
          </cell>
          <cell r="M19">
            <v>17.98</v>
          </cell>
          <cell r="N19">
            <v>8.0583589999999994</v>
          </cell>
          <cell r="O19">
            <v>11.145982999999999</v>
          </cell>
          <cell r="Q19">
            <v>100.09598126949129</v>
          </cell>
          <cell r="R19">
            <v>99.78469691950977</v>
          </cell>
          <cell r="S19">
            <v>111.12137822060713</v>
          </cell>
          <cell r="T19">
            <v>104.3117470233194</v>
          </cell>
          <cell r="U19">
            <v>101.21592731159808</v>
          </cell>
          <cell r="V19">
            <v>97.426075745129467</v>
          </cell>
          <cell r="W19">
            <v>101.48261758691208</v>
          </cell>
          <cell r="X19">
            <v>99.211933577258648</v>
          </cell>
          <cell r="Y19">
            <v>99.789554237612393</v>
          </cell>
          <cell r="Z19">
            <v>100.47369292530985</v>
          </cell>
          <cell r="AA19">
            <v>100.49019607843137</v>
          </cell>
          <cell r="AB19">
            <v>98.037077426390411</v>
          </cell>
          <cell r="AC19">
            <v>98.595064569059758</v>
          </cell>
          <cell r="AD19">
            <v>105.65350432051073</v>
          </cell>
          <cell r="AF19">
            <v>101.12007319346414</v>
          </cell>
          <cell r="AG19">
            <v>102.12428444478525</v>
          </cell>
        </row>
        <row r="20">
          <cell r="A20">
            <v>40196</v>
          </cell>
          <cell r="B20">
            <v>13.836277000000001</v>
          </cell>
          <cell r="C20">
            <v>60.25</v>
          </cell>
          <cell r="D20">
            <v>57.891260000000003</v>
          </cell>
          <cell r="E20">
            <v>28.516397000000001</v>
          </cell>
          <cell r="F20">
            <v>75.75</v>
          </cell>
          <cell r="G20">
            <v>1.0062169000000001</v>
          </cell>
          <cell r="H20">
            <v>19.850000000000001</v>
          </cell>
          <cell r="I20">
            <v>35.25</v>
          </cell>
          <cell r="J20">
            <v>26.08</v>
          </cell>
          <cell r="K20">
            <v>4.5813040000000003</v>
          </cell>
          <cell r="L20">
            <v>2.0499999999999998</v>
          </cell>
          <cell r="M20">
            <v>17.98</v>
          </cell>
          <cell r="N20">
            <v>8.0583589999999994</v>
          </cell>
          <cell r="O20">
            <v>11.145982999999999</v>
          </cell>
          <cell r="Q20">
            <v>100.09598126949129</v>
          </cell>
          <cell r="R20">
            <v>99.78469691950977</v>
          </cell>
          <cell r="S20">
            <v>111.12137822060713</v>
          </cell>
          <cell r="T20">
            <v>104.3117470233194</v>
          </cell>
          <cell r="U20">
            <v>101.21592731159808</v>
          </cell>
          <cell r="V20">
            <v>97.426075745129467</v>
          </cell>
          <cell r="W20">
            <v>101.48261758691208</v>
          </cell>
          <cell r="X20">
            <v>99.211933577258648</v>
          </cell>
          <cell r="Y20">
            <v>99.789554237612393</v>
          </cell>
          <cell r="Z20">
            <v>100.47369292530985</v>
          </cell>
          <cell r="AA20">
            <v>100.49019607843137</v>
          </cell>
          <cell r="AB20">
            <v>98.037077426390411</v>
          </cell>
          <cell r="AC20">
            <v>98.595064569059758</v>
          </cell>
          <cell r="AD20">
            <v>105.65350432051073</v>
          </cell>
          <cell r="AF20">
            <v>101.12007319346414</v>
          </cell>
          <cell r="AG20">
            <v>102.12428444478525</v>
          </cell>
        </row>
        <row r="21">
          <cell r="A21">
            <v>40197</v>
          </cell>
          <cell r="B21">
            <v>13.106593</v>
          </cell>
          <cell r="C21">
            <v>61.61</v>
          </cell>
          <cell r="D21">
            <v>56.256169999999997</v>
          </cell>
          <cell r="E21">
            <v>29.718170000000001</v>
          </cell>
          <cell r="F21">
            <v>76.569999999999993</v>
          </cell>
          <cell r="G21">
            <v>0.97799515999999997</v>
          </cell>
          <cell r="H21">
            <v>20.2</v>
          </cell>
          <cell r="I21">
            <v>35.06</v>
          </cell>
          <cell r="J21">
            <v>26.46</v>
          </cell>
          <cell r="K21">
            <v>4.5166482999999999</v>
          </cell>
          <cell r="L21">
            <v>2.2000000000000002</v>
          </cell>
          <cell r="M21">
            <v>18.440000000000001</v>
          </cell>
          <cell r="N21">
            <v>8.1828439999999993</v>
          </cell>
          <cell r="O21">
            <v>11.292325</v>
          </cell>
          <cell r="Q21">
            <v>94.817217625438232</v>
          </cell>
          <cell r="R21">
            <v>102.03709837694601</v>
          </cell>
          <cell r="S21">
            <v>107.98284825399847</v>
          </cell>
          <cell r="T21">
            <v>108.70778068617857</v>
          </cell>
          <cell r="U21">
            <v>102.31159807589523</v>
          </cell>
          <cell r="V21">
            <v>94.693530327834878</v>
          </cell>
          <cell r="W21">
            <v>103.27198364008181</v>
          </cell>
          <cell r="X21">
            <v>98.677174218969881</v>
          </cell>
          <cell r="Y21">
            <v>101.24354314138128</v>
          </cell>
          <cell r="Z21">
            <v>99.055713034066898</v>
          </cell>
          <cell r="AA21">
            <v>107.84313725490198</v>
          </cell>
          <cell r="AB21">
            <v>100.54525627044713</v>
          </cell>
          <cell r="AC21">
            <v>100.11815464395957</v>
          </cell>
          <cell r="AD21">
            <v>107.04068974231444</v>
          </cell>
          <cell r="AF21">
            <v>101.76557340884501</v>
          </cell>
          <cell r="AG21">
            <v>103.57942219313701</v>
          </cell>
        </row>
        <row r="22">
          <cell r="A22">
            <v>40198</v>
          </cell>
          <cell r="B22">
            <v>12.931940000000001</v>
          </cell>
          <cell r="C22">
            <v>60.64</v>
          </cell>
          <cell r="D22">
            <v>56.463107999999998</v>
          </cell>
          <cell r="E22">
            <v>30.259840000000001</v>
          </cell>
          <cell r="F22">
            <v>75.78</v>
          </cell>
          <cell r="G22">
            <v>0.97892106000000001</v>
          </cell>
          <cell r="H22">
            <v>19.96</v>
          </cell>
          <cell r="I22">
            <v>34.9</v>
          </cell>
          <cell r="J22">
            <v>26.465</v>
          </cell>
          <cell r="K22">
            <v>4.4533230000000001</v>
          </cell>
          <cell r="L22">
            <v>2.25</v>
          </cell>
          <cell r="M22">
            <v>19.12</v>
          </cell>
          <cell r="N22">
            <v>8.2244189999999993</v>
          </cell>
          <cell r="O22">
            <v>11.0310545</v>
          </cell>
          <cell r="Q22">
            <v>93.553722870551454</v>
          </cell>
          <cell r="R22">
            <v>100.43060616098045</v>
          </cell>
          <cell r="S22">
            <v>108.38006254448405</v>
          </cell>
          <cell r="T22">
            <v>110.68918612144871</v>
          </cell>
          <cell r="U22">
            <v>101.25601282736505</v>
          </cell>
          <cell r="V22">
            <v>94.783179789628278</v>
          </cell>
          <cell r="W22">
            <v>102.04498977505114</v>
          </cell>
          <cell r="X22">
            <v>98.226850548831962</v>
          </cell>
          <cell r="Y22">
            <v>101.2626745743256</v>
          </cell>
          <cell r="Z22">
            <v>97.666910468988675</v>
          </cell>
          <cell r="AA22">
            <v>110.29411764705883</v>
          </cell>
          <cell r="AB22">
            <v>104.25299890948747</v>
          </cell>
          <cell r="AC22">
            <v>100.62683014593938</v>
          </cell>
          <cell r="AD22">
            <v>104.56408952674154</v>
          </cell>
          <cell r="AF22">
            <v>101.90344268651681</v>
          </cell>
          <cell r="AG22">
            <v>102.59545983634047</v>
          </cell>
        </row>
        <row r="23">
          <cell r="A23">
            <v>40199</v>
          </cell>
          <cell r="B23">
            <v>13.159095000000001</v>
          </cell>
          <cell r="C23">
            <v>59.77</v>
          </cell>
          <cell r="D23">
            <v>55.592106000000001</v>
          </cell>
          <cell r="E23">
            <v>31.524121999999998</v>
          </cell>
          <cell r="F23">
            <v>74.599999999999994</v>
          </cell>
          <cell r="G23">
            <v>0.97606159999999997</v>
          </cell>
          <cell r="H23">
            <v>19.68</v>
          </cell>
          <cell r="I23">
            <v>34.159999999999997</v>
          </cell>
          <cell r="J23">
            <v>25.97</v>
          </cell>
          <cell r="K23">
            <v>4.3924025999999996</v>
          </cell>
          <cell r="L23">
            <v>2.14</v>
          </cell>
          <cell r="M23">
            <v>18.07</v>
          </cell>
          <cell r="N23">
            <v>8.1387269999999994</v>
          </cell>
          <cell r="O23">
            <v>10.909091999999999</v>
          </cell>
          <cell r="Q23">
            <v>95.197033612687605</v>
          </cell>
          <cell r="R23">
            <v>98.989731699238163</v>
          </cell>
          <cell r="S23">
            <v>106.7081876764486</v>
          </cell>
          <cell r="T23">
            <v>115.31387500308183</v>
          </cell>
          <cell r="U23">
            <v>99.679315873864226</v>
          </cell>
          <cell r="V23">
            <v>94.506315063394624</v>
          </cell>
          <cell r="W23">
            <v>100.61349693251533</v>
          </cell>
          <cell r="X23">
            <v>96.144103574444117</v>
          </cell>
          <cell r="Y23">
            <v>99.368662712837192</v>
          </cell>
          <cell r="Z23">
            <v>96.33085035106437</v>
          </cell>
          <cell r="AA23">
            <v>104.90196078431373</v>
          </cell>
          <cell r="AB23">
            <v>98.527808069792812</v>
          </cell>
          <cell r="AC23">
            <v>99.578377443217676</v>
          </cell>
          <cell r="AD23">
            <v>103.40799898536082</v>
          </cell>
          <cell r="AF23">
            <v>100.52344511280688</v>
          </cell>
          <cell r="AG23">
            <v>101.49318821428925</v>
          </cell>
        </row>
        <row r="24">
          <cell r="A24">
            <v>40200</v>
          </cell>
          <cell r="B24">
            <v>12.869811</v>
          </cell>
          <cell r="C24">
            <v>58.8</v>
          </cell>
          <cell r="D24">
            <v>55.614142999999999</v>
          </cell>
          <cell r="E24">
            <v>31.281569000000001</v>
          </cell>
          <cell r="F24">
            <v>72.27</v>
          </cell>
          <cell r="G24">
            <v>0.95502819999999999</v>
          </cell>
          <cell r="H24">
            <v>19.585000000000001</v>
          </cell>
          <cell r="I24">
            <v>33.56</v>
          </cell>
          <cell r="J24">
            <v>25.984999999999999</v>
          </cell>
          <cell r="K24">
            <v>4.3623409999999998</v>
          </cell>
          <cell r="L24">
            <v>2.14</v>
          </cell>
          <cell r="M24">
            <v>17.53</v>
          </cell>
          <cell r="N24">
            <v>7.9255877000000003</v>
          </cell>
          <cell r="O24">
            <v>10.732567</v>
          </cell>
          <cell r="Q24">
            <v>93.104262136259123</v>
          </cell>
          <cell r="R24">
            <v>97.383239483272604</v>
          </cell>
          <cell r="S24">
            <v>106.75048735712316</v>
          </cell>
          <cell r="T24">
            <v>114.42662661838068</v>
          </cell>
          <cell r="U24">
            <v>96.566007482629601</v>
          </cell>
          <cell r="V24">
            <v>92.469774411396429</v>
          </cell>
          <cell r="W24">
            <v>100.12781186094071</v>
          </cell>
          <cell r="X24">
            <v>94.455389811426969</v>
          </cell>
          <cell r="Y24">
            <v>99.426057011670167</v>
          </cell>
          <cell r="Z24">
            <v>95.671562085705091</v>
          </cell>
          <cell r="AA24">
            <v>104.90196078431373</v>
          </cell>
          <cell r="AB24">
            <v>95.583424209378421</v>
          </cell>
          <cell r="AC24">
            <v>96.970590541975852</v>
          </cell>
          <cell r="AD24">
            <v>101.73470692577504</v>
          </cell>
          <cell r="AF24">
            <v>99.23888360437472</v>
          </cell>
          <cell r="AG24">
            <v>99.352648733875441</v>
          </cell>
        </row>
        <row r="25">
          <cell r="A25">
            <v>40201</v>
          </cell>
          <cell r="B25">
            <v>12.869811</v>
          </cell>
          <cell r="C25">
            <v>58.8</v>
          </cell>
          <cell r="D25">
            <v>55.614142999999999</v>
          </cell>
          <cell r="E25">
            <v>31.281569000000001</v>
          </cell>
          <cell r="F25">
            <v>72.27</v>
          </cell>
          <cell r="G25">
            <v>0.95502819999999999</v>
          </cell>
          <cell r="H25">
            <v>19.585000000000001</v>
          </cell>
          <cell r="I25">
            <v>33.56</v>
          </cell>
          <cell r="J25">
            <v>25.984999999999999</v>
          </cell>
          <cell r="K25">
            <v>4.3623409999999998</v>
          </cell>
          <cell r="L25">
            <v>2.14</v>
          </cell>
          <cell r="M25">
            <v>17.53</v>
          </cell>
          <cell r="N25">
            <v>7.9255877000000003</v>
          </cell>
          <cell r="O25">
            <v>10.732567</v>
          </cell>
          <cell r="Q25">
            <v>93.104262136259123</v>
          </cell>
          <cell r="R25">
            <v>97.383239483272604</v>
          </cell>
          <cell r="S25">
            <v>106.75048735712316</v>
          </cell>
          <cell r="T25">
            <v>114.42662661838068</v>
          </cell>
          <cell r="U25">
            <v>96.566007482629601</v>
          </cell>
          <cell r="V25">
            <v>92.469774411396429</v>
          </cell>
          <cell r="W25">
            <v>100.12781186094071</v>
          </cell>
          <cell r="X25">
            <v>94.455389811426969</v>
          </cell>
          <cell r="Y25">
            <v>99.426057011670167</v>
          </cell>
          <cell r="Z25">
            <v>95.671562085705091</v>
          </cell>
          <cell r="AA25">
            <v>104.90196078431373</v>
          </cell>
          <cell r="AB25">
            <v>95.583424209378421</v>
          </cell>
          <cell r="AC25">
            <v>96.970590541975852</v>
          </cell>
          <cell r="AD25">
            <v>101.73470692577504</v>
          </cell>
          <cell r="AF25">
            <v>99.23888360437472</v>
          </cell>
          <cell r="AG25">
            <v>99.352648733875441</v>
          </cell>
        </row>
        <row r="26">
          <cell r="A26">
            <v>40202</v>
          </cell>
          <cell r="B26">
            <v>12.869811</v>
          </cell>
          <cell r="C26">
            <v>58.8</v>
          </cell>
          <cell r="D26">
            <v>55.614142999999999</v>
          </cell>
          <cell r="E26">
            <v>31.281569000000001</v>
          </cell>
          <cell r="F26">
            <v>72.27</v>
          </cell>
          <cell r="G26">
            <v>0.95502819999999999</v>
          </cell>
          <cell r="H26">
            <v>19.585000000000001</v>
          </cell>
          <cell r="I26">
            <v>33.56</v>
          </cell>
          <cell r="J26">
            <v>25.984999999999999</v>
          </cell>
          <cell r="K26">
            <v>4.3623409999999998</v>
          </cell>
          <cell r="L26">
            <v>2.14</v>
          </cell>
          <cell r="M26">
            <v>17.53</v>
          </cell>
          <cell r="N26">
            <v>7.9255877000000003</v>
          </cell>
          <cell r="O26">
            <v>10.732567</v>
          </cell>
          <cell r="Q26">
            <v>93.104262136259123</v>
          </cell>
          <cell r="R26">
            <v>97.383239483272604</v>
          </cell>
          <cell r="S26">
            <v>106.75048735712316</v>
          </cell>
          <cell r="T26">
            <v>114.42662661838068</v>
          </cell>
          <cell r="U26">
            <v>96.566007482629601</v>
          </cell>
          <cell r="V26">
            <v>92.469774411396429</v>
          </cell>
          <cell r="W26">
            <v>100.12781186094071</v>
          </cell>
          <cell r="X26">
            <v>94.455389811426969</v>
          </cell>
          <cell r="Y26">
            <v>99.426057011670167</v>
          </cell>
          <cell r="Z26">
            <v>95.671562085705091</v>
          </cell>
          <cell r="AA26">
            <v>104.90196078431373</v>
          </cell>
          <cell r="AB26">
            <v>95.583424209378421</v>
          </cell>
          <cell r="AC26">
            <v>96.970590541975852</v>
          </cell>
          <cell r="AD26">
            <v>101.73470692577504</v>
          </cell>
          <cell r="AF26">
            <v>99.23888360437472</v>
          </cell>
          <cell r="AG26">
            <v>99.352648733875441</v>
          </cell>
        </row>
        <row r="27">
          <cell r="A27">
            <v>40203</v>
          </cell>
          <cell r="B27">
            <v>13.01112</v>
          </cell>
          <cell r="C27">
            <v>57.44</v>
          </cell>
          <cell r="D27">
            <v>54.812762999999997</v>
          </cell>
          <cell r="E27">
            <v>30.34674</v>
          </cell>
          <cell r="F27">
            <v>73.05</v>
          </cell>
          <cell r="G27">
            <v>0.95724547000000004</v>
          </cell>
          <cell r="H27">
            <v>19.094999999999999</v>
          </cell>
          <cell r="I27">
            <v>32.6</v>
          </cell>
          <cell r="J27">
            <v>26.515000000000001</v>
          </cell>
          <cell r="K27">
            <v>4.3008986</v>
          </cell>
          <cell r="L27">
            <v>2.2200000000000002</v>
          </cell>
          <cell r="M27">
            <v>17.39</v>
          </cell>
          <cell r="N27">
            <v>7.8947370000000001</v>
          </cell>
          <cell r="O27">
            <v>10.690789000000001</v>
          </cell>
          <cell r="Q27">
            <v>94.126535903776968</v>
          </cell>
          <cell r="R27">
            <v>95.130838025836368</v>
          </cell>
          <cell r="S27">
            <v>105.21225084131005</v>
          </cell>
          <cell r="T27">
            <v>111.00706256342441</v>
          </cell>
          <cell r="U27">
            <v>97.608230892570816</v>
          </cell>
          <cell r="V27">
            <v>92.684459649705801</v>
          </cell>
          <cell r="W27">
            <v>97.622699386503058</v>
          </cell>
          <cell r="X27">
            <v>91.753447790599495</v>
          </cell>
          <cell r="Y27">
            <v>101.45398890376889</v>
          </cell>
          <cell r="Z27">
            <v>94.324053858747433</v>
          </cell>
          <cell r="AA27">
            <v>108.82352941176472</v>
          </cell>
          <cell r="AB27">
            <v>94.82006543075245</v>
          </cell>
          <cell r="AC27">
            <v>96.593128237491683</v>
          </cell>
          <cell r="AD27">
            <v>101.33869052206239</v>
          </cell>
          <cell r="AF27">
            <v>98.713930221563373</v>
          </cell>
          <cell r="AG27">
            <v>98.965909379777031</v>
          </cell>
        </row>
        <row r="28">
          <cell r="A28">
            <v>40204</v>
          </cell>
          <cell r="B28">
            <v>12.941998999999999</v>
          </cell>
          <cell r="C28">
            <v>57.52</v>
          </cell>
          <cell r="D28">
            <v>54.354506999999998</v>
          </cell>
          <cell r="E28">
            <v>31.070892000000001</v>
          </cell>
          <cell r="F28">
            <v>73.180000000000007</v>
          </cell>
          <cell r="G28">
            <v>0.96184676999999996</v>
          </cell>
          <cell r="H28">
            <v>18.91</v>
          </cell>
          <cell r="I28">
            <v>30.41</v>
          </cell>
          <cell r="J28">
            <v>26.734999999999999</v>
          </cell>
          <cell r="K28">
            <v>4.2780503999999997</v>
          </cell>
          <cell r="L28">
            <v>2.2200000000000002</v>
          </cell>
          <cell r="M28">
            <v>16.98</v>
          </cell>
          <cell r="N28">
            <v>7.8652595999999999</v>
          </cell>
          <cell r="O28">
            <v>10.517751000000001</v>
          </cell>
          <cell r="Q28">
            <v>93.626492841519067</v>
          </cell>
          <cell r="R28">
            <v>95.263332229214967</v>
          </cell>
          <cell r="S28">
            <v>104.33263553672241</v>
          </cell>
          <cell r="T28">
            <v>113.65597926318949</v>
          </cell>
          <cell r="U28">
            <v>97.781934794227681</v>
          </cell>
          <cell r="V28">
            <v>93.129976518212047</v>
          </cell>
          <cell r="W28">
            <v>96.676891615541933</v>
          </cell>
          <cell r="X28">
            <v>85.589642555586835</v>
          </cell>
          <cell r="Y28">
            <v>102.29577195331929</v>
          </cell>
          <cell r="Z28">
            <v>93.822964424233575</v>
          </cell>
          <cell r="AA28">
            <v>108.82352941176472</v>
          </cell>
          <cell r="AB28">
            <v>92.584514721919305</v>
          </cell>
          <cell r="AC28">
            <v>96.23246843611922</v>
          </cell>
          <cell r="AD28">
            <v>99.698451964313605</v>
          </cell>
          <cell r="AF28">
            <v>98.131972155454278</v>
          </cell>
          <cell r="AG28">
            <v>97.965460200216413</v>
          </cell>
        </row>
        <row r="29">
          <cell r="A29">
            <v>40205</v>
          </cell>
          <cell r="B29">
            <v>12.993907</v>
          </cell>
          <cell r="C29">
            <v>56.63</v>
          </cell>
          <cell r="D29">
            <v>53.840992</v>
          </cell>
          <cell r="E29">
            <v>31.029855999999999</v>
          </cell>
          <cell r="F29">
            <v>72.19</v>
          </cell>
          <cell r="G29">
            <v>0.97529719999999998</v>
          </cell>
          <cell r="H29">
            <v>19.18</v>
          </cell>
          <cell r="I29">
            <v>30.175000000000001</v>
          </cell>
          <cell r="J29">
            <v>26.335000000000001</v>
          </cell>
          <cell r="K29">
            <v>4.1788550000000004</v>
          </cell>
          <cell r="L29">
            <v>2.2200000000000002</v>
          </cell>
          <cell r="M29">
            <v>16.809999999999999</v>
          </cell>
          <cell r="N29">
            <v>7.7734813999999997</v>
          </cell>
          <cell r="O29">
            <v>10.407603</v>
          </cell>
          <cell r="Q29">
            <v>94.002011645872045</v>
          </cell>
          <cell r="R29">
            <v>93.789334216628021</v>
          </cell>
          <cell r="S29">
            <v>103.34695143627349</v>
          </cell>
          <cell r="T29">
            <v>113.50587134980725</v>
          </cell>
          <cell r="U29">
            <v>96.459112773917681</v>
          </cell>
          <cell r="V29">
            <v>94.432302698565962</v>
          </cell>
          <cell r="W29">
            <v>98.057259713701441</v>
          </cell>
          <cell r="X29">
            <v>84.928229665071768</v>
          </cell>
          <cell r="Y29">
            <v>100.76525731777311</v>
          </cell>
          <cell r="Z29">
            <v>91.647485966745663</v>
          </cell>
          <cell r="AA29">
            <v>108.82352941176472</v>
          </cell>
          <cell r="AB29">
            <v>91.657579062159215</v>
          </cell>
          <cell r="AC29">
            <v>95.109550289256802</v>
          </cell>
          <cell r="AD29">
            <v>98.654351843768325</v>
          </cell>
          <cell r="AF29">
            <v>97.617910438190009</v>
          </cell>
          <cell r="AG29">
            <v>96.881951066512556</v>
          </cell>
        </row>
        <row r="30">
          <cell r="A30">
            <v>40206</v>
          </cell>
          <cell r="B30">
            <v>12.947317999999999</v>
          </cell>
          <cell r="C30">
            <v>56.05</v>
          </cell>
          <cell r="D30">
            <v>56.154784999999997</v>
          </cell>
          <cell r="E30">
            <v>31.135325999999999</v>
          </cell>
          <cell r="F30">
            <v>71.040000000000006</v>
          </cell>
          <cell r="G30">
            <v>0.99048703999999999</v>
          </cell>
          <cell r="H30">
            <v>18.57</v>
          </cell>
          <cell r="I30">
            <v>30.95</v>
          </cell>
          <cell r="J30">
            <v>26.05</v>
          </cell>
          <cell r="K30">
            <v>4.2798824</v>
          </cell>
          <cell r="L30">
            <v>2.21</v>
          </cell>
          <cell r="M30">
            <v>16.7</v>
          </cell>
          <cell r="N30">
            <v>7.6540889999999999</v>
          </cell>
          <cell r="O30">
            <v>10.474016000000001</v>
          </cell>
          <cell r="Q30">
            <v>93.664972161091256</v>
          </cell>
          <cell r="R30">
            <v>92.828751242133151</v>
          </cell>
          <cell r="S30">
            <v>107.78824131452443</v>
          </cell>
          <cell r="T30">
            <v>113.89167604871608</v>
          </cell>
          <cell r="U30">
            <v>94.922501336183856</v>
          </cell>
          <cell r="V30">
            <v>95.90304573855704</v>
          </cell>
          <cell r="W30">
            <v>94.938650306748471</v>
          </cell>
          <cell r="X30">
            <v>87.109484942302274</v>
          </cell>
          <cell r="Y30">
            <v>99.674765639946429</v>
          </cell>
          <cell r="Z30">
            <v>93.863142462067174</v>
          </cell>
          <cell r="AA30">
            <v>108.33333333333333</v>
          </cell>
          <cell r="AB30">
            <v>91.057797164667392</v>
          </cell>
          <cell r="AC30">
            <v>93.648768833993387</v>
          </cell>
          <cell r="AD30">
            <v>99.283885029171373</v>
          </cell>
          <cell r="AF30">
            <v>97.831363474189232</v>
          </cell>
          <cell r="AG30">
            <v>96.466326931582387</v>
          </cell>
        </row>
        <row r="31">
          <cell r="A31">
            <v>40207</v>
          </cell>
          <cell r="B31">
            <v>12.612781</v>
          </cell>
          <cell r="C31">
            <v>55.67</v>
          </cell>
          <cell r="D31">
            <v>55.816006000000002</v>
          </cell>
          <cell r="E31">
            <v>29.893553000000001</v>
          </cell>
          <cell r="F31">
            <v>71.099999999999994</v>
          </cell>
          <cell r="G31">
            <v>0.98308110000000004</v>
          </cell>
          <cell r="H31">
            <v>18.899999999999999</v>
          </cell>
          <cell r="I31">
            <v>32.56</v>
          </cell>
          <cell r="J31">
            <v>25.57</v>
          </cell>
          <cell r="K31">
            <v>4.1598176999999996</v>
          </cell>
          <cell r="L31">
            <v>2.2000000000000002</v>
          </cell>
          <cell r="M31">
            <v>17.059999999999999</v>
          </cell>
          <cell r="N31">
            <v>7.7241635000000004</v>
          </cell>
          <cell r="O31">
            <v>10.414662</v>
          </cell>
          <cell r="Q31">
            <v>91.244826244241537</v>
          </cell>
          <cell r="R31">
            <v>92.199403776084793</v>
          </cell>
          <cell r="S31">
            <v>107.13796026359897</v>
          </cell>
          <cell r="T31">
            <v>109.3493241156725</v>
          </cell>
          <cell r="U31">
            <v>95.002672367717793</v>
          </cell>
          <cell r="V31">
            <v>95.185972042613471</v>
          </cell>
          <cell r="W31">
            <v>96.625766871165638</v>
          </cell>
          <cell r="X31">
            <v>91.640866873065022</v>
          </cell>
          <cell r="Y31">
            <v>97.838148077290981</v>
          </cell>
          <cell r="Z31">
            <v>91.229974307548389</v>
          </cell>
          <cell r="AA31">
            <v>107.84313725490198</v>
          </cell>
          <cell r="AB31">
            <v>93.020719738276981</v>
          </cell>
          <cell r="AC31">
            <v>94.506139404371879</v>
          </cell>
          <cell r="AD31">
            <v>98.721264568020501</v>
          </cell>
          <cell r="AF31">
            <v>97.359897661014827</v>
          </cell>
          <cell r="AG31">
            <v>96.61370198619619</v>
          </cell>
        </row>
        <row r="32">
          <cell r="A32">
            <v>40208</v>
          </cell>
          <cell r="B32">
            <v>12.612781</v>
          </cell>
          <cell r="C32">
            <v>55.67</v>
          </cell>
          <cell r="D32">
            <v>55.816006000000002</v>
          </cell>
          <cell r="E32">
            <v>29.893553000000001</v>
          </cell>
          <cell r="F32">
            <v>71.099999999999994</v>
          </cell>
          <cell r="G32">
            <v>0.98308110000000004</v>
          </cell>
          <cell r="H32">
            <v>18.899999999999999</v>
          </cell>
          <cell r="I32">
            <v>32.56</v>
          </cell>
          <cell r="J32">
            <v>25.57</v>
          </cell>
          <cell r="K32">
            <v>4.1598176999999996</v>
          </cell>
          <cell r="L32">
            <v>2.2000000000000002</v>
          </cell>
          <cell r="M32">
            <v>17.059999999999999</v>
          </cell>
          <cell r="N32">
            <v>7.7241635000000004</v>
          </cell>
          <cell r="O32">
            <v>10.414662</v>
          </cell>
          <cell r="Q32">
            <v>91.244826244241537</v>
          </cell>
          <cell r="R32">
            <v>92.199403776084793</v>
          </cell>
          <cell r="S32">
            <v>107.13796026359897</v>
          </cell>
          <cell r="T32">
            <v>109.3493241156725</v>
          </cell>
          <cell r="U32">
            <v>95.002672367717793</v>
          </cell>
          <cell r="V32">
            <v>95.185972042613471</v>
          </cell>
          <cell r="W32">
            <v>96.625766871165638</v>
          </cell>
          <cell r="X32">
            <v>91.640866873065022</v>
          </cell>
          <cell r="Y32">
            <v>97.838148077290981</v>
          </cell>
          <cell r="Z32">
            <v>91.229974307548389</v>
          </cell>
          <cell r="AA32">
            <v>107.84313725490198</v>
          </cell>
          <cell r="AB32">
            <v>93.020719738276981</v>
          </cell>
          <cell r="AC32">
            <v>94.506139404371879</v>
          </cell>
          <cell r="AD32">
            <v>98.721264568020501</v>
          </cell>
          <cell r="AF32">
            <v>97.359897661014827</v>
          </cell>
          <cell r="AG32">
            <v>96.61370198619619</v>
          </cell>
        </row>
        <row r="33">
          <cell r="A33">
            <v>40209</v>
          </cell>
          <cell r="B33">
            <v>12.612781</v>
          </cell>
          <cell r="C33">
            <v>55.67</v>
          </cell>
          <cell r="D33">
            <v>55.816006000000002</v>
          </cell>
          <cell r="E33">
            <v>29.893553000000001</v>
          </cell>
          <cell r="F33">
            <v>71.099999999999994</v>
          </cell>
          <cell r="G33">
            <v>0.98308110000000004</v>
          </cell>
          <cell r="H33">
            <v>18.899999999999999</v>
          </cell>
          <cell r="I33">
            <v>32.56</v>
          </cell>
          <cell r="J33">
            <v>25.57</v>
          </cell>
          <cell r="K33">
            <v>4.1598176999999996</v>
          </cell>
          <cell r="L33">
            <v>2.2000000000000002</v>
          </cell>
          <cell r="M33">
            <v>17.059999999999999</v>
          </cell>
          <cell r="N33">
            <v>7.7241635000000004</v>
          </cell>
          <cell r="O33">
            <v>10.414662</v>
          </cell>
          <cell r="Q33">
            <v>91.244826244241537</v>
          </cell>
          <cell r="R33">
            <v>92.199403776084793</v>
          </cell>
          <cell r="S33">
            <v>107.13796026359897</v>
          </cell>
          <cell r="T33">
            <v>109.3493241156725</v>
          </cell>
          <cell r="U33">
            <v>95.002672367717793</v>
          </cell>
          <cell r="V33">
            <v>95.185972042613471</v>
          </cell>
          <cell r="W33">
            <v>96.625766871165638</v>
          </cell>
          <cell r="X33">
            <v>91.640866873065022</v>
          </cell>
          <cell r="Y33">
            <v>97.838148077290981</v>
          </cell>
          <cell r="Z33">
            <v>91.229974307548389</v>
          </cell>
          <cell r="AA33">
            <v>107.84313725490198</v>
          </cell>
          <cell r="AB33">
            <v>93.020719738276981</v>
          </cell>
          <cell r="AC33">
            <v>94.506139404371879</v>
          </cell>
          <cell r="AD33">
            <v>98.721264568020501</v>
          </cell>
          <cell r="AF33">
            <v>97.359897661014827</v>
          </cell>
          <cell r="AG33">
            <v>96.61370198619619</v>
          </cell>
        </row>
        <row r="34">
          <cell r="A34">
            <v>40210</v>
          </cell>
          <cell r="B34">
            <v>12.746661</v>
          </cell>
          <cell r="C34">
            <v>56.44</v>
          </cell>
          <cell r="D34">
            <v>55.962542999999997</v>
          </cell>
          <cell r="E34">
            <v>30.492977</v>
          </cell>
          <cell r="F34">
            <v>71.599999999999994</v>
          </cell>
          <cell r="G34">
            <v>0.98379225000000003</v>
          </cell>
          <cell r="H34">
            <v>18.809999999999999</v>
          </cell>
          <cell r="I34">
            <v>31.67</v>
          </cell>
          <cell r="J34">
            <v>25.734999999999999</v>
          </cell>
          <cell r="K34">
            <v>4.2518399999999996</v>
          </cell>
          <cell r="L34">
            <v>2.27</v>
          </cell>
          <cell r="M34">
            <v>17.13</v>
          </cell>
          <cell r="N34">
            <v>7.8474139999999997</v>
          </cell>
          <cell r="O34">
            <v>10.270545</v>
          </cell>
          <cell r="Q34">
            <v>92.213356288295984</v>
          </cell>
          <cell r="R34">
            <v>93.474660483603827</v>
          </cell>
          <cell r="S34">
            <v>107.4192357687497</v>
          </cell>
          <cell r="T34">
            <v>111.54199118534845</v>
          </cell>
          <cell r="U34">
            <v>95.670764297167281</v>
          </cell>
          <cell r="V34">
            <v>95.254828522529621</v>
          </cell>
          <cell r="W34">
            <v>96.165644171779135</v>
          </cell>
          <cell r="X34">
            <v>89.135941457922883</v>
          </cell>
          <cell r="Y34">
            <v>98.469485364453789</v>
          </cell>
          <cell r="Z34">
            <v>93.248137763298274</v>
          </cell>
          <cell r="AA34">
            <v>111.27450980392157</v>
          </cell>
          <cell r="AB34">
            <v>93.402399127589959</v>
          </cell>
          <cell r="AC34">
            <v>96.014125212111253</v>
          </cell>
          <cell r="AD34">
            <v>97.35517006723407</v>
          </cell>
          <cell r="AF34">
            <v>98.105912852888366</v>
          </cell>
          <cell r="AG34">
            <v>96.684647639672662</v>
          </cell>
        </row>
        <row r="35">
          <cell r="A35">
            <v>40211</v>
          </cell>
          <cell r="B35">
            <v>12.6595955</v>
          </cell>
          <cell r="C35">
            <v>57</v>
          </cell>
          <cell r="D35">
            <v>57.221912000000003</v>
          </cell>
          <cell r="E35">
            <v>30.160485999999999</v>
          </cell>
          <cell r="F35">
            <v>72.599999999999994</v>
          </cell>
          <cell r="G35">
            <v>0.99318949999999995</v>
          </cell>
          <cell r="H35">
            <v>19.024999999999999</v>
          </cell>
          <cell r="I35">
            <v>31.42</v>
          </cell>
          <cell r="J35">
            <v>26.105</v>
          </cell>
          <cell r="K35">
            <v>4.1550349999999998</v>
          </cell>
          <cell r="L35">
            <v>2.5</v>
          </cell>
          <cell r="M35">
            <v>17.149999999999999</v>
          </cell>
          <cell r="N35">
            <v>8.2925500000000003</v>
          </cell>
          <cell r="O35">
            <v>10.277324</v>
          </cell>
          <cell r="Q35">
            <v>91.583497066973734</v>
          </cell>
          <cell r="R35">
            <v>94.402119907254061</v>
          </cell>
          <cell r="S35">
            <v>109.83657508677989</v>
          </cell>
          <cell r="T35">
            <v>110.32575348605107</v>
          </cell>
          <cell r="U35">
            <v>97.006948156066258</v>
          </cell>
          <cell r="V35">
            <v>96.164709076410119</v>
          </cell>
          <cell r="W35">
            <v>97.264826175869118</v>
          </cell>
          <cell r="X35">
            <v>88.432310723332392</v>
          </cell>
          <cell r="Y35">
            <v>99.885211402334022</v>
          </cell>
          <cell r="Z35">
            <v>91.12508374993557</v>
          </cell>
          <cell r="AA35">
            <v>122.54901960784315</v>
          </cell>
          <cell r="AB35">
            <v>93.511450381679381</v>
          </cell>
          <cell r="AC35">
            <v>101.46042174246104</v>
          </cell>
          <cell r="AD35">
            <v>97.419428653111041</v>
          </cell>
          <cell r="AF35">
            <v>99.340625401710724</v>
          </cell>
          <cell r="AG35">
            <v>99.439925197786039</v>
          </cell>
        </row>
        <row r="36">
          <cell r="A36">
            <v>40212</v>
          </cell>
          <cell r="B36">
            <v>12.736465000000001</v>
          </cell>
          <cell r="C36">
            <v>56.48</v>
          </cell>
          <cell r="D36">
            <v>56.831924000000001</v>
          </cell>
          <cell r="E36">
            <v>30.570518</v>
          </cell>
          <cell r="F36">
            <v>71.8</v>
          </cell>
          <cell r="G36">
            <v>0.99164180000000002</v>
          </cell>
          <cell r="H36">
            <v>19.18</v>
          </cell>
          <cell r="I36">
            <v>31.05</v>
          </cell>
          <cell r="J36">
            <v>26.08</v>
          </cell>
          <cell r="K36">
            <v>4.1159452999999999</v>
          </cell>
          <cell r="L36">
            <v>2.46</v>
          </cell>
          <cell r="M36">
            <v>17.059999999999999</v>
          </cell>
          <cell r="N36">
            <v>8.3428135000000001</v>
          </cell>
          <cell r="O36">
            <v>10.23349</v>
          </cell>
          <cell r="Q36">
            <v>92.139595216222631</v>
          </cell>
          <cell r="R36">
            <v>93.540907585293127</v>
          </cell>
          <cell r="S36">
            <v>109.08799915235564</v>
          </cell>
          <cell r="T36">
            <v>111.82563281005775</v>
          </cell>
          <cell r="U36">
            <v>95.938001068947074</v>
          </cell>
          <cell r="V36">
            <v>96.014854370699325</v>
          </cell>
          <cell r="W36">
            <v>98.057259713701441</v>
          </cell>
          <cell r="X36">
            <v>87.390937236138484</v>
          </cell>
          <cell r="Y36">
            <v>99.789554237612393</v>
          </cell>
          <cell r="Z36">
            <v>90.267798026407405</v>
          </cell>
          <cell r="AA36">
            <v>120.58823529411764</v>
          </cell>
          <cell r="AB36">
            <v>93.020719738276981</v>
          </cell>
          <cell r="AC36">
            <v>102.07540216564234</v>
          </cell>
          <cell r="AD36">
            <v>97.003923290471846</v>
          </cell>
          <cell r="AF36">
            <v>98.971791204152495</v>
          </cell>
          <cell r="AG36">
            <v>99.539662728057095</v>
          </cell>
        </row>
        <row r="37">
          <cell r="A37">
            <v>40213</v>
          </cell>
          <cell r="B37">
            <v>12.443592000000001</v>
          </cell>
          <cell r="C37">
            <v>55.43</v>
          </cell>
          <cell r="D37">
            <v>60.780518000000001</v>
          </cell>
          <cell r="E37">
            <v>30.877388</v>
          </cell>
          <cell r="F37">
            <v>70.540000000000006</v>
          </cell>
          <cell r="G37">
            <v>0.97306440000000005</v>
          </cell>
          <cell r="H37">
            <v>18.920000000000002</v>
          </cell>
          <cell r="I37">
            <v>32.6</v>
          </cell>
          <cell r="J37">
            <v>25.465</v>
          </cell>
          <cell r="K37">
            <v>4.0868659999999997</v>
          </cell>
          <cell r="L37">
            <v>2.19</v>
          </cell>
          <cell r="M37">
            <v>16.149999999999999</v>
          </cell>
          <cell r="N37">
            <v>7.7420726000000002</v>
          </cell>
          <cell r="O37">
            <v>9.5079010000000004</v>
          </cell>
          <cell r="Q37">
            <v>90.020859784549828</v>
          </cell>
          <cell r="R37">
            <v>91.801921165948983</v>
          </cell>
          <cell r="S37">
            <v>116.6672642661849</v>
          </cell>
          <cell r="T37">
            <v>112.94814999934523</v>
          </cell>
          <cell r="U37">
            <v>94.254409406734368</v>
          </cell>
          <cell r="V37">
            <v>94.216113781520619</v>
          </cell>
          <cell r="W37">
            <v>96.728016359918215</v>
          </cell>
          <cell r="X37">
            <v>91.753447790599495</v>
          </cell>
          <cell r="Y37">
            <v>97.436387985460101</v>
          </cell>
          <cell r="Z37">
            <v>89.630052821399616</v>
          </cell>
          <cell r="AA37">
            <v>107.35294117647058</v>
          </cell>
          <cell r="AB37">
            <v>88.05888767720829</v>
          </cell>
          <cell r="AC37">
            <v>94.725259559092436</v>
          </cell>
          <cell r="AD37">
            <v>90.126017542148446</v>
          </cell>
          <cell r="AF37">
            <v>97.572371017945031</v>
          </cell>
          <cell r="AG37">
            <v>92.425638550620448</v>
          </cell>
        </row>
        <row r="38">
          <cell r="A38">
            <v>40214</v>
          </cell>
          <cell r="B38">
            <v>12.478343000000001</v>
          </cell>
          <cell r="C38">
            <v>55.6</v>
          </cell>
          <cell r="D38">
            <v>61.548789999999997</v>
          </cell>
          <cell r="E38">
            <v>30.528199999999998</v>
          </cell>
          <cell r="F38">
            <v>70.64</v>
          </cell>
          <cell r="G38">
            <v>0.93549979999999999</v>
          </cell>
          <cell r="H38">
            <v>19</v>
          </cell>
          <cell r="I38">
            <v>32.39</v>
          </cell>
          <cell r="J38">
            <v>27.45</v>
          </cell>
          <cell r="K38">
            <v>4.0037929999999999</v>
          </cell>
          <cell r="L38">
            <v>2.2000000000000002</v>
          </cell>
          <cell r="M38">
            <v>15.93</v>
          </cell>
          <cell r="N38">
            <v>7.6853337000000002</v>
          </cell>
          <cell r="O38">
            <v>9.4346680000000003</v>
          </cell>
          <cell r="Q38">
            <v>90.27225945261776</v>
          </cell>
          <cell r="R38">
            <v>92.083471348128526</v>
          </cell>
          <cell r="S38">
            <v>118.14195048804812</v>
          </cell>
          <cell r="T38">
            <v>111.6708353961161</v>
          </cell>
          <cell r="U38">
            <v>94.388027792624257</v>
          </cell>
          <cell r="V38">
            <v>90.578954074766045</v>
          </cell>
          <cell r="W38">
            <v>97.137014314928422</v>
          </cell>
          <cell r="X38">
            <v>91.162397973543492</v>
          </cell>
          <cell r="Y38">
            <v>105.03156686435813</v>
          </cell>
          <cell r="Z38">
            <v>87.808158641841956</v>
          </cell>
          <cell r="AA38">
            <v>107.84313725490198</v>
          </cell>
          <cell r="AB38">
            <v>86.859323882224643</v>
          </cell>
          <cell r="AC38">
            <v>94.031051779434378</v>
          </cell>
          <cell r="AD38">
            <v>89.431837129177779</v>
          </cell>
          <cell r="AF38">
            <v>97.748091457008272</v>
          </cell>
          <cell r="AG38">
            <v>91.731444454306086</v>
          </cell>
        </row>
        <row r="39">
          <cell r="A39">
            <v>40215</v>
          </cell>
          <cell r="B39">
            <v>12.478343000000001</v>
          </cell>
          <cell r="C39">
            <v>55.6</v>
          </cell>
          <cell r="D39">
            <v>61.548789999999997</v>
          </cell>
          <cell r="E39">
            <v>30.528199999999998</v>
          </cell>
          <cell r="F39">
            <v>70.64</v>
          </cell>
          <cell r="G39">
            <v>0.93549979999999999</v>
          </cell>
          <cell r="H39">
            <v>19</v>
          </cell>
          <cell r="I39">
            <v>32.39</v>
          </cell>
          <cell r="J39">
            <v>27.45</v>
          </cell>
          <cell r="K39">
            <v>4.0037929999999999</v>
          </cell>
          <cell r="L39">
            <v>2.2000000000000002</v>
          </cell>
          <cell r="M39">
            <v>15.93</v>
          </cell>
          <cell r="N39">
            <v>7.6853337000000002</v>
          </cell>
          <cell r="O39">
            <v>9.4346680000000003</v>
          </cell>
          <cell r="Q39">
            <v>90.27225945261776</v>
          </cell>
          <cell r="R39">
            <v>92.083471348128526</v>
          </cell>
          <cell r="S39">
            <v>118.14195048804812</v>
          </cell>
          <cell r="T39">
            <v>111.6708353961161</v>
          </cell>
          <cell r="U39">
            <v>94.388027792624257</v>
          </cell>
          <cell r="V39">
            <v>90.578954074766045</v>
          </cell>
          <cell r="W39">
            <v>97.137014314928422</v>
          </cell>
          <cell r="X39">
            <v>91.162397973543492</v>
          </cell>
          <cell r="Y39">
            <v>105.03156686435813</v>
          </cell>
          <cell r="Z39">
            <v>87.808158641841956</v>
          </cell>
          <cell r="AA39">
            <v>107.84313725490198</v>
          </cell>
          <cell r="AB39">
            <v>86.859323882224643</v>
          </cell>
          <cell r="AC39">
            <v>94.031051779434378</v>
          </cell>
          <cell r="AD39">
            <v>89.431837129177779</v>
          </cell>
          <cell r="AF39">
            <v>97.748091457008272</v>
          </cell>
          <cell r="AG39">
            <v>91.731444454306086</v>
          </cell>
        </row>
        <row r="40">
          <cell r="A40">
            <v>40216</v>
          </cell>
          <cell r="B40">
            <v>12.478343000000001</v>
          </cell>
          <cell r="C40">
            <v>55.6</v>
          </cell>
          <cell r="D40">
            <v>61.548789999999997</v>
          </cell>
          <cell r="E40">
            <v>30.528199999999998</v>
          </cell>
          <cell r="F40">
            <v>70.64</v>
          </cell>
          <cell r="G40">
            <v>0.93549979999999999</v>
          </cell>
          <cell r="H40">
            <v>19</v>
          </cell>
          <cell r="I40">
            <v>32.39</v>
          </cell>
          <cell r="J40">
            <v>27.45</v>
          </cell>
          <cell r="K40">
            <v>4.0037929999999999</v>
          </cell>
          <cell r="L40">
            <v>2.2000000000000002</v>
          </cell>
          <cell r="M40">
            <v>15.93</v>
          </cell>
          <cell r="N40">
            <v>7.6853337000000002</v>
          </cell>
          <cell r="O40">
            <v>9.4346680000000003</v>
          </cell>
          <cell r="Q40">
            <v>90.27225945261776</v>
          </cell>
          <cell r="R40">
            <v>92.083471348128526</v>
          </cell>
          <cell r="S40">
            <v>118.14195048804812</v>
          </cell>
          <cell r="T40">
            <v>111.6708353961161</v>
          </cell>
          <cell r="U40">
            <v>94.388027792624257</v>
          </cell>
          <cell r="V40">
            <v>90.578954074766045</v>
          </cell>
          <cell r="W40">
            <v>97.137014314928422</v>
          </cell>
          <cell r="X40">
            <v>91.162397973543492</v>
          </cell>
          <cell r="Y40">
            <v>105.03156686435813</v>
          </cell>
          <cell r="Z40">
            <v>87.808158641841956</v>
          </cell>
          <cell r="AA40">
            <v>107.84313725490198</v>
          </cell>
          <cell r="AB40">
            <v>86.859323882224643</v>
          </cell>
          <cell r="AC40">
            <v>94.031051779434378</v>
          </cell>
          <cell r="AD40">
            <v>89.431837129177779</v>
          </cell>
          <cell r="AF40">
            <v>97.748091457008272</v>
          </cell>
          <cell r="AG40">
            <v>91.731444454306086</v>
          </cell>
        </row>
        <row r="41">
          <cell r="A41">
            <v>40217</v>
          </cell>
          <cell r="B41">
            <v>12.69403</v>
          </cell>
          <cell r="C41">
            <v>55</v>
          </cell>
          <cell r="D41">
            <v>60.395539999999997</v>
          </cell>
          <cell r="E41">
            <v>29.077256999999999</v>
          </cell>
          <cell r="F41">
            <v>70.14</v>
          </cell>
          <cell r="G41">
            <v>0.94916690000000004</v>
          </cell>
          <cell r="H41">
            <v>18.975000000000001</v>
          </cell>
          <cell r="I41">
            <v>31.25</v>
          </cell>
          <cell r="J41">
            <v>27.42</v>
          </cell>
          <cell r="K41">
            <v>4.071834</v>
          </cell>
          <cell r="L41">
            <v>2.25</v>
          </cell>
          <cell r="M41">
            <v>15.52</v>
          </cell>
          <cell r="N41">
            <v>7.9067273</v>
          </cell>
          <cell r="O41">
            <v>9.5845610000000008</v>
          </cell>
          <cell r="Q41">
            <v>91.832607074457997</v>
          </cell>
          <cell r="R41">
            <v>91.089764822788993</v>
          </cell>
          <cell r="S41">
            <v>115.92830494927568</v>
          </cell>
          <cell r="T41">
            <v>106.36334864871053</v>
          </cell>
          <cell r="U41">
            <v>93.719935863174769</v>
          </cell>
          <cell r="V41">
            <v>91.902259139326446</v>
          </cell>
          <cell r="W41">
            <v>97.00920245398774</v>
          </cell>
          <cell r="X41">
            <v>87.953841823810862</v>
          </cell>
          <cell r="Y41">
            <v>104.91677826669216</v>
          </cell>
          <cell r="Z41">
            <v>89.300382371227954</v>
          </cell>
          <cell r="AA41">
            <v>110.29411764705883</v>
          </cell>
          <cell r="AB41">
            <v>84.623773173391498</v>
          </cell>
          <cell r="AC41">
            <v>96.739831108721717</v>
          </cell>
          <cell r="AD41">
            <v>90.852682713018552</v>
          </cell>
          <cell r="AF41">
            <v>97.077859686158618</v>
          </cell>
          <cell r="AG41">
            <v>93.796256910870142</v>
          </cell>
        </row>
        <row r="42">
          <cell r="A42">
            <v>40218</v>
          </cell>
          <cell r="B42">
            <v>12.830894000000001</v>
          </cell>
          <cell r="C42">
            <v>55.68</v>
          </cell>
          <cell r="D42">
            <v>60.409443000000003</v>
          </cell>
          <cell r="E42">
            <v>28.783981000000001</v>
          </cell>
          <cell r="F42">
            <v>70.150000000000006</v>
          </cell>
          <cell r="G42">
            <v>0.95191084999999998</v>
          </cell>
          <cell r="H42">
            <v>19.175000000000001</v>
          </cell>
          <cell r="I42">
            <v>31.34</v>
          </cell>
          <cell r="J42">
            <v>27.135000000000002</v>
          </cell>
          <cell r="K42">
            <v>4.0412955000000004</v>
          </cell>
          <cell r="L42">
            <v>2.35</v>
          </cell>
          <cell r="M42">
            <v>15.97</v>
          </cell>
          <cell r="N42">
            <v>8.0086300000000001</v>
          </cell>
          <cell r="O42">
            <v>9.9770800000000008</v>
          </cell>
          <cell r="Q42">
            <v>92.822724313399334</v>
          </cell>
          <cell r="R42">
            <v>92.215965551507111</v>
          </cell>
          <cell r="S42">
            <v>115.95499154275115</v>
          </cell>
          <cell r="T42">
            <v>105.29055772354525</v>
          </cell>
          <cell r="U42">
            <v>93.73329770176376</v>
          </cell>
          <cell r="V42">
            <v>92.167939710325442</v>
          </cell>
          <cell r="W42">
            <v>98.031697341513308</v>
          </cell>
          <cell r="X42">
            <v>88.207148888263433</v>
          </cell>
          <cell r="Y42">
            <v>103.8262865888655</v>
          </cell>
          <cell r="Z42">
            <v>88.630635095910819</v>
          </cell>
          <cell r="AA42">
            <v>115.19607843137256</v>
          </cell>
          <cell r="AB42">
            <v>87.077426390403488</v>
          </cell>
          <cell r="AC42">
            <v>97.986623822506445</v>
          </cell>
          <cell r="AD42">
            <v>94.573396073372919</v>
          </cell>
          <cell r="AF42">
            <v>97.762895773301764</v>
          </cell>
          <cell r="AG42">
            <v>96.280009947939675</v>
          </cell>
        </row>
        <row r="43">
          <cell r="A43">
            <v>40219</v>
          </cell>
          <cell r="B43">
            <v>12.854134</v>
          </cell>
          <cell r="C43">
            <v>55.76</v>
          </cell>
          <cell r="D43">
            <v>60.218170000000001</v>
          </cell>
          <cell r="E43">
            <v>28.495104000000001</v>
          </cell>
          <cell r="F43">
            <v>70.97</v>
          </cell>
          <cell r="G43">
            <v>0.95862406</v>
          </cell>
          <cell r="H43">
            <v>19.350000000000001</v>
          </cell>
          <cell r="I43">
            <v>31.29</v>
          </cell>
          <cell r="J43">
            <v>27.14</v>
          </cell>
          <cell r="K43">
            <v>4.0403694999999997</v>
          </cell>
          <cell r="L43">
            <v>2.39</v>
          </cell>
          <cell r="M43">
            <v>15.74</v>
          </cell>
          <cell r="N43">
            <v>8.3191900000000008</v>
          </cell>
          <cell r="O43">
            <v>10.205017</v>
          </cell>
          <cell r="Q43">
            <v>92.990849785641842</v>
          </cell>
          <cell r="R43">
            <v>92.34845975488571</v>
          </cell>
          <cell r="S43">
            <v>115.58784597748981</v>
          </cell>
          <cell r="T43">
            <v>104.23385815014348</v>
          </cell>
          <cell r="U43">
            <v>94.828968466060928</v>
          </cell>
          <cell r="V43">
            <v>92.817940426824009</v>
          </cell>
          <cell r="W43">
            <v>98.926380368098179</v>
          </cell>
          <cell r="X43">
            <v>88.066422741345335</v>
          </cell>
          <cell r="Y43">
            <v>103.84541802180982</v>
          </cell>
          <cell r="Z43">
            <v>88.610326764560426</v>
          </cell>
          <cell r="AA43">
            <v>117.15686274509804</v>
          </cell>
          <cell r="AB43">
            <v>85.823336968375145</v>
          </cell>
          <cell r="AC43">
            <v>101.78636558786678</v>
          </cell>
          <cell r="AD43">
            <v>96.734025854909817</v>
          </cell>
          <cell r="AF43">
            <v>97.936389180861056</v>
          </cell>
          <cell r="AG43">
            <v>99.2601957213883</v>
          </cell>
        </row>
        <row r="44">
          <cell r="A44">
            <v>40220</v>
          </cell>
          <cell r="B44">
            <v>13.052269000000001</v>
          </cell>
          <cell r="C44">
            <v>55.9</v>
          </cell>
          <cell r="D44">
            <v>60.258409999999998</v>
          </cell>
          <cell r="E44">
            <v>28.514147000000001</v>
          </cell>
          <cell r="F44">
            <v>71.56</v>
          </cell>
          <cell r="G44">
            <v>0.94039459999999997</v>
          </cell>
          <cell r="H44">
            <v>19.71</v>
          </cell>
          <cell r="I44">
            <v>31.41</v>
          </cell>
          <cell r="J44">
            <v>27.75</v>
          </cell>
          <cell r="K44">
            <v>4.0943092999999999</v>
          </cell>
          <cell r="L44">
            <v>2.31</v>
          </cell>
          <cell r="M44">
            <v>16.07</v>
          </cell>
          <cell r="N44">
            <v>8.2261659999999992</v>
          </cell>
          <cell r="O44">
            <v>10.078665000000001</v>
          </cell>
          <cell r="Q44">
            <v>94.424220716914078</v>
          </cell>
          <cell r="R44">
            <v>92.580324610798272</v>
          </cell>
          <cell r="S44">
            <v>115.66508603513577</v>
          </cell>
          <cell r="T44">
            <v>104.30351662062154</v>
          </cell>
          <cell r="U44">
            <v>95.617316942811328</v>
          </cell>
          <cell r="V44">
            <v>91.052888825372264</v>
          </cell>
          <cell r="W44">
            <v>100.76687116564418</v>
          </cell>
          <cell r="X44">
            <v>88.404165493948767</v>
          </cell>
          <cell r="Y44">
            <v>106.17945284101779</v>
          </cell>
          <cell r="Z44">
            <v>89.793293645093257</v>
          </cell>
          <cell r="AA44">
            <v>113.23529411764706</v>
          </cell>
          <cell r="AB44">
            <v>87.6226826608506</v>
          </cell>
          <cell r="AC44">
            <v>100.64820491688246</v>
          </cell>
          <cell r="AD44">
            <v>95.536326954964878</v>
          </cell>
          <cell r="AF44">
            <v>98.303759472987906</v>
          </cell>
          <cell r="AG44">
            <v>98.092265935923677</v>
          </cell>
        </row>
        <row r="45">
          <cell r="A45">
            <v>40221</v>
          </cell>
          <cell r="B45">
            <v>13.139564500000001</v>
          </cell>
          <cell r="C45">
            <v>56.07</v>
          </cell>
          <cell r="D45">
            <v>60.222225000000002</v>
          </cell>
          <cell r="E45">
            <v>29.477779999999999</v>
          </cell>
          <cell r="F45">
            <v>71.760000000000005</v>
          </cell>
          <cell r="G45">
            <v>0.99002889999999999</v>
          </cell>
          <cell r="H45">
            <v>19.715</v>
          </cell>
          <cell r="I45">
            <v>31.69</v>
          </cell>
          <cell r="J45">
            <v>27.99</v>
          </cell>
          <cell r="K45">
            <v>4.0829659999999999</v>
          </cell>
          <cell r="L45">
            <v>2.2999999999999998</v>
          </cell>
          <cell r="M45">
            <v>16.29</v>
          </cell>
          <cell r="N45">
            <v>8.2613129999999995</v>
          </cell>
          <cell r="O45">
            <v>9.9307529999999993</v>
          </cell>
          <cell r="Q45">
            <v>95.055743830603618</v>
          </cell>
          <cell r="R45">
            <v>92.861874792977801</v>
          </cell>
          <cell r="S45">
            <v>115.59562948727498</v>
          </cell>
          <cell r="T45">
            <v>107.82844446193761</v>
          </cell>
          <cell r="U45">
            <v>95.884553714591121</v>
          </cell>
          <cell r="V45">
            <v>95.858686731724745</v>
          </cell>
          <cell r="W45">
            <v>100.79243353783231</v>
          </cell>
          <cell r="X45">
            <v>89.192231916690119</v>
          </cell>
          <cell r="Y45">
            <v>107.0977616223455</v>
          </cell>
          <cell r="Z45">
            <v>89.544520972299736</v>
          </cell>
          <cell r="AA45">
            <v>112.74509803921569</v>
          </cell>
          <cell r="AB45">
            <v>88.822246455834247</v>
          </cell>
          <cell r="AC45">
            <v>101.07823300751591</v>
          </cell>
          <cell r="AD45">
            <v>94.134259400128713</v>
          </cell>
          <cell r="AF45">
            <v>99.273268796943952</v>
          </cell>
          <cell r="AG45">
            <v>97.606246203822309</v>
          </cell>
        </row>
        <row r="46">
          <cell r="A46">
            <v>40222</v>
          </cell>
          <cell r="B46">
            <v>13.139564500000001</v>
          </cell>
          <cell r="C46">
            <v>56.07</v>
          </cell>
          <cell r="D46">
            <v>60.222225000000002</v>
          </cell>
          <cell r="E46">
            <v>29.477779999999999</v>
          </cell>
          <cell r="F46">
            <v>71.760000000000005</v>
          </cell>
          <cell r="G46">
            <v>0.99002889999999999</v>
          </cell>
          <cell r="H46">
            <v>19.715</v>
          </cell>
          <cell r="I46">
            <v>31.69</v>
          </cell>
          <cell r="J46">
            <v>27.99</v>
          </cell>
          <cell r="K46">
            <v>4.0829659999999999</v>
          </cell>
          <cell r="L46">
            <v>2.2999999999999998</v>
          </cell>
          <cell r="M46">
            <v>16.29</v>
          </cell>
          <cell r="N46">
            <v>8.2613129999999995</v>
          </cell>
          <cell r="O46">
            <v>9.9307529999999993</v>
          </cell>
          <cell r="Q46">
            <v>95.055743830603618</v>
          </cell>
          <cell r="R46">
            <v>92.861874792977801</v>
          </cell>
          <cell r="S46">
            <v>115.59562948727498</v>
          </cell>
          <cell r="T46">
            <v>107.82844446193761</v>
          </cell>
          <cell r="U46">
            <v>95.884553714591121</v>
          </cell>
          <cell r="V46">
            <v>95.858686731724745</v>
          </cell>
          <cell r="W46">
            <v>100.79243353783231</v>
          </cell>
          <cell r="X46">
            <v>89.192231916690119</v>
          </cell>
          <cell r="Y46">
            <v>107.0977616223455</v>
          </cell>
          <cell r="Z46">
            <v>89.544520972299736</v>
          </cell>
          <cell r="AA46">
            <v>112.74509803921569</v>
          </cell>
          <cell r="AB46">
            <v>88.822246455834247</v>
          </cell>
          <cell r="AC46">
            <v>101.07823300751591</v>
          </cell>
          <cell r="AD46">
            <v>94.134259400128713</v>
          </cell>
          <cell r="AF46">
            <v>99.273268796943952</v>
          </cell>
          <cell r="AG46">
            <v>97.606246203822309</v>
          </cell>
        </row>
        <row r="47">
          <cell r="A47">
            <v>40223</v>
          </cell>
          <cell r="B47">
            <v>13.139564500000001</v>
          </cell>
          <cell r="C47">
            <v>56.07</v>
          </cell>
          <cell r="D47">
            <v>60.222225000000002</v>
          </cell>
          <cell r="E47">
            <v>29.477779999999999</v>
          </cell>
          <cell r="F47">
            <v>71.760000000000005</v>
          </cell>
          <cell r="G47">
            <v>0.99002889999999999</v>
          </cell>
          <cell r="H47">
            <v>19.715</v>
          </cell>
          <cell r="I47">
            <v>31.69</v>
          </cell>
          <cell r="J47">
            <v>27.99</v>
          </cell>
          <cell r="K47">
            <v>4.0829659999999999</v>
          </cell>
          <cell r="L47">
            <v>2.2999999999999998</v>
          </cell>
          <cell r="M47">
            <v>16.29</v>
          </cell>
          <cell r="N47">
            <v>8.2613129999999995</v>
          </cell>
          <cell r="O47">
            <v>9.9307529999999993</v>
          </cell>
          <cell r="Q47">
            <v>95.055743830603618</v>
          </cell>
          <cell r="R47">
            <v>92.861874792977801</v>
          </cell>
          <cell r="S47">
            <v>115.59562948727498</v>
          </cell>
          <cell r="T47">
            <v>107.82844446193761</v>
          </cell>
          <cell r="U47">
            <v>95.884553714591121</v>
          </cell>
          <cell r="V47">
            <v>95.858686731724745</v>
          </cell>
          <cell r="W47">
            <v>100.79243353783231</v>
          </cell>
          <cell r="X47">
            <v>89.192231916690119</v>
          </cell>
          <cell r="Y47">
            <v>107.0977616223455</v>
          </cell>
          <cell r="Z47">
            <v>89.544520972299736</v>
          </cell>
          <cell r="AA47">
            <v>112.74509803921569</v>
          </cell>
          <cell r="AB47">
            <v>88.822246455834247</v>
          </cell>
          <cell r="AC47">
            <v>101.07823300751591</v>
          </cell>
          <cell r="AD47">
            <v>94.134259400128713</v>
          </cell>
          <cell r="AF47">
            <v>99.273268796943952</v>
          </cell>
          <cell r="AG47">
            <v>97.606246203822309</v>
          </cell>
        </row>
        <row r="48">
          <cell r="A48">
            <v>40224</v>
          </cell>
          <cell r="B48">
            <v>13.139564500000001</v>
          </cell>
          <cell r="C48">
            <v>56.07</v>
          </cell>
          <cell r="D48">
            <v>60.222225000000002</v>
          </cell>
          <cell r="E48">
            <v>29.477779999999999</v>
          </cell>
          <cell r="F48">
            <v>71.760000000000005</v>
          </cell>
          <cell r="G48">
            <v>0.99002889999999999</v>
          </cell>
          <cell r="H48">
            <v>19.715</v>
          </cell>
          <cell r="I48">
            <v>31.69</v>
          </cell>
          <cell r="J48">
            <v>27.99</v>
          </cell>
          <cell r="K48">
            <v>4.0829659999999999</v>
          </cell>
          <cell r="L48">
            <v>2.2999999999999998</v>
          </cell>
          <cell r="M48">
            <v>16.29</v>
          </cell>
          <cell r="N48">
            <v>8.2613129999999995</v>
          </cell>
          <cell r="O48">
            <v>9.9307529999999993</v>
          </cell>
          <cell r="Q48">
            <v>95.055743830603618</v>
          </cell>
          <cell r="R48">
            <v>92.861874792977801</v>
          </cell>
          <cell r="S48">
            <v>115.59562948727498</v>
          </cell>
          <cell r="T48">
            <v>107.82844446193761</v>
          </cell>
          <cell r="U48">
            <v>95.884553714591121</v>
          </cell>
          <cell r="V48">
            <v>95.858686731724745</v>
          </cell>
          <cell r="W48">
            <v>100.79243353783231</v>
          </cell>
          <cell r="X48">
            <v>89.192231916690119</v>
          </cell>
          <cell r="Y48">
            <v>107.0977616223455</v>
          </cell>
          <cell r="Z48">
            <v>89.544520972299736</v>
          </cell>
          <cell r="AA48">
            <v>112.74509803921569</v>
          </cell>
          <cell r="AB48">
            <v>88.822246455834247</v>
          </cell>
          <cell r="AC48">
            <v>101.07823300751591</v>
          </cell>
          <cell r="AD48">
            <v>94.134259400128713</v>
          </cell>
          <cell r="AF48">
            <v>99.273268796943952</v>
          </cell>
          <cell r="AG48">
            <v>97.606246203822309</v>
          </cell>
        </row>
        <row r="49">
          <cell r="A49">
            <v>40225</v>
          </cell>
          <cell r="B49">
            <v>12.910726</v>
          </cell>
          <cell r="C49">
            <v>56.69</v>
          </cell>
          <cell r="D49">
            <v>58.390120000000003</v>
          </cell>
          <cell r="E49">
            <v>28.962387</v>
          </cell>
          <cell r="F49">
            <v>72.430000000000007</v>
          </cell>
          <cell r="G49">
            <v>0.99587420000000004</v>
          </cell>
          <cell r="H49">
            <v>19.79</v>
          </cell>
          <cell r="I49">
            <v>32.17</v>
          </cell>
          <cell r="J49">
            <v>27.725000000000001</v>
          </cell>
          <cell r="K49">
            <v>3.8543503000000001</v>
          </cell>
          <cell r="L49">
            <v>2.25</v>
          </cell>
          <cell r="M49">
            <v>16.079999999999998</v>
          </cell>
          <cell r="N49">
            <v>8.3437249999999992</v>
          </cell>
          <cell r="O49">
            <v>10.029819</v>
          </cell>
          <cell r="Q49">
            <v>93.400254119770381</v>
          </cell>
          <cell r="R49">
            <v>93.88870486916197</v>
          </cell>
          <cell r="S49">
            <v>112.07893227521109</v>
          </cell>
          <cell r="T49">
            <v>105.94315915630837</v>
          </cell>
          <cell r="U49">
            <v>96.779796900053455</v>
          </cell>
          <cell r="V49">
            <v>96.424652817717742</v>
          </cell>
          <cell r="W49">
            <v>101.1758691206544</v>
          </cell>
          <cell r="X49">
            <v>90.543202927103863</v>
          </cell>
          <cell r="Y49">
            <v>106.08379567629615</v>
          </cell>
          <cell r="Z49">
            <v>84.530694419924103</v>
          </cell>
          <cell r="AA49">
            <v>110.29411764705883</v>
          </cell>
          <cell r="AB49">
            <v>87.677208287895297</v>
          </cell>
          <cell r="AC49">
            <v>102.0865544860285</v>
          </cell>
          <cell r="AD49">
            <v>95.073312515409413</v>
          </cell>
          <cell r="AF49">
            <v>98.235032351429638</v>
          </cell>
          <cell r="AG49">
            <v>98.579933500718965</v>
          </cell>
        </row>
        <row r="50">
          <cell r="A50">
            <v>40226</v>
          </cell>
          <cell r="B50">
            <v>12.764614</v>
          </cell>
          <cell r="C50">
            <v>57.39</v>
          </cell>
          <cell r="D50">
            <v>58.111378000000002</v>
          </cell>
          <cell r="E50">
            <v>28.923618000000001</v>
          </cell>
          <cell r="F50">
            <v>73.150000000000006</v>
          </cell>
          <cell r="G50">
            <v>0.96745510000000001</v>
          </cell>
          <cell r="H50">
            <v>19.899999999999999</v>
          </cell>
          <cell r="I50">
            <v>32.6</v>
          </cell>
          <cell r="J50">
            <v>27.895</v>
          </cell>
          <cell r="K50">
            <v>3.9220383000000001</v>
          </cell>
          <cell r="L50">
            <v>2.2400000000000002</v>
          </cell>
          <cell r="M50">
            <v>15.92</v>
          </cell>
          <cell r="N50">
            <v>8.4937249999999995</v>
          </cell>
          <cell r="O50">
            <v>10.344920999999999</v>
          </cell>
          <cell r="Q50">
            <v>92.343233939034775</v>
          </cell>
          <cell r="R50">
            <v>95.048029148724737</v>
          </cell>
          <cell r="S50">
            <v>111.54389131725009</v>
          </cell>
          <cell r="T50">
            <v>105.80134383088887</v>
          </cell>
          <cell r="U50">
            <v>97.74184927846072</v>
          </cell>
          <cell r="V50">
            <v>93.672998190163369</v>
          </cell>
          <cell r="W50">
            <v>101.73824130879345</v>
          </cell>
          <cell r="X50">
            <v>91.753447790599495</v>
          </cell>
          <cell r="Y50">
            <v>106.73426439640328</v>
          </cell>
          <cell r="Z50">
            <v>86.015176420404387</v>
          </cell>
          <cell r="AA50">
            <v>109.80392156862746</v>
          </cell>
          <cell r="AB50">
            <v>86.804798255179932</v>
          </cell>
          <cell r="AC50">
            <v>103.92182388583547</v>
          </cell>
          <cell r="AD50">
            <v>98.060185052214962</v>
          </cell>
          <cell r="AF50">
            <v>98.250099620377554</v>
          </cell>
          <cell r="AG50">
            <v>100.99100446902521</v>
          </cell>
        </row>
        <row r="51">
          <cell r="A51">
            <v>40227</v>
          </cell>
          <cell r="B51">
            <v>12.779724999999999</v>
          </cell>
          <cell r="C51">
            <v>57.7</v>
          </cell>
          <cell r="D51">
            <v>57.827618000000001</v>
          </cell>
          <cell r="E51">
            <v>29.133686000000001</v>
          </cell>
          <cell r="F51">
            <v>73.12</v>
          </cell>
          <cell r="G51">
            <v>0.95268565000000005</v>
          </cell>
          <cell r="H51">
            <v>19.899999999999999</v>
          </cell>
          <cell r="I51">
            <v>32.799999999999997</v>
          </cell>
          <cell r="J51">
            <v>28.715</v>
          </cell>
          <cell r="K51">
            <v>3.9655</v>
          </cell>
          <cell r="L51">
            <v>2.2000000000000002</v>
          </cell>
          <cell r="M51">
            <v>16.13</v>
          </cell>
          <cell r="N51">
            <v>8.6987559999999995</v>
          </cell>
          <cell r="O51">
            <v>10.928361000000001</v>
          </cell>
          <cell r="Q51">
            <v>92.452551667565587</v>
          </cell>
          <cell r="R51">
            <v>95.561444186816829</v>
          </cell>
          <cell r="S51">
            <v>110.99921838589776</v>
          </cell>
          <cell r="T51">
            <v>106.56976349041649</v>
          </cell>
          <cell r="U51">
            <v>97.701763762693744</v>
          </cell>
          <cell r="V51">
            <v>92.242959046104176</v>
          </cell>
          <cell r="W51">
            <v>101.73824130879345</v>
          </cell>
          <cell r="X51">
            <v>92.316352378271873</v>
          </cell>
          <cell r="Y51">
            <v>109.87181939927299</v>
          </cell>
          <cell r="Z51">
            <v>86.968345539897868</v>
          </cell>
          <cell r="AA51">
            <v>107.84313725490198</v>
          </cell>
          <cell r="AB51">
            <v>87.949836423118867</v>
          </cell>
          <cell r="AC51">
            <v>106.43040468791428</v>
          </cell>
          <cell r="AD51">
            <v>103.59065110090344</v>
          </cell>
          <cell r="AF51">
            <v>98.517952736979296</v>
          </cell>
          <cell r="AG51">
            <v>105.01052789440885</v>
          </cell>
        </row>
        <row r="52">
          <cell r="A52">
            <v>40228</v>
          </cell>
          <cell r="B52">
            <v>12.799215999999999</v>
          </cell>
          <cell r="C52">
            <v>57.5</v>
          </cell>
          <cell r="D52">
            <v>56.639670000000002</v>
          </cell>
          <cell r="E52">
            <v>28.591618</v>
          </cell>
          <cell r="F52">
            <v>73.98</v>
          </cell>
          <cell r="G52">
            <v>0.94803499999999996</v>
          </cell>
          <cell r="H52">
            <v>19.91</v>
          </cell>
          <cell r="I52">
            <v>32.53</v>
          </cell>
          <cell r="J52">
            <v>28.734999999999999</v>
          </cell>
          <cell r="K52">
            <v>3.8344019999999999</v>
          </cell>
          <cell r="L52">
            <v>2.15</v>
          </cell>
          <cell r="M52">
            <v>16.38</v>
          </cell>
          <cell r="N52">
            <v>8.8241790000000009</v>
          </cell>
          <cell r="O52">
            <v>10.986102000000001</v>
          </cell>
          <cell r="Q52">
            <v>92.59355569422128</v>
          </cell>
          <cell r="R52">
            <v>95.230208678370317</v>
          </cell>
          <cell r="S52">
            <v>108.71897057276649</v>
          </cell>
          <cell r="T52">
            <v>104.586902188358</v>
          </cell>
          <cell r="U52">
            <v>98.850881881346879</v>
          </cell>
          <cell r="V52">
            <v>91.792663906791674</v>
          </cell>
          <cell r="W52">
            <v>101.78936605316974</v>
          </cell>
          <cell r="X52">
            <v>91.55643118491416</v>
          </cell>
          <cell r="Y52">
            <v>109.94834513105032</v>
          </cell>
          <cell r="Z52">
            <v>84.093203398026844</v>
          </cell>
          <cell r="AA52">
            <v>105.3921568627451</v>
          </cell>
          <cell r="AB52">
            <v>89.312977099236633</v>
          </cell>
          <cell r="AC52">
            <v>107.96497131412752</v>
          </cell>
          <cell r="AD52">
            <v>104.13798182919996</v>
          </cell>
          <cell r="AF52">
            <v>97.822138554249776</v>
          </cell>
          <cell r="AG52">
            <v>106.05147657166374</v>
          </cell>
        </row>
        <row r="53">
          <cell r="A53">
            <v>40229</v>
          </cell>
          <cell r="B53">
            <v>12.799215999999999</v>
          </cell>
          <cell r="C53">
            <v>57.5</v>
          </cell>
          <cell r="D53">
            <v>56.639670000000002</v>
          </cell>
          <cell r="E53">
            <v>28.591618</v>
          </cell>
          <cell r="F53">
            <v>73.98</v>
          </cell>
          <cell r="G53">
            <v>0.94803499999999996</v>
          </cell>
          <cell r="H53">
            <v>19.91</v>
          </cell>
          <cell r="I53">
            <v>32.53</v>
          </cell>
          <cell r="J53">
            <v>28.734999999999999</v>
          </cell>
          <cell r="K53">
            <v>3.8344019999999999</v>
          </cell>
          <cell r="L53">
            <v>2.15</v>
          </cell>
          <cell r="M53">
            <v>16.38</v>
          </cell>
          <cell r="N53">
            <v>8.8241790000000009</v>
          </cell>
          <cell r="O53">
            <v>10.986102000000001</v>
          </cell>
          <cell r="Q53">
            <v>92.59355569422128</v>
          </cell>
          <cell r="R53">
            <v>95.230208678370317</v>
          </cell>
          <cell r="S53">
            <v>108.71897057276649</v>
          </cell>
          <cell r="T53">
            <v>104.586902188358</v>
          </cell>
          <cell r="U53">
            <v>98.850881881346879</v>
          </cell>
          <cell r="V53">
            <v>91.792663906791674</v>
          </cell>
          <cell r="W53">
            <v>101.78936605316974</v>
          </cell>
          <cell r="X53">
            <v>91.55643118491416</v>
          </cell>
          <cell r="Y53">
            <v>109.94834513105032</v>
          </cell>
          <cell r="Z53">
            <v>84.093203398026844</v>
          </cell>
          <cell r="AA53">
            <v>105.3921568627451</v>
          </cell>
          <cell r="AB53">
            <v>89.312977099236633</v>
          </cell>
          <cell r="AC53">
            <v>107.96497131412752</v>
          </cell>
          <cell r="AD53">
            <v>104.13798182919996</v>
          </cell>
          <cell r="AF53">
            <v>97.822138554249776</v>
          </cell>
          <cell r="AG53">
            <v>106.05147657166374</v>
          </cell>
        </row>
        <row r="54">
          <cell r="A54">
            <v>40230</v>
          </cell>
          <cell r="B54">
            <v>12.799215999999999</v>
          </cell>
          <cell r="C54">
            <v>57.5</v>
          </cell>
          <cell r="D54">
            <v>56.639670000000002</v>
          </cell>
          <cell r="E54">
            <v>28.591618</v>
          </cell>
          <cell r="F54">
            <v>73.98</v>
          </cell>
          <cell r="G54">
            <v>0.94803499999999996</v>
          </cell>
          <cell r="H54">
            <v>19.91</v>
          </cell>
          <cell r="I54">
            <v>32.53</v>
          </cell>
          <cell r="J54">
            <v>28.734999999999999</v>
          </cell>
          <cell r="K54">
            <v>3.8344019999999999</v>
          </cell>
          <cell r="L54">
            <v>2.15</v>
          </cell>
          <cell r="M54">
            <v>16.38</v>
          </cell>
          <cell r="N54">
            <v>8.8241790000000009</v>
          </cell>
          <cell r="O54">
            <v>10.986102000000001</v>
          </cell>
          <cell r="Q54">
            <v>92.59355569422128</v>
          </cell>
          <cell r="R54">
            <v>95.230208678370317</v>
          </cell>
          <cell r="S54">
            <v>108.71897057276649</v>
          </cell>
          <cell r="T54">
            <v>104.586902188358</v>
          </cell>
          <cell r="U54">
            <v>98.850881881346879</v>
          </cell>
          <cell r="V54">
            <v>91.792663906791674</v>
          </cell>
          <cell r="W54">
            <v>101.78936605316974</v>
          </cell>
          <cell r="X54">
            <v>91.55643118491416</v>
          </cell>
          <cell r="Y54">
            <v>109.94834513105032</v>
          </cell>
          <cell r="Z54">
            <v>84.093203398026844</v>
          </cell>
          <cell r="AA54">
            <v>105.3921568627451</v>
          </cell>
          <cell r="AB54">
            <v>89.312977099236633</v>
          </cell>
          <cell r="AC54">
            <v>107.96497131412752</v>
          </cell>
          <cell r="AD54">
            <v>104.13798182919996</v>
          </cell>
          <cell r="AF54">
            <v>97.822138554249776</v>
          </cell>
          <cell r="AG54">
            <v>106.05147657166374</v>
          </cell>
        </row>
        <row r="55">
          <cell r="A55">
            <v>40231</v>
          </cell>
          <cell r="B55">
            <v>13.033754</v>
          </cell>
          <cell r="C55">
            <v>57.37</v>
          </cell>
          <cell r="D55">
            <v>58.026653000000003</v>
          </cell>
          <cell r="E55">
            <v>29.024296</v>
          </cell>
          <cell r="F55">
            <v>73.97</v>
          </cell>
          <cell r="G55">
            <v>0.95829629999999999</v>
          </cell>
          <cell r="H55">
            <v>19.72</v>
          </cell>
          <cell r="I55">
            <v>32.479999999999997</v>
          </cell>
          <cell r="J55">
            <v>28.975000000000001</v>
          </cell>
          <cell r="K55">
            <v>3.8678499999999998</v>
          </cell>
          <cell r="L55">
            <v>2.21</v>
          </cell>
          <cell r="M55">
            <v>16.170000000000002</v>
          </cell>
          <cell r="N55">
            <v>8.5864159999999998</v>
          </cell>
          <cell r="O55">
            <v>10.900055</v>
          </cell>
          <cell r="Q55">
            <v>94.29027738134738</v>
          </cell>
          <cell r="R55">
            <v>95.014905597880087</v>
          </cell>
          <cell r="S55">
            <v>111.38126299011158</v>
          </cell>
          <cell r="T55">
            <v>106.16961960102959</v>
          </cell>
          <cell r="U55">
            <v>98.837520042757873</v>
          </cell>
          <cell r="V55">
            <v>92.786205350036667</v>
          </cell>
          <cell r="W55">
            <v>100.81799591002046</v>
          </cell>
          <cell r="X55">
            <v>91.415705037996048</v>
          </cell>
          <cell r="Y55">
            <v>110.86665391237804</v>
          </cell>
          <cell r="Z55">
            <v>84.826759625896841</v>
          </cell>
          <cell r="AA55">
            <v>108.33333333333333</v>
          </cell>
          <cell r="AB55">
            <v>88.167938931297712</v>
          </cell>
          <cell r="AC55">
            <v>105.05591025875218</v>
          </cell>
          <cell r="AD55">
            <v>103.32233666930091</v>
          </cell>
          <cell r="AF55">
            <v>98.575681476173784</v>
          </cell>
          <cell r="AG55">
            <v>104.18912346402655</v>
          </cell>
        </row>
        <row r="56">
          <cell r="A56">
            <v>40232</v>
          </cell>
          <cell r="B56">
            <v>12.725329</v>
          </cell>
          <cell r="C56">
            <v>56.7</v>
          </cell>
          <cell r="D56">
            <v>58.869183</v>
          </cell>
          <cell r="E56">
            <v>29.212862000000001</v>
          </cell>
          <cell r="F56">
            <v>73.400000000000006</v>
          </cell>
          <cell r="G56">
            <v>0.97820306000000001</v>
          </cell>
          <cell r="H56">
            <v>20.13</v>
          </cell>
          <cell r="I56">
            <v>31.91</v>
          </cell>
          <cell r="J56">
            <v>28.47</v>
          </cell>
          <cell r="K56">
            <v>3.7996756999999999</v>
          </cell>
          <cell r="L56">
            <v>2.19</v>
          </cell>
          <cell r="M56">
            <v>15.7</v>
          </cell>
          <cell r="N56">
            <v>8.3424809999999994</v>
          </cell>
          <cell r="O56">
            <v>10.592755</v>
          </cell>
          <cell r="Q56">
            <v>92.059033888387333</v>
          </cell>
          <cell r="R56">
            <v>93.905266644584302</v>
          </cell>
          <cell r="S56">
            <v>112.99848629449652</v>
          </cell>
          <cell r="T56">
            <v>106.85938587441956</v>
          </cell>
          <cell r="U56">
            <v>98.075895243185457</v>
          </cell>
          <cell r="V56">
            <v>94.713660064422911</v>
          </cell>
          <cell r="W56">
            <v>102.91411042944785</v>
          </cell>
          <cell r="X56">
            <v>89.811426963129747</v>
          </cell>
          <cell r="Y56">
            <v>108.93437918500095</v>
          </cell>
          <cell r="Z56">
            <v>83.331612461771101</v>
          </cell>
          <cell r="AA56">
            <v>107.35294117647058</v>
          </cell>
          <cell r="AB56">
            <v>85.605234460196286</v>
          </cell>
          <cell r="AC56">
            <v>102.07133398513943</v>
          </cell>
          <cell r="AD56">
            <v>100.40941980250746</v>
          </cell>
          <cell r="AF56">
            <v>98.046786057126042</v>
          </cell>
          <cell r="AG56">
            <v>101.24037689382345</v>
          </cell>
        </row>
        <row r="57">
          <cell r="A57">
            <v>40233</v>
          </cell>
          <cell r="B57">
            <v>12.342031</v>
          </cell>
          <cell r="C57">
            <v>56.82</v>
          </cell>
          <cell r="D57">
            <v>58.594616000000002</v>
          </cell>
          <cell r="E57">
            <v>29.097173999999999</v>
          </cell>
          <cell r="F57">
            <v>73.5</v>
          </cell>
          <cell r="G57">
            <v>0.96563476000000004</v>
          </cell>
          <cell r="H57">
            <v>20.395</v>
          </cell>
          <cell r="I57">
            <v>32.479999999999997</v>
          </cell>
          <cell r="J57">
            <v>28.76</v>
          </cell>
          <cell r="K57">
            <v>3.8099314999999998</v>
          </cell>
          <cell r="L57">
            <v>2.2000000000000002</v>
          </cell>
          <cell r="M57">
            <v>15.44</v>
          </cell>
          <cell r="N57">
            <v>8.3537130000000008</v>
          </cell>
          <cell r="O57">
            <v>10.799372999999999</v>
          </cell>
          <cell r="Q57">
            <v>89.286135555357902</v>
          </cell>
          <cell r="R57">
            <v>94.1040079496522</v>
          </cell>
          <cell r="S57">
            <v>112.47145918446478</v>
          </cell>
          <cell r="T57">
            <v>106.43620417339213</v>
          </cell>
          <cell r="U57">
            <v>98.209513629075346</v>
          </cell>
          <cell r="V57">
            <v>93.49674535370049</v>
          </cell>
          <cell r="W57">
            <v>104.26891615541922</v>
          </cell>
          <cell r="X57">
            <v>91.415705037996048</v>
          </cell>
          <cell r="Y57">
            <v>110.04400229577196</v>
          </cell>
          <cell r="Z57">
            <v>83.556534907411759</v>
          </cell>
          <cell r="AA57">
            <v>107.84313725490198</v>
          </cell>
          <cell r="AB57">
            <v>84.187568157033795</v>
          </cell>
          <cell r="AC57">
            <v>102.208758957797</v>
          </cell>
          <cell r="AD57">
            <v>102.36796538396899</v>
          </cell>
          <cell r="AF57">
            <v>97.943327471181476</v>
          </cell>
          <cell r="AG57">
            <v>102.288362170883</v>
          </cell>
        </row>
        <row r="58">
          <cell r="A58">
            <v>40234</v>
          </cell>
          <cell r="B58">
            <v>11.932708999999999</v>
          </cell>
          <cell r="C58">
            <v>56.69</v>
          </cell>
          <cell r="D58">
            <v>59.041836000000004</v>
          </cell>
          <cell r="E58">
            <v>30.083221000000002</v>
          </cell>
          <cell r="F58">
            <v>73.13</v>
          </cell>
          <cell r="G58">
            <v>0.97841120000000004</v>
          </cell>
          <cell r="H58">
            <v>20.225000000000001</v>
          </cell>
          <cell r="I58">
            <v>32.18</v>
          </cell>
          <cell r="J58">
            <v>28.77</v>
          </cell>
          <cell r="K58">
            <v>3.7008177999999998</v>
          </cell>
          <cell r="L58">
            <v>2.1</v>
          </cell>
          <cell r="M58">
            <v>15.07</v>
          </cell>
          <cell r="N58">
            <v>8.0636379999999992</v>
          </cell>
          <cell r="O58">
            <v>10.488177</v>
          </cell>
          <cell r="Q58">
            <v>86.324971418127134</v>
          </cell>
          <cell r="R58">
            <v>93.88870486916197</v>
          </cell>
          <cell r="S58">
            <v>113.32989105773579</v>
          </cell>
          <cell r="T58">
            <v>110.04312145740607</v>
          </cell>
          <cell r="U58">
            <v>97.715125601282722</v>
          </cell>
          <cell r="V58">
            <v>94.733813038802083</v>
          </cell>
          <cell r="W58">
            <v>103.39979550102252</v>
          </cell>
          <cell r="X58">
            <v>90.571348156487474</v>
          </cell>
          <cell r="Y58">
            <v>110.0822651616606</v>
          </cell>
          <cell r="Z58">
            <v>81.163535798916811</v>
          </cell>
          <cell r="AA58">
            <v>102.94117647058825</v>
          </cell>
          <cell r="AB58">
            <v>82.170119956379509</v>
          </cell>
          <cell r="AC58">
            <v>98.65965381680364</v>
          </cell>
          <cell r="AD58">
            <v>99.418118077497624</v>
          </cell>
          <cell r="AF58">
            <v>97.19698904063091</v>
          </cell>
          <cell r="AG58">
            <v>99.038885947150632</v>
          </cell>
        </row>
        <row r="59">
          <cell r="A59">
            <v>40235</v>
          </cell>
          <cell r="B59">
            <v>12.134026</v>
          </cell>
          <cell r="C59">
            <v>56.75</v>
          </cell>
          <cell r="D59">
            <v>59.415970000000002</v>
          </cell>
          <cell r="E59">
            <v>30.270636</v>
          </cell>
          <cell r="F59">
            <v>73.31</v>
          </cell>
          <cell r="G59">
            <v>0.96748953999999998</v>
          </cell>
          <cell r="H59">
            <v>19.805</v>
          </cell>
          <cell r="I59">
            <v>32.549999999999997</v>
          </cell>
          <cell r="J59">
            <v>28.54</v>
          </cell>
          <cell r="K59">
            <v>3.8148303000000001</v>
          </cell>
          <cell r="L59">
            <v>2.13</v>
          </cell>
          <cell r="M59">
            <v>15.02</v>
          </cell>
          <cell r="N59">
            <v>8.1813149999999997</v>
          </cell>
          <cell r="O59">
            <v>11.050303</v>
          </cell>
          <cell r="Q59">
            <v>87.781361938585093</v>
          </cell>
          <cell r="R59">
            <v>93.988075521695919</v>
          </cell>
          <cell r="S59">
            <v>114.04803548435889</v>
          </cell>
          <cell r="T59">
            <v>110.72867742257148</v>
          </cell>
          <cell r="U59">
            <v>97.955638695884545</v>
          </cell>
          <cell r="V59">
            <v>93.676332813194108</v>
          </cell>
          <cell r="W59">
            <v>101.25255623721883</v>
          </cell>
          <cell r="X59">
            <v>91.612721643681382</v>
          </cell>
          <cell r="Y59">
            <v>109.20221924622153</v>
          </cell>
          <cell r="Z59">
            <v>83.663971682378573</v>
          </cell>
          <cell r="AA59">
            <v>104.41176470588233</v>
          </cell>
          <cell r="AB59">
            <v>81.897491821155938</v>
          </cell>
          <cell r="AC59">
            <v>100.09944713121087</v>
          </cell>
          <cell r="AD59">
            <v>104.74654732143883</v>
          </cell>
          <cell r="AF59">
            <v>97.518237267735728</v>
          </cell>
          <cell r="AG59">
            <v>102.42299722632484</v>
          </cell>
        </row>
        <row r="60">
          <cell r="A60">
            <v>40236</v>
          </cell>
          <cell r="B60">
            <v>12.134026</v>
          </cell>
          <cell r="C60">
            <v>56.75</v>
          </cell>
          <cell r="D60">
            <v>59.415970000000002</v>
          </cell>
          <cell r="E60">
            <v>30.270636</v>
          </cell>
          <cell r="F60">
            <v>73.31</v>
          </cell>
          <cell r="G60">
            <v>0.96748953999999998</v>
          </cell>
          <cell r="H60">
            <v>19.805</v>
          </cell>
          <cell r="I60">
            <v>32.549999999999997</v>
          </cell>
          <cell r="J60">
            <v>28.54</v>
          </cell>
          <cell r="K60">
            <v>3.8148303000000001</v>
          </cell>
          <cell r="L60">
            <v>2.13</v>
          </cell>
          <cell r="M60">
            <v>15.02</v>
          </cell>
          <cell r="N60">
            <v>8.1813149999999997</v>
          </cell>
          <cell r="O60">
            <v>11.050303</v>
          </cell>
          <cell r="Q60">
            <v>87.781361938585093</v>
          </cell>
          <cell r="R60">
            <v>93.988075521695919</v>
          </cell>
          <cell r="S60">
            <v>114.04803548435889</v>
          </cell>
          <cell r="T60">
            <v>110.72867742257148</v>
          </cell>
          <cell r="U60">
            <v>97.955638695884545</v>
          </cell>
          <cell r="V60">
            <v>93.676332813194108</v>
          </cell>
          <cell r="W60">
            <v>101.25255623721883</v>
          </cell>
          <cell r="X60">
            <v>91.612721643681382</v>
          </cell>
          <cell r="Y60">
            <v>109.20221924622153</v>
          </cell>
          <cell r="Z60">
            <v>83.663971682378573</v>
          </cell>
          <cell r="AA60">
            <v>104.41176470588233</v>
          </cell>
          <cell r="AB60">
            <v>81.897491821155938</v>
          </cell>
          <cell r="AC60">
            <v>100.09944713121087</v>
          </cell>
          <cell r="AD60">
            <v>104.74654732143883</v>
          </cell>
          <cell r="AF60">
            <v>97.518237267735728</v>
          </cell>
          <cell r="AG60">
            <v>102.42299722632484</v>
          </cell>
        </row>
        <row r="61">
          <cell r="A61">
            <v>40237</v>
          </cell>
          <cell r="B61">
            <v>12.134026</v>
          </cell>
          <cell r="C61">
            <v>56.75</v>
          </cell>
          <cell r="D61">
            <v>59.415970000000002</v>
          </cell>
          <cell r="E61">
            <v>30.270636</v>
          </cell>
          <cell r="F61">
            <v>73.31</v>
          </cell>
          <cell r="G61">
            <v>0.96748953999999998</v>
          </cell>
          <cell r="H61">
            <v>19.805</v>
          </cell>
          <cell r="I61">
            <v>32.549999999999997</v>
          </cell>
          <cell r="J61">
            <v>28.54</v>
          </cell>
          <cell r="K61">
            <v>3.8148303000000001</v>
          </cell>
          <cell r="L61">
            <v>2.13</v>
          </cell>
          <cell r="M61">
            <v>15.02</v>
          </cell>
          <cell r="N61">
            <v>8.1813149999999997</v>
          </cell>
          <cell r="O61">
            <v>11.050303</v>
          </cell>
          <cell r="Q61">
            <v>87.781361938585093</v>
          </cell>
          <cell r="R61">
            <v>93.988075521695919</v>
          </cell>
          <cell r="S61">
            <v>114.04803548435889</v>
          </cell>
          <cell r="T61">
            <v>110.72867742257148</v>
          </cell>
          <cell r="U61">
            <v>97.955638695884545</v>
          </cell>
          <cell r="V61">
            <v>93.676332813194108</v>
          </cell>
          <cell r="W61">
            <v>101.25255623721883</v>
          </cell>
          <cell r="X61">
            <v>91.612721643681382</v>
          </cell>
          <cell r="Y61">
            <v>109.20221924622153</v>
          </cell>
          <cell r="Z61">
            <v>83.663971682378573</v>
          </cell>
          <cell r="AA61">
            <v>104.41176470588233</v>
          </cell>
          <cell r="AB61">
            <v>81.897491821155938</v>
          </cell>
          <cell r="AC61">
            <v>100.09944713121087</v>
          </cell>
          <cell r="AD61">
            <v>104.74654732143883</v>
          </cell>
          <cell r="AF61">
            <v>97.518237267735728</v>
          </cell>
          <cell r="AG61">
            <v>102.42299722632484</v>
          </cell>
        </row>
        <row r="62">
          <cell r="A62">
            <v>40238</v>
          </cell>
          <cell r="B62">
            <v>12.315616</v>
          </cell>
          <cell r="C62">
            <v>56.84</v>
          </cell>
          <cell r="D62">
            <v>58.955143</v>
          </cell>
          <cell r="E62">
            <v>29.734870000000001</v>
          </cell>
          <cell r="F62">
            <v>74.19</v>
          </cell>
          <cell r="G62">
            <v>0.99541396000000004</v>
          </cell>
          <cell r="H62">
            <v>20.645</v>
          </cell>
          <cell r="I62">
            <v>31.5</v>
          </cell>
          <cell r="J62">
            <v>29.085000000000001</v>
          </cell>
          <cell r="K62">
            <v>3.8654853999999998</v>
          </cell>
          <cell r="L62">
            <v>2.11</v>
          </cell>
          <cell r="M62">
            <v>15.1</v>
          </cell>
          <cell r="N62">
            <v>8.4384200000000007</v>
          </cell>
          <cell r="O62">
            <v>10.682740000000001</v>
          </cell>
          <cell r="Q62">
            <v>89.095041134132188</v>
          </cell>
          <cell r="R62">
            <v>94.137131500496849</v>
          </cell>
          <cell r="S62">
            <v>113.16348518503445</v>
          </cell>
          <cell r="T62">
            <v>108.76886856398056</v>
          </cell>
          <cell r="U62">
            <v>99.131480491715649</v>
          </cell>
          <cell r="V62">
            <v>96.380090480212829</v>
          </cell>
          <cell r="W62">
            <v>105.54703476482618</v>
          </cell>
          <cell r="X62">
            <v>88.657472558401352</v>
          </cell>
          <cell r="Y62">
            <v>111.28754543715324</v>
          </cell>
          <cell r="Z62">
            <v>84.774901007850275</v>
          </cell>
          <cell r="AA62">
            <v>103.4313725490196</v>
          </cell>
          <cell r="AB62">
            <v>82.333696837513628</v>
          </cell>
          <cell r="AC62">
            <v>103.24516005812666</v>
          </cell>
          <cell r="AD62">
            <v>101.26239352284072</v>
          </cell>
          <cell r="AF62">
            <v>98.059010042528072</v>
          </cell>
          <cell r="AG62">
            <v>102.2537767904837</v>
          </cell>
        </row>
        <row r="63">
          <cell r="A63">
            <v>40239</v>
          </cell>
          <cell r="B63">
            <v>12.193873999999999</v>
          </cell>
          <cell r="C63">
            <v>56.65</v>
          </cell>
          <cell r="D63">
            <v>59.305855000000001</v>
          </cell>
          <cell r="E63">
            <v>29.686624999999999</v>
          </cell>
          <cell r="F63">
            <v>74.650000000000006</v>
          </cell>
          <cell r="G63">
            <v>1.018591</v>
          </cell>
          <cell r="H63">
            <v>20.984999999999999</v>
          </cell>
          <cell r="I63">
            <v>32.4</v>
          </cell>
          <cell r="J63">
            <v>29.45</v>
          </cell>
          <cell r="K63">
            <v>3.8749422999999998</v>
          </cell>
          <cell r="L63">
            <v>2.16</v>
          </cell>
          <cell r="M63">
            <v>15.35</v>
          </cell>
          <cell r="N63">
            <v>8.6136759999999999</v>
          </cell>
          <cell r="O63">
            <v>10.6338215</v>
          </cell>
          <cell r="Q63">
            <v>88.214321201182713</v>
          </cell>
          <cell r="R63">
            <v>93.82245776747267</v>
          </cell>
          <cell r="S63">
            <v>113.8366714449035</v>
          </cell>
          <cell r="T63">
            <v>108.59239044035436</v>
          </cell>
          <cell r="U63">
            <v>99.746125066809199</v>
          </cell>
          <cell r="V63">
            <v>98.62418720984229</v>
          </cell>
          <cell r="W63">
            <v>107.28527607361964</v>
          </cell>
          <cell r="X63">
            <v>91.190543202927103</v>
          </cell>
          <cell r="Y63">
            <v>112.68414004208915</v>
          </cell>
          <cell r="Z63">
            <v>84.982302583171503</v>
          </cell>
          <cell r="AA63">
            <v>105.88235294117648</v>
          </cell>
          <cell r="AB63">
            <v>83.696837513631408</v>
          </cell>
          <cell r="AC63">
            <v>105.38943988434377</v>
          </cell>
          <cell r="AD63">
            <v>100.79869185102739</v>
          </cell>
          <cell r="AF63">
            <v>99.046467123931677</v>
          </cell>
          <cell r="AG63">
            <v>103.09406586768557</v>
          </cell>
        </row>
        <row r="64">
          <cell r="A64">
            <v>40240</v>
          </cell>
          <cell r="B64">
            <v>11.95722</v>
          </cell>
          <cell r="C64">
            <v>55.83</v>
          </cell>
          <cell r="D64">
            <v>61.109229999999997</v>
          </cell>
          <cell r="E64">
            <v>30.046312</v>
          </cell>
          <cell r="F64">
            <v>73.28</v>
          </cell>
          <cell r="G64">
            <v>1.0214650999999999</v>
          </cell>
          <cell r="H64">
            <v>20.605</v>
          </cell>
          <cell r="I64">
            <v>31.63</v>
          </cell>
          <cell r="J64">
            <v>29.63</v>
          </cell>
          <cell r="K64">
            <v>3.7683360000000001</v>
          </cell>
          <cell r="L64">
            <v>2.1800000000000002</v>
          </cell>
          <cell r="M64">
            <v>15.98</v>
          </cell>
          <cell r="N64">
            <v>8.5127930000000003</v>
          </cell>
          <cell r="O64">
            <v>10.683161</v>
          </cell>
          <cell r="Q64">
            <v>86.502291704277567</v>
          </cell>
          <cell r="R64">
            <v>92.464392182841991</v>
          </cell>
          <cell r="S64">
            <v>117.29822186630712</v>
          </cell>
          <cell r="T64">
            <v>109.90810993155013</v>
          </cell>
          <cell r="U64">
            <v>97.91555318011757</v>
          </cell>
          <cell r="V64">
            <v>98.902469441336379</v>
          </cell>
          <cell r="W64">
            <v>105.34253578732107</v>
          </cell>
          <cell r="X64">
            <v>89.023360540388396</v>
          </cell>
          <cell r="Y64">
            <v>113.37287162808494</v>
          </cell>
          <cell r="Z64">
            <v>82.644293874274766</v>
          </cell>
          <cell r="AA64">
            <v>106.86274509803921</v>
          </cell>
          <cell r="AB64">
            <v>87.131952017448199</v>
          </cell>
          <cell r="AC64">
            <v>104.15512333193892</v>
          </cell>
          <cell r="AD64">
            <v>101.26638420946917</v>
          </cell>
          <cell r="AF64">
            <v>98.947399770998928</v>
          </cell>
          <cell r="AG64">
            <v>102.71075377070404</v>
          </cell>
        </row>
        <row r="65">
          <cell r="A65">
            <v>40241</v>
          </cell>
          <cell r="B65">
            <v>11.825533999999999</v>
          </cell>
          <cell r="C65">
            <v>55.95</v>
          </cell>
          <cell r="D65">
            <v>61.375900000000001</v>
          </cell>
          <cell r="E65">
            <v>30.058454999999999</v>
          </cell>
          <cell r="F65">
            <v>72.59</v>
          </cell>
          <cell r="G65">
            <v>1.0358254</v>
          </cell>
          <cell r="H65">
            <v>21.484999999999999</v>
          </cell>
          <cell r="I65">
            <v>32.07</v>
          </cell>
          <cell r="J65">
            <v>29.545000000000002</v>
          </cell>
          <cell r="K65">
            <v>3.7286906000000002</v>
          </cell>
          <cell r="L65">
            <v>2.21</v>
          </cell>
          <cell r="M65">
            <v>16.3</v>
          </cell>
          <cell r="N65">
            <v>8.4001239999999999</v>
          </cell>
          <cell r="O65">
            <v>10.611857000000001</v>
          </cell>
          <cell r="Q65">
            <v>85.549633746544117</v>
          </cell>
          <cell r="R65">
            <v>92.663133487909903</v>
          </cell>
          <cell r="S65">
            <v>117.81009080697433</v>
          </cell>
          <cell r="T65">
            <v>109.95252850042137</v>
          </cell>
          <cell r="U65">
            <v>96.993586317477281</v>
          </cell>
          <cell r="V65">
            <v>100.29289299268281</v>
          </cell>
          <cell r="W65">
            <v>109.84151329243355</v>
          </cell>
          <cell r="X65">
            <v>90.261750633267653</v>
          </cell>
          <cell r="Y65">
            <v>113.04763726803138</v>
          </cell>
          <cell r="Z65">
            <v>81.774820958812029</v>
          </cell>
          <cell r="AA65">
            <v>108.33333333333333</v>
          </cell>
          <cell r="AB65">
            <v>88.876772082878958</v>
          </cell>
          <cell r="AC65">
            <v>102.77660354522659</v>
          </cell>
          <cell r="AD65">
            <v>100.59048891409057</v>
          </cell>
          <cell r="AF65">
            <v>99.616474451730554</v>
          </cell>
          <cell r="AG65">
            <v>101.68354622965859</v>
          </cell>
        </row>
        <row r="66">
          <cell r="A66">
            <v>40242</v>
          </cell>
          <cell r="B66">
            <v>12.127140000000001</v>
          </cell>
          <cell r="C66">
            <v>56.19</v>
          </cell>
          <cell r="D66">
            <v>60.843640000000001</v>
          </cell>
          <cell r="E66">
            <v>29.781359999999999</v>
          </cell>
          <cell r="F66">
            <v>72.45</v>
          </cell>
          <cell r="G66">
            <v>1.0294907</v>
          </cell>
          <cell r="H66">
            <v>21.945</v>
          </cell>
          <cell r="I66">
            <v>32.880000000000003</v>
          </cell>
          <cell r="J66">
            <v>29.75</v>
          </cell>
          <cell r="K66">
            <v>3.8243640000000001</v>
          </cell>
          <cell r="L66">
            <v>2.29</v>
          </cell>
          <cell r="M66">
            <v>16.440000000000001</v>
          </cell>
          <cell r="N66">
            <v>8.5772940000000002</v>
          </cell>
          <cell r="O66">
            <v>10.827076</v>
          </cell>
          <cell r="Q66">
            <v>87.731546447971411</v>
          </cell>
          <cell r="R66">
            <v>93.060616098045699</v>
          </cell>
          <cell r="S66">
            <v>116.78842596893659</v>
          </cell>
          <cell r="T66">
            <v>108.93892697350242</v>
          </cell>
          <cell r="U66">
            <v>96.806520577231424</v>
          </cell>
          <cell r="V66">
            <v>99.679541177559585</v>
          </cell>
          <cell r="W66">
            <v>112.19325153374233</v>
          </cell>
          <cell r="X66">
            <v>92.541514213340847</v>
          </cell>
          <cell r="Y66">
            <v>113.83202601874881</v>
          </cell>
          <cell r="Z66">
            <v>83.873057577189741</v>
          </cell>
          <cell r="AA66">
            <v>112.25490196078431</v>
          </cell>
          <cell r="AB66">
            <v>89.640130861504915</v>
          </cell>
          <cell r="AC66">
            <v>104.94430140898525</v>
          </cell>
          <cell r="AD66">
            <v>102.63056393899919</v>
          </cell>
          <cell r="AF66">
            <v>100.61170495071319</v>
          </cell>
          <cell r="AG66">
            <v>103.78743267399221</v>
          </cell>
        </row>
        <row r="67">
          <cell r="A67">
            <v>40243</v>
          </cell>
          <cell r="B67">
            <v>12.127140000000001</v>
          </cell>
          <cell r="C67">
            <v>56.19</v>
          </cell>
          <cell r="D67">
            <v>60.843640000000001</v>
          </cell>
          <cell r="E67">
            <v>29.781359999999999</v>
          </cell>
          <cell r="F67">
            <v>72.45</v>
          </cell>
          <cell r="G67">
            <v>1.0294907</v>
          </cell>
          <cell r="H67">
            <v>21.945</v>
          </cell>
          <cell r="I67">
            <v>32.880000000000003</v>
          </cell>
          <cell r="J67">
            <v>29.75</v>
          </cell>
          <cell r="K67">
            <v>3.8243640000000001</v>
          </cell>
          <cell r="L67">
            <v>2.29</v>
          </cell>
          <cell r="M67">
            <v>16.440000000000001</v>
          </cell>
          <cell r="N67">
            <v>8.5772940000000002</v>
          </cell>
          <cell r="O67">
            <v>10.827076</v>
          </cell>
          <cell r="Q67">
            <v>87.731546447971411</v>
          </cell>
          <cell r="R67">
            <v>93.060616098045699</v>
          </cell>
          <cell r="S67">
            <v>116.78842596893659</v>
          </cell>
          <cell r="T67">
            <v>108.93892697350242</v>
          </cell>
          <cell r="U67">
            <v>96.806520577231424</v>
          </cell>
          <cell r="V67">
            <v>99.679541177559585</v>
          </cell>
          <cell r="W67">
            <v>112.19325153374233</v>
          </cell>
          <cell r="X67">
            <v>92.541514213340847</v>
          </cell>
          <cell r="Y67">
            <v>113.83202601874881</v>
          </cell>
          <cell r="Z67">
            <v>83.873057577189741</v>
          </cell>
          <cell r="AA67">
            <v>112.25490196078431</v>
          </cell>
          <cell r="AB67">
            <v>89.640130861504915</v>
          </cell>
          <cell r="AC67">
            <v>104.94430140898525</v>
          </cell>
          <cell r="AD67">
            <v>102.63056393899919</v>
          </cell>
          <cell r="AF67">
            <v>100.61170495071319</v>
          </cell>
          <cell r="AG67">
            <v>103.78743267399221</v>
          </cell>
        </row>
        <row r="68">
          <cell r="A68">
            <v>40244</v>
          </cell>
          <cell r="B68">
            <v>12.127140000000001</v>
          </cell>
          <cell r="C68">
            <v>56.19</v>
          </cell>
          <cell r="D68">
            <v>60.843640000000001</v>
          </cell>
          <cell r="E68">
            <v>29.781359999999999</v>
          </cell>
          <cell r="F68">
            <v>72.45</v>
          </cell>
          <cell r="G68">
            <v>1.0294907</v>
          </cell>
          <cell r="H68">
            <v>21.945</v>
          </cell>
          <cell r="I68">
            <v>32.880000000000003</v>
          </cell>
          <cell r="J68">
            <v>29.75</v>
          </cell>
          <cell r="K68">
            <v>3.8243640000000001</v>
          </cell>
          <cell r="L68">
            <v>2.29</v>
          </cell>
          <cell r="M68">
            <v>16.440000000000001</v>
          </cell>
          <cell r="N68">
            <v>8.5772940000000002</v>
          </cell>
          <cell r="O68">
            <v>10.827076</v>
          </cell>
          <cell r="Q68">
            <v>87.731546447971411</v>
          </cell>
          <cell r="R68">
            <v>93.060616098045699</v>
          </cell>
          <cell r="S68">
            <v>116.78842596893659</v>
          </cell>
          <cell r="T68">
            <v>108.93892697350242</v>
          </cell>
          <cell r="U68">
            <v>96.806520577231424</v>
          </cell>
          <cell r="V68">
            <v>99.679541177559585</v>
          </cell>
          <cell r="W68">
            <v>112.19325153374233</v>
          </cell>
          <cell r="X68">
            <v>92.541514213340847</v>
          </cell>
          <cell r="Y68">
            <v>113.83202601874881</v>
          </cell>
          <cell r="Z68">
            <v>83.873057577189741</v>
          </cell>
          <cell r="AA68">
            <v>112.25490196078431</v>
          </cell>
          <cell r="AB68">
            <v>89.640130861504915</v>
          </cell>
          <cell r="AC68">
            <v>104.94430140898525</v>
          </cell>
          <cell r="AD68">
            <v>102.63056393899919</v>
          </cell>
          <cell r="AF68">
            <v>100.61170495071319</v>
          </cell>
          <cell r="AG68">
            <v>103.78743267399221</v>
          </cell>
        </row>
        <row r="69">
          <cell r="A69">
            <v>40245</v>
          </cell>
          <cell r="B69">
            <v>12.044743</v>
          </cell>
          <cell r="C69">
            <v>55.93</v>
          </cell>
          <cell r="D69">
            <v>62.175020000000004</v>
          </cell>
          <cell r="E69">
            <v>29.538665999999999</v>
          </cell>
          <cell r="F69">
            <v>72.040000000000006</v>
          </cell>
          <cell r="G69">
            <v>1.0077906999999999</v>
          </cell>
          <cell r="H69">
            <v>21.684999999999999</v>
          </cell>
          <cell r="I69">
            <v>33.15</v>
          </cell>
          <cell r="J69">
            <v>29.59</v>
          </cell>
          <cell r="K69">
            <v>3.8357313</v>
          </cell>
          <cell r="L69">
            <v>2.3199999999999998</v>
          </cell>
          <cell r="M69">
            <v>16.28</v>
          </cell>
          <cell r="N69">
            <v>8.3335670000000004</v>
          </cell>
          <cell r="O69">
            <v>10.738556000000001</v>
          </cell>
          <cell r="Q69">
            <v>87.13546062454779</v>
          </cell>
          <cell r="R69">
            <v>92.630009937065253</v>
          </cell>
          <cell r="S69">
            <v>119.3439892877407</v>
          </cell>
          <cell r="T69">
            <v>108.05116281689887</v>
          </cell>
          <cell r="U69">
            <v>96.258685195082847</v>
          </cell>
          <cell r="V69">
            <v>97.578457560628365</v>
          </cell>
          <cell r="W69">
            <v>110.8640081799591</v>
          </cell>
          <cell r="X69">
            <v>93.301435406698559</v>
          </cell>
          <cell r="Y69">
            <v>113.21982016453032</v>
          </cell>
          <cell r="Z69">
            <v>84.122356599823888</v>
          </cell>
          <cell r="AA69">
            <v>113.72549019607843</v>
          </cell>
          <cell r="AB69">
            <v>88.76772082878955</v>
          </cell>
          <cell r="AC69">
            <v>101.96227004227359</v>
          </cell>
          <cell r="AD69">
            <v>101.79147704980767</v>
          </cell>
          <cell r="AF69">
            <v>100.41654973315364</v>
          </cell>
          <cell r="AG69">
            <v>101.87687354604063</v>
          </cell>
        </row>
        <row r="70">
          <cell r="A70">
            <v>40246</v>
          </cell>
          <cell r="B70">
            <v>12.301174</v>
          </cell>
          <cell r="C70">
            <v>55.72</v>
          </cell>
          <cell r="D70">
            <v>60.04233</v>
          </cell>
          <cell r="E70">
            <v>30.143702000000001</v>
          </cell>
          <cell r="F70">
            <v>71.89</v>
          </cell>
          <cell r="G70">
            <v>1.001001</v>
          </cell>
          <cell r="H70">
            <v>21.625</v>
          </cell>
          <cell r="I70">
            <v>34.19</v>
          </cell>
          <cell r="J70">
            <v>29.68</v>
          </cell>
          <cell r="K70">
            <v>3.8783376000000001</v>
          </cell>
          <cell r="L70">
            <v>2.36</v>
          </cell>
          <cell r="M70">
            <v>16.27</v>
          </cell>
          <cell r="N70">
            <v>8.3612219999999997</v>
          </cell>
          <cell r="O70">
            <v>10.625836</v>
          </cell>
          <cell r="Q70">
            <v>88.990563162095782</v>
          </cell>
          <cell r="R70">
            <v>92.28221265319641</v>
          </cell>
          <cell r="S70">
            <v>115.25032381704088</v>
          </cell>
          <cell r="T70">
            <v>110.26435833988168</v>
          </cell>
          <cell r="U70">
            <v>96.058257616247985</v>
          </cell>
          <cell r="V70">
            <v>96.921050766440459</v>
          </cell>
          <cell r="W70">
            <v>110.55725971370143</v>
          </cell>
          <cell r="X70">
            <v>96.228539262594978</v>
          </cell>
          <cell r="Y70">
            <v>113.56418595752822</v>
          </cell>
          <cell r="Z70">
            <v>85.056765733748136</v>
          </cell>
          <cell r="AA70">
            <v>115.68627450980391</v>
          </cell>
          <cell r="AB70">
            <v>88.713195201744824</v>
          </cell>
          <cell r="AC70">
            <v>102.30063254395132</v>
          </cell>
          <cell r="AD70">
            <v>100.72299677247294</v>
          </cell>
          <cell r="AF70">
            <v>100.79774889450208</v>
          </cell>
          <cell r="AG70">
            <v>101.51181465821213</v>
          </cell>
        </row>
        <row r="71">
          <cell r="A71">
            <v>40247</v>
          </cell>
          <cell r="B71">
            <v>12.509969999999999</v>
          </cell>
          <cell r="C71">
            <v>55.75</v>
          </cell>
          <cell r="D71">
            <v>60.131293999999997</v>
          </cell>
          <cell r="E71">
            <v>31.168973999999999</v>
          </cell>
          <cell r="F71">
            <v>72.319999999999993</v>
          </cell>
          <cell r="G71">
            <v>1.0300798</v>
          </cell>
          <cell r="H71">
            <v>22.004999999999999</v>
          </cell>
          <cell r="I71">
            <v>33.83</v>
          </cell>
          <cell r="J71">
            <v>30.09</v>
          </cell>
          <cell r="K71">
            <v>3.9311802</v>
          </cell>
          <cell r="L71">
            <v>2.4</v>
          </cell>
          <cell r="M71">
            <v>16.39</v>
          </cell>
          <cell r="N71">
            <v>8.4016970000000004</v>
          </cell>
          <cell r="O71">
            <v>10.721358</v>
          </cell>
          <cell r="Q71">
            <v>90.501059121749137</v>
          </cell>
          <cell r="R71">
            <v>92.331897979463392</v>
          </cell>
          <cell r="S71">
            <v>115.42108883911877</v>
          </cell>
          <cell r="T71">
            <v>114.01475897759524</v>
          </cell>
          <cell r="U71">
            <v>96.632816675574546</v>
          </cell>
          <cell r="V71">
            <v>99.736580272432121</v>
          </cell>
          <cell r="W71">
            <v>112.5</v>
          </cell>
          <cell r="X71">
            <v>95.215311004784681</v>
          </cell>
          <cell r="Y71">
            <v>115.13296345896306</v>
          </cell>
          <cell r="Z71">
            <v>86.215669654067526</v>
          </cell>
          <cell r="AA71">
            <v>117.64705882352942</v>
          </cell>
          <cell r="AB71">
            <v>89.367502726281359</v>
          </cell>
          <cell r="AC71">
            <v>102.79584940366591</v>
          </cell>
          <cell r="AD71">
            <v>101.62845607917599</v>
          </cell>
          <cell r="AF71">
            <v>102.0597256277966</v>
          </cell>
          <cell r="AG71">
            <v>102.21215274142095</v>
          </cell>
        </row>
        <row r="72">
          <cell r="A72">
            <v>40248</v>
          </cell>
          <cell r="B72">
            <v>12.511044</v>
          </cell>
          <cell r="C72">
            <v>55.93</v>
          </cell>
          <cell r="D72">
            <v>60.318165</v>
          </cell>
          <cell r="E72">
            <v>30.711447</v>
          </cell>
          <cell r="F72">
            <v>73.78</v>
          </cell>
          <cell r="G72">
            <v>1.0373815</v>
          </cell>
          <cell r="H72">
            <v>22.725000000000001</v>
          </cell>
          <cell r="I72">
            <v>34.159999999999997</v>
          </cell>
          <cell r="J72">
            <v>30.32</v>
          </cell>
          <cell r="K72">
            <v>3.8868372</v>
          </cell>
          <cell r="L72">
            <v>2.46</v>
          </cell>
          <cell r="M72">
            <v>16.329999999999998</v>
          </cell>
          <cell r="N72">
            <v>8.6197149999999993</v>
          </cell>
          <cell r="O72">
            <v>10.739317</v>
          </cell>
          <cell r="Q72">
            <v>90.50882877567291</v>
          </cell>
          <cell r="R72">
            <v>92.630009937065253</v>
          </cell>
          <cell r="S72">
            <v>115.77978483346168</v>
          </cell>
          <cell r="T72">
            <v>112.34114499752832</v>
          </cell>
          <cell r="U72">
            <v>98.583645109567072</v>
          </cell>
          <cell r="V72">
            <v>100.44356102108402</v>
          </cell>
          <cell r="W72">
            <v>116.18098159509205</v>
          </cell>
          <cell r="X72">
            <v>96.144103574444117</v>
          </cell>
          <cell r="Y72">
            <v>116.01300937440213</v>
          </cell>
          <cell r="Z72">
            <v>85.243172529801811</v>
          </cell>
          <cell r="AA72">
            <v>120.58823529411764</v>
          </cell>
          <cell r="AB72">
            <v>89.040348964013077</v>
          </cell>
          <cell r="AC72">
            <v>105.46332783038</v>
          </cell>
          <cell r="AD72">
            <v>101.79869061874886</v>
          </cell>
          <cell r="AF72">
            <v>102.79140216718748</v>
          </cell>
          <cell r="AG72">
            <v>103.63100922456442</v>
          </cell>
        </row>
        <row r="73">
          <cell r="A73">
            <v>40249</v>
          </cell>
          <cell r="B73">
            <v>12.534300999999999</v>
          </cell>
          <cell r="C73">
            <v>55.97</v>
          </cell>
          <cell r="D73">
            <v>59.847900000000003</v>
          </cell>
          <cell r="E73">
            <v>30.805686999999999</v>
          </cell>
          <cell r="F73">
            <v>73.7</v>
          </cell>
          <cell r="G73">
            <v>1.0614645</v>
          </cell>
          <cell r="H73">
            <v>22.51</v>
          </cell>
          <cell r="I73">
            <v>34.75</v>
          </cell>
          <cell r="J73">
            <v>30.344999999999999</v>
          </cell>
          <cell r="K73">
            <v>3.8757377000000002</v>
          </cell>
          <cell r="L73">
            <v>2.75</v>
          </cell>
          <cell r="M73">
            <v>16.36</v>
          </cell>
          <cell r="N73">
            <v>8.6348450000000003</v>
          </cell>
          <cell r="O73">
            <v>10.758167</v>
          </cell>
          <cell r="Q73">
            <v>90.677077231264292</v>
          </cell>
          <cell r="R73">
            <v>92.696257038754553</v>
          </cell>
          <cell r="S73">
            <v>114.87711843910589</v>
          </cell>
          <cell r="T73">
            <v>112.68587084208286</v>
          </cell>
          <cell r="U73">
            <v>98.476750400855167</v>
          </cell>
          <cell r="V73">
            <v>102.77537653935845</v>
          </cell>
          <cell r="W73">
            <v>115.08179959100207</v>
          </cell>
          <cell r="X73">
            <v>97.804672108077668</v>
          </cell>
          <cell r="Y73">
            <v>116.10866653912377</v>
          </cell>
          <cell r="Z73">
            <v>84.999746694139205</v>
          </cell>
          <cell r="AA73">
            <v>134.80392156862743</v>
          </cell>
          <cell r="AB73">
            <v>89.203925845147211</v>
          </cell>
          <cell r="AC73">
            <v>105.64844533717385</v>
          </cell>
          <cell r="AD73">
            <v>101.97737100579427</v>
          </cell>
          <cell r="AF73">
            <v>104.18259856979489</v>
          </cell>
          <cell r="AG73">
            <v>103.81290817148405</v>
          </cell>
        </row>
        <row r="74">
          <cell r="A74">
            <v>40250</v>
          </cell>
          <cell r="B74">
            <v>12.534300999999999</v>
          </cell>
          <cell r="C74">
            <v>55.97</v>
          </cell>
          <cell r="D74">
            <v>59.847900000000003</v>
          </cell>
          <cell r="E74">
            <v>30.805686999999999</v>
          </cell>
          <cell r="F74">
            <v>73.7</v>
          </cell>
          <cell r="G74">
            <v>1.0614645</v>
          </cell>
          <cell r="H74">
            <v>22.51</v>
          </cell>
          <cell r="I74">
            <v>34.75</v>
          </cell>
          <cell r="J74">
            <v>30.344999999999999</v>
          </cell>
          <cell r="K74">
            <v>3.8757377000000002</v>
          </cell>
          <cell r="L74">
            <v>2.75</v>
          </cell>
          <cell r="M74">
            <v>16.36</v>
          </cell>
          <cell r="N74">
            <v>8.6348450000000003</v>
          </cell>
          <cell r="O74">
            <v>10.758167</v>
          </cell>
          <cell r="Q74">
            <v>90.677077231264292</v>
          </cell>
          <cell r="R74">
            <v>92.696257038754553</v>
          </cell>
          <cell r="S74">
            <v>114.87711843910589</v>
          </cell>
          <cell r="T74">
            <v>112.68587084208286</v>
          </cell>
          <cell r="U74">
            <v>98.476750400855167</v>
          </cell>
          <cell r="V74">
            <v>102.77537653935845</v>
          </cell>
          <cell r="W74">
            <v>115.08179959100207</v>
          </cell>
          <cell r="X74">
            <v>97.804672108077668</v>
          </cell>
          <cell r="Y74">
            <v>116.10866653912377</v>
          </cell>
          <cell r="Z74">
            <v>84.999746694139205</v>
          </cell>
          <cell r="AA74">
            <v>134.80392156862743</v>
          </cell>
          <cell r="AB74">
            <v>89.203925845147211</v>
          </cell>
          <cell r="AC74">
            <v>105.64844533717385</v>
          </cell>
          <cell r="AD74">
            <v>101.97737100579427</v>
          </cell>
          <cell r="AF74">
            <v>104.18259856979489</v>
          </cell>
          <cell r="AG74">
            <v>103.81290817148405</v>
          </cell>
        </row>
        <row r="75">
          <cell r="A75">
            <v>40251</v>
          </cell>
          <cell r="B75">
            <v>12.534300999999999</v>
          </cell>
          <cell r="C75">
            <v>55.97</v>
          </cell>
          <cell r="D75">
            <v>59.847900000000003</v>
          </cell>
          <cell r="E75">
            <v>30.805686999999999</v>
          </cell>
          <cell r="F75">
            <v>73.7</v>
          </cell>
          <cell r="G75">
            <v>1.0614645</v>
          </cell>
          <cell r="H75">
            <v>22.51</v>
          </cell>
          <cell r="I75">
            <v>34.75</v>
          </cell>
          <cell r="J75">
            <v>30.344999999999999</v>
          </cell>
          <cell r="K75">
            <v>3.8757377000000002</v>
          </cell>
          <cell r="L75">
            <v>2.75</v>
          </cell>
          <cell r="M75">
            <v>16.36</v>
          </cell>
          <cell r="N75">
            <v>8.6348450000000003</v>
          </cell>
          <cell r="O75">
            <v>10.758167</v>
          </cell>
          <cell r="Q75">
            <v>90.677077231264292</v>
          </cell>
          <cell r="R75">
            <v>92.696257038754553</v>
          </cell>
          <cell r="S75">
            <v>114.87711843910589</v>
          </cell>
          <cell r="T75">
            <v>112.68587084208286</v>
          </cell>
          <cell r="U75">
            <v>98.476750400855167</v>
          </cell>
          <cell r="V75">
            <v>102.77537653935845</v>
          </cell>
          <cell r="W75">
            <v>115.08179959100207</v>
          </cell>
          <cell r="X75">
            <v>97.804672108077668</v>
          </cell>
          <cell r="Y75">
            <v>116.10866653912377</v>
          </cell>
          <cell r="Z75">
            <v>84.999746694139205</v>
          </cell>
          <cell r="AA75">
            <v>134.80392156862743</v>
          </cell>
          <cell r="AB75">
            <v>89.203925845147211</v>
          </cell>
          <cell r="AC75">
            <v>105.64844533717385</v>
          </cell>
          <cell r="AD75">
            <v>101.97737100579427</v>
          </cell>
          <cell r="AF75">
            <v>104.18259856979489</v>
          </cell>
          <cell r="AG75">
            <v>103.81290817148405</v>
          </cell>
        </row>
        <row r="76">
          <cell r="A76">
            <v>40252</v>
          </cell>
          <cell r="B76">
            <v>12.488234500000001</v>
          </cell>
          <cell r="C76">
            <v>56.32</v>
          </cell>
          <cell r="D76">
            <v>59.028354999999998</v>
          </cell>
          <cell r="E76">
            <v>30.785387</v>
          </cell>
          <cell r="F76">
            <v>74.67</v>
          </cell>
          <cell r="G76">
            <v>1.0729613</v>
          </cell>
          <cell r="H76">
            <v>22.184999999999999</v>
          </cell>
          <cell r="I76">
            <v>35.799999999999997</v>
          </cell>
          <cell r="J76">
            <v>30.315000000000001</v>
          </cell>
          <cell r="K76">
            <v>3.8467406999999998</v>
          </cell>
          <cell r="L76">
            <v>3</v>
          </cell>
          <cell r="M76">
            <v>16.61</v>
          </cell>
          <cell r="N76">
            <v>8.5455579999999998</v>
          </cell>
          <cell r="O76">
            <v>10.865875000000001</v>
          </cell>
          <cell r="Q76">
            <v>90.343817675883116</v>
          </cell>
          <cell r="R76">
            <v>93.275919178535943</v>
          </cell>
          <cell r="S76">
            <v>113.30401448673366</v>
          </cell>
          <cell r="T76">
            <v>112.61161431996427</v>
          </cell>
          <cell r="U76">
            <v>99.772848743987169</v>
          </cell>
          <cell r="V76">
            <v>103.88854419498676</v>
          </cell>
          <cell r="W76">
            <v>113.42024539877301</v>
          </cell>
          <cell r="X76">
            <v>100.7599211933577</v>
          </cell>
          <cell r="Y76">
            <v>115.99387794145781</v>
          </cell>
          <cell r="Z76">
            <v>84.36380643045986</v>
          </cell>
          <cell r="AA76">
            <v>147.05882352941174</v>
          </cell>
          <cell r="AB76">
            <v>90.567066521264991</v>
          </cell>
          <cell r="AC76">
            <v>104.55600734450343</v>
          </cell>
          <cell r="AD76">
            <v>102.99834220621274</v>
          </cell>
          <cell r="AF76">
            <v>105.44670830123466</v>
          </cell>
          <cell r="AG76">
            <v>103.77717477535808</v>
          </cell>
        </row>
        <row r="77">
          <cell r="A77">
            <v>40253</v>
          </cell>
          <cell r="B77">
            <v>12.704489000000001</v>
          </cell>
          <cell r="C77">
            <v>56.95</v>
          </cell>
          <cell r="D77">
            <v>59.493533999999997</v>
          </cell>
          <cell r="E77">
            <v>30.609311999999999</v>
          </cell>
          <cell r="F77">
            <v>75</v>
          </cell>
          <cell r="G77">
            <v>1.1398257000000001</v>
          </cell>
          <cell r="H77">
            <v>22.035</v>
          </cell>
          <cell r="I77">
            <v>35.799999999999997</v>
          </cell>
          <cell r="J77">
            <v>30.5</v>
          </cell>
          <cell r="K77">
            <v>3.9421412999999998</v>
          </cell>
          <cell r="L77">
            <v>3</v>
          </cell>
          <cell r="M77">
            <v>16.84</v>
          </cell>
          <cell r="N77">
            <v>8.6542010000000005</v>
          </cell>
          <cell r="O77">
            <v>10.839031</v>
          </cell>
          <cell r="Q77">
            <v>91.908270771281764</v>
          </cell>
          <cell r="R77">
            <v>94.31931103014243</v>
          </cell>
          <cell r="S77">
            <v>114.19691838274981</v>
          </cell>
          <cell r="T77">
            <v>111.96753958439612</v>
          </cell>
          <cell r="U77">
            <v>100.21378941742383</v>
          </cell>
          <cell r="V77">
            <v>110.36263154042156</v>
          </cell>
          <cell r="W77">
            <v>112.65337423312884</v>
          </cell>
          <cell r="X77">
            <v>100.7599211933577</v>
          </cell>
          <cell r="Y77">
            <v>116.70174096039794</v>
          </cell>
          <cell r="Z77">
            <v>86.456060205649266</v>
          </cell>
          <cell r="AA77">
            <v>147.05882352941174</v>
          </cell>
          <cell r="AB77">
            <v>91.821155943293348</v>
          </cell>
          <cell r="AC77">
            <v>105.88526850052496</v>
          </cell>
          <cell r="AD77">
            <v>102.74388616855505</v>
          </cell>
          <cell r="AF77">
            <v>106.53496139930455</v>
          </cell>
          <cell r="AG77">
            <v>104.31457733454</v>
          </cell>
        </row>
        <row r="78">
          <cell r="A78">
            <v>40254</v>
          </cell>
          <cell r="B78">
            <v>12.886627000000001</v>
          </cell>
          <cell r="C78">
            <v>57.49</v>
          </cell>
          <cell r="D78">
            <v>59.711395000000003</v>
          </cell>
          <cell r="E78">
            <v>31.237905999999999</v>
          </cell>
          <cell r="F78">
            <v>75.709999999999994</v>
          </cell>
          <cell r="G78">
            <v>1.1197242999999999</v>
          </cell>
          <cell r="H78">
            <v>22.035</v>
          </cell>
          <cell r="I78">
            <v>36</v>
          </cell>
          <cell r="J78">
            <v>30.9</v>
          </cell>
          <cell r="K78">
            <v>4.1049023</v>
          </cell>
          <cell r="L78">
            <v>3.01</v>
          </cell>
          <cell r="M78">
            <v>16.829999999999998</v>
          </cell>
          <cell r="N78">
            <v>8.5237730000000003</v>
          </cell>
          <cell r="O78">
            <v>11.061082000000001</v>
          </cell>
          <cell r="Q78">
            <v>93.22591437125179</v>
          </cell>
          <cell r="R78">
            <v>95.213646902947985</v>
          </cell>
          <cell r="S78">
            <v>114.61509920279968</v>
          </cell>
          <cell r="T78">
            <v>114.26690925260408</v>
          </cell>
          <cell r="U78">
            <v>101.1624799572421</v>
          </cell>
          <cell r="V78">
            <v>108.41633097740859</v>
          </cell>
          <cell r="W78">
            <v>112.65337423312884</v>
          </cell>
          <cell r="X78">
            <v>101.32282578103012</v>
          </cell>
          <cell r="Y78">
            <v>118.23225559594412</v>
          </cell>
          <cell r="Z78">
            <v>90.025611305994573</v>
          </cell>
          <cell r="AA78">
            <v>147.54901960784312</v>
          </cell>
          <cell r="AB78">
            <v>91.766630316248637</v>
          </cell>
          <cell r="AC78">
            <v>104.2894650520048</v>
          </cell>
          <cell r="AD78">
            <v>104.8487221698188</v>
          </cell>
          <cell r="AF78">
            <v>107.37084145870364</v>
          </cell>
          <cell r="AG78">
            <v>104.56909361091181</v>
          </cell>
        </row>
        <row r="79">
          <cell r="A79">
            <v>40255</v>
          </cell>
          <cell r="B79">
            <v>12.686109999999999</v>
          </cell>
          <cell r="C79">
            <v>57.69</v>
          </cell>
          <cell r="D79">
            <v>59.135624</v>
          </cell>
          <cell r="E79">
            <v>31.612690000000001</v>
          </cell>
          <cell r="F79">
            <v>76.17</v>
          </cell>
          <cell r="G79">
            <v>1.1173584000000001</v>
          </cell>
          <cell r="H79">
            <v>22.08</v>
          </cell>
          <cell r="I79">
            <v>36.03</v>
          </cell>
          <cell r="J79">
            <v>31.35</v>
          </cell>
          <cell r="K79">
            <v>3.9741840000000002</v>
          </cell>
          <cell r="L79">
            <v>2.83</v>
          </cell>
          <cell r="M79">
            <v>17.14</v>
          </cell>
          <cell r="N79">
            <v>8.3810599999999997</v>
          </cell>
          <cell r="O79">
            <v>11.062998</v>
          </cell>
          <cell r="Q79">
            <v>91.775311302506154</v>
          </cell>
          <cell r="R79">
            <v>95.544882411394497</v>
          </cell>
          <cell r="S79">
            <v>113.50991567320546</v>
          </cell>
          <cell r="T79">
            <v>115.63785291692423</v>
          </cell>
          <cell r="U79">
            <v>101.77712453233565</v>
          </cell>
          <cell r="V79">
            <v>108.18725476868522</v>
          </cell>
          <cell r="W79">
            <v>112.88343558282207</v>
          </cell>
          <cell r="X79">
            <v>101.40726146918098</v>
          </cell>
          <cell r="Y79">
            <v>119.95408456093361</v>
          </cell>
          <cell r="Z79">
            <v>87.158796457226956</v>
          </cell>
          <cell r="AA79">
            <v>138.72549019607843</v>
          </cell>
          <cell r="AB79">
            <v>93.456924754634684</v>
          </cell>
          <cell r="AC79">
            <v>102.54335303964046</v>
          </cell>
          <cell r="AD79">
            <v>104.86688405955773</v>
          </cell>
          <cell r="AF79">
            <v>106.66819455216067</v>
          </cell>
          <cell r="AG79">
            <v>103.70511854959909</v>
          </cell>
        </row>
        <row r="80">
          <cell r="A80">
            <v>40256</v>
          </cell>
          <cell r="B80">
            <v>12.662576</v>
          </cell>
          <cell r="C80">
            <v>57.3</v>
          </cell>
          <cell r="D80">
            <v>58.55706</v>
          </cell>
          <cell r="E80">
            <v>31.300407</v>
          </cell>
          <cell r="F80">
            <v>75.510000000000005</v>
          </cell>
          <cell r="G80">
            <v>1.1087663000000001</v>
          </cell>
          <cell r="H80">
            <v>21.925000000000001</v>
          </cell>
          <cell r="I80">
            <v>35.86</v>
          </cell>
          <cell r="J80">
            <v>31.09</v>
          </cell>
          <cell r="K80">
            <v>4.0131755</v>
          </cell>
          <cell r="L80">
            <v>2.8</v>
          </cell>
          <cell r="M80">
            <v>17.41</v>
          </cell>
          <cell r="N80">
            <v>8.5077979999999993</v>
          </cell>
          <cell r="O80">
            <v>10.926682</v>
          </cell>
          <cell r="Q80">
            <v>91.605058941759381</v>
          </cell>
          <cell r="R80">
            <v>94.898973169923806</v>
          </cell>
          <cell r="S80">
            <v>112.39937102330791</v>
          </cell>
          <cell r="T80">
            <v>114.49553520772402</v>
          </cell>
          <cell r="U80">
            <v>100.89524318546232</v>
          </cell>
          <cell r="V80">
            <v>107.35533216292326</v>
          </cell>
          <cell r="W80">
            <v>112.09100204498978</v>
          </cell>
          <cell r="X80">
            <v>100.92879256965944</v>
          </cell>
          <cell r="Y80">
            <v>118.95925004782856</v>
          </cell>
          <cell r="Z80">
            <v>88.01392853265726</v>
          </cell>
          <cell r="AA80">
            <v>137.25490196078428</v>
          </cell>
          <cell r="AB80">
            <v>94.929116684841873</v>
          </cell>
          <cell r="AC80">
            <v>104.09400886092534</v>
          </cell>
          <cell r="AD80">
            <v>103.57473574971779</v>
          </cell>
          <cell r="AF80">
            <v>106.15220879432182</v>
          </cell>
          <cell r="AG80">
            <v>103.83437230532157</v>
          </cell>
        </row>
        <row r="81">
          <cell r="A81">
            <v>40257</v>
          </cell>
          <cell r="B81">
            <v>12.662576</v>
          </cell>
          <cell r="C81">
            <v>57.3</v>
          </cell>
          <cell r="D81">
            <v>58.55706</v>
          </cell>
          <cell r="E81">
            <v>31.300407</v>
          </cell>
          <cell r="F81">
            <v>75.510000000000005</v>
          </cell>
          <cell r="G81">
            <v>1.1087663000000001</v>
          </cell>
          <cell r="H81">
            <v>21.925000000000001</v>
          </cell>
          <cell r="I81">
            <v>35.86</v>
          </cell>
          <cell r="J81">
            <v>31.09</v>
          </cell>
          <cell r="K81">
            <v>4.0131755</v>
          </cell>
          <cell r="L81">
            <v>2.8</v>
          </cell>
          <cell r="M81">
            <v>17.41</v>
          </cell>
          <cell r="N81">
            <v>8.5077979999999993</v>
          </cell>
          <cell r="O81">
            <v>10.926682</v>
          </cell>
          <cell r="Q81">
            <v>91.605058941759381</v>
          </cell>
          <cell r="R81">
            <v>94.898973169923806</v>
          </cell>
          <cell r="S81">
            <v>112.39937102330791</v>
          </cell>
          <cell r="T81">
            <v>114.49553520772402</v>
          </cell>
          <cell r="U81">
            <v>100.89524318546232</v>
          </cell>
          <cell r="V81">
            <v>107.35533216292326</v>
          </cell>
          <cell r="W81">
            <v>112.09100204498978</v>
          </cell>
          <cell r="X81">
            <v>100.92879256965944</v>
          </cell>
          <cell r="Y81">
            <v>118.95925004782856</v>
          </cell>
          <cell r="Z81">
            <v>88.01392853265726</v>
          </cell>
          <cell r="AA81">
            <v>137.25490196078428</v>
          </cell>
          <cell r="AB81">
            <v>94.929116684841873</v>
          </cell>
          <cell r="AC81">
            <v>104.09400886092534</v>
          </cell>
          <cell r="AD81">
            <v>103.57473574971779</v>
          </cell>
          <cell r="AF81">
            <v>106.15220879432182</v>
          </cell>
          <cell r="AG81">
            <v>103.83437230532157</v>
          </cell>
        </row>
        <row r="82">
          <cell r="A82">
            <v>40258</v>
          </cell>
          <cell r="B82">
            <v>12.662576</v>
          </cell>
          <cell r="C82">
            <v>57.3</v>
          </cell>
          <cell r="D82">
            <v>58.55706</v>
          </cell>
          <cell r="E82">
            <v>31.300407</v>
          </cell>
          <cell r="F82">
            <v>75.510000000000005</v>
          </cell>
          <cell r="G82">
            <v>1.1087663000000001</v>
          </cell>
          <cell r="H82">
            <v>21.925000000000001</v>
          </cell>
          <cell r="I82">
            <v>35.86</v>
          </cell>
          <cell r="J82">
            <v>31.09</v>
          </cell>
          <cell r="K82">
            <v>4.0131755</v>
          </cell>
          <cell r="L82">
            <v>2.8</v>
          </cell>
          <cell r="M82">
            <v>17.41</v>
          </cell>
          <cell r="N82">
            <v>8.5077979999999993</v>
          </cell>
          <cell r="O82">
            <v>10.926682</v>
          </cell>
          <cell r="Q82">
            <v>91.605058941759381</v>
          </cell>
          <cell r="R82">
            <v>94.898973169923806</v>
          </cell>
          <cell r="S82">
            <v>112.39937102330791</v>
          </cell>
          <cell r="T82">
            <v>114.49553520772402</v>
          </cell>
          <cell r="U82">
            <v>100.89524318546232</v>
          </cell>
          <cell r="V82">
            <v>107.35533216292326</v>
          </cell>
          <cell r="W82">
            <v>112.09100204498978</v>
          </cell>
          <cell r="X82">
            <v>100.92879256965944</v>
          </cell>
          <cell r="Y82">
            <v>118.95925004782856</v>
          </cell>
          <cell r="Z82">
            <v>88.01392853265726</v>
          </cell>
          <cell r="AA82">
            <v>137.25490196078428</v>
          </cell>
          <cell r="AB82">
            <v>94.929116684841873</v>
          </cell>
          <cell r="AC82">
            <v>104.09400886092534</v>
          </cell>
          <cell r="AD82">
            <v>103.57473574971779</v>
          </cell>
          <cell r="AF82">
            <v>106.15220879432182</v>
          </cell>
          <cell r="AG82">
            <v>103.83437230532157</v>
          </cell>
        </row>
        <row r="83">
          <cell r="A83">
            <v>40259</v>
          </cell>
          <cell r="B83">
            <v>12.557231</v>
          </cell>
          <cell r="C83">
            <v>57.95</v>
          </cell>
          <cell r="D83">
            <v>58.865993000000003</v>
          </cell>
          <cell r="E83">
            <v>31.465537999999999</v>
          </cell>
          <cell r="F83">
            <v>76.260000000000005</v>
          </cell>
          <cell r="G83">
            <v>1.1265596</v>
          </cell>
          <cell r="H83">
            <v>22.184999999999999</v>
          </cell>
          <cell r="I83">
            <v>35.979999999999997</v>
          </cell>
          <cell r="J83">
            <v>31.215</v>
          </cell>
          <cell r="K83">
            <v>3.9813377999999999</v>
          </cell>
          <cell r="L83">
            <v>2.93</v>
          </cell>
          <cell r="M83">
            <v>17.829999999999998</v>
          </cell>
          <cell r="N83">
            <v>8.4595330000000004</v>
          </cell>
          <cell r="O83">
            <v>10.928051999999999</v>
          </cell>
          <cell r="Q83">
            <v>90.842960065968271</v>
          </cell>
          <cell r="R83">
            <v>95.975488572374957</v>
          </cell>
          <cell r="S83">
            <v>112.99236313883326</v>
          </cell>
          <cell r="T83">
            <v>115.0995772645697</v>
          </cell>
          <cell r="U83">
            <v>101.89738107963655</v>
          </cell>
          <cell r="V83">
            <v>109.07815295191598</v>
          </cell>
          <cell r="W83">
            <v>113.42024539877301</v>
          </cell>
          <cell r="X83">
            <v>101.26653532226287</v>
          </cell>
          <cell r="Y83">
            <v>119.43753587143678</v>
          </cell>
          <cell r="Z83">
            <v>87.31568818596817</v>
          </cell>
          <cell r="AA83">
            <v>143.62745098039215</v>
          </cell>
          <cell r="AB83">
            <v>97.219193020719729</v>
          </cell>
          <cell r="AC83">
            <v>103.50348034371414</v>
          </cell>
          <cell r="AD83">
            <v>103.58772206962506</v>
          </cell>
          <cell r="AF83">
            <v>107.34771432107094</v>
          </cell>
          <cell r="AG83">
            <v>103.5456012066696</v>
          </cell>
        </row>
        <row r="84">
          <cell r="A84">
            <v>40260</v>
          </cell>
          <cell r="B84">
            <v>12.720532</v>
          </cell>
          <cell r="C84">
            <v>57.28</v>
          </cell>
          <cell r="D84">
            <v>58.947369999999999</v>
          </cell>
          <cell r="E84">
            <v>31.612188</v>
          </cell>
          <cell r="F84">
            <v>74.33</v>
          </cell>
          <cell r="G84">
            <v>1.1352277</v>
          </cell>
          <cell r="H84">
            <v>22.085000000000001</v>
          </cell>
          <cell r="I84">
            <v>35.630000000000003</v>
          </cell>
          <cell r="J84">
            <v>31.414999999999999</v>
          </cell>
          <cell r="K84">
            <v>4.0228109999999999</v>
          </cell>
          <cell r="L84">
            <v>2.9</v>
          </cell>
          <cell r="M84">
            <v>17.78</v>
          </cell>
          <cell r="N84">
            <v>8.5812840000000001</v>
          </cell>
          <cell r="O84">
            <v>11.077147500000001</v>
          </cell>
          <cell r="Q84">
            <v>92.024330881057409</v>
          </cell>
          <cell r="R84">
            <v>94.865849619079171</v>
          </cell>
          <cell r="S84">
            <v>113.1485650317521</v>
          </cell>
          <cell r="T84">
            <v>115.63601662263341</v>
          </cell>
          <cell r="U84">
            <v>99.31854623196152</v>
          </cell>
          <cell r="V84">
            <v>109.91743419154369</v>
          </cell>
          <cell r="W84">
            <v>112.90899795501024</v>
          </cell>
          <cell r="X84">
            <v>100.28145229383621</v>
          </cell>
          <cell r="Y84">
            <v>120.20279318920986</v>
          </cell>
          <cell r="Z84">
            <v>88.225247028042375</v>
          </cell>
          <cell r="AA84">
            <v>142.15686274509801</v>
          </cell>
          <cell r="AB84">
            <v>96.946564885496187</v>
          </cell>
          <cell r="AC84">
            <v>104.99311957502012</v>
          </cell>
          <cell r="AD84">
            <v>105.00100809862931</v>
          </cell>
          <cell r="AF84">
            <v>107.13605505622668</v>
          </cell>
          <cell r="AG84">
            <v>104.99706383682471</v>
          </cell>
        </row>
        <row r="85">
          <cell r="A85">
            <v>40261</v>
          </cell>
          <cell r="B85">
            <v>12.87144</v>
          </cell>
          <cell r="C85">
            <v>57.45</v>
          </cell>
          <cell r="D85">
            <v>58.221786000000002</v>
          </cell>
          <cell r="E85">
            <v>31.058873999999999</v>
          </cell>
          <cell r="F85">
            <v>73.98</v>
          </cell>
          <cell r="G85">
            <v>1.1384255000000001</v>
          </cell>
          <cell r="H85">
            <v>21.64</v>
          </cell>
          <cell r="I85">
            <v>35.880000000000003</v>
          </cell>
          <cell r="J85">
            <v>31.704999999999998</v>
          </cell>
          <cell r="K85">
            <v>4.0541400000000003</v>
          </cell>
          <cell r="L85">
            <v>2.97</v>
          </cell>
          <cell r="M85">
            <v>17.28</v>
          </cell>
          <cell r="N85">
            <v>8.4982670000000002</v>
          </cell>
          <cell r="O85">
            <v>10.801743999999999</v>
          </cell>
          <cell r="Q85">
            <v>93.116046834808301</v>
          </cell>
          <cell r="R85">
            <v>95.147399801258686</v>
          </cell>
          <cell r="S85">
            <v>111.75581776567394</v>
          </cell>
          <cell r="T85">
            <v>113.61201793891256</v>
          </cell>
          <cell r="U85">
            <v>98.850881881346879</v>
          </cell>
          <cell r="V85">
            <v>110.22705839385812</v>
          </cell>
          <cell r="W85">
            <v>110.63394683026586</v>
          </cell>
          <cell r="X85">
            <v>100.98508302842669</v>
          </cell>
          <cell r="Y85">
            <v>121.31241629998087</v>
          </cell>
          <cell r="Z85">
            <v>88.912330951234793</v>
          </cell>
          <cell r="AA85">
            <v>145.58823529411765</v>
          </cell>
          <cell r="AB85">
            <v>94.220283533260641</v>
          </cell>
          <cell r="AC85">
            <v>103.97739584326162</v>
          </cell>
          <cell r="AD85">
            <v>102.39044024856764</v>
          </cell>
          <cell r="AF85">
            <v>107.0301265460954</v>
          </cell>
          <cell r="AG85">
            <v>103.18391804591462</v>
          </cell>
        </row>
        <row r="86">
          <cell r="A86">
            <v>40262</v>
          </cell>
          <cell r="B86">
            <v>12.729426</v>
          </cell>
          <cell r="C86">
            <v>57.95</v>
          </cell>
          <cell r="D86">
            <v>57.719279999999998</v>
          </cell>
          <cell r="E86">
            <v>30.553457000000002</v>
          </cell>
          <cell r="F86">
            <v>74.900000000000006</v>
          </cell>
          <cell r="G86">
            <v>1.1737925</v>
          </cell>
          <cell r="H86">
            <v>21.33</v>
          </cell>
          <cell r="I86">
            <v>36.03</v>
          </cell>
          <cell r="J86">
            <v>31.594999999999999</v>
          </cell>
          <cell r="K86">
            <v>4.0759696999999999</v>
          </cell>
          <cell r="L86">
            <v>2.8</v>
          </cell>
          <cell r="M86">
            <v>16.899999999999999</v>
          </cell>
          <cell r="N86">
            <v>8.4224530000000009</v>
          </cell>
          <cell r="O86">
            <v>10.832826000000001</v>
          </cell>
          <cell r="Q86">
            <v>92.088672875468973</v>
          </cell>
          <cell r="R86">
            <v>95.975488572374957</v>
          </cell>
          <cell r="S86">
            <v>110.79126527045919</v>
          </cell>
          <cell r="T86">
            <v>111.76322440986735</v>
          </cell>
          <cell r="U86">
            <v>100.08017103153395</v>
          </cell>
          <cell r="V86">
            <v>113.65143739293673</v>
          </cell>
          <cell r="W86">
            <v>109.04907975460122</v>
          </cell>
          <cell r="X86">
            <v>101.40726146918098</v>
          </cell>
          <cell r="Y86">
            <v>120.89152477520567</v>
          </cell>
          <cell r="Z86">
            <v>89.391083414387552</v>
          </cell>
          <cell r="AA86">
            <v>137.25490196078428</v>
          </cell>
          <cell r="AB86">
            <v>92.148309705561601</v>
          </cell>
          <cell r="AC86">
            <v>103.04980174808188</v>
          </cell>
          <cell r="AD86">
            <v>102.68506856634727</v>
          </cell>
          <cell r="AF86">
            <v>106.20770171936353</v>
          </cell>
          <cell r="AG86">
            <v>102.86743515721457</v>
          </cell>
        </row>
        <row r="87">
          <cell r="A87">
            <v>40263</v>
          </cell>
          <cell r="B87">
            <v>12.983594</v>
          </cell>
          <cell r="C87">
            <v>57.89</v>
          </cell>
          <cell r="D87">
            <v>58.661479999999997</v>
          </cell>
          <cell r="E87">
            <v>30.886402</v>
          </cell>
          <cell r="F87">
            <v>75.58</v>
          </cell>
          <cell r="G87">
            <v>1.1968369999999999</v>
          </cell>
          <cell r="H87">
            <v>21.74</v>
          </cell>
          <cell r="I87">
            <v>35.97</v>
          </cell>
          <cell r="J87">
            <v>31.48</v>
          </cell>
          <cell r="K87">
            <v>4.0144260000000003</v>
          </cell>
          <cell r="L87">
            <v>2.85</v>
          </cell>
          <cell r="M87">
            <v>16.739999999999998</v>
          </cell>
          <cell r="N87">
            <v>8.3960240000000006</v>
          </cell>
          <cell r="O87">
            <v>10.685848</v>
          </cell>
          <cell r="Q87">
            <v>93.92740415898578</v>
          </cell>
          <cell r="R87">
            <v>95.876117919841008</v>
          </cell>
          <cell r="S87">
            <v>112.59980359834248</v>
          </cell>
          <cell r="T87">
            <v>112.9811228215313</v>
          </cell>
          <cell r="U87">
            <v>100.98877605558525</v>
          </cell>
          <cell r="V87">
            <v>115.88270105240083</v>
          </cell>
          <cell r="W87">
            <v>111.14519427402863</v>
          </cell>
          <cell r="X87">
            <v>101.23839009287924</v>
          </cell>
          <cell r="Y87">
            <v>120.45150181748612</v>
          </cell>
          <cell r="Z87">
            <v>88.041353552477631</v>
          </cell>
          <cell r="AA87">
            <v>139.70588235294116</v>
          </cell>
          <cell r="AB87">
            <v>91.275899672846222</v>
          </cell>
          <cell r="AC87">
            <v>102.72643951496521</v>
          </cell>
          <cell r="AD87">
            <v>101.29185445880555</v>
          </cell>
          <cell r="AF87">
            <v>107.00951228077882</v>
          </cell>
          <cell r="AG87">
            <v>102.00914698688538</v>
          </cell>
        </row>
        <row r="88">
          <cell r="A88">
            <v>40264</v>
          </cell>
          <cell r="B88">
            <v>12.983594</v>
          </cell>
          <cell r="C88">
            <v>57.89</v>
          </cell>
          <cell r="D88">
            <v>58.661479999999997</v>
          </cell>
          <cell r="E88">
            <v>30.886402</v>
          </cell>
          <cell r="F88">
            <v>75.58</v>
          </cell>
          <cell r="G88">
            <v>1.1968369999999999</v>
          </cell>
          <cell r="H88">
            <v>21.74</v>
          </cell>
          <cell r="I88">
            <v>35.97</v>
          </cell>
          <cell r="J88">
            <v>31.48</v>
          </cell>
          <cell r="K88">
            <v>4.0144260000000003</v>
          </cell>
          <cell r="L88">
            <v>2.85</v>
          </cell>
          <cell r="M88">
            <v>16.739999999999998</v>
          </cell>
          <cell r="N88">
            <v>8.3960240000000006</v>
          </cell>
          <cell r="O88">
            <v>10.685848</v>
          </cell>
          <cell r="Q88">
            <v>93.92740415898578</v>
          </cell>
          <cell r="R88">
            <v>95.876117919841008</v>
          </cell>
          <cell r="S88">
            <v>112.59980359834248</v>
          </cell>
          <cell r="T88">
            <v>112.9811228215313</v>
          </cell>
          <cell r="U88">
            <v>100.98877605558525</v>
          </cell>
          <cell r="V88">
            <v>115.88270105240083</v>
          </cell>
          <cell r="W88">
            <v>111.14519427402863</v>
          </cell>
          <cell r="X88">
            <v>101.23839009287924</v>
          </cell>
          <cell r="Y88">
            <v>120.45150181748612</v>
          </cell>
          <cell r="Z88">
            <v>88.041353552477631</v>
          </cell>
          <cell r="AA88">
            <v>139.70588235294116</v>
          </cell>
          <cell r="AB88">
            <v>91.275899672846222</v>
          </cell>
          <cell r="AC88">
            <v>102.72643951496521</v>
          </cell>
          <cell r="AD88">
            <v>101.29185445880555</v>
          </cell>
          <cell r="AF88">
            <v>107.00951228077882</v>
          </cell>
          <cell r="AG88">
            <v>102.00914698688538</v>
          </cell>
        </row>
        <row r="89">
          <cell r="A89">
            <v>40265</v>
          </cell>
          <cell r="B89">
            <v>12.983594</v>
          </cell>
          <cell r="C89">
            <v>57.89</v>
          </cell>
          <cell r="D89">
            <v>58.661479999999997</v>
          </cell>
          <cell r="E89">
            <v>30.886402</v>
          </cell>
          <cell r="F89">
            <v>75.58</v>
          </cell>
          <cell r="G89">
            <v>1.1968369999999999</v>
          </cell>
          <cell r="H89">
            <v>21.74</v>
          </cell>
          <cell r="I89">
            <v>35.97</v>
          </cell>
          <cell r="J89">
            <v>31.48</v>
          </cell>
          <cell r="K89">
            <v>4.0144260000000003</v>
          </cell>
          <cell r="L89">
            <v>2.85</v>
          </cell>
          <cell r="M89">
            <v>16.739999999999998</v>
          </cell>
          <cell r="N89">
            <v>8.3960240000000006</v>
          </cell>
          <cell r="O89">
            <v>10.685848</v>
          </cell>
          <cell r="Q89">
            <v>93.92740415898578</v>
          </cell>
          <cell r="R89">
            <v>95.876117919841008</v>
          </cell>
          <cell r="S89">
            <v>112.59980359834248</v>
          </cell>
          <cell r="T89">
            <v>112.9811228215313</v>
          </cell>
          <cell r="U89">
            <v>100.98877605558525</v>
          </cell>
          <cell r="V89">
            <v>115.88270105240083</v>
          </cell>
          <cell r="W89">
            <v>111.14519427402863</v>
          </cell>
          <cell r="X89">
            <v>101.23839009287924</v>
          </cell>
          <cell r="Y89">
            <v>120.45150181748612</v>
          </cell>
          <cell r="Z89">
            <v>88.041353552477631</v>
          </cell>
          <cell r="AA89">
            <v>139.70588235294116</v>
          </cell>
          <cell r="AB89">
            <v>91.275899672846222</v>
          </cell>
          <cell r="AC89">
            <v>102.72643951496521</v>
          </cell>
          <cell r="AD89">
            <v>101.29185445880555</v>
          </cell>
          <cell r="AF89">
            <v>107.00951228077882</v>
          </cell>
          <cell r="AG89">
            <v>102.00914698688538</v>
          </cell>
        </row>
        <row r="90">
          <cell r="A90">
            <v>40266</v>
          </cell>
          <cell r="B90">
            <v>13.1451435</v>
          </cell>
          <cell r="C90">
            <v>58.49</v>
          </cell>
          <cell r="D90">
            <v>57.836525000000002</v>
          </cell>
          <cell r="E90">
            <v>30.601564</v>
          </cell>
          <cell r="F90">
            <v>75.81</v>
          </cell>
          <cell r="G90">
            <v>1.2082648</v>
          </cell>
          <cell r="H90">
            <v>21.965</v>
          </cell>
          <cell r="I90">
            <v>35.770000000000003</v>
          </cell>
          <cell r="J90">
            <v>31.745000000000001</v>
          </cell>
          <cell r="K90">
            <v>4.1193</v>
          </cell>
          <cell r="L90">
            <v>3.17</v>
          </cell>
          <cell r="M90">
            <v>16.98</v>
          </cell>
          <cell r="N90">
            <v>8.5370910000000002</v>
          </cell>
          <cell r="O90">
            <v>10.664455999999999</v>
          </cell>
          <cell r="Q90">
            <v>95.096104071982296</v>
          </cell>
          <cell r="R90">
            <v>96.869824445180512</v>
          </cell>
          <cell r="S90">
            <v>111.01631523464161</v>
          </cell>
          <cell r="T90">
            <v>111.93919773546139</v>
          </cell>
          <cell r="U90">
            <v>101.29609834313203</v>
          </cell>
          <cell r="V90">
            <v>116.9891878430721</v>
          </cell>
          <cell r="W90">
            <v>112.2955010224949</v>
          </cell>
          <cell r="X90">
            <v>100.67548550520686</v>
          </cell>
          <cell r="Y90">
            <v>121.46546776353549</v>
          </cell>
          <cell r="Z90">
            <v>90.341370768503666</v>
          </cell>
          <cell r="AA90">
            <v>155.39215686274511</v>
          </cell>
          <cell r="AB90">
            <v>92.584514721919305</v>
          </cell>
          <cell r="AC90">
            <v>104.45241250444899</v>
          </cell>
          <cell r="AD90">
            <v>101.08907828693947</v>
          </cell>
          <cell r="AF90">
            <v>108.83010202648961</v>
          </cell>
          <cell r="AG90">
            <v>102.77074539569423</v>
          </cell>
        </row>
        <row r="91">
          <cell r="A91">
            <v>40267</v>
          </cell>
          <cell r="B91">
            <v>13.164254</v>
          </cell>
          <cell r="C91">
            <v>58.64</v>
          </cell>
          <cell r="D91">
            <v>57.849460000000001</v>
          </cell>
          <cell r="E91">
            <v>30.892472999999999</v>
          </cell>
          <cell r="F91">
            <v>75.95</v>
          </cell>
          <cell r="G91">
            <v>1.214329</v>
          </cell>
          <cell r="H91">
            <v>22.08</v>
          </cell>
          <cell r="I91">
            <v>36.130000000000003</v>
          </cell>
          <cell r="J91">
            <v>31.934999999999999</v>
          </cell>
          <cell r="K91">
            <v>4.0788060000000002</v>
          </cell>
          <cell r="L91">
            <v>3.12</v>
          </cell>
          <cell r="M91">
            <v>16.84</v>
          </cell>
          <cell r="N91">
            <v>8.6576229999999992</v>
          </cell>
          <cell r="O91">
            <v>10.813672</v>
          </cell>
          <cell r="Q91">
            <v>95.234355441917344</v>
          </cell>
          <cell r="R91">
            <v>97.118251076515392</v>
          </cell>
          <cell r="S91">
            <v>111.0411437670882</v>
          </cell>
          <cell r="T91">
            <v>113.00333027698855</v>
          </cell>
          <cell r="U91">
            <v>101.48316408337787</v>
          </cell>
          <cell r="V91">
            <v>117.57634873108105</v>
          </cell>
          <cell r="W91">
            <v>112.88343558282207</v>
          </cell>
          <cell r="X91">
            <v>101.68871376301718</v>
          </cell>
          <cell r="Y91">
            <v>122.19246221541992</v>
          </cell>
          <cell r="Z91">
            <v>89.453286999926533</v>
          </cell>
          <cell r="AA91">
            <v>152.94117647058826</v>
          </cell>
          <cell r="AB91">
            <v>91.821155943293348</v>
          </cell>
          <cell r="AC91">
            <v>105.92713711309921</v>
          </cell>
          <cell r="AD91">
            <v>102.50350654335161</v>
          </cell>
          <cell r="AF91">
            <v>108.86973536266966</v>
          </cell>
          <cell r="AG91">
            <v>104.2153218282254</v>
          </cell>
        </row>
        <row r="92">
          <cell r="A92">
            <v>40268</v>
          </cell>
          <cell r="B92">
            <v>13.189503999999999</v>
          </cell>
          <cell r="C92">
            <v>58.29</v>
          </cell>
          <cell r="D92">
            <v>58.647263000000002</v>
          </cell>
          <cell r="E92">
            <v>30.500855999999999</v>
          </cell>
          <cell r="F92">
            <v>75.709999999999994</v>
          </cell>
          <cell r="G92">
            <v>1.1444513000000001</v>
          </cell>
          <cell r="H92">
            <v>21.984999999999999</v>
          </cell>
          <cell r="I92">
            <v>35.49</v>
          </cell>
          <cell r="J92">
            <v>31.824999999999999</v>
          </cell>
          <cell r="K92">
            <v>4.0568967000000002</v>
          </cell>
          <cell r="L92">
            <v>3.18</v>
          </cell>
          <cell r="M92">
            <v>16.07</v>
          </cell>
          <cell r="N92">
            <v>8.7409649999999992</v>
          </cell>
          <cell r="O92">
            <v>10.646046999999999</v>
          </cell>
          <cell r="Q92">
            <v>95.417021886586994</v>
          </cell>
          <cell r="R92">
            <v>96.538588936734016</v>
          </cell>
          <cell r="S92">
            <v>112.57251428672339</v>
          </cell>
          <cell r="T92">
            <v>111.57081222661802</v>
          </cell>
          <cell r="U92">
            <v>101.1624799572421</v>
          </cell>
          <cell r="V92">
            <v>110.81050123528226</v>
          </cell>
          <cell r="W92">
            <v>112.39775051124745</v>
          </cell>
          <cell r="X92">
            <v>99.887419082465527</v>
          </cell>
          <cell r="Y92">
            <v>121.77157069064472</v>
          </cell>
          <cell r="Z92">
            <v>88.972788809802395</v>
          </cell>
          <cell r="AA92">
            <v>155.88235294117646</v>
          </cell>
          <cell r="AB92">
            <v>87.6226826608506</v>
          </cell>
          <cell r="AC92">
            <v>106.94683726189061</v>
          </cell>
          <cell r="AD92">
            <v>100.914578167835</v>
          </cell>
          <cell r="AF92">
            <v>107.88387360211449</v>
          </cell>
          <cell r="AG92">
            <v>103.93070771486281</v>
          </cell>
        </row>
        <row r="93">
          <cell r="A93">
            <v>40269</v>
          </cell>
          <cell r="B93">
            <v>13.26024</v>
          </cell>
          <cell r="C93">
            <v>59.07</v>
          </cell>
          <cell r="D93">
            <v>58.529316000000001</v>
          </cell>
          <cell r="E93">
            <v>30.360754</v>
          </cell>
          <cell r="F93">
            <v>77.17</v>
          </cell>
          <cell r="G93">
            <v>1.1736921</v>
          </cell>
          <cell r="H93">
            <v>21.875</v>
          </cell>
          <cell r="I93">
            <v>35.75</v>
          </cell>
          <cell r="J93">
            <v>31.864999999999998</v>
          </cell>
          <cell r="K93">
            <v>4.0056972999999996</v>
          </cell>
          <cell r="L93">
            <v>3.3</v>
          </cell>
          <cell r="M93">
            <v>16.04</v>
          </cell>
          <cell r="N93">
            <v>8.5639179999999993</v>
          </cell>
          <cell r="O93">
            <v>10.350187</v>
          </cell>
          <cell r="Q93">
            <v>95.928748366989112</v>
          </cell>
          <cell r="R93">
            <v>97.830407419675382</v>
          </cell>
          <cell r="S93">
            <v>112.34611684439813</v>
          </cell>
          <cell r="T93">
            <v>111.05832516938352</v>
          </cell>
          <cell r="U93">
            <v>103.11330839123463</v>
          </cell>
          <cell r="V93">
            <v>113.64171625030355</v>
          </cell>
          <cell r="W93">
            <v>111.83537832310839</v>
          </cell>
          <cell r="X93">
            <v>100.61919504643964</v>
          </cell>
          <cell r="Y93">
            <v>121.92462215419934</v>
          </cell>
          <cell r="Z93">
            <v>87.849922308570399</v>
          </cell>
          <cell r="AA93">
            <v>161.76470588235293</v>
          </cell>
          <cell r="AB93">
            <v>87.459105779716467</v>
          </cell>
          <cell r="AC93">
            <v>104.78064431903979</v>
          </cell>
          <cell r="AD93">
            <v>98.110101811800178</v>
          </cell>
          <cell r="AF93">
            <v>108.7809626613643</v>
          </cell>
          <cell r="AG93">
            <v>101.44537306541999</v>
          </cell>
        </row>
        <row r="94">
          <cell r="A94">
            <v>40270</v>
          </cell>
          <cell r="B94">
            <v>13.26024</v>
          </cell>
          <cell r="C94">
            <v>59.07</v>
          </cell>
          <cell r="D94">
            <v>58.529316000000001</v>
          </cell>
          <cell r="E94">
            <v>30.360754</v>
          </cell>
          <cell r="F94">
            <v>77.17</v>
          </cell>
          <cell r="G94">
            <v>1.1736921</v>
          </cell>
          <cell r="H94">
            <v>21.875</v>
          </cell>
          <cell r="I94">
            <v>35.75</v>
          </cell>
          <cell r="J94">
            <v>31.864999999999998</v>
          </cell>
          <cell r="K94">
            <v>4.0056972999999996</v>
          </cell>
          <cell r="L94">
            <v>3.3</v>
          </cell>
          <cell r="M94">
            <v>16.04</v>
          </cell>
          <cell r="N94">
            <v>8.5639179999999993</v>
          </cell>
          <cell r="O94">
            <v>10.350187</v>
          </cell>
          <cell r="Q94">
            <v>95.928748366989112</v>
          </cell>
          <cell r="R94">
            <v>97.830407419675382</v>
          </cell>
          <cell r="S94">
            <v>112.34611684439813</v>
          </cell>
          <cell r="T94">
            <v>111.05832516938352</v>
          </cell>
          <cell r="U94">
            <v>103.11330839123463</v>
          </cell>
          <cell r="V94">
            <v>113.64171625030355</v>
          </cell>
          <cell r="W94">
            <v>111.83537832310839</v>
          </cell>
          <cell r="X94">
            <v>100.61919504643964</v>
          </cell>
          <cell r="Y94">
            <v>121.92462215419934</v>
          </cell>
          <cell r="Z94">
            <v>87.849922308570399</v>
          </cell>
          <cell r="AA94">
            <v>161.76470588235293</v>
          </cell>
          <cell r="AB94">
            <v>87.459105779716467</v>
          </cell>
          <cell r="AC94">
            <v>104.78064431903979</v>
          </cell>
          <cell r="AD94">
            <v>98.110101811800178</v>
          </cell>
          <cell r="AF94">
            <v>108.7809626613643</v>
          </cell>
          <cell r="AG94">
            <v>101.44537306541999</v>
          </cell>
        </row>
        <row r="95">
          <cell r="A95">
            <v>40271</v>
          </cell>
          <cell r="B95">
            <v>13.26024</v>
          </cell>
          <cell r="C95">
            <v>59.07</v>
          </cell>
          <cell r="D95">
            <v>58.529316000000001</v>
          </cell>
          <cell r="E95">
            <v>30.360754</v>
          </cell>
          <cell r="F95">
            <v>77.17</v>
          </cell>
          <cell r="G95">
            <v>1.1736921</v>
          </cell>
          <cell r="H95">
            <v>21.875</v>
          </cell>
          <cell r="I95">
            <v>35.75</v>
          </cell>
          <cell r="J95">
            <v>31.864999999999998</v>
          </cell>
          <cell r="K95">
            <v>4.0056972999999996</v>
          </cell>
          <cell r="L95">
            <v>3.3</v>
          </cell>
          <cell r="M95">
            <v>16.04</v>
          </cell>
          <cell r="N95">
            <v>8.5639179999999993</v>
          </cell>
          <cell r="O95">
            <v>10.350187</v>
          </cell>
          <cell r="Q95">
            <v>95.928748366989112</v>
          </cell>
          <cell r="R95">
            <v>97.830407419675382</v>
          </cell>
          <cell r="S95">
            <v>112.34611684439813</v>
          </cell>
          <cell r="T95">
            <v>111.05832516938352</v>
          </cell>
          <cell r="U95">
            <v>103.11330839123463</v>
          </cell>
          <cell r="V95">
            <v>113.64171625030355</v>
          </cell>
          <cell r="W95">
            <v>111.83537832310839</v>
          </cell>
          <cell r="X95">
            <v>100.61919504643964</v>
          </cell>
          <cell r="Y95">
            <v>121.92462215419934</v>
          </cell>
          <cell r="Z95">
            <v>87.849922308570399</v>
          </cell>
          <cell r="AA95">
            <v>161.76470588235293</v>
          </cell>
          <cell r="AB95">
            <v>87.459105779716467</v>
          </cell>
          <cell r="AC95">
            <v>104.78064431903979</v>
          </cell>
          <cell r="AD95">
            <v>98.110101811800178</v>
          </cell>
          <cell r="AF95">
            <v>108.7809626613643</v>
          </cell>
          <cell r="AG95">
            <v>101.44537306541999</v>
          </cell>
        </row>
        <row r="96">
          <cell r="A96">
            <v>40272</v>
          </cell>
          <cell r="B96">
            <v>13.26024</v>
          </cell>
          <cell r="C96">
            <v>59.07</v>
          </cell>
          <cell r="D96">
            <v>58.529316000000001</v>
          </cell>
          <cell r="E96">
            <v>30.360754</v>
          </cell>
          <cell r="F96">
            <v>77.17</v>
          </cell>
          <cell r="G96">
            <v>1.1736921</v>
          </cell>
          <cell r="H96">
            <v>21.875</v>
          </cell>
          <cell r="I96">
            <v>35.75</v>
          </cell>
          <cell r="J96">
            <v>31.864999999999998</v>
          </cell>
          <cell r="K96">
            <v>4.0056972999999996</v>
          </cell>
          <cell r="L96">
            <v>3.3</v>
          </cell>
          <cell r="M96">
            <v>16.04</v>
          </cell>
          <cell r="N96">
            <v>8.5639179999999993</v>
          </cell>
          <cell r="O96">
            <v>10.350187</v>
          </cell>
          <cell r="Q96">
            <v>95.928748366989112</v>
          </cell>
          <cell r="R96">
            <v>97.830407419675382</v>
          </cell>
          <cell r="S96">
            <v>112.34611684439813</v>
          </cell>
          <cell r="T96">
            <v>111.05832516938352</v>
          </cell>
          <cell r="U96">
            <v>103.11330839123463</v>
          </cell>
          <cell r="V96">
            <v>113.64171625030355</v>
          </cell>
          <cell r="W96">
            <v>111.83537832310839</v>
          </cell>
          <cell r="X96">
            <v>100.61919504643964</v>
          </cell>
          <cell r="Y96">
            <v>121.92462215419934</v>
          </cell>
          <cell r="Z96">
            <v>87.849922308570399</v>
          </cell>
          <cell r="AA96">
            <v>161.76470588235293</v>
          </cell>
          <cell r="AB96">
            <v>87.459105779716467</v>
          </cell>
          <cell r="AC96">
            <v>104.78064431903979</v>
          </cell>
          <cell r="AD96">
            <v>98.110101811800178</v>
          </cell>
          <cell r="AF96">
            <v>108.7809626613643</v>
          </cell>
          <cell r="AG96">
            <v>101.44537306541999</v>
          </cell>
        </row>
        <row r="97">
          <cell r="A97">
            <v>40273</v>
          </cell>
          <cell r="B97">
            <v>13.252319</v>
          </cell>
          <cell r="C97">
            <v>58.9</v>
          </cell>
          <cell r="D97">
            <v>59.374504000000002</v>
          </cell>
          <cell r="E97">
            <v>30.269354</v>
          </cell>
          <cell r="F97">
            <v>76.89</v>
          </cell>
          <cell r="G97">
            <v>1.202663</v>
          </cell>
          <cell r="H97">
            <v>21.93</v>
          </cell>
          <cell r="I97">
            <v>36.450000000000003</v>
          </cell>
          <cell r="J97">
            <v>31.785</v>
          </cell>
          <cell r="K97">
            <v>4.0033050000000001</v>
          </cell>
          <cell r="L97">
            <v>3.37</v>
          </cell>
          <cell r="M97">
            <v>15.81</v>
          </cell>
          <cell r="N97">
            <v>8.4297284999999995</v>
          </cell>
          <cell r="O97">
            <v>10.117948</v>
          </cell>
          <cell r="Q97">
            <v>95.871445360722646</v>
          </cell>
          <cell r="R97">
            <v>97.548857237495852</v>
          </cell>
          <cell r="S97">
            <v>113.96844213867429</v>
          </cell>
          <cell r="T97">
            <v>110.72398792201209</v>
          </cell>
          <cell r="U97">
            <v>102.73917691074293</v>
          </cell>
          <cell r="V97">
            <v>116.44679843268845</v>
          </cell>
          <cell r="W97">
            <v>112.11656441717793</v>
          </cell>
          <cell r="X97">
            <v>102.589361103293</v>
          </cell>
          <cell r="Y97">
            <v>121.6185192270901</v>
          </cell>
          <cell r="Z97">
            <v>87.797456195082802</v>
          </cell>
          <cell r="AA97">
            <v>165.19607843137257</v>
          </cell>
          <cell r="AB97">
            <v>86.205016357688109</v>
          </cell>
          <cell r="AC97">
            <v>103.13881843153716</v>
          </cell>
          <cell r="AD97">
            <v>95.908693089941266</v>
          </cell>
          <cell r="AF97">
            <v>109.40180864450339</v>
          </cell>
          <cell r="AG97">
            <v>99.52375576073922</v>
          </cell>
        </row>
        <row r="98">
          <cell r="A98">
            <v>40274</v>
          </cell>
          <cell r="B98">
            <v>13.276539</v>
          </cell>
          <cell r="C98">
            <v>58.4</v>
          </cell>
          <cell r="D98">
            <v>60.122369999999997</v>
          </cell>
          <cell r="E98">
            <v>30.508113999999999</v>
          </cell>
          <cell r="F98">
            <v>77.150000000000006</v>
          </cell>
          <cell r="G98">
            <v>1.209562</v>
          </cell>
          <cell r="H98">
            <v>21.89</v>
          </cell>
          <cell r="I98">
            <v>36.42</v>
          </cell>
          <cell r="J98">
            <v>31.605</v>
          </cell>
          <cell r="K98">
            <v>4.1050024000000001</v>
          </cell>
          <cell r="L98">
            <v>3.35</v>
          </cell>
          <cell r="M98">
            <v>16.079999999999998</v>
          </cell>
          <cell r="N98">
            <v>8.1799579999999992</v>
          </cell>
          <cell r="O98">
            <v>9.8841169999999998</v>
          </cell>
          <cell r="Q98">
            <v>96.046660461312712</v>
          </cell>
          <cell r="R98">
            <v>96.720768466379596</v>
          </cell>
          <cell r="S98">
            <v>115.40395935913786</v>
          </cell>
          <cell r="T98">
            <v>111.59736167674299</v>
          </cell>
          <cell r="U98">
            <v>103.08658471405666</v>
          </cell>
          <cell r="V98">
            <v>117.11478810426487</v>
          </cell>
          <cell r="W98">
            <v>111.9120654396728</v>
          </cell>
          <cell r="X98">
            <v>102.50492541514214</v>
          </cell>
          <cell r="Y98">
            <v>120.92978764109432</v>
          </cell>
          <cell r="Z98">
            <v>90.027806623454808</v>
          </cell>
          <cell r="AA98">
            <v>164.21568627450981</v>
          </cell>
          <cell r="AB98">
            <v>87.677208287895297</v>
          </cell>
          <cell r="AC98">
            <v>100.08284406070726</v>
          </cell>
          <cell r="AD98">
            <v>93.692193695606164</v>
          </cell>
          <cell r="AF98">
            <v>109.76980020530533</v>
          </cell>
          <cell r="AG98">
            <v>96.887518878156712</v>
          </cell>
        </row>
        <row r="99">
          <cell r="A99">
            <v>40275</v>
          </cell>
          <cell r="B99">
            <v>13.331614999999999</v>
          </cell>
          <cell r="C99">
            <v>58.21</v>
          </cell>
          <cell r="D99">
            <v>59.900700000000001</v>
          </cell>
          <cell r="E99">
            <v>31.018098999999999</v>
          </cell>
          <cell r="F99">
            <v>76.459999999999994</v>
          </cell>
          <cell r="G99">
            <v>1.2181578</v>
          </cell>
          <cell r="H99">
            <v>22.05</v>
          </cell>
          <cell r="I99">
            <v>36.97</v>
          </cell>
          <cell r="J99">
            <v>31.32</v>
          </cell>
          <cell r="K99">
            <v>4.1134377000000004</v>
          </cell>
          <cell r="L99">
            <v>3.38</v>
          </cell>
          <cell r="M99">
            <v>16.37</v>
          </cell>
          <cell r="N99">
            <v>8.3912119999999994</v>
          </cell>
          <cell r="O99">
            <v>9.695252</v>
          </cell>
          <cell r="Q99">
            <v>96.445097574446436</v>
          </cell>
          <cell r="R99">
            <v>96.406094733355417</v>
          </cell>
          <cell r="S99">
            <v>114.97846722249821</v>
          </cell>
          <cell r="T99">
            <v>113.46286475224329</v>
          </cell>
          <cell r="U99">
            <v>102.16461785141635</v>
          </cell>
          <cell r="V99">
            <v>117.94706895930713</v>
          </cell>
          <cell r="W99">
            <v>112.73006134969326</v>
          </cell>
          <cell r="X99">
            <v>104.0529130312412</v>
          </cell>
          <cell r="Y99">
            <v>119.83929596326763</v>
          </cell>
          <cell r="Z99">
            <v>90.212803240560518</v>
          </cell>
          <cell r="AA99">
            <v>165.68627450980392</v>
          </cell>
          <cell r="AB99">
            <v>89.258451472191936</v>
          </cell>
          <cell r="AC99">
            <v>102.66756407261938</v>
          </cell>
          <cell r="AD99">
            <v>91.901929966198608</v>
          </cell>
          <cell r="AF99">
            <v>110.26533422166877</v>
          </cell>
          <cell r="AG99">
            <v>97.284747019408996</v>
          </cell>
        </row>
        <row r="100">
          <cell r="A100">
            <v>40276</v>
          </cell>
          <cell r="B100">
            <v>13.359408</v>
          </cell>
          <cell r="C100">
            <v>58.01</v>
          </cell>
          <cell r="D100">
            <v>59.155082999999998</v>
          </cell>
          <cell r="E100">
            <v>31.144988999999999</v>
          </cell>
          <cell r="F100">
            <v>76.13</v>
          </cell>
          <cell r="G100">
            <v>1.2194685000000001</v>
          </cell>
          <cell r="H100">
            <v>22.66</v>
          </cell>
          <cell r="I100">
            <v>36.74</v>
          </cell>
          <cell r="J100">
            <v>30.69</v>
          </cell>
          <cell r="K100">
            <v>4.1690250000000004</v>
          </cell>
          <cell r="L100">
            <v>3.43</v>
          </cell>
          <cell r="M100">
            <v>16.11</v>
          </cell>
          <cell r="N100">
            <v>8.4923909999999996</v>
          </cell>
          <cell r="O100">
            <v>9.8769589999999994</v>
          </cell>
          <cell r="Q100">
            <v>96.646160881246601</v>
          </cell>
          <cell r="R100">
            <v>96.074859224908906</v>
          </cell>
          <cell r="S100">
            <v>113.54726692275148</v>
          </cell>
          <cell r="T100">
            <v>113.92702288483589</v>
          </cell>
          <cell r="U100">
            <v>101.72367717797968</v>
          </cell>
          <cell r="V100">
            <v>118.07397634625238</v>
          </cell>
          <cell r="W100">
            <v>115.84867075664621</v>
          </cell>
          <cell r="X100">
            <v>103.40557275541795</v>
          </cell>
          <cell r="Y100">
            <v>117.42873541228238</v>
          </cell>
          <cell r="Z100">
            <v>91.431901844527232</v>
          </cell>
          <cell r="AA100">
            <v>168.13725490196077</v>
          </cell>
          <cell r="AB100">
            <v>87.840785169029445</v>
          </cell>
          <cell r="AC100">
            <v>103.90550222330653</v>
          </cell>
          <cell r="AD100">
            <v>93.624342543857026</v>
          </cell>
          <cell r="AF100">
            <v>110.34049035648657</v>
          </cell>
          <cell r="AG100">
            <v>98.764922383581776</v>
          </cell>
        </row>
        <row r="101">
          <cell r="A101">
            <v>40277</v>
          </cell>
          <cell r="B101">
            <v>13.485948</v>
          </cell>
          <cell r="C101">
            <v>58.15</v>
          </cell>
          <cell r="D101">
            <v>58.867603000000003</v>
          </cell>
          <cell r="E101">
            <v>31.456707000000002</v>
          </cell>
          <cell r="F101">
            <v>76.16</v>
          </cell>
          <cell r="G101">
            <v>1.2517084999999999</v>
          </cell>
          <cell r="H101">
            <v>22.795000000000002</v>
          </cell>
          <cell r="I101">
            <v>36.96</v>
          </cell>
          <cell r="J101">
            <v>30.79</v>
          </cell>
          <cell r="K101">
            <v>4.2190149999999997</v>
          </cell>
          <cell r="L101">
            <v>3.5</v>
          </cell>
          <cell r="M101">
            <v>15.77</v>
          </cell>
          <cell r="N101">
            <v>8.5954239999999995</v>
          </cell>
          <cell r="O101">
            <v>10.089054000000001</v>
          </cell>
          <cell r="Q101">
            <v>97.561591055840637</v>
          </cell>
          <cell r="R101">
            <v>96.306724080821454</v>
          </cell>
          <cell r="S101">
            <v>112.9954535089329</v>
          </cell>
          <cell r="T101">
            <v>115.06727384846972</v>
          </cell>
          <cell r="U101">
            <v>101.76376269374666</v>
          </cell>
          <cell r="V101">
            <v>121.19558629140732</v>
          </cell>
          <cell r="W101">
            <v>116.53885480572599</v>
          </cell>
          <cell r="X101">
            <v>104.02476780185759</v>
          </cell>
          <cell r="Y101">
            <v>117.81136407116892</v>
          </cell>
          <cell r="Z101">
            <v>92.528244700040901</v>
          </cell>
          <cell r="AA101">
            <v>171.56862745098039</v>
          </cell>
          <cell r="AB101">
            <v>85.986913849509278</v>
          </cell>
          <cell r="AC101">
            <v>105.16612430377525</v>
          </cell>
          <cell r="AD101">
            <v>95.63480496775081</v>
          </cell>
          <cell r="AF101">
            <v>111.11243034654179</v>
          </cell>
          <cell r="AG101">
            <v>100.40046463576303</v>
          </cell>
        </row>
        <row r="102">
          <cell r="A102">
            <v>40278</v>
          </cell>
          <cell r="B102">
            <v>13.485948</v>
          </cell>
          <cell r="C102">
            <v>58.15</v>
          </cell>
          <cell r="D102">
            <v>58.867603000000003</v>
          </cell>
          <cell r="E102">
            <v>31.456707000000002</v>
          </cell>
          <cell r="F102">
            <v>76.16</v>
          </cell>
          <cell r="G102">
            <v>1.2517084999999999</v>
          </cell>
          <cell r="H102">
            <v>22.795000000000002</v>
          </cell>
          <cell r="I102">
            <v>36.96</v>
          </cell>
          <cell r="J102">
            <v>30.79</v>
          </cell>
          <cell r="K102">
            <v>4.2190149999999997</v>
          </cell>
          <cell r="L102">
            <v>3.5</v>
          </cell>
          <cell r="M102">
            <v>15.77</v>
          </cell>
          <cell r="N102">
            <v>8.5954239999999995</v>
          </cell>
          <cell r="O102">
            <v>10.089054000000001</v>
          </cell>
          <cell r="Q102">
            <v>97.561591055840637</v>
          </cell>
          <cell r="R102">
            <v>96.306724080821454</v>
          </cell>
          <cell r="S102">
            <v>112.9954535089329</v>
          </cell>
          <cell r="T102">
            <v>115.06727384846972</v>
          </cell>
          <cell r="U102">
            <v>101.76376269374666</v>
          </cell>
          <cell r="V102">
            <v>121.19558629140732</v>
          </cell>
          <cell r="W102">
            <v>116.53885480572599</v>
          </cell>
          <cell r="X102">
            <v>104.02476780185759</v>
          </cell>
          <cell r="Y102">
            <v>117.81136407116892</v>
          </cell>
          <cell r="Z102">
            <v>92.528244700040901</v>
          </cell>
          <cell r="AA102">
            <v>171.56862745098039</v>
          </cell>
          <cell r="AB102">
            <v>85.986913849509278</v>
          </cell>
          <cell r="AC102">
            <v>105.16612430377525</v>
          </cell>
          <cell r="AD102">
            <v>95.63480496775081</v>
          </cell>
          <cell r="AF102">
            <v>111.11243034654179</v>
          </cell>
          <cell r="AG102">
            <v>100.40046463576303</v>
          </cell>
        </row>
        <row r="103">
          <cell r="A103">
            <v>40279</v>
          </cell>
          <cell r="B103">
            <v>13.485948</v>
          </cell>
          <cell r="C103">
            <v>58.15</v>
          </cell>
          <cell r="D103">
            <v>58.867603000000003</v>
          </cell>
          <cell r="E103">
            <v>31.456707000000002</v>
          </cell>
          <cell r="F103">
            <v>76.16</v>
          </cell>
          <cell r="G103">
            <v>1.2517084999999999</v>
          </cell>
          <cell r="H103">
            <v>22.795000000000002</v>
          </cell>
          <cell r="I103">
            <v>36.96</v>
          </cell>
          <cell r="J103">
            <v>30.79</v>
          </cell>
          <cell r="K103">
            <v>4.2190149999999997</v>
          </cell>
          <cell r="L103">
            <v>3.5</v>
          </cell>
          <cell r="M103">
            <v>15.77</v>
          </cell>
          <cell r="N103">
            <v>8.5954239999999995</v>
          </cell>
          <cell r="O103">
            <v>10.089054000000001</v>
          </cell>
          <cell r="Q103">
            <v>97.561591055840637</v>
          </cell>
          <cell r="R103">
            <v>96.306724080821454</v>
          </cell>
          <cell r="S103">
            <v>112.9954535089329</v>
          </cell>
          <cell r="T103">
            <v>115.06727384846972</v>
          </cell>
          <cell r="U103">
            <v>101.76376269374666</v>
          </cell>
          <cell r="V103">
            <v>121.19558629140732</v>
          </cell>
          <cell r="W103">
            <v>116.53885480572599</v>
          </cell>
          <cell r="X103">
            <v>104.02476780185759</v>
          </cell>
          <cell r="Y103">
            <v>117.81136407116892</v>
          </cell>
          <cell r="Z103">
            <v>92.528244700040901</v>
          </cell>
          <cell r="AA103">
            <v>171.56862745098039</v>
          </cell>
          <cell r="AB103">
            <v>85.986913849509278</v>
          </cell>
          <cell r="AC103">
            <v>105.16612430377525</v>
          </cell>
          <cell r="AD103">
            <v>95.63480496775081</v>
          </cell>
          <cell r="AF103">
            <v>111.11243034654179</v>
          </cell>
          <cell r="AG103">
            <v>100.40046463576303</v>
          </cell>
        </row>
        <row r="104">
          <cell r="A104">
            <v>40280</v>
          </cell>
          <cell r="B104">
            <v>13.248253999999999</v>
          </cell>
          <cell r="C104">
            <v>58.1</v>
          </cell>
          <cell r="D104">
            <v>58.517764999999997</v>
          </cell>
          <cell r="E104">
            <v>31.788221</v>
          </cell>
          <cell r="F104">
            <v>76.67</v>
          </cell>
          <cell r="G104">
            <v>1.2513934</v>
          </cell>
          <cell r="H104">
            <v>22.87</v>
          </cell>
          <cell r="I104">
            <v>37.31</v>
          </cell>
          <cell r="J104">
            <v>30.8</v>
          </cell>
          <cell r="K104">
            <v>4.208596</v>
          </cell>
          <cell r="L104">
            <v>3.45</v>
          </cell>
          <cell r="M104">
            <v>16.09</v>
          </cell>
          <cell r="N104">
            <v>8.591329</v>
          </cell>
          <cell r="O104">
            <v>10.228854999999999</v>
          </cell>
          <cell r="Q104">
            <v>95.842037871709479</v>
          </cell>
          <cell r="R104">
            <v>96.223915203709836</v>
          </cell>
          <cell r="S104">
            <v>112.32394487854653</v>
          </cell>
          <cell r="T104">
            <v>116.27993772401786</v>
          </cell>
          <cell r="U104">
            <v>102.44521646178515</v>
          </cell>
          <cell r="V104">
            <v>121.16507700810342</v>
          </cell>
          <cell r="W104">
            <v>116.92229038854806</v>
          </cell>
          <cell r="X104">
            <v>105.00985083028426</v>
          </cell>
          <cell r="Y104">
            <v>117.84962693705758</v>
          </cell>
          <cell r="Z104">
            <v>92.299743075484059</v>
          </cell>
          <cell r="AA104">
            <v>169.11764705882354</v>
          </cell>
          <cell r="AB104">
            <v>87.731733914940023</v>
          </cell>
          <cell r="AC104">
            <v>105.11602144916053</v>
          </cell>
          <cell r="AD104">
            <v>96.959987821296494</v>
          </cell>
          <cell r="AF104">
            <v>111.10091844608412</v>
          </cell>
          <cell r="AG104">
            <v>101.0380046352285</v>
          </cell>
        </row>
        <row r="105">
          <cell r="A105">
            <v>40281</v>
          </cell>
          <cell r="B105">
            <v>13.388206500000001</v>
          </cell>
          <cell r="C105">
            <v>58.25</v>
          </cell>
          <cell r="D105">
            <v>59.054057999999998</v>
          </cell>
          <cell r="E105">
            <v>31.910665999999999</v>
          </cell>
          <cell r="F105">
            <v>76.44</v>
          </cell>
          <cell r="G105">
            <v>1.2278309000000001</v>
          </cell>
          <cell r="H105">
            <v>23.18</v>
          </cell>
          <cell r="I105">
            <v>37.42</v>
          </cell>
          <cell r="J105">
            <v>30.95</v>
          </cell>
          <cell r="K105">
            <v>4.1514534999999997</v>
          </cell>
          <cell r="L105">
            <v>3.43</v>
          </cell>
          <cell r="M105">
            <v>16</v>
          </cell>
          <cell r="N105">
            <v>8.3809959999999997</v>
          </cell>
          <cell r="O105">
            <v>10.204428999999999</v>
          </cell>
          <cell r="Q105">
            <v>96.85449829141767</v>
          </cell>
          <cell r="R105">
            <v>96.472341835044716</v>
          </cell>
          <cell r="S105">
            <v>113.35335099770967</v>
          </cell>
          <cell r="T105">
            <v>116.7278362388362</v>
          </cell>
          <cell r="U105">
            <v>102.13789417423837</v>
          </cell>
          <cell r="V105">
            <v>118.88365844939644</v>
          </cell>
          <cell r="W105">
            <v>118.50715746421268</v>
          </cell>
          <cell r="X105">
            <v>105.31944835350409</v>
          </cell>
          <cell r="Y105">
            <v>118.42356992538741</v>
          </cell>
          <cell r="Z105">
            <v>91.046537001845508</v>
          </cell>
          <cell r="AA105">
            <v>168.13725490196077</v>
          </cell>
          <cell r="AB105">
            <v>87.241003271537622</v>
          </cell>
          <cell r="AC105">
            <v>102.54256999136322</v>
          </cell>
          <cell r="AD105">
            <v>96.72845216432188</v>
          </cell>
          <cell r="AF105">
            <v>111.0920459087576</v>
          </cell>
          <cell r="AG105">
            <v>99.635511077842551</v>
          </cell>
        </row>
        <row r="106">
          <cell r="A106">
            <v>40282</v>
          </cell>
          <cell r="B106">
            <v>13.468306999999999</v>
          </cell>
          <cell r="C106">
            <v>58.19</v>
          </cell>
          <cell r="D106">
            <v>59.305250000000001</v>
          </cell>
          <cell r="E106">
            <v>31.954181999999999</v>
          </cell>
          <cell r="F106">
            <v>76.260000000000005</v>
          </cell>
          <cell r="G106">
            <v>1.2503636</v>
          </cell>
          <cell r="H106">
            <v>23.295000000000002</v>
          </cell>
          <cell r="I106">
            <v>37.590000000000003</v>
          </cell>
          <cell r="J106">
            <v>31.074999999999999</v>
          </cell>
          <cell r="K106">
            <v>4.2526580000000003</v>
          </cell>
          <cell r="L106">
            <v>3.45</v>
          </cell>
          <cell r="M106">
            <v>16.34</v>
          </cell>
          <cell r="N106">
            <v>8.6644670000000001</v>
          </cell>
          <cell r="O106">
            <v>10.328504000000001</v>
          </cell>
          <cell r="Q106">
            <v>97.433970511269635</v>
          </cell>
          <cell r="R106">
            <v>96.372971182510753</v>
          </cell>
          <cell r="S106">
            <v>113.83551015676045</v>
          </cell>
          <cell r="T106">
            <v>116.88701588496984</v>
          </cell>
          <cell r="U106">
            <v>101.89738107963655</v>
          </cell>
          <cell r="V106">
            <v>121.06536751922251</v>
          </cell>
          <cell r="W106">
            <v>119.09509202453989</v>
          </cell>
          <cell r="X106">
            <v>105.7979172530256</v>
          </cell>
          <cell r="Y106">
            <v>118.90185574899559</v>
          </cell>
          <cell r="Z106">
            <v>93.266077520365911</v>
          </cell>
          <cell r="AA106">
            <v>169.11764705882354</v>
          </cell>
          <cell r="AB106">
            <v>89.094874591057788</v>
          </cell>
          <cell r="AC106">
            <v>106.01087433824775</v>
          </cell>
          <cell r="AD106">
            <v>97.904567231837021</v>
          </cell>
          <cell r="AF106">
            <v>111.89714004426484</v>
          </cell>
          <cell r="AG106">
            <v>101.95772078504238</v>
          </cell>
        </row>
        <row r="107">
          <cell r="A107">
            <v>40283</v>
          </cell>
          <cell r="B107">
            <v>13.286550500000001</v>
          </cell>
          <cell r="C107">
            <v>59.25</v>
          </cell>
          <cell r="D107">
            <v>60.137455000000003</v>
          </cell>
          <cell r="E107">
            <v>31.604379999999999</v>
          </cell>
          <cell r="F107">
            <v>77.75</v>
          </cell>
          <cell r="G107">
            <v>1.2367234</v>
          </cell>
          <cell r="H107">
            <v>23.355</v>
          </cell>
          <cell r="I107">
            <v>37.549999999999997</v>
          </cell>
          <cell r="J107">
            <v>30.97</v>
          </cell>
          <cell r="K107">
            <v>4.2389979999999996</v>
          </cell>
          <cell r="L107">
            <v>3.51</v>
          </cell>
          <cell r="M107">
            <v>16.3</v>
          </cell>
          <cell r="N107">
            <v>8.8103449999999999</v>
          </cell>
          <cell r="O107">
            <v>10.229884</v>
          </cell>
          <cell r="Q107">
            <v>96.119086802334905</v>
          </cell>
          <cell r="R107">
            <v>98.128519377277229</v>
          </cell>
          <cell r="S107">
            <v>115.43291478333242</v>
          </cell>
          <cell r="T107">
            <v>115.6074552962934</v>
          </cell>
          <cell r="U107">
            <v>103.88829502939605</v>
          </cell>
          <cell r="V107">
            <v>119.74466702375406</v>
          </cell>
          <cell r="W107">
            <v>119.40184049079757</v>
          </cell>
          <cell r="X107">
            <v>105.68533633549113</v>
          </cell>
          <cell r="Y107">
            <v>118.50009565716471</v>
          </cell>
          <cell r="Z107">
            <v>92.966496736082689</v>
          </cell>
          <cell r="AA107">
            <v>172.05882352941174</v>
          </cell>
          <cell r="AB107">
            <v>88.876772082878958</v>
          </cell>
          <cell r="AC107">
            <v>107.79571053494799</v>
          </cell>
          <cell r="AD107">
            <v>96.969741779825398</v>
          </cell>
          <cell r="AF107">
            <v>112.20085859535122</v>
          </cell>
          <cell r="AG107">
            <v>102.38272615738668</v>
          </cell>
        </row>
        <row r="108">
          <cell r="A108">
            <v>40284</v>
          </cell>
          <cell r="B108">
            <v>13.403097000000001</v>
          </cell>
          <cell r="C108">
            <v>58.26</v>
          </cell>
          <cell r="D108">
            <v>60.382669999999997</v>
          </cell>
          <cell r="E108">
            <v>32.196865000000003</v>
          </cell>
          <cell r="F108">
            <v>76.98</v>
          </cell>
          <cell r="G108">
            <v>1.2311951999999999</v>
          </cell>
          <cell r="H108">
            <v>23.38</v>
          </cell>
          <cell r="I108">
            <v>38.31</v>
          </cell>
          <cell r="J108">
            <v>30.81</v>
          </cell>
          <cell r="K108">
            <v>4.2481790000000004</v>
          </cell>
          <cell r="L108">
            <v>3.65</v>
          </cell>
          <cell r="M108">
            <v>16.47</v>
          </cell>
          <cell r="N108">
            <v>8.7338740000000001</v>
          </cell>
          <cell r="O108">
            <v>10.160977000000001</v>
          </cell>
          <cell r="Q108">
            <v>96.962220853570287</v>
          </cell>
          <cell r="R108">
            <v>96.488903610467034</v>
          </cell>
          <cell r="S108">
            <v>115.90360118332381</v>
          </cell>
          <cell r="T108">
            <v>117.77473980404913</v>
          </cell>
          <cell r="U108">
            <v>102.85943345804382</v>
          </cell>
          <cell r="V108">
            <v>119.20940386932462</v>
          </cell>
          <cell r="W108">
            <v>119.52965235173825</v>
          </cell>
          <cell r="X108">
            <v>107.82437376864623</v>
          </cell>
          <cell r="Y108">
            <v>117.88788980294622</v>
          </cell>
          <cell r="Z108">
            <v>93.167847481361193</v>
          </cell>
          <cell r="AA108">
            <v>178.92156862745097</v>
          </cell>
          <cell r="AB108">
            <v>89.803707742639034</v>
          </cell>
          <cell r="AC108">
            <v>106.86007795979708</v>
          </cell>
          <cell r="AD108">
            <v>96.316567804751742</v>
          </cell>
          <cell r="AF108">
            <v>113.02777854613005</v>
          </cell>
          <cell r="AG108">
            <v>101.58832288227441</v>
          </cell>
        </row>
        <row r="109">
          <cell r="A109">
            <v>40285</v>
          </cell>
          <cell r="B109">
            <v>13.403097000000001</v>
          </cell>
          <cell r="C109">
            <v>58.26</v>
          </cell>
          <cell r="D109">
            <v>60.382669999999997</v>
          </cell>
          <cell r="E109">
            <v>32.196865000000003</v>
          </cell>
          <cell r="F109">
            <v>76.98</v>
          </cell>
          <cell r="G109">
            <v>1.2311951999999999</v>
          </cell>
          <cell r="H109">
            <v>23.38</v>
          </cell>
          <cell r="I109">
            <v>38.31</v>
          </cell>
          <cell r="J109">
            <v>30.81</v>
          </cell>
          <cell r="K109">
            <v>4.2481790000000004</v>
          </cell>
          <cell r="L109">
            <v>3.65</v>
          </cell>
          <cell r="M109">
            <v>16.47</v>
          </cell>
          <cell r="N109">
            <v>8.7338740000000001</v>
          </cell>
          <cell r="O109">
            <v>10.160977000000001</v>
          </cell>
          <cell r="Q109">
            <v>96.962220853570287</v>
          </cell>
          <cell r="R109">
            <v>96.488903610467034</v>
          </cell>
          <cell r="S109">
            <v>115.90360118332381</v>
          </cell>
          <cell r="T109">
            <v>117.77473980404913</v>
          </cell>
          <cell r="U109">
            <v>102.85943345804382</v>
          </cell>
          <cell r="V109">
            <v>119.20940386932462</v>
          </cell>
          <cell r="W109">
            <v>119.52965235173825</v>
          </cell>
          <cell r="X109">
            <v>107.82437376864623</v>
          </cell>
          <cell r="Y109">
            <v>117.88788980294622</v>
          </cell>
          <cell r="Z109">
            <v>93.167847481361193</v>
          </cell>
          <cell r="AA109">
            <v>178.92156862745097</v>
          </cell>
          <cell r="AB109">
            <v>89.803707742639034</v>
          </cell>
          <cell r="AC109">
            <v>106.86007795979708</v>
          </cell>
          <cell r="AD109">
            <v>96.316567804751742</v>
          </cell>
          <cell r="AF109">
            <v>113.02777854613005</v>
          </cell>
          <cell r="AG109">
            <v>101.58832288227441</v>
          </cell>
        </row>
        <row r="110">
          <cell r="A110">
            <v>40286</v>
          </cell>
          <cell r="B110">
            <v>13.403097000000001</v>
          </cell>
          <cell r="C110">
            <v>58.26</v>
          </cell>
          <cell r="D110">
            <v>60.382669999999997</v>
          </cell>
          <cell r="E110">
            <v>32.196865000000003</v>
          </cell>
          <cell r="F110">
            <v>76.98</v>
          </cell>
          <cell r="G110">
            <v>1.2311951999999999</v>
          </cell>
          <cell r="H110">
            <v>23.38</v>
          </cell>
          <cell r="I110">
            <v>38.31</v>
          </cell>
          <cell r="J110">
            <v>30.81</v>
          </cell>
          <cell r="K110">
            <v>4.2481790000000004</v>
          </cell>
          <cell r="L110">
            <v>3.65</v>
          </cell>
          <cell r="M110">
            <v>16.47</v>
          </cell>
          <cell r="N110">
            <v>8.7338740000000001</v>
          </cell>
          <cell r="O110">
            <v>10.160977000000001</v>
          </cell>
          <cell r="Q110">
            <v>96.962220853570287</v>
          </cell>
          <cell r="R110">
            <v>96.488903610467034</v>
          </cell>
          <cell r="S110">
            <v>115.90360118332381</v>
          </cell>
          <cell r="T110">
            <v>117.77473980404913</v>
          </cell>
          <cell r="U110">
            <v>102.85943345804382</v>
          </cell>
          <cell r="V110">
            <v>119.20940386932462</v>
          </cell>
          <cell r="W110">
            <v>119.52965235173825</v>
          </cell>
          <cell r="X110">
            <v>107.82437376864623</v>
          </cell>
          <cell r="Y110">
            <v>117.88788980294622</v>
          </cell>
          <cell r="Z110">
            <v>93.167847481361193</v>
          </cell>
          <cell r="AA110">
            <v>178.92156862745097</v>
          </cell>
          <cell r="AB110">
            <v>89.803707742639034</v>
          </cell>
          <cell r="AC110">
            <v>106.86007795979708</v>
          </cell>
          <cell r="AD110">
            <v>96.316567804751742</v>
          </cell>
          <cell r="AF110">
            <v>113.02777854613005</v>
          </cell>
          <cell r="AG110">
            <v>101.58832288227441</v>
          </cell>
        </row>
        <row r="111">
          <cell r="A111">
            <v>40287</v>
          </cell>
          <cell r="B111">
            <v>13.155284999999999</v>
          </cell>
          <cell r="C111">
            <v>59.86</v>
          </cell>
          <cell r="D111">
            <v>60.169125000000001</v>
          </cell>
          <cell r="E111">
            <v>31.613184</v>
          </cell>
          <cell r="F111">
            <v>79.33</v>
          </cell>
          <cell r="G111">
            <v>1.2177884999999999</v>
          </cell>
          <cell r="H111">
            <v>23.64</v>
          </cell>
          <cell r="I111">
            <v>38.28</v>
          </cell>
          <cell r="J111">
            <v>30.934999999999999</v>
          </cell>
          <cell r="K111">
            <v>4.2041716999999998</v>
          </cell>
          <cell r="L111">
            <v>3.4</v>
          </cell>
          <cell r="M111">
            <v>16.559999999999999</v>
          </cell>
          <cell r="N111">
            <v>8.6484020000000008</v>
          </cell>
          <cell r="O111">
            <v>10.070836999999999</v>
          </cell>
          <cell r="Q111">
            <v>95.169470873907741</v>
          </cell>
          <cell r="R111">
            <v>99.13878767803908</v>
          </cell>
          <cell r="S111">
            <v>115.49370485852246</v>
          </cell>
          <cell r="T111">
            <v>115.639659947561</v>
          </cell>
          <cell r="U111">
            <v>105.99946552645643</v>
          </cell>
          <cell r="V111">
            <v>117.91131180816738</v>
          </cell>
          <cell r="W111">
            <v>120.85889570552149</v>
          </cell>
          <cell r="X111">
            <v>107.73993808049536</v>
          </cell>
          <cell r="Y111">
            <v>118.36617562655442</v>
          </cell>
          <cell r="Z111">
            <v>92.202712675491057</v>
          </cell>
          <cell r="AA111">
            <v>166.66666666666666</v>
          </cell>
          <cell r="AB111">
            <v>90.294438386041435</v>
          </cell>
          <cell r="AC111">
            <v>105.81431698552841</v>
          </cell>
          <cell r="AD111">
            <v>95.462124829246491</v>
          </cell>
          <cell r="AF111">
            <v>112.1234356527854</v>
          </cell>
          <cell r="AG111">
            <v>100.63822090738745</v>
          </cell>
        </row>
        <row r="112">
          <cell r="A112">
            <v>40288</v>
          </cell>
          <cell r="B112">
            <v>13.236033000000001</v>
          </cell>
          <cell r="C112">
            <v>59.6</v>
          </cell>
          <cell r="D112">
            <v>60.755684000000002</v>
          </cell>
          <cell r="E112">
            <v>31.902101999999999</v>
          </cell>
          <cell r="F112">
            <v>80.239999999999995</v>
          </cell>
          <cell r="G112">
            <v>1.2358693000000001</v>
          </cell>
          <cell r="H112">
            <v>23.89</v>
          </cell>
          <cell r="I112">
            <v>38.729999999999997</v>
          </cell>
          <cell r="J112">
            <v>31.77</v>
          </cell>
          <cell r="K112">
            <v>4.2693887000000004</v>
          </cell>
          <cell r="L112">
            <v>3.4</v>
          </cell>
          <cell r="M112">
            <v>16.64</v>
          </cell>
          <cell r="N112">
            <v>8.6802589999999995</v>
          </cell>
          <cell r="O112">
            <v>10.279254</v>
          </cell>
          <cell r="Q112">
            <v>95.753627312489371</v>
          </cell>
          <cell r="R112">
            <v>98.70818151705862</v>
          </cell>
          <cell r="S112">
            <v>116.61959578726891</v>
          </cell>
          <cell r="T112">
            <v>116.69650949718971</v>
          </cell>
          <cell r="U112">
            <v>107.2153928380545</v>
          </cell>
          <cell r="V112">
            <v>119.6619695344812</v>
          </cell>
          <cell r="W112">
            <v>122.13701431492842</v>
          </cell>
          <cell r="X112">
            <v>109.00647340275822</v>
          </cell>
          <cell r="Y112">
            <v>121.56112492825713</v>
          </cell>
          <cell r="Z112">
            <v>93.633002573631416</v>
          </cell>
          <cell r="AA112">
            <v>166.66666666666666</v>
          </cell>
          <cell r="AB112">
            <v>90.730643402399139</v>
          </cell>
          <cell r="AC112">
            <v>106.20409150065939</v>
          </cell>
          <cell r="AD112">
            <v>97.437723249768737</v>
          </cell>
          <cell r="AF112">
            <v>113.19918348126528</v>
          </cell>
          <cell r="AG112">
            <v>101.82090737521406</v>
          </cell>
        </row>
        <row r="113">
          <cell r="A113">
            <v>40289</v>
          </cell>
          <cell r="B113">
            <v>13.356863000000001</v>
          </cell>
          <cell r="C113">
            <v>58.03</v>
          </cell>
          <cell r="D113">
            <v>62.104469999999999</v>
          </cell>
          <cell r="E113">
            <v>31.760159999999999</v>
          </cell>
          <cell r="F113">
            <v>81</v>
          </cell>
          <cell r="G113">
            <v>1.2392025</v>
          </cell>
          <cell r="H113">
            <v>23.99</v>
          </cell>
          <cell r="I113">
            <v>38.4</v>
          </cell>
          <cell r="J113">
            <v>31.67</v>
          </cell>
          <cell r="K113">
            <v>4.3284406999999998</v>
          </cell>
          <cell r="L113">
            <v>3.44</v>
          </cell>
          <cell r="M113">
            <v>16.62</v>
          </cell>
          <cell r="N113">
            <v>8.6802589999999995</v>
          </cell>
          <cell r="O113">
            <v>10.279254</v>
          </cell>
          <cell r="Q113">
            <v>96.627749550486826</v>
          </cell>
          <cell r="R113">
            <v>96.107982775753555</v>
          </cell>
          <cell r="S113">
            <v>119.20856965387085</v>
          </cell>
          <cell r="T113">
            <v>116.17729179952671</v>
          </cell>
          <cell r="U113">
            <v>108.23089257081774</v>
          </cell>
          <cell r="V113">
            <v>119.98470372397223</v>
          </cell>
          <cell r="W113">
            <v>122.64826175869121</v>
          </cell>
          <cell r="X113">
            <v>108.07768083309878</v>
          </cell>
          <cell r="Y113">
            <v>121.17849626937058</v>
          </cell>
          <cell r="Z113">
            <v>94.928086356463851</v>
          </cell>
          <cell r="AA113">
            <v>168.62745098039215</v>
          </cell>
          <cell r="AB113">
            <v>90.621592148309716</v>
          </cell>
          <cell r="AC113">
            <v>106.20409150065939</v>
          </cell>
          <cell r="AD113">
            <v>97.437723249768737</v>
          </cell>
          <cell r="AF113">
            <v>113.53489653506284</v>
          </cell>
          <cell r="AG113">
            <v>101.82090737521406</v>
          </cell>
        </row>
        <row r="114">
          <cell r="A114">
            <v>40290</v>
          </cell>
          <cell r="B114">
            <v>12.983221</v>
          </cell>
          <cell r="C114">
            <v>58.02</v>
          </cell>
          <cell r="D114">
            <v>62.097121999999999</v>
          </cell>
          <cell r="E114">
            <v>31.843575999999999</v>
          </cell>
          <cell r="F114">
            <v>80.69</v>
          </cell>
          <cell r="G114">
            <v>1.201398</v>
          </cell>
          <cell r="H114">
            <v>24.63</v>
          </cell>
          <cell r="I114">
            <v>38.08</v>
          </cell>
          <cell r="J114">
            <v>31.875</v>
          </cell>
          <cell r="K114">
            <v>4.185746</v>
          </cell>
          <cell r="L114">
            <v>3.62</v>
          </cell>
          <cell r="M114">
            <v>16.690000000000001</v>
          </cell>
          <cell r="N114">
            <v>8.5208779999999997</v>
          </cell>
          <cell r="O114">
            <v>10.134466</v>
          </cell>
          <cell r="Q114">
            <v>93.924705759624928</v>
          </cell>
          <cell r="R114">
            <v>96.091421000331238</v>
          </cell>
          <cell r="S114">
            <v>119.19446528151542</v>
          </cell>
          <cell r="T114">
            <v>116.48242392016934</v>
          </cell>
          <cell r="U114">
            <v>107.81667557455906</v>
          </cell>
          <cell r="V114">
            <v>116.32431590847563</v>
          </cell>
          <cell r="W114">
            <v>125.92024539877301</v>
          </cell>
          <cell r="X114">
            <v>107.17703349282294</v>
          </cell>
          <cell r="Y114">
            <v>121.96288502008801</v>
          </cell>
          <cell r="Z114">
            <v>91.798614164732143</v>
          </cell>
          <cell r="AA114">
            <v>177.45098039215685</v>
          </cell>
          <cell r="AB114">
            <v>91.00327153762268</v>
          </cell>
          <cell r="AC114">
            <v>104.25404435258852</v>
          </cell>
          <cell r="AD114">
            <v>96.065268295947419</v>
          </cell>
          <cell r="AF114">
            <v>113.76225312090594</v>
          </cell>
          <cell r="AG114">
            <v>100.15965632426797</v>
          </cell>
        </row>
        <row r="115">
          <cell r="A115">
            <v>40291</v>
          </cell>
          <cell r="B115">
            <v>12.710933000000001</v>
          </cell>
          <cell r="C115">
            <v>57.83</v>
          </cell>
          <cell r="D115">
            <v>60.258853999999999</v>
          </cell>
          <cell r="E115">
            <v>31.116060000000001</v>
          </cell>
          <cell r="F115">
            <v>79.989999999999995</v>
          </cell>
          <cell r="G115">
            <v>1.2179114</v>
          </cell>
          <cell r="H115">
            <v>24.11</v>
          </cell>
          <cell r="I115">
            <v>38.32</v>
          </cell>
          <cell r="J115">
            <v>31.805</v>
          </cell>
          <cell r="K115">
            <v>4.0925703000000002</v>
          </cell>
          <cell r="L115">
            <v>3.88</v>
          </cell>
          <cell r="M115">
            <v>17.260000000000002</v>
          </cell>
          <cell r="N115">
            <v>8.5967199999999995</v>
          </cell>
          <cell r="O115">
            <v>10.213924</v>
          </cell>
          <cell r="Q115">
            <v>91.95488869482439</v>
          </cell>
          <cell r="R115">
            <v>95.776747267307044</v>
          </cell>
          <cell r="S115">
            <v>115.66593828626885</v>
          </cell>
          <cell r="T115">
            <v>113.82120185388176</v>
          </cell>
          <cell r="U115">
            <v>106.88134687332975</v>
          </cell>
          <cell r="V115">
            <v>117.92321149372134</v>
          </cell>
          <cell r="W115">
            <v>123.26175869120655</v>
          </cell>
          <cell r="X115">
            <v>107.85251899802984</v>
          </cell>
          <cell r="Y115">
            <v>121.6950449588674</v>
          </cell>
          <cell r="Z115">
            <v>89.755155212892063</v>
          </cell>
          <cell r="AA115">
            <v>190.19607843137254</v>
          </cell>
          <cell r="AB115">
            <v>94.111232279171219</v>
          </cell>
          <cell r="AC115">
            <v>105.18198103138958</v>
          </cell>
          <cell r="AD115">
            <v>96.818455892438408</v>
          </cell>
          <cell r="AF115">
            <v>114.0745935867394</v>
          </cell>
          <cell r="AG115">
            <v>101.00021846191399</v>
          </cell>
        </row>
        <row r="116">
          <cell r="A116">
            <v>40292</v>
          </cell>
          <cell r="B116">
            <v>12.710933000000001</v>
          </cell>
          <cell r="C116">
            <v>57.83</v>
          </cell>
          <cell r="D116">
            <v>60.258853999999999</v>
          </cell>
          <cell r="E116">
            <v>31.116060000000001</v>
          </cell>
          <cell r="F116">
            <v>79.989999999999995</v>
          </cell>
          <cell r="G116">
            <v>1.2179114</v>
          </cell>
          <cell r="H116">
            <v>24.11</v>
          </cell>
          <cell r="I116">
            <v>38.32</v>
          </cell>
          <cell r="J116">
            <v>31.805</v>
          </cell>
          <cell r="K116">
            <v>4.0925703000000002</v>
          </cell>
          <cell r="L116">
            <v>3.88</v>
          </cell>
          <cell r="M116">
            <v>17.260000000000002</v>
          </cell>
          <cell r="N116">
            <v>8.5967199999999995</v>
          </cell>
          <cell r="O116">
            <v>10.213924</v>
          </cell>
          <cell r="Q116">
            <v>91.95488869482439</v>
          </cell>
          <cell r="R116">
            <v>95.776747267307044</v>
          </cell>
          <cell r="S116">
            <v>115.66593828626885</v>
          </cell>
          <cell r="T116">
            <v>113.82120185388176</v>
          </cell>
          <cell r="U116">
            <v>106.88134687332975</v>
          </cell>
          <cell r="V116">
            <v>117.92321149372134</v>
          </cell>
          <cell r="W116">
            <v>123.26175869120655</v>
          </cell>
          <cell r="X116">
            <v>107.85251899802984</v>
          </cell>
          <cell r="Y116">
            <v>121.6950449588674</v>
          </cell>
          <cell r="Z116">
            <v>89.755155212892063</v>
          </cell>
          <cell r="AA116">
            <v>190.19607843137254</v>
          </cell>
          <cell r="AB116">
            <v>94.111232279171219</v>
          </cell>
          <cell r="AC116">
            <v>105.18198103138958</v>
          </cell>
          <cell r="AD116">
            <v>96.818455892438408</v>
          </cell>
          <cell r="AF116">
            <v>114.0745935867394</v>
          </cell>
          <cell r="AG116">
            <v>101.00021846191399</v>
          </cell>
        </row>
        <row r="117">
          <cell r="A117">
            <v>40293</v>
          </cell>
          <cell r="B117">
            <v>12.710933000000001</v>
          </cell>
          <cell r="C117">
            <v>57.83</v>
          </cell>
          <cell r="D117">
            <v>60.258853999999999</v>
          </cell>
          <cell r="E117">
            <v>31.116060000000001</v>
          </cell>
          <cell r="F117">
            <v>79.989999999999995</v>
          </cell>
          <cell r="G117">
            <v>1.2179114</v>
          </cell>
          <cell r="H117">
            <v>24.11</v>
          </cell>
          <cell r="I117">
            <v>38.32</v>
          </cell>
          <cell r="J117">
            <v>31.805</v>
          </cell>
          <cell r="K117">
            <v>4.0925703000000002</v>
          </cell>
          <cell r="L117">
            <v>3.88</v>
          </cell>
          <cell r="M117">
            <v>17.260000000000002</v>
          </cell>
          <cell r="N117">
            <v>8.5967199999999995</v>
          </cell>
          <cell r="O117">
            <v>10.213924</v>
          </cell>
          <cell r="Q117">
            <v>91.95488869482439</v>
          </cell>
          <cell r="R117">
            <v>95.776747267307044</v>
          </cell>
          <cell r="S117">
            <v>115.66593828626885</v>
          </cell>
          <cell r="T117">
            <v>113.82120185388176</v>
          </cell>
          <cell r="U117">
            <v>106.88134687332975</v>
          </cell>
          <cell r="V117">
            <v>117.92321149372134</v>
          </cell>
          <cell r="W117">
            <v>123.26175869120655</v>
          </cell>
          <cell r="X117">
            <v>107.85251899802984</v>
          </cell>
          <cell r="Y117">
            <v>121.6950449588674</v>
          </cell>
          <cell r="Z117">
            <v>89.755155212892063</v>
          </cell>
          <cell r="AA117">
            <v>190.19607843137254</v>
          </cell>
          <cell r="AB117">
            <v>94.111232279171219</v>
          </cell>
          <cell r="AC117">
            <v>105.18198103138958</v>
          </cell>
          <cell r="AD117">
            <v>96.818455892438408</v>
          </cell>
          <cell r="AF117">
            <v>114.0745935867394</v>
          </cell>
          <cell r="AG117">
            <v>101.00021846191399</v>
          </cell>
        </row>
        <row r="118">
          <cell r="A118">
            <v>40294</v>
          </cell>
          <cell r="B118">
            <v>12.785398000000001</v>
          </cell>
          <cell r="C118">
            <v>57.4</v>
          </cell>
          <cell r="D118">
            <v>61.201720000000002</v>
          </cell>
          <cell r="E118">
            <v>31.812145000000001</v>
          </cell>
          <cell r="F118">
            <v>78.91</v>
          </cell>
          <cell r="G118">
            <v>1.2496803000000001</v>
          </cell>
          <cell r="H118">
            <v>23.63</v>
          </cell>
          <cell r="I118">
            <v>38.07</v>
          </cell>
          <cell r="J118">
            <v>31.605</v>
          </cell>
          <cell r="K118">
            <v>4.1165456999999996</v>
          </cell>
          <cell r="L118">
            <v>4.04</v>
          </cell>
          <cell r="M118">
            <v>16.510000000000002</v>
          </cell>
          <cell r="N118">
            <v>8.5423530000000003</v>
          </cell>
          <cell r="O118">
            <v>10.325355</v>
          </cell>
          <cell r="Q118">
            <v>92.493591934520495</v>
          </cell>
          <cell r="R118">
            <v>95.064590924147069</v>
          </cell>
          <cell r="S118">
            <v>117.47575499085173</v>
          </cell>
          <cell r="T118">
            <v>116.36745068141516</v>
          </cell>
          <cell r="U118">
            <v>105.43826830571885</v>
          </cell>
          <cell r="V118">
            <v>120.99920759132164</v>
          </cell>
          <cell r="W118">
            <v>120.8077709611452</v>
          </cell>
          <cell r="X118">
            <v>107.14888826343933</v>
          </cell>
          <cell r="Y118">
            <v>120.92978764109432</v>
          </cell>
          <cell r="Z118">
            <v>90.280965544920107</v>
          </cell>
          <cell r="AA118">
            <v>198.03921568627453</v>
          </cell>
          <cell r="AB118">
            <v>90.021810250817893</v>
          </cell>
          <cell r="AC118">
            <v>104.51679375499423</v>
          </cell>
          <cell r="AD118">
            <v>97.874717654181509</v>
          </cell>
          <cell r="AF118">
            <v>114.58894189797219</v>
          </cell>
          <cell r="AG118">
            <v>101.19575570458787</v>
          </cell>
        </row>
        <row r="119">
          <cell r="A119">
            <v>40295</v>
          </cell>
          <cell r="B119">
            <v>12.708812</v>
          </cell>
          <cell r="C119">
            <v>56.35</v>
          </cell>
          <cell r="D119">
            <v>61.390377000000001</v>
          </cell>
          <cell r="E119">
            <v>31.315508000000001</v>
          </cell>
          <cell r="F119">
            <v>77.42</v>
          </cell>
          <cell r="G119">
            <v>1.2562538000000001</v>
          </cell>
          <cell r="H119">
            <v>23.25</v>
          </cell>
          <cell r="I119">
            <v>38.049999999999997</v>
          </cell>
          <cell r="J119">
            <v>30.47</v>
          </cell>
          <cell r="K119">
            <v>4.0975279999999996</v>
          </cell>
          <cell r="L119">
            <v>3.83</v>
          </cell>
          <cell r="M119">
            <v>16.11</v>
          </cell>
          <cell r="N119">
            <v>8.5069929999999996</v>
          </cell>
          <cell r="O119">
            <v>9.9914360000000002</v>
          </cell>
          <cell r="Q119">
            <v>91.939544713472131</v>
          </cell>
          <cell r="R119">
            <v>93.325604504802911</v>
          </cell>
          <cell r="S119">
            <v>117.83787918457224</v>
          </cell>
          <cell r="T119">
            <v>114.55077401267542</v>
          </cell>
          <cell r="U119">
            <v>103.44735435595938</v>
          </cell>
          <cell r="V119">
            <v>121.63568100864408</v>
          </cell>
          <cell r="W119">
            <v>118.86503067484664</v>
          </cell>
          <cell r="X119">
            <v>107.09259780467211</v>
          </cell>
          <cell r="Y119">
            <v>116.58695236273195</v>
          </cell>
          <cell r="Z119">
            <v>89.863883738092696</v>
          </cell>
          <cell r="AA119">
            <v>187.74509803921569</v>
          </cell>
          <cell r="AB119">
            <v>87.840785169029445</v>
          </cell>
          <cell r="AC119">
            <v>104.08415958181305</v>
          </cell>
          <cell r="AD119">
            <v>94.709477539496206</v>
          </cell>
          <cell r="AF119">
            <v>112.56093213072621</v>
          </cell>
          <cell r="AG119">
            <v>99.396818560654623</v>
          </cell>
        </row>
        <row r="120">
          <cell r="A120">
            <v>40296</v>
          </cell>
          <cell r="B120">
            <v>12.706268</v>
          </cell>
          <cell r="C120">
            <v>56.69</v>
          </cell>
          <cell r="D120">
            <v>59.642780000000002</v>
          </cell>
          <cell r="E120">
            <v>31.044014000000001</v>
          </cell>
          <cell r="F120">
            <v>78.13</v>
          </cell>
          <cell r="G120">
            <v>1.2520473000000001</v>
          </cell>
          <cell r="H120">
            <v>23.77</v>
          </cell>
          <cell r="I120">
            <v>37.700000000000003</v>
          </cell>
          <cell r="J120">
            <v>30.99</v>
          </cell>
          <cell r="K120">
            <v>4.0416454999999996</v>
          </cell>
          <cell r="L120">
            <v>3.91</v>
          </cell>
          <cell r="M120">
            <v>15.92</v>
          </cell>
          <cell r="N120">
            <v>8.4772280000000002</v>
          </cell>
          <cell r="O120">
            <v>9.9564760000000003</v>
          </cell>
          <cell r="Q120">
            <v>91.921140617026992</v>
          </cell>
          <cell r="R120">
            <v>93.88870486916197</v>
          </cell>
          <cell r="S120">
            <v>114.48339377150303</v>
          </cell>
          <cell r="T120">
            <v>113.55766070153905</v>
          </cell>
          <cell r="U120">
            <v>104.39604489577765</v>
          </cell>
          <cell r="V120">
            <v>121.22839030658781</v>
          </cell>
          <cell r="W120">
            <v>121.52351738241309</v>
          </cell>
          <cell r="X120">
            <v>106.10751477624542</v>
          </cell>
          <cell r="Y120">
            <v>118.57662138894203</v>
          </cell>
          <cell r="Z120">
            <v>88.638311031086431</v>
          </cell>
          <cell r="AA120">
            <v>191.66666666666669</v>
          </cell>
          <cell r="AB120">
            <v>86.804798255179932</v>
          </cell>
          <cell r="AC120">
            <v>103.7199809572447</v>
          </cell>
          <cell r="AD120">
            <v>94.378089405219924</v>
          </cell>
          <cell r="AF120">
            <v>112.73273038851084</v>
          </cell>
          <cell r="AG120">
            <v>99.049035181232313</v>
          </cell>
        </row>
        <row r="121">
          <cell r="A121">
            <v>40297</v>
          </cell>
          <cell r="B121">
            <v>12.943505999999999</v>
          </cell>
          <cell r="C121">
            <v>57.25</v>
          </cell>
          <cell r="D121">
            <v>59.544662000000002</v>
          </cell>
          <cell r="E121">
            <v>30.992943</v>
          </cell>
          <cell r="F121">
            <v>78.83</v>
          </cell>
          <cell r="G121">
            <v>1.2421</v>
          </cell>
          <cell r="H121">
            <v>24.19</v>
          </cell>
          <cell r="I121">
            <v>38.659999999999997</v>
          </cell>
          <cell r="J121">
            <v>30.844999999999999</v>
          </cell>
          <cell r="K121">
            <v>4.0825399999999998</v>
          </cell>
          <cell r="L121">
            <v>3.93</v>
          </cell>
          <cell r="M121">
            <v>16.260000000000002</v>
          </cell>
          <cell r="N121">
            <v>8.6775669999999998</v>
          </cell>
          <cell r="O121">
            <v>10.225894</v>
          </cell>
          <cell r="Q121">
            <v>93.637394953682119</v>
          </cell>
          <cell r="R121">
            <v>94.816164292812189</v>
          </cell>
          <cell r="S121">
            <v>114.29505778800137</v>
          </cell>
          <cell r="T121">
            <v>113.37084519212431</v>
          </cell>
          <cell r="U121">
            <v>105.33137359700694</v>
          </cell>
          <cell r="V121">
            <v>120.26525164010393</v>
          </cell>
          <cell r="W121">
            <v>123.67075664621679</v>
          </cell>
          <cell r="X121">
            <v>108.80945679707288</v>
          </cell>
          <cell r="Y121">
            <v>118.02180983355652</v>
          </cell>
          <cell r="Z121">
            <v>89.535178262628818</v>
          </cell>
          <cell r="AA121">
            <v>192.64705882352942</v>
          </cell>
          <cell r="AB121">
            <v>88.658669574700127</v>
          </cell>
          <cell r="AC121">
            <v>106.17115453249752</v>
          </cell>
          <cell r="AD121">
            <v>96.931920307978643</v>
          </cell>
          <cell r="AF121">
            <v>113.58825145011961</v>
          </cell>
          <cell r="AG121">
            <v>101.55153742023808</v>
          </cell>
        </row>
        <row r="122">
          <cell r="A122">
            <v>40298</v>
          </cell>
          <cell r="B122">
            <v>12.845731000000001</v>
          </cell>
          <cell r="C122">
            <v>57.16</v>
          </cell>
          <cell r="D122">
            <v>60.099986999999999</v>
          </cell>
          <cell r="E122">
            <v>32.12424</v>
          </cell>
          <cell r="F122">
            <v>78.569999999999993</v>
          </cell>
          <cell r="G122">
            <v>1.2550622</v>
          </cell>
          <cell r="H122">
            <v>23.4</v>
          </cell>
          <cell r="I122">
            <v>38.79</v>
          </cell>
          <cell r="J122">
            <v>34.215000000000003</v>
          </cell>
          <cell r="K122">
            <v>4.0678143999999996</v>
          </cell>
          <cell r="L122">
            <v>3.68</v>
          </cell>
          <cell r="M122">
            <v>16.29</v>
          </cell>
          <cell r="N122">
            <v>8.7245419999999996</v>
          </cell>
          <cell r="O122">
            <v>10.244113</v>
          </cell>
          <cell r="Q122">
            <v>92.930059839718709</v>
          </cell>
          <cell r="R122">
            <v>94.667108314011244</v>
          </cell>
          <cell r="S122">
            <v>115.36099553681456</v>
          </cell>
          <cell r="T122">
            <v>117.50908069474548</v>
          </cell>
          <cell r="U122">
            <v>104.9839657936932</v>
          </cell>
          <cell r="V122">
            <v>121.52030537555952</v>
          </cell>
          <cell r="W122">
            <v>119.6319018404908</v>
          </cell>
          <cell r="X122">
            <v>109.17534477905994</v>
          </cell>
          <cell r="Y122">
            <v>130.91639563803329</v>
          </cell>
          <cell r="Z122">
            <v>89.212227545422337</v>
          </cell>
          <cell r="AA122">
            <v>180.39215686274511</v>
          </cell>
          <cell r="AB122">
            <v>88.822246455834247</v>
          </cell>
          <cell r="AC122">
            <v>106.74589973287041</v>
          </cell>
          <cell r="AD122">
            <v>97.104619404614212</v>
          </cell>
          <cell r="AF122">
            <v>113.76014905634405</v>
          </cell>
          <cell r="AG122">
            <v>101.92525956874232</v>
          </cell>
        </row>
        <row r="123">
          <cell r="A123">
            <v>40299</v>
          </cell>
          <cell r="B123">
            <v>12.845731000000001</v>
          </cell>
          <cell r="C123">
            <v>57.16</v>
          </cell>
          <cell r="D123">
            <v>60.099986999999999</v>
          </cell>
          <cell r="E123">
            <v>32.12424</v>
          </cell>
          <cell r="F123">
            <v>78.569999999999993</v>
          </cell>
          <cell r="G123">
            <v>1.2550622</v>
          </cell>
          <cell r="H123">
            <v>23.4</v>
          </cell>
          <cell r="I123">
            <v>38.79</v>
          </cell>
          <cell r="J123">
            <v>34.215000000000003</v>
          </cell>
          <cell r="K123">
            <v>4.0678143999999996</v>
          </cell>
          <cell r="L123">
            <v>3.68</v>
          </cell>
          <cell r="M123">
            <v>16.29</v>
          </cell>
          <cell r="N123">
            <v>8.7245419999999996</v>
          </cell>
          <cell r="O123">
            <v>10.244113</v>
          </cell>
          <cell r="Q123">
            <v>92.930059839718709</v>
          </cell>
          <cell r="R123">
            <v>94.667108314011244</v>
          </cell>
          <cell r="S123">
            <v>115.36099553681456</v>
          </cell>
          <cell r="T123">
            <v>117.50908069474548</v>
          </cell>
          <cell r="U123">
            <v>104.9839657936932</v>
          </cell>
          <cell r="V123">
            <v>121.52030537555952</v>
          </cell>
          <cell r="W123">
            <v>119.6319018404908</v>
          </cell>
          <cell r="X123">
            <v>109.17534477905994</v>
          </cell>
          <cell r="Y123">
            <v>130.91639563803329</v>
          </cell>
          <cell r="Z123">
            <v>89.212227545422337</v>
          </cell>
          <cell r="AA123">
            <v>180.39215686274511</v>
          </cell>
          <cell r="AB123">
            <v>88.822246455834247</v>
          </cell>
          <cell r="AC123">
            <v>106.74589973287041</v>
          </cell>
          <cell r="AD123">
            <v>97.104619404614212</v>
          </cell>
          <cell r="AF123">
            <v>113.76014905634405</v>
          </cell>
          <cell r="AG123">
            <v>101.92525956874232</v>
          </cell>
        </row>
        <row r="124">
          <cell r="A124">
            <v>40300</v>
          </cell>
          <cell r="B124">
            <v>12.845731000000001</v>
          </cell>
          <cell r="C124">
            <v>57.16</v>
          </cell>
          <cell r="D124">
            <v>60.099986999999999</v>
          </cell>
          <cell r="E124">
            <v>32.12424</v>
          </cell>
          <cell r="F124">
            <v>78.569999999999993</v>
          </cell>
          <cell r="G124">
            <v>1.2550622</v>
          </cell>
          <cell r="H124">
            <v>23.4</v>
          </cell>
          <cell r="I124">
            <v>38.79</v>
          </cell>
          <cell r="J124">
            <v>34.215000000000003</v>
          </cell>
          <cell r="K124">
            <v>4.0678143999999996</v>
          </cell>
          <cell r="L124">
            <v>3.68</v>
          </cell>
          <cell r="M124">
            <v>16.29</v>
          </cell>
          <cell r="N124">
            <v>8.7245419999999996</v>
          </cell>
          <cell r="O124">
            <v>10.244113</v>
          </cell>
          <cell r="Q124">
            <v>92.930059839718709</v>
          </cell>
          <cell r="R124">
            <v>94.667108314011244</v>
          </cell>
          <cell r="S124">
            <v>115.36099553681456</v>
          </cell>
          <cell r="T124">
            <v>117.50908069474548</v>
          </cell>
          <cell r="U124">
            <v>104.9839657936932</v>
          </cell>
          <cell r="V124">
            <v>121.52030537555952</v>
          </cell>
          <cell r="W124">
            <v>119.6319018404908</v>
          </cell>
          <cell r="X124">
            <v>109.17534477905994</v>
          </cell>
          <cell r="Y124">
            <v>130.91639563803329</v>
          </cell>
          <cell r="Z124">
            <v>89.212227545422337</v>
          </cell>
          <cell r="AA124">
            <v>180.39215686274511</v>
          </cell>
          <cell r="AB124">
            <v>88.822246455834247</v>
          </cell>
          <cell r="AC124">
            <v>106.74589973287041</v>
          </cell>
          <cell r="AD124">
            <v>97.104619404614212</v>
          </cell>
          <cell r="AF124">
            <v>113.76014905634405</v>
          </cell>
          <cell r="AG124">
            <v>101.92525956874232</v>
          </cell>
        </row>
        <row r="125">
          <cell r="A125">
            <v>40301</v>
          </cell>
          <cell r="B125">
            <v>12.835749</v>
          </cell>
          <cell r="C125">
            <v>56.74</v>
          </cell>
          <cell r="D125">
            <v>59.782032000000001</v>
          </cell>
          <cell r="E125">
            <v>31.95429</v>
          </cell>
          <cell r="F125">
            <v>78.56</v>
          </cell>
          <cell r="G125">
            <v>1.2311053999999999</v>
          </cell>
          <cell r="H125">
            <v>23.61</v>
          </cell>
          <cell r="I125">
            <v>38.119999999999997</v>
          </cell>
          <cell r="J125">
            <v>34.340000000000003</v>
          </cell>
          <cell r="K125">
            <v>4.0660400000000001</v>
          </cell>
          <cell r="L125">
            <v>3.62</v>
          </cell>
          <cell r="M125">
            <v>16.64</v>
          </cell>
          <cell r="N125">
            <v>8.8498125000000005</v>
          </cell>
          <cell r="O125">
            <v>10.47564</v>
          </cell>
          <cell r="Q125">
            <v>92.857846910978395</v>
          </cell>
          <cell r="R125">
            <v>93.971513746273601</v>
          </cell>
          <cell r="S125">
            <v>114.75068583182397</v>
          </cell>
          <cell r="T125">
            <v>116.88741094429935</v>
          </cell>
          <cell r="U125">
            <v>104.97060395510422</v>
          </cell>
          <cell r="V125">
            <v>119.20070906246745</v>
          </cell>
          <cell r="W125">
            <v>120.70552147239265</v>
          </cell>
          <cell r="X125">
            <v>107.28961441035743</v>
          </cell>
          <cell r="Y125">
            <v>131.39468146164148</v>
          </cell>
          <cell r="Z125">
            <v>89.173312747206239</v>
          </cell>
          <cell r="AA125">
            <v>177.45098039215685</v>
          </cell>
          <cell r="AB125">
            <v>90.730643402399139</v>
          </cell>
          <cell r="AC125">
            <v>108.27860050186054</v>
          </cell>
          <cell r="AD125">
            <v>99.299279031747574</v>
          </cell>
          <cell r="AF125">
            <v>113.28196036142508</v>
          </cell>
          <cell r="AG125">
            <v>103.78893976680405</v>
          </cell>
        </row>
        <row r="126">
          <cell r="A126">
            <v>40302</v>
          </cell>
          <cell r="B126">
            <v>12.521437000000001</v>
          </cell>
          <cell r="C126">
            <v>55.98</v>
          </cell>
          <cell r="D126">
            <v>59.778869999999998</v>
          </cell>
          <cell r="E126">
            <v>31.9526</v>
          </cell>
          <cell r="F126">
            <v>77.83</v>
          </cell>
          <cell r="G126">
            <v>1.2260593</v>
          </cell>
          <cell r="H126">
            <v>23</v>
          </cell>
          <cell r="I126">
            <v>37.950000000000003</v>
          </cell>
          <cell r="J126">
            <v>33.854999999999997</v>
          </cell>
          <cell r="K126">
            <v>4.0614986000000002</v>
          </cell>
          <cell r="L126">
            <v>3.44</v>
          </cell>
          <cell r="M126">
            <v>15.96</v>
          </cell>
          <cell r="N126">
            <v>8.6585029999999996</v>
          </cell>
          <cell r="O126">
            <v>10.139562</v>
          </cell>
          <cell r="Q126">
            <v>90.584015007730414</v>
          </cell>
          <cell r="R126">
            <v>92.71281881417687</v>
          </cell>
          <cell r="S126">
            <v>114.74461642172764</v>
          </cell>
          <cell r="T126">
            <v>116.88122899738404</v>
          </cell>
          <cell r="U126">
            <v>103.99518973810795</v>
          </cell>
          <cell r="V126">
            <v>118.71212482102061</v>
          </cell>
          <cell r="W126">
            <v>117.58691206543968</v>
          </cell>
          <cell r="X126">
            <v>106.81114551083593</v>
          </cell>
          <cell r="Y126">
            <v>129.5389324660417</v>
          </cell>
          <cell r="Z126">
            <v>89.073714198615917</v>
          </cell>
          <cell r="AA126">
            <v>168.62745098039215</v>
          </cell>
          <cell r="AB126">
            <v>87.022900763358777</v>
          </cell>
          <cell r="AC126">
            <v>105.93790402691141</v>
          </cell>
          <cell r="AD126">
            <v>96.113573614376264</v>
          </cell>
          <cell r="AF126">
            <v>111.35758748206933</v>
          </cell>
          <cell r="AG126">
            <v>101.02573882064384</v>
          </cell>
        </row>
        <row r="127">
          <cell r="A127">
            <v>40303</v>
          </cell>
          <cell r="B127">
            <v>12.428639</v>
          </cell>
          <cell r="C127">
            <v>56.59</v>
          </cell>
          <cell r="D127">
            <v>59.867550000000001</v>
          </cell>
          <cell r="E127">
            <v>32</v>
          </cell>
          <cell r="F127">
            <v>77.67</v>
          </cell>
          <cell r="G127">
            <v>1.1920577000000001</v>
          </cell>
          <cell r="H127">
            <v>23</v>
          </cell>
          <cell r="I127">
            <v>37.25</v>
          </cell>
          <cell r="J127">
            <v>33.795000000000002</v>
          </cell>
          <cell r="K127">
            <v>3.9191039999999999</v>
          </cell>
          <cell r="L127">
            <v>3.59</v>
          </cell>
          <cell r="M127">
            <v>15.99</v>
          </cell>
          <cell r="N127">
            <v>8.4962389999999992</v>
          </cell>
          <cell r="O127">
            <v>9.8442270000000001</v>
          </cell>
          <cell r="Q127">
            <v>89.912685077732178</v>
          </cell>
          <cell r="R127">
            <v>93.723087114938721</v>
          </cell>
          <cell r="S127">
            <v>114.9148363101979</v>
          </cell>
          <cell r="T127">
            <v>117.05461614755262</v>
          </cell>
          <cell r="U127">
            <v>103.78140032068413</v>
          </cell>
          <cell r="V127">
            <v>115.41994948878798</v>
          </cell>
          <cell r="W127">
            <v>117.58691206543968</v>
          </cell>
          <cell r="X127">
            <v>104.84097945398254</v>
          </cell>
          <cell r="Y127">
            <v>129.30935527070977</v>
          </cell>
          <cell r="Z127">
            <v>85.950823573016237</v>
          </cell>
          <cell r="AA127">
            <v>175.98039215686273</v>
          </cell>
          <cell r="AB127">
            <v>87.186477644492911</v>
          </cell>
          <cell r="AC127">
            <v>103.95258300097623</v>
          </cell>
          <cell r="AD127">
            <v>93.314073767794937</v>
          </cell>
          <cell r="AF127">
            <v>111.30512621869978</v>
          </cell>
          <cell r="AG127">
            <v>98.633328384385578</v>
          </cell>
        </row>
        <row r="128">
          <cell r="A128">
            <v>40304</v>
          </cell>
          <cell r="B128">
            <v>12.142575000000001</v>
          </cell>
          <cell r="C128">
            <v>55.07</v>
          </cell>
          <cell r="D128">
            <v>59.882164000000003</v>
          </cell>
          <cell r="E128">
            <v>31.933584</v>
          </cell>
          <cell r="F128">
            <v>76.260000000000005</v>
          </cell>
          <cell r="G128">
            <v>1.153543</v>
          </cell>
          <cell r="H128">
            <v>22.16</v>
          </cell>
          <cell r="I128">
            <v>36.26</v>
          </cell>
          <cell r="J128">
            <v>32.844999999999999</v>
          </cell>
          <cell r="K128">
            <v>3.9305964000000002</v>
          </cell>
          <cell r="L128">
            <v>3.31</v>
          </cell>
          <cell r="M128">
            <v>15.91</v>
          </cell>
          <cell r="N128">
            <v>8.2943960000000008</v>
          </cell>
          <cell r="O128">
            <v>9.5109080000000006</v>
          </cell>
          <cell r="Q128">
            <v>87.843208094445728</v>
          </cell>
          <cell r="R128">
            <v>91.205697250745274</v>
          </cell>
          <cell r="S128">
            <v>114.942887657177</v>
          </cell>
          <cell r="T128">
            <v>116.81166929173837</v>
          </cell>
          <cell r="U128">
            <v>101.89738107963655</v>
          </cell>
          <cell r="V128">
            <v>111.69079717629855</v>
          </cell>
          <cell r="W128">
            <v>113.29243353783231</v>
          </cell>
          <cell r="X128">
            <v>102.05460174500421</v>
          </cell>
          <cell r="Y128">
            <v>125.67438301128753</v>
          </cell>
          <cell r="Z128">
            <v>86.202866194194584</v>
          </cell>
          <cell r="AA128">
            <v>162.25490196078431</v>
          </cell>
          <cell r="AB128">
            <v>86.750272628135221</v>
          </cell>
          <cell r="AC128">
            <v>101.483007791208</v>
          </cell>
          <cell r="AD128">
            <v>90.154521092485069</v>
          </cell>
          <cell r="AF128">
            <v>108.38509163560663</v>
          </cell>
          <cell r="AG128">
            <v>95.818764441846525</v>
          </cell>
        </row>
        <row r="129">
          <cell r="A129">
            <v>40305</v>
          </cell>
          <cell r="B129">
            <v>11.498613000000001</v>
          </cell>
          <cell r="C129">
            <v>54.5</v>
          </cell>
          <cell r="D129">
            <v>58.555343999999998</v>
          </cell>
          <cell r="E129">
            <v>31.299092999999999</v>
          </cell>
          <cell r="F129">
            <v>75.23</v>
          </cell>
          <cell r="G129">
            <v>1.1237161</v>
          </cell>
          <cell r="H129">
            <v>20.79</v>
          </cell>
          <cell r="I129">
            <v>27.89</v>
          </cell>
          <cell r="J129">
            <v>31.815000000000001</v>
          </cell>
          <cell r="K129">
            <v>3.8505340000000001</v>
          </cell>
          <cell r="L129">
            <v>3.32</v>
          </cell>
          <cell r="M129">
            <v>15.38</v>
          </cell>
          <cell r="N129">
            <v>7.9578322999999997</v>
          </cell>
          <cell r="O129">
            <v>9.168806</v>
          </cell>
          <cell r="Q129">
            <v>83.184584369995562</v>
          </cell>
          <cell r="R129">
            <v>90.261676051672737</v>
          </cell>
          <cell r="S129">
            <v>112.39607718784765</v>
          </cell>
          <cell r="T129">
            <v>114.49072865254848</v>
          </cell>
          <cell r="U129">
            <v>100.52111170497059</v>
          </cell>
          <cell r="V129">
            <v>108.80283353879415</v>
          </cell>
          <cell r="W129">
            <v>106.28834355828221</v>
          </cell>
          <cell r="X129">
            <v>78.497044750914725</v>
          </cell>
          <cell r="Y129">
            <v>121.73330782475607</v>
          </cell>
          <cell r="Z129">
            <v>84.446998215893359</v>
          </cell>
          <cell r="AA129">
            <v>162.74509803921569</v>
          </cell>
          <cell r="AB129">
            <v>83.860414394765542</v>
          </cell>
          <cell r="AC129">
            <v>97.365107393235945</v>
          </cell>
          <cell r="AD129">
            <v>86.911713783784222</v>
          </cell>
          <cell r="AF129">
            <v>103.9356848574714</v>
          </cell>
          <cell r="AG129">
            <v>92.138410588510084</v>
          </cell>
        </row>
        <row r="130">
          <cell r="A130">
            <v>40306</v>
          </cell>
          <cell r="B130">
            <v>11.498613000000001</v>
          </cell>
          <cell r="C130">
            <v>54.5</v>
          </cell>
          <cell r="D130">
            <v>58.555343999999998</v>
          </cell>
          <cell r="E130">
            <v>31.299092999999999</v>
          </cell>
          <cell r="F130">
            <v>75.23</v>
          </cell>
          <cell r="G130">
            <v>1.1237161</v>
          </cell>
          <cell r="H130">
            <v>20.79</v>
          </cell>
          <cell r="I130">
            <v>27.89</v>
          </cell>
          <cell r="J130">
            <v>31.815000000000001</v>
          </cell>
          <cell r="K130">
            <v>3.8505340000000001</v>
          </cell>
          <cell r="L130">
            <v>3.32</v>
          </cell>
          <cell r="M130">
            <v>15.38</v>
          </cell>
          <cell r="N130">
            <v>7.9578322999999997</v>
          </cell>
          <cell r="O130">
            <v>9.168806</v>
          </cell>
          <cell r="Q130">
            <v>83.184584369995562</v>
          </cell>
          <cell r="R130">
            <v>90.261676051672737</v>
          </cell>
          <cell r="S130">
            <v>112.39607718784765</v>
          </cell>
          <cell r="T130">
            <v>114.49072865254848</v>
          </cell>
          <cell r="U130">
            <v>100.52111170497059</v>
          </cell>
          <cell r="V130">
            <v>108.80283353879415</v>
          </cell>
          <cell r="W130">
            <v>106.28834355828221</v>
          </cell>
          <cell r="X130">
            <v>78.497044750914725</v>
          </cell>
          <cell r="Y130">
            <v>121.73330782475607</v>
          </cell>
          <cell r="Z130">
            <v>84.446998215893359</v>
          </cell>
          <cell r="AA130">
            <v>162.74509803921569</v>
          </cell>
          <cell r="AB130">
            <v>83.860414394765542</v>
          </cell>
          <cell r="AC130">
            <v>97.365107393235945</v>
          </cell>
          <cell r="AD130">
            <v>86.911713783784222</v>
          </cell>
          <cell r="AF130">
            <v>103.9356848574714</v>
          </cell>
          <cell r="AG130">
            <v>92.138410588510084</v>
          </cell>
        </row>
        <row r="131">
          <cell r="A131">
            <v>40307</v>
          </cell>
          <cell r="B131">
            <v>11.498613000000001</v>
          </cell>
          <cell r="C131">
            <v>54.5</v>
          </cell>
          <cell r="D131">
            <v>58.555343999999998</v>
          </cell>
          <cell r="E131">
            <v>31.299092999999999</v>
          </cell>
          <cell r="F131">
            <v>75.23</v>
          </cell>
          <cell r="G131">
            <v>1.1237161</v>
          </cell>
          <cell r="H131">
            <v>20.79</v>
          </cell>
          <cell r="I131">
            <v>27.89</v>
          </cell>
          <cell r="J131">
            <v>31.815000000000001</v>
          </cell>
          <cell r="K131">
            <v>3.8505340000000001</v>
          </cell>
          <cell r="L131">
            <v>3.32</v>
          </cell>
          <cell r="M131">
            <v>15.38</v>
          </cell>
          <cell r="N131">
            <v>7.9578322999999997</v>
          </cell>
          <cell r="O131">
            <v>9.168806</v>
          </cell>
          <cell r="Q131">
            <v>83.184584369995562</v>
          </cell>
          <cell r="R131">
            <v>90.261676051672737</v>
          </cell>
          <cell r="S131">
            <v>112.39607718784765</v>
          </cell>
          <cell r="T131">
            <v>114.49072865254848</v>
          </cell>
          <cell r="U131">
            <v>100.52111170497059</v>
          </cell>
          <cell r="V131">
            <v>108.80283353879415</v>
          </cell>
          <cell r="W131">
            <v>106.28834355828221</v>
          </cell>
          <cell r="X131">
            <v>78.497044750914725</v>
          </cell>
          <cell r="Y131">
            <v>121.73330782475607</v>
          </cell>
          <cell r="Z131">
            <v>84.446998215893359</v>
          </cell>
          <cell r="AA131">
            <v>162.74509803921569</v>
          </cell>
          <cell r="AB131">
            <v>83.860414394765542</v>
          </cell>
          <cell r="AC131">
            <v>97.365107393235945</v>
          </cell>
          <cell r="AD131">
            <v>86.911713783784222</v>
          </cell>
          <cell r="AF131">
            <v>103.9356848574714</v>
          </cell>
          <cell r="AG131">
            <v>92.138410588510084</v>
          </cell>
        </row>
        <row r="132">
          <cell r="A132">
            <v>40308</v>
          </cell>
          <cell r="B132">
            <v>11.678756</v>
          </cell>
          <cell r="C132">
            <v>54.93</v>
          </cell>
          <cell r="D132">
            <v>56.499595999999997</v>
          </cell>
          <cell r="E132">
            <v>31.08014</v>
          </cell>
          <cell r="F132">
            <v>76.86</v>
          </cell>
          <cell r="G132">
            <v>1.1583711000000001</v>
          </cell>
          <cell r="H132">
            <v>21.96</v>
          </cell>
          <cell r="I132">
            <v>29.8</v>
          </cell>
          <cell r="J132">
            <v>33.21</v>
          </cell>
          <cell r="K132">
            <v>3.9229105</v>
          </cell>
          <cell r="L132">
            <v>3.23</v>
          </cell>
          <cell r="M132">
            <v>15.97</v>
          </cell>
          <cell r="N132">
            <v>8.5477729999999994</v>
          </cell>
          <cell r="O132">
            <v>9.4316410000000008</v>
          </cell>
          <cell r="Q132">
            <v>84.487795512258018</v>
          </cell>
          <cell r="R132">
            <v>90.973832394832726</v>
          </cell>
          <cell r="S132">
            <v>108.45010069615864</v>
          </cell>
          <cell r="T132">
            <v>113.68980804725612</v>
          </cell>
          <cell r="U132">
            <v>102.69909139497595</v>
          </cell>
          <cell r="V132">
            <v>112.15827375744627</v>
          </cell>
          <cell r="W132">
            <v>112.26993865030677</v>
          </cell>
          <cell r="X132">
            <v>83.872783563186033</v>
          </cell>
          <cell r="Y132">
            <v>127.07097761622346</v>
          </cell>
          <cell r="Z132">
            <v>86.034304850862071</v>
          </cell>
          <cell r="AA132">
            <v>158.33333333333331</v>
          </cell>
          <cell r="AB132">
            <v>87.077426390403488</v>
          </cell>
          <cell r="AC132">
            <v>104.58310815597392</v>
          </cell>
          <cell r="AD132">
            <v>89.40314399752863</v>
          </cell>
          <cell r="AF132">
            <v>105.59313885060357</v>
          </cell>
          <cell r="AG132">
            <v>96.993126076751281</v>
          </cell>
        </row>
        <row r="133">
          <cell r="A133">
            <v>40309</v>
          </cell>
          <cell r="B133">
            <v>11.536025</v>
          </cell>
          <cell r="C133">
            <v>54.89</v>
          </cell>
          <cell r="D133">
            <v>55.345776000000001</v>
          </cell>
          <cell r="E133">
            <v>29.970870999999999</v>
          </cell>
          <cell r="F133">
            <v>76.94</v>
          </cell>
          <cell r="G133">
            <v>1.1859135999999999</v>
          </cell>
          <cell r="H133">
            <v>22.45</v>
          </cell>
          <cell r="I133">
            <v>29.65</v>
          </cell>
          <cell r="J133">
            <v>33.784999999999997</v>
          </cell>
          <cell r="K133">
            <v>3.8811955</v>
          </cell>
          <cell r="L133">
            <v>3.23</v>
          </cell>
          <cell r="M133">
            <v>15.95</v>
          </cell>
          <cell r="N133">
            <v>8.5761559999999992</v>
          </cell>
          <cell r="O133">
            <v>9.5072500000000009</v>
          </cell>
          <cell r="Q133">
            <v>83.45523454932156</v>
          </cell>
          <cell r="R133">
            <v>90.907585293143427</v>
          </cell>
          <cell r="S133">
            <v>106.23536105120186</v>
          </cell>
          <cell r="T133">
            <v>109.63215001602551</v>
          </cell>
          <cell r="U133">
            <v>102.80598610368786</v>
          </cell>
          <cell r="V133">
            <v>114.82505235280698</v>
          </cell>
          <cell r="W133">
            <v>114.77505112474438</v>
          </cell>
          <cell r="X133">
            <v>83.450605122431739</v>
          </cell>
          <cell r="Y133">
            <v>129.2710924048211</v>
          </cell>
          <cell r="Z133">
            <v>85.119443034143643</v>
          </cell>
          <cell r="AA133">
            <v>158.33333333333331</v>
          </cell>
          <cell r="AB133">
            <v>86.968375136314066</v>
          </cell>
          <cell r="AC133">
            <v>104.93037783180537</v>
          </cell>
          <cell r="AD133">
            <v>90.119846670426085</v>
          </cell>
          <cell r="AF133">
            <v>105.48160579349796</v>
          </cell>
          <cell r="AG133">
            <v>97.525112251115729</v>
          </cell>
        </row>
        <row r="134">
          <cell r="A134">
            <v>40310</v>
          </cell>
          <cell r="B134">
            <v>11.647041</v>
          </cell>
          <cell r="C134">
            <v>55.39</v>
          </cell>
          <cell r="D134">
            <v>56.7254</v>
          </cell>
          <cell r="E134">
            <v>29.447786000000001</v>
          </cell>
          <cell r="F134">
            <v>77.19</v>
          </cell>
          <cell r="G134">
            <v>1.2251704000000001</v>
          </cell>
          <cell r="H134">
            <v>23.11</v>
          </cell>
          <cell r="I134">
            <v>29.98</v>
          </cell>
          <cell r="J134">
            <v>34.384999999999998</v>
          </cell>
          <cell r="K134">
            <v>3.9539110000000002</v>
          </cell>
          <cell r="L134">
            <v>3.43</v>
          </cell>
          <cell r="M134">
            <v>16.14</v>
          </cell>
          <cell r="N134">
            <v>8.6365049999999997</v>
          </cell>
          <cell r="O134">
            <v>9.6864329999999992</v>
          </cell>
          <cell r="Q134">
            <v>84.258359223438291</v>
          </cell>
          <cell r="R134">
            <v>91.735674064259683</v>
          </cell>
          <cell r="S134">
            <v>108.88352798186163</v>
          </cell>
          <cell r="T134">
            <v>107.7187277070398</v>
          </cell>
          <cell r="U134">
            <v>103.14003206841261</v>
          </cell>
          <cell r="V134">
            <v>118.62605785203029</v>
          </cell>
          <cell r="W134">
            <v>118.14928425357874</v>
          </cell>
          <cell r="X134">
            <v>84.379397692091189</v>
          </cell>
          <cell r="Y134">
            <v>131.56686435814041</v>
          </cell>
          <cell r="Z134">
            <v>86.714184360611043</v>
          </cell>
          <cell r="AA134">
            <v>168.13725490196077</v>
          </cell>
          <cell r="AB134">
            <v>88.004362050163579</v>
          </cell>
          <cell r="AC134">
            <v>105.66875565186504</v>
          </cell>
          <cell r="AD134">
            <v>91.818334086445091</v>
          </cell>
          <cell r="AF134">
            <v>107.60947720946564</v>
          </cell>
          <cell r="AG134">
            <v>98.743544869155073</v>
          </cell>
        </row>
        <row r="135">
          <cell r="A135">
            <v>40311</v>
          </cell>
          <cell r="B135">
            <v>11.691549999999999</v>
          </cell>
          <cell r="C135">
            <v>55.25</v>
          </cell>
          <cell r="D135">
            <v>57.229239999999997</v>
          </cell>
          <cell r="E135">
            <v>29.132923000000002</v>
          </cell>
          <cell r="F135">
            <v>77.8</v>
          </cell>
          <cell r="G135">
            <v>1.208656</v>
          </cell>
          <cell r="H135">
            <v>24.26</v>
          </cell>
          <cell r="I135">
            <v>30.09</v>
          </cell>
          <cell r="J135">
            <v>34.409999999999997</v>
          </cell>
          <cell r="K135">
            <v>4.0470750000000004</v>
          </cell>
          <cell r="L135">
            <v>3.27</v>
          </cell>
          <cell r="M135">
            <v>16.22</v>
          </cell>
          <cell r="N135">
            <v>8.6500210000000006</v>
          </cell>
          <cell r="O135">
            <v>9.9873049999999992</v>
          </cell>
          <cell r="Q135">
            <v>84.580351333767084</v>
          </cell>
          <cell r="R135">
            <v>91.503809208347135</v>
          </cell>
          <cell r="S135">
            <v>109.85064106944465</v>
          </cell>
          <cell r="T135">
            <v>106.56697246941273</v>
          </cell>
          <cell r="U135">
            <v>103.95510422234098</v>
          </cell>
          <cell r="V135">
            <v>117.02706544265476</v>
          </cell>
          <cell r="W135">
            <v>124.02862985685073</v>
          </cell>
          <cell r="X135">
            <v>84.688995215310996</v>
          </cell>
          <cell r="Y135">
            <v>131.66252152286205</v>
          </cell>
          <cell r="Z135">
            <v>88.757386716903838</v>
          </cell>
          <cell r="AA135">
            <v>160.29411764705884</v>
          </cell>
          <cell r="AB135">
            <v>88.440567066521254</v>
          </cell>
          <cell r="AC135">
            <v>105.83412565991699</v>
          </cell>
          <cell r="AD135">
            <v>94.670319519396202</v>
          </cell>
          <cell r="AF135">
            <v>107.61301348095624</v>
          </cell>
          <cell r="AG135">
            <v>100.2522225896566</v>
          </cell>
        </row>
        <row r="136">
          <cell r="A136">
            <v>40312</v>
          </cell>
          <cell r="B136">
            <v>11.715992999999999</v>
          </cell>
          <cell r="C136">
            <v>54.97</v>
          </cell>
          <cell r="D136">
            <v>56.739131999999998</v>
          </cell>
          <cell r="E136">
            <v>29.467392</v>
          </cell>
          <cell r="F136">
            <v>77.47</v>
          </cell>
          <cell r="G136">
            <v>1.2119025999999999</v>
          </cell>
          <cell r="H136">
            <v>24.02</v>
          </cell>
          <cell r="I136">
            <v>29.51</v>
          </cell>
          <cell r="J136">
            <v>34.145000000000003</v>
          </cell>
          <cell r="K136">
            <v>4.7042165000000002</v>
          </cell>
          <cell r="L136">
            <v>3.25</v>
          </cell>
          <cell r="M136">
            <v>15.97</v>
          </cell>
          <cell r="N136">
            <v>8.4698539999999998</v>
          </cell>
          <cell r="O136">
            <v>9.7514769999999995</v>
          </cell>
          <cell r="Q136">
            <v>84.757179686521951</v>
          </cell>
          <cell r="R136">
            <v>91.040079496522026</v>
          </cell>
          <cell r="S136">
            <v>108.90988634348176</v>
          </cell>
          <cell r="T136">
            <v>107.79044560717071</v>
          </cell>
          <cell r="U136">
            <v>103.51416354890432</v>
          </cell>
          <cell r="V136">
            <v>117.34141466250401</v>
          </cell>
          <cell r="W136">
            <v>122.80163599182006</v>
          </cell>
          <cell r="X136">
            <v>83.05657191106107</v>
          </cell>
          <cell r="Y136">
            <v>130.6485555768127</v>
          </cell>
          <cell r="Z136">
            <v>103.16931687466624</v>
          </cell>
          <cell r="AA136">
            <v>159.31372549019608</v>
          </cell>
          <cell r="AB136">
            <v>87.077426390403488</v>
          </cell>
          <cell r="AC136">
            <v>103.62975911355019</v>
          </cell>
          <cell r="AD136">
            <v>92.43489043100648</v>
          </cell>
          <cell r="AF136">
            <v>108.28503346500536</v>
          </cell>
          <cell r="AG136">
            <v>98.032324772278344</v>
          </cell>
        </row>
        <row r="137">
          <cell r="A137">
            <v>40313</v>
          </cell>
          <cell r="B137">
            <v>11.715992999999999</v>
          </cell>
          <cell r="C137">
            <v>54.97</v>
          </cell>
          <cell r="D137">
            <v>56.739131999999998</v>
          </cell>
          <cell r="E137">
            <v>29.467392</v>
          </cell>
          <cell r="F137">
            <v>77.47</v>
          </cell>
          <cell r="G137">
            <v>1.2119025999999999</v>
          </cell>
          <cell r="H137">
            <v>24.02</v>
          </cell>
          <cell r="I137">
            <v>29.51</v>
          </cell>
          <cell r="J137">
            <v>34.145000000000003</v>
          </cell>
          <cell r="K137">
            <v>4.7042165000000002</v>
          </cell>
          <cell r="L137">
            <v>3.25</v>
          </cell>
          <cell r="M137">
            <v>15.97</v>
          </cell>
          <cell r="N137">
            <v>8.4698539999999998</v>
          </cell>
          <cell r="O137">
            <v>9.7514769999999995</v>
          </cell>
          <cell r="Q137">
            <v>84.757179686521951</v>
          </cell>
          <cell r="R137">
            <v>91.040079496522026</v>
          </cell>
          <cell r="S137">
            <v>108.90988634348176</v>
          </cell>
          <cell r="T137">
            <v>107.79044560717071</v>
          </cell>
          <cell r="U137">
            <v>103.51416354890432</v>
          </cell>
          <cell r="V137">
            <v>117.34141466250401</v>
          </cell>
          <cell r="W137">
            <v>122.80163599182006</v>
          </cell>
          <cell r="X137">
            <v>83.05657191106107</v>
          </cell>
          <cell r="Y137">
            <v>130.6485555768127</v>
          </cell>
          <cell r="Z137">
            <v>103.16931687466624</v>
          </cell>
          <cell r="AA137">
            <v>159.31372549019608</v>
          </cell>
          <cell r="AB137">
            <v>87.077426390403488</v>
          </cell>
          <cell r="AC137">
            <v>103.62975911355019</v>
          </cell>
          <cell r="AD137">
            <v>92.43489043100648</v>
          </cell>
          <cell r="AF137">
            <v>108.28503346500536</v>
          </cell>
          <cell r="AG137">
            <v>98.032324772278344</v>
          </cell>
        </row>
        <row r="138">
          <cell r="A138">
            <v>40314</v>
          </cell>
          <cell r="B138">
            <v>11.715992999999999</v>
          </cell>
          <cell r="C138">
            <v>54.97</v>
          </cell>
          <cell r="D138">
            <v>56.739131999999998</v>
          </cell>
          <cell r="E138">
            <v>29.467392</v>
          </cell>
          <cell r="F138">
            <v>77.47</v>
          </cell>
          <cell r="G138">
            <v>1.2119025999999999</v>
          </cell>
          <cell r="H138">
            <v>24.02</v>
          </cell>
          <cell r="I138">
            <v>29.51</v>
          </cell>
          <cell r="J138">
            <v>34.145000000000003</v>
          </cell>
          <cell r="K138">
            <v>4.7042165000000002</v>
          </cell>
          <cell r="L138">
            <v>3.25</v>
          </cell>
          <cell r="M138">
            <v>15.97</v>
          </cell>
          <cell r="N138">
            <v>8.4698539999999998</v>
          </cell>
          <cell r="O138">
            <v>9.7514769999999995</v>
          </cell>
          <cell r="Q138">
            <v>84.757179686521951</v>
          </cell>
          <cell r="R138">
            <v>91.040079496522026</v>
          </cell>
          <cell r="S138">
            <v>108.90988634348176</v>
          </cell>
          <cell r="T138">
            <v>107.79044560717071</v>
          </cell>
          <cell r="U138">
            <v>103.51416354890432</v>
          </cell>
          <cell r="V138">
            <v>117.34141466250401</v>
          </cell>
          <cell r="W138">
            <v>122.80163599182006</v>
          </cell>
          <cell r="X138">
            <v>83.05657191106107</v>
          </cell>
          <cell r="Y138">
            <v>130.6485555768127</v>
          </cell>
          <cell r="Z138">
            <v>103.16931687466624</v>
          </cell>
          <cell r="AA138">
            <v>159.31372549019608</v>
          </cell>
          <cell r="AB138">
            <v>87.077426390403488</v>
          </cell>
          <cell r="AC138">
            <v>103.62975911355019</v>
          </cell>
          <cell r="AD138">
            <v>92.43489043100648</v>
          </cell>
          <cell r="AF138">
            <v>108.28503346500536</v>
          </cell>
          <cell r="AG138">
            <v>98.032324772278344</v>
          </cell>
        </row>
        <row r="139">
          <cell r="A139">
            <v>40315</v>
          </cell>
          <cell r="B139">
            <v>11.339745000000001</v>
          </cell>
          <cell r="C139">
            <v>54.66</v>
          </cell>
          <cell r="D139">
            <v>56.114173999999998</v>
          </cell>
          <cell r="E139">
            <v>29.019354</v>
          </cell>
          <cell r="F139">
            <v>77.52</v>
          </cell>
          <cell r="G139">
            <v>1.1861969000000001</v>
          </cell>
          <cell r="H139">
            <v>24.04</v>
          </cell>
          <cell r="I139">
            <v>29.03</v>
          </cell>
          <cell r="J139">
            <v>34.36</v>
          </cell>
          <cell r="K139">
            <v>4.5710597000000002</v>
          </cell>
          <cell r="L139">
            <v>3.46</v>
          </cell>
          <cell r="M139">
            <v>16.29</v>
          </cell>
          <cell r="N139">
            <v>8.4596649999999993</v>
          </cell>
          <cell r="O139">
            <v>9.5440959999999997</v>
          </cell>
          <cell r="Q139">
            <v>82.035283271707229</v>
          </cell>
          <cell r="R139">
            <v>90.526664458429934</v>
          </cell>
          <cell r="S139">
            <v>107.71028912811637</v>
          </cell>
          <cell r="T139">
            <v>106.1515419787483</v>
          </cell>
          <cell r="U139">
            <v>103.58097274184928</v>
          </cell>
          <cell r="V139">
            <v>114.85248262878289</v>
          </cell>
          <cell r="W139">
            <v>122.90388548057261</v>
          </cell>
          <cell r="X139">
            <v>81.70560090064734</v>
          </cell>
          <cell r="Y139">
            <v>131.47120719341879</v>
          </cell>
          <cell r="Z139">
            <v>100.24902268896783</v>
          </cell>
          <cell r="AA139">
            <v>169.60784313725489</v>
          </cell>
          <cell r="AB139">
            <v>88.822246455834247</v>
          </cell>
          <cell r="AC139">
            <v>103.50509538078596</v>
          </cell>
          <cell r="AD139">
            <v>90.469112322472512</v>
          </cell>
          <cell r="AF139">
            <v>108.3014200053608</v>
          </cell>
          <cell r="AG139">
            <v>96.987103851629229</v>
          </cell>
        </row>
        <row r="140">
          <cell r="A140">
            <v>40316</v>
          </cell>
          <cell r="B140">
            <v>11.316675999999999</v>
          </cell>
          <cell r="C140">
            <v>54.3</v>
          </cell>
          <cell r="D140">
            <v>57.587383000000003</v>
          </cell>
          <cell r="E140">
            <v>29.744475999999999</v>
          </cell>
          <cell r="F140">
            <v>76.930000000000007</v>
          </cell>
          <cell r="G140">
            <v>1.2172285</v>
          </cell>
          <cell r="H140">
            <v>22.9</v>
          </cell>
          <cell r="I140">
            <v>29.15</v>
          </cell>
          <cell r="J140">
            <v>33.22</v>
          </cell>
          <cell r="K140">
            <v>4.5389147000000003</v>
          </cell>
          <cell r="L140">
            <v>3.47</v>
          </cell>
          <cell r="M140">
            <v>15.77</v>
          </cell>
          <cell r="N140">
            <v>8.5654660000000007</v>
          </cell>
          <cell r="O140">
            <v>9.5171840000000003</v>
          </cell>
          <cell r="Q140">
            <v>81.868394867268222</v>
          </cell>
          <cell r="R140">
            <v>89.930440543226226</v>
          </cell>
          <cell r="S140">
            <v>110.53809101888544</v>
          </cell>
          <cell r="T140">
            <v>108.80400689656535</v>
          </cell>
          <cell r="U140">
            <v>102.79262426509888</v>
          </cell>
          <cell r="V140">
            <v>117.8570902954724</v>
          </cell>
          <cell r="W140">
            <v>117.07566462167689</v>
          </cell>
          <cell r="X140">
            <v>82.043343653250773</v>
          </cell>
          <cell r="Y140">
            <v>127.1092404821121</v>
          </cell>
          <cell r="Z140">
            <v>99.54404287119452</v>
          </cell>
          <cell r="AA140">
            <v>170.0980392156863</v>
          </cell>
          <cell r="AB140">
            <v>85.986913849509278</v>
          </cell>
          <cell r="AC140">
            <v>104.79958429924581</v>
          </cell>
          <cell r="AD140">
            <v>90.214011708352288</v>
          </cell>
          <cell r="AF140">
            <v>107.80399104832888</v>
          </cell>
          <cell r="AG140">
            <v>97.506798003799048</v>
          </cell>
        </row>
        <row r="141">
          <cell r="A141">
            <v>40317</v>
          </cell>
          <cell r="B141">
            <v>10.703092</v>
          </cell>
          <cell r="C141">
            <v>54.29</v>
          </cell>
          <cell r="D141">
            <v>58.562747999999999</v>
          </cell>
          <cell r="E141">
            <v>30.080456000000002</v>
          </cell>
          <cell r="F141">
            <v>77.709999999999994</v>
          </cell>
          <cell r="G141">
            <v>1.1926867999999999</v>
          </cell>
          <cell r="H141">
            <v>22.87</v>
          </cell>
          <cell r="I141">
            <v>28.54</v>
          </cell>
          <cell r="J141">
            <v>32.354999999999997</v>
          </cell>
          <cell r="K141">
            <v>4.3620780000000003</v>
          </cell>
          <cell r="L141">
            <v>3.26</v>
          </cell>
          <cell r="M141">
            <v>15.62</v>
          </cell>
          <cell r="N141">
            <v>8.0537650000000003</v>
          </cell>
          <cell r="O141">
            <v>9.2509460000000008</v>
          </cell>
          <cell r="Q141">
            <v>77.429535152963609</v>
          </cell>
          <cell r="R141">
            <v>89.913878767803908</v>
          </cell>
          <cell r="S141">
            <v>112.41028905133699</v>
          </cell>
          <cell r="T141">
            <v>110.03300720697958</v>
          </cell>
          <cell r="U141">
            <v>103.83484767504008</v>
          </cell>
          <cell r="V141">
            <v>115.480861548853</v>
          </cell>
          <cell r="W141">
            <v>116.92229038854806</v>
          </cell>
          <cell r="X141">
            <v>80.326484660849985</v>
          </cell>
          <cell r="Y141">
            <v>123.79950258274344</v>
          </cell>
          <cell r="Z141">
            <v>95.665794168701709</v>
          </cell>
          <cell r="AA141">
            <v>159.80392156862743</v>
          </cell>
          <cell r="AB141">
            <v>85.169029443838596</v>
          </cell>
          <cell r="AC141">
            <v>98.538856384908357</v>
          </cell>
          <cell r="AD141">
            <v>87.690324234283466</v>
          </cell>
          <cell r="AF141">
            <v>105.89912018469052</v>
          </cell>
          <cell r="AG141">
            <v>93.114590309595911</v>
          </cell>
        </row>
        <row r="142">
          <cell r="A142">
            <v>40318</v>
          </cell>
          <cell r="B142">
            <v>10.340197</v>
          </cell>
          <cell r="C142">
            <v>52.21</v>
          </cell>
          <cell r="D142">
            <v>58.176537000000003</v>
          </cell>
          <cell r="E142">
            <v>31.075873999999999</v>
          </cell>
          <cell r="F142">
            <v>75.98</v>
          </cell>
          <cell r="G142">
            <v>1.1674802</v>
          </cell>
          <cell r="H142">
            <v>21.85</v>
          </cell>
          <cell r="I142">
            <v>27.6</v>
          </cell>
          <cell r="J142">
            <v>31.28</v>
          </cell>
          <cell r="K142">
            <v>4.3671354999999998</v>
          </cell>
          <cell r="L142">
            <v>2.96</v>
          </cell>
          <cell r="M142">
            <v>14.42</v>
          </cell>
          <cell r="N142">
            <v>7.4215429999999998</v>
          </cell>
          <cell r="O142">
            <v>8.8528409999999997</v>
          </cell>
          <cell r="Q142">
            <v>74.804238541541906</v>
          </cell>
          <cell r="R142">
            <v>86.469029479960241</v>
          </cell>
          <cell r="S142">
            <v>111.66896300999744</v>
          </cell>
          <cell r="T142">
            <v>113.67420320374096</v>
          </cell>
          <cell r="U142">
            <v>101.52324959914485</v>
          </cell>
          <cell r="V142">
            <v>113.04025443832128</v>
          </cell>
          <cell r="W142">
            <v>111.7075664621677</v>
          </cell>
          <cell r="X142">
            <v>77.680833098789762</v>
          </cell>
          <cell r="Y142">
            <v>119.68624449971304</v>
          </cell>
          <cell r="Z142">
            <v>95.776711431989554</v>
          </cell>
          <cell r="AA142">
            <v>145.09803921568627</v>
          </cell>
          <cell r="AB142">
            <v>78.625954198473281</v>
          </cell>
          <cell r="AC142">
            <v>90.803538448343332</v>
          </cell>
          <cell r="AD142">
            <v>83.91666081334364</v>
          </cell>
          <cell r="AF142">
            <v>102.47960726496051</v>
          </cell>
          <cell r="AG142">
            <v>87.360099630843479</v>
          </cell>
        </row>
        <row r="143">
          <cell r="A143">
            <v>40319</v>
          </cell>
          <cell r="B143">
            <v>8.3153030000000001</v>
          </cell>
          <cell r="C143">
            <v>52.25</v>
          </cell>
          <cell r="D143">
            <v>57.737231999999999</v>
          </cell>
          <cell r="E143">
            <v>30.414950999999999</v>
          </cell>
          <cell r="F143">
            <v>76</v>
          </cell>
          <cell r="G143">
            <v>1.1488955000000001</v>
          </cell>
          <cell r="H143">
            <v>22.09</v>
          </cell>
          <cell r="I143">
            <v>27.14</v>
          </cell>
          <cell r="J143">
            <v>30.565000000000001</v>
          </cell>
          <cell r="K143">
            <v>4.3269299999999999</v>
          </cell>
          <cell r="L143">
            <v>3.03</v>
          </cell>
          <cell r="M143">
            <v>14.26</v>
          </cell>
          <cell r="N143">
            <v>7.9827000000000004</v>
          </cell>
          <cell r="O143">
            <v>8.8637339999999991</v>
          </cell>
          <cell r="Q143">
            <v>60.155518232118702</v>
          </cell>
          <cell r="R143">
            <v>86.535276581649541</v>
          </cell>
          <cell r="S143">
            <v>110.8257238568126</v>
          </cell>
          <cell r="T143">
            <v>111.25657545161316</v>
          </cell>
          <cell r="U143">
            <v>101.54997327632283</v>
          </cell>
          <cell r="V143">
            <v>111.24080703299497</v>
          </cell>
          <cell r="W143">
            <v>112.93456032719837</v>
          </cell>
          <cell r="X143">
            <v>76.386152547143254</v>
          </cell>
          <cell r="Y143">
            <v>116.9504495886742</v>
          </cell>
          <cell r="Z143">
            <v>94.894954827121495</v>
          </cell>
          <cell r="AA143">
            <v>148.52941176470586</v>
          </cell>
          <cell r="AB143">
            <v>77.753544165757901</v>
          </cell>
          <cell r="AC143">
            <v>97.669366918926485</v>
          </cell>
          <cell r="AD143">
            <v>84.019916275204949</v>
          </cell>
          <cell r="AF143">
            <v>100.75107897100941</v>
          </cell>
          <cell r="AG143">
            <v>90.844641597065717</v>
          </cell>
        </row>
        <row r="144">
          <cell r="A144">
            <v>40320</v>
          </cell>
          <cell r="B144">
            <v>8.3153030000000001</v>
          </cell>
          <cell r="C144">
            <v>52.25</v>
          </cell>
          <cell r="D144">
            <v>57.737231999999999</v>
          </cell>
          <cell r="E144">
            <v>30.414950999999999</v>
          </cell>
          <cell r="F144">
            <v>76</v>
          </cell>
          <cell r="G144">
            <v>1.1488955000000001</v>
          </cell>
          <cell r="H144">
            <v>22.09</v>
          </cell>
          <cell r="I144">
            <v>27.14</v>
          </cell>
          <cell r="J144">
            <v>30.565000000000001</v>
          </cell>
          <cell r="K144">
            <v>4.3269299999999999</v>
          </cell>
          <cell r="L144">
            <v>3.03</v>
          </cell>
          <cell r="M144">
            <v>14.26</v>
          </cell>
          <cell r="N144">
            <v>7.9827000000000004</v>
          </cell>
          <cell r="O144">
            <v>8.8637339999999991</v>
          </cell>
          <cell r="Q144">
            <v>60.155518232118702</v>
          </cell>
          <cell r="R144">
            <v>86.535276581649541</v>
          </cell>
          <cell r="S144">
            <v>110.8257238568126</v>
          </cell>
          <cell r="T144">
            <v>111.25657545161316</v>
          </cell>
          <cell r="U144">
            <v>101.54997327632283</v>
          </cell>
          <cell r="V144">
            <v>111.24080703299497</v>
          </cell>
          <cell r="W144">
            <v>112.93456032719837</v>
          </cell>
          <cell r="X144">
            <v>76.386152547143254</v>
          </cell>
          <cell r="Y144">
            <v>116.9504495886742</v>
          </cell>
          <cell r="Z144">
            <v>94.894954827121495</v>
          </cell>
          <cell r="AA144">
            <v>148.52941176470586</v>
          </cell>
          <cell r="AB144">
            <v>77.753544165757901</v>
          </cell>
          <cell r="AC144">
            <v>97.669366918926485</v>
          </cell>
          <cell r="AD144">
            <v>84.019916275204949</v>
          </cell>
          <cell r="AF144">
            <v>100.75107897100941</v>
          </cell>
          <cell r="AG144">
            <v>90.844641597065717</v>
          </cell>
        </row>
        <row r="145">
          <cell r="A145">
            <v>40321</v>
          </cell>
          <cell r="B145">
            <v>8.3153030000000001</v>
          </cell>
          <cell r="C145">
            <v>52.25</v>
          </cell>
          <cell r="D145">
            <v>57.737231999999999</v>
          </cell>
          <cell r="E145">
            <v>30.414950999999999</v>
          </cell>
          <cell r="F145">
            <v>76</v>
          </cell>
          <cell r="G145">
            <v>1.1488955000000001</v>
          </cell>
          <cell r="H145">
            <v>22.09</v>
          </cell>
          <cell r="I145">
            <v>27.14</v>
          </cell>
          <cell r="J145">
            <v>30.565000000000001</v>
          </cell>
          <cell r="K145">
            <v>4.3269299999999999</v>
          </cell>
          <cell r="L145">
            <v>3.03</v>
          </cell>
          <cell r="M145">
            <v>14.26</v>
          </cell>
          <cell r="N145">
            <v>7.9827000000000004</v>
          </cell>
          <cell r="O145">
            <v>8.8637339999999991</v>
          </cell>
          <cell r="Q145">
            <v>60.155518232118702</v>
          </cell>
          <cell r="R145">
            <v>86.535276581649541</v>
          </cell>
          <cell r="S145">
            <v>110.8257238568126</v>
          </cell>
          <cell r="T145">
            <v>111.25657545161316</v>
          </cell>
          <cell r="U145">
            <v>101.54997327632283</v>
          </cell>
          <cell r="V145">
            <v>111.24080703299497</v>
          </cell>
          <cell r="W145">
            <v>112.93456032719837</v>
          </cell>
          <cell r="X145">
            <v>76.386152547143254</v>
          </cell>
          <cell r="Y145">
            <v>116.9504495886742</v>
          </cell>
          <cell r="Z145">
            <v>94.894954827121495</v>
          </cell>
          <cell r="AA145">
            <v>148.52941176470586</v>
          </cell>
          <cell r="AB145">
            <v>77.753544165757901</v>
          </cell>
          <cell r="AC145">
            <v>97.669366918926485</v>
          </cell>
          <cell r="AD145">
            <v>84.019916275204949</v>
          </cell>
          <cell r="AF145">
            <v>100.75107897100941</v>
          </cell>
          <cell r="AG145">
            <v>90.844641597065717</v>
          </cell>
        </row>
        <row r="146">
          <cell r="A146">
            <v>40322</v>
          </cell>
          <cell r="B146">
            <v>8.5390820000000005</v>
          </cell>
          <cell r="C146">
            <v>51.84</v>
          </cell>
          <cell r="D146">
            <v>57.133384999999997</v>
          </cell>
          <cell r="E146">
            <v>30.544813000000001</v>
          </cell>
          <cell r="F146">
            <v>75.400000000000006</v>
          </cell>
          <cell r="G146">
            <v>1.1375755000000001</v>
          </cell>
          <cell r="H146">
            <v>22.14</v>
          </cell>
          <cell r="I146">
            <v>26.36</v>
          </cell>
          <cell r="J146">
            <v>31.05</v>
          </cell>
          <cell r="K146">
            <v>4.3609122999999999</v>
          </cell>
          <cell r="L146">
            <v>2.94</v>
          </cell>
          <cell r="M146">
            <v>14.01</v>
          </cell>
          <cell r="N146">
            <v>8.1687849999999997</v>
          </cell>
          <cell r="O146">
            <v>8.9369755000000008</v>
          </cell>
          <cell r="Q146">
            <v>61.774405928028919</v>
          </cell>
          <cell r="R146">
            <v>85.856243789334215</v>
          </cell>
          <cell r="S146">
            <v>109.6666488794433</v>
          </cell>
          <cell r="T146">
            <v>111.73160503168047</v>
          </cell>
          <cell r="U146">
            <v>100.74826296098342</v>
          </cell>
          <cell r="V146">
            <v>110.1447578835175</v>
          </cell>
          <cell r="W146">
            <v>113.19018404907976</v>
          </cell>
          <cell r="X146">
            <v>74.190824655220936</v>
          </cell>
          <cell r="Y146">
            <v>118.80619858427394</v>
          </cell>
          <cell r="Z146">
            <v>95.640228918318172</v>
          </cell>
          <cell r="AA146">
            <v>144.11764705882354</v>
          </cell>
          <cell r="AB146">
            <v>76.390403489640136</v>
          </cell>
          <cell r="AC146">
            <v>99.946140960680324</v>
          </cell>
          <cell r="AD146">
            <v>84.714177260233441</v>
          </cell>
          <cell r="AF146">
            <v>100.18811760236203</v>
          </cell>
          <cell r="AG146">
            <v>92.33015911045689</v>
          </cell>
        </row>
        <row r="147">
          <cell r="A147">
            <v>40323</v>
          </cell>
          <cell r="B147">
            <v>8.2763360000000006</v>
          </cell>
          <cell r="C147">
            <v>51.48</v>
          </cell>
          <cell r="D147">
            <v>55.468834000000001</v>
          </cell>
          <cell r="E147">
            <v>29.902998</v>
          </cell>
          <cell r="F147">
            <v>75.459999999999994</v>
          </cell>
          <cell r="G147">
            <v>1.1265225000000001</v>
          </cell>
          <cell r="H147">
            <v>22.58</v>
          </cell>
          <cell r="I147">
            <v>25.46</v>
          </cell>
          <cell r="J147">
            <v>31.004999999999999</v>
          </cell>
          <cell r="K147">
            <v>4.1951900000000002</v>
          </cell>
          <cell r="L147">
            <v>2.77</v>
          </cell>
          <cell r="M147">
            <v>13.88</v>
          </cell>
          <cell r="N147">
            <v>7.8925046999999999</v>
          </cell>
          <cell r="O147">
            <v>8.7458919999999996</v>
          </cell>
          <cell r="Q147">
            <v>59.873618693526907</v>
          </cell>
          <cell r="R147">
            <v>85.260019874130506</v>
          </cell>
          <cell r="S147">
            <v>106.47156897898012</v>
          </cell>
          <cell r="T147">
            <v>109.38387351721981</v>
          </cell>
          <cell r="U147">
            <v>100.82843399251735</v>
          </cell>
          <cell r="V147">
            <v>109.07456077669994</v>
          </cell>
          <cell r="W147">
            <v>115.43967280163598</v>
          </cell>
          <cell r="X147">
            <v>71.657754010695186</v>
          </cell>
          <cell r="Y147">
            <v>118.634015687775</v>
          </cell>
          <cell r="Z147">
            <v>92.005732827014029</v>
          </cell>
          <cell r="AA147">
            <v>135.78431372549019</v>
          </cell>
          <cell r="AB147">
            <v>75.68157033805889</v>
          </cell>
          <cell r="AC147">
            <v>96.565815758283762</v>
          </cell>
          <cell r="AD147">
            <v>82.902884223735157</v>
          </cell>
          <cell r="AF147">
            <v>98.341261268645326</v>
          </cell>
          <cell r="AG147">
            <v>89.734349991009452</v>
          </cell>
        </row>
        <row r="148">
          <cell r="A148">
            <v>40324</v>
          </cell>
          <cell r="B148">
            <v>8.4072399999999998</v>
          </cell>
          <cell r="C148">
            <v>51.74</v>
          </cell>
          <cell r="D148">
            <v>54.548470000000002</v>
          </cell>
          <cell r="E148">
            <v>29.324638</v>
          </cell>
          <cell r="F148">
            <v>74.989999999999995</v>
          </cell>
          <cell r="G148">
            <v>1.1013215999999999</v>
          </cell>
          <cell r="H148">
            <v>22.3</v>
          </cell>
          <cell r="I148">
            <v>25.98</v>
          </cell>
          <cell r="J148">
            <v>30.57</v>
          </cell>
          <cell r="K148">
            <v>4.2951836999999999</v>
          </cell>
          <cell r="L148">
            <v>2.8</v>
          </cell>
          <cell r="M148">
            <v>13.88</v>
          </cell>
          <cell r="N148">
            <v>8.0725765000000003</v>
          </cell>
          <cell r="O148">
            <v>9.2351150000000004</v>
          </cell>
          <cell r="Q148">
            <v>60.820619417211574</v>
          </cell>
          <cell r="R148">
            <v>85.690626035110967</v>
          </cell>
          <cell r="S148">
            <v>104.70494451538006</v>
          </cell>
          <cell r="T148">
            <v>107.26825764862298</v>
          </cell>
          <cell r="U148">
            <v>100.20042757883483</v>
          </cell>
          <cell r="V148">
            <v>106.63450556370815</v>
          </cell>
          <cell r="W148">
            <v>114.00817995910022</v>
          </cell>
          <cell r="X148">
            <v>73.121305938643403</v>
          </cell>
          <cell r="Y148">
            <v>116.96958102161852</v>
          </cell>
          <cell r="Z148">
            <v>94.198718996075399</v>
          </cell>
          <cell r="AA148">
            <v>137.25490196078428</v>
          </cell>
          <cell r="AB148">
            <v>75.68157033805889</v>
          </cell>
          <cell r="AC148">
            <v>98.769017520338139</v>
          </cell>
          <cell r="AD148">
            <v>87.540261146362184</v>
          </cell>
          <cell r="AF148">
            <v>98.046136581095766</v>
          </cell>
          <cell r="AG148">
            <v>93.154639333350161</v>
          </cell>
        </row>
        <row r="149">
          <cell r="A149">
            <v>40325</v>
          </cell>
          <cell r="B149">
            <v>8.3933230000000005</v>
          </cell>
          <cell r="C149">
            <v>52.87</v>
          </cell>
          <cell r="D149">
            <v>54.906930000000003</v>
          </cell>
          <cell r="E149">
            <v>29.39751</v>
          </cell>
          <cell r="F149">
            <v>76.41</v>
          </cell>
          <cell r="G149">
            <v>1.1736255</v>
          </cell>
          <cell r="H149">
            <v>22.96</v>
          </cell>
          <cell r="I149">
            <v>26.75</v>
          </cell>
          <cell r="J149">
            <v>31.864999999999998</v>
          </cell>
          <cell r="K149">
            <v>4.3864599999999996</v>
          </cell>
          <cell r="L149">
            <v>3.05</v>
          </cell>
          <cell r="M149">
            <v>14.26</v>
          </cell>
          <cell r="N149">
            <v>8.2428080000000001</v>
          </cell>
          <cell r="O149">
            <v>9.3618649999999999</v>
          </cell>
          <cell r="Q149">
            <v>60.719939460361374</v>
          </cell>
          <cell r="R149">
            <v>87.562106657833709</v>
          </cell>
          <cell r="S149">
            <v>105.39300294141809</v>
          </cell>
          <cell r="T149">
            <v>107.53482027324499</v>
          </cell>
          <cell r="U149">
            <v>102.09780865847139</v>
          </cell>
          <cell r="V149">
            <v>113.63526776325803</v>
          </cell>
          <cell r="W149">
            <v>117.38241308793458</v>
          </cell>
          <cell r="X149">
            <v>75.288488601182095</v>
          </cell>
          <cell r="Y149">
            <v>121.92462215419934</v>
          </cell>
          <cell r="Z149">
            <v>96.200521744279499</v>
          </cell>
          <cell r="AA149">
            <v>149.50980392156862</v>
          </cell>
          <cell r="AB149">
            <v>77.753544165757901</v>
          </cell>
          <cell r="AC149">
            <v>100.8518219392264</v>
          </cell>
          <cell r="AD149">
            <v>88.741732714426192</v>
          </cell>
          <cell r="AF149">
            <v>101.25019495245913</v>
          </cell>
          <cell r="AG149">
            <v>94.796777326826287</v>
          </cell>
        </row>
        <row r="150">
          <cell r="A150">
            <v>40326</v>
          </cell>
          <cell r="B150">
            <v>8.5193849999999998</v>
          </cell>
          <cell r="C150">
            <v>52.75</v>
          </cell>
          <cell r="D150">
            <v>56.740704000000001</v>
          </cell>
          <cell r="E150">
            <v>29.436990000000002</v>
          </cell>
          <cell r="F150">
            <v>75.61</v>
          </cell>
          <cell r="G150">
            <v>1.1759675000000001</v>
          </cell>
          <cell r="H150">
            <v>22.87</v>
          </cell>
          <cell r="I150">
            <v>26.66</v>
          </cell>
          <cell r="J150">
            <v>31.445</v>
          </cell>
          <cell r="K150">
            <v>4.4334709999999999</v>
          </cell>
          <cell r="L150">
            <v>2.96</v>
          </cell>
          <cell r="M150">
            <v>14.18</v>
          </cell>
          <cell r="N150">
            <v>8.2049885000000007</v>
          </cell>
          <cell r="O150">
            <v>9.7725410000000004</v>
          </cell>
          <cell r="Q150">
            <v>61.631911632557291</v>
          </cell>
          <cell r="R150">
            <v>87.363365352765811</v>
          </cell>
          <cell r="S150">
            <v>108.91290377316913</v>
          </cell>
          <cell r="T150">
            <v>107.67923640591704</v>
          </cell>
          <cell r="U150">
            <v>101.02886157135219</v>
          </cell>
          <cell r="V150">
            <v>113.86202987527892</v>
          </cell>
          <cell r="W150">
            <v>116.92229038854806</v>
          </cell>
          <cell r="X150">
            <v>75.035181536729525</v>
          </cell>
          <cell r="Y150">
            <v>120.31758178687583</v>
          </cell>
          <cell r="Z150">
            <v>97.231531425826887</v>
          </cell>
          <cell r="AA150">
            <v>145.09803921568627</v>
          </cell>
          <cell r="AB150">
            <v>77.317339149400226</v>
          </cell>
          <cell r="AC150">
            <v>100.38909546545307</v>
          </cell>
          <cell r="AD150">
            <v>92.634557469347328</v>
          </cell>
          <cell r="AF150">
            <v>101.03335600950892</v>
          </cell>
          <cell r="AG150">
            <v>96.511826467400198</v>
          </cell>
        </row>
        <row r="151">
          <cell r="A151">
            <v>40327</v>
          </cell>
          <cell r="B151">
            <v>8.5193849999999998</v>
          </cell>
          <cell r="C151">
            <v>52.75</v>
          </cell>
          <cell r="D151">
            <v>56.740704000000001</v>
          </cell>
          <cell r="E151">
            <v>29.436990000000002</v>
          </cell>
          <cell r="F151">
            <v>75.61</v>
          </cell>
          <cell r="G151">
            <v>1.1759675000000001</v>
          </cell>
          <cell r="H151">
            <v>22.87</v>
          </cell>
          <cell r="I151">
            <v>26.66</v>
          </cell>
          <cell r="J151">
            <v>31.445</v>
          </cell>
          <cell r="K151">
            <v>4.4334709999999999</v>
          </cell>
          <cell r="L151">
            <v>2.96</v>
          </cell>
          <cell r="M151">
            <v>14.18</v>
          </cell>
          <cell r="N151">
            <v>8.2049885000000007</v>
          </cell>
          <cell r="O151">
            <v>9.7725410000000004</v>
          </cell>
          <cell r="Q151">
            <v>61.631911632557291</v>
          </cell>
          <cell r="R151">
            <v>87.363365352765811</v>
          </cell>
          <cell r="S151">
            <v>108.91290377316913</v>
          </cell>
          <cell r="T151">
            <v>107.67923640591704</v>
          </cell>
          <cell r="U151">
            <v>101.02886157135219</v>
          </cell>
          <cell r="V151">
            <v>113.86202987527892</v>
          </cell>
          <cell r="W151">
            <v>116.92229038854806</v>
          </cell>
          <cell r="X151">
            <v>75.035181536729525</v>
          </cell>
          <cell r="Y151">
            <v>120.31758178687583</v>
          </cell>
          <cell r="Z151">
            <v>97.231531425826887</v>
          </cell>
          <cell r="AA151">
            <v>145.09803921568627</v>
          </cell>
          <cell r="AB151">
            <v>77.317339149400226</v>
          </cell>
          <cell r="AC151">
            <v>100.38909546545307</v>
          </cell>
          <cell r="AD151">
            <v>92.634557469347328</v>
          </cell>
          <cell r="AF151">
            <v>101.03335600950892</v>
          </cell>
          <cell r="AG151">
            <v>96.511826467400198</v>
          </cell>
        </row>
        <row r="152">
          <cell r="A152">
            <v>40328</v>
          </cell>
          <cell r="B152">
            <v>8.5193849999999998</v>
          </cell>
          <cell r="C152">
            <v>52.75</v>
          </cell>
          <cell r="D152">
            <v>56.740704000000001</v>
          </cell>
          <cell r="E152">
            <v>29.436990000000002</v>
          </cell>
          <cell r="F152">
            <v>75.61</v>
          </cell>
          <cell r="G152">
            <v>1.1759675000000001</v>
          </cell>
          <cell r="H152">
            <v>22.87</v>
          </cell>
          <cell r="I152">
            <v>26.66</v>
          </cell>
          <cell r="J152">
            <v>31.445</v>
          </cell>
          <cell r="K152">
            <v>4.4334709999999999</v>
          </cell>
          <cell r="L152">
            <v>2.96</v>
          </cell>
          <cell r="M152">
            <v>14.18</v>
          </cell>
          <cell r="N152">
            <v>8.2049885000000007</v>
          </cell>
          <cell r="O152">
            <v>9.7725410000000004</v>
          </cell>
          <cell r="Q152">
            <v>61.631911632557291</v>
          </cell>
          <cell r="R152">
            <v>87.363365352765811</v>
          </cell>
          <cell r="S152">
            <v>108.91290377316913</v>
          </cell>
          <cell r="T152">
            <v>107.67923640591704</v>
          </cell>
          <cell r="U152">
            <v>101.02886157135219</v>
          </cell>
          <cell r="V152">
            <v>113.86202987527892</v>
          </cell>
          <cell r="W152">
            <v>116.92229038854806</v>
          </cell>
          <cell r="X152">
            <v>75.035181536729525</v>
          </cell>
          <cell r="Y152">
            <v>120.31758178687583</v>
          </cell>
          <cell r="Z152">
            <v>97.231531425826887</v>
          </cell>
          <cell r="AA152">
            <v>145.09803921568627</v>
          </cell>
          <cell r="AB152">
            <v>77.317339149400226</v>
          </cell>
          <cell r="AC152">
            <v>100.38909546545307</v>
          </cell>
          <cell r="AD152">
            <v>92.634557469347328</v>
          </cell>
          <cell r="AF152">
            <v>101.03335600950892</v>
          </cell>
          <cell r="AG152">
            <v>96.511826467400198</v>
          </cell>
        </row>
        <row r="153">
          <cell r="A153">
            <v>40329</v>
          </cell>
          <cell r="B153">
            <v>8.5193849999999998</v>
          </cell>
          <cell r="C153">
            <v>52.75</v>
          </cell>
          <cell r="D153">
            <v>56.740704000000001</v>
          </cell>
          <cell r="E153">
            <v>29.436990000000002</v>
          </cell>
          <cell r="F153">
            <v>75.61</v>
          </cell>
          <cell r="G153">
            <v>1.1759675000000001</v>
          </cell>
          <cell r="H153">
            <v>22.87</v>
          </cell>
          <cell r="I153">
            <v>26.66</v>
          </cell>
          <cell r="J153">
            <v>31.445</v>
          </cell>
          <cell r="K153">
            <v>4.4334709999999999</v>
          </cell>
          <cell r="L153">
            <v>2.96</v>
          </cell>
          <cell r="M153">
            <v>14.18</v>
          </cell>
          <cell r="N153">
            <v>8.2049885000000007</v>
          </cell>
          <cell r="O153">
            <v>9.7725410000000004</v>
          </cell>
          <cell r="Q153">
            <v>61.631911632557291</v>
          </cell>
          <cell r="R153">
            <v>87.363365352765811</v>
          </cell>
          <cell r="S153">
            <v>108.91290377316913</v>
          </cell>
          <cell r="T153">
            <v>107.67923640591704</v>
          </cell>
          <cell r="U153">
            <v>101.02886157135219</v>
          </cell>
          <cell r="V153">
            <v>113.86202987527892</v>
          </cell>
          <cell r="W153">
            <v>116.92229038854806</v>
          </cell>
          <cell r="X153">
            <v>75.035181536729525</v>
          </cell>
          <cell r="Y153">
            <v>120.31758178687583</v>
          </cell>
          <cell r="Z153">
            <v>97.231531425826887</v>
          </cell>
          <cell r="AA153">
            <v>145.09803921568627</v>
          </cell>
          <cell r="AB153">
            <v>77.317339149400226</v>
          </cell>
          <cell r="AC153">
            <v>100.38909546545307</v>
          </cell>
          <cell r="AD153">
            <v>92.634557469347328</v>
          </cell>
          <cell r="AF153">
            <v>101.03335600950892</v>
          </cell>
          <cell r="AG153">
            <v>96.511826467400198</v>
          </cell>
        </row>
        <row r="154">
          <cell r="A154">
            <v>40330</v>
          </cell>
          <cell r="B154">
            <v>8.5397020000000001</v>
          </cell>
          <cell r="C154">
            <v>51.54</v>
          </cell>
          <cell r="D154">
            <v>57.070872999999999</v>
          </cell>
          <cell r="E154">
            <v>29.433674</v>
          </cell>
          <cell r="F154">
            <v>75</v>
          </cell>
          <cell r="G154">
            <v>1.1992620000000001</v>
          </cell>
          <cell r="H154">
            <v>22.5</v>
          </cell>
          <cell r="I154">
            <v>25.17</v>
          </cell>
          <cell r="J154">
            <v>31.65</v>
          </cell>
          <cell r="K154">
            <v>4.6863200000000003</v>
          </cell>
          <cell r="L154">
            <v>2.78</v>
          </cell>
          <cell r="M154">
            <v>13.6</v>
          </cell>
          <cell r="N154">
            <v>8.1300810000000006</v>
          </cell>
          <cell r="O154">
            <v>9.6187649999999998</v>
          </cell>
          <cell r="Q154">
            <v>61.778891203105957</v>
          </cell>
          <cell r="R154">
            <v>85.359390526664455</v>
          </cell>
          <cell r="S154">
            <v>109.54665806225732</v>
          </cell>
          <cell r="T154">
            <v>107.66710662131874</v>
          </cell>
          <cell r="U154">
            <v>100.21378941742383</v>
          </cell>
          <cell r="V154">
            <v>116.11749956719615</v>
          </cell>
          <cell r="W154">
            <v>115.03067484662577</v>
          </cell>
          <cell r="X154">
            <v>70.841542358570223</v>
          </cell>
          <cell r="Y154">
            <v>121.10197053759326</v>
          </cell>
          <cell r="Z154">
            <v>102.77682437789286</v>
          </cell>
          <cell r="AA154">
            <v>136.27450980392155</v>
          </cell>
          <cell r="AB154">
            <v>74.154852780806976</v>
          </cell>
          <cell r="AC154">
            <v>99.472592515012821</v>
          </cell>
          <cell r="AD154">
            <v>91.176904673681747</v>
          </cell>
          <cell r="AF154">
            <v>100.07197584194809</v>
          </cell>
          <cell r="AG154">
            <v>95.324748594347284</v>
          </cell>
        </row>
        <row r="155">
          <cell r="A155">
            <v>40331</v>
          </cell>
          <cell r="B155">
            <v>8.6382100000000008</v>
          </cell>
          <cell r="C155">
            <v>52.54</v>
          </cell>
          <cell r="D155">
            <v>56.241875</v>
          </cell>
          <cell r="E155">
            <v>28.727785000000001</v>
          </cell>
          <cell r="F155">
            <v>76.58</v>
          </cell>
          <cell r="G155">
            <v>1.2260808000000001</v>
          </cell>
          <cell r="H155">
            <v>23.09</v>
          </cell>
          <cell r="I155">
            <v>25.78</v>
          </cell>
          <cell r="J155">
            <v>32.49</v>
          </cell>
          <cell r="K155">
            <v>4.6231502999999998</v>
          </cell>
          <cell r="L155">
            <v>3.05</v>
          </cell>
          <cell r="M155">
            <v>14.21</v>
          </cell>
          <cell r="N155">
            <v>8.3712820000000008</v>
          </cell>
          <cell r="O155">
            <v>9.5983420000000006</v>
          </cell>
          <cell r="Q155">
            <v>62.491529069700782</v>
          </cell>
          <cell r="R155">
            <v>87.015568068896982</v>
          </cell>
          <cell r="S155">
            <v>107.95540922258573</v>
          </cell>
          <cell r="T155">
            <v>105.08499518576313</v>
          </cell>
          <cell r="U155">
            <v>102.32495991448423</v>
          </cell>
          <cell r="V155">
            <v>118.71420653981157</v>
          </cell>
          <cell r="W155">
            <v>118.04703476482618</v>
          </cell>
          <cell r="X155">
            <v>72.55840135097101</v>
          </cell>
          <cell r="Y155">
            <v>124.31605127224029</v>
          </cell>
          <cell r="Z155">
            <v>101.39143431428128</v>
          </cell>
          <cell r="AA155">
            <v>149.50980392156862</v>
          </cell>
          <cell r="AB155">
            <v>77.48091603053436</v>
          </cell>
          <cell r="AC155">
            <v>102.42371794503174</v>
          </cell>
          <cell r="AD155">
            <v>90.983313716407039</v>
          </cell>
          <cell r="AF155">
            <v>102.24085913797201</v>
          </cell>
          <cell r="AG155">
            <v>96.703515830719397</v>
          </cell>
        </row>
        <row r="156">
          <cell r="A156">
            <v>40332</v>
          </cell>
          <cell r="B156">
            <v>8.8525100000000005</v>
          </cell>
          <cell r="C156">
            <v>52.93</v>
          </cell>
          <cell r="D156">
            <v>57.028460000000003</v>
          </cell>
          <cell r="E156">
            <v>29.055298000000001</v>
          </cell>
          <cell r="F156">
            <v>76.87</v>
          </cell>
          <cell r="G156">
            <v>1.2603247</v>
          </cell>
          <cell r="H156">
            <v>23.39</v>
          </cell>
          <cell r="I156">
            <v>26.09</v>
          </cell>
          <cell r="J156">
            <v>32.76</v>
          </cell>
          <cell r="K156">
            <v>4.7258395999999996</v>
          </cell>
          <cell r="L156">
            <v>2.95</v>
          </cell>
          <cell r="M156">
            <v>14.61</v>
          </cell>
          <cell r="N156">
            <v>8.4377750000000002</v>
          </cell>
          <cell r="O156">
            <v>9.6745824999999996</v>
          </cell>
          <cell r="Q156">
            <v>64.041842697134811</v>
          </cell>
          <cell r="R156">
            <v>87.661477310367658</v>
          </cell>
          <cell r="S156">
            <v>109.46524696471911</v>
          </cell>
          <cell r="T156">
            <v>106.28302357633603</v>
          </cell>
          <cell r="U156">
            <v>102.71245323356494</v>
          </cell>
          <cell r="V156">
            <v>122.02984235869778</v>
          </cell>
          <cell r="W156">
            <v>119.58077709611452</v>
          </cell>
          <cell r="X156">
            <v>73.43090346186321</v>
          </cell>
          <cell r="Y156">
            <v>125.34914865123396</v>
          </cell>
          <cell r="Z156">
            <v>103.64353834294104</v>
          </cell>
          <cell r="AA156">
            <v>144.60784313725489</v>
          </cell>
          <cell r="AB156">
            <v>79.661941112322793</v>
          </cell>
          <cell r="AC156">
            <v>103.23726839970749</v>
          </cell>
          <cell r="AD156">
            <v>91.706002419247142</v>
          </cell>
          <cell r="AF156">
            <v>103.20566982854591</v>
          </cell>
          <cell r="AG156">
            <v>97.471635409477315</v>
          </cell>
        </row>
        <row r="157">
          <cell r="A157">
            <v>40333</v>
          </cell>
          <cell r="B157">
            <v>8.7902299999999993</v>
          </cell>
          <cell r="C157">
            <v>51.53</v>
          </cell>
          <cell r="D157">
            <v>57.553173000000001</v>
          </cell>
          <cell r="E157">
            <v>29.037699</v>
          </cell>
          <cell r="F157">
            <v>75.05</v>
          </cell>
          <cell r="G157">
            <v>1.2545184</v>
          </cell>
          <cell r="H157">
            <v>22.36</v>
          </cell>
          <cell r="I157">
            <v>25.35</v>
          </cell>
          <cell r="J157">
            <v>32.215000000000003</v>
          </cell>
          <cell r="K157">
            <v>4.5984769999999999</v>
          </cell>
          <cell r="L157">
            <v>2.8</v>
          </cell>
          <cell r="M157">
            <v>13.685</v>
          </cell>
          <cell r="N157">
            <v>8.3707019999999996</v>
          </cell>
          <cell r="O157">
            <v>9.7567609999999991</v>
          </cell>
          <cell r="Q157">
            <v>63.591289581331765</v>
          </cell>
          <cell r="R157">
            <v>85.342828751242124</v>
          </cell>
          <cell r="S157">
            <v>110.47242545297915</v>
          </cell>
          <cell r="T157">
            <v>106.21864719541163</v>
          </cell>
          <cell r="U157">
            <v>100.28059861036877</v>
          </cell>
          <cell r="V157">
            <v>121.46765241376747</v>
          </cell>
          <cell r="W157">
            <v>114.31492842535789</v>
          </cell>
          <cell r="X157">
            <v>71.348156487475379</v>
          </cell>
          <cell r="Y157">
            <v>123.26382246030228</v>
          </cell>
          <cell r="Z157">
            <v>100.85031816751302</v>
          </cell>
          <cell r="AA157">
            <v>137.25490196078428</v>
          </cell>
          <cell r="AB157">
            <v>74.618320610687022</v>
          </cell>
          <cell r="AC157">
            <v>102.41662157001912</v>
          </cell>
          <cell r="AD157">
            <v>92.484977813772957</v>
          </cell>
          <cell r="AF157">
            <v>100.75199084310174</v>
          </cell>
          <cell r="AG157">
            <v>97.450799691896037</v>
          </cell>
        </row>
        <row r="158">
          <cell r="A158">
            <v>40334</v>
          </cell>
          <cell r="B158">
            <v>8.7902299999999993</v>
          </cell>
          <cell r="C158">
            <v>51.53</v>
          </cell>
          <cell r="D158">
            <v>57.553173000000001</v>
          </cell>
          <cell r="E158">
            <v>29.037699</v>
          </cell>
          <cell r="F158">
            <v>75.05</v>
          </cell>
          <cell r="G158">
            <v>1.2545184</v>
          </cell>
          <cell r="H158">
            <v>22.36</v>
          </cell>
          <cell r="I158">
            <v>25.35</v>
          </cell>
          <cell r="J158">
            <v>32.215000000000003</v>
          </cell>
          <cell r="K158">
            <v>4.5984769999999999</v>
          </cell>
          <cell r="L158">
            <v>2.8</v>
          </cell>
          <cell r="M158">
            <v>13.685</v>
          </cell>
          <cell r="N158">
            <v>8.3707019999999996</v>
          </cell>
          <cell r="O158">
            <v>9.7567609999999991</v>
          </cell>
          <cell r="Q158">
            <v>63.591289581331765</v>
          </cell>
          <cell r="R158">
            <v>85.342828751242124</v>
          </cell>
          <cell r="S158">
            <v>110.47242545297915</v>
          </cell>
          <cell r="T158">
            <v>106.21864719541163</v>
          </cell>
          <cell r="U158">
            <v>100.28059861036877</v>
          </cell>
          <cell r="V158">
            <v>121.46765241376747</v>
          </cell>
          <cell r="W158">
            <v>114.31492842535789</v>
          </cell>
          <cell r="X158">
            <v>71.348156487475379</v>
          </cell>
          <cell r="Y158">
            <v>123.26382246030228</v>
          </cell>
          <cell r="Z158">
            <v>100.85031816751302</v>
          </cell>
          <cell r="AA158">
            <v>137.25490196078428</v>
          </cell>
          <cell r="AB158">
            <v>74.618320610687022</v>
          </cell>
          <cell r="AC158">
            <v>102.41662157001912</v>
          </cell>
          <cell r="AD158">
            <v>92.484977813772957</v>
          </cell>
          <cell r="AF158">
            <v>100.75199084310174</v>
          </cell>
          <cell r="AG158">
            <v>97.450799691896037</v>
          </cell>
        </row>
        <row r="159">
          <cell r="A159">
            <v>40335</v>
          </cell>
          <cell r="B159">
            <v>8.7902299999999993</v>
          </cell>
          <cell r="C159">
            <v>51.53</v>
          </cell>
          <cell r="D159">
            <v>57.553173000000001</v>
          </cell>
          <cell r="E159">
            <v>29.037699</v>
          </cell>
          <cell r="F159">
            <v>75.05</v>
          </cell>
          <cell r="G159">
            <v>1.2545184</v>
          </cell>
          <cell r="H159">
            <v>22.36</v>
          </cell>
          <cell r="I159">
            <v>25.35</v>
          </cell>
          <cell r="J159">
            <v>32.215000000000003</v>
          </cell>
          <cell r="K159">
            <v>4.5984769999999999</v>
          </cell>
          <cell r="L159">
            <v>2.8</v>
          </cell>
          <cell r="M159">
            <v>13.685</v>
          </cell>
          <cell r="N159">
            <v>8.3707019999999996</v>
          </cell>
          <cell r="O159">
            <v>9.7567609999999991</v>
          </cell>
          <cell r="Q159">
            <v>63.591289581331765</v>
          </cell>
          <cell r="R159">
            <v>85.342828751242124</v>
          </cell>
          <cell r="S159">
            <v>110.47242545297915</v>
          </cell>
          <cell r="T159">
            <v>106.21864719541163</v>
          </cell>
          <cell r="U159">
            <v>100.28059861036877</v>
          </cell>
          <cell r="V159">
            <v>121.46765241376747</v>
          </cell>
          <cell r="W159">
            <v>114.31492842535789</v>
          </cell>
          <cell r="X159">
            <v>71.348156487475379</v>
          </cell>
          <cell r="Y159">
            <v>123.26382246030228</v>
          </cell>
          <cell r="Z159">
            <v>100.85031816751302</v>
          </cell>
          <cell r="AA159">
            <v>137.25490196078428</v>
          </cell>
          <cell r="AB159">
            <v>74.618320610687022</v>
          </cell>
          <cell r="AC159">
            <v>102.41662157001912</v>
          </cell>
          <cell r="AD159">
            <v>92.484977813772957</v>
          </cell>
          <cell r="AF159">
            <v>100.75199084310174</v>
          </cell>
          <cell r="AG159">
            <v>97.450799691896037</v>
          </cell>
        </row>
        <row r="160">
          <cell r="A160">
            <v>40336</v>
          </cell>
          <cell r="B160">
            <v>8.4184330000000003</v>
          </cell>
          <cell r="C160">
            <v>51.81</v>
          </cell>
          <cell r="D160">
            <v>56.706657</v>
          </cell>
          <cell r="E160">
            <v>28.604144999999999</v>
          </cell>
          <cell r="F160">
            <v>75</v>
          </cell>
          <cell r="G160">
            <v>1.2626082999999999</v>
          </cell>
          <cell r="H160">
            <v>22.3</v>
          </cell>
          <cell r="I160">
            <v>24.89</v>
          </cell>
          <cell r="J160">
            <v>31.47</v>
          </cell>
          <cell r="K160">
            <v>4.4740753</v>
          </cell>
          <cell r="L160">
            <v>2.8</v>
          </cell>
          <cell r="M160">
            <v>13.11</v>
          </cell>
          <cell r="N160">
            <v>8.0209609999999998</v>
          </cell>
          <cell r="O160">
            <v>9.8390459999999997</v>
          </cell>
          <cell r="Q160">
            <v>60.90159310098138</v>
          </cell>
          <cell r="R160">
            <v>85.806558463067233</v>
          </cell>
          <cell r="S160">
            <v>108.84755108324188</v>
          </cell>
          <cell r="T160">
            <v>104.632725412623</v>
          </cell>
          <cell r="U160">
            <v>100.21378941742383</v>
          </cell>
          <cell r="V160">
            <v>122.25094994153758</v>
          </cell>
          <cell r="W160">
            <v>114.00817995910022</v>
          </cell>
          <cell r="X160">
            <v>70.053475935828885</v>
          </cell>
          <cell r="Y160">
            <v>120.41323895159746</v>
          </cell>
          <cell r="Z160">
            <v>98.122034210546516</v>
          </cell>
          <cell r="AA160">
            <v>137.25490196078428</v>
          </cell>
          <cell r="AB160">
            <v>71.483097055616142</v>
          </cell>
          <cell r="AC160">
            <v>98.137495202299903</v>
          </cell>
          <cell r="AD160">
            <v>93.264962728787921</v>
          </cell>
          <cell r="AF160">
            <v>99.499007957695696</v>
          </cell>
          <cell r="AG160">
            <v>95.701228965543919</v>
          </cell>
        </row>
        <row r="161">
          <cell r="A161">
            <v>40337</v>
          </cell>
          <cell r="B161">
            <v>8.54392</v>
          </cell>
          <cell r="C161">
            <v>51.82</v>
          </cell>
          <cell r="D161">
            <v>56.813186999999999</v>
          </cell>
          <cell r="E161">
            <v>29.263736999999999</v>
          </cell>
          <cell r="F161">
            <v>75.459999999999994</v>
          </cell>
          <cell r="G161">
            <v>1.3047925</v>
          </cell>
          <cell r="H161">
            <v>22.61</v>
          </cell>
          <cell r="I161">
            <v>22.635000000000002</v>
          </cell>
          <cell r="J161">
            <v>31.414999999999999</v>
          </cell>
          <cell r="K161">
            <v>4.4477440000000001</v>
          </cell>
          <cell r="L161">
            <v>2.7</v>
          </cell>
          <cell r="M161">
            <v>12.94</v>
          </cell>
          <cell r="N161">
            <v>7.7715509999999997</v>
          </cell>
          <cell r="O161">
            <v>10.141446999999999</v>
          </cell>
          <cell r="Q161">
            <v>61.809405542259086</v>
          </cell>
          <cell r="R161">
            <v>85.823120238489565</v>
          </cell>
          <cell r="S161">
            <v>109.05203377064309</v>
          </cell>
          <cell r="T161">
            <v>107.04548442431042</v>
          </cell>
          <cell r="U161">
            <v>100.82843399251735</v>
          </cell>
          <cell r="V161">
            <v>126.33539839837398</v>
          </cell>
          <cell r="W161">
            <v>115.59304703476482</v>
          </cell>
          <cell r="X161">
            <v>63.706726709822689</v>
          </cell>
          <cell r="Y161">
            <v>120.20279318920986</v>
          </cell>
          <cell r="Z161">
            <v>97.544556062289118</v>
          </cell>
          <cell r="AA161">
            <v>132.35294117647058</v>
          </cell>
          <cell r="AB161">
            <v>70.556161395856051</v>
          </cell>
          <cell r="AC161">
            <v>95.085931595594218</v>
          </cell>
          <cell r="AD161">
            <v>96.131441653080799</v>
          </cell>
          <cell r="AF161">
            <v>99.237508494583878</v>
          </cell>
          <cell r="AG161">
            <v>95.608686624337508</v>
          </cell>
        </row>
        <row r="162">
          <cell r="A162">
            <v>40338</v>
          </cell>
          <cell r="B162">
            <v>9.0155399999999997</v>
          </cell>
          <cell r="C162">
            <v>51.83</v>
          </cell>
          <cell r="D162">
            <v>55.537334000000001</v>
          </cell>
          <cell r="E162">
            <v>28.402756</v>
          </cell>
          <cell r="F162">
            <v>75.569999999999993</v>
          </cell>
          <cell r="G162">
            <v>1.3095954999999999</v>
          </cell>
          <cell r="H162">
            <v>22.5</v>
          </cell>
          <cell r="I162">
            <v>21.95</v>
          </cell>
          <cell r="J162">
            <v>31.344999999999999</v>
          </cell>
          <cell r="K162">
            <v>4.4869199999999996</v>
          </cell>
          <cell r="L162">
            <v>2.7</v>
          </cell>
          <cell r="M162">
            <v>12.46</v>
          </cell>
          <cell r="N162">
            <v>7.8642225000000003</v>
          </cell>
          <cell r="O162">
            <v>9.9117449999999998</v>
          </cell>
          <cell r="Q162">
            <v>65.22125301295641</v>
          </cell>
          <cell r="R162">
            <v>85.839682013911883</v>
          </cell>
          <cell r="S162">
            <v>106.60305366955536</v>
          </cell>
          <cell r="T162">
            <v>103.89605315976867</v>
          </cell>
          <cell r="U162">
            <v>100.97541421699626</v>
          </cell>
          <cell r="V162">
            <v>126.8004446938634</v>
          </cell>
          <cell r="W162">
            <v>115.03067484662577</v>
          </cell>
          <cell r="X162">
            <v>61.778778497044748</v>
          </cell>
          <cell r="Y162">
            <v>119.93495312798927</v>
          </cell>
          <cell r="Z162">
            <v>98.403734452119153</v>
          </cell>
          <cell r="AA162">
            <v>132.35294117647058</v>
          </cell>
          <cell r="AB162">
            <v>67.938931297709928</v>
          </cell>
          <cell r="AC162">
            <v>96.219779383488955</v>
          </cell>
          <cell r="AD162">
            <v>93.954081320714437</v>
          </cell>
          <cell r="AF162">
            <v>98.731326180417611</v>
          </cell>
          <cell r="AG162">
            <v>95.086930352101689</v>
          </cell>
        </row>
        <row r="163">
          <cell r="A163">
            <v>40339</v>
          </cell>
          <cell r="B163">
            <v>9.1940760000000008</v>
          </cell>
          <cell r="C163">
            <v>52.58</v>
          </cell>
          <cell r="D163">
            <v>56.642017000000003</v>
          </cell>
          <cell r="E163">
            <v>28.846890999999999</v>
          </cell>
          <cell r="F163">
            <v>77.47</v>
          </cell>
          <cell r="G163">
            <v>1.3106346</v>
          </cell>
          <cell r="H163">
            <v>23</v>
          </cell>
          <cell r="I163">
            <v>22.984999999999999</v>
          </cell>
          <cell r="J163">
            <v>31.83</v>
          </cell>
          <cell r="K163">
            <v>4.5462417999999998</v>
          </cell>
          <cell r="L163">
            <v>2.7</v>
          </cell>
          <cell r="M163">
            <v>13.295</v>
          </cell>
          <cell r="N163">
            <v>7.8890257000000004</v>
          </cell>
          <cell r="O163">
            <v>10.245844999999999</v>
          </cell>
          <cell r="Q163">
            <v>66.512838611591789</v>
          </cell>
          <cell r="R163">
            <v>87.081815170586282</v>
          </cell>
          <cell r="S163">
            <v>108.72347560296767</v>
          </cell>
          <cell r="T163">
            <v>105.52067978297781</v>
          </cell>
          <cell r="U163">
            <v>103.51416354890432</v>
          </cell>
          <cell r="V163">
            <v>126.90105464715158</v>
          </cell>
          <cell r="W163">
            <v>117.58691206543968</v>
          </cell>
          <cell r="X163">
            <v>64.691809738249361</v>
          </cell>
          <cell r="Y163">
            <v>121.79070212358904</v>
          </cell>
          <cell r="Z163">
            <v>99.704735284409836</v>
          </cell>
          <cell r="AA163">
            <v>132.35294117647058</v>
          </cell>
          <cell r="AB163">
            <v>72.491821155943299</v>
          </cell>
          <cell r="AC163">
            <v>96.523249743337573</v>
          </cell>
          <cell r="AD163">
            <v>97.121037146277999</v>
          </cell>
          <cell r="AF163">
            <v>100.57274574235679</v>
          </cell>
          <cell r="AG163">
            <v>96.822143444807779</v>
          </cell>
        </row>
        <row r="164">
          <cell r="A164">
            <v>40340</v>
          </cell>
          <cell r="B164">
            <v>9.1708210000000001</v>
          </cell>
          <cell r="C164">
            <v>52.77</v>
          </cell>
          <cell r="D164">
            <v>57.379730000000002</v>
          </cell>
          <cell r="E164">
            <v>29.180755999999999</v>
          </cell>
          <cell r="F164">
            <v>78.239999999999995</v>
          </cell>
          <cell r="G164">
            <v>1.3186971000000001</v>
          </cell>
          <cell r="H164">
            <v>23.19</v>
          </cell>
          <cell r="I164">
            <v>22.06</v>
          </cell>
          <cell r="J164">
            <v>32.19</v>
          </cell>
          <cell r="K164">
            <v>4.5344614999999999</v>
          </cell>
          <cell r="L164">
            <v>2.61</v>
          </cell>
          <cell r="M164">
            <v>13.4</v>
          </cell>
          <cell r="N164">
            <v>8.0756680000000003</v>
          </cell>
          <cell r="O164">
            <v>10.232867000000001</v>
          </cell>
          <cell r="Q164">
            <v>66.344604624629682</v>
          </cell>
          <cell r="R164">
            <v>87.396488903610475</v>
          </cell>
          <cell r="S164">
            <v>110.13950429695807</v>
          </cell>
          <cell r="T164">
            <v>106.74194351485602</v>
          </cell>
          <cell r="U164">
            <v>104.54302512025653</v>
          </cell>
          <cell r="V164">
            <v>127.68169919376484</v>
          </cell>
          <cell r="W164">
            <v>118.55828220858898</v>
          </cell>
          <cell r="X164">
            <v>62.088376020264555</v>
          </cell>
          <cell r="Y164">
            <v>123.16816529558064</v>
          </cell>
          <cell r="Z164">
            <v>99.446378658268458</v>
          </cell>
          <cell r="AA164">
            <v>127.94117647058823</v>
          </cell>
          <cell r="AB164">
            <v>73.064340239912767</v>
          </cell>
          <cell r="AC164">
            <v>98.806842422668169</v>
          </cell>
          <cell r="AD164">
            <v>96.99801783258701</v>
          </cell>
          <cell r="AF164">
            <v>100.5928320456066</v>
          </cell>
          <cell r="AG164">
            <v>97.902430127627582</v>
          </cell>
        </row>
        <row r="165">
          <cell r="A165">
            <v>40341</v>
          </cell>
          <cell r="B165">
            <v>9.1708210000000001</v>
          </cell>
          <cell r="C165">
            <v>52.77</v>
          </cell>
          <cell r="D165">
            <v>57.379730000000002</v>
          </cell>
          <cell r="E165">
            <v>29.180755999999999</v>
          </cell>
          <cell r="F165">
            <v>78.239999999999995</v>
          </cell>
          <cell r="G165">
            <v>1.3186971000000001</v>
          </cell>
          <cell r="H165">
            <v>23.19</v>
          </cell>
          <cell r="I165">
            <v>22.06</v>
          </cell>
          <cell r="J165">
            <v>32.19</v>
          </cell>
          <cell r="K165">
            <v>4.5344614999999999</v>
          </cell>
          <cell r="L165">
            <v>2.61</v>
          </cell>
          <cell r="M165">
            <v>13.4</v>
          </cell>
          <cell r="N165">
            <v>8.0756680000000003</v>
          </cell>
          <cell r="O165">
            <v>10.232867000000001</v>
          </cell>
          <cell r="Q165">
            <v>66.344604624629682</v>
          </cell>
          <cell r="R165">
            <v>87.396488903610475</v>
          </cell>
          <cell r="S165">
            <v>110.13950429695807</v>
          </cell>
          <cell r="T165">
            <v>106.74194351485602</v>
          </cell>
          <cell r="U165">
            <v>104.54302512025653</v>
          </cell>
          <cell r="V165">
            <v>127.68169919376484</v>
          </cell>
          <cell r="W165">
            <v>118.55828220858898</v>
          </cell>
          <cell r="X165">
            <v>62.088376020264555</v>
          </cell>
          <cell r="Y165">
            <v>123.16816529558064</v>
          </cell>
          <cell r="Z165">
            <v>99.446378658268458</v>
          </cell>
          <cell r="AA165">
            <v>127.94117647058823</v>
          </cell>
          <cell r="AB165">
            <v>73.064340239912767</v>
          </cell>
          <cell r="AC165">
            <v>98.806842422668169</v>
          </cell>
          <cell r="AD165">
            <v>96.99801783258701</v>
          </cell>
          <cell r="AF165">
            <v>100.5928320456066</v>
          </cell>
          <cell r="AG165">
            <v>97.902430127627582</v>
          </cell>
        </row>
        <row r="166">
          <cell r="A166">
            <v>40342</v>
          </cell>
          <cell r="B166">
            <v>9.1708210000000001</v>
          </cell>
          <cell r="C166">
            <v>52.77</v>
          </cell>
          <cell r="D166">
            <v>57.379730000000002</v>
          </cell>
          <cell r="E166">
            <v>29.180755999999999</v>
          </cell>
          <cell r="F166">
            <v>78.239999999999995</v>
          </cell>
          <cell r="G166">
            <v>1.3186971000000001</v>
          </cell>
          <cell r="H166">
            <v>23.19</v>
          </cell>
          <cell r="I166">
            <v>22.06</v>
          </cell>
          <cell r="J166">
            <v>32.19</v>
          </cell>
          <cell r="K166">
            <v>4.5344614999999999</v>
          </cell>
          <cell r="L166">
            <v>2.61</v>
          </cell>
          <cell r="M166">
            <v>13.4</v>
          </cell>
          <cell r="N166">
            <v>8.0756680000000003</v>
          </cell>
          <cell r="O166">
            <v>10.232867000000001</v>
          </cell>
          <cell r="Q166">
            <v>66.344604624629682</v>
          </cell>
          <cell r="R166">
            <v>87.396488903610475</v>
          </cell>
          <cell r="S166">
            <v>110.13950429695807</v>
          </cell>
          <cell r="T166">
            <v>106.74194351485602</v>
          </cell>
          <cell r="U166">
            <v>104.54302512025653</v>
          </cell>
          <cell r="V166">
            <v>127.68169919376484</v>
          </cell>
          <cell r="W166">
            <v>118.55828220858898</v>
          </cell>
          <cell r="X166">
            <v>62.088376020264555</v>
          </cell>
          <cell r="Y166">
            <v>123.16816529558064</v>
          </cell>
          <cell r="Z166">
            <v>99.446378658268458</v>
          </cell>
          <cell r="AA166">
            <v>127.94117647058823</v>
          </cell>
          <cell r="AB166">
            <v>73.064340239912767</v>
          </cell>
          <cell r="AC166">
            <v>98.806842422668169</v>
          </cell>
          <cell r="AD166">
            <v>96.99801783258701</v>
          </cell>
          <cell r="AF166">
            <v>100.5928320456066</v>
          </cell>
          <cell r="AG166">
            <v>97.902430127627582</v>
          </cell>
        </row>
        <row r="167">
          <cell r="A167">
            <v>40343</v>
          </cell>
          <cell r="B167">
            <v>9.3403799999999997</v>
          </cell>
          <cell r="C167">
            <v>52.91</v>
          </cell>
          <cell r="D167">
            <v>60.041409999999999</v>
          </cell>
          <cell r="E167">
            <v>28.756675999999999</v>
          </cell>
          <cell r="F167">
            <v>78.81</v>
          </cell>
          <cell r="G167">
            <v>1.426779</v>
          </cell>
          <cell r="H167">
            <v>23.32</v>
          </cell>
          <cell r="I167">
            <v>22.06</v>
          </cell>
          <cell r="J167">
            <v>32.56</v>
          </cell>
          <cell r="K167">
            <v>4.6182990000000004</v>
          </cell>
          <cell r="L167">
            <v>2.63</v>
          </cell>
          <cell r="M167">
            <v>13.22</v>
          </cell>
          <cell r="N167">
            <v>8.1616789999999995</v>
          </cell>
          <cell r="O167">
            <v>10.104937</v>
          </cell>
          <cell r="Q167">
            <v>67.571247780738346</v>
          </cell>
          <cell r="R167">
            <v>87.628353759523009</v>
          </cell>
          <cell r="S167">
            <v>115.24855789126964</v>
          </cell>
          <cell r="T167">
            <v>105.19067721436058</v>
          </cell>
          <cell r="U167">
            <v>105.30464991982898</v>
          </cell>
          <cell r="V167">
            <v>138.14663510974628</v>
          </cell>
          <cell r="W167">
            <v>119.22290388548058</v>
          </cell>
          <cell r="X167">
            <v>62.088376020264555</v>
          </cell>
          <cell r="Y167">
            <v>124.58389133346088</v>
          </cell>
          <cell r="Z167">
            <v>101.28503927337404</v>
          </cell>
          <cell r="AA167">
            <v>128.92156862745097</v>
          </cell>
          <cell r="AB167">
            <v>72.082878953107965</v>
          </cell>
          <cell r="AC167">
            <v>99.859198131646792</v>
          </cell>
          <cell r="AD167">
            <v>95.785360967084614</v>
          </cell>
          <cell r="AF167">
            <v>102.27289831405049</v>
          </cell>
          <cell r="AG167">
            <v>97.822279549365703</v>
          </cell>
        </row>
        <row r="168">
          <cell r="A168">
            <v>40344</v>
          </cell>
          <cell r="B168">
            <v>9.3816299999999995</v>
          </cell>
          <cell r="C168">
            <v>53.69</v>
          </cell>
          <cell r="D168">
            <v>60.735626000000003</v>
          </cell>
          <cell r="E168">
            <v>28.372526000000001</v>
          </cell>
          <cell r="F168">
            <v>79.599999999999994</v>
          </cell>
          <cell r="G168">
            <v>1.3969982999999999</v>
          </cell>
          <cell r="H168">
            <v>23.57</v>
          </cell>
          <cell r="I168">
            <v>22.88</v>
          </cell>
          <cell r="J168">
            <v>33.045000000000002</v>
          </cell>
          <cell r="K168">
            <v>4.6219587000000004</v>
          </cell>
          <cell r="L168">
            <v>2.76</v>
          </cell>
          <cell r="M168">
            <v>13.63</v>
          </cell>
          <cell r="N168">
            <v>8.3331009999999992</v>
          </cell>
          <cell r="O168">
            <v>10.183662999999999</v>
          </cell>
          <cell r="Q168">
            <v>67.869663259654118</v>
          </cell>
          <cell r="R168">
            <v>88.920172242464375</v>
          </cell>
          <cell r="S168">
            <v>116.58109476648704</v>
          </cell>
          <cell r="T168">
            <v>103.78547312707678</v>
          </cell>
          <cell r="U168">
            <v>106.36023516835915</v>
          </cell>
          <cell r="V168">
            <v>135.26314474703923</v>
          </cell>
          <cell r="W168">
            <v>120.50102249488755</v>
          </cell>
          <cell r="X168">
            <v>64.396284829721367</v>
          </cell>
          <cell r="Y168">
            <v>126.43964032906065</v>
          </cell>
          <cell r="Z168">
            <v>101.36530104469479</v>
          </cell>
          <cell r="AA168">
            <v>135.29411764705881</v>
          </cell>
          <cell r="AB168">
            <v>74.318429661941124</v>
          </cell>
          <cell r="AC168">
            <v>101.95656847200485</v>
          </cell>
          <cell r="AD168">
            <v>96.531609887537513</v>
          </cell>
          <cell r="AF168">
            <v>103.4245482765371</v>
          </cell>
          <cell r="AG168">
            <v>99.24408917977118</v>
          </cell>
        </row>
        <row r="169">
          <cell r="A169">
            <v>40345</v>
          </cell>
          <cell r="B169">
            <v>9.3781979999999994</v>
          </cell>
          <cell r="C169">
            <v>53.65</v>
          </cell>
          <cell r="D169">
            <v>60.29766</v>
          </cell>
          <cell r="E169">
            <v>27.817903999999999</v>
          </cell>
          <cell r="F169">
            <v>80.39</v>
          </cell>
          <cell r="G169">
            <v>1.3775786000000001</v>
          </cell>
          <cell r="H169">
            <v>23.18</v>
          </cell>
          <cell r="I169">
            <v>17.190000000000001</v>
          </cell>
          <cell r="J169">
            <v>32.729999999999997</v>
          </cell>
          <cell r="K169">
            <v>4.6674899999999999</v>
          </cell>
          <cell r="L169">
            <v>2.69</v>
          </cell>
          <cell r="M169">
            <v>13.35</v>
          </cell>
          <cell r="N169">
            <v>8.48996</v>
          </cell>
          <cell r="O169">
            <v>10.1097555</v>
          </cell>
          <cell r="Q169">
            <v>67.844835091808335</v>
          </cell>
          <cell r="R169">
            <v>88.853925140775075</v>
          </cell>
          <cell r="S169">
            <v>115.74042580309312</v>
          </cell>
          <cell r="T169">
            <v>101.75668983592088</v>
          </cell>
          <cell r="U169">
            <v>107.41582041688935</v>
          </cell>
          <cell r="V169">
            <v>133.38284919331946</v>
          </cell>
          <cell r="W169">
            <v>118.50715746421268</v>
          </cell>
          <cell r="X169">
            <v>48.38164931044188</v>
          </cell>
          <cell r="Y169">
            <v>125.23436005356798</v>
          </cell>
          <cell r="Z169">
            <v>102.36385906544392</v>
          </cell>
          <cell r="AA169">
            <v>131.86274509803923</v>
          </cell>
          <cell r="AB169">
            <v>72.791712104689196</v>
          </cell>
          <cell r="AC169">
            <v>103.87575862390031</v>
          </cell>
          <cell r="AD169">
            <v>95.831035844802301</v>
          </cell>
          <cell r="AF169">
            <v>101.17800238151675</v>
          </cell>
          <cell r="AG169">
            <v>99.853397234351306</v>
          </cell>
        </row>
        <row r="170">
          <cell r="A170">
            <v>40346</v>
          </cell>
          <cell r="B170">
            <v>9.4028849999999995</v>
          </cell>
          <cell r="C170">
            <v>53.42</v>
          </cell>
          <cell r="D170">
            <v>61.340232999999998</v>
          </cell>
          <cell r="E170">
            <v>28.500633000000001</v>
          </cell>
          <cell r="F170">
            <v>80.400000000000006</v>
          </cell>
          <cell r="G170">
            <v>1.3278782</v>
          </cell>
          <cell r="H170">
            <v>23.21</v>
          </cell>
          <cell r="I170">
            <v>16.78</v>
          </cell>
          <cell r="J170">
            <v>32.35</v>
          </cell>
          <cell r="K170">
            <v>4.6496835000000001</v>
          </cell>
          <cell r="L170">
            <v>2.79</v>
          </cell>
          <cell r="M170">
            <v>13.34</v>
          </cell>
          <cell r="N170">
            <v>8.6113140000000001</v>
          </cell>
          <cell r="O170">
            <v>10.259573</v>
          </cell>
          <cell r="Q170">
            <v>68.023428617335469</v>
          </cell>
          <cell r="R170">
            <v>88.473004306061611</v>
          </cell>
          <cell r="S170">
            <v>117.74162855210209</v>
          </cell>
          <cell r="T170">
            <v>104.2540829930397</v>
          </cell>
          <cell r="U170">
            <v>107.42918225547835</v>
          </cell>
          <cell r="V170">
            <v>128.57065121198636</v>
          </cell>
          <cell r="W170">
            <v>118.66053169734153</v>
          </cell>
          <cell r="X170">
            <v>47.227694905713484</v>
          </cell>
          <cell r="Y170">
            <v>123.78037114979912</v>
          </cell>
          <cell r="Z170">
            <v>101.97334038057286</v>
          </cell>
          <cell r="AA170">
            <v>136.76470588235296</v>
          </cell>
          <cell r="AB170">
            <v>72.737186477644485</v>
          </cell>
          <cell r="AC170">
            <v>105.36054050886148</v>
          </cell>
          <cell r="AD170">
            <v>97.251165759188325</v>
          </cell>
          <cell r="AF170">
            <v>101.30298403578566</v>
          </cell>
          <cell r="AG170">
            <v>101.3058531340249</v>
          </cell>
        </row>
        <row r="171">
          <cell r="A171">
            <v>40347</v>
          </cell>
          <cell r="B171">
            <v>9.5237619999999996</v>
          </cell>
          <cell r="C171">
            <v>53.09</v>
          </cell>
          <cell r="D171">
            <v>60.996426</v>
          </cell>
          <cell r="E171">
            <v>27.184146999999999</v>
          </cell>
          <cell r="F171">
            <v>80.25</v>
          </cell>
          <cell r="G171">
            <v>1.3298639999999999</v>
          </cell>
          <cell r="H171">
            <v>23.34</v>
          </cell>
          <cell r="I171">
            <v>16.670000000000002</v>
          </cell>
          <cell r="J171">
            <v>31.684999999999999</v>
          </cell>
          <cell r="K171">
            <v>4.6879520000000001</v>
          </cell>
          <cell r="L171">
            <v>2.89</v>
          </cell>
          <cell r="M171">
            <v>13.6</v>
          </cell>
          <cell r="N171">
            <v>8.7976539999999996</v>
          </cell>
          <cell r="O171">
            <v>10.354162000000001</v>
          </cell>
          <cell r="Q171">
            <v>68.89789086812101</v>
          </cell>
          <cell r="R171">
            <v>87.926465717124884</v>
          </cell>
          <cell r="S171">
            <v>117.08169633293997</v>
          </cell>
          <cell r="T171">
            <v>99.438434136988874</v>
          </cell>
          <cell r="U171">
            <v>107.2287546766435</v>
          </cell>
          <cell r="V171">
            <v>128.76292456896803</v>
          </cell>
          <cell r="W171">
            <v>119.32515337423312</v>
          </cell>
          <cell r="X171">
            <v>46.91809738249367</v>
          </cell>
          <cell r="Y171">
            <v>121.23589056820354</v>
          </cell>
          <cell r="Z171">
            <v>102.81261616705466</v>
          </cell>
          <cell r="AA171">
            <v>141.66666666666669</v>
          </cell>
          <cell r="AB171">
            <v>74.154852780806976</v>
          </cell>
          <cell r="AC171">
            <v>107.64043450859499</v>
          </cell>
          <cell r="AD171">
            <v>98.147781097662545</v>
          </cell>
          <cell r="AF171">
            <v>101.28745360335375</v>
          </cell>
          <cell r="AG171">
            <v>102.89410780312878</v>
          </cell>
        </row>
        <row r="172">
          <cell r="A172">
            <v>40348</v>
          </cell>
          <cell r="B172">
            <v>9.5237619999999996</v>
          </cell>
          <cell r="C172">
            <v>53.09</v>
          </cell>
          <cell r="D172">
            <v>60.996426</v>
          </cell>
          <cell r="E172">
            <v>27.184146999999999</v>
          </cell>
          <cell r="F172">
            <v>80.25</v>
          </cell>
          <cell r="G172">
            <v>1.3298639999999999</v>
          </cell>
          <cell r="H172">
            <v>23.34</v>
          </cell>
          <cell r="I172">
            <v>16.670000000000002</v>
          </cell>
          <cell r="J172">
            <v>31.684999999999999</v>
          </cell>
          <cell r="K172">
            <v>4.6879520000000001</v>
          </cell>
          <cell r="L172">
            <v>2.89</v>
          </cell>
          <cell r="M172">
            <v>13.6</v>
          </cell>
          <cell r="N172">
            <v>8.7976539999999996</v>
          </cell>
          <cell r="O172">
            <v>10.354162000000001</v>
          </cell>
          <cell r="Q172">
            <v>68.89789086812101</v>
          </cell>
          <cell r="R172">
            <v>87.926465717124884</v>
          </cell>
          <cell r="S172">
            <v>117.08169633293997</v>
          </cell>
          <cell r="T172">
            <v>99.438434136988874</v>
          </cell>
          <cell r="U172">
            <v>107.2287546766435</v>
          </cell>
          <cell r="V172">
            <v>128.76292456896803</v>
          </cell>
          <cell r="W172">
            <v>119.32515337423312</v>
          </cell>
          <cell r="X172">
            <v>46.91809738249367</v>
          </cell>
          <cell r="Y172">
            <v>121.23589056820354</v>
          </cell>
          <cell r="Z172">
            <v>102.81261616705466</v>
          </cell>
          <cell r="AA172">
            <v>141.66666666666669</v>
          </cell>
          <cell r="AB172">
            <v>74.154852780806976</v>
          </cell>
          <cell r="AC172">
            <v>107.64043450859499</v>
          </cell>
          <cell r="AD172">
            <v>98.147781097662545</v>
          </cell>
          <cell r="AF172">
            <v>101.28745360335375</v>
          </cell>
          <cell r="AG172">
            <v>102.89410780312878</v>
          </cell>
        </row>
        <row r="173">
          <cell r="A173">
            <v>40349</v>
          </cell>
          <cell r="B173">
            <v>9.5237619999999996</v>
          </cell>
          <cell r="C173">
            <v>53.09</v>
          </cell>
          <cell r="D173">
            <v>60.996426</v>
          </cell>
          <cell r="E173">
            <v>27.184146999999999</v>
          </cell>
          <cell r="F173">
            <v>80.25</v>
          </cell>
          <cell r="G173">
            <v>1.3298639999999999</v>
          </cell>
          <cell r="H173">
            <v>23.34</v>
          </cell>
          <cell r="I173">
            <v>16.670000000000002</v>
          </cell>
          <cell r="J173">
            <v>31.684999999999999</v>
          </cell>
          <cell r="K173">
            <v>4.6879520000000001</v>
          </cell>
          <cell r="L173">
            <v>2.89</v>
          </cell>
          <cell r="M173">
            <v>13.6</v>
          </cell>
          <cell r="N173">
            <v>8.7976539999999996</v>
          </cell>
          <cell r="O173">
            <v>10.354162000000001</v>
          </cell>
          <cell r="Q173">
            <v>68.89789086812101</v>
          </cell>
          <cell r="R173">
            <v>87.926465717124884</v>
          </cell>
          <cell r="S173">
            <v>117.08169633293997</v>
          </cell>
          <cell r="T173">
            <v>99.438434136988874</v>
          </cell>
          <cell r="U173">
            <v>107.2287546766435</v>
          </cell>
          <cell r="V173">
            <v>128.76292456896803</v>
          </cell>
          <cell r="W173">
            <v>119.32515337423312</v>
          </cell>
          <cell r="X173">
            <v>46.91809738249367</v>
          </cell>
          <cell r="Y173">
            <v>121.23589056820354</v>
          </cell>
          <cell r="Z173">
            <v>102.81261616705466</v>
          </cell>
          <cell r="AA173">
            <v>141.66666666666669</v>
          </cell>
          <cell r="AB173">
            <v>74.154852780806976</v>
          </cell>
          <cell r="AC173">
            <v>107.64043450859499</v>
          </cell>
          <cell r="AD173">
            <v>98.147781097662545</v>
          </cell>
          <cell r="AF173">
            <v>101.28745360335375</v>
          </cell>
          <cell r="AG173">
            <v>102.89410780312878</v>
          </cell>
        </row>
        <row r="174">
          <cell r="A174">
            <v>40350</v>
          </cell>
          <cell r="B174">
            <v>9.6507830000000006</v>
          </cell>
          <cell r="C174">
            <v>53.09</v>
          </cell>
          <cell r="D174">
            <v>61.543526</v>
          </cell>
          <cell r="E174">
            <v>27.414843000000001</v>
          </cell>
          <cell r="F174">
            <v>80.22</v>
          </cell>
          <cell r="G174">
            <v>1.3457482999999999</v>
          </cell>
          <cell r="H174">
            <v>22.93</v>
          </cell>
          <cell r="I174">
            <v>16.29</v>
          </cell>
          <cell r="J174">
            <v>31.824999999999999</v>
          </cell>
          <cell r="K174">
            <v>4.6711549999999997</v>
          </cell>
          <cell r="L174">
            <v>2.91</v>
          </cell>
          <cell r="M174">
            <v>13.34</v>
          </cell>
          <cell r="N174">
            <v>8.8166919999999998</v>
          </cell>
          <cell r="O174">
            <v>10.489312</v>
          </cell>
          <cell r="Q174">
            <v>69.816800748057076</v>
          </cell>
          <cell r="R174">
            <v>87.926465717124884</v>
          </cell>
          <cell r="S174">
            <v>118.13184632146144</v>
          </cell>
          <cell r="T174">
            <v>100.28231012845062</v>
          </cell>
          <cell r="U174">
            <v>107.18866916087653</v>
          </cell>
          <cell r="V174">
            <v>130.30090809414867</v>
          </cell>
          <cell r="W174">
            <v>117.22903885480574</v>
          </cell>
          <cell r="X174">
            <v>45.848578665916122</v>
          </cell>
          <cell r="Y174">
            <v>121.77157069064472</v>
          </cell>
          <cell r="Z174">
            <v>102.44423707235445</v>
          </cell>
          <cell r="AA174">
            <v>142.64705882352942</v>
          </cell>
          <cell r="AB174">
            <v>72.737186477644485</v>
          </cell>
          <cell r="AC174">
            <v>107.87336690081848</v>
          </cell>
          <cell r="AD174">
            <v>99.428876816982864</v>
          </cell>
          <cell r="AF174">
            <v>101.3603892295845</v>
          </cell>
          <cell r="AG174">
            <v>103.65112185890067</v>
          </cell>
        </row>
        <row r="175">
          <cell r="A175">
            <v>40351</v>
          </cell>
          <cell r="B175">
            <v>9.533353</v>
          </cell>
          <cell r="C175">
            <v>52.14</v>
          </cell>
          <cell r="D175">
            <v>60.679609999999997</v>
          </cell>
          <cell r="E175">
            <v>28.144307999999999</v>
          </cell>
          <cell r="F175">
            <v>78.95</v>
          </cell>
          <cell r="G175">
            <v>1.3084654</v>
          </cell>
          <cell r="H175">
            <v>22.8</v>
          </cell>
          <cell r="I175">
            <v>16.22</v>
          </cell>
          <cell r="J175">
            <v>31.64</v>
          </cell>
          <cell r="K175">
            <v>4.6568449999999997</v>
          </cell>
          <cell r="L175">
            <v>2.59</v>
          </cell>
          <cell r="M175">
            <v>12.72</v>
          </cell>
          <cell r="N175">
            <v>9.0921979999999998</v>
          </cell>
          <cell r="O175">
            <v>10.656689999999999</v>
          </cell>
          <cell r="Q175">
            <v>68.967275179836932</v>
          </cell>
          <cell r="R175">
            <v>86.353097052003974</v>
          </cell>
          <cell r="S175">
            <v>116.47357292083353</v>
          </cell>
          <cell r="T175">
            <v>102.95066155245294</v>
          </cell>
          <cell r="U175">
            <v>105.49171566007483</v>
          </cell>
          <cell r="V175">
            <v>126.6910237447623</v>
          </cell>
          <cell r="W175">
            <v>116.56441717791412</v>
          </cell>
          <cell r="X175">
            <v>45.651562060230788</v>
          </cell>
          <cell r="Y175">
            <v>121.06370767170461</v>
          </cell>
          <cell r="Z175">
            <v>102.13040097988795</v>
          </cell>
          <cell r="AA175">
            <v>126.96078431372548</v>
          </cell>
          <cell r="AB175">
            <v>69.356597600872419</v>
          </cell>
          <cell r="AC175">
            <v>111.24421844257324</v>
          </cell>
          <cell r="AD175">
            <v>101.01546386328988</v>
          </cell>
          <cell r="AF175">
            <v>99.054567992858324</v>
          </cell>
          <cell r="AG175">
            <v>106.12984115293156</v>
          </cell>
        </row>
        <row r="176">
          <cell r="A176">
            <v>40352</v>
          </cell>
          <cell r="B176">
            <v>9.1895579999999999</v>
          </cell>
          <cell r="C176">
            <v>51.59</v>
          </cell>
          <cell r="D176">
            <v>59.597136999999996</v>
          </cell>
          <cell r="E176">
            <v>27.91188</v>
          </cell>
          <cell r="F176">
            <v>78.41</v>
          </cell>
          <cell r="G176">
            <v>1.2708212999999999</v>
          </cell>
          <cell r="H176">
            <v>23.01</v>
          </cell>
          <cell r="I176">
            <v>15.89</v>
          </cell>
          <cell r="J176">
            <v>30.975000000000001</v>
          </cell>
          <cell r="K176">
            <v>4.6078204999999999</v>
          </cell>
          <cell r="L176">
            <v>2.52</v>
          </cell>
          <cell r="M176">
            <v>12.55</v>
          </cell>
          <cell r="N176">
            <v>8.7041219999999999</v>
          </cell>
          <cell r="O176">
            <v>10.579625999999999</v>
          </cell>
          <cell r="Q176">
            <v>66.48015397804653</v>
          </cell>
          <cell r="R176">
            <v>85.442199403776087</v>
          </cell>
          <cell r="S176">
            <v>114.39578273892015</v>
          </cell>
          <cell r="T176">
            <v>102.10044997989223</v>
          </cell>
          <cell r="U176">
            <v>104.77017637626938</v>
          </cell>
          <cell r="V176">
            <v>123.04616651968763</v>
          </cell>
          <cell r="W176">
            <v>117.63803680981597</v>
          </cell>
          <cell r="X176">
            <v>44.722769490571345</v>
          </cell>
          <cell r="Y176">
            <v>118.51922709010904</v>
          </cell>
          <cell r="Z176">
            <v>101.05523273983732</v>
          </cell>
          <cell r="AA176">
            <v>123.52941176470588</v>
          </cell>
          <cell r="AB176">
            <v>68.429661941112329</v>
          </cell>
          <cell r="AC176">
            <v>106.49605839191003</v>
          </cell>
          <cell r="AD176">
            <v>100.28496914990697</v>
          </cell>
          <cell r="AF176">
            <v>97.510772402728648</v>
          </cell>
          <cell r="AG176">
            <v>103.3905137709085</v>
          </cell>
        </row>
        <row r="177">
          <cell r="A177">
            <v>40353</v>
          </cell>
          <cell r="B177">
            <v>9.1378819999999994</v>
          </cell>
          <cell r="C177">
            <v>50.58</v>
          </cell>
          <cell r="D177">
            <v>59.669750000000001</v>
          </cell>
          <cell r="E177">
            <v>27.7302</v>
          </cell>
          <cell r="F177">
            <v>77.05</v>
          </cell>
          <cell r="G177">
            <v>1.247938</v>
          </cell>
          <cell r="H177">
            <v>23</v>
          </cell>
          <cell r="I177">
            <v>15.61</v>
          </cell>
          <cell r="J177">
            <v>30.695</v>
          </cell>
          <cell r="K177">
            <v>4.633902</v>
          </cell>
          <cell r="L177">
            <v>2.4500000000000002</v>
          </cell>
          <cell r="M177">
            <v>12.49</v>
          </cell>
          <cell r="N177">
            <v>8.8707879999999992</v>
          </cell>
          <cell r="O177">
            <v>10.600312000000001</v>
          </cell>
          <cell r="Q177">
            <v>66.106313534690102</v>
          </cell>
          <cell r="R177">
            <v>83.769460086121228</v>
          </cell>
          <cell r="S177">
            <v>114.53516226938352</v>
          </cell>
          <cell r="T177">
            <v>101.43587239671447</v>
          </cell>
          <cell r="U177">
            <v>102.95296632816675</v>
          </cell>
          <cell r="V177">
            <v>120.8305109099493</v>
          </cell>
          <cell r="W177">
            <v>117.58691206543968</v>
          </cell>
          <cell r="X177">
            <v>43.93470306783</v>
          </cell>
          <cell r="Y177">
            <v>117.4478668452267</v>
          </cell>
          <cell r="Z177">
            <v>101.62723246350367</v>
          </cell>
          <cell r="AA177">
            <v>120.0980392156863</v>
          </cell>
          <cell r="AB177">
            <v>68.102508178844062</v>
          </cell>
          <cell r="AC177">
            <v>108.53523845716487</v>
          </cell>
          <cell r="AD177">
            <v>100.48105310144129</v>
          </cell>
          <cell r="AF177">
            <v>96.535628946796336</v>
          </cell>
          <cell r="AG177">
            <v>104.50814577930308</v>
          </cell>
        </row>
        <row r="178">
          <cell r="A178">
            <v>40354</v>
          </cell>
          <cell r="B178">
            <v>9.1194199999999999</v>
          </cell>
          <cell r="C178">
            <v>50.74</v>
          </cell>
          <cell r="D178">
            <v>59.248469999999998</v>
          </cell>
          <cell r="E178">
            <v>28.112223</v>
          </cell>
          <cell r="F178">
            <v>77.19</v>
          </cell>
          <cell r="G178">
            <v>1.2431287</v>
          </cell>
          <cell r="H178">
            <v>22.74</v>
          </cell>
          <cell r="I178">
            <v>15.8</v>
          </cell>
          <cell r="J178">
            <v>30.844999999999999</v>
          </cell>
          <cell r="K178">
            <v>4.5035242999999996</v>
          </cell>
          <cell r="L178">
            <v>2.7</v>
          </cell>
          <cell r="M178">
            <v>12.71</v>
          </cell>
          <cell r="N178">
            <v>9.0944699999999994</v>
          </cell>
          <cell r="O178">
            <v>10.745467</v>
          </cell>
          <cell r="Q178">
            <v>65.972753617799356</v>
          </cell>
          <cell r="R178">
            <v>84.03444849287844</v>
          </cell>
          <cell r="S178">
            <v>113.72652182492304</v>
          </cell>
          <cell r="T178">
            <v>102.83329600998125</v>
          </cell>
          <cell r="U178">
            <v>103.14003206841261</v>
          </cell>
          <cell r="V178">
            <v>120.36485462244207</v>
          </cell>
          <cell r="W178">
            <v>116.25766871165644</v>
          </cell>
          <cell r="X178">
            <v>44.469462426118774</v>
          </cell>
          <cell r="Y178">
            <v>118.02180983355652</v>
          </cell>
          <cell r="Z178">
            <v>98.767887396224083</v>
          </cell>
          <cell r="AA178">
            <v>132.35294117647058</v>
          </cell>
          <cell r="AB178">
            <v>69.302071973827708</v>
          </cell>
          <cell r="AC178">
            <v>111.27201665641566</v>
          </cell>
          <cell r="AD178">
            <v>101.85698687234724</v>
          </cell>
          <cell r="AF178">
            <v>97.436979012857549</v>
          </cell>
          <cell r="AG178">
            <v>106.56450176438145</v>
          </cell>
        </row>
        <row r="179">
          <cell r="A179">
            <v>40355</v>
          </cell>
          <cell r="B179">
            <v>9.1194199999999999</v>
          </cell>
          <cell r="C179">
            <v>50.74</v>
          </cell>
          <cell r="D179">
            <v>59.248469999999998</v>
          </cell>
          <cell r="E179">
            <v>28.112223</v>
          </cell>
          <cell r="F179">
            <v>77.19</v>
          </cell>
          <cell r="G179">
            <v>1.2431287</v>
          </cell>
          <cell r="H179">
            <v>22.74</v>
          </cell>
          <cell r="I179">
            <v>15.8</v>
          </cell>
          <cell r="J179">
            <v>30.844999999999999</v>
          </cell>
          <cell r="K179">
            <v>4.5035242999999996</v>
          </cell>
          <cell r="L179">
            <v>2.7</v>
          </cell>
          <cell r="M179">
            <v>12.71</v>
          </cell>
          <cell r="N179">
            <v>9.0944699999999994</v>
          </cell>
          <cell r="O179">
            <v>10.745467</v>
          </cell>
          <cell r="Q179">
            <v>65.972753617799356</v>
          </cell>
          <cell r="R179">
            <v>84.03444849287844</v>
          </cell>
          <cell r="S179">
            <v>113.72652182492304</v>
          </cell>
          <cell r="T179">
            <v>102.83329600998125</v>
          </cell>
          <cell r="U179">
            <v>103.14003206841261</v>
          </cell>
          <cell r="V179">
            <v>120.36485462244207</v>
          </cell>
          <cell r="W179">
            <v>116.25766871165644</v>
          </cell>
          <cell r="X179">
            <v>44.469462426118774</v>
          </cell>
          <cell r="Y179">
            <v>118.02180983355652</v>
          </cell>
          <cell r="Z179">
            <v>98.767887396224083</v>
          </cell>
          <cell r="AA179">
            <v>132.35294117647058</v>
          </cell>
          <cell r="AB179">
            <v>69.302071973827708</v>
          </cell>
          <cell r="AC179">
            <v>111.27201665641566</v>
          </cell>
          <cell r="AD179">
            <v>101.85698687234724</v>
          </cell>
          <cell r="AF179">
            <v>97.436979012857549</v>
          </cell>
          <cell r="AG179">
            <v>106.56450176438145</v>
          </cell>
        </row>
        <row r="180">
          <cell r="A180">
            <v>40356</v>
          </cell>
          <cell r="B180">
            <v>9.1194199999999999</v>
          </cell>
          <cell r="C180">
            <v>50.74</v>
          </cell>
          <cell r="D180">
            <v>59.248469999999998</v>
          </cell>
          <cell r="E180">
            <v>28.112223</v>
          </cell>
          <cell r="F180">
            <v>77.19</v>
          </cell>
          <cell r="G180">
            <v>1.2431287</v>
          </cell>
          <cell r="H180">
            <v>22.74</v>
          </cell>
          <cell r="I180">
            <v>15.8</v>
          </cell>
          <cell r="J180">
            <v>30.844999999999999</v>
          </cell>
          <cell r="K180">
            <v>4.5035242999999996</v>
          </cell>
          <cell r="L180">
            <v>2.7</v>
          </cell>
          <cell r="M180">
            <v>12.71</v>
          </cell>
          <cell r="N180">
            <v>9.0944699999999994</v>
          </cell>
          <cell r="O180">
            <v>10.745467</v>
          </cell>
          <cell r="Q180">
            <v>65.972753617799356</v>
          </cell>
          <cell r="R180">
            <v>84.03444849287844</v>
          </cell>
          <cell r="S180">
            <v>113.72652182492304</v>
          </cell>
          <cell r="T180">
            <v>102.83329600998125</v>
          </cell>
          <cell r="U180">
            <v>103.14003206841261</v>
          </cell>
          <cell r="V180">
            <v>120.36485462244207</v>
          </cell>
          <cell r="W180">
            <v>116.25766871165644</v>
          </cell>
          <cell r="X180">
            <v>44.469462426118774</v>
          </cell>
          <cell r="Y180">
            <v>118.02180983355652</v>
          </cell>
          <cell r="Z180">
            <v>98.767887396224083</v>
          </cell>
          <cell r="AA180">
            <v>132.35294117647058</v>
          </cell>
          <cell r="AB180">
            <v>69.302071973827708</v>
          </cell>
          <cell r="AC180">
            <v>111.27201665641566</v>
          </cell>
          <cell r="AD180">
            <v>101.85698687234724</v>
          </cell>
          <cell r="AF180">
            <v>97.436979012857549</v>
          </cell>
          <cell r="AG180">
            <v>106.56450176438145</v>
          </cell>
        </row>
        <row r="181">
          <cell r="A181">
            <v>40357</v>
          </cell>
          <cell r="B181">
            <v>9.1270299999999995</v>
          </cell>
          <cell r="C181">
            <v>51.08</v>
          </cell>
          <cell r="D181">
            <v>58.381892999999998</v>
          </cell>
          <cell r="E181">
            <v>28.305693000000002</v>
          </cell>
          <cell r="F181">
            <v>78</v>
          </cell>
          <cell r="G181">
            <v>1.2610794999999999</v>
          </cell>
          <cell r="H181">
            <v>22.74</v>
          </cell>
          <cell r="I181">
            <v>16.32</v>
          </cell>
          <cell r="J181">
            <v>30.82</v>
          </cell>
          <cell r="K181">
            <v>4.5154779999999999</v>
          </cell>
          <cell r="L181">
            <v>2.4900000000000002</v>
          </cell>
          <cell r="M181">
            <v>12.63</v>
          </cell>
          <cell r="N181">
            <v>9.55593</v>
          </cell>
          <cell r="O181">
            <v>10.961214</v>
          </cell>
          <cell r="Q181">
            <v>66.027806752212683</v>
          </cell>
          <cell r="R181">
            <v>84.597548857237499</v>
          </cell>
          <cell r="S181">
            <v>112.06314067595031</v>
          </cell>
          <cell r="T181">
            <v>103.54100090329585</v>
          </cell>
          <cell r="U181">
            <v>104.22234099412077</v>
          </cell>
          <cell r="V181">
            <v>122.10292521188025</v>
          </cell>
          <cell r="W181">
            <v>116.25766871165644</v>
          </cell>
          <cell r="X181">
            <v>45.933014354066984</v>
          </cell>
          <cell r="Y181">
            <v>117.92615266883489</v>
          </cell>
          <cell r="Z181">
            <v>99.030046899963921</v>
          </cell>
          <cell r="AA181">
            <v>122.05882352941177</v>
          </cell>
          <cell r="AB181">
            <v>68.865866957470018</v>
          </cell>
          <cell r="AC181">
            <v>116.91803943798178</v>
          </cell>
          <cell r="AD181">
            <v>103.90206684390624</v>
          </cell>
          <cell r="AF181">
            <v>96.885528043008435</v>
          </cell>
          <cell r="AG181">
            <v>110.410053140944</v>
          </cell>
        </row>
        <row r="182">
          <cell r="A182">
            <v>40358</v>
          </cell>
          <cell r="B182">
            <v>9.0460410000000007</v>
          </cell>
          <cell r="C182">
            <v>50.05</v>
          </cell>
          <cell r="D182">
            <v>58.002147999999998</v>
          </cell>
          <cell r="E182">
            <v>28.92193</v>
          </cell>
          <cell r="F182">
            <v>76.52</v>
          </cell>
          <cell r="G182">
            <v>1.2406858999999999</v>
          </cell>
          <cell r="H182">
            <v>22.13</v>
          </cell>
          <cell r="I182">
            <v>16.37</v>
          </cell>
          <cell r="J182">
            <v>30.265000000000001</v>
          </cell>
          <cell r="K182">
            <v>4.4888839999999997</v>
          </cell>
          <cell r="L182">
            <v>2.4</v>
          </cell>
          <cell r="M182">
            <v>12.14</v>
          </cell>
          <cell r="N182">
            <v>9.2104540000000004</v>
          </cell>
          <cell r="O182">
            <v>10.819509</v>
          </cell>
          <cell r="Q182">
            <v>65.441906843802727</v>
          </cell>
          <cell r="R182">
            <v>82.89168598873799</v>
          </cell>
          <cell r="S182">
            <v>111.33422602160725</v>
          </cell>
          <cell r="T182">
            <v>105.79516919988707</v>
          </cell>
          <cell r="U182">
            <v>102.24478888295027</v>
          </cell>
          <cell r="V182">
            <v>120.12833263813607</v>
          </cell>
          <cell r="W182">
            <v>113.13905930470347</v>
          </cell>
          <cell r="X182">
            <v>46.073740500985082</v>
          </cell>
          <cell r="Y182">
            <v>115.80256361201452</v>
          </cell>
          <cell r="Z182">
            <v>98.446807414076119</v>
          </cell>
          <cell r="AA182">
            <v>117.64705882352942</v>
          </cell>
          <cell r="AB182">
            <v>66.19411123227917</v>
          </cell>
          <cell r="AC182">
            <v>112.69109589686373</v>
          </cell>
          <cell r="AD182">
            <v>102.55883584940912</v>
          </cell>
          <cell r="AF182">
            <v>95.428287538559104</v>
          </cell>
          <cell r="AG182">
            <v>107.62496587313643</v>
          </cell>
        </row>
        <row r="183">
          <cell r="A183">
            <v>40359</v>
          </cell>
          <cell r="B183">
            <v>8.8096999999999994</v>
          </cell>
          <cell r="C183">
            <v>49.77</v>
          </cell>
          <cell r="D183">
            <v>57.181601999999998</v>
          </cell>
          <cell r="E183">
            <v>30.1616</v>
          </cell>
          <cell r="F183">
            <v>75.349999999999994</v>
          </cell>
          <cell r="G183">
            <v>1.2248406000000001</v>
          </cell>
          <cell r="H183">
            <v>22.17</v>
          </cell>
          <cell r="I183">
            <v>17.2</v>
          </cell>
          <cell r="J183">
            <v>30.405000000000001</v>
          </cell>
          <cell r="K183">
            <v>4.3837336999999996</v>
          </cell>
          <cell r="L183">
            <v>2.37</v>
          </cell>
          <cell r="M183">
            <v>11.92</v>
          </cell>
          <cell r="N183">
            <v>9.4257969999999993</v>
          </cell>
          <cell r="O183">
            <v>11.090153000000001</v>
          </cell>
          <cell r="Q183">
            <v>63.732141687380015</v>
          </cell>
          <cell r="R183">
            <v>82.42795627691288</v>
          </cell>
          <cell r="S183">
            <v>109.75920066521654</v>
          </cell>
          <cell r="T183">
            <v>110.32982844987571</v>
          </cell>
          <cell r="U183">
            <v>100.68145376803848</v>
          </cell>
          <cell r="V183">
            <v>118.59412525401811</v>
          </cell>
          <cell r="W183">
            <v>113.34355828220862</v>
          </cell>
          <cell r="X183">
            <v>48.409794539825498</v>
          </cell>
          <cell r="Y183">
            <v>116.33824373445572</v>
          </cell>
          <cell r="Z183">
            <v>96.140730595510007</v>
          </cell>
          <cell r="AA183">
            <v>116.1764705882353</v>
          </cell>
          <cell r="AB183">
            <v>64.994547437295523</v>
          </cell>
          <cell r="AC183">
            <v>115.32584535261459</v>
          </cell>
          <cell r="AD183">
            <v>105.12428808662501</v>
          </cell>
          <cell r="AF183">
            <v>95.077337606581025</v>
          </cell>
          <cell r="AG183">
            <v>110.2250667196198</v>
          </cell>
        </row>
        <row r="184">
          <cell r="A184">
            <v>40360</v>
          </cell>
          <cell r="B184">
            <v>8.6154349999999997</v>
          </cell>
          <cell r="C184">
            <v>49.31</v>
          </cell>
          <cell r="D184">
            <v>58.120840000000001</v>
          </cell>
          <cell r="E184">
            <v>30.611073999999999</v>
          </cell>
          <cell r="F184">
            <v>75.42</v>
          </cell>
          <cell r="G184">
            <v>1.2951235999999999</v>
          </cell>
          <cell r="H184">
            <v>20.86</v>
          </cell>
          <cell r="I184">
            <v>17.22</v>
          </cell>
          <cell r="J184">
            <v>29.805</v>
          </cell>
          <cell r="K184">
            <v>4.3160819999999998</v>
          </cell>
          <cell r="L184">
            <v>2.25</v>
          </cell>
          <cell r="M184">
            <v>11.68</v>
          </cell>
          <cell r="N184">
            <v>9.3346630000000008</v>
          </cell>
          <cell r="O184">
            <v>11.046480000000001</v>
          </cell>
          <cell r="Q184">
            <v>62.326767553766061</v>
          </cell>
          <cell r="R184">
            <v>81.666114607485923</v>
          </cell>
          <cell r="S184">
            <v>111.56205347991029</v>
          </cell>
          <cell r="T184">
            <v>111.97398490419775</v>
          </cell>
          <cell r="U184">
            <v>100.77498663816141</v>
          </cell>
          <cell r="V184">
            <v>125.39921556962992</v>
          </cell>
          <cell r="W184">
            <v>106.64621676891616</v>
          </cell>
          <cell r="X184">
            <v>48.466084998592734</v>
          </cell>
          <cell r="Y184">
            <v>114.0424717811364</v>
          </cell>
          <cell r="Z184">
            <v>94.657044699163635</v>
          </cell>
          <cell r="AA184">
            <v>110.29411764705883</v>
          </cell>
          <cell r="AB184">
            <v>63.685932388222469</v>
          </cell>
          <cell r="AC184">
            <v>114.21080907606789</v>
          </cell>
          <cell r="AD184">
            <v>104.71030885355157</v>
          </cell>
          <cell r="AF184">
            <v>94.291249253020126</v>
          </cell>
          <cell r="AG184">
            <v>109.46055896480974</v>
          </cell>
        </row>
        <row r="185">
          <cell r="A185">
            <v>40361</v>
          </cell>
          <cell r="B185">
            <v>8.7291720000000002</v>
          </cell>
          <cell r="C185">
            <v>49.2</v>
          </cell>
          <cell r="D185">
            <v>57.471916</v>
          </cell>
          <cell r="E185">
            <v>30.389417999999999</v>
          </cell>
          <cell r="F185">
            <v>74.5</v>
          </cell>
          <cell r="G185">
            <v>1.2928712</v>
          </cell>
          <cell r="H185">
            <v>20.86</v>
          </cell>
          <cell r="I185">
            <v>17.170000000000002</v>
          </cell>
          <cell r="J185">
            <v>30.585000000000001</v>
          </cell>
          <cell r="K185">
            <v>4.4153365999999998</v>
          </cell>
          <cell r="L185">
            <v>2.1800000000000002</v>
          </cell>
          <cell r="M185">
            <v>11.68</v>
          </cell>
          <cell r="N185">
            <v>9.7143820000000005</v>
          </cell>
          <cell r="O185">
            <v>11.244073999999999</v>
          </cell>
          <cell r="Q185">
            <v>63.149576798019282</v>
          </cell>
          <cell r="R185">
            <v>81.483935077840343</v>
          </cell>
          <cell r="S185">
            <v>110.31645389820434</v>
          </cell>
          <cell r="T185">
            <v>111.16317684179768</v>
          </cell>
          <cell r="U185">
            <v>99.545697487974337</v>
          </cell>
          <cell r="V185">
            <v>125.18112889964024</v>
          </cell>
          <cell r="W185">
            <v>106.64621676891616</v>
          </cell>
          <cell r="X185">
            <v>48.325358851674643</v>
          </cell>
          <cell r="Y185">
            <v>117.0269753204515</v>
          </cell>
          <cell r="Z185">
            <v>96.833821486258415</v>
          </cell>
          <cell r="AA185">
            <v>106.86274509803921</v>
          </cell>
          <cell r="AB185">
            <v>63.685932388222469</v>
          </cell>
          <cell r="AC185">
            <v>118.85672015090319</v>
          </cell>
          <cell r="AD185">
            <v>106.58331534680632</v>
          </cell>
          <cell r="AF185">
            <v>94.185084909753201</v>
          </cell>
          <cell r="AG185">
            <v>112.72001774885476</v>
          </cell>
        </row>
        <row r="186">
          <cell r="A186">
            <v>40362</v>
          </cell>
          <cell r="B186">
            <v>8.7291720000000002</v>
          </cell>
          <cell r="C186">
            <v>49.2</v>
          </cell>
          <cell r="D186">
            <v>57.471916</v>
          </cell>
          <cell r="E186">
            <v>30.389417999999999</v>
          </cell>
          <cell r="F186">
            <v>74.5</v>
          </cell>
          <cell r="G186">
            <v>1.2928712</v>
          </cell>
          <cell r="H186">
            <v>20.86</v>
          </cell>
          <cell r="I186">
            <v>17.170000000000002</v>
          </cell>
          <cell r="J186">
            <v>30.585000000000001</v>
          </cell>
          <cell r="K186">
            <v>4.4153365999999998</v>
          </cell>
          <cell r="L186">
            <v>2.1800000000000002</v>
          </cell>
          <cell r="M186">
            <v>11.68</v>
          </cell>
          <cell r="N186">
            <v>9.7143820000000005</v>
          </cell>
          <cell r="O186">
            <v>11.244073999999999</v>
          </cell>
          <cell r="Q186">
            <v>63.149576798019282</v>
          </cell>
          <cell r="R186">
            <v>81.483935077840343</v>
          </cell>
          <cell r="S186">
            <v>110.31645389820434</v>
          </cell>
          <cell r="T186">
            <v>111.16317684179768</v>
          </cell>
          <cell r="U186">
            <v>99.545697487974337</v>
          </cell>
          <cell r="V186">
            <v>125.18112889964024</v>
          </cell>
          <cell r="W186">
            <v>106.64621676891616</v>
          </cell>
          <cell r="X186">
            <v>48.325358851674643</v>
          </cell>
          <cell r="Y186">
            <v>117.0269753204515</v>
          </cell>
          <cell r="Z186">
            <v>96.833821486258415</v>
          </cell>
          <cell r="AA186">
            <v>106.86274509803921</v>
          </cell>
          <cell r="AB186">
            <v>63.685932388222469</v>
          </cell>
          <cell r="AC186">
            <v>118.85672015090319</v>
          </cell>
          <cell r="AD186">
            <v>106.58331534680632</v>
          </cell>
          <cell r="AF186">
            <v>94.185084909753201</v>
          </cell>
          <cell r="AG186">
            <v>112.72001774885476</v>
          </cell>
        </row>
        <row r="187">
          <cell r="A187">
            <v>40363</v>
          </cell>
          <cell r="B187">
            <v>8.7291720000000002</v>
          </cell>
          <cell r="C187">
            <v>49.2</v>
          </cell>
          <cell r="D187">
            <v>57.471916</v>
          </cell>
          <cell r="E187">
            <v>30.389417999999999</v>
          </cell>
          <cell r="F187">
            <v>74.5</v>
          </cell>
          <cell r="G187">
            <v>1.2928712</v>
          </cell>
          <cell r="H187">
            <v>20.86</v>
          </cell>
          <cell r="I187">
            <v>17.170000000000002</v>
          </cell>
          <cell r="J187">
            <v>30.585000000000001</v>
          </cell>
          <cell r="K187">
            <v>4.4153365999999998</v>
          </cell>
          <cell r="L187">
            <v>2.1800000000000002</v>
          </cell>
          <cell r="M187">
            <v>11.68</v>
          </cell>
          <cell r="N187">
            <v>9.7143820000000005</v>
          </cell>
          <cell r="O187">
            <v>11.244073999999999</v>
          </cell>
          <cell r="Q187">
            <v>63.149576798019282</v>
          </cell>
          <cell r="R187">
            <v>81.483935077840343</v>
          </cell>
          <cell r="S187">
            <v>110.31645389820434</v>
          </cell>
          <cell r="T187">
            <v>111.16317684179768</v>
          </cell>
          <cell r="U187">
            <v>99.545697487974337</v>
          </cell>
          <cell r="V187">
            <v>125.18112889964024</v>
          </cell>
          <cell r="W187">
            <v>106.64621676891616</v>
          </cell>
          <cell r="X187">
            <v>48.325358851674643</v>
          </cell>
          <cell r="Y187">
            <v>117.0269753204515</v>
          </cell>
          <cell r="Z187">
            <v>96.833821486258415</v>
          </cell>
          <cell r="AA187">
            <v>106.86274509803921</v>
          </cell>
          <cell r="AB187">
            <v>63.685932388222469</v>
          </cell>
          <cell r="AC187">
            <v>118.85672015090319</v>
          </cell>
          <cell r="AD187">
            <v>106.58331534680632</v>
          </cell>
          <cell r="AF187">
            <v>94.185084909753201</v>
          </cell>
          <cell r="AG187">
            <v>112.72001774885476</v>
          </cell>
        </row>
        <row r="188">
          <cell r="A188">
            <v>40364</v>
          </cell>
          <cell r="B188">
            <v>8.7291720000000002</v>
          </cell>
          <cell r="C188">
            <v>49.2</v>
          </cell>
          <cell r="D188">
            <v>57.471916</v>
          </cell>
          <cell r="E188">
            <v>30.389417999999999</v>
          </cell>
          <cell r="F188">
            <v>74.5</v>
          </cell>
          <cell r="G188">
            <v>1.2928712</v>
          </cell>
          <cell r="H188">
            <v>20.86</v>
          </cell>
          <cell r="I188">
            <v>17.170000000000002</v>
          </cell>
          <cell r="J188">
            <v>30.585000000000001</v>
          </cell>
          <cell r="K188">
            <v>4.4153365999999998</v>
          </cell>
          <cell r="L188">
            <v>2.1800000000000002</v>
          </cell>
          <cell r="M188">
            <v>11.68</v>
          </cell>
          <cell r="N188">
            <v>9.7143820000000005</v>
          </cell>
          <cell r="O188">
            <v>11.244073999999999</v>
          </cell>
          <cell r="Q188">
            <v>63.149576798019282</v>
          </cell>
          <cell r="R188">
            <v>81.483935077840343</v>
          </cell>
          <cell r="S188">
            <v>110.31645389820434</v>
          </cell>
          <cell r="T188">
            <v>111.16317684179768</v>
          </cell>
          <cell r="U188">
            <v>99.545697487974337</v>
          </cell>
          <cell r="V188">
            <v>125.18112889964024</v>
          </cell>
          <cell r="W188">
            <v>106.64621676891616</v>
          </cell>
          <cell r="X188">
            <v>48.325358851674643</v>
          </cell>
          <cell r="Y188">
            <v>117.0269753204515</v>
          </cell>
          <cell r="Z188">
            <v>96.833821486258415</v>
          </cell>
          <cell r="AA188">
            <v>106.86274509803921</v>
          </cell>
          <cell r="AB188">
            <v>63.685932388222469</v>
          </cell>
          <cell r="AC188">
            <v>118.85672015090319</v>
          </cell>
          <cell r="AD188">
            <v>106.58331534680632</v>
          </cell>
          <cell r="AF188">
            <v>94.185084909753201</v>
          </cell>
          <cell r="AG188">
            <v>112.72001774885476</v>
          </cell>
        </row>
        <row r="189">
          <cell r="A189">
            <v>40365</v>
          </cell>
          <cell r="B189">
            <v>8.7475194999999992</v>
          </cell>
          <cell r="C189">
            <v>48.91</v>
          </cell>
          <cell r="D189">
            <v>57.649410000000003</v>
          </cell>
          <cell r="E189">
            <v>30.826422000000001</v>
          </cell>
          <cell r="F189">
            <v>74.2</v>
          </cell>
          <cell r="G189">
            <v>1.3350171</v>
          </cell>
          <cell r="H189">
            <v>20.69</v>
          </cell>
          <cell r="I189">
            <v>17.07</v>
          </cell>
          <cell r="J189">
            <v>30.975000000000001</v>
          </cell>
          <cell r="K189">
            <v>4.4420999999999999</v>
          </cell>
          <cell r="L189">
            <v>2.17</v>
          </cell>
          <cell r="M189">
            <v>11.82</v>
          </cell>
          <cell r="N189">
            <v>10.143654</v>
          </cell>
          <cell r="O189">
            <v>11.447029000000001</v>
          </cell>
          <cell r="Q189">
            <v>63.282308385883688</v>
          </cell>
          <cell r="R189">
            <v>81.003643590592901</v>
          </cell>
          <cell r="S189">
            <v>110.65715088607244</v>
          </cell>
          <cell r="T189">
            <v>112.76171857538972</v>
          </cell>
          <cell r="U189">
            <v>99.144842330304655</v>
          </cell>
          <cell r="V189">
            <v>129.26186899230481</v>
          </cell>
          <cell r="W189">
            <v>105.77709611451944</v>
          </cell>
          <cell r="X189">
            <v>48.043906557838447</v>
          </cell>
          <cell r="Y189">
            <v>118.51922709010904</v>
          </cell>
          <cell r="Z189">
            <v>97.420776124771223</v>
          </cell>
          <cell r="AA189">
            <v>106.37254901960785</v>
          </cell>
          <cell r="AB189">
            <v>64.449291166848425</v>
          </cell>
          <cell r="AC189">
            <v>124.1089185895294</v>
          </cell>
          <cell r="AD189">
            <v>108.50713911088073</v>
          </cell>
          <cell r="AF189">
            <v>94.724531569520238</v>
          </cell>
          <cell r="AG189">
            <v>116.30802885020506</v>
          </cell>
        </row>
        <row r="190">
          <cell r="A190">
            <v>40366</v>
          </cell>
          <cell r="B190">
            <v>8.8324210000000001</v>
          </cell>
          <cell r="C190">
            <v>49.77</v>
          </cell>
          <cell r="D190">
            <v>56.599452999999997</v>
          </cell>
          <cell r="E190">
            <v>30.648489000000001</v>
          </cell>
          <cell r="F190">
            <v>74.989999999999995</v>
          </cell>
          <cell r="G190">
            <v>1.3063875</v>
          </cell>
          <cell r="H190">
            <v>20.81</v>
          </cell>
          <cell r="I190">
            <v>17.28</v>
          </cell>
          <cell r="J190">
            <v>32.01</v>
          </cell>
          <cell r="K190">
            <v>4.4548363999999996</v>
          </cell>
          <cell r="L190">
            <v>2.12</v>
          </cell>
          <cell r="M190">
            <v>12.05</v>
          </cell>
          <cell r="N190">
            <v>9.7186140000000005</v>
          </cell>
          <cell r="O190">
            <v>11.764042</v>
          </cell>
          <cell r="Q190">
            <v>63.896512550324161</v>
          </cell>
          <cell r="R190">
            <v>82.42795627691288</v>
          </cell>
          <cell r="S190">
            <v>108.64177466326481</v>
          </cell>
          <cell r="T190">
            <v>112.11084735617153</v>
          </cell>
          <cell r="U190">
            <v>100.20042757883483</v>
          </cell>
          <cell r="V190">
            <v>126.48983288542493</v>
          </cell>
          <cell r="W190">
            <v>106.39059304703477</v>
          </cell>
          <cell r="X190">
            <v>48.634956374894458</v>
          </cell>
          <cell r="Y190">
            <v>122.47943370958482</v>
          </cell>
          <cell r="Z190">
            <v>97.700101212688097</v>
          </cell>
          <cell r="AA190">
            <v>103.92156862745099</v>
          </cell>
          <cell r="AB190">
            <v>65.703380588876783</v>
          </cell>
          <cell r="AC190">
            <v>118.90849921823641</v>
          </cell>
          <cell r="AD190">
            <v>111.51212614209707</v>
          </cell>
          <cell r="AF190">
            <v>94.883115405955252</v>
          </cell>
          <cell r="AG190">
            <v>115.21031268016674</v>
          </cell>
        </row>
        <row r="191">
          <cell r="A191">
            <v>40367</v>
          </cell>
          <cell r="B191">
            <v>9.0875199999999996</v>
          </cell>
          <cell r="C191">
            <v>49.88</v>
          </cell>
          <cell r="D191">
            <v>56.458897</v>
          </cell>
          <cell r="E191">
            <v>30.171634999999998</v>
          </cell>
          <cell r="F191">
            <v>75.62</v>
          </cell>
          <cell r="G191">
            <v>1.2876156999999999</v>
          </cell>
          <cell r="H191">
            <v>21.19</v>
          </cell>
          <cell r="I191">
            <v>17.03</v>
          </cell>
          <cell r="J191">
            <v>32.5</v>
          </cell>
          <cell r="K191">
            <v>4.5874499999999996</v>
          </cell>
          <cell r="L191">
            <v>2.21</v>
          </cell>
          <cell r="M191">
            <v>12.13</v>
          </cell>
          <cell r="N191">
            <v>9.6115790000000008</v>
          </cell>
          <cell r="O191">
            <v>12.099282000000001</v>
          </cell>
          <cell r="Q191">
            <v>65.741978980771151</v>
          </cell>
          <cell r="R191">
            <v>82.610135806558461</v>
          </cell>
          <cell r="S191">
            <v>108.3719795951116</v>
          </cell>
          <cell r="T191">
            <v>110.36653604590822</v>
          </cell>
          <cell r="U191">
            <v>101.0422234099412</v>
          </cell>
          <cell r="V191">
            <v>124.67226968541065</v>
          </cell>
          <cell r="W191">
            <v>108.33333333333334</v>
          </cell>
          <cell r="X191">
            <v>47.931325640303967</v>
          </cell>
          <cell r="Y191">
            <v>124.35431413812894</v>
          </cell>
          <cell r="Z191">
            <v>100.60848234699394</v>
          </cell>
          <cell r="AA191">
            <v>108.33333333333333</v>
          </cell>
          <cell r="AB191">
            <v>66.139585605234458</v>
          </cell>
          <cell r="AC191">
            <v>117.59891215018084</v>
          </cell>
          <cell r="AD191">
            <v>114.68988810247403</v>
          </cell>
          <cell r="AF191">
            <v>95.708791493419099</v>
          </cell>
          <cell r="AG191">
            <v>116.14440012632744</v>
          </cell>
        </row>
        <row r="192">
          <cell r="A192">
            <v>40368</v>
          </cell>
          <cell r="B192">
            <v>9.2034230000000008</v>
          </cell>
          <cell r="C192">
            <v>49.73</v>
          </cell>
          <cell r="D192">
            <v>56.280726999999999</v>
          </cell>
          <cell r="E192">
            <v>29.575635999999999</v>
          </cell>
          <cell r="F192">
            <v>74.33</v>
          </cell>
          <cell r="G192">
            <v>1.302413</v>
          </cell>
          <cell r="H192">
            <v>21.43</v>
          </cell>
          <cell r="I192">
            <v>17.03</v>
          </cell>
          <cell r="J192">
            <v>32.465000000000003</v>
          </cell>
          <cell r="K192">
            <v>4.6192083000000004</v>
          </cell>
          <cell r="L192">
            <v>2.2000000000000002</v>
          </cell>
          <cell r="M192">
            <v>12.21</v>
          </cell>
          <cell r="N192">
            <v>9.6549759999999996</v>
          </cell>
          <cell r="O192">
            <v>12.153911000000001</v>
          </cell>
          <cell r="Q192">
            <v>66.580457750535444</v>
          </cell>
          <cell r="R192">
            <v>82.361709175223581</v>
          </cell>
          <cell r="S192">
            <v>108.02998503569856</v>
          </cell>
          <cell r="T192">
            <v>108.18639747811683</v>
          </cell>
          <cell r="U192">
            <v>99.31854623196152</v>
          </cell>
          <cell r="V192">
            <v>126.10500538148514</v>
          </cell>
          <cell r="W192">
            <v>109.56032719836402</v>
          </cell>
          <cell r="X192">
            <v>47.931325640303967</v>
          </cell>
          <cell r="Y192">
            <v>124.22039410751866</v>
          </cell>
          <cell r="Z192">
            <v>101.30498135296034</v>
          </cell>
          <cell r="AA192">
            <v>107.84313725490198</v>
          </cell>
          <cell r="AB192">
            <v>66.575790621592162</v>
          </cell>
          <cell r="AC192">
            <v>118.12988005780363</v>
          </cell>
          <cell r="AD192">
            <v>115.2077199785432</v>
          </cell>
          <cell r="AF192">
            <v>95.668171435721845</v>
          </cell>
          <cell r="AG192">
            <v>116.66880001817341</v>
          </cell>
        </row>
        <row r="193">
          <cell r="A193">
            <v>40369</v>
          </cell>
          <cell r="B193">
            <v>9.2034230000000008</v>
          </cell>
          <cell r="C193">
            <v>49.73</v>
          </cell>
          <cell r="D193">
            <v>56.280726999999999</v>
          </cell>
          <cell r="E193">
            <v>29.575635999999999</v>
          </cell>
          <cell r="F193">
            <v>74.33</v>
          </cell>
          <cell r="G193">
            <v>1.302413</v>
          </cell>
          <cell r="H193">
            <v>21.43</v>
          </cell>
          <cell r="I193">
            <v>17.03</v>
          </cell>
          <cell r="J193">
            <v>32.465000000000003</v>
          </cell>
          <cell r="K193">
            <v>4.6192083000000004</v>
          </cell>
          <cell r="L193">
            <v>2.2000000000000002</v>
          </cell>
          <cell r="M193">
            <v>12.21</v>
          </cell>
          <cell r="N193">
            <v>9.6549759999999996</v>
          </cell>
          <cell r="O193">
            <v>12.153911000000001</v>
          </cell>
          <cell r="Q193">
            <v>66.580457750535444</v>
          </cell>
          <cell r="R193">
            <v>82.361709175223581</v>
          </cell>
          <cell r="S193">
            <v>108.02998503569856</v>
          </cell>
          <cell r="T193">
            <v>108.18639747811683</v>
          </cell>
          <cell r="U193">
            <v>99.31854623196152</v>
          </cell>
          <cell r="V193">
            <v>126.10500538148514</v>
          </cell>
          <cell r="W193">
            <v>109.56032719836402</v>
          </cell>
          <cell r="X193">
            <v>47.931325640303967</v>
          </cell>
          <cell r="Y193">
            <v>124.22039410751866</v>
          </cell>
          <cell r="Z193">
            <v>101.30498135296034</v>
          </cell>
          <cell r="AA193">
            <v>107.84313725490198</v>
          </cell>
          <cell r="AB193">
            <v>66.575790621592162</v>
          </cell>
          <cell r="AC193">
            <v>118.12988005780363</v>
          </cell>
          <cell r="AD193">
            <v>115.2077199785432</v>
          </cell>
          <cell r="AF193">
            <v>95.668171435721845</v>
          </cell>
          <cell r="AG193">
            <v>116.66880001817341</v>
          </cell>
        </row>
        <row r="194">
          <cell r="A194">
            <v>40370</v>
          </cell>
          <cell r="B194">
            <v>9.2034230000000008</v>
          </cell>
          <cell r="C194">
            <v>49.73</v>
          </cell>
          <cell r="D194">
            <v>56.280726999999999</v>
          </cell>
          <cell r="E194">
            <v>29.575635999999999</v>
          </cell>
          <cell r="F194">
            <v>74.33</v>
          </cell>
          <cell r="G194">
            <v>1.302413</v>
          </cell>
          <cell r="H194">
            <v>21.43</v>
          </cell>
          <cell r="I194">
            <v>17.03</v>
          </cell>
          <cell r="J194">
            <v>32.465000000000003</v>
          </cell>
          <cell r="K194">
            <v>4.6192083000000004</v>
          </cell>
          <cell r="L194">
            <v>2.2000000000000002</v>
          </cell>
          <cell r="M194">
            <v>12.21</v>
          </cell>
          <cell r="N194">
            <v>9.6549759999999996</v>
          </cell>
          <cell r="O194">
            <v>12.153911000000001</v>
          </cell>
          <cell r="Q194">
            <v>66.580457750535444</v>
          </cell>
          <cell r="R194">
            <v>82.361709175223581</v>
          </cell>
          <cell r="S194">
            <v>108.02998503569856</v>
          </cell>
          <cell r="T194">
            <v>108.18639747811683</v>
          </cell>
          <cell r="U194">
            <v>99.31854623196152</v>
          </cell>
          <cell r="V194">
            <v>126.10500538148514</v>
          </cell>
          <cell r="W194">
            <v>109.56032719836402</v>
          </cell>
          <cell r="X194">
            <v>47.931325640303967</v>
          </cell>
          <cell r="Y194">
            <v>124.22039410751866</v>
          </cell>
          <cell r="Z194">
            <v>101.30498135296034</v>
          </cell>
          <cell r="AA194">
            <v>107.84313725490198</v>
          </cell>
          <cell r="AB194">
            <v>66.575790621592162</v>
          </cell>
          <cell r="AC194">
            <v>118.12988005780363</v>
          </cell>
          <cell r="AD194">
            <v>115.2077199785432</v>
          </cell>
          <cell r="AF194">
            <v>95.668171435721845</v>
          </cell>
          <cell r="AG194">
            <v>116.66880001817341</v>
          </cell>
        </row>
        <row r="195">
          <cell r="A195">
            <v>40371</v>
          </cell>
          <cell r="B195">
            <v>9.1513030000000004</v>
          </cell>
          <cell r="C195">
            <v>49.47</v>
          </cell>
          <cell r="D195">
            <v>56.594180000000001</v>
          </cell>
          <cell r="E195">
            <v>29.166899999999998</v>
          </cell>
          <cell r="F195">
            <v>74.87</v>
          </cell>
          <cell r="G195">
            <v>1.2946154000000001</v>
          </cell>
          <cell r="H195">
            <v>21.44</v>
          </cell>
          <cell r="I195">
            <v>16.93</v>
          </cell>
          <cell r="J195">
            <v>32.674999999999997</v>
          </cell>
          <cell r="K195">
            <v>4.6761670000000004</v>
          </cell>
          <cell r="L195">
            <v>2.14</v>
          </cell>
          <cell r="M195">
            <v>12.67</v>
          </cell>
          <cell r="N195">
            <v>9.5283999999999995</v>
          </cell>
          <cell r="O195">
            <v>11.456769</v>
          </cell>
          <cell r="Q195">
            <v>66.203405271478701</v>
          </cell>
          <cell r="R195">
            <v>81.931103014243121</v>
          </cell>
          <cell r="S195">
            <v>108.63165322131734</v>
          </cell>
          <cell r="T195">
            <v>106.69125886606415</v>
          </cell>
          <cell r="U195">
            <v>100.04008551576698</v>
          </cell>
          <cell r="V195">
            <v>125.35000954685923</v>
          </cell>
          <cell r="W195">
            <v>109.61145194274029</v>
          </cell>
          <cell r="X195">
            <v>47.649873346467771</v>
          </cell>
          <cell r="Y195">
            <v>125.02391429118038</v>
          </cell>
          <cell r="Z195">
            <v>102.55415646406951</v>
          </cell>
          <cell r="AA195">
            <v>104.90196078431373</v>
          </cell>
          <cell r="AB195">
            <v>69.083969465648849</v>
          </cell>
          <cell r="AC195">
            <v>116.58120632747054</v>
          </cell>
          <cell r="AD195">
            <v>108.59946521007554</v>
          </cell>
          <cell r="AF195">
            <v>95.639403477512488</v>
          </cell>
          <cell r="AG195">
            <v>112.59033576877303</v>
          </cell>
        </row>
        <row r="196">
          <cell r="A196">
            <v>40372</v>
          </cell>
          <cell r="B196">
            <v>9.2493759999999998</v>
          </cell>
          <cell r="C196">
            <v>50.51</v>
          </cell>
          <cell r="D196">
            <v>57.220706999999997</v>
          </cell>
          <cell r="E196">
            <v>29.473206000000001</v>
          </cell>
          <cell r="F196">
            <v>75.84</v>
          </cell>
          <cell r="G196">
            <v>1.2922897</v>
          </cell>
          <cell r="H196">
            <v>21.95</v>
          </cell>
          <cell r="I196">
            <v>17.3</v>
          </cell>
          <cell r="J196">
            <v>33.115000000000002</v>
          </cell>
          <cell r="K196">
            <v>4.7124430000000004</v>
          </cell>
          <cell r="L196">
            <v>2.02</v>
          </cell>
          <cell r="M196">
            <v>13.27</v>
          </cell>
          <cell r="N196">
            <v>9.5909569999999995</v>
          </cell>
          <cell r="O196">
            <v>11.703251</v>
          </cell>
          <cell r="Q196">
            <v>66.912896211204952</v>
          </cell>
          <cell r="R196">
            <v>83.653527658164947</v>
          </cell>
          <cell r="S196">
            <v>109.83426210791647</v>
          </cell>
          <cell r="T196">
            <v>107.81171296774204</v>
          </cell>
          <cell r="U196">
            <v>101.33618385889898</v>
          </cell>
          <cell r="V196">
            <v>125.12482566815429</v>
          </cell>
          <cell r="W196">
            <v>112.21881390593047</v>
          </cell>
          <cell r="X196">
            <v>48.691246833661694</v>
          </cell>
          <cell r="Y196">
            <v>126.70748039028123</v>
          </cell>
          <cell r="Z196">
            <v>103.34973424815861</v>
          </cell>
          <cell r="AA196">
            <v>99.019607843137265</v>
          </cell>
          <cell r="AB196">
            <v>72.355507088331521</v>
          </cell>
          <cell r="AC196">
            <v>117.34659931309537</v>
          </cell>
          <cell r="AD196">
            <v>110.93588426364202</v>
          </cell>
          <cell r="AF196">
            <v>96.41798323179853</v>
          </cell>
          <cell r="AG196">
            <v>114.14124178836869</v>
          </cell>
        </row>
        <row r="197">
          <cell r="A197">
            <v>40373</v>
          </cell>
          <cell r="B197">
            <v>9.1785189999999997</v>
          </cell>
          <cell r="C197">
            <v>50.6</v>
          </cell>
          <cell r="D197">
            <v>57.310805999999999</v>
          </cell>
          <cell r="E197">
            <v>29.254508999999999</v>
          </cell>
          <cell r="F197">
            <v>76.290000000000006</v>
          </cell>
          <cell r="G197">
            <v>1.3166987000000001</v>
          </cell>
          <cell r="H197">
            <v>22.04</v>
          </cell>
          <cell r="I197">
            <v>17.920000000000002</v>
          </cell>
          <cell r="J197">
            <v>33.405000000000001</v>
          </cell>
          <cell r="K197">
            <v>4.8187230000000003</v>
          </cell>
          <cell r="L197">
            <v>2.15</v>
          </cell>
          <cell r="M197">
            <v>13.07</v>
          </cell>
          <cell r="N197">
            <v>9.6034000000000006</v>
          </cell>
          <cell r="O197">
            <v>11.331445</v>
          </cell>
          <cell r="Q197">
            <v>66.400294378731346</v>
          </cell>
          <cell r="R197">
            <v>83.802583636965878</v>
          </cell>
          <cell r="S197">
            <v>110.00720574494042</v>
          </cell>
          <cell r="T197">
            <v>107.01172879937886</v>
          </cell>
          <cell r="U197">
            <v>101.93746659540352</v>
          </cell>
          <cell r="V197">
            <v>127.48820585274756</v>
          </cell>
          <cell r="W197">
            <v>112.67893660531698</v>
          </cell>
          <cell r="X197">
            <v>50.4362510554461</v>
          </cell>
          <cell r="Y197">
            <v>127.81710350105222</v>
          </cell>
          <cell r="Z197">
            <v>105.68058679234731</v>
          </cell>
          <cell r="AA197">
            <v>105.3921568627451</v>
          </cell>
          <cell r="AB197">
            <v>71.264994547437297</v>
          </cell>
          <cell r="AC197">
            <v>117.49884102737403</v>
          </cell>
          <cell r="AD197">
            <v>107.41151078959386</v>
          </cell>
          <cell r="AF197">
            <v>97.493126197709373</v>
          </cell>
          <cell r="AG197">
            <v>112.45517590848394</v>
          </cell>
        </row>
        <row r="198">
          <cell r="A198">
            <v>40374</v>
          </cell>
          <cell r="B198">
            <v>9.0914169999999999</v>
          </cell>
          <cell r="C198">
            <v>50.7</v>
          </cell>
          <cell r="D198">
            <v>56.260722999999999</v>
          </cell>
          <cell r="E198">
            <v>29.228131999999999</v>
          </cell>
          <cell r="F198">
            <v>76.58</v>
          </cell>
          <cell r="G198">
            <v>1.3019128</v>
          </cell>
          <cell r="H198">
            <v>21.35</v>
          </cell>
          <cell r="I198">
            <v>18.149999999999999</v>
          </cell>
          <cell r="J198">
            <v>33.42</v>
          </cell>
          <cell r="K198">
            <v>4.7475452000000002</v>
          </cell>
          <cell r="L198">
            <v>2.14</v>
          </cell>
          <cell r="M198">
            <v>13.08</v>
          </cell>
          <cell r="N198">
            <v>9.6139720000000004</v>
          </cell>
          <cell r="O198">
            <v>11.303905500000001</v>
          </cell>
          <cell r="Q198">
            <v>65.770171104924728</v>
          </cell>
          <cell r="R198">
            <v>83.96820139118914</v>
          </cell>
          <cell r="S198">
            <v>107.99158766708152</v>
          </cell>
          <cell r="T198">
            <v>106.91524287406247</v>
          </cell>
          <cell r="U198">
            <v>102.32495991448423</v>
          </cell>
          <cell r="V198">
            <v>126.05657395175294</v>
          </cell>
          <cell r="W198">
            <v>109.1513292433538</v>
          </cell>
          <cell r="X198">
            <v>51.083591331269339</v>
          </cell>
          <cell r="Y198">
            <v>127.87449779988521</v>
          </cell>
          <cell r="Z198">
            <v>104.11956913879297</v>
          </cell>
          <cell r="AA198">
            <v>104.90196078431373</v>
          </cell>
          <cell r="AB198">
            <v>71.319520174482008</v>
          </cell>
          <cell r="AC198">
            <v>117.62819081467242</v>
          </cell>
          <cell r="AD198">
            <v>107.15046206179349</v>
          </cell>
          <cell r="AF198">
            <v>96.789767114632681</v>
          </cell>
          <cell r="AG198">
            <v>112.38932643823296</v>
          </cell>
        </row>
        <row r="199">
          <cell r="A199">
            <v>40375</v>
          </cell>
          <cell r="B199">
            <v>8.9395199999999999</v>
          </cell>
          <cell r="C199">
            <v>49.29</v>
          </cell>
          <cell r="D199">
            <v>56.124516</v>
          </cell>
          <cell r="E199">
            <v>29.508766000000001</v>
          </cell>
          <cell r="F199">
            <v>75.03</v>
          </cell>
          <cell r="G199">
            <v>1.3092337000000001</v>
          </cell>
          <cell r="H199">
            <v>20.8</v>
          </cell>
          <cell r="I199">
            <v>17.64</v>
          </cell>
          <cell r="J199">
            <v>33.229999999999997</v>
          </cell>
          <cell r="K199">
            <v>4.7141999999999999</v>
          </cell>
          <cell r="L199">
            <v>2.09</v>
          </cell>
          <cell r="M199">
            <v>12.15</v>
          </cell>
          <cell r="N199">
            <v>9.5031909999999993</v>
          </cell>
          <cell r="O199">
            <v>11.24638</v>
          </cell>
          <cell r="Q199">
            <v>64.671300413994501</v>
          </cell>
          <cell r="R199">
            <v>81.632991056641274</v>
          </cell>
          <cell r="S199">
            <v>107.73014043716644</v>
          </cell>
          <cell r="T199">
            <v>107.94178990993599</v>
          </cell>
          <cell r="U199">
            <v>100.2538749331908</v>
          </cell>
          <cell r="V199">
            <v>126.76541372369725</v>
          </cell>
          <cell r="W199">
            <v>106.3394683026585</v>
          </cell>
          <cell r="X199">
            <v>49.648184632704755</v>
          </cell>
          <cell r="Y199">
            <v>127.14750334800075</v>
          </cell>
          <cell r="Z199">
            <v>103.38826744274026</v>
          </cell>
          <cell r="AA199">
            <v>102.45098039215685</v>
          </cell>
          <cell r="AB199">
            <v>66.248636859323881</v>
          </cell>
          <cell r="AC199">
            <v>116.27277095213897</v>
          </cell>
          <cell r="AD199">
            <v>106.60517407213929</v>
          </cell>
          <cell r="AF199">
            <v>95.351545954350925</v>
          </cell>
          <cell r="AG199">
            <v>111.43897251213913</v>
          </cell>
        </row>
        <row r="200">
          <cell r="A200">
            <v>40376</v>
          </cell>
          <cell r="B200">
            <v>8.9395199999999999</v>
          </cell>
          <cell r="C200">
            <v>49.29</v>
          </cell>
          <cell r="D200">
            <v>56.124516</v>
          </cell>
          <cell r="E200">
            <v>29.508766000000001</v>
          </cell>
          <cell r="F200">
            <v>75.03</v>
          </cell>
          <cell r="G200">
            <v>1.3092337000000001</v>
          </cell>
          <cell r="H200">
            <v>20.8</v>
          </cell>
          <cell r="I200">
            <v>17.64</v>
          </cell>
          <cell r="J200">
            <v>33.229999999999997</v>
          </cell>
          <cell r="K200">
            <v>4.7141999999999999</v>
          </cell>
          <cell r="L200">
            <v>2.09</v>
          </cell>
          <cell r="M200">
            <v>12.15</v>
          </cell>
          <cell r="N200">
            <v>9.5031909999999993</v>
          </cell>
          <cell r="O200">
            <v>11.24638</v>
          </cell>
          <cell r="Q200">
            <v>64.671300413994501</v>
          </cell>
          <cell r="R200">
            <v>81.632991056641274</v>
          </cell>
          <cell r="S200">
            <v>107.73014043716644</v>
          </cell>
          <cell r="T200">
            <v>107.94178990993599</v>
          </cell>
          <cell r="U200">
            <v>100.2538749331908</v>
          </cell>
          <cell r="V200">
            <v>126.76541372369725</v>
          </cell>
          <cell r="W200">
            <v>106.3394683026585</v>
          </cell>
          <cell r="X200">
            <v>49.648184632704755</v>
          </cell>
          <cell r="Y200">
            <v>127.14750334800075</v>
          </cell>
          <cell r="Z200">
            <v>103.38826744274026</v>
          </cell>
          <cell r="AA200">
            <v>102.45098039215685</v>
          </cell>
          <cell r="AB200">
            <v>66.248636859323881</v>
          </cell>
          <cell r="AC200">
            <v>116.27277095213897</v>
          </cell>
          <cell r="AD200">
            <v>106.60517407213929</v>
          </cell>
          <cell r="AF200">
            <v>95.351545954350925</v>
          </cell>
          <cell r="AG200">
            <v>111.43897251213913</v>
          </cell>
        </row>
        <row r="201">
          <cell r="A201">
            <v>40377</v>
          </cell>
          <cell r="B201">
            <v>8.9395199999999999</v>
          </cell>
          <cell r="C201">
            <v>49.29</v>
          </cell>
          <cell r="D201">
            <v>56.124516</v>
          </cell>
          <cell r="E201">
            <v>29.508766000000001</v>
          </cell>
          <cell r="F201">
            <v>75.03</v>
          </cell>
          <cell r="G201">
            <v>1.3092337000000001</v>
          </cell>
          <cell r="H201">
            <v>20.8</v>
          </cell>
          <cell r="I201">
            <v>17.64</v>
          </cell>
          <cell r="J201">
            <v>33.229999999999997</v>
          </cell>
          <cell r="K201">
            <v>4.7141999999999999</v>
          </cell>
          <cell r="L201">
            <v>2.09</v>
          </cell>
          <cell r="M201">
            <v>12.15</v>
          </cell>
          <cell r="N201">
            <v>9.5031909999999993</v>
          </cell>
          <cell r="O201">
            <v>11.24638</v>
          </cell>
          <cell r="Q201">
            <v>64.671300413994501</v>
          </cell>
          <cell r="R201">
            <v>81.632991056641274</v>
          </cell>
          <cell r="S201">
            <v>107.73014043716644</v>
          </cell>
          <cell r="T201">
            <v>107.94178990993599</v>
          </cell>
          <cell r="U201">
            <v>100.2538749331908</v>
          </cell>
          <cell r="V201">
            <v>126.76541372369725</v>
          </cell>
          <cell r="W201">
            <v>106.3394683026585</v>
          </cell>
          <cell r="X201">
            <v>49.648184632704755</v>
          </cell>
          <cell r="Y201">
            <v>127.14750334800075</v>
          </cell>
          <cell r="Z201">
            <v>103.38826744274026</v>
          </cell>
          <cell r="AA201">
            <v>102.45098039215685</v>
          </cell>
          <cell r="AB201">
            <v>66.248636859323881</v>
          </cell>
          <cell r="AC201">
            <v>116.27277095213897</v>
          </cell>
          <cell r="AD201">
            <v>106.60517407213929</v>
          </cell>
          <cell r="AF201">
            <v>95.351545954350925</v>
          </cell>
          <cell r="AG201">
            <v>111.43897251213913</v>
          </cell>
        </row>
        <row r="202">
          <cell r="A202">
            <v>40378</v>
          </cell>
          <cell r="B202">
            <v>8.8709439999999997</v>
          </cell>
          <cell r="C202">
            <v>49.42</v>
          </cell>
          <cell r="D202">
            <v>55.956153999999998</v>
          </cell>
          <cell r="E202">
            <v>29.420245999999999</v>
          </cell>
          <cell r="F202">
            <v>75.27</v>
          </cell>
          <cell r="G202">
            <v>1.3060039000000001</v>
          </cell>
          <cell r="H202">
            <v>20.69</v>
          </cell>
          <cell r="I202">
            <v>16.97</v>
          </cell>
          <cell r="J202">
            <v>32.354999999999997</v>
          </cell>
          <cell r="K202">
            <v>5.1508713000000004</v>
          </cell>
          <cell r="L202">
            <v>2.04</v>
          </cell>
          <cell r="M202">
            <v>12</v>
          </cell>
          <cell r="N202">
            <v>9.4408340000000006</v>
          </cell>
          <cell r="O202">
            <v>11.211340999999999</v>
          </cell>
          <cell r="Q202">
            <v>64.175200053215619</v>
          </cell>
          <cell r="R202">
            <v>81.848294137131504</v>
          </cell>
          <cell r="S202">
            <v>107.40697218206232</v>
          </cell>
          <cell r="T202">
            <v>107.61798757801782</v>
          </cell>
          <cell r="U202">
            <v>100.57455905932655</v>
          </cell>
          <cell r="V202">
            <v>126.45269114922885</v>
          </cell>
          <cell r="W202">
            <v>105.77709611451944</v>
          </cell>
          <cell r="X202">
            <v>47.762454264002244</v>
          </cell>
          <cell r="Y202">
            <v>123.79950258274344</v>
          </cell>
          <cell r="Z202">
            <v>112.96501199090731</v>
          </cell>
          <cell r="AA202">
            <v>100</v>
          </cell>
          <cell r="AB202">
            <v>65.430752453653213</v>
          </cell>
          <cell r="AC202">
            <v>115.50982499238059</v>
          </cell>
          <cell r="AD202">
            <v>106.27303709167859</v>
          </cell>
          <cell r="AF202">
            <v>95.317543463734026</v>
          </cell>
          <cell r="AG202">
            <v>110.89143104202958</v>
          </cell>
        </row>
        <row r="203">
          <cell r="A203">
            <v>40379</v>
          </cell>
          <cell r="B203">
            <v>8.7862790000000004</v>
          </cell>
          <cell r="C203">
            <v>49.95</v>
          </cell>
          <cell r="D203">
            <v>56.940936999999998</v>
          </cell>
          <cell r="E203">
            <v>30.360838000000001</v>
          </cell>
          <cell r="F203">
            <v>76.8</v>
          </cell>
          <cell r="G203">
            <v>1.3316353999999999</v>
          </cell>
          <cell r="H203">
            <v>21.29</v>
          </cell>
          <cell r="I203">
            <v>17.5</v>
          </cell>
          <cell r="J203">
            <v>32.33</v>
          </cell>
          <cell r="K203">
            <v>5.1946792999999998</v>
          </cell>
          <cell r="L203">
            <v>2</v>
          </cell>
          <cell r="M203">
            <v>12.23</v>
          </cell>
          <cell r="N203">
            <v>9.4895840000000007</v>
          </cell>
          <cell r="O203">
            <v>11.230276999999999</v>
          </cell>
          <cell r="Q203">
            <v>63.56270680418762</v>
          </cell>
          <cell r="R203">
            <v>82.726068234514742</v>
          </cell>
          <cell r="S203">
            <v>109.2972479198546</v>
          </cell>
          <cell r="T203">
            <v>111.05863243775092</v>
          </cell>
          <cell r="U203">
            <v>102.618920363442</v>
          </cell>
          <cell r="V203">
            <v>128.93443883251788</v>
          </cell>
          <cell r="W203">
            <v>108.84458077709611</v>
          </cell>
          <cell r="X203">
            <v>49.254151421334079</v>
          </cell>
          <cell r="Y203">
            <v>123.7038454180218</v>
          </cell>
          <cell r="Z203">
            <v>113.92577589997597</v>
          </cell>
          <cell r="AA203">
            <v>98.039215686274503</v>
          </cell>
          <cell r="AB203">
            <v>66.68484187568157</v>
          </cell>
          <cell r="AC203">
            <v>116.10628754731785</v>
          </cell>
          <cell r="AD203">
            <v>106.4525326783678</v>
          </cell>
          <cell r="AF203">
            <v>96.55420213922099</v>
          </cell>
          <cell r="AG203">
            <v>111.27941011284283</v>
          </cell>
        </row>
        <row r="204">
          <cell r="A204">
            <v>40380</v>
          </cell>
          <cell r="B204">
            <v>8.9704484999999998</v>
          </cell>
          <cell r="C204">
            <v>46.7</v>
          </cell>
          <cell r="D204">
            <v>56.77908</v>
          </cell>
          <cell r="E204">
            <v>30.282174999999999</v>
          </cell>
          <cell r="F204">
            <v>75.95</v>
          </cell>
          <cell r="G204">
            <v>1.3462379</v>
          </cell>
          <cell r="H204">
            <v>20.88</v>
          </cell>
          <cell r="I204">
            <v>16.98</v>
          </cell>
          <cell r="J204">
            <v>31.594999999999999</v>
          </cell>
          <cell r="K204">
            <v>5.2305564999999996</v>
          </cell>
          <cell r="L204">
            <v>2</v>
          </cell>
          <cell r="M204">
            <v>11.96</v>
          </cell>
          <cell r="N204">
            <v>9.5495649999999994</v>
          </cell>
          <cell r="O204">
            <v>11.166512000000001</v>
          </cell>
          <cell r="Q204">
            <v>64.895046914349592</v>
          </cell>
          <cell r="R204">
            <v>77.343491222259033</v>
          </cell>
          <cell r="S204">
            <v>108.98656591164382</v>
          </cell>
          <cell r="T204">
            <v>110.77088658556293</v>
          </cell>
          <cell r="U204">
            <v>101.48316408337787</v>
          </cell>
          <cell r="V204">
            <v>130.3483131881049</v>
          </cell>
          <cell r="W204">
            <v>106.74846625766872</v>
          </cell>
          <cell r="X204">
            <v>47.790599493385869</v>
          </cell>
          <cell r="Y204">
            <v>120.89152477520567</v>
          </cell>
          <cell r="Z204">
            <v>114.71260750421352</v>
          </cell>
          <cell r="AA204">
            <v>98.039215686274503</v>
          </cell>
          <cell r="AB204">
            <v>65.212649945474382</v>
          </cell>
          <cell r="AC204">
            <v>116.84016283978329</v>
          </cell>
          <cell r="AD204">
            <v>105.84810005874179</v>
          </cell>
          <cell r="AF204">
            <v>95.601877630626745</v>
          </cell>
          <cell r="AG204">
            <v>111.34413144926253</v>
          </cell>
        </row>
        <row r="205">
          <cell r="A205">
            <v>40381</v>
          </cell>
          <cell r="B205">
            <v>8.8689640000000001</v>
          </cell>
          <cell r="C205">
            <v>44.56</v>
          </cell>
          <cell r="D205">
            <v>56.279792999999998</v>
          </cell>
          <cell r="E205">
            <v>29.610061999999999</v>
          </cell>
          <cell r="F205">
            <v>72.239999999999995</v>
          </cell>
          <cell r="G205">
            <v>1.3545004</v>
          </cell>
          <cell r="H205">
            <v>20.93</v>
          </cell>
          <cell r="I205">
            <v>17.100000000000001</v>
          </cell>
          <cell r="J205">
            <v>32.145000000000003</v>
          </cell>
          <cell r="K205">
            <v>5.3178099999999997</v>
          </cell>
          <cell r="L205">
            <v>1.96</v>
          </cell>
          <cell r="M205">
            <v>12.44</v>
          </cell>
          <cell r="N205">
            <v>9.7076360000000008</v>
          </cell>
          <cell r="O205">
            <v>11.4618225</v>
          </cell>
          <cell r="Q205">
            <v>64.160876110227662</v>
          </cell>
          <cell r="R205">
            <v>73.799271281881417</v>
          </cell>
          <cell r="S205">
            <v>108.02819223714386</v>
          </cell>
          <cell r="T205">
            <v>108.31232629735106</v>
          </cell>
          <cell r="U205">
            <v>96.525921966862626</v>
          </cell>
          <cell r="V205">
            <v>131.14832256068064</v>
          </cell>
          <cell r="W205">
            <v>107.00408997955012</v>
          </cell>
          <cell r="X205">
            <v>48.128342245989309</v>
          </cell>
          <cell r="Y205">
            <v>122.9959823990817</v>
          </cell>
          <cell r="Z205">
            <v>116.62618524663327</v>
          </cell>
          <cell r="AA205">
            <v>96.078431372549005</v>
          </cell>
          <cell r="AB205">
            <v>67.829880043620491</v>
          </cell>
          <cell r="AC205">
            <v>118.77418196842922</v>
          </cell>
          <cell r="AD205">
            <v>108.64736766821528</v>
          </cell>
          <cell r="AF205">
            <v>95.053151811797591</v>
          </cell>
          <cell r="AG205">
            <v>113.71077481832225</v>
          </cell>
        </row>
        <row r="206">
          <cell r="A206">
            <v>40382</v>
          </cell>
          <cell r="B206">
            <v>9.0030819999999991</v>
          </cell>
          <cell r="C206">
            <v>44.71</v>
          </cell>
          <cell r="D206">
            <v>57.509450000000001</v>
          </cell>
          <cell r="E206">
            <v>29.76286</v>
          </cell>
          <cell r="F206">
            <v>72.959999999999994</v>
          </cell>
          <cell r="G206">
            <v>1.3332362</v>
          </cell>
          <cell r="H206">
            <v>21.03</v>
          </cell>
          <cell r="I206">
            <v>17.52</v>
          </cell>
          <cell r="J206">
            <v>32.840000000000003</v>
          </cell>
          <cell r="K206">
            <v>5.355359</v>
          </cell>
          <cell r="L206">
            <v>1.99</v>
          </cell>
          <cell r="M206">
            <v>13.16</v>
          </cell>
          <cell r="N206">
            <v>9.6208430000000007</v>
          </cell>
          <cell r="O206">
            <v>11.363379</v>
          </cell>
          <cell r="Q206">
            <v>65.13112792116651</v>
          </cell>
          <cell r="R206">
            <v>74.047697913216297</v>
          </cell>
          <cell r="S206">
            <v>110.38849983070148</v>
          </cell>
          <cell r="T206">
            <v>108.87125477354212</v>
          </cell>
          <cell r="U206">
            <v>97.487974345269905</v>
          </cell>
          <cell r="V206">
            <v>129.08943489952173</v>
          </cell>
          <cell r="W206">
            <v>107.5153374233129</v>
          </cell>
          <cell r="X206">
            <v>49.310441880101322</v>
          </cell>
          <cell r="Y206">
            <v>125.65525157834323</v>
          </cell>
          <cell r="Z206">
            <v>117.44968150351831</v>
          </cell>
          <cell r="AA206">
            <v>97.549019607843135</v>
          </cell>
          <cell r="AB206">
            <v>71.755725190839698</v>
          </cell>
          <cell r="AC206">
            <v>117.71225838831292</v>
          </cell>
          <cell r="AD206">
            <v>107.71421527128659</v>
          </cell>
          <cell r="AF206">
            <v>96.187620572281375</v>
          </cell>
          <cell r="AG206">
            <v>112.71323682979975</v>
          </cell>
        </row>
        <row r="207">
          <cell r="A207">
            <v>40383</v>
          </cell>
          <cell r="B207">
            <v>9.0030819999999991</v>
          </cell>
          <cell r="C207">
            <v>44.71</v>
          </cell>
          <cell r="D207">
            <v>57.509450000000001</v>
          </cell>
          <cell r="E207">
            <v>29.76286</v>
          </cell>
          <cell r="F207">
            <v>72.959999999999994</v>
          </cell>
          <cell r="G207">
            <v>1.3332362</v>
          </cell>
          <cell r="H207">
            <v>21.03</v>
          </cell>
          <cell r="I207">
            <v>17.52</v>
          </cell>
          <cell r="J207">
            <v>32.840000000000003</v>
          </cell>
          <cell r="K207">
            <v>5.355359</v>
          </cell>
          <cell r="L207">
            <v>1.99</v>
          </cell>
          <cell r="M207">
            <v>13.16</v>
          </cell>
          <cell r="N207">
            <v>9.6208430000000007</v>
          </cell>
          <cell r="O207">
            <v>11.363379</v>
          </cell>
          <cell r="Q207">
            <v>65.13112792116651</v>
          </cell>
          <cell r="R207">
            <v>74.047697913216297</v>
          </cell>
          <cell r="S207">
            <v>110.38849983070148</v>
          </cell>
          <cell r="T207">
            <v>108.87125477354212</v>
          </cell>
          <cell r="U207">
            <v>97.487974345269905</v>
          </cell>
          <cell r="V207">
            <v>129.08943489952173</v>
          </cell>
          <cell r="W207">
            <v>107.5153374233129</v>
          </cell>
          <cell r="X207">
            <v>49.310441880101322</v>
          </cell>
          <cell r="Y207">
            <v>125.65525157834323</v>
          </cell>
          <cell r="Z207">
            <v>117.44968150351831</v>
          </cell>
          <cell r="AA207">
            <v>97.549019607843135</v>
          </cell>
          <cell r="AB207">
            <v>71.755725190839698</v>
          </cell>
          <cell r="AC207">
            <v>117.71225838831292</v>
          </cell>
          <cell r="AD207">
            <v>107.71421527128659</v>
          </cell>
          <cell r="AF207">
            <v>96.187620572281375</v>
          </cell>
          <cell r="AG207">
            <v>112.71323682979975</v>
          </cell>
        </row>
        <row r="208">
          <cell r="A208">
            <v>40384</v>
          </cell>
          <cell r="B208">
            <v>9.0030819999999991</v>
          </cell>
          <cell r="C208">
            <v>44.71</v>
          </cell>
          <cell r="D208">
            <v>57.509450000000001</v>
          </cell>
          <cell r="E208">
            <v>29.76286</v>
          </cell>
          <cell r="F208">
            <v>72.959999999999994</v>
          </cell>
          <cell r="G208">
            <v>1.3332362</v>
          </cell>
          <cell r="H208">
            <v>21.03</v>
          </cell>
          <cell r="I208">
            <v>17.52</v>
          </cell>
          <cell r="J208">
            <v>32.840000000000003</v>
          </cell>
          <cell r="K208">
            <v>5.355359</v>
          </cell>
          <cell r="L208">
            <v>1.99</v>
          </cell>
          <cell r="M208">
            <v>13.16</v>
          </cell>
          <cell r="N208">
            <v>9.6208430000000007</v>
          </cell>
          <cell r="O208">
            <v>11.363379</v>
          </cell>
          <cell r="Q208">
            <v>65.13112792116651</v>
          </cell>
          <cell r="R208">
            <v>74.047697913216297</v>
          </cell>
          <cell r="S208">
            <v>110.38849983070148</v>
          </cell>
          <cell r="T208">
            <v>108.87125477354212</v>
          </cell>
          <cell r="U208">
            <v>97.487974345269905</v>
          </cell>
          <cell r="V208">
            <v>129.08943489952173</v>
          </cell>
          <cell r="W208">
            <v>107.5153374233129</v>
          </cell>
          <cell r="X208">
            <v>49.310441880101322</v>
          </cell>
          <cell r="Y208">
            <v>125.65525157834323</v>
          </cell>
          <cell r="Z208">
            <v>117.44968150351831</v>
          </cell>
          <cell r="AA208">
            <v>97.549019607843135</v>
          </cell>
          <cell r="AB208">
            <v>71.755725190839698</v>
          </cell>
          <cell r="AC208">
            <v>117.71225838831292</v>
          </cell>
          <cell r="AD208">
            <v>107.71421527128659</v>
          </cell>
          <cell r="AF208">
            <v>96.187620572281375</v>
          </cell>
          <cell r="AG208">
            <v>112.71323682979975</v>
          </cell>
        </row>
        <row r="209">
          <cell r="A209">
            <v>40385</v>
          </cell>
          <cell r="B209">
            <v>9.1762379999999997</v>
          </cell>
          <cell r="C209">
            <v>45.65</v>
          </cell>
          <cell r="D209">
            <v>57.657035999999998</v>
          </cell>
          <cell r="E209">
            <v>29.734065999999999</v>
          </cell>
          <cell r="F209">
            <v>74.400000000000006</v>
          </cell>
          <cell r="G209">
            <v>1.3711686999999999</v>
          </cell>
          <cell r="H209">
            <v>21.59</v>
          </cell>
          <cell r="I209">
            <v>17.899999999999999</v>
          </cell>
          <cell r="J209">
            <v>32.344999999999999</v>
          </cell>
          <cell r="K209">
            <v>5.3745250000000002</v>
          </cell>
          <cell r="L209">
            <v>2.08</v>
          </cell>
          <cell r="M209">
            <v>14.57</v>
          </cell>
          <cell r="N209">
            <v>9.4557979999999997</v>
          </cell>
          <cell r="O209">
            <v>11.31873</v>
          </cell>
          <cell r="Q209">
            <v>66.383792907036636</v>
          </cell>
          <cell r="R209">
            <v>75.60450480291486</v>
          </cell>
          <cell r="S209">
            <v>110.6717888751283</v>
          </cell>
          <cell r="T209">
            <v>108.76592756674985</v>
          </cell>
          <cell r="U209">
            <v>99.412079102084448</v>
          </cell>
          <cell r="V209">
            <v>132.7622162036343</v>
          </cell>
          <cell r="W209">
            <v>110.37832310838446</v>
          </cell>
          <cell r="X209">
            <v>50.379960596678849</v>
          </cell>
          <cell r="Y209">
            <v>123.76123971685477</v>
          </cell>
          <cell r="Z209">
            <v>117.87001571373588</v>
          </cell>
          <cell r="AA209">
            <v>101.96078431372548</v>
          </cell>
          <cell r="AB209">
            <v>79.443838604143949</v>
          </cell>
          <cell r="AC209">
            <v>115.6929114677053</v>
          </cell>
          <cell r="AD209">
            <v>107.29098447016243</v>
          </cell>
          <cell r="AF209">
            <v>98.116205959255993</v>
          </cell>
          <cell r="AG209">
            <v>111.49194796893386</v>
          </cell>
        </row>
        <row r="210">
          <cell r="A210">
            <v>40386</v>
          </cell>
          <cell r="B210">
            <v>9.2942049999999998</v>
          </cell>
          <cell r="C210">
            <v>46.17</v>
          </cell>
          <cell r="D210">
            <v>56.055087999999998</v>
          </cell>
          <cell r="E210">
            <v>29.729115</v>
          </cell>
          <cell r="F210">
            <v>74.510000000000005</v>
          </cell>
          <cell r="G210">
            <v>1.4391659999999999</v>
          </cell>
          <cell r="H210">
            <v>21.55</v>
          </cell>
          <cell r="I210">
            <v>17.86</v>
          </cell>
          <cell r="J210">
            <v>31.995000000000001</v>
          </cell>
          <cell r="K210">
            <v>5.4050760000000002</v>
          </cell>
          <cell r="L210">
            <v>2.08</v>
          </cell>
          <cell r="M210">
            <v>14.43</v>
          </cell>
          <cell r="N210">
            <v>9.5089854999999996</v>
          </cell>
          <cell r="O210">
            <v>11.399463000000001</v>
          </cell>
          <cell r="Q210">
            <v>67.237203302218674</v>
          </cell>
          <cell r="R210">
            <v>76.465717124875781</v>
          </cell>
          <cell r="S210">
            <v>107.59687446494368</v>
          </cell>
          <cell r="T210">
            <v>108.74781702285776</v>
          </cell>
          <cell r="U210">
            <v>99.559059326563343</v>
          </cell>
          <cell r="V210">
            <v>139.34599560573369</v>
          </cell>
          <cell r="W210">
            <v>110.17382413087935</v>
          </cell>
          <cell r="X210">
            <v>50.267379679144383</v>
          </cell>
          <cell r="Y210">
            <v>122.42203941075186</v>
          </cell>
          <cell r="Z210">
            <v>118.54003712959499</v>
          </cell>
          <cell r="AA210">
            <v>101.96078431372548</v>
          </cell>
          <cell r="AB210">
            <v>78.680479825517992</v>
          </cell>
          <cell r="AC210">
            <v>116.34366740905352</v>
          </cell>
          <cell r="AD210">
            <v>108.05625787532622</v>
          </cell>
          <cell r="AF210">
            <v>98.416434278067243</v>
          </cell>
          <cell r="AG210">
            <v>112.19996264218987</v>
          </cell>
        </row>
        <row r="211">
          <cell r="A211">
            <v>40387</v>
          </cell>
          <cell r="B211">
            <v>9.2877200000000002</v>
          </cell>
          <cell r="C211">
            <v>46.44</v>
          </cell>
          <cell r="D211">
            <v>57.110219999999998</v>
          </cell>
          <cell r="E211">
            <v>30.142776000000001</v>
          </cell>
          <cell r="F211">
            <v>73.63</v>
          </cell>
          <cell r="G211">
            <v>1.4276823999999999</v>
          </cell>
          <cell r="H211">
            <v>21.18</v>
          </cell>
          <cell r="I211">
            <v>17.399999999999999</v>
          </cell>
          <cell r="J211">
            <v>31.895</v>
          </cell>
          <cell r="K211">
            <v>5.3582999999999998</v>
          </cell>
          <cell r="L211">
            <v>2.04</v>
          </cell>
          <cell r="M211">
            <v>14.11</v>
          </cell>
          <cell r="N211">
            <v>9.3259249999999998</v>
          </cell>
          <cell r="O211">
            <v>11.253472</v>
          </cell>
          <cell r="Q211">
            <v>67.190288771775784</v>
          </cell>
          <cell r="R211">
            <v>76.912885061278558</v>
          </cell>
          <cell r="S211">
            <v>109.62218402021446</v>
          </cell>
          <cell r="T211">
            <v>110.26097107192692</v>
          </cell>
          <cell r="U211">
            <v>98.38321753073221</v>
          </cell>
          <cell r="V211">
            <v>138.2341060286189</v>
          </cell>
          <cell r="W211">
            <v>108.28220858895705</v>
          </cell>
          <cell r="X211">
            <v>48.972699127497883</v>
          </cell>
          <cell r="Y211">
            <v>122.0394107518653</v>
          </cell>
          <cell r="Z211">
            <v>117.51418129023696</v>
          </cell>
          <cell r="AA211">
            <v>100</v>
          </cell>
          <cell r="AB211">
            <v>76.935659760087233</v>
          </cell>
          <cell r="AC211">
            <v>114.10389851596446</v>
          </cell>
          <cell r="AD211">
            <v>106.67239960555715</v>
          </cell>
          <cell r="AF211">
            <v>97.862317666932597</v>
          </cell>
          <cell r="AG211">
            <v>110.38814906076081</v>
          </cell>
        </row>
        <row r="212">
          <cell r="A212">
            <v>40388</v>
          </cell>
          <cell r="B212">
            <v>9.3898200000000003</v>
          </cell>
          <cell r="C212">
            <v>46.31</v>
          </cell>
          <cell r="D212">
            <v>57.398690000000002</v>
          </cell>
          <cell r="E212">
            <v>29.962116000000002</v>
          </cell>
          <cell r="F212">
            <v>73.239999999999995</v>
          </cell>
          <cell r="G212">
            <v>1.4313503999999999</v>
          </cell>
          <cell r="H212">
            <v>21.04</v>
          </cell>
          <cell r="I212">
            <v>17.72</v>
          </cell>
          <cell r="J212">
            <v>32</v>
          </cell>
          <cell r="K212">
            <v>5.43004</v>
          </cell>
          <cell r="L212">
            <v>2.0299999999999998</v>
          </cell>
          <cell r="M212">
            <v>14.46</v>
          </cell>
          <cell r="N212">
            <v>9.3267190000000006</v>
          </cell>
          <cell r="O212">
            <v>11.362156000000001</v>
          </cell>
          <cell r="Q212">
            <v>67.928912296558877</v>
          </cell>
          <cell r="R212">
            <v>76.697581980788343</v>
          </cell>
          <cell r="S212">
            <v>110.17589772372168</v>
          </cell>
          <cell r="T212">
            <v>109.60012460463891</v>
          </cell>
          <cell r="U212">
            <v>97.862105825761617</v>
          </cell>
          <cell r="V212">
            <v>138.58925693677114</v>
          </cell>
          <cell r="W212">
            <v>107.56646216768917</v>
          </cell>
          <cell r="X212">
            <v>49.873346467773708</v>
          </cell>
          <cell r="Y212">
            <v>122.44117084369618</v>
          </cell>
          <cell r="Z212">
            <v>119.08752868880772</v>
          </cell>
          <cell r="AA212">
            <v>99.509803921568619</v>
          </cell>
          <cell r="AB212">
            <v>78.84405670665214</v>
          </cell>
          <cell r="AC212">
            <v>114.1136132086541</v>
          </cell>
          <cell r="AD212">
            <v>107.7026223740263</v>
          </cell>
          <cell r="AF212">
            <v>98.181354013702332</v>
          </cell>
          <cell r="AG212">
            <v>110.9081177913402</v>
          </cell>
        </row>
        <row r="213">
          <cell r="A213">
            <v>40389</v>
          </cell>
          <cell r="B213">
            <v>9.3240759999999998</v>
          </cell>
          <cell r="C213">
            <v>46.99</v>
          </cell>
          <cell r="D213">
            <v>57.350563000000001</v>
          </cell>
          <cell r="E213">
            <v>29.679205</v>
          </cell>
          <cell r="F213">
            <v>72.98</v>
          </cell>
          <cell r="G213">
            <v>1.4416534999999999</v>
          </cell>
          <cell r="H213">
            <v>20.97</v>
          </cell>
          <cell r="I213">
            <v>17.28</v>
          </cell>
          <cell r="J213">
            <v>32.844999999999999</v>
          </cell>
          <cell r="K213">
            <v>5.4314999999999998</v>
          </cell>
          <cell r="L213">
            <v>2.0499999999999998</v>
          </cell>
          <cell r="M213">
            <v>14.24</v>
          </cell>
          <cell r="N213">
            <v>9.61205</v>
          </cell>
          <cell r="O213">
            <v>11.59585</v>
          </cell>
          <cell r="Q213">
            <v>67.453299514841532</v>
          </cell>
          <cell r="R213">
            <v>77.82378270950646</v>
          </cell>
          <cell r="S213">
            <v>110.08351869155648</v>
          </cell>
          <cell r="T213">
            <v>108.56524840123514</v>
          </cell>
          <cell r="U213">
            <v>97.514698022447888</v>
          </cell>
          <cell r="V213">
            <v>139.58684562864227</v>
          </cell>
          <cell r="W213">
            <v>107.20858895705521</v>
          </cell>
          <cell r="X213">
            <v>48.634956374894458</v>
          </cell>
          <cell r="Y213">
            <v>125.67438301128753</v>
          </cell>
          <cell r="Z213">
            <v>119.11954830411177</v>
          </cell>
          <cell r="AA213">
            <v>100.49019607843137</v>
          </cell>
          <cell r="AB213">
            <v>77.644492911668479</v>
          </cell>
          <cell r="AC213">
            <v>117.60467489609621</v>
          </cell>
          <cell r="AD213">
            <v>109.91782313637069</v>
          </cell>
          <cell r="AF213">
            <v>98.316629883806556</v>
          </cell>
          <cell r="AG213">
            <v>113.76124901623345</v>
          </cell>
        </row>
        <row r="214">
          <cell r="A214">
            <v>40390</v>
          </cell>
          <cell r="B214">
            <v>9.3240759999999998</v>
          </cell>
          <cell r="C214">
            <v>46.99</v>
          </cell>
          <cell r="D214">
            <v>57.350563000000001</v>
          </cell>
          <cell r="E214">
            <v>29.679205</v>
          </cell>
          <cell r="F214">
            <v>72.98</v>
          </cell>
          <cell r="G214">
            <v>1.4416534999999999</v>
          </cell>
          <cell r="H214">
            <v>20.97</v>
          </cell>
          <cell r="I214">
            <v>17.28</v>
          </cell>
          <cell r="J214">
            <v>32.844999999999999</v>
          </cell>
          <cell r="K214">
            <v>5.4314999999999998</v>
          </cell>
          <cell r="L214">
            <v>2.0499999999999998</v>
          </cell>
          <cell r="M214">
            <v>14.24</v>
          </cell>
          <cell r="N214">
            <v>9.61205</v>
          </cell>
          <cell r="O214">
            <v>11.59585</v>
          </cell>
          <cell r="Q214">
            <v>67.453299514841532</v>
          </cell>
          <cell r="R214">
            <v>77.82378270950646</v>
          </cell>
          <cell r="S214">
            <v>110.08351869155648</v>
          </cell>
          <cell r="T214">
            <v>108.56524840123514</v>
          </cell>
          <cell r="U214">
            <v>97.514698022447888</v>
          </cell>
          <cell r="V214">
            <v>139.58684562864227</v>
          </cell>
          <cell r="W214">
            <v>107.20858895705521</v>
          </cell>
          <cell r="X214">
            <v>48.634956374894458</v>
          </cell>
          <cell r="Y214">
            <v>125.67438301128753</v>
          </cell>
          <cell r="Z214">
            <v>119.11954830411177</v>
          </cell>
          <cell r="AA214">
            <v>100.49019607843137</v>
          </cell>
          <cell r="AB214">
            <v>77.644492911668479</v>
          </cell>
          <cell r="AC214">
            <v>117.60467489609621</v>
          </cell>
          <cell r="AD214">
            <v>109.91782313637069</v>
          </cell>
          <cell r="AF214">
            <v>98.316629883806556</v>
          </cell>
          <cell r="AG214">
            <v>113.76124901623345</v>
          </cell>
        </row>
        <row r="215">
          <cell r="A215">
            <v>40391</v>
          </cell>
          <cell r="B215">
            <v>9.3240759999999998</v>
          </cell>
          <cell r="C215">
            <v>46.99</v>
          </cell>
          <cell r="D215">
            <v>57.350563000000001</v>
          </cell>
          <cell r="E215">
            <v>29.679205</v>
          </cell>
          <cell r="F215">
            <v>72.98</v>
          </cell>
          <cell r="G215">
            <v>1.4416534999999999</v>
          </cell>
          <cell r="H215">
            <v>20.97</v>
          </cell>
          <cell r="I215">
            <v>17.28</v>
          </cell>
          <cell r="J215">
            <v>32.844999999999999</v>
          </cell>
          <cell r="K215">
            <v>5.4314999999999998</v>
          </cell>
          <cell r="L215">
            <v>2.0499999999999998</v>
          </cell>
          <cell r="M215">
            <v>14.24</v>
          </cell>
          <cell r="N215">
            <v>9.61205</v>
          </cell>
          <cell r="O215">
            <v>11.59585</v>
          </cell>
          <cell r="Q215">
            <v>67.453299514841532</v>
          </cell>
          <cell r="R215">
            <v>77.82378270950646</v>
          </cell>
          <cell r="S215">
            <v>110.08351869155648</v>
          </cell>
          <cell r="T215">
            <v>108.56524840123514</v>
          </cell>
          <cell r="U215">
            <v>97.514698022447888</v>
          </cell>
          <cell r="V215">
            <v>139.58684562864227</v>
          </cell>
          <cell r="W215">
            <v>107.20858895705521</v>
          </cell>
          <cell r="X215">
            <v>48.634956374894458</v>
          </cell>
          <cell r="Y215">
            <v>125.67438301128753</v>
          </cell>
          <cell r="Z215">
            <v>119.11954830411177</v>
          </cell>
          <cell r="AA215">
            <v>100.49019607843137</v>
          </cell>
          <cell r="AB215">
            <v>77.644492911668479</v>
          </cell>
          <cell r="AC215">
            <v>117.60467489609621</v>
          </cell>
          <cell r="AD215">
            <v>109.91782313637069</v>
          </cell>
          <cell r="AF215">
            <v>98.316629883806556</v>
          </cell>
          <cell r="AG215">
            <v>113.76124901623345</v>
          </cell>
        </row>
        <row r="216">
          <cell r="A216">
            <v>40392</v>
          </cell>
          <cell r="B216">
            <v>9.6175750000000004</v>
          </cell>
          <cell r="C216">
            <v>48.12</v>
          </cell>
          <cell r="D216">
            <v>57.483226999999999</v>
          </cell>
          <cell r="E216">
            <v>29.747859999999999</v>
          </cell>
          <cell r="F216">
            <v>74.87</v>
          </cell>
          <cell r="G216">
            <v>1.480111</v>
          </cell>
          <cell r="H216">
            <v>20.94</v>
          </cell>
          <cell r="I216">
            <v>18.13</v>
          </cell>
          <cell r="J216">
            <v>33.47</v>
          </cell>
          <cell r="K216">
            <v>5.4892335000000001</v>
          </cell>
          <cell r="L216">
            <v>2.08</v>
          </cell>
          <cell r="M216">
            <v>14.75</v>
          </cell>
          <cell r="N216">
            <v>9.7012370000000008</v>
          </cell>
          <cell r="O216">
            <v>11.532738</v>
          </cell>
          <cell r="Q216">
            <v>69.576563627479246</v>
          </cell>
          <cell r="R216">
            <v>79.695263332229203</v>
          </cell>
          <cell r="S216">
            <v>110.3381651877678</v>
          </cell>
          <cell r="T216">
            <v>108.81638542222296</v>
          </cell>
          <cell r="U216">
            <v>100.04008551576698</v>
          </cell>
          <cell r="V216">
            <v>143.31045960090643</v>
          </cell>
          <cell r="W216">
            <v>107.05521472392638</v>
          </cell>
          <cell r="X216">
            <v>51.027300872502103</v>
          </cell>
          <cell r="Y216">
            <v>128.06581212932849</v>
          </cell>
          <cell r="Z216">
            <v>120.38571574257546</v>
          </cell>
          <cell r="AA216">
            <v>101.96078431372548</v>
          </cell>
          <cell r="AB216">
            <v>80.425299890948736</v>
          </cell>
          <cell r="AC216">
            <v>118.69588937583345</v>
          </cell>
          <cell r="AD216">
            <v>109.31958034659826</v>
          </cell>
          <cell r="AF216">
            <v>100.05808752994828</v>
          </cell>
          <cell r="AG216">
            <v>114.00773486121585</v>
          </cell>
        </row>
        <row r="217">
          <cell r="A217">
            <v>40393</v>
          </cell>
          <cell r="B217">
            <v>9.4709210000000006</v>
          </cell>
          <cell r="C217">
            <v>47.47</v>
          </cell>
          <cell r="D217">
            <v>59.070255000000003</v>
          </cell>
          <cell r="E217">
            <v>30.222532000000001</v>
          </cell>
          <cell r="F217">
            <v>75.040000000000006</v>
          </cell>
          <cell r="G217">
            <v>1.4661778999999999</v>
          </cell>
          <cell r="H217">
            <v>21.32</v>
          </cell>
          <cell r="I217">
            <v>17.97</v>
          </cell>
          <cell r="J217">
            <v>33.695</v>
          </cell>
          <cell r="K217">
            <v>5.4889330000000003</v>
          </cell>
          <cell r="L217">
            <v>2.0499999999999998</v>
          </cell>
          <cell r="M217">
            <v>14.55</v>
          </cell>
          <cell r="N217">
            <v>9.5373260000000002</v>
          </cell>
          <cell r="O217">
            <v>11.467499999999999</v>
          </cell>
          <cell r="Q217">
            <v>68.515622448208561</v>
          </cell>
          <cell r="R217">
            <v>78.618747929778067</v>
          </cell>
          <cell r="S217">
            <v>113.38444088870598</v>
          </cell>
          <cell r="T217">
            <v>110.55271507084767</v>
          </cell>
          <cell r="U217">
            <v>100.26723677177981</v>
          </cell>
          <cell r="V217">
            <v>141.9613993178159</v>
          </cell>
          <cell r="W217">
            <v>108.99795501022496</v>
          </cell>
          <cell r="X217">
            <v>50.576977202364191</v>
          </cell>
          <cell r="Y217">
            <v>128.92672661182323</v>
          </cell>
          <cell r="Z217">
            <v>120.37912540394609</v>
          </cell>
          <cell r="AA217">
            <v>100.49019607843137</v>
          </cell>
          <cell r="AB217">
            <v>79.334787350054526</v>
          </cell>
          <cell r="AC217">
            <v>116.69041709188839</v>
          </cell>
          <cell r="AD217">
            <v>108.70118506330546</v>
          </cell>
          <cell r="AF217">
            <v>100.16716084033169</v>
          </cell>
          <cell r="AG217">
            <v>112.69580107759693</v>
          </cell>
        </row>
        <row r="218">
          <cell r="A218">
            <v>40394</v>
          </cell>
          <cell r="B218">
            <v>9.6587040000000002</v>
          </cell>
          <cell r="C218">
            <v>48.28</v>
          </cell>
          <cell r="D218">
            <v>63.727477999999998</v>
          </cell>
          <cell r="E218">
            <v>29.685417000000001</v>
          </cell>
          <cell r="F218">
            <v>75.650000000000006</v>
          </cell>
          <cell r="G218">
            <v>1.4708055</v>
          </cell>
          <cell r="H218">
            <v>21.63</v>
          </cell>
          <cell r="I218">
            <v>18.05</v>
          </cell>
          <cell r="J218">
            <v>33.844999999999999</v>
          </cell>
          <cell r="K218">
            <v>5.4970464999999997</v>
          </cell>
          <cell r="L218">
            <v>2.09</v>
          </cell>
          <cell r="M218">
            <v>14.86</v>
          </cell>
          <cell r="N218">
            <v>9.7086830000000006</v>
          </cell>
          <cell r="O218">
            <v>11.311638</v>
          </cell>
          <cell r="Q218">
            <v>69.874103754323542</v>
          </cell>
          <cell r="R218">
            <v>79.960251738986415</v>
          </cell>
          <cell r="S218">
            <v>122.32390840834037</v>
          </cell>
          <cell r="T218">
            <v>108.58797162859479</v>
          </cell>
          <cell r="U218">
            <v>101.08230892570818</v>
          </cell>
          <cell r="V218">
            <v>142.40946266093624</v>
          </cell>
          <cell r="W218">
            <v>110.58282208588956</v>
          </cell>
          <cell r="X218">
            <v>50.802139037433157</v>
          </cell>
          <cell r="Y218">
            <v>129.50066960015303</v>
          </cell>
          <cell r="Z218">
            <v>120.55706454693889</v>
          </cell>
          <cell r="AA218">
            <v>102.45098039215685</v>
          </cell>
          <cell r="AB218">
            <v>81.025081788440573</v>
          </cell>
          <cell r="AC218">
            <v>118.78699214883986</v>
          </cell>
          <cell r="AD218">
            <v>107.22375893674459</v>
          </cell>
          <cell r="AF218">
            <v>101.59639704732513</v>
          </cell>
          <cell r="AG218">
            <v>113.00537554279222</v>
          </cell>
        </row>
        <row r="219">
          <cell r="A219">
            <v>40395</v>
          </cell>
          <cell r="B219">
            <v>9.7771760000000008</v>
          </cell>
          <cell r="C219">
            <v>48.2</v>
          </cell>
          <cell r="D219">
            <v>64.384674000000004</v>
          </cell>
          <cell r="E219">
            <v>30.201419999999999</v>
          </cell>
          <cell r="F219">
            <v>75.739999999999995</v>
          </cell>
          <cell r="G219">
            <v>1.470045</v>
          </cell>
          <cell r="H219">
            <v>21.65</v>
          </cell>
          <cell r="I219">
            <v>17.850000000000001</v>
          </cell>
          <cell r="J219">
            <v>34.015000000000001</v>
          </cell>
          <cell r="K219">
            <v>5.4814210000000001</v>
          </cell>
          <cell r="L219">
            <v>2.12</v>
          </cell>
          <cell r="M219">
            <v>14.67</v>
          </cell>
          <cell r="N219">
            <v>9.6506959999999999</v>
          </cell>
          <cell r="O219">
            <v>11.5295925</v>
          </cell>
          <cell r="Q219">
            <v>70.731167478398987</v>
          </cell>
          <cell r="R219">
            <v>79.82775753560783</v>
          </cell>
          <cell r="S219">
            <v>123.5853859661111</v>
          </cell>
          <cell r="T219">
            <v>110.47548828784433</v>
          </cell>
          <cell r="U219">
            <v>101.20256547300907</v>
          </cell>
          <cell r="V219">
            <v>142.33582791021385</v>
          </cell>
          <cell r="W219">
            <v>110.68507157464214</v>
          </cell>
          <cell r="X219">
            <v>50.239234449760772</v>
          </cell>
          <cell r="Y219">
            <v>130.15113832026017</v>
          </cell>
          <cell r="Z219">
            <v>120.21437790383369</v>
          </cell>
          <cell r="AA219">
            <v>103.92156862745099</v>
          </cell>
          <cell r="AB219">
            <v>79.989094874591061</v>
          </cell>
          <cell r="AC219">
            <v>118.07751370426247</v>
          </cell>
          <cell r="AD219">
            <v>109.28976394567245</v>
          </cell>
          <cell r="AF219">
            <v>101.94655653347701</v>
          </cell>
          <cell r="AG219">
            <v>113.68363882496746</v>
          </cell>
        </row>
        <row r="220">
          <cell r="A220">
            <v>40396</v>
          </cell>
          <cell r="B220">
            <v>9.8400130000000008</v>
          </cell>
          <cell r="C220">
            <v>48.11</v>
          </cell>
          <cell r="D220">
            <v>67.316730000000007</v>
          </cell>
          <cell r="E220">
            <v>30.509868999999998</v>
          </cell>
          <cell r="F220">
            <v>75.5</v>
          </cell>
          <cell r="G220">
            <v>1.4840648000000001</v>
          </cell>
          <cell r="H220">
            <v>21.33</v>
          </cell>
          <cell r="I220">
            <v>17.91</v>
          </cell>
          <cell r="J220">
            <v>32.49</v>
          </cell>
          <cell r="K220">
            <v>5.4921002000000003</v>
          </cell>
          <cell r="L220">
            <v>2.15</v>
          </cell>
          <cell r="M220">
            <v>14.49</v>
          </cell>
          <cell r="N220">
            <v>9.5408679999999997</v>
          </cell>
          <cell r="O220">
            <v>11.383084</v>
          </cell>
          <cell r="Q220">
            <v>71.185750107456712</v>
          </cell>
          <cell r="R220">
            <v>79.678701556806885</v>
          </cell>
          <cell r="S220">
            <v>129.21342211077268</v>
          </cell>
          <cell r="T220">
            <v>111.60378139084735</v>
          </cell>
          <cell r="U220">
            <v>100.88188134687333</v>
          </cell>
          <cell r="V220">
            <v>143.69328284535911</v>
          </cell>
          <cell r="W220">
            <v>109.04907975460122</v>
          </cell>
          <cell r="X220">
            <v>50.408105826062474</v>
          </cell>
          <cell r="Y220">
            <v>124.31605127224029</v>
          </cell>
          <cell r="Z220">
            <v>120.44858603791255</v>
          </cell>
          <cell r="AA220">
            <v>105.3921568627451</v>
          </cell>
          <cell r="AB220">
            <v>79.007633587786259</v>
          </cell>
          <cell r="AC220">
            <v>116.73375391998249</v>
          </cell>
          <cell r="AD220">
            <v>107.90100025944203</v>
          </cell>
          <cell r="AF220">
            <v>102.07320272495535</v>
          </cell>
          <cell r="AG220">
            <v>112.31737708971227</v>
          </cell>
        </row>
        <row r="221">
          <cell r="A221">
            <v>40397</v>
          </cell>
          <cell r="B221">
            <v>9.8400130000000008</v>
          </cell>
          <cell r="C221">
            <v>48.11</v>
          </cell>
          <cell r="D221">
            <v>67.316730000000007</v>
          </cell>
          <cell r="E221">
            <v>30.509868999999998</v>
          </cell>
          <cell r="F221">
            <v>75.5</v>
          </cell>
          <cell r="G221">
            <v>1.4840648000000001</v>
          </cell>
          <cell r="H221">
            <v>21.33</v>
          </cell>
          <cell r="I221">
            <v>17.91</v>
          </cell>
          <cell r="J221">
            <v>32.49</v>
          </cell>
          <cell r="K221">
            <v>5.4921002000000003</v>
          </cell>
          <cell r="L221">
            <v>2.15</v>
          </cell>
          <cell r="M221">
            <v>14.49</v>
          </cell>
          <cell r="N221">
            <v>9.5408679999999997</v>
          </cell>
          <cell r="O221">
            <v>11.383084</v>
          </cell>
          <cell r="Q221">
            <v>71.185750107456712</v>
          </cell>
          <cell r="R221">
            <v>79.678701556806885</v>
          </cell>
          <cell r="S221">
            <v>129.21342211077268</v>
          </cell>
          <cell r="T221">
            <v>111.60378139084735</v>
          </cell>
          <cell r="U221">
            <v>100.88188134687333</v>
          </cell>
          <cell r="V221">
            <v>143.69328284535911</v>
          </cell>
          <cell r="W221">
            <v>109.04907975460122</v>
          </cell>
          <cell r="X221">
            <v>50.408105826062474</v>
          </cell>
          <cell r="Y221">
            <v>124.31605127224029</v>
          </cell>
          <cell r="Z221">
            <v>120.44858603791255</v>
          </cell>
          <cell r="AA221">
            <v>105.3921568627451</v>
          </cell>
          <cell r="AB221">
            <v>79.007633587786259</v>
          </cell>
          <cell r="AC221">
            <v>116.73375391998249</v>
          </cell>
          <cell r="AD221">
            <v>107.90100025944203</v>
          </cell>
          <cell r="AF221">
            <v>102.07320272495535</v>
          </cell>
          <cell r="AG221">
            <v>112.31737708971227</v>
          </cell>
        </row>
        <row r="222">
          <cell r="A222">
            <v>40398</v>
          </cell>
          <cell r="B222">
            <v>9.8400130000000008</v>
          </cell>
          <cell r="C222">
            <v>48.11</v>
          </cell>
          <cell r="D222">
            <v>67.316730000000007</v>
          </cell>
          <cell r="E222">
            <v>30.509868999999998</v>
          </cell>
          <cell r="F222">
            <v>75.5</v>
          </cell>
          <cell r="G222">
            <v>1.4840648000000001</v>
          </cell>
          <cell r="H222">
            <v>21.33</v>
          </cell>
          <cell r="I222">
            <v>17.91</v>
          </cell>
          <cell r="J222">
            <v>32.49</v>
          </cell>
          <cell r="K222">
            <v>5.4921002000000003</v>
          </cell>
          <cell r="L222">
            <v>2.15</v>
          </cell>
          <cell r="M222">
            <v>14.49</v>
          </cell>
          <cell r="N222">
            <v>9.5408679999999997</v>
          </cell>
          <cell r="O222">
            <v>11.383084</v>
          </cell>
          <cell r="Q222">
            <v>71.185750107456712</v>
          </cell>
          <cell r="R222">
            <v>79.678701556806885</v>
          </cell>
          <cell r="S222">
            <v>129.21342211077268</v>
          </cell>
          <cell r="T222">
            <v>111.60378139084735</v>
          </cell>
          <cell r="U222">
            <v>100.88188134687333</v>
          </cell>
          <cell r="V222">
            <v>143.69328284535911</v>
          </cell>
          <cell r="W222">
            <v>109.04907975460122</v>
          </cell>
          <cell r="X222">
            <v>50.408105826062474</v>
          </cell>
          <cell r="Y222">
            <v>124.31605127224029</v>
          </cell>
          <cell r="Z222">
            <v>120.44858603791255</v>
          </cell>
          <cell r="AA222">
            <v>105.3921568627451</v>
          </cell>
          <cell r="AB222">
            <v>79.007633587786259</v>
          </cell>
          <cell r="AC222">
            <v>116.73375391998249</v>
          </cell>
          <cell r="AD222">
            <v>107.90100025944203</v>
          </cell>
          <cell r="AF222">
            <v>102.07320272495535</v>
          </cell>
          <cell r="AG222">
            <v>112.31737708971227</v>
          </cell>
        </row>
        <row r="223">
          <cell r="A223">
            <v>40399</v>
          </cell>
          <cell r="B223">
            <v>10.006962</v>
          </cell>
          <cell r="C223">
            <v>48.38</v>
          </cell>
          <cell r="D223">
            <v>64.828316000000001</v>
          </cell>
          <cell r="E223">
            <v>30.525274</v>
          </cell>
          <cell r="F223">
            <v>75.41</v>
          </cell>
          <cell r="G223">
            <v>1.4837346</v>
          </cell>
          <cell r="H223">
            <v>21.47</v>
          </cell>
          <cell r="I223">
            <v>18.16</v>
          </cell>
          <cell r="J223">
            <v>32.755000000000003</v>
          </cell>
          <cell r="K223">
            <v>5.5024556999999996</v>
          </cell>
          <cell r="L223">
            <v>2.21</v>
          </cell>
          <cell r="M223">
            <v>14.54</v>
          </cell>
          <cell r="N223">
            <v>9.4157879999999992</v>
          </cell>
          <cell r="O223">
            <v>11.627243</v>
          </cell>
          <cell r="Q223">
            <v>72.393511702353962</v>
          </cell>
          <cell r="R223">
            <v>80.125869493209677</v>
          </cell>
          <cell r="S223">
            <v>124.43694992371968</v>
          </cell>
          <cell r="T223">
            <v>111.66013221465212</v>
          </cell>
          <cell r="U223">
            <v>100.7616247995724</v>
          </cell>
          <cell r="V223">
            <v>143.66131151769503</v>
          </cell>
          <cell r="W223">
            <v>109.76482617586912</v>
          </cell>
          <cell r="X223">
            <v>51.111736560652965</v>
          </cell>
          <cell r="Y223">
            <v>125.33001721828964</v>
          </cell>
          <cell r="Z223">
            <v>120.67569502851609</v>
          </cell>
          <cell r="AA223">
            <v>108.33333333333333</v>
          </cell>
          <cell r="AB223">
            <v>79.280261723009815</v>
          </cell>
          <cell r="AC223">
            <v>115.20338394313012</v>
          </cell>
          <cell r="AD223">
            <v>110.21539944355989</v>
          </cell>
          <cell r="AF223">
            <v>102.29460580757281</v>
          </cell>
          <cell r="AG223">
            <v>112.709391693345</v>
          </cell>
        </row>
        <row r="224">
          <cell r="A224">
            <v>40400</v>
          </cell>
          <cell r="B224">
            <v>9.6519860000000008</v>
          </cell>
          <cell r="C224">
            <v>48.8</v>
          </cell>
          <cell r="D224">
            <v>64.076430000000002</v>
          </cell>
          <cell r="E224">
            <v>32.609076999999999</v>
          </cell>
          <cell r="F224">
            <v>76.540000000000006</v>
          </cell>
          <cell r="G224">
            <v>1.4373640999999999</v>
          </cell>
          <cell r="H224">
            <v>20.93</v>
          </cell>
          <cell r="I224">
            <v>17.93</v>
          </cell>
          <cell r="J224">
            <v>32.130000000000003</v>
          </cell>
          <cell r="K224">
            <v>5.4621881999999999</v>
          </cell>
          <cell r="L224">
            <v>2.15</v>
          </cell>
          <cell r="M224">
            <v>14.58</v>
          </cell>
          <cell r="N224">
            <v>9.3675490000000003</v>
          </cell>
          <cell r="O224">
            <v>11.479506000000001</v>
          </cell>
          <cell r="Q224">
            <v>69.825503628569464</v>
          </cell>
          <cell r="R224">
            <v>80.821464060947321</v>
          </cell>
          <cell r="S224">
            <v>122.99371637542966</v>
          </cell>
          <cell r="T224">
            <v>119.28259347378084</v>
          </cell>
          <cell r="U224">
            <v>102.27151256012827</v>
          </cell>
          <cell r="V224">
            <v>139.17152820622456</v>
          </cell>
          <cell r="W224">
            <v>107.00408997955012</v>
          </cell>
          <cell r="X224">
            <v>50.464396284829718</v>
          </cell>
          <cell r="Y224">
            <v>122.93858810024871</v>
          </cell>
          <cell r="Z224">
            <v>119.79257868655976</v>
          </cell>
          <cell r="AA224">
            <v>105.3921568627451</v>
          </cell>
          <cell r="AB224">
            <v>79.49836423118866</v>
          </cell>
          <cell r="AC224">
            <v>114.61317353928155</v>
          </cell>
          <cell r="AD224">
            <v>108.81499072520826</v>
          </cell>
          <cell r="AF224">
            <v>101.62137437085018</v>
          </cell>
          <cell r="AG224">
            <v>111.7140821322449</v>
          </cell>
        </row>
        <row r="225">
          <cell r="A225">
            <v>40401</v>
          </cell>
          <cell r="B225">
            <v>9.2715449999999997</v>
          </cell>
          <cell r="C225">
            <v>47.34</v>
          </cell>
          <cell r="D225">
            <v>63.203564</v>
          </cell>
          <cell r="E225">
            <v>33.337242000000003</v>
          </cell>
          <cell r="F225">
            <v>74.94</v>
          </cell>
          <cell r="G225">
            <v>1.4297236</v>
          </cell>
          <cell r="H225">
            <v>19.329999999999998</v>
          </cell>
          <cell r="I225">
            <v>17.18</v>
          </cell>
          <cell r="J225">
            <v>31.664999999999999</v>
          </cell>
          <cell r="K225">
            <v>5.4369063000000004</v>
          </cell>
          <cell r="L225">
            <v>2.06</v>
          </cell>
          <cell r="M225">
            <v>14.18</v>
          </cell>
          <cell r="N225">
            <v>9.0288360000000001</v>
          </cell>
          <cell r="O225">
            <v>11.359405000000001</v>
          </cell>
          <cell r="Q225">
            <v>67.073273732467598</v>
          </cell>
          <cell r="R225">
            <v>78.403444849287851</v>
          </cell>
          <cell r="S225">
            <v>121.31826358822295</v>
          </cell>
          <cell r="T225">
            <v>121.94618955400219</v>
          </cell>
          <cell r="U225">
            <v>100.1336183858899</v>
          </cell>
          <cell r="V225">
            <v>138.43174344239216</v>
          </cell>
          <cell r="W225">
            <v>98.824130879345603</v>
          </cell>
          <cell r="X225">
            <v>48.353504081058254</v>
          </cell>
          <cell r="Y225">
            <v>121.15936483642625</v>
          </cell>
          <cell r="Z225">
            <v>119.23811518508325</v>
          </cell>
          <cell r="AA225">
            <v>100.98039215686273</v>
          </cell>
          <cell r="AB225">
            <v>77.317339149400226</v>
          </cell>
          <cell r="AC225">
            <v>110.46897617783613</v>
          </cell>
          <cell r="AD225">
            <v>107.67654546448988</v>
          </cell>
          <cell r="AF225">
            <v>99.431614986703252</v>
          </cell>
          <cell r="AG225">
            <v>109.072760821163</v>
          </cell>
        </row>
        <row r="226">
          <cell r="A226">
            <v>40402</v>
          </cell>
          <cell r="B226">
            <v>9.1057100000000002</v>
          </cell>
          <cell r="C226">
            <v>47.41</v>
          </cell>
          <cell r="D226">
            <v>62.947234999999999</v>
          </cell>
          <cell r="E226">
            <v>32.718597000000003</v>
          </cell>
          <cell r="F226">
            <v>75.42</v>
          </cell>
          <cell r="G226">
            <v>1.4023496</v>
          </cell>
          <cell r="H226">
            <v>19.64</v>
          </cell>
          <cell r="I226">
            <v>17.739999999999998</v>
          </cell>
          <cell r="J226">
            <v>31.045000000000002</v>
          </cell>
          <cell r="K226">
            <v>5.3631463000000004</v>
          </cell>
          <cell r="L226">
            <v>2.0099</v>
          </cell>
          <cell r="M226">
            <v>14.25</v>
          </cell>
          <cell r="N226">
            <v>9.2355520000000002</v>
          </cell>
          <cell r="O226">
            <v>11.524656</v>
          </cell>
          <cell r="Q226">
            <v>65.873571164079721</v>
          </cell>
          <cell r="R226">
            <v>78.519377277244104</v>
          </cell>
          <cell r="S226">
            <v>120.82624403712128</v>
          </cell>
          <cell r="T226">
            <v>119.68321289754584</v>
          </cell>
          <cell r="U226">
            <v>100.77498663816141</v>
          </cell>
          <cell r="V226">
            <v>135.78127971290485</v>
          </cell>
          <cell r="W226">
            <v>100.40899795501024</v>
          </cell>
          <cell r="X226">
            <v>49.929636926540944</v>
          </cell>
          <cell r="Y226">
            <v>118.78706715132962</v>
          </cell>
          <cell r="Z226">
            <v>117.62046667492744</v>
          </cell>
          <cell r="AA226">
            <v>98.524509803921561</v>
          </cell>
          <cell r="AB226">
            <v>77.69901853871319</v>
          </cell>
          <cell r="AC226">
            <v>112.99817317283942</v>
          </cell>
          <cell r="AD226">
            <v>109.24297053821093</v>
          </cell>
          <cell r="AF226">
            <v>98.702364064791709</v>
          </cell>
          <cell r="AG226">
            <v>111.12057185552517</v>
          </cell>
        </row>
        <row r="227">
          <cell r="A227">
            <v>40403</v>
          </cell>
          <cell r="B227">
            <v>9.2080819999999992</v>
          </cell>
          <cell r="C227">
            <v>47.36</v>
          </cell>
          <cell r="D227">
            <v>63.115229999999997</v>
          </cell>
          <cell r="E227">
            <v>32.171399999999998</v>
          </cell>
          <cell r="F227">
            <v>75.010000000000005</v>
          </cell>
          <cell r="G227">
            <v>1.4381098999999999</v>
          </cell>
          <cell r="H227">
            <v>19.43</v>
          </cell>
          <cell r="I227">
            <v>17.21</v>
          </cell>
          <cell r="J227">
            <v>31.375</v>
          </cell>
          <cell r="K227">
            <v>5.3975315000000004</v>
          </cell>
          <cell r="L227">
            <v>2.0099999999999998</v>
          </cell>
          <cell r="M227">
            <v>13.74</v>
          </cell>
          <cell r="N227">
            <v>8.9215140000000002</v>
          </cell>
          <cell r="O227">
            <v>11.547148999999999</v>
          </cell>
          <cell r="Q227">
            <v>66.614162422444977</v>
          </cell>
          <cell r="R227">
            <v>78.436568400132487</v>
          </cell>
          <cell r="S227">
            <v>121.14870784140142</v>
          </cell>
          <cell r="T227">
            <v>117.68158993529295</v>
          </cell>
          <cell r="U227">
            <v>100.22715125601283</v>
          </cell>
          <cell r="V227">
            <v>139.24373964223869</v>
          </cell>
          <cell r="W227">
            <v>99.335378323108387</v>
          </cell>
          <cell r="X227">
            <v>48.437939769209123</v>
          </cell>
          <cell r="Y227">
            <v>120.04974172565524</v>
          </cell>
          <cell r="Z227">
            <v>118.37457686407345</v>
          </cell>
          <cell r="AA227">
            <v>98.52941176470587</v>
          </cell>
          <cell r="AB227">
            <v>74.918211559432933</v>
          </cell>
          <cell r="AC227">
            <v>109.15587762766225</v>
          </cell>
          <cell r="AD227">
            <v>109.45618316133094</v>
          </cell>
          <cell r="AF227">
            <v>98.583098291975702</v>
          </cell>
          <cell r="AG227">
            <v>109.30603039449659</v>
          </cell>
        </row>
        <row r="228">
          <cell r="A228">
            <v>40404</v>
          </cell>
          <cell r="B228">
            <v>9.2080819999999992</v>
          </cell>
          <cell r="C228">
            <v>47.36</v>
          </cell>
          <cell r="D228">
            <v>63.115229999999997</v>
          </cell>
          <cell r="E228">
            <v>32.171399999999998</v>
          </cell>
          <cell r="F228">
            <v>75.010000000000005</v>
          </cell>
          <cell r="G228">
            <v>1.4381098999999999</v>
          </cell>
          <cell r="H228">
            <v>19.43</v>
          </cell>
          <cell r="I228">
            <v>17.21</v>
          </cell>
          <cell r="J228">
            <v>31.375</v>
          </cell>
          <cell r="K228">
            <v>5.3975315000000004</v>
          </cell>
          <cell r="L228">
            <v>2.0099999999999998</v>
          </cell>
          <cell r="M228">
            <v>13.74</v>
          </cell>
          <cell r="N228">
            <v>8.9215140000000002</v>
          </cell>
          <cell r="O228">
            <v>11.547148999999999</v>
          </cell>
          <cell r="Q228">
            <v>66.614162422444977</v>
          </cell>
          <cell r="R228">
            <v>78.436568400132487</v>
          </cell>
          <cell r="S228">
            <v>121.14870784140142</v>
          </cell>
          <cell r="T228">
            <v>117.68158993529295</v>
          </cell>
          <cell r="U228">
            <v>100.22715125601283</v>
          </cell>
          <cell r="V228">
            <v>139.24373964223869</v>
          </cell>
          <cell r="W228">
            <v>99.335378323108387</v>
          </cell>
          <cell r="X228">
            <v>48.437939769209123</v>
          </cell>
          <cell r="Y228">
            <v>120.04974172565524</v>
          </cell>
          <cell r="Z228">
            <v>118.37457686407345</v>
          </cell>
          <cell r="AA228">
            <v>98.52941176470587</v>
          </cell>
          <cell r="AB228">
            <v>74.918211559432933</v>
          </cell>
          <cell r="AC228">
            <v>109.15587762766225</v>
          </cell>
          <cell r="AD228">
            <v>109.45618316133094</v>
          </cell>
          <cell r="AF228">
            <v>98.583098291975702</v>
          </cell>
          <cell r="AG228">
            <v>109.30603039449659</v>
          </cell>
        </row>
        <row r="229">
          <cell r="A229">
            <v>40405</v>
          </cell>
          <cell r="B229">
            <v>9.2080819999999992</v>
          </cell>
          <cell r="C229">
            <v>47.36</v>
          </cell>
          <cell r="D229">
            <v>63.115229999999997</v>
          </cell>
          <cell r="E229">
            <v>32.171399999999998</v>
          </cell>
          <cell r="F229">
            <v>75.010000000000005</v>
          </cell>
          <cell r="G229">
            <v>1.4381098999999999</v>
          </cell>
          <cell r="H229">
            <v>19.43</v>
          </cell>
          <cell r="I229">
            <v>17.21</v>
          </cell>
          <cell r="J229">
            <v>31.375</v>
          </cell>
          <cell r="K229">
            <v>5.3975315000000004</v>
          </cell>
          <cell r="L229">
            <v>2.0099999999999998</v>
          </cell>
          <cell r="M229">
            <v>13.74</v>
          </cell>
          <cell r="N229">
            <v>8.9215140000000002</v>
          </cell>
          <cell r="O229">
            <v>11.547148999999999</v>
          </cell>
          <cell r="Q229">
            <v>66.614162422444977</v>
          </cell>
          <cell r="R229">
            <v>78.436568400132487</v>
          </cell>
          <cell r="S229">
            <v>121.14870784140142</v>
          </cell>
          <cell r="T229">
            <v>117.68158993529295</v>
          </cell>
          <cell r="U229">
            <v>100.22715125601283</v>
          </cell>
          <cell r="V229">
            <v>139.24373964223869</v>
          </cell>
          <cell r="W229">
            <v>99.335378323108387</v>
          </cell>
          <cell r="X229">
            <v>48.437939769209123</v>
          </cell>
          <cell r="Y229">
            <v>120.04974172565524</v>
          </cell>
          <cell r="Z229">
            <v>118.37457686407345</v>
          </cell>
          <cell r="AA229">
            <v>98.52941176470587</v>
          </cell>
          <cell r="AB229">
            <v>74.918211559432933</v>
          </cell>
          <cell r="AC229">
            <v>109.15587762766225</v>
          </cell>
          <cell r="AD229">
            <v>109.45618316133094</v>
          </cell>
          <cell r="AF229">
            <v>98.583098291975702</v>
          </cell>
          <cell r="AG229">
            <v>109.30603039449659</v>
          </cell>
        </row>
        <row r="230">
          <cell r="A230">
            <v>40406</v>
          </cell>
          <cell r="B230">
            <v>9.1187349999999991</v>
          </cell>
          <cell r="C230">
            <v>47.08</v>
          </cell>
          <cell r="D230">
            <v>62.917400000000001</v>
          </cell>
          <cell r="E230">
            <v>33.591095000000003</v>
          </cell>
          <cell r="F230">
            <v>74.86</v>
          </cell>
          <cell r="G230">
            <v>1.4175542999999999</v>
          </cell>
          <cell r="H230">
            <v>19.57</v>
          </cell>
          <cell r="I230">
            <v>17</v>
          </cell>
          <cell r="J230">
            <v>31.405000000000001</v>
          </cell>
          <cell r="K230">
            <v>5.4013723999999996</v>
          </cell>
          <cell r="L230">
            <v>2</v>
          </cell>
          <cell r="M230">
            <v>13.85</v>
          </cell>
          <cell r="N230">
            <v>8.9442199999999996</v>
          </cell>
          <cell r="O230">
            <v>11.405723999999999</v>
          </cell>
          <cell r="Q230">
            <v>65.9677981122707</v>
          </cell>
          <cell r="R230">
            <v>77.972838688307377</v>
          </cell>
          <cell r="S230">
            <v>120.76897621605103</v>
          </cell>
          <cell r="T230">
            <v>122.87477285003045</v>
          </cell>
          <cell r="U230">
            <v>100.02672367717797</v>
          </cell>
          <cell r="V230">
            <v>137.25346155946491</v>
          </cell>
          <cell r="W230">
            <v>100.0511247443763</v>
          </cell>
          <cell r="X230">
            <v>47.846889952153113</v>
          </cell>
          <cell r="Y230">
            <v>120.16453032332122</v>
          </cell>
          <cell r="Z230">
            <v>118.4588125766908</v>
          </cell>
          <cell r="AA230">
            <v>98.039215686274503</v>
          </cell>
          <cell r="AB230">
            <v>75.517993456924742</v>
          </cell>
          <cell r="AC230">
            <v>109.43368847427568</v>
          </cell>
          <cell r="AD230">
            <v>108.11560630520904</v>
          </cell>
          <cell r="AF230">
            <v>98.745261486920256</v>
          </cell>
          <cell r="AG230">
            <v>108.77464738974237</v>
          </cell>
        </row>
        <row r="231">
          <cell r="A231">
            <v>40407</v>
          </cell>
          <cell r="B231">
            <v>9.2915770000000002</v>
          </cell>
          <cell r="C231">
            <v>47.7</v>
          </cell>
          <cell r="D231">
            <v>63.573684999999998</v>
          </cell>
          <cell r="E231">
            <v>33.329436999999999</v>
          </cell>
          <cell r="F231">
            <v>76.069999999999993</v>
          </cell>
          <cell r="G231">
            <v>1.4321041999999999</v>
          </cell>
          <cell r="H231">
            <v>19.46</v>
          </cell>
          <cell r="I231">
            <v>17.48</v>
          </cell>
          <cell r="J231">
            <v>32.094999999999999</v>
          </cell>
          <cell r="K231">
            <v>5.4682919999999999</v>
          </cell>
          <cell r="L231">
            <v>2.0099999999999998</v>
          </cell>
          <cell r="M231">
            <v>14.07</v>
          </cell>
          <cell r="N231">
            <v>9.3108269999999997</v>
          </cell>
          <cell r="O231">
            <v>11.624254000000001</v>
          </cell>
          <cell r="Q231">
            <v>67.218191523343734</v>
          </cell>
          <cell r="R231">
            <v>78.99966876449156</v>
          </cell>
          <cell r="S231">
            <v>122.02870512341133</v>
          </cell>
          <cell r="T231">
            <v>121.91763920153242</v>
          </cell>
          <cell r="U231">
            <v>101.64350614644573</v>
          </cell>
          <cell r="V231">
            <v>138.66224296582379</v>
          </cell>
          <cell r="W231">
            <v>99.48875255623723</v>
          </cell>
          <cell r="X231">
            <v>49.19786096256685</v>
          </cell>
          <cell r="Y231">
            <v>122.80466806963841</v>
          </cell>
          <cell r="Z231">
            <v>119.9264426097741</v>
          </cell>
          <cell r="AA231">
            <v>98.52941176470587</v>
          </cell>
          <cell r="AB231">
            <v>76.717557251908403</v>
          </cell>
          <cell r="AC231">
            <v>113.91917253330921</v>
          </cell>
          <cell r="AD231">
            <v>110.18706651640453</v>
          </cell>
          <cell r="AF231">
            <v>99.761220578323289</v>
          </cell>
          <cell r="AG231">
            <v>112.05311952485687</v>
          </cell>
        </row>
        <row r="232">
          <cell r="A232">
            <v>40408</v>
          </cell>
          <cell r="B232">
            <v>9.3110490000000006</v>
          </cell>
          <cell r="C232">
            <v>47.62</v>
          </cell>
          <cell r="D232">
            <v>63.620387999999998</v>
          </cell>
          <cell r="E232">
            <v>32.817810000000001</v>
          </cell>
          <cell r="F232">
            <v>76</v>
          </cell>
          <cell r="G232">
            <v>1.4504014999999999</v>
          </cell>
          <cell r="H232">
            <v>19.5</v>
          </cell>
          <cell r="I232">
            <v>17.170000000000002</v>
          </cell>
          <cell r="J232">
            <v>31.79</v>
          </cell>
          <cell r="K232">
            <v>5.4284499999999998</v>
          </cell>
          <cell r="L232">
            <v>2.09</v>
          </cell>
          <cell r="M232">
            <v>14.12</v>
          </cell>
          <cell r="N232">
            <v>9.5819310000000009</v>
          </cell>
          <cell r="O232">
            <v>12.023042999999999</v>
          </cell>
          <cell r="Q232">
            <v>67.359058098021279</v>
          </cell>
          <cell r="R232">
            <v>78.867174561112947</v>
          </cell>
          <cell r="S232">
            <v>122.11835080960019</v>
          </cell>
          <cell r="T232">
            <v>120.04612976104106</v>
          </cell>
          <cell r="U232">
            <v>101.54997327632283</v>
          </cell>
          <cell r="V232">
            <v>140.43386311624201</v>
          </cell>
          <cell r="W232">
            <v>99.693251533742327</v>
          </cell>
          <cell r="X232">
            <v>48.325358851674643</v>
          </cell>
          <cell r="Y232">
            <v>121.63765066003442</v>
          </cell>
          <cell r="Z232">
            <v>119.052658011867</v>
          </cell>
          <cell r="AA232">
            <v>102.45098039215685</v>
          </cell>
          <cell r="AB232">
            <v>76.990185387131945</v>
          </cell>
          <cell r="AC232">
            <v>117.23616503574432</v>
          </cell>
          <cell r="AD232">
            <v>113.96721361823235</v>
          </cell>
          <cell r="AF232">
            <v>99.877052871578954</v>
          </cell>
          <cell r="AG232">
            <v>115.60168932698834</v>
          </cell>
        </row>
        <row r="233">
          <cell r="A233">
            <v>40409</v>
          </cell>
          <cell r="B233">
            <v>9.2415599999999998</v>
          </cell>
          <cell r="C233">
            <v>46.26</v>
          </cell>
          <cell r="D233">
            <v>64.667839999999998</v>
          </cell>
          <cell r="E233">
            <v>32.992355000000003</v>
          </cell>
          <cell r="F233">
            <v>74.95</v>
          </cell>
          <cell r="G233">
            <v>1.4484186999999999</v>
          </cell>
          <cell r="H233">
            <v>19.12</v>
          </cell>
          <cell r="I233">
            <v>17.170000000000002</v>
          </cell>
          <cell r="J233">
            <v>31.715</v>
          </cell>
          <cell r="K233">
            <v>5.4894150000000002</v>
          </cell>
          <cell r="L233">
            <v>2.0598999999999998</v>
          </cell>
          <cell r="M233">
            <v>13.66</v>
          </cell>
          <cell r="N233">
            <v>10.151709</v>
          </cell>
          <cell r="O233">
            <v>13.140508000000001</v>
          </cell>
          <cell r="Q233">
            <v>66.856352807975711</v>
          </cell>
          <cell r="R233">
            <v>76.614773103676697</v>
          </cell>
          <cell r="S233">
            <v>124.12891872365026</v>
          </cell>
          <cell r="T233">
            <v>120.68460782277464</v>
          </cell>
          <cell r="U233">
            <v>100.14698022447888</v>
          </cell>
          <cell r="V233">
            <v>140.24188023164979</v>
          </cell>
          <cell r="W233">
            <v>97.750511247443768</v>
          </cell>
          <cell r="X233">
            <v>48.325358851674643</v>
          </cell>
          <cell r="Y233">
            <v>121.35067916586952</v>
          </cell>
          <cell r="Z233">
            <v>120.3896962632451</v>
          </cell>
          <cell r="AA233">
            <v>100.97549019607843</v>
          </cell>
          <cell r="AB233">
            <v>74.482006543075258</v>
          </cell>
          <cell r="AC233">
            <v>124.20747255629902</v>
          </cell>
          <cell r="AD233">
            <v>124.55973768771275</v>
          </cell>
          <cell r="AF233">
            <v>99.328937931799388</v>
          </cell>
          <cell r="AG233">
            <v>124.38360512200589</v>
          </cell>
        </row>
        <row r="234">
          <cell r="A234">
            <v>40410</v>
          </cell>
          <cell r="B234">
            <v>9.0378039999999995</v>
          </cell>
          <cell r="C234">
            <v>46.38</v>
          </cell>
          <cell r="D234">
            <v>63.214370000000002</v>
          </cell>
          <cell r="E234">
            <v>32.645206000000002</v>
          </cell>
          <cell r="F234">
            <v>75.760000000000005</v>
          </cell>
          <cell r="G234">
            <v>1.4355652000000001</v>
          </cell>
          <cell r="H234">
            <v>19.100000000000001</v>
          </cell>
          <cell r="I234">
            <v>17.28</v>
          </cell>
          <cell r="J234">
            <v>31.385000000000002</v>
          </cell>
          <cell r="K234">
            <v>5.4333359999999997</v>
          </cell>
          <cell r="L234">
            <v>1.96</v>
          </cell>
          <cell r="M234">
            <v>13.36</v>
          </cell>
          <cell r="N234">
            <v>10.402494000000001</v>
          </cell>
          <cell r="O234">
            <v>12.641723000000001</v>
          </cell>
          <cell r="Q234">
            <v>65.382317794109895</v>
          </cell>
          <cell r="R234">
            <v>76.813514408744624</v>
          </cell>
          <cell r="S234">
            <v>121.33900553809679</v>
          </cell>
          <cell r="T234">
            <v>119.41475179336818</v>
          </cell>
          <cell r="U234">
            <v>101.22928915018707</v>
          </cell>
          <cell r="V234">
            <v>138.99735127910486</v>
          </cell>
          <cell r="W234">
            <v>97.64826175869122</v>
          </cell>
          <cell r="X234">
            <v>48.634956374894458</v>
          </cell>
          <cell r="Y234">
            <v>120.08800459154389</v>
          </cell>
          <cell r="Z234">
            <v>119.1598140669188</v>
          </cell>
          <cell r="AA234">
            <v>96.078431372549005</v>
          </cell>
          <cell r="AB234">
            <v>72.846237731733908</v>
          </cell>
          <cell r="AC234">
            <v>127.27585946583628</v>
          </cell>
          <cell r="AD234">
            <v>119.8317219395723</v>
          </cell>
          <cell r="AF234">
            <v>98.13599465499523</v>
          </cell>
          <cell r="AG234">
            <v>123.55379070270429</v>
          </cell>
        </row>
        <row r="235">
          <cell r="A235">
            <v>40411</v>
          </cell>
          <cell r="B235">
            <v>9.0378039999999995</v>
          </cell>
          <cell r="C235">
            <v>46.38</v>
          </cell>
          <cell r="D235">
            <v>63.214370000000002</v>
          </cell>
          <cell r="E235">
            <v>32.645206000000002</v>
          </cell>
          <cell r="F235">
            <v>75.760000000000005</v>
          </cell>
          <cell r="G235">
            <v>1.4355652000000001</v>
          </cell>
          <cell r="H235">
            <v>19.100000000000001</v>
          </cell>
          <cell r="I235">
            <v>17.28</v>
          </cell>
          <cell r="J235">
            <v>31.385000000000002</v>
          </cell>
          <cell r="K235">
            <v>5.4333359999999997</v>
          </cell>
          <cell r="L235">
            <v>1.96</v>
          </cell>
          <cell r="M235">
            <v>13.36</v>
          </cell>
          <cell r="N235">
            <v>10.402494000000001</v>
          </cell>
          <cell r="O235">
            <v>12.641723000000001</v>
          </cell>
          <cell r="Q235">
            <v>65.382317794109895</v>
          </cell>
          <cell r="R235">
            <v>76.813514408744624</v>
          </cell>
          <cell r="S235">
            <v>121.33900553809679</v>
          </cell>
          <cell r="T235">
            <v>119.41475179336818</v>
          </cell>
          <cell r="U235">
            <v>101.22928915018707</v>
          </cell>
          <cell r="V235">
            <v>138.99735127910486</v>
          </cell>
          <cell r="W235">
            <v>97.64826175869122</v>
          </cell>
          <cell r="X235">
            <v>48.634956374894458</v>
          </cell>
          <cell r="Y235">
            <v>120.08800459154389</v>
          </cell>
          <cell r="Z235">
            <v>119.1598140669188</v>
          </cell>
          <cell r="AA235">
            <v>96.078431372549005</v>
          </cell>
          <cell r="AB235">
            <v>72.846237731733908</v>
          </cell>
          <cell r="AC235">
            <v>127.27585946583628</v>
          </cell>
          <cell r="AD235">
            <v>119.8317219395723</v>
          </cell>
          <cell r="AF235">
            <v>98.13599465499523</v>
          </cell>
          <cell r="AG235">
            <v>123.55379070270429</v>
          </cell>
        </row>
        <row r="236">
          <cell r="A236">
            <v>40412</v>
          </cell>
          <cell r="B236">
            <v>9.0378039999999995</v>
          </cell>
          <cell r="C236">
            <v>46.38</v>
          </cell>
          <cell r="D236">
            <v>63.214370000000002</v>
          </cell>
          <cell r="E236">
            <v>32.645206000000002</v>
          </cell>
          <cell r="F236">
            <v>75.760000000000005</v>
          </cell>
          <cell r="G236">
            <v>1.4355652000000001</v>
          </cell>
          <cell r="H236">
            <v>19.100000000000001</v>
          </cell>
          <cell r="I236">
            <v>17.28</v>
          </cell>
          <cell r="J236">
            <v>31.385000000000002</v>
          </cell>
          <cell r="K236">
            <v>5.4333359999999997</v>
          </cell>
          <cell r="L236">
            <v>1.96</v>
          </cell>
          <cell r="M236">
            <v>13.36</v>
          </cell>
          <cell r="N236">
            <v>10.402494000000001</v>
          </cell>
          <cell r="O236">
            <v>12.641723000000001</v>
          </cell>
          <cell r="Q236">
            <v>65.382317794109895</v>
          </cell>
          <cell r="R236">
            <v>76.813514408744624</v>
          </cell>
          <cell r="S236">
            <v>121.33900553809679</v>
          </cell>
          <cell r="T236">
            <v>119.41475179336818</v>
          </cell>
          <cell r="U236">
            <v>101.22928915018707</v>
          </cell>
          <cell r="V236">
            <v>138.99735127910486</v>
          </cell>
          <cell r="W236">
            <v>97.64826175869122</v>
          </cell>
          <cell r="X236">
            <v>48.634956374894458</v>
          </cell>
          <cell r="Y236">
            <v>120.08800459154389</v>
          </cell>
          <cell r="Z236">
            <v>119.1598140669188</v>
          </cell>
          <cell r="AA236">
            <v>96.078431372549005</v>
          </cell>
          <cell r="AB236">
            <v>72.846237731733908</v>
          </cell>
          <cell r="AC236">
            <v>127.27585946583628</v>
          </cell>
          <cell r="AD236">
            <v>119.8317219395723</v>
          </cell>
          <cell r="AF236">
            <v>98.13599465499523</v>
          </cell>
          <cell r="AG236">
            <v>123.55379070270429</v>
          </cell>
        </row>
        <row r="237">
          <cell r="A237">
            <v>40413</v>
          </cell>
          <cell r="B237">
            <v>9.3134689999999996</v>
          </cell>
          <cell r="C237">
            <v>46.19</v>
          </cell>
          <cell r="D237">
            <v>62.918182000000002</v>
          </cell>
          <cell r="E237">
            <v>32.914659999999998</v>
          </cell>
          <cell r="F237">
            <v>75.61</v>
          </cell>
          <cell r="G237">
            <v>1.4660921</v>
          </cell>
          <cell r="H237">
            <v>18.77</v>
          </cell>
          <cell r="I237">
            <v>17.18</v>
          </cell>
          <cell r="J237">
            <v>31.355</v>
          </cell>
          <cell r="K237">
            <v>5.4559245000000001</v>
          </cell>
          <cell r="L237">
            <v>1.94</v>
          </cell>
          <cell r="M237">
            <v>13.04</v>
          </cell>
          <cell r="N237">
            <v>10.440901</v>
          </cell>
          <cell r="O237">
            <v>12.370196999999999</v>
          </cell>
          <cell r="Q237">
            <v>67.376565139450989</v>
          </cell>
          <cell r="R237">
            <v>76.49884067572043</v>
          </cell>
          <cell r="S237">
            <v>120.77047725295658</v>
          </cell>
          <cell r="T237">
            <v>120.40040287272514</v>
          </cell>
          <cell r="U237">
            <v>101.02886157135219</v>
          </cell>
          <cell r="V237">
            <v>141.95309180747802</v>
          </cell>
          <cell r="W237">
            <v>95.961145194274039</v>
          </cell>
          <cell r="X237">
            <v>48.353504081058254</v>
          </cell>
          <cell r="Y237">
            <v>119.97321599387793</v>
          </cell>
          <cell r="Z237">
            <v>119.65520795753233</v>
          </cell>
          <cell r="AA237">
            <v>95.098039215686271</v>
          </cell>
          <cell r="AB237">
            <v>71.101417666303163</v>
          </cell>
          <cell r="AC237">
            <v>127.74577407809218</v>
          </cell>
          <cell r="AD237">
            <v>117.25790916647448</v>
          </cell>
          <cell r="AF237">
            <v>98.180897452367944</v>
          </cell>
          <cell r="AG237">
            <v>122.50184162228334</v>
          </cell>
        </row>
        <row r="238">
          <cell r="A238">
            <v>40414</v>
          </cell>
          <cell r="B238">
            <v>9.5612399999999997</v>
          </cell>
          <cell r="C238">
            <v>45.12</v>
          </cell>
          <cell r="D238">
            <v>63.218043999999999</v>
          </cell>
          <cell r="E238">
            <v>33.728194999999999</v>
          </cell>
          <cell r="F238">
            <v>75.53</v>
          </cell>
          <cell r="G238">
            <v>1.506799</v>
          </cell>
          <cell r="H238">
            <v>18.510000000000002</v>
          </cell>
          <cell r="I238">
            <v>17.34</v>
          </cell>
          <cell r="J238">
            <v>30.43</v>
          </cell>
          <cell r="K238">
            <v>5.4091829999999996</v>
          </cell>
          <cell r="L238">
            <v>1.9</v>
          </cell>
          <cell r="M238">
            <v>12.92</v>
          </cell>
          <cell r="N238">
            <v>10.322399000000001</v>
          </cell>
          <cell r="O238">
            <v>11.736425000000001</v>
          </cell>
          <cell r="Q238">
            <v>69.16901851221327</v>
          </cell>
          <cell r="R238">
            <v>74.726730705531637</v>
          </cell>
          <cell r="S238">
            <v>121.34605772427449</v>
          </cell>
          <cell r="T238">
            <v>123.3762787210876</v>
          </cell>
          <cell r="U238">
            <v>100.9219668626403</v>
          </cell>
          <cell r="V238">
            <v>145.8945019773424</v>
          </cell>
          <cell r="W238">
            <v>94.631901840490812</v>
          </cell>
          <cell r="X238">
            <v>48.803827751196174</v>
          </cell>
          <cell r="Y238">
            <v>116.43390089917733</v>
          </cell>
          <cell r="Z238">
            <v>118.63010874607018</v>
          </cell>
          <cell r="AA238">
            <v>93.137254901960773</v>
          </cell>
          <cell r="AB238">
            <v>70.447110141766629</v>
          </cell>
          <cell r="AC238">
            <v>126.29588678198603</v>
          </cell>
          <cell r="AD238">
            <v>111.2503427867107</v>
          </cell>
          <cell r="AF238">
            <v>98.126554898645963</v>
          </cell>
          <cell r="AG238">
            <v>118.77311478434837</v>
          </cell>
        </row>
        <row r="239">
          <cell r="A239">
            <v>40415</v>
          </cell>
          <cell r="B239">
            <v>9.6629500000000004</v>
          </cell>
          <cell r="C239">
            <v>45.38</v>
          </cell>
          <cell r="D239">
            <v>62.876730000000002</v>
          </cell>
          <cell r="E239">
            <v>33.849426000000001</v>
          </cell>
          <cell r="F239">
            <v>76.12</v>
          </cell>
          <cell r="G239">
            <v>1.5056921999999999</v>
          </cell>
          <cell r="H239">
            <v>19.190000000000001</v>
          </cell>
          <cell r="I239">
            <v>17.79</v>
          </cell>
          <cell r="J239">
            <v>30.335000000000001</v>
          </cell>
          <cell r="K239">
            <v>5.3761140000000003</v>
          </cell>
          <cell r="L239">
            <v>1.91</v>
          </cell>
          <cell r="M239">
            <v>13.15</v>
          </cell>
          <cell r="N239">
            <v>10.421373000000001</v>
          </cell>
          <cell r="O239">
            <v>12.200632000000001</v>
          </cell>
          <cell r="Q239">
            <v>69.90482065428661</v>
          </cell>
          <cell r="R239">
            <v>75.157336866512097</v>
          </cell>
          <cell r="S239">
            <v>120.69091078005548</v>
          </cell>
          <cell r="T239">
            <v>123.81973647640585</v>
          </cell>
          <cell r="U239">
            <v>101.7103153393907</v>
          </cell>
          <cell r="V239">
            <v>145.78733703046592</v>
          </cell>
          <cell r="W239">
            <v>98.108384458077722</v>
          </cell>
          <cell r="X239">
            <v>50.070363073459049</v>
          </cell>
          <cell r="Y239">
            <v>116.07040367323511</v>
          </cell>
          <cell r="Z239">
            <v>117.90486445943323</v>
          </cell>
          <cell r="AA239">
            <v>93.62745098039214</v>
          </cell>
          <cell r="AB239">
            <v>71.701199563794987</v>
          </cell>
          <cell r="AC239">
            <v>127.50684647249599</v>
          </cell>
          <cell r="AD239">
            <v>115.65059140364393</v>
          </cell>
          <cell r="AF239">
            <v>98.712760279625741</v>
          </cell>
          <cell r="AG239">
            <v>121.57871893806995</v>
          </cell>
        </row>
        <row r="240">
          <cell r="A240">
            <v>40416</v>
          </cell>
          <cell r="B240">
            <v>9.6717770000000005</v>
          </cell>
          <cell r="C240">
            <v>44.74</v>
          </cell>
          <cell r="D240">
            <v>62.389225000000003</v>
          </cell>
          <cell r="E240">
            <v>34.621291999999997</v>
          </cell>
          <cell r="F240">
            <v>75.08</v>
          </cell>
          <cell r="G240">
            <v>1.497547</v>
          </cell>
          <cell r="H240">
            <v>19.12</v>
          </cell>
          <cell r="I240">
            <v>17.47</v>
          </cell>
          <cell r="J240">
            <v>29.875</v>
          </cell>
          <cell r="K240">
            <v>5.4403743999999996</v>
          </cell>
          <cell r="L240">
            <v>1.86</v>
          </cell>
          <cell r="M240">
            <v>12.88</v>
          </cell>
          <cell r="N240">
            <v>10.359540000000001</v>
          </cell>
          <cell r="O240">
            <v>12.344977</v>
          </cell>
          <cell r="Q240">
            <v>69.968677949617273</v>
          </cell>
          <cell r="R240">
            <v>74.097383239483278</v>
          </cell>
          <cell r="S240">
            <v>119.75515247233446</v>
          </cell>
          <cell r="T240">
            <v>126.64318892476044</v>
          </cell>
          <cell r="U240">
            <v>100.32068412613575</v>
          </cell>
          <cell r="V240">
            <v>144.99868512831716</v>
          </cell>
          <cell r="W240">
            <v>97.750511247443768</v>
          </cell>
          <cell r="X240">
            <v>49.169715733183224</v>
          </cell>
          <cell r="Y240">
            <v>114.31031184235698</v>
          </cell>
          <cell r="Z240">
            <v>119.31417493017639</v>
          </cell>
          <cell r="AA240">
            <v>91.17647058823529</v>
          </cell>
          <cell r="AB240">
            <v>70.229007633587798</v>
          </cell>
          <cell r="AC240">
            <v>126.75031172050757</v>
          </cell>
          <cell r="AD240">
            <v>117.01884713139303</v>
          </cell>
          <cell r="AF240">
            <v>98.144496984635978</v>
          </cell>
          <cell r="AG240">
            <v>121.88457942595031</v>
          </cell>
        </row>
        <row r="241">
          <cell r="A241">
            <v>40417</v>
          </cell>
          <cell r="B241">
            <v>9.7074960000000008</v>
          </cell>
          <cell r="C241">
            <v>44.65</v>
          </cell>
          <cell r="D241">
            <v>64.132739999999998</v>
          </cell>
          <cell r="E241">
            <v>34.278652000000001</v>
          </cell>
          <cell r="F241">
            <v>75.22</v>
          </cell>
          <cell r="G241">
            <v>1.5125803</v>
          </cell>
          <cell r="H241">
            <v>19.690000000000001</v>
          </cell>
          <cell r="I241">
            <v>17.68</v>
          </cell>
          <cell r="J241">
            <v>30.594999999999999</v>
          </cell>
          <cell r="K241">
            <v>5.5024050000000004</v>
          </cell>
          <cell r="L241">
            <v>1.93</v>
          </cell>
          <cell r="M241">
            <v>13.09</v>
          </cell>
          <cell r="N241">
            <v>10.270163</v>
          </cell>
          <cell r="O241">
            <v>12.381251000000001</v>
          </cell>
          <cell r="Q241">
            <v>70.227080434257104</v>
          </cell>
          <cell r="R241">
            <v>73.948327260682348</v>
          </cell>
          <cell r="S241">
            <v>123.10180254953613</v>
          </cell>
          <cell r="T241">
            <v>125.38982662236053</v>
          </cell>
          <cell r="U241">
            <v>100.5077498663816</v>
          </cell>
          <cell r="V241">
            <v>146.45427131902738</v>
          </cell>
          <cell r="W241">
            <v>100.66462167689163</v>
          </cell>
          <cell r="X241">
            <v>49.760765550239235</v>
          </cell>
          <cell r="Y241">
            <v>117.06523818634014</v>
          </cell>
          <cell r="Z241">
            <v>120.67458311447781</v>
          </cell>
          <cell r="AA241">
            <v>94.607843137254903</v>
          </cell>
          <cell r="AB241">
            <v>71.374045801526719</v>
          </cell>
          <cell r="AC241">
            <v>125.65677256619725</v>
          </cell>
          <cell r="AD241">
            <v>117.36269075790156</v>
          </cell>
          <cell r="AF241">
            <v>99.481346293247967</v>
          </cell>
          <cell r="AG241">
            <v>121.5097316620494</v>
          </cell>
        </row>
        <row r="242">
          <cell r="A242">
            <v>40418</v>
          </cell>
          <cell r="B242">
            <v>9.7074960000000008</v>
          </cell>
          <cell r="C242">
            <v>44.65</v>
          </cell>
          <cell r="D242">
            <v>64.132739999999998</v>
          </cell>
          <cell r="E242">
            <v>34.278652000000001</v>
          </cell>
          <cell r="F242">
            <v>75.22</v>
          </cell>
          <cell r="G242">
            <v>1.5125803</v>
          </cell>
          <cell r="H242">
            <v>19.690000000000001</v>
          </cell>
          <cell r="I242">
            <v>17.68</v>
          </cell>
          <cell r="J242">
            <v>30.594999999999999</v>
          </cell>
          <cell r="K242">
            <v>5.5024050000000004</v>
          </cell>
          <cell r="L242">
            <v>1.93</v>
          </cell>
          <cell r="M242">
            <v>13.09</v>
          </cell>
          <cell r="N242">
            <v>10.270163</v>
          </cell>
          <cell r="O242">
            <v>12.381251000000001</v>
          </cell>
          <cell r="Q242">
            <v>70.227080434257104</v>
          </cell>
          <cell r="R242">
            <v>73.948327260682348</v>
          </cell>
          <cell r="S242">
            <v>123.10180254953613</v>
          </cell>
          <cell r="T242">
            <v>125.38982662236053</v>
          </cell>
          <cell r="U242">
            <v>100.5077498663816</v>
          </cell>
          <cell r="V242">
            <v>146.45427131902738</v>
          </cell>
          <cell r="W242">
            <v>100.66462167689163</v>
          </cell>
          <cell r="X242">
            <v>49.760765550239235</v>
          </cell>
          <cell r="Y242">
            <v>117.06523818634014</v>
          </cell>
          <cell r="Z242">
            <v>120.67458311447781</v>
          </cell>
          <cell r="AA242">
            <v>94.607843137254903</v>
          </cell>
          <cell r="AB242">
            <v>71.374045801526719</v>
          </cell>
          <cell r="AC242">
            <v>125.65677256619725</v>
          </cell>
          <cell r="AD242">
            <v>117.36269075790156</v>
          </cell>
          <cell r="AF242">
            <v>99.481346293247967</v>
          </cell>
          <cell r="AG242">
            <v>121.5097316620494</v>
          </cell>
        </row>
        <row r="243">
          <cell r="A243">
            <v>40419</v>
          </cell>
          <cell r="B243">
            <v>9.7074960000000008</v>
          </cell>
          <cell r="C243">
            <v>44.65</v>
          </cell>
          <cell r="D243">
            <v>64.132739999999998</v>
          </cell>
          <cell r="E243">
            <v>34.278652000000001</v>
          </cell>
          <cell r="F243">
            <v>75.22</v>
          </cell>
          <cell r="G243">
            <v>1.5125803</v>
          </cell>
          <cell r="H243">
            <v>19.690000000000001</v>
          </cell>
          <cell r="I243">
            <v>17.68</v>
          </cell>
          <cell r="J243">
            <v>30.594999999999999</v>
          </cell>
          <cell r="K243">
            <v>5.5024050000000004</v>
          </cell>
          <cell r="L243">
            <v>1.93</v>
          </cell>
          <cell r="M243">
            <v>13.09</v>
          </cell>
          <cell r="N243">
            <v>10.270163</v>
          </cell>
          <cell r="O243">
            <v>12.381251000000001</v>
          </cell>
          <cell r="Q243">
            <v>70.227080434257104</v>
          </cell>
          <cell r="R243">
            <v>73.948327260682348</v>
          </cell>
          <cell r="S243">
            <v>123.10180254953613</v>
          </cell>
          <cell r="T243">
            <v>125.38982662236053</v>
          </cell>
          <cell r="U243">
            <v>100.5077498663816</v>
          </cell>
          <cell r="V243">
            <v>146.45427131902738</v>
          </cell>
          <cell r="W243">
            <v>100.66462167689163</v>
          </cell>
          <cell r="X243">
            <v>49.760765550239235</v>
          </cell>
          <cell r="Y243">
            <v>117.06523818634014</v>
          </cell>
          <cell r="Z243">
            <v>120.67458311447781</v>
          </cell>
          <cell r="AA243">
            <v>94.607843137254903</v>
          </cell>
          <cell r="AB243">
            <v>71.374045801526719</v>
          </cell>
          <cell r="AC243">
            <v>125.65677256619725</v>
          </cell>
          <cell r="AD243">
            <v>117.36269075790156</v>
          </cell>
          <cell r="AF243">
            <v>99.481346293247967</v>
          </cell>
          <cell r="AG243">
            <v>121.5097316620494</v>
          </cell>
        </row>
        <row r="244">
          <cell r="A244">
            <v>40420</v>
          </cell>
          <cell r="B244">
            <v>9.9249100000000006</v>
          </cell>
          <cell r="C244">
            <v>44.33</v>
          </cell>
          <cell r="D244">
            <v>64.451400000000007</v>
          </cell>
          <cell r="E244">
            <v>34.409492</v>
          </cell>
          <cell r="F244">
            <v>73.97</v>
          </cell>
          <cell r="G244">
            <v>1.5362457</v>
          </cell>
          <cell r="H244">
            <v>19.89</v>
          </cell>
          <cell r="I244">
            <v>17.489999999999998</v>
          </cell>
          <cell r="J244">
            <v>30.19</v>
          </cell>
          <cell r="K244">
            <v>5.5357346999999999</v>
          </cell>
          <cell r="L244">
            <v>1.86</v>
          </cell>
          <cell r="M244">
            <v>12.57</v>
          </cell>
          <cell r="N244">
            <v>10.936432</v>
          </cell>
          <cell r="O244">
            <v>12.018682999999999</v>
          </cell>
          <cell r="Q244">
            <v>71.799921717481283</v>
          </cell>
          <cell r="R244">
            <v>73.418350447167938</v>
          </cell>
          <cell r="S244">
            <v>123.71346549112316</v>
          </cell>
          <cell r="T244">
            <v>125.86843368413383</v>
          </cell>
          <cell r="U244">
            <v>98.837520042757873</v>
          </cell>
          <cell r="V244">
            <v>148.74565308069208</v>
          </cell>
          <cell r="W244">
            <v>101.68711656441718</v>
          </cell>
          <cell r="X244">
            <v>49.226006191950461</v>
          </cell>
          <cell r="Y244">
            <v>115.51559211784964</v>
          </cell>
          <cell r="Z244">
            <v>121.40554487625843</v>
          </cell>
          <cell r="AA244">
            <v>91.17647058823529</v>
          </cell>
          <cell r="AB244">
            <v>68.538713195201751</v>
          </cell>
          <cell r="AC244">
            <v>133.80865995113044</v>
          </cell>
          <cell r="AD244">
            <v>113.92588489210407</v>
          </cell>
          <cell r="AF244">
            <v>99.161065666439114</v>
          </cell>
          <cell r="AG244">
            <v>123.86727242161726</v>
          </cell>
        </row>
        <row r="245">
          <cell r="A245">
            <v>40421</v>
          </cell>
          <cell r="B245">
            <v>9.8350524999999998</v>
          </cell>
          <cell r="C245">
            <v>43.5</v>
          </cell>
          <cell r="D245">
            <v>63.236865999999999</v>
          </cell>
          <cell r="E245">
            <v>33.511966999999999</v>
          </cell>
          <cell r="F245">
            <v>72.62</v>
          </cell>
          <cell r="G245">
            <v>1.5132501</v>
          </cell>
          <cell r="H245">
            <v>19.82</v>
          </cell>
          <cell r="I245">
            <v>17.18</v>
          </cell>
          <cell r="J245">
            <v>30.14</v>
          </cell>
          <cell r="K245">
            <v>5.4738072999999998</v>
          </cell>
          <cell r="L245">
            <v>1.84</v>
          </cell>
          <cell r="M245">
            <v>12.5</v>
          </cell>
          <cell r="N245">
            <v>10.490606</v>
          </cell>
          <cell r="O245">
            <v>12.315061</v>
          </cell>
          <cell r="Q245">
            <v>71.14986428968308</v>
          </cell>
          <cell r="R245">
            <v>72.043723087114927</v>
          </cell>
          <cell r="S245">
            <v>121.38218626217241</v>
          </cell>
          <cell r="T245">
            <v>122.58532604795155</v>
          </cell>
          <cell r="U245">
            <v>97.033671833244256</v>
          </cell>
          <cell r="V245">
            <v>146.51912412117579</v>
          </cell>
          <cell r="W245">
            <v>101.32924335378324</v>
          </cell>
          <cell r="X245">
            <v>48.353504081058254</v>
          </cell>
          <cell r="Y245">
            <v>115.32427778840635</v>
          </cell>
          <cell r="Z245">
            <v>120.04739999627168</v>
          </cell>
          <cell r="AA245">
            <v>90.196078431372555</v>
          </cell>
          <cell r="AB245">
            <v>68.157033805888773</v>
          </cell>
          <cell r="AC245">
            <v>128.35392118154155</v>
          </cell>
          <cell r="AD245">
            <v>116.73527140413304</v>
          </cell>
          <cell r="AF245">
            <v>97.843452758176909</v>
          </cell>
          <cell r="AG245">
            <v>122.5445962928373</v>
          </cell>
        </row>
        <row r="246">
          <cell r="A246">
            <v>40422</v>
          </cell>
          <cell r="B246">
            <v>10.427858000000001</v>
          </cell>
          <cell r="C246">
            <v>44.92</v>
          </cell>
          <cell r="D246">
            <v>62.208027000000001</v>
          </cell>
          <cell r="E246">
            <v>33.232807000000001</v>
          </cell>
          <cell r="F246">
            <v>74</v>
          </cell>
          <cell r="G246">
            <v>1.5228614</v>
          </cell>
          <cell r="H246">
            <v>19.989999999999998</v>
          </cell>
          <cell r="I246">
            <v>17.7</v>
          </cell>
          <cell r="J246">
            <v>30.83</v>
          </cell>
          <cell r="K246">
            <v>5.5863529999999999</v>
          </cell>
          <cell r="L246">
            <v>1.86</v>
          </cell>
          <cell r="M246">
            <v>13.36</v>
          </cell>
          <cell r="N246">
            <v>10.344530000000001</v>
          </cell>
          <cell r="O246">
            <v>12.442171</v>
          </cell>
          <cell r="Q246">
            <v>75.438405797232505</v>
          </cell>
          <cell r="R246">
            <v>74.395495197085125</v>
          </cell>
          <cell r="S246">
            <v>119.40734571375265</v>
          </cell>
          <cell r="T246">
            <v>121.56417084033437</v>
          </cell>
          <cell r="U246">
            <v>98.877605558524849</v>
          </cell>
          <cell r="V246">
            <v>147.44972988004267</v>
          </cell>
          <cell r="W246">
            <v>102.19836400817996</v>
          </cell>
          <cell r="X246">
            <v>49.817056009006471</v>
          </cell>
          <cell r="Y246">
            <v>117.96441553472354</v>
          </cell>
          <cell r="Z246">
            <v>122.51566713197455</v>
          </cell>
          <cell r="AA246">
            <v>91.17647058823529</v>
          </cell>
          <cell r="AB246">
            <v>72.846237731733908</v>
          </cell>
          <cell r="AC246">
            <v>126.56666242923353</v>
          </cell>
          <cell r="AD246">
            <v>117.94015543582232</v>
          </cell>
          <cell r="AF246">
            <v>99.470913665902174</v>
          </cell>
          <cell r="AG246">
            <v>122.25340893252792</v>
          </cell>
        </row>
        <row r="247">
          <cell r="A247">
            <v>40423</v>
          </cell>
          <cell r="B247">
            <v>10.4765</v>
          </cell>
          <cell r="C247">
            <v>45</v>
          </cell>
          <cell r="D247">
            <v>64.045550000000006</v>
          </cell>
          <cell r="E247">
            <v>33.896698000000001</v>
          </cell>
          <cell r="F247">
            <v>74.56</v>
          </cell>
          <cell r="G247">
            <v>1.5149827</v>
          </cell>
          <cell r="H247">
            <v>20.27</v>
          </cell>
          <cell r="I247">
            <v>17.95</v>
          </cell>
          <cell r="J247">
            <v>31.49</v>
          </cell>
          <cell r="K247">
            <v>5.6026496999999997</v>
          </cell>
          <cell r="L247">
            <v>1.87</v>
          </cell>
          <cell r="M247">
            <v>13.66</v>
          </cell>
          <cell r="N247">
            <v>10.596026</v>
          </cell>
          <cell r="O247">
            <v>12.669162</v>
          </cell>
          <cell r="Q247">
            <v>75.790297329970002</v>
          </cell>
          <cell r="R247">
            <v>74.527989400463724</v>
          </cell>
          <cell r="S247">
            <v>122.93444269302145</v>
          </cell>
          <cell r="T247">
            <v>123.99265540810983</v>
          </cell>
          <cell r="U247">
            <v>99.625868519508288</v>
          </cell>
          <cell r="V247">
            <v>146.68688160848893</v>
          </cell>
          <cell r="W247">
            <v>103.62985685071575</v>
          </cell>
          <cell r="X247">
            <v>50.520686743596954</v>
          </cell>
          <cell r="Y247">
            <v>120.48976468337477</v>
          </cell>
          <cell r="Z247">
            <v>122.87307402562226</v>
          </cell>
          <cell r="AA247">
            <v>91.666666666666671</v>
          </cell>
          <cell r="AB247">
            <v>74.482006543075258</v>
          </cell>
          <cell r="AC247">
            <v>129.64374851572586</v>
          </cell>
          <cell r="AD247">
            <v>120.09181802127729</v>
          </cell>
          <cell r="AF247">
            <v>100.6016825393845</v>
          </cell>
          <cell r="AG247">
            <v>124.86778326850157</v>
          </cell>
        </row>
        <row r="248">
          <cell r="A248">
            <v>40424</v>
          </cell>
          <cell r="B248">
            <v>10.642452</v>
          </cell>
          <cell r="C248">
            <v>45.93</v>
          </cell>
          <cell r="D248">
            <v>64.852683999999996</v>
          </cell>
          <cell r="E248">
            <v>33.268124</v>
          </cell>
          <cell r="F248">
            <v>75.05</v>
          </cell>
          <cell r="G248">
            <v>1.4946461</v>
          </cell>
          <cell r="H248">
            <v>20.27</v>
          </cell>
          <cell r="I248">
            <v>17.91</v>
          </cell>
          <cell r="J248">
            <v>32.229999999999997</v>
          </cell>
          <cell r="K248">
            <v>5.6138015000000001</v>
          </cell>
          <cell r="L248">
            <v>1.86</v>
          </cell>
          <cell r="M248">
            <v>13.57</v>
          </cell>
          <cell r="N248">
            <v>11.128822</v>
          </cell>
          <cell r="O248">
            <v>12.403999000000001</v>
          </cell>
          <cell r="Q248">
            <v>76.990846313170806</v>
          </cell>
          <cell r="R248">
            <v>76.06823451473997</v>
          </cell>
          <cell r="S248">
            <v>124.48372392284286</v>
          </cell>
          <cell r="T248">
            <v>121.69335889903697</v>
          </cell>
          <cell r="U248">
            <v>100.28059861036877</v>
          </cell>
          <cell r="V248">
            <v>144.71780801014407</v>
          </cell>
          <cell r="W248">
            <v>103.62985685071575</v>
          </cell>
          <cell r="X248">
            <v>50.408105826062474</v>
          </cell>
          <cell r="Y248">
            <v>123.32121675913524</v>
          </cell>
          <cell r="Z248">
            <v>123.11764686531257</v>
          </cell>
          <cell r="AA248">
            <v>91.17647058823529</v>
          </cell>
          <cell r="AB248">
            <v>73.991275899672843</v>
          </cell>
          <cell r="AC248">
            <v>136.16257648332285</v>
          </cell>
          <cell r="AD248">
            <v>117.57832054275615</v>
          </cell>
          <cell r="AF248">
            <v>100.82326192161982</v>
          </cell>
          <cell r="AG248">
            <v>126.87044851303949</v>
          </cell>
        </row>
        <row r="249">
          <cell r="A249">
            <v>40425</v>
          </cell>
          <cell r="B249">
            <v>10.642452</v>
          </cell>
          <cell r="C249">
            <v>45.93</v>
          </cell>
          <cell r="D249">
            <v>64.852683999999996</v>
          </cell>
          <cell r="E249">
            <v>33.268124</v>
          </cell>
          <cell r="F249">
            <v>75.05</v>
          </cell>
          <cell r="G249">
            <v>1.4946461</v>
          </cell>
          <cell r="H249">
            <v>20.27</v>
          </cell>
          <cell r="I249">
            <v>17.91</v>
          </cell>
          <cell r="J249">
            <v>32.229999999999997</v>
          </cell>
          <cell r="K249">
            <v>5.6138015000000001</v>
          </cell>
          <cell r="L249">
            <v>1.86</v>
          </cell>
          <cell r="M249">
            <v>13.57</v>
          </cell>
          <cell r="N249">
            <v>11.128822</v>
          </cell>
          <cell r="O249">
            <v>12.403999000000001</v>
          </cell>
          <cell r="Q249">
            <v>76.990846313170806</v>
          </cell>
          <cell r="R249">
            <v>76.06823451473997</v>
          </cell>
          <cell r="S249">
            <v>124.48372392284286</v>
          </cell>
          <cell r="T249">
            <v>121.69335889903697</v>
          </cell>
          <cell r="U249">
            <v>100.28059861036877</v>
          </cell>
          <cell r="V249">
            <v>144.71780801014407</v>
          </cell>
          <cell r="W249">
            <v>103.62985685071575</v>
          </cell>
          <cell r="X249">
            <v>50.408105826062474</v>
          </cell>
          <cell r="Y249">
            <v>123.32121675913524</v>
          </cell>
          <cell r="Z249">
            <v>123.11764686531257</v>
          </cell>
          <cell r="AA249">
            <v>91.17647058823529</v>
          </cell>
          <cell r="AB249">
            <v>73.991275899672843</v>
          </cell>
          <cell r="AC249">
            <v>136.16257648332285</v>
          </cell>
          <cell r="AD249">
            <v>117.57832054275615</v>
          </cell>
          <cell r="AF249">
            <v>100.82326192161982</v>
          </cell>
          <cell r="AG249">
            <v>126.87044851303949</v>
          </cell>
        </row>
        <row r="250">
          <cell r="A250">
            <v>40426</v>
          </cell>
          <cell r="B250">
            <v>10.642452</v>
          </cell>
          <cell r="C250">
            <v>45.93</v>
          </cell>
          <cell r="D250">
            <v>64.852683999999996</v>
          </cell>
          <cell r="E250">
            <v>33.268124</v>
          </cell>
          <cell r="F250">
            <v>75.05</v>
          </cell>
          <cell r="G250">
            <v>1.4946461</v>
          </cell>
          <cell r="H250">
            <v>20.27</v>
          </cell>
          <cell r="I250">
            <v>17.91</v>
          </cell>
          <cell r="J250">
            <v>32.229999999999997</v>
          </cell>
          <cell r="K250">
            <v>5.6138015000000001</v>
          </cell>
          <cell r="L250">
            <v>1.86</v>
          </cell>
          <cell r="M250">
            <v>13.57</v>
          </cell>
          <cell r="N250">
            <v>11.128822</v>
          </cell>
          <cell r="O250">
            <v>12.403999000000001</v>
          </cell>
          <cell r="Q250">
            <v>76.990846313170806</v>
          </cell>
          <cell r="R250">
            <v>76.06823451473997</v>
          </cell>
          <cell r="S250">
            <v>124.48372392284286</v>
          </cell>
          <cell r="T250">
            <v>121.69335889903697</v>
          </cell>
          <cell r="U250">
            <v>100.28059861036877</v>
          </cell>
          <cell r="V250">
            <v>144.71780801014407</v>
          </cell>
          <cell r="W250">
            <v>103.62985685071575</v>
          </cell>
          <cell r="X250">
            <v>50.408105826062474</v>
          </cell>
          <cell r="Y250">
            <v>123.32121675913524</v>
          </cell>
          <cell r="Z250">
            <v>123.11764686531257</v>
          </cell>
          <cell r="AA250">
            <v>91.17647058823529</v>
          </cell>
          <cell r="AB250">
            <v>73.991275899672843</v>
          </cell>
          <cell r="AC250">
            <v>136.16257648332285</v>
          </cell>
          <cell r="AD250">
            <v>117.57832054275615</v>
          </cell>
          <cell r="AF250">
            <v>100.82326192161982</v>
          </cell>
          <cell r="AG250">
            <v>126.87044851303949</v>
          </cell>
        </row>
        <row r="251">
          <cell r="A251">
            <v>40427</v>
          </cell>
          <cell r="B251">
            <v>10.642452</v>
          </cell>
          <cell r="C251">
            <v>45.93</v>
          </cell>
          <cell r="D251">
            <v>64.852683999999996</v>
          </cell>
          <cell r="E251">
            <v>33.268124</v>
          </cell>
          <cell r="F251">
            <v>75.05</v>
          </cell>
          <cell r="G251">
            <v>1.4946461</v>
          </cell>
          <cell r="H251">
            <v>20.27</v>
          </cell>
          <cell r="I251">
            <v>17.91</v>
          </cell>
          <cell r="J251">
            <v>32.229999999999997</v>
          </cell>
          <cell r="K251">
            <v>5.6138015000000001</v>
          </cell>
          <cell r="L251">
            <v>1.86</v>
          </cell>
          <cell r="M251">
            <v>13.57</v>
          </cell>
          <cell r="N251">
            <v>11.128822</v>
          </cell>
          <cell r="O251">
            <v>12.403999000000001</v>
          </cell>
          <cell r="Q251">
            <v>76.990846313170806</v>
          </cell>
          <cell r="R251">
            <v>76.06823451473997</v>
          </cell>
          <cell r="S251">
            <v>124.48372392284286</v>
          </cell>
          <cell r="T251">
            <v>121.69335889903697</v>
          </cell>
          <cell r="U251">
            <v>100.28059861036877</v>
          </cell>
          <cell r="V251">
            <v>144.71780801014407</v>
          </cell>
          <cell r="W251">
            <v>103.62985685071575</v>
          </cell>
          <cell r="X251">
            <v>50.408105826062474</v>
          </cell>
          <cell r="Y251">
            <v>123.32121675913524</v>
          </cell>
          <cell r="Z251">
            <v>123.11764686531257</v>
          </cell>
          <cell r="AA251">
            <v>91.17647058823529</v>
          </cell>
          <cell r="AB251">
            <v>73.991275899672843</v>
          </cell>
          <cell r="AC251">
            <v>136.16257648332285</v>
          </cell>
          <cell r="AD251">
            <v>117.57832054275615</v>
          </cell>
          <cell r="AF251">
            <v>100.82326192161982</v>
          </cell>
          <cell r="AG251">
            <v>126.87044851303949</v>
          </cell>
        </row>
        <row r="252">
          <cell r="A252">
            <v>40428</v>
          </cell>
          <cell r="B252">
            <v>10.570930000000001</v>
          </cell>
          <cell r="C252">
            <v>45.54</v>
          </cell>
          <cell r="D252">
            <v>65.209599999999995</v>
          </cell>
          <cell r="E252">
            <v>33.787170000000003</v>
          </cell>
          <cell r="F252">
            <v>74.599999999999994</v>
          </cell>
          <cell r="G252">
            <v>1.54234</v>
          </cell>
          <cell r="H252">
            <v>19.600000000000001</v>
          </cell>
          <cell r="I252">
            <v>17.77</v>
          </cell>
          <cell r="J252">
            <v>32.049999999999997</v>
          </cell>
          <cell r="K252">
            <v>5.6280837000000004</v>
          </cell>
          <cell r="L252">
            <v>1.83</v>
          </cell>
          <cell r="M252">
            <v>13.26</v>
          </cell>
          <cell r="N252">
            <v>11.1178665</v>
          </cell>
          <cell r="O252">
            <v>12.681316000000001</v>
          </cell>
          <cell r="Q252">
            <v>76.473433661461357</v>
          </cell>
          <cell r="R252">
            <v>75.42232527326928</v>
          </cell>
          <cell r="S252">
            <v>125.16881866476047</v>
          </cell>
          <cell r="T252">
            <v>123.59200672069079</v>
          </cell>
          <cell r="U252">
            <v>99.679315873864226</v>
          </cell>
          <cell r="V252">
            <v>149.33572837500839</v>
          </cell>
          <cell r="W252">
            <v>100.20449897750512</v>
          </cell>
          <cell r="X252">
            <v>50.014072614691806</v>
          </cell>
          <cell r="Y252">
            <v>122.63248517313944</v>
          </cell>
          <cell r="Z252">
            <v>123.43087326921369</v>
          </cell>
          <cell r="AA252">
            <v>89.705882352941174</v>
          </cell>
          <cell r="AB252">
            <v>72.30098146128681</v>
          </cell>
          <cell r="AC252">
            <v>136.0285345239256</v>
          </cell>
          <cell r="AD252">
            <v>120.20702658489269</v>
          </cell>
          <cell r="AF252">
            <v>100.66336853481938</v>
          </cell>
          <cell r="AG252">
            <v>128.11778055440914</v>
          </cell>
        </row>
        <row r="253">
          <cell r="A253">
            <v>40429</v>
          </cell>
          <cell r="B253">
            <v>10.114336</v>
          </cell>
          <cell r="C253">
            <v>45.45</v>
          </cell>
          <cell r="D253">
            <v>64.827510000000004</v>
          </cell>
          <cell r="E253">
            <v>33.796104</v>
          </cell>
          <cell r="F253">
            <v>74.31</v>
          </cell>
          <cell r="G253">
            <v>1.5570870000000001</v>
          </cell>
          <cell r="H253">
            <v>19.61</v>
          </cell>
          <cell r="I253">
            <v>17.95</v>
          </cell>
          <cell r="J253">
            <v>31.69</v>
          </cell>
          <cell r="K253">
            <v>5.6496972999999997</v>
          </cell>
          <cell r="L253">
            <v>1.9</v>
          </cell>
          <cell r="M253">
            <v>13.6</v>
          </cell>
          <cell r="N253">
            <v>11.485782</v>
          </cell>
          <cell r="O253">
            <v>12.681369999999999</v>
          </cell>
          <cell r="Q253">
            <v>73.170289002550419</v>
          </cell>
          <cell r="R253">
            <v>75.273269294468363</v>
          </cell>
          <cell r="S253">
            <v>124.43540281918533</v>
          </cell>
          <cell r="T253">
            <v>123.62468690633648</v>
          </cell>
          <cell r="U253">
            <v>99.291822554783536</v>
          </cell>
          <cell r="V253">
            <v>150.7635938173533</v>
          </cell>
          <cell r="W253">
            <v>100.25562372188139</v>
          </cell>
          <cell r="X253">
            <v>50.520686743596954</v>
          </cell>
          <cell r="Y253">
            <v>121.25502200114788</v>
          </cell>
          <cell r="Z253">
            <v>123.90488639067658</v>
          </cell>
          <cell r="AA253">
            <v>93.137254901960773</v>
          </cell>
          <cell r="AB253">
            <v>74.154852780806976</v>
          </cell>
          <cell r="AC253">
            <v>140.53002824969013</v>
          </cell>
          <cell r="AD253">
            <v>120.20753845443646</v>
          </cell>
          <cell r="AF253">
            <v>100.81561591122899</v>
          </cell>
          <cell r="AG253">
            <v>130.3687833520633</v>
          </cell>
        </row>
        <row r="254">
          <cell r="A254">
            <v>40430</v>
          </cell>
          <cell r="B254">
            <v>10.462104999999999</v>
          </cell>
          <cell r="C254">
            <v>46.61</v>
          </cell>
          <cell r="D254">
            <v>64.466064000000003</v>
          </cell>
          <cell r="E254">
            <v>34.226703999999998</v>
          </cell>
          <cell r="F254">
            <v>75.790000000000006</v>
          </cell>
          <cell r="G254">
            <v>1.6032214</v>
          </cell>
          <cell r="H254">
            <v>19.739999999999998</v>
          </cell>
          <cell r="I254">
            <v>18.18</v>
          </cell>
          <cell r="J254">
            <v>32.369999999999997</v>
          </cell>
          <cell r="K254">
            <v>5.6939773999999996</v>
          </cell>
          <cell r="L254">
            <v>2.14</v>
          </cell>
          <cell r="M254">
            <v>13.1</v>
          </cell>
          <cell r="N254">
            <v>11.701509</v>
          </cell>
          <cell r="O254">
            <v>12.659697</v>
          </cell>
          <cell r="Q254">
            <v>75.686159370721697</v>
          </cell>
          <cell r="R254">
            <v>77.194435243458088</v>
          </cell>
          <cell r="S254">
            <v>123.74161281232891</v>
          </cell>
          <cell r="T254">
            <v>125.19980308487197</v>
          </cell>
          <cell r="U254">
            <v>101.26937466595405</v>
          </cell>
          <cell r="V254">
            <v>155.230516951775</v>
          </cell>
          <cell r="W254">
            <v>100.92024539877301</v>
          </cell>
          <cell r="X254">
            <v>51.168027019420201</v>
          </cell>
          <cell r="Y254">
            <v>123.85689688157642</v>
          </cell>
          <cell r="Z254">
            <v>124.87600403973502</v>
          </cell>
          <cell r="AA254">
            <v>104.90196078431373</v>
          </cell>
          <cell r="AB254">
            <v>71.428571428571431</v>
          </cell>
          <cell r="AC254">
            <v>143.16947599510448</v>
          </cell>
          <cell r="AD254">
            <v>120.00209866512954</v>
          </cell>
          <cell r="AF254">
            <v>102.95613397345829</v>
          </cell>
          <cell r="AG254">
            <v>131.585787330117</v>
          </cell>
        </row>
        <row r="255">
          <cell r="A255">
            <v>40431</v>
          </cell>
          <cell r="B255">
            <v>10.182235</v>
          </cell>
          <cell r="C255">
            <v>47.74</v>
          </cell>
          <cell r="D255">
            <v>65.756675999999999</v>
          </cell>
          <cell r="E255">
            <v>33.946587000000001</v>
          </cell>
          <cell r="F255">
            <v>76.650000000000006</v>
          </cell>
          <cell r="G255">
            <v>1.6041783999999999</v>
          </cell>
          <cell r="H255">
            <v>19.64</v>
          </cell>
          <cell r="I255">
            <v>18</v>
          </cell>
          <cell r="J255">
            <v>32.31</v>
          </cell>
          <cell r="K255">
            <v>5.6887100000000004</v>
          </cell>
          <cell r="L255">
            <v>2.39</v>
          </cell>
          <cell r="M255">
            <v>13.2</v>
          </cell>
          <cell r="N255">
            <v>11.820193</v>
          </cell>
          <cell r="O255">
            <v>12.687785</v>
          </cell>
          <cell r="Q255">
            <v>73.661491732317771</v>
          </cell>
          <cell r="R255">
            <v>79.065915866180859</v>
          </cell>
          <cell r="S255">
            <v>126.21892258565315</v>
          </cell>
          <cell r="T255">
            <v>124.17514721264062</v>
          </cell>
          <cell r="U255">
            <v>102.41849278460717</v>
          </cell>
          <cell r="V255">
            <v>155.32317764400557</v>
          </cell>
          <cell r="W255">
            <v>100.40899795501024</v>
          </cell>
          <cell r="X255">
            <v>50.661412890515059</v>
          </cell>
          <cell r="Y255">
            <v>123.62731968624449</v>
          </cell>
          <cell r="Z255">
            <v>124.76048340846613</v>
          </cell>
          <cell r="AA255">
            <v>117.15686274509804</v>
          </cell>
          <cell r="AB255">
            <v>71.973827699018528</v>
          </cell>
          <cell r="AC255">
            <v>144.62159008474907</v>
          </cell>
          <cell r="AD255">
            <v>120.26834666042565</v>
          </cell>
          <cell r="AF255">
            <v>104.12100435081315</v>
          </cell>
          <cell r="AG255">
            <v>132.44496837258737</v>
          </cell>
        </row>
        <row r="256">
          <cell r="A256">
            <v>40432</v>
          </cell>
          <cell r="B256">
            <v>10.182235</v>
          </cell>
          <cell r="C256">
            <v>47.74</v>
          </cell>
          <cell r="D256">
            <v>65.756675999999999</v>
          </cell>
          <cell r="E256">
            <v>33.946587000000001</v>
          </cell>
          <cell r="F256">
            <v>76.650000000000006</v>
          </cell>
          <cell r="G256">
            <v>1.6041783999999999</v>
          </cell>
          <cell r="H256">
            <v>19.64</v>
          </cell>
          <cell r="I256">
            <v>18</v>
          </cell>
          <cell r="J256">
            <v>32.31</v>
          </cell>
          <cell r="K256">
            <v>5.6887100000000004</v>
          </cell>
          <cell r="L256">
            <v>2.39</v>
          </cell>
          <cell r="M256">
            <v>13.2</v>
          </cell>
          <cell r="N256">
            <v>11.820193</v>
          </cell>
          <cell r="O256">
            <v>12.687785</v>
          </cell>
          <cell r="Q256">
            <v>73.661491732317771</v>
          </cell>
          <cell r="R256">
            <v>79.065915866180859</v>
          </cell>
          <cell r="S256">
            <v>126.21892258565315</v>
          </cell>
          <cell r="T256">
            <v>124.17514721264062</v>
          </cell>
          <cell r="U256">
            <v>102.41849278460717</v>
          </cell>
          <cell r="V256">
            <v>155.32317764400557</v>
          </cell>
          <cell r="W256">
            <v>100.40899795501024</v>
          </cell>
          <cell r="X256">
            <v>50.661412890515059</v>
          </cell>
          <cell r="Y256">
            <v>123.62731968624449</v>
          </cell>
          <cell r="Z256">
            <v>124.76048340846613</v>
          </cell>
          <cell r="AA256">
            <v>117.15686274509804</v>
          </cell>
          <cell r="AB256">
            <v>71.973827699018528</v>
          </cell>
          <cell r="AC256">
            <v>144.62159008474907</v>
          </cell>
          <cell r="AD256">
            <v>120.26834666042565</v>
          </cell>
          <cell r="AF256">
            <v>104.12100435081315</v>
          </cell>
          <cell r="AG256">
            <v>132.44496837258737</v>
          </cell>
        </row>
        <row r="257">
          <cell r="A257">
            <v>40433</v>
          </cell>
          <cell r="B257">
            <v>10.182235</v>
          </cell>
          <cell r="C257">
            <v>47.74</v>
          </cell>
          <cell r="D257">
            <v>65.756675999999999</v>
          </cell>
          <cell r="E257">
            <v>33.946587000000001</v>
          </cell>
          <cell r="F257">
            <v>76.650000000000006</v>
          </cell>
          <cell r="G257">
            <v>1.6041783999999999</v>
          </cell>
          <cell r="H257">
            <v>19.64</v>
          </cell>
          <cell r="I257">
            <v>18</v>
          </cell>
          <cell r="J257">
            <v>32.31</v>
          </cell>
          <cell r="K257">
            <v>5.6887100000000004</v>
          </cell>
          <cell r="L257">
            <v>2.39</v>
          </cell>
          <cell r="M257">
            <v>13.2</v>
          </cell>
          <cell r="N257">
            <v>11.820193</v>
          </cell>
          <cell r="O257">
            <v>12.687785</v>
          </cell>
          <cell r="Q257">
            <v>73.661491732317771</v>
          </cell>
          <cell r="R257">
            <v>79.065915866180859</v>
          </cell>
          <cell r="S257">
            <v>126.21892258565315</v>
          </cell>
          <cell r="T257">
            <v>124.17514721264062</v>
          </cell>
          <cell r="U257">
            <v>102.41849278460717</v>
          </cell>
          <cell r="V257">
            <v>155.32317764400557</v>
          </cell>
          <cell r="W257">
            <v>100.40899795501024</v>
          </cell>
          <cell r="X257">
            <v>50.661412890515059</v>
          </cell>
          <cell r="Y257">
            <v>123.62731968624449</v>
          </cell>
          <cell r="Z257">
            <v>124.76048340846613</v>
          </cell>
          <cell r="AA257">
            <v>117.15686274509804</v>
          </cell>
          <cell r="AB257">
            <v>71.973827699018528</v>
          </cell>
          <cell r="AC257">
            <v>144.62159008474907</v>
          </cell>
          <cell r="AD257">
            <v>120.26834666042565</v>
          </cell>
          <cell r="AF257">
            <v>104.12100435081315</v>
          </cell>
          <cell r="AG257">
            <v>132.44496837258737</v>
          </cell>
        </row>
        <row r="258">
          <cell r="A258">
            <v>40434</v>
          </cell>
          <cell r="B258">
            <v>10.390155999999999</v>
          </cell>
          <cell r="C258">
            <v>47.02</v>
          </cell>
          <cell r="D258">
            <v>65.759636</v>
          </cell>
          <cell r="E258">
            <v>34.073276999999997</v>
          </cell>
          <cell r="F258">
            <v>73.05</v>
          </cell>
          <cell r="G258">
            <v>1.5940728</v>
          </cell>
          <cell r="H258">
            <v>19.72</v>
          </cell>
          <cell r="I258">
            <v>18.170000000000002</v>
          </cell>
          <cell r="J258">
            <v>33.06</v>
          </cell>
          <cell r="K258">
            <v>5.7473473999999998</v>
          </cell>
          <cell r="L258">
            <v>2.58</v>
          </cell>
          <cell r="M258">
            <v>13.26</v>
          </cell>
          <cell r="N258">
            <v>11.940299</v>
          </cell>
          <cell r="O258">
            <v>12.721549</v>
          </cell>
          <cell r="Q258">
            <v>75.165657666660792</v>
          </cell>
          <cell r="R258">
            <v>77.873468035773442</v>
          </cell>
          <cell r="S258">
            <v>126.22460425987363</v>
          </cell>
          <cell r="T258">
            <v>124.63857375388227</v>
          </cell>
          <cell r="U258">
            <v>97.608230892570816</v>
          </cell>
          <cell r="V258">
            <v>154.34471171777238</v>
          </cell>
          <cell r="W258">
            <v>100.81799591002046</v>
          </cell>
          <cell r="X258">
            <v>51.13988179003659</v>
          </cell>
          <cell r="Y258">
            <v>126.49703462789364</v>
          </cell>
          <cell r="Z258">
            <v>126.04647449780192</v>
          </cell>
          <cell r="AA258">
            <v>126.47058823529412</v>
          </cell>
          <cell r="AB258">
            <v>72.30098146128681</v>
          </cell>
          <cell r="AC258">
            <v>146.09110252830382</v>
          </cell>
          <cell r="AD258">
            <v>120.58839783221353</v>
          </cell>
          <cell r="AF258">
            <v>104.92735023740558</v>
          </cell>
          <cell r="AG258">
            <v>133.33975018025868</v>
          </cell>
        </row>
        <row r="259">
          <cell r="A259">
            <v>40435</v>
          </cell>
          <cell r="B259">
            <v>10.319553000000001</v>
          </cell>
          <cell r="C259">
            <v>47.48</v>
          </cell>
          <cell r="D259">
            <v>68.396649999999994</v>
          </cell>
          <cell r="E259">
            <v>35.137577</v>
          </cell>
          <cell r="F259">
            <v>74.819999999999993</v>
          </cell>
          <cell r="G259">
            <v>1.6058231999999999</v>
          </cell>
          <cell r="H259">
            <v>20</v>
          </cell>
          <cell r="I259">
            <v>17.329999999999998</v>
          </cell>
          <cell r="J259">
            <v>33.1</v>
          </cell>
          <cell r="K259">
            <v>5.7988749999999998</v>
          </cell>
          <cell r="L259">
            <v>2.52</v>
          </cell>
          <cell r="M259">
            <v>13.3</v>
          </cell>
          <cell r="N259">
            <v>11.89395</v>
          </cell>
          <cell r="O259">
            <v>12.778672</v>
          </cell>
          <cell r="Q259">
            <v>74.654893350105851</v>
          </cell>
          <cell r="R259">
            <v>78.635309705200385</v>
          </cell>
          <cell r="S259">
            <v>131.28631184867089</v>
          </cell>
          <cell r="T259">
            <v>128.53173712781481</v>
          </cell>
          <cell r="U259">
            <v>99.973276322822002</v>
          </cell>
          <cell r="V259">
            <v>155.48243397272114</v>
          </cell>
          <cell r="W259">
            <v>102.24948875255623</v>
          </cell>
          <cell r="X259">
            <v>48.775682521812548</v>
          </cell>
          <cell r="Y259">
            <v>126.65008609144826</v>
          </cell>
          <cell r="Z259">
            <v>127.17653883310433</v>
          </cell>
          <cell r="AA259">
            <v>123.52941176470588</v>
          </cell>
          <cell r="AB259">
            <v>72.519083969465655</v>
          </cell>
          <cell r="AC259">
            <v>145.52401651889281</v>
          </cell>
          <cell r="AD259">
            <v>121.12987049795333</v>
          </cell>
          <cell r="AF259">
            <v>105.78868785503566</v>
          </cell>
          <cell r="AG259">
            <v>133.32694350842308</v>
          </cell>
        </row>
        <row r="260">
          <cell r="A260">
            <v>40436</v>
          </cell>
          <cell r="B260">
            <v>10.399706999999999</v>
          </cell>
          <cell r="C260">
            <v>48.43</v>
          </cell>
          <cell r="D260">
            <v>67.141525000000001</v>
          </cell>
          <cell r="E260">
            <v>33.734237999999998</v>
          </cell>
          <cell r="F260">
            <v>75.45</v>
          </cell>
          <cell r="G260">
            <v>1.6376280999999999</v>
          </cell>
          <cell r="H260">
            <v>20.41</v>
          </cell>
          <cell r="I260">
            <v>16.88</v>
          </cell>
          <cell r="J260">
            <v>33.43</v>
          </cell>
          <cell r="K260">
            <v>5.8257184000000004</v>
          </cell>
          <cell r="L260">
            <v>2.46</v>
          </cell>
          <cell r="M260">
            <v>13.42</v>
          </cell>
          <cell r="N260">
            <v>11.977097499999999</v>
          </cell>
          <cell r="O260">
            <v>12.824259</v>
          </cell>
          <cell r="Q260">
            <v>75.234752605791087</v>
          </cell>
          <cell r="R260">
            <v>80.208678370321294</v>
          </cell>
          <cell r="S260">
            <v>128.8771188230028</v>
          </cell>
          <cell r="T260">
            <v>123.39838375375571</v>
          </cell>
          <cell r="U260">
            <v>100.81507215392837</v>
          </cell>
          <cell r="V260">
            <v>158.56191573899468</v>
          </cell>
          <cell r="W260">
            <v>104.34560327198366</v>
          </cell>
          <cell r="X260">
            <v>47.509147199549673</v>
          </cell>
          <cell r="Y260">
            <v>127.91276066577386</v>
          </cell>
          <cell r="Z260">
            <v>127.76524797108586</v>
          </cell>
          <cell r="AA260">
            <v>120.58823529411764</v>
          </cell>
          <cell r="AB260">
            <v>73.173391494002189</v>
          </cell>
          <cell r="AC260">
            <v>146.54133693502914</v>
          </cell>
          <cell r="AD260">
            <v>121.56199266263448</v>
          </cell>
          <cell r="AF260">
            <v>105.69919227852556</v>
          </cell>
          <cell r="AG260">
            <v>134.05166479883181</v>
          </cell>
        </row>
        <row r="261">
          <cell r="A261">
            <v>40437</v>
          </cell>
          <cell r="B261">
            <v>10.092879999999999</v>
          </cell>
          <cell r="C261">
            <v>47.8</v>
          </cell>
          <cell r="D261">
            <v>66.651110000000003</v>
          </cell>
          <cell r="E261">
            <v>33.652389999999997</v>
          </cell>
          <cell r="F261">
            <v>74.52</v>
          </cell>
          <cell r="G261">
            <v>1.6982756000000001</v>
          </cell>
          <cell r="H261">
            <v>20.34</v>
          </cell>
          <cell r="I261">
            <v>16.64</v>
          </cell>
          <cell r="J261">
            <v>33.270000000000003</v>
          </cell>
          <cell r="K261">
            <v>5.8343596</v>
          </cell>
          <cell r="L261">
            <v>2.4900000000000002</v>
          </cell>
          <cell r="M261">
            <v>13.29</v>
          </cell>
          <cell r="N261">
            <v>12.054859</v>
          </cell>
          <cell r="O261">
            <v>12.811927000000001</v>
          </cell>
          <cell r="Q261">
            <v>73.015069547626368</v>
          </cell>
          <cell r="R261">
            <v>79.165286518714794</v>
          </cell>
          <cell r="S261">
            <v>127.935774815288</v>
          </cell>
          <cell r="T261">
            <v>123.09898730930431</v>
          </cell>
          <cell r="U261">
            <v>99.572421165152321</v>
          </cell>
          <cell r="V261">
            <v>164.43405715179819</v>
          </cell>
          <cell r="W261">
            <v>103.98773006134969</v>
          </cell>
          <cell r="X261">
            <v>46.833661694342808</v>
          </cell>
          <cell r="Y261">
            <v>127.3005548115554</v>
          </cell>
          <cell r="Z261">
            <v>127.95476023119916</v>
          </cell>
          <cell r="AA261">
            <v>122.05882352941177</v>
          </cell>
          <cell r="AB261">
            <v>72.464558342420943</v>
          </cell>
          <cell r="AC261">
            <v>147.49275894458307</v>
          </cell>
          <cell r="AD261">
            <v>121.4450968253377</v>
          </cell>
          <cell r="AF261">
            <v>105.65180709818031</v>
          </cell>
          <cell r="AG261">
            <v>134.46892788496038</v>
          </cell>
        </row>
        <row r="262">
          <cell r="A262">
            <v>40438</v>
          </cell>
          <cell r="B262">
            <v>10.336213000000001</v>
          </cell>
          <cell r="C262">
            <v>48.27</v>
          </cell>
          <cell r="D262">
            <v>67.206339999999997</v>
          </cell>
          <cell r="E262">
            <v>32.96255</v>
          </cell>
          <cell r="F262">
            <v>74.959999999999994</v>
          </cell>
          <cell r="G262">
            <v>1.6913636000000001</v>
          </cell>
          <cell r="H262">
            <v>20.21</v>
          </cell>
          <cell r="I262">
            <v>16.190000000000001</v>
          </cell>
          <cell r="J262">
            <v>33.06</v>
          </cell>
          <cell r="K262">
            <v>5.838133</v>
          </cell>
          <cell r="L262">
            <v>2.4900000000000002</v>
          </cell>
          <cell r="M262">
            <v>12.72</v>
          </cell>
          <cell r="N262">
            <v>12.215164</v>
          </cell>
          <cell r="O262">
            <v>13.054375</v>
          </cell>
          <cell r="Q262">
            <v>74.77541703201463</v>
          </cell>
          <cell r="R262">
            <v>79.943689963564097</v>
          </cell>
          <cell r="S262">
            <v>129.00153021307042</v>
          </cell>
          <cell r="T262">
            <v>120.57558242170346</v>
          </cell>
          <cell r="U262">
            <v>100.16034206306787</v>
          </cell>
          <cell r="V262">
            <v>163.76480876653417</v>
          </cell>
          <cell r="W262">
            <v>103.32310838445808</v>
          </cell>
          <cell r="X262">
            <v>45.567126372079933</v>
          </cell>
          <cell r="Y262">
            <v>126.49703462789364</v>
          </cell>
          <cell r="Z262">
            <v>128.0375155848898</v>
          </cell>
          <cell r="AA262">
            <v>122.05882352941177</v>
          </cell>
          <cell r="AB262">
            <v>69.356597600872419</v>
          </cell>
          <cell r="AC262">
            <v>149.45411135215673</v>
          </cell>
          <cell r="AD262">
            <v>123.74327732816992</v>
          </cell>
          <cell r="AF262">
            <v>105.25513137996336</v>
          </cell>
          <cell r="AG262">
            <v>136.59869434016332</v>
          </cell>
        </row>
        <row r="263">
          <cell r="A263">
            <v>40439</v>
          </cell>
          <cell r="B263">
            <v>10.336213000000001</v>
          </cell>
          <cell r="C263">
            <v>48.27</v>
          </cell>
          <cell r="D263">
            <v>67.206339999999997</v>
          </cell>
          <cell r="E263">
            <v>32.96255</v>
          </cell>
          <cell r="F263">
            <v>74.959999999999994</v>
          </cell>
          <cell r="G263">
            <v>1.6913636000000001</v>
          </cell>
          <cell r="H263">
            <v>20.21</v>
          </cell>
          <cell r="I263">
            <v>16.190000000000001</v>
          </cell>
          <cell r="J263">
            <v>33.06</v>
          </cell>
          <cell r="K263">
            <v>5.838133</v>
          </cell>
          <cell r="L263">
            <v>2.4900000000000002</v>
          </cell>
          <cell r="M263">
            <v>12.72</v>
          </cell>
          <cell r="N263">
            <v>12.215164</v>
          </cell>
          <cell r="O263">
            <v>13.054375</v>
          </cell>
          <cell r="Q263">
            <v>74.77541703201463</v>
          </cell>
          <cell r="R263">
            <v>79.943689963564097</v>
          </cell>
          <cell r="S263">
            <v>129.00153021307042</v>
          </cell>
          <cell r="T263">
            <v>120.57558242170346</v>
          </cell>
          <cell r="U263">
            <v>100.16034206306787</v>
          </cell>
          <cell r="V263">
            <v>163.76480876653417</v>
          </cell>
          <cell r="W263">
            <v>103.32310838445808</v>
          </cell>
          <cell r="X263">
            <v>45.567126372079933</v>
          </cell>
          <cell r="Y263">
            <v>126.49703462789364</v>
          </cell>
          <cell r="Z263">
            <v>128.0375155848898</v>
          </cell>
          <cell r="AA263">
            <v>122.05882352941177</v>
          </cell>
          <cell r="AB263">
            <v>69.356597600872419</v>
          </cell>
          <cell r="AC263">
            <v>149.45411135215673</v>
          </cell>
          <cell r="AD263">
            <v>123.74327732816992</v>
          </cell>
          <cell r="AF263">
            <v>105.25513137996336</v>
          </cell>
          <cell r="AG263">
            <v>136.59869434016332</v>
          </cell>
        </row>
        <row r="264">
          <cell r="A264">
            <v>40440</v>
          </cell>
          <cell r="B264">
            <v>10.336213000000001</v>
          </cell>
          <cell r="C264">
            <v>48.27</v>
          </cell>
          <cell r="D264">
            <v>67.206339999999997</v>
          </cell>
          <cell r="E264">
            <v>32.96255</v>
          </cell>
          <cell r="F264">
            <v>74.959999999999994</v>
          </cell>
          <cell r="G264">
            <v>1.6913636000000001</v>
          </cell>
          <cell r="H264">
            <v>20.21</v>
          </cell>
          <cell r="I264">
            <v>16.190000000000001</v>
          </cell>
          <cell r="J264">
            <v>33.06</v>
          </cell>
          <cell r="K264">
            <v>5.838133</v>
          </cell>
          <cell r="L264">
            <v>2.4900000000000002</v>
          </cell>
          <cell r="M264">
            <v>12.72</v>
          </cell>
          <cell r="N264">
            <v>12.215164</v>
          </cell>
          <cell r="O264">
            <v>13.054375</v>
          </cell>
          <cell r="Q264">
            <v>74.77541703201463</v>
          </cell>
          <cell r="R264">
            <v>79.943689963564097</v>
          </cell>
          <cell r="S264">
            <v>129.00153021307042</v>
          </cell>
          <cell r="T264">
            <v>120.57558242170346</v>
          </cell>
          <cell r="U264">
            <v>100.16034206306787</v>
          </cell>
          <cell r="V264">
            <v>163.76480876653417</v>
          </cell>
          <cell r="W264">
            <v>103.32310838445808</v>
          </cell>
          <cell r="X264">
            <v>45.567126372079933</v>
          </cell>
          <cell r="Y264">
            <v>126.49703462789364</v>
          </cell>
          <cell r="Z264">
            <v>128.0375155848898</v>
          </cell>
          <cell r="AA264">
            <v>122.05882352941177</v>
          </cell>
          <cell r="AB264">
            <v>69.356597600872419</v>
          </cell>
          <cell r="AC264">
            <v>149.45411135215673</v>
          </cell>
          <cell r="AD264">
            <v>123.74327732816992</v>
          </cell>
          <cell r="AF264">
            <v>105.25513137996336</v>
          </cell>
          <cell r="AG264">
            <v>136.59869434016332</v>
          </cell>
        </row>
        <row r="265">
          <cell r="A265">
            <v>40441</v>
          </cell>
          <cell r="B265">
            <v>10.434049999999999</v>
          </cell>
          <cell r="C265">
            <v>49.71</v>
          </cell>
          <cell r="D265">
            <v>67.288634999999999</v>
          </cell>
          <cell r="E265">
            <v>33.002920000000003</v>
          </cell>
          <cell r="F265">
            <v>76.510000000000005</v>
          </cell>
          <cell r="G265">
            <v>1.6867832</v>
          </cell>
          <cell r="H265">
            <v>20.47</v>
          </cell>
          <cell r="I265">
            <v>16.39</v>
          </cell>
          <cell r="J265">
            <v>33.159999999999997</v>
          </cell>
          <cell r="K265">
            <v>5.8999804999999999</v>
          </cell>
          <cell r="L265">
            <v>2.4700000000000002</v>
          </cell>
          <cell r="M265">
            <v>13.2</v>
          </cell>
          <cell r="N265">
            <v>12.152799</v>
          </cell>
          <cell r="O265">
            <v>13.212600999999999</v>
          </cell>
          <cell r="Q265">
            <v>75.483200673485754</v>
          </cell>
          <cell r="R265">
            <v>82.328585624378931</v>
          </cell>
          <cell r="S265">
            <v>129.1594941927915</v>
          </cell>
          <cell r="T265">
            <v>120.72325413588712</v>
          </cell>
          <cell r="U265">
            <v>102.2314270443613</v>
          </cell>
          <cell r="V265">
            <v>163.32131552234102</v>
          </cell>
          <cell r="W265">
            <v>104.65235173824129</v>
          </cell>
          <cell r="X265">
            <v>46.130030959752318</v>
          </cell>
          <cell r="Y265">
            <v>126.87966328678016</v>
          </cell>
          <cell r="Z265">
            <v>129.39390815853218</v>
          </cell>
          <cell r="AA265">
            <v>121.07843137254903</v>
          </cell>
          <cell r="AB265">
            <v>71.973827699018528</v>
          </cell>
          <cell r="AC265">
            <v>148.69106751136368</v>
          </cell>
          <cell r="AD265">
            <v>125.24311196587006</v>
          </cell>
          <cell r="AF265">
            <v>106.11295753400992</v>
          </cell>
          <cell r="AG265">
            <v>136.96708973861686</v>
          </cell>
        </row>
        <row r="266">
          <cell r="A266">
            <v>40442</v>
          </cell>
          <cell r="B266">
            <v>10.309343999999999</v>
          </cell>
          <cell r="C266">
            <v>49.06</v>
          </cell>
          <cell r="D266">
            <v>68.088589999999996</v>
          </cell>
          <cell r="E266">
            <v>33.821632000000001</v>
          </cell>
          <cell r="F266">
            <v>76.38</v>
          </cell>
          <cell r="G266">
            <v>1.6818078999999999</v>
          </cell>
          <cell r="H266">
            <v>20.7</v>
          </cell>
          <cell r="I266">
            <v>14.65</v>
          </cell>
          <cell r="J266">
            <v>32.42</v>
          </cell>
          <cell r="K266">
            <v>5.8937606999999996</v>
          </cell>
          <cell r="L266">
            <v>2.4700000000000002</v>
          </cell>
          <cell r="M266">
            <v>12.81</v>
          </cell>
          <cell r="N266">
            <v>11.676975000000001</v>
          </cell>
          <cell r="O266">
            <v>12.746401000000001</v>
          </cell>
          <cell r="Q266">
            <v>74.581038231942173</v>
          </cell>
          <cell r="R266">
            <v>81.252070221927781</v>
          </cell>
          <cell r="S266">
            <v>130.69499544314368</v>
          </cell>
          <cell r="T266">
            <v>123.71806722636821</v>
          </cell>
          <cell r="U266">
            <v>102.05772314270443</v>
          </cell>
          <cell r="V266">
            <v>162.83958642928488</v>
          </cell>
          <cell r="W266">
            <v>105.82822085889572</v>
          </cell>
          <cell r="X266">
            <v>41.232761047002533</v>
          </cell>
          <cell r="Y266">
            <v>124.04821121101971</v>
          </cell>
          <cell r="Z266">
            <v>129.25750021108823</v>
          </cell>
          <cell r="AA266">
            <v>121.07843137254903</v>
          </cell>
          <cell r="AB266">
            <v>69.847328244274806</v>
          </cell>
          <cell r="AC266">
            <v>142.86929933207207</v>
          </cell>
          <cell r="AD266">
            <v>120.82397157114471</v>
          </cell>
          <cell r="AF266">
            <v>105.5363278033501</v>
          </cell>
          <cell r="AG266">
            <v>131.84663545160839</v>
          </cell>
        </row>
        <row r="267">
          <cell r="A267">
            <v>40443</v>
          </cell>
          <cell r="B267">
            <v>10.275494999999999</v>
          </cell>
          <cell r="C267">
            <v>48.93</v>
          </cell>
          <cell r="D267">
            <v>68.536934000000002</v>
          </cell>
          <cell r="E267">
            <v>34.552554999999998</v>
          </cell>
          <cell r="F267">
            <v>76.25</v>
          </cell>
          <cell r="G267">
            <v>1.6970246</v>
          </cell>
          <cell r="H267">
            <v>20.83</v>
          </cell>
          <cell r="I267">
            <v>13.99</v>
          </cell>
          <cell r="J267">
            <v>32.61</v>
          </cell>
          <cell r="K267">
            <v>5.9605519999999999</v>
          </cell>
          <cell r="L267">
            <v>2.4</v>
          </cell>
          <cell r="M267">
            <v>12.41</v>
          </cell>
          <cell r="N267">
            <v>11.460152000000001</v>
          </cell>
          <cell r="O267">
            <v>12.681791</v>
          </cell>
          <cell r="Q267">
            <v>74.336163915679862</v>
          </cell>
          <cell r="R267">
            <v>81.036767141437565</v>
          </cell>
          <cell r="S267">
            <v>131.55558481703088</v>
          </cell>
          <cell r="T267">
            <v>126.39175195131872</v>
          </cell>
          <cell r="U267">
            <v>101.88401924104757</v>
          </cell>
          <cell r="V267">
            <v>164.31293016540275</v>
          </cell>
          <cell r="W267">
            <v>106.49284253578732</v>
          </cell>
          <cell r="X267">
            <v>39.375175907683648</v>
          </cell>
          <cell r="Y267">
            <v>124.77520566290414</v>
          </cell>
          <cell r="Z267">
            <v>130.72231646564853</v>
          </cell>
          <cell r="AA267">
            <v>117.64705882352942</v>
          </cell>
          <cell r="AB267">
            <v>67.666303162486372</v>
          </cell>
          <cell r="AC267">
            <v>140.21644188490976</v>
          </cell>
          <cell r="AD267">
            <v>120.2115291410649</v>
          </cell>
          <cell r="AF267">
            <v>105.51634331582973</v>
          </cell>
          <cell r="AG267">
            <v>130.21398551298734</v>
          </cell>
        </row>
        <row r="268">
          <cell r="A268">
            <v>40444</v>
          </cell>
          <cell r="B268">
            <v>10.422756</v>
          </cell>
          <cell r="C268">
            <v>48.78</v>
          </cell>
          <cell r="D268">
            <v>68.687349999999995</v>
          </cell>
          <cell r="E268">
            <v>34.628390000000003</v>
          </cell>
          <cell r="F268">
            <v>75.900000000000006</v>
          </cell>
          <cell r="G268">
            <v>1.6512102</v>
          </cell>
          <cell r="H268">
            <v>20.5</v>
          </cell>
          <cell r="I268">
            <v>13.66</v>
          </cell>
          <cell r="J268">
            <v>32.35</v>
          </cell>
          <cell r="K268">
            <v>5.9300249999999997</v>
          </cell>
          <cell r="L268">
            <v>2.37</v>
          </cell>
          <cell r="M268">
            <v>12.26</v>
          </cell>
          <cell r="N268">
            <v>11.446168</v>
          </cell>
          <cell r="O268">
            <v>12.648887999999999</v>
          </cell>
          <cell r="Q268">
            <v>75.40149632393728</v>
          </cell>
          <cell r="R268">
            <v>80.788340510102685</v>
          </cell>
          <cell r="S268">
            <v>131.8443060026888</v>
          </cell>
          <cell r="T268">
            <v>126.66915310180468</v>
          </cell>
          <cell r="U268">
            <v>101.41635489043293</v>
          </cell>
          <cell r="V268">
            <v>159.87699075252101</v>
          </cell>
          <cell r="W268">
            <v>104.80572597137015</v>
          </cell>
          <cell r="X268">
            <v>38.446383338024205</v>
          </cell>
          <cell r="Y268">
            <v>123.78037114979912</v>
          </cell>
          <cell r="Z268">
            <v>130.05282139963001</v>
          </cell>
          <cell r="AA268">
            <v>116.1764705882353</v>
          </cell>
          <cell r="AB268">
            <v>66.848418756815704</v>
          </cell>
          <cell r="AC268">
            <v>140.04534583633043</v>
          </cell>
          <cell r="AD268">
            <v>119.89963944478079</v>
          </cell>
          <cell r="AF268">
            <v>104.67556939878015</v>
          </cell>
          <cell r="AG268">
            <v>129.9724926405556</v>
          </cell>
        </row>
        <row r="269">
          <cell r="A269">
            <v>40445</v>
          </cell>
          <cell r="B269">
            <v>10.548999999999999</v>
          </cell>
          <cell r="C269">
            <v>49.14</v>
          </cell>
          <cell r="D269">
            <v>67.204939999999993</v>
          </cell>
          <cell r="E269">
            <v>34.065544000000003</v>
          </cell>
          <cell r="F269">
            <v>76.83</v>
          </cell>
          <cell r="G269">
            <v>1.6560173</v>
          </cell>
          <cell r="H269">
            <v>20.83</v>
          </cell>
          <cell r="I269">
            <v>13.92</v>
          </cell>
          <cell r="J269">
            <v>32.83</v>
          </cell>
          <cell r="K269">
            <v>5.9745699999999999</v>
          </cell>
          <cell r="L269">
            <v>2.4500000000000002</v>
          </cell>
          <cell r="M269">
            <v>12.27</v>
          </cell>
          <cell r="N269">
            <v>11.386862000000001</v>
          </cell>
          <cell r="O269">
            <v>12.379562999999999</v>
          </cell>
          <cell r="Q269">
            <v>76.314785141397749</v>
          </cell>
          <cell r="R269">
            <v>81.384564425306394</v>
          </cell>
          <cell r="S269">
            <v>128.99884293472292</v>
          </cell>
          <cell r="T269">
            <v>124.61028677429888</v>
          </cell>
          <cell r="U269">
            <v>102.65900587920898</v>
          </cell>
          <cell r="V269">
            <v>160.34243402694267</v>
          </cell>
          <cell r="W269">
            <v>106.49284253578732</v>
          </cell>
          <cell r="X269">
            <v>39.178159301998313</v>
          </cell>
          <cell r="Y269">
            <v>125.61698871245454</v>
          </cell>
          <cell r="Z269">
            <v>131.02974863505423</v>
          </cell>
          <cell r="AA269">
            <v>120.0980392156863</v>
          </cell>
          <cell r="AB269">
            <v>66.902944383860401</v>
          </cell>
          <cell r="AC269">
            <v>139.31972925616409</v>
          </cell>
          <cell r="AD269">
            <v>117.34669009512527</v>
          </cell>
          <cell r="AF269">
            <v>105.30238683055988</v>
          </cell>
          <cell r="AG269">
            <v>128.3332096756447</v>
          </cell>
        </row>
        <row r="270">
          <cell r="A270">
            <v>40446</v>
          </cell>
          <cell r="B270">
            <v>10.548999999999999</v>
          </cell>
          <cell r="C270">
            <v>49.14</v>
          </cell>
          <cell r="D270">
            <v>67.204939999999993</v>
          </cell>
          <cell r="E270">
            <v>34.065544000000003</v>
          </cell>
          <cell r="F270">
            <v>76.83</v>
          </cell>
          <cell r="G270">
            <v>1.6560173</v>
          </cell>
          <cell r="H270">
            <v>20.83</v>
          </cell>
          <cell r="I270">
            <v>13.92</v>
          </cell>
          <cell r="J270">
            <v>32.83</v>
          </cell>
          <cell r="K270">
            <v>5.9745699999999999</v>
          </cell>
          <cell r="L270">
            <v>2.4500000000000002</v>
          </cell>
          <cell r="M270">
            <v>12.27</v>
          </cell>
          <cell r="N270">
            <v>11.386862000000001</v>
          </cell>
          <cell r="O270">
            <v>12.379562999999999</v>
          </cell>
          <cell r="Q270">
            <v>76.314785141397749</v>
          </cell>
          <cell r="R270">
            <v>81.384564425306394</v>
          </cell>
          <cell r="S270">
            <v>128.99884293472292</v>
          </cell>
          <cell r="T270">
            <v>124.61028677429888</v>
          </cell>
          <cell r="U270">
            <v>102.65900587920898</v>
          </cell>
          <cell r="V270">
            <v>160.34243402694267</v>
          </cell>
          <cell r="W270">
            <v>106.49284253578732</v>
          </cell>
          <cell r="X270">
            <v>39.178159301998313</v>
          </cell>
          <cell r="Y270">
            <v>125.61698871245454</v>
          </cell>
          <cell r="Z270">
            <v>131.02974863505423</v>
          </cell>
          <cell r="AA270">
            <v>120.0980392156863</v>
          </cell>
          <cell r="AB270">
            <v>66.902944383860401</v>
          </cell>
          <cell r="AC270">
            <v>139.31972925616409</v>
          </cell>
          <cell r="AD270">
            <v>117.34669009512527</v>
          </cell>
          <cell r="AF270">
            <v>105.30238683055988</v>
          </cell>
          <cell r="AG270">
            <v>128.3332096756447</v>
          </cell>
        </row>
        <row r="271">
          <cell r="A271">
            <v>40447</v>
          </cell>
          <cell r="B271">
            <v>10.548999999999999</v>
          </cell>
          <cell r="C271">
            <v>49.14</v>
          </cell>
          <cell r="D271">
            <v>67.204939999999993</v>
          </cell>
          <cell r="E271">
            <v>34.065544000000003</v>
          </cell>
          <cell r="F271">
            <v>76.83</v>
          </cell>
          <cell r="G271">
            <v>1.6560173</v>
          </cell>
          <cell r="H271">
            <v>20.83</v>
          </cell>
          <cell r="I271">
            <v>13.92</v>
          </cell>
          <cell r="J271">
            <v>32.83</v>
          </cell>
          <cell r="K271">
            <v>5.9745699999999999</v>
          </cell>
          <cell r="L271">
            <v>2.4500000000000002</v>
          </cell>
          <cell r="M271">
            <v>12.27</v>
          </cell>
          <cell r="N271">
            <v>11.386862000000001</v>
          </cell>
          <cell r="O271">
            <v>12.379562999999999</v>
          </cell>
          <cell r="Q271">
            <v>76.314785141397749</v>
          </cell>
          <cell r="R271">
            <v>81.384564425306394</v>
          </cell>
          <cell r="S271">
            <v>128.99884293472292</v>
          </cell>
          <cell r="T271">
            <v>124.61028677429888</v>
          </cell>
          <cell r="U271">
            <v>102.65900587920898</v>
          </cell>
          <cell r="V271">
            <v>160.34243402694267</v>
          </cell>
          <cell r="W271">
            <v>106.49284253578732</v>
          </cell>
          <cell r="X271">
            <v>39.178159301998313</v>
          </cell>
          <cell r="Y271">
            <v>125.61698871245454</v>
          </cell>
          <cell r="Z271">
            <v>131.02974863505423</v>
          </cell>
          <cell r="AA271">
            <v>120.0980392156863</v>
          </cell>
          <cell r="AB271">
            <v>66.902944383860401</v>
          </cell>
          <cell r="AC271">
            <v>139.31972925616409</v>
          </cell>
          <cell r="AD271">
            <v>117.34669009512527</v>
          </cell>
          <cell r="AF271">
            <v>105.30238683055988</v>
          </cell>
          <cell r="AG271">
            <v>128.3332096756447</v>
          </cell>
        </row>
        <row r="272">
          <cell r="A272">
            <v>40448</v>
          </cell>
          <cell r="B272">
            <v>10.610309000000001</v>
          </cell>
          <cell r="C272">
            <v>48.63</v>
          </cell>
          <cell r="D272">
            <v>69.456810000000004</v>
          </cell>
          <cell r="E272">
            <v>34.479073</v>
          </cell>
          <cell r="F272">
            <v>76.3</v>
          </cell>
          <cell r="G272">
            <v>1.664712</v>
          </cell>
          <cell r="H272">
            <v>21.03</v>
          </cell>
          <cell r="I272">
            <v>13.76</v>
          </cell>
          <cell r="J272">
            <v>32.86</v>
          </cell>
          <cell r="K272">
            <v>5.7909389999999998</v>
          </cell>
          <cell r="L272">
            <v>2.4</v>
          </cell>
          <cell r="M272">
            <v>12.1</v>
          </cell>
          <cell r="N272">
            <v>11.853367</v>
          </cell>
          <cell r="O272">
            <v>12.472616</v>
          </cell>
          <cell r="Q272">
            <v>76.758313737684986</v>
          </cell>
          <cell r="R272">
            <v>80.539913878767805</v>
          </cell>
          <cell r="S272">
            <v>133.32127257217837</v>
          </cell>
          <cell r="T272">
            <v>126.12295797307642</v>
          </cell>
          <cell r="U272">
            <v>101.9508284339925</v>
          </cell>
          <cell r="V272">
            <v>161.1842907884234</v>
          </cell>
          <cell r="W272">
            <v>107.5153374233129</v>
          </cell>
          <cell r="X272">
            <v>38.727835631860394</v>
          </cell>
          <cell r="Y272">
            <v>125.73177731012053</v>
          </cell>
          <cell r="Z272">
            <v>127.00249248580772</v>
          </cell>
          <cell r="AA272">
            <v>117.64705882352942</v>
          </cell>
          <cell r="AB272">
            <v>65.976008724100325</v>
          </cell>
          <cell r="AC272">
            <v>145.02747826521036</v>
          </cell>
          <cell r="AD272">
            <v>118.22874558879835</v>
          </cell>
          <cell r="AF272">
            <v>105.2065073152379</v>
          </cell>
          <cell r="AG272">
            <v>131.62811192700434</v>
          </cell>
        </row>
        <row r="273">
          <cell r="A273">
            <v>40449</v>
          </cell>
          <cell r="B273">
            <v>10.739894</v>
          </cell>
          <cell r="C273">
            <v>49.81</v>
          </cell>
          <cell r="D273">
            <v>68.747765000000001</v>
          </cell>
          <cell r="E273">
            <v>34.838560000000001</v>
          </cell>
          <cell r="F273">
            <v>78.13</v>
          </cell>
          <cell r="G273">
            <v>1.6592165999999999</v>
          </cell>
          <cell r="H273">
            <v>20.94</v>
          </cell>
          <cell r="I273">
            <v>13.59</v>
          </cell>
          <cell r="J273">
            <v>32.93</v>
          </cell>
          <cell r="K273">
            <v>5.808999</v>
          </cell>
          <cell r="L273">
            <v>2.39</v>
          </cell>
          <cell r="M273">
            <v>12.37</v>
          </cell>
          <cell r="N273">
            <v>11.879682000000001</v>
          </cell>
          <cell r="O273">
            <v>12.371255</v>
          </cell>
          <cell r="Q273">
            <v>77.695772400358976</v>
          </cell>
          <cell r="R273">
            <v>82.49420337860218</v>
          </cell>
          <cell r="S273">
            <v>131.96027166080711</v>
          </cell>
          <cell r="T273">
            <v>127.43794587292128</v>
          </cell>
          <cell r="U273">
            <v>104.39604489577765</v>
          </cell>
          <cell r="V273">
            <v>160.65220346545181</v>
          </cell>
          <cell r="W273">
            <v>107.05521472392638</v>
          </cell>
          <cell r="X273">
            <v>38.249366732338871</v>
          </cell>
          <cell r="Y273">
            <v>125.99961737134112</v>
          </cell>
          <cell r="Z273">
            <v>127.39857074087028</v>
          </cell>
          <cell r="AA273">
            <v>117.15686274509804</v>
          </cell>
          <cell r="AB273">
            <v>67.448200654307527</v>
          </cell>
          <cell r="AC273">
            <v>145.34944569358316</v>
          </cell>
          <cell r="AD273">
            <v>117.26793801790653</v>
          </cell>
          <cell r="AF273">
            <v>105.66202288681677</v>
          </cell>
          <cell r="AG273">
            <v>131.30869185574485</v>
          </cell>
        </row>
        <row r="274">
          <cell r="A274">
            <v>40450</v>
          </cell>
          <cell r="B274">
            <v>10.685312</v>
          </cell>
          <cell r="C274">
            <v>49.62</v>
          </cell>
          <cell r="D274">
            <v>70.181730000000002</v>
          </cell>
          <cell r="E274">
            <v>35.533237</v>
          </cell>
          <cell r="F274">
            <v>78.150000000000006</v>
          </cell>
          <cell r="G274">
            <v>1.6710341</v>
          </cell>
          <cell r="H274">
            <v>21.03</v>
          </cell>
          <cell r="I274">
            <v>13.75</v>
          </cell>
          <cell r="J274">
            <v>32.22</v>
          </cell>
          <cell r="K274">
            <v>5.8318750000000001</v>
          </cell>
          <cell r="L274">
            <v>2.33</v>
          </cell>
          <cell r="M274">
            <v>12.08</v>
          </cell>
          <cell r="N274">
            <v>11.94904</v>
          </cell>
          <cell r="O274">
            <v>12.476203999999999</v>
          </cell>
          <cell r="Q274">
            <v>77.300909038657608</v>
          </cell>
          <cell r="R274">
            <v>82.179529645578</v>
          </cell>
          <cell r="S274">
            <v>134.71274530052602</v>
          </cell>
          <cell r="T274">
            <v>129.97904429734419</v>
          </cell>
          <cell r="U274">
            <v>104.42276857295565</v>
          </cell>
          <cell r="V274">
            <v>161.79642261951099</v>
          </cell>
          <cell r="W274">
            <v>107.5153374233129</v>
          </cell>
          <cell r="X274">
            <v>38.699690402476776</v>
          </cell>
          <cell r="Y274">
            <v>123.2829538932466</v>
          </cell>
          <cell r="Z274">
            <v>127.90026986394953</v>
          </cell>
          <cell r="AA274">
            <v>114.21568627450979</v>
          </cell>
          <cell r="AB274">
            <v>65.866957470010902</v>
          </cell>
          <cell r="AC274">
            <v>146.19804979379524</v>
          </cell>
          <cell r="AD274">
            <v>118.26275647626352</v>
          </cell>
          <cell r="AF274">
            <v>105.65602623350658</v>
          </cell>
          <cell r="AG274">
            <v>132.23040313502938</v>
          </cell>
        </row>
        <row r="275">
          <cell r="A275">
            <v>40451</v>
          </cell>
          <cell r="B275">
            <v>10.65075</v>
          </cell>
          <cell r="C275">
            <v>50.47</v>
          </cell>
          <cell r="D275">
            <v>69.308109999999999</v>
          </cell>
          <cell r="E275">
            <v>35.372275999999999</v>
          </cell>
          <cell r="F275">
            <v>78.430000000000007</v>
          </cell>
          <cell r="G275">
            <v>1.6801611000000001</v>
          </cell>
          <cell r="H275">
            <v>20.86</v>
          </cell>
          <cell r="I275">
            <v>14.2</v>
          </cell>
          <cell r="J275">
            <v>32.81</v>
          </cell>
          <cell r="K275">
            <v>5.8288650000000004</v>
          </cell>
          <cell r="L275">
            <v>2.4</v>
          </cell>
          <cell r="M275">
            <v>11.64</v>
          </cell>
          <cell r="N275">
            <v>12.041079999999999</v>
          </cell>
          <cell r="O275">
            <v>12.39523</v>
          </cell>
          <cell r="Q275">
            <v>77.050876656056715</v>
          </cell>
          <cell r="R275">
            <v>83.587280556475648</v>
          </cell>
          <cell r="S275">
            <v>133.03584522198071</v>
          </cell>
          <cell r="T275">
            <v>129.39025592016523</v>
          </cell>
          <cell r="U275">
            <v>104.79690005344735</v>
          </cell>
          <cell r="V275">
            <v>162.68013645230968</v>
          </cell>
          <cell r="W275">
            <v>106.64621676891616</v>
          </cell>
          <cell r="X275">
            <v>39.966225724739651</v>
          </cell>
          <cell r="Y275">
            <v>125.54046298067725</v>
          </cell>
          <cell r="Z275">
            <v>127.83425682143911</v>
          </cell>
          <cell r="AA275">
            <v>117.64705882352942</v>
          </cell>
          <cell r="AB275">
            <v>63.467829880043624</v>
          </cell>
          <cell r="AC275">
            <v>147.3241710975168</v>
          </cell>
          <cell r="AD275">
            <v>117.49519861628393</v>
          </cell>
          <cell r="AF275">
            <v>105.97027882164838</v>
          </cell>
          <cell r="AG275">
            <v>132.40968485690036</v>
          </cell>
        </row>
        <row r="276">
          <cell r="A276">
            <v>40452</v>
          </cell>
          <cell r="B276">
            <v>10.632296</v>
          </cell>
          <cell r="C276">
            <v>50.13</v>
          </cell>
          <cell r="D276">
            <v>70.360810000000001</v>
          </cell>
          <cell r="E276">
            <v>35.996876</v>
          </cell>
          <cell r="F276">
            <v>78.03</v>
          </cell>
          <cell r="G276">
            <v>1.7224953000000001</v>
          </cell>
          <cell r="H276">
            <v>20.41</v>
          </cell>
          <cell r="I276">
            <v>14.53</v>
          </cell>
          <cell r="J276">
            <v>32.83</v>
          </cell>
          <cell r="K276">
            <v>5.8400020000000001</v>
          </cell>
          <cell r="L276">
            <v>2.42</v>
          </cell>
          <cell r="M276">
            <v>11.35</v>
          </cell>
          <cell r="N276">
            <v>12.222618000000001</v>
          </cell>
          <cell r="O276">
            <v>12.54895</v>
          </cell>
          <cell r="Q276">
            <v>76.91737461368308</v>
          </cell>
          <cell r="R276">
            <v>83.024180192116589</v>
          </cell>
          <cell r="S276">
            <v>135.05648659086492</v>
          </cell>
          <cell r="T276">
            <v>131.67501570909531</v>
          </cell>
          <cell r="U276">
            <v>104.26242650988775</v>
          </cell>
          <cell r="V276">
            <v>166.77910852861794</v>
          </cell>
          <cell r="W276">
            <v>104.34560327198366</v>
          </cell>
          <cell r="X276">
            <v>40.895018294399094</v>
          </cell>
          <cell r="Y276">
            <v>125.61698871245454</v>
          </cell>
          <cell r="Z276">
            <v>128.07850507872769</v>
          </cell>
          <cell r="AA276">
            <v>118.62745098039215</v>
          </cell>
          <cell r="AB276">
            <v>61.886586695747006</v>
          </cell>
          <cell r="AC276">
            <v>149.54531200619783</v>
          </cell>
          <cell r="AD276">
            <v>118.95232058427445</v>
          </cell>
          <cell r="AF276">
            <v>106.43039543149747</v>
          </cell>
          <cell r="AG276">
            <v>134.24881629523614</v>
          </cell>
        </row>
        <row r="277">
          <cell r="A277">
            <v>40453</v>
          </cell>
          <cell r="B277">
            <v>10.632296</v>
          </cell>
          <cell r="C277">
            <v>50.13</v>
          </cell>
          <cell r="D277">
            <v>70.360810000000001</v>
          </cell>
          <cell r="E277">
            <v>35.996876</v>
          </cell>
          <cell r="F277">
            <v>78.03</v>
          </cell>
          <cell r="G277">
            <v>1.7224953000000001</v>
          </cell>
          <cell r="H277">
            <v>20.41</v>
          </cell>
          <cell r="I277">
            <v>14.53</v>
          </cell>
          <cell r="J277">
            <v>32.83</v>
          </cell>
          <cell r="K277">
            <v>5.8400020000000001</v>
          </cell>
          <cell r="L277">
            <v>2.42</v>
          </cell>
          <cell r="M277">
            <v>11.35</v>
          </cell>
          <cell r="N277">
            <v>12.222618000000001</v>
          </cell>
          <cell r="O277">
            <v>12.54895</v>
          </cell>
          <cell r="Q277">
            <v>76.91737461368308</v>
          </cell>
          <cell r="R277">
            <v>83.024180192116589</v>
          </cell>
          <cell r="S277">
            <v>135.05648659086492</v>
          </cell>
          <cell r="T277">
            <v>131.67501570909531</v>
          </cell>
          <cell r="U277">
            <v>104.26242650988775</v>
          </cell>
          <cell r="V277">
            <v>166.77910852861794</v>
          </cell>
          <cell r="W277">
            <v>104.34560327198366</v>
          </cell>
          <cell r="X277">
            <v>40.895018294399094</v>
          </cell>
          <cell r="Y277">
            <v>125.61698871245454</v>
          </cell>
          <cell r="Z277">
            <v>128.07850507872769</v>
          </cell>
          <cell r="AA277">
            <v>118.62745098039215</v>
          </cell>
          <cell r="AB277">
            <v>61.886586695747006</v>
          </cell>
          <cell r="AC277">
            <v>149.54531200619783</v>
          </cell>
          <cell r="AD277">
            <v>118.95232058427445</v>
          </cell>
          <cell r="AF277">
            <v>106.43039543149747</v>
          </cell>
          <cell r="AG277">
            <v>134.24881629523614</v>
          </cell>
        </row>
        <row r="278">
          <cell r="A278">
            <v>40454</v>
          </cell>
          <cell r="B278">
            <v>10.632296</v>
          </cell>
          <cell r="C278">
            <v>50.13</v>
          </cell>
          <cell r="D278">
            <v>70.360810000000001</v>
          </cell>
          <cell r="E278">
            <v>35.996876</v>
          </cell>
          <cell r="F278">
            <v>78.03</v>
          </cell>
          <cell r="G278">
            <v>1.7224953000000001</v>
          </cell>
          <cell r="H278">
            <v>20.41</v>
          </cell>
          <cell r="I278">
            <v>14.53</v>
          </cell>
          <cell r="J278">
            <v>32.83</v>
          </cell>
          <cell r="K278">
            <v>5.8400020000000001</v>
          </cell>
          <cell r="L278">
            <v>2.42</v>
          </cell>
          <cell r="M278">
            <v>11.35</v>
          </cell>
          <cell r="N278">
            <v>12.222618000000001</v>
          </cell>
          <cell r="O278">
            <v>12.54895</v>
          </cell>
          <cell r="Q278">
            <v>76.91737461368308</v>
          </cell>
          <cell r="R278">
            <v>83.024180192116589</v>
          </cell>
          <cell r="S278">
            <v>135.05648659086492</v>
          </cell>
          <cell r="T278">
            <v>131.67501570909531</v>
          </cell>
          <cell r="U278">
            <v>104.26242650988775</v>
          </cell>
          <cell r="V278">
            <v>166.77910852861794</v>
          </cell>
          <cell r="W278">
            <v>104.34560327198366</v>
          </cell>
          <cell r="X278">
            <v>40.895018294399094</v>
          </cell>
          <cell r="Y278">
            <v>125.61698871245454</v>
          </cell>
          <cell r="Z278">
            <v>128.07850507872769</v>
          </cell>
          <cell r="AA278">
            <v>118.62745098039215</v>
          </cell>
          <cell r="AB278">
            <v>61.886586695747006</v>
          </cell>
          <cell r="AC278">
            <v>149.54531200619783</v>
          </cell>
          <cell r="AD278">
            <v>118.95232058427445</v>
          </cell>
          <cell r="AF278">
            <v>106.43039543149747</v>
          </cell>
          <cell r="AG278">
            <v>134.24881629523614</v>
          </cell>
        </row>
        <row r="279">
          <cell r="A279">
            <v>40455</v>
          </cell>
          <cell r="B279">
            <v>10.56237</v>
          </cell>
          <cell r="C279">
            <v>49.48</v>
          </cell>
          <cell r="D279">
            <v>70.503590000000003</v>
          </cell>
          <cell r="E279">
            <v>35.587530000000001</v>
          </cell>
          <cell r="F279">
            <v>77.92</v>
          </cell>
          <cell r="G279">
            <v>1.7737514999999999</v>
          </cell>
          <cell r="H279">
            <v>20.239999999999998</v>
          </cell>
          <cell r="I279">
            <v>14.38</v>
          </cell>
          <cell r="J279">
            <v>32.43</v>
          </cell>
          <cell r="K279">
            <v>5.822845</v>
          </cell>
          <cell r="L279">
            <v>2.39</v>
          </cell>
          <cell r="M279">
            <v>11.24</v>
          </cell>
          <cell r="N279">
            <v>11.947558000000001</v>
          </cell>
          <cell r="O279">
            <v>12.5170555</v>
          </cell>
          <cell r="Q279">
            <v>76.41150792813967</v>
          </cell>
          <cell r="R279">
            <v>81.947664789665438</v>
          </cell>
          <cell r="S279">
            <v>135.33055059262165</v>
          </cell>
          <cell r="T279">
            <v>130.17764574342229</v>
          </cell>
          <cell r="U279">
            <v>104.11544628540888</v>
          </cell>
          <cell r="V279">
            <v>171.74194549111328</v>
          </cell>
          <cell r="W279">
            <v>103.47648261758691</v>
          </cell>
          <cell r="X279">
            <v>40.472839853644807</v>
          </cell>
          <cell r="Y279">
            <v>124.08647407690836</v>
          </cell>
          <cell r="Z279">
            <v>127.70223073641824</v>
          </cell>
          <cell r="AA279">
            <v>117.15686274509804</v>
          </cell>
          <cell r="AB279">
            <v>61.286804798255176</v>
          </cell>
          <cell r="AC279">
            <v>146.17991733212517</v>
          </cell>
          <cell r="AD279">
            <v>118.64999052567391</v>
          </cell>
          <cell r="AF279">
            <v>106.1588713048569</v>
          </cell>
          <cell r="AG279">
            <v>132.41495392889954</v>
          </cell>
        </row>
        <row r="280">
          <cell r="A280">
            <v>40456</v>
          </cell>
          <cell r="B280">
            <v>10.635776999999999</v>
          </cell>
          <cell r="C280">
            <v>50.66</v>
          </cell>
          <cell r="D280">
            <v>70.431015000000002</v>
          </cell>
          <cell r="E280">
            <v>35.179389999999998</v>
          </cell>
          <cell r="F280">
            <v>79.349999999999994</v>
          </cell>
          <cell r="G280">
            <v>1.7699115000000001</v>
          </cell>
          <cell r="H280">
            <v>21.13</v>
          </cell>
          <cell r="I280">
            <v>14.89</v>
          </cell>
          <cell r="J280">
            <v>33.130000000000003</v>
          </cell>
          <cell r="K280">
            <v>5.8312730000000004</v>
          </cell>
          <cell r="L280">
            <v>2.31</v>
          </cell>
          <cell r="M280">
            <v>11.67</v>
          </cell>
          <cell r="N280">
            <v>11.770999</v>
          </cell>
          <cell r="O280">
            <v>12.484394</v>
          </cell>
          <cell r="Q280">
            <v>76.942557262946238</v>
          </cell>
          <cell r="R280">
            <v>83.901954289499827</v>
          </cell>
          <cell r="S280">
            <v>135.19124400257056</v>
          </cell>
          <cell r="T280">
            <v>128.68468727359533</v>
          </cell>
          <cell r="U280">
            <v>106.0261892036344</v>
          </cell>
          <cell r="V280">
            <v>171.3701408326333</v>
          </cell>
          <cell r="W280">
            <v>108.02658486707566</v>
          </cell>
          <cell r="X280">
            <v>41.908246552209398</v>
          </cell>
          <cell r="Y280">
            <v>126.76487468911421</v>
          </cell>
          <cell r="Z280">
            <v>127.88706725544745</v>
          </cell>
          <cell r="AA280">
            <v>113.23529411764706</v>
          </cell>
          <cell r="AB280">
            <v>63.631406761177757</v>
          </cell>
          <cell r="AC280">
            <v>144.01969513238836</v>
          </cell>
          <cell r="AD280">
            <v>118.34039002373844</v>
          </cell>
          <cell r="AF280">
            <v>106.96418725896261</v>
          </cell>
          <cell r="AG280">
            <v>131.18004257806339</v>
          </cell>
        </row>
        <row r="281">
          <cell r="A281">
            <v>40457</v>
          </cell>
          <cell r="B281">
            <v>10.692028000000001</v>
          </cell>
          <cell r="C281">
            <v>50.62</v>
          </cell>
          <cell r="D281">
            <v>70.23048</v>
          </cell>
          <cell r="E281">
            <v>35.416916000000001</v>
          </cell>
          <cell r="F281">
            <v>79.14</v>
          </cell>
          <cell r="G281">
            <v>1.7881020999999999</v>
          </cell>
          <cell r="H281">
            <v>20.92</v>
          </cell>
          <cell r="I281">
            <v>14.92</v>
          </cell>
          <cell r="J281">
            <v>33.24</v>
          </cell>
          <cell r="K281">
            <v>5.8728109999999996</v>
          </cell>
          <cell r="L281">
            <v>2.36</v>
          </cell>
          <cell r="M281">
            <v>11.71</v>
          </cell>
          <cell r="N281">
            <v>11.650601</v>
          </cell>
          <cell r="O281">
            <v>12.495538</v>
          </cell>
          <cell r="Q281">
            <v>77.349494695782425</v>
          </cell>
          <cell r="R281">
            <v>83.835707187810527</v>
          </cell>
          <cell r="S281">
            <v>134.80632017155585</v>
          </cell>
          <cell r="T281">
            <v>129.5535471096911</v>
          </cell>
          <cell r="U281">
            <v>105.74559059326563</v>
          </cell>
          <cell r="V281">
            <v>173.13142984840053</v>
          </cell>
          <cell r="W281">
            <v>106.95296523517383</v>
          </cell>
          <cell r="X281">
            <v>41.99268224036026</v>
          </cell>
          <cell r="Y281">
            <v>127.18576621388942</v>
          </cell>
          <cell r="Z281">
            <v>128.79804724209129</v>
          </cell>
          <cell r="AA281">
            <v>115.68627450980391</v>
          </cell>
          <cell r="AB281">
            <v>63.849509269356609</v>
          </cell>
          <cell r="AC281">
            <v>142.54661003106867</v>
          </cell>
          <cell r="AD281">
            <v>118.4460247310718</v>
          </cell>
          <cell r="AF281">
            <v>107.40727785976513</v>
          </cell>
          <cell r="AG281">
            <v>130.49631738107024</v>
          </cell>
        </row>
        <row r="282">
          <cell r="A282">
            <v>40458</v>
          </cell>
          <cell r="B282">
            <v>10.781317</v>
          </cell>
          <cell r="C282">
            <v>50.23</v>
          </cell>
          <cell r="D282">
            <v>71.202910000000003</v>
          </cell>
          <cell r="E282">
            <v>36.25759</v>
          </cell>
          <cell r="F282">
            <v>78.599999999999994</v>
          </cell>
          <cell r="G282">
            <v>1.7756007</v>
          </cell>
          <cell r="H282">
            <v>20.69</v>
          </cell>
          <cell r="I282">
            <v>15.59</v>
          </cell>
          <cell r="J282">
            <v>32.71</v>
          </cell>
          <cell r="K282">
            <v>5.9164560000000002</v>
          </cell>
          <cell r="L282">
            <v>2.4</v>
          </cell>
          <cell r="M282">
            <v>11.8</v>
          </cell>
          <cell r="N282">
            <v>11.773122000000001</v>
          </cell>
          <cell r="O282">
            <v>12.518255999999999</v>
          </cell>
          <cell r="Q282">
            <v>77.995439415707551</v>
          </cell>
          <cell r="R282">
            <v>83.189797946339837</v>
          </cell>
          <cell r="S282">
            <v>136.6728845169003</v>
          </cell>
          <cell r="T282">
            <v>132.62869624641695</v>
          </cell>
          <cell r="U282">
            <v>105.02405130946018</v>
          </cell>
          <cell r="V282">
            <v>171.92099267196258</v>
          </cell>
          <cell r="W282">
            <v>105.77709611451944</v>
          </cell>
          <cell r="X282">
            <v>43.878412609062764</v>
          </cell>
          <cell r="Y282">
            <v>125.1578343217907</v>
          </cell>
          <cell r="Z282">
            <v>129.75523635849248</v>
          </cell>
          <cell r="AA282">
            <v>117.64705882352942</v>
          </cell>
          <cell r="AB282">
            <v>64.340239912759003</v>
          </cell>
          <cell r="AC282">
            <v>144.04567031196032</v>
          </cell>
          <cell r="AD282">
            <v>118.66137014395764</v>
          </cell>
          <cell r="AF282">
            <v>107.83231168724511</v>
          </cell>
          <cell r="AG282">
            <v>131.353520227959</v>
          </cell>
        </row>
        <row r="283">
          <cell r="A283">
            <v>40459</v>
          </cell>
          <cell r="B283">
            <v>10.819050000000001</v>
          </cell>
          <cell r="C283">
            <v>50.42</v>
          </cell>
          <cell r="D283">
            <v>69.028720000000007</v>
          </cell>
          <cell r="E283">
            <v>36.18815</v>
          </cell>
          <cell r="F283">
            <v>79.39</v>
          </cell>
          <cell r="G283">
            <v>1.8078059</v>
          </cell>
          <cell r="H283">
            <v>20.51</v>
          </cell>
          <cell r="I283">
            <v>16.07</v>
          </cell>
          <cell r="J283">
            <v>32.659999999999997</v>
          </cell>
          <cell r="K283">
            <v>5.9209709999999998</v>
          </cell>
          <cell r="L283">
            <v>2.44</v>
          </cell>
          <cell r="M283">
            <v>12.06</v>
          </cell>
          <cell r="N283">
            <v>12.170964</v>
          </cell>
          <cell r="O283">
            <v>12.498142</v>
          </cell>
          <cell r="Q283">
            <v>78.268411810033129</v>
          </cell>
          <cell r="R283">
            <v>83.504471679364016</v>
          </cell>
          <cell r="S283">
            <v>132.49956043804175</v>
          </cell>
          <cell r="T283">
            <v>132.37468772937675</v>
          </cell>
          <cell r="U283">
            <v>106.07963655799037</v>
          </cell>
          <cell r="V283">
            <v>175.03923313740003</v>
          </cell>
          <cell r="W283">
            <v>104.85685071574645</v>
          </cell>
          <cell r="X283">
            <v>45.229383619476501</v>
          </cell>
          <cell r="Y283">
            <v>124.9665199923474</v>
          </cell>
          <cell r="Z283">
            <v>129.85425592225812</v>
          </cell>
          <cell r="AA283">
            <v>119.6078431372549</v>
          </cell>
          <cell r="AB283">
            <v>65.757906215921494</v>
          </cell>
          <cell r="AC283">
            <v>148.9133186356803</v>
          </cell>
          <cell r="AD283">
            <v>118.47070821796126</v>
          </cell>
          <cell r="AF283">
            <v>108.16989674626757</v>
          </cell>
          <cell r="AG283">
            <v>133.69201342682078</v>
          </cell>
        </row>
        <row r="284">
          <cell r="A284">
            <v>40460</v>
          </cell>
          <cell r="B284">
            <v>10.819050000000001</v>
          </cell>
          <cell r="C284">
            <v>50.42</v>
          </cell>
          <cell r="D284">
            <v>69.028720000000007</v>
          </cell>
          <cell r="E284">
            <v>36.18815</v>
          </cell>
          <cell r="F284">
            <v>79.39</v>
          </cell>
          <cell r="G284">
            <v>1.8078059</v>
          </cell>
          <cell r="H284">
            <v>20.51</v>
          </cell>
          <cell r="I284">
            <v>16.07</v>
          </cell>
          <cell r="J284">
            <v>32.659999999999997</v>
          </cell>
          <cell r="K284">
            <v>5.9209709999999998</v>
          </cell>
          <cell r="L284">
            <v>2.44</v>
          </cell>
          <cell r="M284">
            <v>12.06</v>
          </cell>
          <cell r="N284">
            <v>12.170964</v>
          </cell>
          <cell r="O284">
            <v>12.498142</v>
          </cell>
          <cell r="Q284">
            <v>78.268411810033129</v>
          </cell>
          <cell r="R284">
            <v>83.504471679364016</v>
          </cell>
          <cell r="S284">
            <v>132.49956043804175</v>
          </cell>
          <cell r="T284">
            <v>132.37468772937675</v>
          </cell>
          <cell r="U284">
            <v>106.07963655799037</v>
          </cell>
          <cell r="V284">
            <v>175.03923313740003</v>
          </cell>
          <cell r="W284">
            <v>104.85685071574645</v>
          </cell>
          <cell r="X284">
            <v>45.229383619476501</v>
          </cell>
          <cell r="Y284">
            <v>124.9665199923474</v>
          </cell>
          <cell r="Z284">
            <v>129.85425592225812</v>
          </cell>
          <cell r="AA284">
            <v>119.6078431372549</v>
          </cell>
          <cell r="AB284">
            <v>65.757906215921494</v>
          </cell>
          <cell r="AC284">
            <v>148.9133186356803</v>
          </cell>
          <cell r="AD284">
            <v>118.47070821796126</v>
          </cell>
          <cell r="AF284">
            <v>108.16989674626757</v>
          </cell>
          <cell r="AG284">
            <v>133.69201342682078</v>
          </cell>
        </row>
        <row r="285">
          <cell r="A285">
            <v>40461</v>
          </cell>
          <cell r="B285">
            <v>10.819050000000001</v>
          </cell>
          <cell r="C285">
            <v>50.42</v>
          </cell>
          <cell r="D285">
            <v>69.028720000000007</v>
          </cell>
          <cell r="E285">
            <v>36.18815</v>
          </cell>
          <cell r="F285">
            <v>79.39</v>
          </cell>
          <cell r="G285">
            <v>1.8078059</v>
          </cell>
          <cell r="H285">
            <v>20.51</v>
          </cell>
          <cell r="I285">
            <v>16.07</v>
          </cell>
          <cell r="J285">
            <v>32.659999999999997</v>
          </cell>
          <cell r="K285">
            <v>5.9209709999999998</v>
          </cell>
          <cell r="L285">
            <v>2.44</v>
          </cell>
          <cell r="M285">
            <v>12.06</v>
          </cell>
          <cell r="N285">
            <v>12.170964</v>
          </cell>
          <cell r="O285">
            <v>12.498142</v>
          </cell>
          <cell r="Q285">
            <v>78.268411810033129</v>
          </cell>
          <cell r="R285">
            <v>83.504471679364016</v>
          </cell>
          <cell r="S285">
            <v>132.49956043804175</v>
          </cell>
          <cell r="T285">
            <v>132.37468772937675</v>
          </cell>
          <cell r="U285">
            <v>106.07963655799037</v>
          </cell>
          <cell r="V285">
            <v>175.03923313740003</v>
          </cell>
          <cell r="W285">
            <v>104.85685071574645</v>
          </cell>
          <cell r="X285">
            <v>45.229383619476501</v>
          </cell>
          <cell r="Y285">
            <v>124.9665199923474</v>
          </cell>
          <cell r="Z285">
            <v>129.85425592225812</v>
          </cell>
          <cell r="AA285">
            <v>119.6078431372549</v>
          </cell>
          <cell r="AB285">
            <v>65.757906215921494</v>
          </cell>
          <cell r="AC285">
            <v>148.9133186356803</v>
          </cell>
          <cell r="AD285">
            <v>118.47070821796126</v>
          </cell>
          <cell r="AF285">
            <v>108.16989674626757</v>
          </cell>
          <cell r="AG285">
            <v>133.69201342682078</v>
          </cell>
        </row>
        <row r="286">
          <cell r="A286">
            <v>40462</v>
          </cell>
          <cell r="B286">
            <v>10.78575</v>
          </cell>
          <cell r="C286">
            <v>50.47</v>
          </cell>
          <cell r="D286">
            <v>68.839479999999995</v>
          </cell>
          <cell r="E286">
            <v>36.088943</v>
          </cell>
          <cell r="F286">
            <v>79.89</v>
          </cell>
          <cell r="G286">
            <v>1.7993873</v>
          </cell>
          <cell r="H286">
            <v>20.56</v>
          </cell>
          <cell r="I286">
            <v>15.86</v>
          </cell>
          <cell r="J286">
            <v>32.4</v>
          </cell>
          <cell r="K286">
            <v>5.9297000000000004</v>
          </cell>
          <cell r="L286">
            <v>2.4500000000000002</v>
          </cell>
          <cell r="M286">
            <v>12.02</v>
          </cell>
          <cell r="N286">
            <v>12.312961</v>
          </cell>
          <cell r="O286">
            <v>12.937924000000001</v>
          </cell>
          <cell r="Q286">
            <v>78.027509132508371</v>
          </cell>
          <cell r="R286">
            <v>83.587280556475648</v>
          </cell>
          <cell r="S286">
            <v>132.13631718483788</v>
          </cell>
          <cell r="T286">
            <v>132.01179281362207</v>
          </cell>
          <cell r="U286">
            <v>106.74772848743987</v>
          </cell>
          <cell r="V286">
            <v>174.22410951816053</v>
          </cell>
          <cell r="W286">
            <v>105.11247443762781</v>
          </cell>
          <cell r="X286">
            <v>44.63833380242049</v>
          </cell>
          <cell r="Y286">
            <v>123.97168547924238</v>
          </cell>
          <cell r="Z286">
            <v>130.04569374553836</v>
          </cell>
          <cell r="AA286">
            <v>120.0980392156863</v>
          </cell>
          <cell r="AB286">
            <v>65.539803707742635</v>
          </cell>
          <cell r="AC286">
            <v>150.65067029544286</v>
          </cell>
          <cell r="AD286">
            <v>122.63943065698552</v>
          </cell>
          <cell r="AF286">
            <v>108.01173067344185</v>
          </cell>
          <cell r="AG286">
            <v>136.64505047621418</v>
          </cell>
        </row>
        <row r="287">
          <cell r="A287">
            <v>40463</v>
          </cell>
          <cell r="B287">
            <v>10.553490999999999</v>
          </cell>
          <cell r="C287">
            <v>50.6</v>
          </cell>
          <cell r="D287">
            <v>69.070899999999995</v>
          </cell>
          <cell r="E287">
            <v>35.709045000000003</v>
          </cell>
          <cell r="F287">
            <v>79.53</v>
          </cell>
          <cell r="G287">
            <v>1.7834588</v>
          </cell>
          <cell r="H287">
            <v>20.71</v>
          </cell>
          <cell r="I287">
            <v>16.190000000000001</v>
          </cell>
          <cell r="J287">
            <v>32.270000000000003</v>
          </cell>
          <cell r="K287">
            <v>5.9209709999999998</v>
          </cell>
          <cell r="L287">
            <v>2.4</v>
          </cell>
          <cell r="M287">
            <v>11.88</v>
          </cell>
          <cell r="N287">
            <v>12.269829</v>
          </cell>
          <cell r="O287">
            <v>12.892602</v>
          </cell>
          <cell r="Q287">
            <v>76.347274448447706</v>
          </cell>
          <cell r="R287">
            <v>83.802583636965878</v>
          </cell>
          <cell r="S287">
            <v>132.58052429568352</v>
          </cell>
          <cell r="T287">
            <v>130.62214235845886</v>
          </cell>
          <cell r="U287">
            <v>106.26670229823623</v>
          </cell>
          <cell r="V287">
            <v>172.68184636644216</v>
          </cell>
          <cell r="W287">
            <v>105.87934560327199</v>
          </cell>
          <cell r="X287">
            <v>45.567126372079933</v>
          </cell>
          <cell r="Y287">
            <v>123.47426822268987</v>
          </cell>
          <cell r="Z287">
            <v>129.85425592225812</v>
          </cell>
          <cell r="AA287">
            <v>117.64705882352942</v>
          </cell>
          <cell r="AB287">
            <v>64.776444929116693</v>
          </cell>
          <cell r="AC287">
            <v>150.12294469709306</v>
          </cell>
          <cell r="AD287">
            <v>122.20982044469521</v>
          </cell>
          <cell r="AF287">
            <v>107.45829777309837</v>
          </cell>
          <cell r="AG287">
            <v>136.16638257089414</v>
          </cell>
        </row>
        <row r="288">
          <cell r="A288">
            <v>40464</v>
          </cell>
          <cell r="B288">
            <v>10.669617000000001</v>
          </cell>
          <cell r="C288">
            <v>50.62</v>
          </cell>
          <cell r="D288">
            <v>69.682149999999993</v>
          </cell>
          <cell r="E288">
            <v>35.378970000000002</v>
          </cell>
          <cell r="F288">
            <v>80.400000000000006</v>
          </cell>
          <cell r="G288">
            <v>1.8050541</v>
          </cell>
          <cell r="H288">
            <v>21.21</v>
          </cell>
          <cell r="I288">
            <v>16.22</v>
          </cell>
          <cell r="J288">
            <v>31.71</v>
          </cell>
          <cell r="K288">
            <v>5.9694323999999996</v>
          </cell>
          <cell r="L288">
            <v>2.36</v>
          </cell>
          <cell r="M288">
            <v>12.23</v>
          </cell>
          <cell r="N288">
            <v>12.434358</v>
          </cell>
          <cell r="O288">
            <v>12.826703</v>
          </cell>
          <cell r="Q288">
            <v>77.187366470376801</v>
          </cell>
          <cell r="R288">
            <v>83.835707187810527</v>
          </cell>
          <cell r="S288">
            <v>133.75380921705761</v>
          </cell>
          <cell r="T288">
            <v>129.41474228268061</v>
          </cell>
          <cell r="U288">
            <v>107.42918225547835</v>
          </cell>
          <cell r="V288">
            <v>174.77279249698202</v>
          </cell>
          <cell r="W288">
            <v>108.43558282208589</v>
          </cell>
          <cell r="X288">
            <v>45.651562060230788</v>
          </cell>
          <cell r="Y288">
            <v>121.33154773292519</v>
          </cell>
          <cell r="Z288">
            <v>130.91707467917331</v>
          </cell>
          <cell r="AA288">
            <v>115.68627450980391</v>
          </cell>
          <cell r="AB288">
            <v>66.68484187568157</v>
          </cell>
          <cell r="AC288">
            <v>152.13597829096531</v>
          </cell>
          <cell r="AD288">
            <v>121.58515949902382</v>
          </cell>
          <cell r="AF288">
            <v>107.92504029919054</v>
          </cell>
          <cell r="AG288">
            <v>136.86056889499457</v>
          </cell>
        </row>
        <row r="289">
          <cell r="A289">
            <v>40465</v>
          </cell>
          <cell r="B289">
            <v>10.754099999999999</v>
          </cell>
          <cell r="C289">
            <v>49.97</v>
          </cell>
          <cell r="D289">
            <v>70.164664999999999</v>
          </cell>
          <cell r="E289">
            <v>35.070045</v>
          </cell>
          <cell r="F289">
            <v>78.98</v>
          </cell>
          <cell r="G289">
            <v>1.7742804999999999</v>
          </cell>
          <cell r="H289">
            <v>21.37</v>
          </cell>
          <cell r="I289">
            <v>15.84</v>
          </cell>
          <cell r="J289">
            <v>31.68</v>
          </cell>
          <cell r="K289">
            <v>5.994415</v>
          </cell>
          <cell r="L289">
            <v>2.2799999999999998</v>
          </cell>
          <cell r="M289">
            <v>12.31</v>
          </cell>
          <cell r="N289">
            <v>12.124506</v>
          </cell>
          <cell r="O289">
            <v>12.680012</v>
          </cell>
          <cell r="Q289">
            <v>77.798543074140255</v>
          </cell>
          <cell r="R289">
            <v>82.759191785359391</v>
          </cell>
          <cell r="S289">
            <v>134.67998929695423</v>
          </cell>
          <cell r="T289">
            <v>128.28470799226241</v>
          </cell>
          <cell r="U289">
            <v>105.53180117584179</v>
          </cell>
          <cell r="V289">
            <v>171.79316545578411</v>
          </cell>
          <cell r="W289">
            <v>109.25357873210635</v>
          </cell>
          <cell r="X289">
            <v>44.582043343653247</v>
          </cell>
          <cell r="Y289">
            <v>121.21675913525922</v>
          </cell>
          <cell r="Z289">
            <v>131.46497415951251</v>
          </cell>
          <cell r="AA289">
            <v>111.76470588235293</v>
          </cell>
          <cell r="AB289">
            <v>67.12104689203926</v>
          </cell>
          <cell r="AC289">
            <v>148.34489899717209</v>
          </cell>
          <cell r="AD289">
            <v>120.19466588331669</v>
          </cell>
          <cell r="AF289">
            <v>107.18754224377214</v>
          </cell>
          <cell r="AG289">
            <v>134.2697824402444</v>
          </cell>
        </row>
        <row r="290">
          <cell r="A290">
            <v>40466</v>
          </cell>
          <cell r="B290">
            <v>10.701521</v>
          </cell>
          <cell r="C290">
            <v>50.34</v>
          </cell>
          <cell r="D290">
            <v>67.363240000000005</v>
          </cell>
          <cell r="E290">
            <v>35.464042999999997</v>
          </cell>
          <cell r="F290">
            <v>79.12</v>
          </cell>
          <cell r="G290">
            <v>1.7654768000000001</v>
          </cell>
          <cell r="H290">
            <v>21.44</v>
          </cell>
          <cell r="I290">
            <v>15.8</v>
          </cell>
          <cell r="J290">
            <v>31.59</v>
          </cell>
          <cell r="K290">
            <v>5.9540810000000004</v>
          </cell>
          <cell r="L290">
            <v>2.2200000000000002</v>
          </cell>
          <cell r="M290">
            <v>12.07</v>
          </cell>
          <cell r="N290">
            <v>12.241706000000001</v>
          </cell>
          <cell r="O290">
            <v>12.632719</v>
          </cell>
          <cell r="Q290">
            <v>77.418170044663569</v>
          </cell>
          <cell r="R290">
            <v>83.371977475985432</v>
          </cell>
          <cell r="S290">
            <v>129.30269733644647</v>
          </cell>
          <cell r="T290">
            <v>129.7259356376656</v>
          </cell>
          <cell r="U290">
            <v>105.71886691608765</v>
          </cell>
          <cell r="V290">
            <v>170.94075486415383</v>
          </cell>
          <cell r="W290">
            <v>109.61145194274029</v>
          </cell>
          <cell r="X290">
            <v>44.469462426118774</v>
          </cell>
          <cell r="Y290">
            <v>120.87239334226132</v>
          </cell>
          <cell r="Z290">
            <v>130.58039938987284</v>
          </cell>
          <cell r="AA290">
            <v>108.82352941176472</v>
          </cell>
          <cell r="AB290">
            <v>65.812431842966205</v>
          </cell>
          <cell r="AC290">
            <v>149.77885615488793</v>
          </cell>
          <cell r="AD290">
            <v>119.74637243267803</v>
          </cell>
          <cell r="AF290">
            <v>106.3873392192272</v>
          </cell>
          <cell r="AG290">
            <v>134.76261429378297</v>
          </cell>
        </row>
        <row r="291">
          <cell r="A291">
            <v>40467</v>
          </cell>
          <cell r="B291">
            <v>10.701521</v>
          </cell>
          <cell r="C291">
            <v>50.34</v>
          </cell>
          <cell r="D291">
            <v>67.363240000000005</v>
          </cell>
          <cell r="E291">
            <v>35.464042999999997</v>
          </cell>
          <cell r="F291">
            <v>79.12</v>
          </cell>
          <cell r="G291">
            <v>1.7654768000000001</v>
          </cell>
          <cell r="H291">
            <v>21.44</v>
          </cell>
          <cell r="I291">
            <v>15.8</v>
          </cell>
          <cell r="J291">
            <v>31.59</v>
          </cell>
          <cell r="K291">
            <v>5.9540810000000004</v>
          </cell>
          <cell r="L291">
            <v>2.2200000000000002</v>
          </cell>
          <cell r="M291">
            <v>12.07</v>
          </cell>
          <cell r="N291">
            <v>12.241706000000001</v>
          </cell>
          <cell r="O291">
            <v>12.632719</v>
          </cell>
          <cell r="Q291">
            <v>77.418170044663569</v>
          </cell>
          <cell r="R291">
            <v>83.371977475985432</v>
          </cell>
          <cell r="S291">
            <v>129.30269733644647</v>
          </cell>
          <cell r="T291">
            <v>129.7259356376656</v>
          </cell>
          <cell r="U291">
            <v>105.71886691608765</v>
          </cell>
          <cell r="V291">
            <v>170.94075486415383</v>
          </cell>
          <cell r="W291">
            <v>109.61145194274029</v>
          </cell>
          <cell r="X291">
            <v>44.469462426118774</v>
          </cell>
          <cell r="Y291">
            <v>120.87239334226132</v>
          </cell>
          <cell r="Z291">
            <v>130.58039938987284</v>
          </cell>
          <cell r="AA291">
            <v>108.82352941176472</v>
          </cell>
          <cell r="AB291">
            <v>65.812431842966205</v>
          </cell>
          <cell r="AC291">
            <v>149.77885615488793</v>
          </cell>
          <cell r="AD291">
            <v>119.74637243267803</v>
          </cell>
          <cell r="AF291">
            <v>106.3873392192272</v>
          </cell>
          <cell r="AG291">
            <v>134.76261429378297</v>
          </cell>
        </row>
        <row r="292">
          <cell r="A292">
            <v>40468</v>
          </cell>
          <cell r="B292">
            <v>10.701521</v>
          </cell>
          <cell r="C292">
            <v>50.34</v>
          </cell>
          <cell r="D292">
            <v>67.363240000000005</v>
          </cell>
          <cell r="E292">
            <v>35.464042999999997</v>
          </cell>
          <cell r="F292">
            <v>79.12</v>
          </cell>
          <cell r="G292">
            <v>1.7654768000000001</v>
          </cell>
          <cell r="H292">
            <v>21.44</v>
          </cell>
          <cell r="I292">
            <v>15.8</v>
          </cell>
          <cell r="J292">
            <v>31.59</v>
          </cell>
          <cell r="K292">
            <v>5.9540810000000004</v>
          </cell>
          <cell r="L292">
            <v>2.2200000000000002</v>
          </cell>
          <cell r="M292">
            <v>12.07</v>
          </cell>
          <cell r="N292">
            <v>12.241706000000001</v>
          </cell>
          <cell r="O292">
            <v>12.632719</v>
          </cell>
          <cell r="Q292">
            <v>77.418170044663569</v>
          </cell>
          <cell r="R292">
            <v>83.371977475985432</v>
          </cell>
          <cell r="S292">
            <v>129.30269733644647</v>
          </cell>
          <cell r="T292">
            <v>129.7259356376656</v>
          </cell>
          <cell r="U292">
            <v>105.71886691608765</v>
          </cell>
          <cell r="V292">
            <v>170.94075486415383</v>
          </cell>
          <cell r="W292">
            <v>109.61145194274029</v>
          </cell>
          <cell r="X292">
            <v>44.469462426118774</v>
          </cell>
          <cell r="Y292">
            <v>120.87239334226132</v>
          </cell>
          <cell r="Z292">
            <v>130.58039938987284</v>
          </cell>
          <cell r="AA292">
            <v>108.82352941176472</v>
          </cell>
          <cell r="AB292">
            <v>65.812431842966205</v>
          </cell>
          <cell r="AC292">
            <v>149.77885615488793</v>
          </cell>
          <cell r="AD292">
            <v>119.74637243267803</v>
          </cell>
          <cell r="AF292">
            <v>106.3873392192272</v>
          </cell>
          <cell r="AG292">
            <v>134.76261429378297</v>
          </cell>
        </row>
        <row r="293">
          <cell r="A293">
            <v>40469</v>
          </cell>
          <cell r="B293">
            <v>10.758317999999999</v>
          </cell>
          <cell r="C293">
            <v>51.57</v>
          </cell>
          <cell r="D293">
            <v>68.855090000000004</v>
          </cell>
          <cell r="E293">
            <v>36.312125999999999</v>
          </cell>
          <cell r="F293">
            <v>79.959999999999994</v>
          </cell>
          <cell r="G293">
            <v>1.7392642</v>
          </cell>
          <cell r="H293">
            <v>21.95</v>
          </cell>
          <cell r="I293">
            <v>16.440000000000001</v>
          </cell>
          <cell r="J293">
            <v>31.45</v>
          </cell>
          <cell r="K293">
            <v>5.969131</v>
          </cell>
          <cell r="L293">
            <v>2.17</v>
          </cell>
          <cell r="M293">
            <v>12.06</v>
          </cell>
          <cell r="N293">
            <v>11.973846</v>
          </cell>
          <cell r="O293">
            <v>12.648768</v>
          </cell>
          <cell r="Q293">
            <v>77.829057413293384</v>
          </cell>
          <cell r="R293">
            <v>85.409075852931423</v>
          </cell>
          <cell r="S293">
            <v>132.1662803384128</v>
          </cell>
          <cell r="T293">
            <v>132.82818657598639</v>
          </cell>
          <cell r="U293">
            <v>106.84126135756277</v>
          </cell>
          <cell r="V293">
            <v>168.40274267903072</v>
          </cell>
          <cell r="W293">
            <v>112.21881390593047</v>
          </cell>
          <cell r="X293">
            <v>46.270757106670423</v>
          </cell>
          <cell r="Y293">
            <v>120.33671321982015</v>
          </cell>
          <cell r="Z293">
            <v>130.91046460242492</v>
          </cell>
          <cell r="AA293">
            <v>106.37254901960785</v>
          </cell>
          <cell r="AB293">
            <v>65.757906215921494</v>
          </cell>
          <cell r="AC293">
            <v>146.50155441200599</v>
          </cell>
          <cell r="AD293">
            <v>119.89850195690572</v>
          </cell>
          <cell r="AF293">
            <v>107.11198402396606</v>
          </cell>
          <cell r="AG293">
            <v>133.20002818445585</v>
          </cell>
        </row>
        <row r="294">
          <cell r="A294">
            <v>40470</v>
          </cell>
          <cell r="B294">
            <v>10.646686000000001</v>
          </cell>
          <cell r="C294">
            <v>50.08</v>
          </cell>
          <cell r="D294">
            <v>67.465170000000001</v>
          </cell>
          <cell r="E294">
            <v>36.066980000000001</v>
          </cell>
          <cell r="F294">
            <v>78.989999999999995</v>
          </cell>
          <cell r="G294">
            <v>1.6797099</v>
          </cell>
          <cell r="H294">
            <v>21.75</v>
          </cell>
          <cell r="I294">
            <v>16.03</v>
          </cell>
          <cell r="J294">
            <v>30.51</v>
          </cell>
          <cell r="K294">
            <v>5.8532460000000004</v>
          </cell>
          <cell r="L294">
            <v>2.0699999999999998</v>
          </cell>
          <cell r="M294">
            <v>11.58</v>
          </cell>
          <cell r="N294">
            <v>11.776192999999999</v>
          </cell>
          <cell r="O294">
            <v>12.427137999999999</v>
          </cell>
          <cell r="Q294">
            <v>77.021476401358186</v>
          </cell>
          <cell r="R294">
            <v>82.941371315004957</v>
          </cell>
          <cell r="S294">
            <v>129.49835039499152</v>
          </cell>
          <cell r="T294">
            <v>131.93145310942054</v>
          </cell>
          <cell r="U294">
            <v>105.54516301443077</v>
          </cell>
          <cell r="V294">
            <v>162.63644940493828</v>
          </cell>
          <cell r="W294">
            <v>111.19631901840492</v>
          </cell>
          <cell r="X294">
            <v>45.116802701942021</v>
          </cell>
          <cell r="Y294">
            <v>116.7400038262866</v>
          </cell>
          <cell r="Z294">
            <v>128.36896246577356</v>
          </cell>
          <cell r="AA294">
            <v>101.47058823529412</v>
          </cell>
          <cell r="AB294">
            <v>63.140676117775349</v>
          </cell>
          <cell r="AC294">
            <v>144.08324439413903</v>
          </cell>
          <cell r="AD294">
            <v>117.7976566422704</v>
          </cell>
          <cell r="AF294">
            <v>104.63396800046841</v>
          </cell>
          <cell r="AG294">
            <v>130.94045051820473</v>
          </cell>
        </row>
        <row r="295">
          <cell r="A295">
            <v>40471</v>
          </cell>
          <cell r="B295">
            <v>10.73977</v>
          </cell>
          <cell r="C295">
            <v>47.79</v>
          </cell>
          <cell r="D295">
            <v>67.218580000000003</v>
          </cell>
          <cell r="E295">
            <v>36.265909999999998</v>
          </cell>
          <cell r="F295">
            <v>78.319999999999993</v>
          </cell>
          <cell r="G295">
            <v>1.6742188</v>
          </cell>
          <cell r="H295">
            <v>21.91</v>
          </cell>
          <cell r="I295">
            <v>16.07</v>
          </cell>
          <cell r="J295">
            <v>30.94</v>
          </cell>
          <cell r="K295">
            <v>5.9315059999999997</v>
          </cell>
          <cell r="L295">
            <v>2.04</v>
          </cell>
          <cell r="M295">
            <v>11.85</v>
          </cell>
          <cell r="N295">
            <v>11.953569999999999</v>
          </cell>
          <cell r="O295">
            <v>12.484707999999999</v>
          </cell>
          <cell r="Q295">
            <v>77.694875345343576</v>
          </cell>
          <cell r="R295">
            <v>79.148724743292476</v>
          </cell>
          <cell r="S295">
            <v>129.02502470376595</v>
          </cell>
          <cell r="T295">
            <v>132.65913044661531</v>
          </cell>
          <cell r="U295">
            <v>104.64991982896845</v>
          </cell>
          <cell r="V295">
            <v>162.10477842572487</v>
          </cell>
          <cell r="W295">
            <v>112.01431492842538</v>
          </cell>
          <cell r="X295">
            <v>45.229383619476501</v>
          </cell>
          <cell r="Y295">
            <v>118.38530705949874</v>
          </cell>
          <cell r="Z295">
            <v>130.0853015710446</v>
          </cell>
          <cell r="AA295">
            <v>100</v>
          </cell>
          <cell r="AB295">
            <v>64.612868047982559</v>
          </cell>
          <cell r="AC295">
            <v>146.25347492966941</v>
          </cell>
          <cell r="AD295">
            <v>118.34336645034492</v>
          </cell>
          <cell r="AF295">
            <v>104.6341357266782</v>
          </cell>
          <cell r="AG295">
            <v>132.29842069000716</v>
          </cell>
        </row>
        <row r="296">
          <cell r="A296">
            <v>40472</v>
          </cell>
          <cell r="B296">
            <v>10.859714</v>
          </cell>
          <cell r="C296">
            <v>47.79</v>
          </cell>
          <cell r="D296">
            <v>66.387479999999996</v>
          </cell>
          <cell r="E296">
            <v>36.199039999999997</v>
          </cell>
          <cell r="F296">
            <v>78.08</v>
          </cell>
          <cell r="G296">
            <v>1.6888375</v>
          </cell>
          <cell r="H296">
            <v>22.09</v>
          </cell>
          <cell r="I296">
            <v>16.73</v>
          </cell>
          <cell r="J296">
            <v>31.36</v>
          </cell>
          <cell r="K296">
            <v>5.9378270000000004</v>
          </cell>
          <cell r="L296">
            <v>2</v>
          </cell>
          <cell r="M296">
            <v>11.52</v>
          </cell>
          <cell r="N296">
            <v>12.064938</v>
          </cell>
          <cell r="O296">
            <v>12.331075999999999</v>
          </cell>
          <cell r="Q296">
            <v>78.56258798056966</v>
          </cell>
          <cell r="R296">
            <v>79.148724743292476</v>
          </cell>
          <cell r="S296">
            <v>127.42974110760399</v>
          </cell>
          <cell r="T296">
            <v>132.41452287843444</v>
          </cell>
          <cell r="U296">
            <v>104.3292357028327</v>
          </cell>
          <cell r="V296">
            <v>163.52022133221482</v>
          </cell>
          <cell r="W296">
            <v>112.93456032719837</v>
          </cell>
          <cell r="X296">
            <v>47.086968758795386</v>
          </cell>
          <cell r="Y296">
            <v>119.99234742682225</v>
          </cell>
          <cell r="Z296">
            <v>130.22392896031653</v>
          </cell>
          <cell r="AA296">
            <v>98.039215686274503</v>
          </cell>
          <cell r="AB296">
            <v>62.813522355507089</v>
          </cell>
          <cell r="AC296">
            <v>147.61607681312074</v>
          </cell>
          <cell r="AD296">
            <v>116.88707864012946</v>
          </cell>
          <cell r="AF296">
            <v>104.70796477165517</v>
          </cell>
          <cell r="AG296">
            <v>132.2515777266251</v>
          </cell>
        </row>
        <row r="297">
          <cell r="A297">
            <v>40473</v>
          </cell>
          <cell r="B297">
            <v>10.819753</v>
          </cell>
          <cell r="C297">
            <v>49.03</v>
          </cell>
          <cell r="D297">
            <v>66.691230000000004</v>
          </cell>
          <cell r="E297">
            <v>36.747729999999997</v>
          </cell>
          <cell r="F297">
            <v>79.16</v>
          </cell>
          <cell r="G297">
            <v>1.6855879</v>
          </cell>
          <cell r="H297">
            <v>22.79</v>
          </cell>
          <cell r="I297">
            <v>17.329999999999998</v>
          </cell>
          <cell r="J297">
            <v>31.59</v>
          </cell>
          <cell r="K297">
            <v>5.8999009999999998</v>
          </cell>
          <cell r="L297">
            <v>2.08</v>
          </cell>
          <cell r="M297">
            <v>10.029999999999999</v>
          </cell>
          <cell r="N297">
            <v>11.976754</v>
          </cell>
          <cell r="O297">
            <v>12.389747</v>
          </cell>
          <cell r="Q297">
            <v>78.27349753322531</v>
          </cell>
          <cell r="R297">
            <v>81.202384895660813</v>
          </cell>
          <cell r="S297">
            <v>128.01278453478989</v>
          </cell>
          <cell r="T297">
            <v>134.42160717012197</v>
          </cell>
          <cell r="U297">
            <v>105.7723142704436</v>
          </cell>
          <cell r="V297">
            <v>163.20558163997615</v>
          </cell>
          <cell r="W297">
            <v>116.51329243353783</v>
          </cell>
          <cell r="X297">
            <v>48.775682521812548</v>
          </cell>
          <cell r="Y297">
            <v>120.87239334226132</v>
          </cell>
          <cell r="Z297">
            <v>129.39216462468514</v>
          </cell>
          <cell r="AA297">
            <v>101.96078431372548</v>
          </cell>
          <cell r="AB297">
            <v>54.689203925845142</v>
          </cell>
          <cell r="AC297">
            <v>146.53713416810356</v>
          </cell>
          <cell r="AD297">
            <v>117.44322489945793</v>
          </cell>
          <cell r="AF297">
            <v>105.25764093384043</v>
          </cell>
          <cell r="AG297">
            <v>131.99017953378075</v>
          </cell>
          <cell r="AH297">
            <v>0.25397242768097961</v>
          </cell>
        </row>
      </sheetData>
      <sheetData sheetId="3" refreshError="1"/>
      <sheetData sheetId="4" refreshError="1"/>
      <sheetData sheetId="5" refreshError="1"/>
      <sheetData sheetId="6" refreshError="1"/>
      <sheetData sheetId="7">
        <row r="1">
          <cell r="D1" t="str">
            <v xml:space="preserve">P / E </v>
          </cell>
          <cell r="H1" t="str">
            <v>EV / EBITDA</v>
          </cell>
          <cell r="L1" t="str">
            <v>PBV</v>
          </cell>
          <cell r="P1" t="str">
            <v>ROE</v>
          </cell>
          <cell r="T1" t="str">
            <v>EPS</v>
          </cell>
        </row>
        <row r="2">
          <cell r="Q2" t="str">
            <v>(%)</v>
          </cell>
        </row>
        <row r="3">
          <cell r="D3">
            <v>2009</v>
          </cell>
          <cell r="E3">
            <v>2010</v>
          </cell>
          <cell r="F3">
            <v>2011</v>
          </cell>
          <cell r="H3">
            <v>2009</v>
          </cell>
          <cell r="I3">
            <v>2010</v>
          </cell>
          <cell r="J3">
            <v>2011</v>
          </cell>
          <cell r="L3">
            <v>2009</v>
          </cell>
          <cell r="M3">
            <v>2010</v>
          </cell>
          <cell r="N3">
            <v>2011</v>
          </cell>
          <cell r="P3">
            <v>2009</v>
          </cell>
          <cell r="Q3">
            <v>2010</v>
          </cell>
          <cell r="R3">
            <v>2011</v>
          </cell>
          <cell r="T3">
            <v>2010</v>
          </cell>
          <cell r="U3">
            <v>2011</v>
          </cell>
        </row>
        <row r="4">
          <cell r="B4" t="str">
            <v>Company</v>
          </cell>
        </row>
        <row r="6">
          <cell r="B6" t="str">
            <v>SONIC HEALTHCARE</v>
          </cell>
          <cell r="D6">
            <v>14.740912926668001</v>
          </cell>
          <cell r="E6">
            <v>14.740912926668001</v>
          </cell>
          <cell r="F6">
            <v>14.740912926668001</v>
          </cell>
          <cell r="H6">
            <v>11.8863835662785</v>
          </cell>
          <cell r="I6">
            <v>11.8863835662785</v>
          </cell>
          <cell r="J6">
            <v>11.8863835662785</v>
          </cell>
          <cell r="L6">
            <v>2.3431096945388901</v>
          </cell>
          <cell r="M6">
            <v>2.3431096945388901</v>
          </cell>
          <cell r="N6">
            <v>2.3431096945388901</v>
          </cell>
          <cell r="P6">
            <v>15.039405923785901</v>
          </cell>
          <cell r="Q6">
            <v>13.670283312467399</v>
          </cell>
          <cell r="R6">
            <v>14.5663999029987</v>
          </cell>
          <cell r="T6">
            <v>0.86550279498333105</v>
          </cell>
          <cell r="U6">
            <v>0.93767619469294505</v>
          </cell>
          <cell r="V6">
            <v>8.338898514013926E-2</v>
          </cell>
        </row>
        <row r="7">
          <cell r="B7" t="str">
            <v>QUEST DIAGNOSTICS INC</v>
          </cell>
          <cell r="D7">
            <v>15.403060999999999</v>
          </cell>
          <cell r="E7">
            <v>12.269428</v>
          </cell>
          <cell r="F7">
            <v>11.377336999999999</v>
          </cell>
          <cell r="H7">
            <v>6.7233792349212695</v>
          </cell>
          <cell r="I7">
            <v>7.0151956179253556</v>
          </cell>
          <cell r="J7">
            <v>6.8536460986135239</v>
          </cell>
          <cell r="L7">
            <v>2.27623</v>
          </cell>
          <cell r="M7">
            <v>2.2842539999999998</v>
          </cell>
          <cell r="N7">
            <v>1.9771909999999999</v>
          </cell>
          <cell r="P7">
            <v>20.237708043578401</v>
          </cell>
          <cell r="Q7">
            <v>18.316372504123901</v>
          </cell>
          <cell r="R7">
            <v>18.726876325526501</v>
          </cell>
          <cell r="T7">
            <v>4.1000000000000005</v>
          </cell>
          <cell r="U7">
            <v>3.95</v>
          </cell>
          <cell r="V7">
            <v>-3.6585365853658569E-2</v>
          </cell>
        </row>
        <row r="8">
          <cell r="B8" t="str">
            <v>SYSMEX CORP</v>
          </cell>
          <cell r="H8" t="str">
            <v>NA</v>
          </cell>
          <cell r="I8" t="str">
            <v>NA</v>
          </cell>
          <cell r="J8" t="str">
            <v>NA</v>
          </cell>
        </row>
        <row r="9">
          <cell r="B9" t="str">
            <v>MIRACA HLDGS INC</v>
          </cell>
          <cell r="D9">
            <v>12.342984</v>
          </cell>
          <cell r="E9">
            <v>13.759500000000001</v>
          </cell>
          <cell r="F9">
            <v>12.934211999999999</v>
          </cell>
          <cell r="H9" t="str">
            <v>NA</v>
          </cell>
          <cell r="I9">
            <v>4.630552322871079</v>
          </cell>
          <cell r="J9" t="str">
            <v>NA</v>
          </cell>
          <cell r="L9">
            <v>1.8315489999999999</v>
          </cell>
          <cell r="M9">
            <v>1.651214</v>
          </cell>
          <cell r="N9">
            <v>1.4963069999999998</v>
          </cell>
          <cell r="P9">
            <v>12.183536</v>
          </cell>
          <cell r="Q9">
            <v>12.000537999999999</v>
          </cell>
          <cell r="R9">
            <v>11.568596999999999</v>
          </cell>
          <cell r="T9">
            <v>199.49</v>
          </cell>
          <cell r="U9">
            <v>199.49</v>
          </cell>
          <cell r="V9">
            <v>0</v>
          </cell>
        </row>
        <row r="10">
          <cell r="B10" t="str">
            <v>LABORATORY CP OF AMER HLDGS</v>
          </cell>
          <cell r="D10">
            <v>14.790514999999999</v>
          </cell>
          <cell r="E10">
            <v>14.283272</v>
          </cell>
          <cell r="F10">
            <v>13.131705999999999</v>
          </cell>
          <cell r="H10">
            <v>1.0724415518055177</v>
          </cell>
          <cell r="I10">
            <v>7.7275082191769542</v>
          </cell>
          <cell r="J10">
            <v>7.1713633391080878</v>
          </cell>
          <cell r="L10">
            <v>4.1745939999999999</v>
          </cell>
          <cell r="M10">
            <v>3.8504259999999997</v>
          </cell>
          <cell r="N10">
            <v>3.068238</v>
          </cell>
          <cell r="P10">
            <v>25.788</v>
          </cell>
          <cell r="Q10">
            <v>26.957590000000003</v>
          </cell>
          <cell r="R10">
            <v>23.365110000000001</v>
          </cell>
          <cell r="T10">
            <v>5.3100000000000005</v>
          </cell>
          <cell r="U10">
            <v>5.38</v>
          </cell>
          <cell r="V10">
            <v>1.3182674199623268E-2</v>
          </cell>
        </row>
        <row r="11">
          <cell r="B11" t="str">
            <v>RAFFLES MEDICAL</v>
          </cell>
          <cell r="H11" t="str">
            <v>NA</v>
          </cell>
          <cell r="I11" t="str">
            <v>NA</v>
          </cell>
          <cell r="J11" t="str">
            <v>NA</v>
          </cell>
        </row>
        <row r="12">
          <cell r="B12" t="str">
            <v>BIO REFERENCE LABS</v>
          </cell>
          <cell r="D12">
            <v>21.106260000000002</v>
          </cell>
          <cell r="E12">
            <v>26.149570000000001</v>
          </cell>
          <cell r="F12">
            <v>22.56118</v>
          </cell>
          <cell r="H12">
            <v>22.756013818352518</v>
          </cell>
          <cell r="I12">
            <v>20.358060425960169</v>
          </cell>
          <cell r="J12">
            <v>16.943852170607222</v>
          </cell>
          <cell r="L12">
            <v>4.5091999999999999</v>
          </cell>
          <cell r="M12">
            <v>3.4897860000000001</v>
          </cell>
          <cell r="N12">
            <v>3.0647600000000002</v>
          </cell>
          <cell r="P12">
            <v>14.367215</v>
          </cell>
          <cell r="Q12">
            <v>13.345480999999999</v>
          </cell>
          <cell r="R12">
            <v>13.584214999999999</v>
          </cell>
          <cell r="T12">
            <v>7.8600000000000003E-2</v>
          </cell>
          <cell r="U12">
            <v>7.8600000000000003E-2</v>
          </cell>
          <cell r="V12">
            <v>0</v>
          </cell>
        </row>
        <row r="13">
          <cell r="B13" t="str">
            <v>GENOPTIX INC</v>
          </cell>
          <cell r="D13">
            <v>19.738900000000001</v>
          </cell>
          <cell r="E13">
            <v>16.554820000000003</v>
          </cell>
          <cell r="F13">
            <v>17.167950000000001</v>
          </cell>
          <cell r="H13">
            <v>2.3942270028289863</v>
          </cell>
          <cell r="I13">
            <v>3.5378179332437933</v>
          </cell>
          <cell r="J13">
            <v>3.6818058854461033</v>
          </cell>
          <cell r="L13">
            <v>2.0245329999999999</v>
          </cell>
          <cell r="M13">
            <v>2.0667519999999997</v>
          </cell>
          <cell r="N13">
            <v>1.248</v>
          </cell>
          <cell r="P13">
            <v>19.97663</v>
          </cell>
          <cell r="Q13">
            <v>12.484292</v>
          </cell>
          <cell r="R13">
            <v>7.2693689999999993</v>
          </cell>
          <cell r="T13">
            <v>1.61</v>
          </cell>
          <cell r="U13">
            <v>1.54</v>
          </cell>
          <cell r="V13">
            <v>-4.3478260869565299E-2</v>
          </cell>
        </row>
        <row r="14">
          <cell r="B14" t="str">
            <v>RESMED INC</v>
          </cell>
          <cell r="H14" t="str">
            <v>NA</v>
          </cell>
          <cell r="I14" t="str">
            <v>NA</v>
          </cell>
          <cell r="J14" t="str">
            <v>NA</v>
          </cell>
        </row>
        <row r="15">
          <cell r="B15" t="str">
            <v>HEALTHSCOPE</v>
          </cell>
          <cell r="D15">
            <v>12.276786999999999</v>
          </cell>
          <cell r="E15">
            <v>14.607090000000001</v>
          </cell>
          <cell r="F15">
            <v>16.050150000000002</v>
          </cell>
          <cell r="H15">
            <v>12.343122020698383</v>
          </cell>
          <cell r="I15" t="str">
            <v>NA</v>
          </cell>
          <cell r="J15" t="str">
            <v>NA</v>
          </cell>
          <cell r="L15">
            <v>1.699576</v>
          </cell>
          <cell r="M15">
            <v>1.5921449999999999</v>
          </cell>
          <cell r="N15">
            <v>1.563267</v>
          </cell>
          <cell r="P15">
            <v>8.1026300000000013</v>
          </cell>
          <cell r="Q15">
            <v>8.6377839999999999</v>
          </cell>
          <cell r="R15">
            <v>8.862603</v>
          </cell>
          <cell r="T15">
            <v>0.27729999999999999</v>
          </cell>
          <cell r="U15">
            <v>0.31790000000000002</v>
          </cell>
          <cell r="V15">
            <v>0.14641182834475308</v>
          </cell>
        </row>
        <row r="16">
          <cell r="B16" t="str">
            <v>RADNET</v>
          </cell>
          <cell r="H16">
            <v>5.3397265114521026</v>
          </cell>
          <cell r="I16">
            <v>5.4134587490424702</v>
          </cell>
          <cell r="J16">
            <v>4.9100277152260521</v>
          </cell>
        </row>
        <row r="17">
          <cell r="B17" t="str">
            <v>DIAGNOSTICOS DA AMERICA</v>
          </cell>
          <cell r="D17">
            <v>19.729117892189201</v>
          </cell>
          <cell r="E17">
            <v>19.729117892189201</v>
          </cell>
          <cell r="F17">
            <v>19.729117892189201</v>
          </cell>
          <cell r="H17">
            <v>9.3578548665922803</v>
          </cell>
          <cell r="I17">
            <v>9.3578548665922803</v>
          </cell>
          <cell r="J17">
            <v>9.3578548665922803</v>
          </cell>
          <cell r="L17">
            <v>5.8275990300307701</v>
          </cell>
          <cell r="M17">
            <v>5.8275990300307701</v>
          </cell>
          <cell r="N17">
            <v>5.8275990300307701</v>
          </cell>
          <cell r="P17">
            <v>34.624095471756696</v>
          </cell>
          <cell r="Q17">
            <v>41.778721373458602</v>
          </cell>
          <cell r="R17">
            <v>43.987697208679897</v>
          </cell>
          <cell r="T17">
            <v>0.59893251255024504</v>
          </cell>
          <cell r="U17">
            <v>0.77030027228360198</v>
          </cell>
          <cell r="V17">
            <v>0.28612198560347935</v>
          </cell>
        </row>
        <row r="18">
          <cell r="B18" t="str">
            <v>FLEURY</v>
          </cell>
          <cell r="D18">
            <v>28.173704612007601</v>
          </cell>
          <cell r="E18">
            <v>28.173704612007601</v>
          </cell>
          <cell r="F18">
            <v>28.173704612007601</v>
          </cell>
          <cell r="H18">
            <v>10.138243304727901</v>
          </cell>
          <cell r="I18">
            <v>10.138243304727901</v>
          </cell>
          <cell r="J18">
            <v>10.138243304727901</v>
          </cell>
          <cell r="L18">
            <v>2.3879125306398898</v>
          </cell>
          <cell r="M18">
            <v>2.3879125306398898</v>
          </cell>
          <cell r="N18">
            <v>2.3879125306398898</v>
          </cell>
          <cell r="P18">
            <v>56.531105533718893</v>
          </cell>
          <cell r="Q18">
            <v>15.277778737413</v>
          </cell>
          <cell r="R18">
            <v>15.355089845118099</v>
          </cell>
          <cell r="T18">
            <v>0.68568158173660698</v>
          </cell>
          <cell r="U18">
            <v>0.76811682156984795</v>
          </cell>
          <cell r="V18">
            <v>0.12022379195961408</v>
          </cell>
        </row>
        <row r="19">
          <cell r="B19" t="str">
            <v>HEALTHWAYS</v>
          </cell>
          <cell r="D19">
            <v>59.161290000000008</v>
          </cell>
          <cell r="E19">
            <v>8.9991839999999996</v>
          </cell>
          <cell r="F19">
            <v>9.4541550000000001</v>
          </cell>
          <cell r="H19">
            <v>602.45385999999996</v>
          </cell>
          <cell r="I19">
            <v>602.45385999999996</v>
          </cell>
          <cell r="J19">
            <v>602.45385999999996</v>
          </cell>
          <cell r="L19">
            <v>0.91486780000000001</v>
          </cell>
          <cell r="M19">
            <v>0.84992000000000012</v>
          </cell>
          <cell r="N19">
            <v>0.75508160000000002</v>
          </cell>
          <cell r="P19">
            <v>9.486165999999999</v>
          </cell>
          <cell r="Q19">
            <v>9.4444109999999988</v>
          </cell>
          <cell r="R19">
            <v>7.9867700000000008</v>
          </cell>
          <cell r="T19">
            <v>1.1000000000000001</v>
          </cell>
          <cell r="U19">
            <v>1.0900000000000001</v>
          </cell>
          <cell r="V19">
            <v>-9.0909090909091494E-3</v>
          </cell>
        </row>
        <row r="21">
          <cell r="B21" t="str">
            <v>DASA</v>
          </cell>
        </row>
        <row r="22">
          <cell r="B22" t="str">
            <v>FLRY</v>
          </cell>
        </row>
      </sheetData>
      <sheetData sheetId="8"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toprolol"/>
      <sheetName val="Fentanyltotal"/>
      <sheetName val="FentanylCharts"/>
      <sheetName val="Concerta"/>
      <sheetName val="Duac"/>
      <sheetName val="Diovan_HCT"/>
      <sheetName val="Ritalin LA"/>
      <sheetName val="WPI-OCfranchise"/>
      <sheetName val="WPI-ERfranchise"/>
      <sheetName val="Xopenex"/>
      <sheetName val="Opana ER"/>
      <sheetName val="Tricor"/>
      <sheetName val="Provigil"/>
      <sheetName val="MW-Cache"/>
      <sheetName val="Doryx"/>
      <sheetName val="Lipitor"/>
      <sheetName val="Adderall"/>
      <sheetName val="Lovenox"/>
      <sheetName val="Imiquimod"/>
      <sheetName val="Ampyra Sales v TRx"/>
      <sheetName val="TotalCompany"/>
      <sheetName val="Teva"/>
      <sheetName val="VRX-Derm"/>
      <sheetName val="ZoviraxGrams"/>
      <sheetName val="Valeant-total"/>
      <sheetName val="Valeant-Class"/>
      <sheetName val="MRX-total"/>
      <sheetName val="Actavis-total"/>
      <sheetName val="AGN-total"/>
      <sheetName val="WCRX-total"/>
      <sheetName val="PRGO-total"/>
      <sheetName val="Wellbutrin-VRX"/>
      <sheetName val="EpiPen-MYL"/>
      <sheetName val="TevaTRx"/>
      <sheetName val="TevaSales"/>
      <sheetName val="MylanTRx"/>
      <sheetName val="MylanSales"/>
      <sheetName val="WatsonTRx"/>
      <sheetName val="WatsonSales"/>
      <sheetName val="PRGOTRx"/>
      <sheetName val="PRGOSales"/>
      <sheetName val="USgx"/>
      <sheetName val="Proforma Actavis"/>
      <sheetName val="PRGO-TRx-exPaddock"/>
      <sheetName val="PRGO-Sales-ex-paddock"/>
      <sheetName val="Summary"/>
      <sheetName val="Actavis TRx"/>
      <sheetName val="Actavis Sales"/>
    </sheetNames>
    <sheetDataSet>
      <sheetData sheetId="0" refreshError="1">
        <row r="1">
          <cell r="A1" t="str">
            <v>Metoprolol Succinate Market Share Data (TRx)</v>
          </cell>
        </row>
        <row r="2">
          <cell r="D2">
            <v>40599</v>
          </cell>
          <cell r="E2">
            <v>40606</v>
          </cell>
          <cell r="F2">
            <v>40613</v>
          </cell>
          <cell r="G2">
            <v>40620</v>
          </cell>
          <cell r="H2">
            <v>40627</v>
          </cell>
          <cell r="I2">
            <v>40634</v>
          </cell>
          <cell r="J2">
            <v>40641</v>
          </cell>
          <cell r="K2">
            <v>40648</v>
          </cell>
          <cell r="L2">
            <v>40655</v>
          </cell>
          <cell r="M2">
            <v>40662</v>
          </cell>
          <cell r="N2">
            <v>40669</v>
          </cell>
          <cell r="O2">
            <v>40676</v>
          </cell>
          <cell r="P2">
            <v>40683</v>
          </cell>
          <cell r="Q2">
            <v>40690</v>
          </cell>
          <cell r="R2">
            <v>40697</v>
          </cell>
          <cell r="S2">
            <v>40704</v>
          </cell>
          <cell r="T2">
            <v>40711</v>
          </cell>
          <cell r="U2">
            <v>40718</v>
          </cell>
          <cell r="V2">
            <v>40725</v>
          </cell>
          <cell r="W2">
            <v>40732</v>
          </cell>
          <cell r="X2">
            <v>40739</v>
          </cell>
          <cell r="Y2">
            <v>40746</v>
          </cell>
          <cell r="Z2">
            <v>40753</v>
          </cell>
          <cell r="AA2">
            <v>40760</v>
          </cell>
          <cell r="AB2">
            <v>40767</v>
          </cell>
          <cell r="AC2">
            <v>40774</v>
          </cell>
          <cell r="AD2">
            <v>40781</v>
          </cell>
          <cell r="AE2">
            <v>40788</v>
          </cell>
          <cell r="AF2">
            <v>40795</v>
          </cell>
          <cell r="AG2">
            <v>40802</v>
          </cell>
          <cell r="AH2">
            <v>40809</v>
          </cell>
          <cell r="AI2">
            <v>40816</v>
          </cell>
          <cell r="AJ2">
            <v>40823</v>
          </cell>
          <cell r="AK2">
            <v>40830</v>
          </cell>
          <cell r="AL2">
            <v>40837</v>
          </cell>
          <cell r="AM2">
            <v>40844</v>
          </cell>
          <cell r="AN2">
            <v>40851</v>
          </cell>
          <cell r="AO2">
            <v>40858</v>
          </cell>
          <cell r="AP2">
            <v>40865</v>
          </cell>
          <cell r="AQ2">
            <v>40872</v>
          </cell>
          <cell r="AR2">
            <v>40879</v>
          </cell>
          <cell r="AS2">
            <v>40886</v>
          </cell>
          <cell r="AT2">
            <v>40893</v>
          </cell>
          <cell r="AU2">
            <v>40900</v>
          </cell>
          <cell r="AV2">
            <v>40907</v>
          </cell>
          <cell r="AW2">
            <v>40914</v>
          </cell>
          <cell r="AX2">
            <v>40921</v>
          </cell>
          <cell r="AY2">
            <v>40928</v>
          </cell>
          <cell r="AZ2">
            <v>40935</v>
          </cell>
          <cell r="BA2">
            <v>40942</v>
          </cell>
          <cell r="BB2">
            <v>40949</v>
          </cell>
          <cell r="BC2">
            <v>40956</v>
          </cell>
          <cell r="BD2">
            <v>40963</v>
          </cell>
          <cell r="BE2">
            <v>40970</v>
          </cell>
          <cell r="BF2">
            <v>40977</v>
          </cell>
          <cell r="BG2">
            <v>40984</v>
          </cell>
          <cell r="BH2">
            <v>40991</v>
          </cell>
          <cell r="BI2">
            <v>40998</v>
          </cell>
          <cell r="BJ2">
            <v>41005</v>
          </cell>
          <cell r="BK2">
            <v>41012</v>
          </cell>
          <cell r="BL2">
            <v>41019</v>
          </cell>
          <cell r="BM2">
            <v>41026</v>
          </cell>
          <cell r="BN2">
            <v>41033</v>
          </cell>
          <cell r="BO2">
            <v>41040</v>
          </cell>
          <cell r="BP2">
            <v>41047</v>
          </cell>
          <cell r="BQ2">
            <v>41054</v>
          </cell>
          <cell r="BR2">
            <v>41061</v>
          </cell>
          <cell r="BS2">
            <v>41068</v>
          </cell>
          <cell r="BT2">
            <v>41075</v>
          </cell>
          <cell r="BU2">
            <v>41082</v>
          </cell>
          <cell r="BV2">
            <v>41089</v>
          </cell>
          <cell r="BW2">
            <v>41096</v>
          </cell>
          <cell r="BX2">
            <v>41103</v>
          </cell>
          <cell r="BY2">
            <v>41110</v>
          </cell>
          <cell r="BZ2">
            <v>41117</v>
          </cell>
          <cell r="CA2">
            <v>41124</v>
          </cell>
          <cell r="CB2">
            <v>41131</v>
          </cell>
          <cell r="CC2">
            <v>41138</v>
          </cell>
          <cell r="CD2">
            <v>41145</v>
          </cell>
          <cell r="CE2">
            <v>41152</v>
          </cell>
          <cell r="CF2">
            <v>41159</v>
          </cell>
          <cell r="CG2">
            <v>41166</v>
          </cell>
          <cell r="CH2">
            <v>41173</v>
          </cell>
          <cell r="CI2">
            <v>41180</v>
          </cell>
          <cell r="CJ2">
            <v>41187</v>
          </cell>
          <cell r="CK2">
            <v>41194</v>
          </cell>
          <cell r="CL2">
            <v>41201</v>
          </cell>
          <cell r="CM2">
            <v>41208</v>
          </cell>
          <cell r="CN2">
            <v>41215</v>
          </cell>
          <cell r="CO2">
            <v>41222</v>
          </cell>
          <cell r="CP2">
            <v>41229</v>
          </cell>
          <cell r="CQ2">
            <v>41236</v>
          </cell>
          <cell r="CR2">
            <v>41243</v>
          </cell>
          <cell r="CS2">
            <v>41250</v>
          </cell>
          <cell r="CT2">
            <v>41257</v>
          </cell>
          <cell r="CU2">
            <v>41264</v>
          </cell>
          <cell r="CV2">
            <v>41271</v>
          </cell>
          <cell r="CW2">
            <v>41278</v>
          </cell>
          <cell r="CX2">
            <v>41285</v>
          </cell>
          <cell r="CY2">
            <v>41292</v>
          </cell>
          <cell r="CZ2">
            <v>41299</v>
          </cell>
          <cell r="DA2">
            <v>41306</v>
          </cell>
          <cell r="DB2">
            <v>41313</v>
          </cell>
          <cell r="DC2">
            <v>41320</v>
          </cell>
          <cell r="DD2">
            <v>41327</v>
          </cell>
          <cell r="DE2">
            <v>41334</v>
          </cell>
        </row>
        <row r="3">
          <cell r="A3" t="str">
            <v>Sandoz</v>
          </cell>
          <cell r="D3">
            <v>1456</v>
          </cell>
          <cell r="E3">
            <v>1642</v>
          </cell>
          <cell r="F3">
            <v>1479</v>
          </cell>
          <cell r="G3">
            <v>1443</v>
          </cell>
          <cell r="H3">
            <v>1295</v>
          </cell>
          <cell r="I3">
            <v>1452</v>
          </cell>
          <cell r="J3">
            <v>1450</v>
          </cell>
          <cell r="K3">
            <v>1329</v>
          </cell>
          <cell r="L3">
            <v>1183</v>
          </cell>
          <cell r="M3">
            <v>1246</v>
          </cell>
          <cell r="N3">
            <v>1444</v>
          </cell>
          <cell r="O3">
            <v>1314</v>
          </cell>
          <cell r="P3">
            <v>968</v>
          </cell>
          <cell r="Q3">
            <v>1010</v>
          </cell>
          <cell r="R3">
            <v>933</v>
          </cell>
          <cell r="S3">
            <v>893</v>
          </cell>
          <cell r="T3">
            <v>808</v>
          </cell>
          <cell r="U3">
            <v>780</v>
          </cell>
          <cell r="V3">
            <v>782</v>
          </cell>
          <cell r="W3">
            <v>774</v>
          </cell>
          <cell r="X3">
            <v>875</v>
          </cell>
          <cell r="Y3">
            <v>684</v>
          </cell>
          <cell r="Z3">
            <v>706</v>
          </cell>
          <cell r="AA3">
            <v>823</v>
          </cell>
          <cell r="AB3">
            <v>686</v>
          </cell>
          <cell r="AC3">
            <v>661</v>
          </cell>
          <cell r="AD3">
            <v>568</v>
          </cell>
          <cell r="AE3">
            <v>633</v>
          </cell>
          <cell r="AF3">
            <v>654</v>
          </cell>
          <cell r="AG3">
            <v>672</v>
          </cell>
          <cell r="AH3">
            <v>547</v>
          </cell>
          <cell r="AI3">
            <v>589</v>
          </cell>
          <cell r="AJ3">
            <v>639</v>
          </cell>
          <cell r="AK3">
            <v>619</v>
          </cell>
          <cell r="AL3">
            <v>621</v>
          </cell>
          <cell r="AM3">
            <v>560</v>
          </cell>
          <cell r="AN3">
            <v>736</v>
          </cell>
          <cell r="AO3">
            <v>628</v>
          </cell>
          <cell r="AP3">
            <v>643</v>
          </cell>
          <cell r="AQ3">
            <v>519</v>
          </cell>
          <cell r="AR3">
            <v>727</v>
          </cell>
          <cell r="AS3">
            <v>702</v>
          </cell>
          <cell r="AT3">
            <v>641</v>
          </cell>
          <cell r="AU3">
            <v>589</v>
          </cell>
          <cell r="AV3">
            <v>578</v>
          </cell>
          <cell r="AW3">
            <v>659</v>
          </cell>
          <cell r="AX3">
            <v>609</v>
          </cell>
          <cell r="AY3">
            <v>577</v>
          </cell>
          <cell r="AZ3">
            <v>546</v>
          </cell>
          <cell r="BA3">
            <v>633</v>
          </cell>
          <cell r="BB3">
            <v>568</v>
          </cell>
          <cell r="BC3">
            <v>560</v>
          </cell>
          <cell r="BD3">
            <v>553</v>
          </cell>
          <cell r="BE3">
            <v>537</v>
          </cell>
          <cell r="BF3">
            <v>629</v>
          </cell>
          <cell r="BG3">
            <v>561</v>
          </cell>
          <cell r="BH3">
            <v>541</v>
          </cell>
          <cell r="BI3">
            <v>560</v>
          </cell>
          <cell r="BJ3">
            <v>575</v>
          </cell>
          <cell r="BK3">
            <v>520</v>
          </cell>
          <cell r="BL3">
            <v>542</v>
          </cell>
          <cell r="BM3">
            <v>554</v>
          </cell>
          <cell r="BN3">
            <v>563</v>
          </cell>
          <cell r="BO3">
            <v>522</v>
          </cell>
          <cell r="BP3">
            <v>535</v>
          </cell>
          <cell r="BQ3">
            <v>529</v>
          </cell>
          <cell r="BR3">
            <v>519</v>
          </cell>
          <cell r="BS3">
            <v>558</v>
          </cell>
          <cell r="BT3">
            <v>508</v>
          </cell>
          <cell r="BU3">
            <v>518</v>
          </cell>
          <cell r="BV3">
            <v>505</v>
          </cell>
          <cell r="BW3">
            <v>509</v>
          </cell>
          <cell r="BX3">
            <v>576</v>
          </cell>
          <cell r="BY3">
            <v>477</v>
          </cell>
          <cell r="BZ3">
            <v>509</v>
          </cell>
          <cell r="CA3">
            <v>493</v>
          </cell>
          <cell r="CB3">
            <v>556</v>
          </cell>
          <cell r="CC3">
            <v>526</v>
          </cell>
          <cell r="CD3">
            <v>496</v>
          </cell>
          <cell r="CE3">
            <v>448</v>
          </cell>
          <cell r="CF3">
            <v>496</v>
          </cell>
          <cell r="CG3">
            <v>473</v>
          </cell>
          <cell r="CH3">
            <v>466</v>
          </cell>
          <cell r="CI3">
            <v>474</v>
          </cell>
          <cell r="CJ3">
            <v>477</v>
          </cell>
          <cell r="CK3">
            <v>369</v>
          </cell>
          <cell r="CL3">
            <v>365</v>
          </cell>
          <cell r="CM3">
            <v>338</v>
          </cell>
          <cell r="CN3">
            <v>303</v>
          </cell>
          <cell r="CO3">
            <v>272</v>
          </cell>
          <cell r="CP3">
            <v>337</v>
          </cell>
          <cell r="CQ3">
            <v>227</v>
          </cell>
          <cell r="CR3">
            <v>294</v>
          </cell>
          <cell r="CS3">
            <v>307</v>
          </cell>
          <cell r="CT3">
            <v>287</v>
          </cell>
          <cell r="CU3">
            <v>284</v>
          </cell>
          <cell r="CV3">
            <v>227</v>
          </cell>
          <cell r="CW3">
            <v>280</v>
          </cell>
          <cell r="CX3">
            <v>241</v>
          </cell>
          <cell r="CY3">
            <v>265</v>
          </cell>
          <cell r="CZ3">
            <v>248</v>
          </cell>
          <cell r="DA3">
            <v>257</v>
          </cell>
          <cell r="DB3">
            <v>243</v>
          </cell>
          <cell r="DC3">
            <v>247</v>
          </cell>
          <cell r="DD3">
            <v>220</v>
          </cell>
          <cell r="DE3">
            <v>256</v>
          </cell>
        </row>
        <row r="4">
          <cell r="A4" t="str">
            <v>Par</v>
          </cell>
          <cell r="D4">
            <v>279930</v>
          </cell>
          <cell r="E4">
            <v>307289</v>
          </cell>
          <cell r="F4">
            <v>286619</v>
          </cell>
          <cell r="G4">
            <v>281103</v>
          </cell>
          <cell r="H4">
            <v>279031</v>
          </cell>
          <cell r="I4">
            <v>290499</v>
          </cell>
          <cell r="J4">
            <v>287080</v>
          </cell>
          <cell r="K4">
            <v>272707</v>
          </cell>
          <cell r="L4">
            <v>273469</v>
          </cell>
          <cell r="M4">
            <v>274194</v>
          </cell>
          <cell r="N4">
            <v>290050</v>
          </cell>
          <cell r="O4">
            <v>276166</v>
          </cell>
          <cell r="P4">
            <v>273703</v>
          </cell>
          <cell r="Q4">
            <v>275269</v>
          </cell>
          <cell r="R4">
            <v>271767</v>
          </cell>
          <cell r="S4">
            <v>282400</v>
          </cell>
          <cell r="T4">
            <v>274647</v>
          </cell>
          <cell r="U4">
            <v>268852</v>
          </cell>
          <cell r="V4">
            <v>283065</v>
          </cell>
          <cell r="W4">
            <v>257486</v>
          </cell>
          <cell r="X4">
            <v>272880</v>
          </cell>
          <cell r="Y4">
            <v>266304</v>
          </cell>
          <cell r="Z4">
            <v>266457</v>
          </cell>
          <cell r="AA4">
            <v>273926</v>
          </cell>
          <cell r="AB4">
            <v>266547</v>
          </cell>
          <cell r="AC4">
            <v>262132</v>
          </cell>
          <cell r="AD4">
            <v>264567</v>
          </cell>
          <cell r="AE4">
            <v>274885</v>
          </cell>
          <cell r="AF4">
            <v>258082</v>
          </cell>
          <cell r="AG4">
            <v>276831</v>
          </cell>
          <cell r="AH4">
            <v>273057</v>
          </cell>
          <cell r="AI4">
            <v>275349</v>
          </cell>
          <cell r="AJ4">
            <v>278491</v>
          </cell>
          <cell r="AK4">
            <v>267722</v>
          </cell>
          <cell r="AL4">
            <v>272718</v>
          </cell>
          <cell r="AM4">
            <v>272153</v>
          </cell>
          <cell r="AN4">
            <v>277395</v>
          </cell>
          <cell r="AO4">
            <v>270777</v>
          </cell>
          <cell r="AP4">
            <v>272958</v>
          </cell>
          <cell r="AQ4">
            <v>240905</v>
          </cell>
          <cell r="AR4">
            <v>298225</v>
          </cell>
          <cell r="AS4">
            <v>277970</v>
          </cell>
          <cell r="AT4">
            <v>276545</v>
          </cell>
          <cell r="AU4">
            <v>271591</v>
          </cell>
          <cell r="AV4">
            <v>257477</v>
          </cell>
          <cell r="AW4">
            <v>272540</v>
          </cell>
          <cell r="AX4">
            <v>274055</v>
          </cell>
          <cell r="AY4">
            <v>273997</v>
          </cell>
          <cell r="AZ4">
            <v>269080</v>
          </cell>
          <cell r="BA4">
            <v>286655</v>
          </cell>
          <cell r="BB4">
            <v>280746</v>
          </cell>
          <cell r="BC4">
            <v>280423</v>
          </cell>
          <cell r="BD4">
            <v>274176</v>
          </cell>
          <cell r="BE4">
            <v>293428</v>
          </cell>
          <cell r="BF4">
            <v>287613</v>
          </cell>
          <cell r="BG4">
            <v>278921</v>
          </cell>
          <cell r="BH4">
            <v>268631</v>
          </cell>
          <cell r="BI4">
            <v>282884</v>
          </cell>
          <cell r="BJ4">
            <v>286850</v>
          </cell>
          <cell r="BK4">
            <v>279248</v>
          </cell>
          <cell r="BL4">
            <v>283428</v>
          </cell>
          <cell r="BM4">
            <v>290773</v>
          </cell>
          <cell r="BN4">
            <v>305617</v>
          </cell>
          <cell r="BO4">
            <v>298388</v>
          </cell>
          <cell r="BP4">
            <v>292605</v>
          </cell>
          <cell r="BQ4">
            <v>293889</v>
          </cell>
          <cell r="BR4">
            <v>281859</v>
          </cell>
          <cell r="BS4">
            <v>296799</v>
          </cell>
          <cell r="BT4">
            <v>288025</v>
          </cell>
          <cell r="BU4">
            <v>288903</v>
          </cell>
          <cell r="BV4">
            <v>294019</v>
          </cell>
          <cell r="BW4">
            <v>279149</v>
          </cell>
          <cell r="BX4">
            <v>297402</v>
          </cell>
          <cell r="BY4">
            <v>287436</v>
          </cell>
          <cell r="BZ4">
            <v>286293</v>
          </cell>
          <cell r="CA4">
            <v>295331</v>
          </cell>
          <cell r="CB4">
            <v>289913</v>
          </cell>
          <cell r="CC4">
            <v>287279</v>
          </cell>
          <cell r="CD4">
            <v>282579</v>
          </cell>
          <cell r="CE4">
            <v>293514</v>
          </cell>
          <cell r="CF4">
            <v>275702</v>
          </cell>
          <cell r="CG4">
            <v>285792</v>
          </cell>
          <cell r="CH4">
            <v>284122</v>
          </cell>
          <cell r="CI4">
            <v>287022</v>
          </cell>
          <cell r="CJ4">
            <v>293374</v>
          </cell>
          <cell r="CK4">
            <v>283632</v>
          </cell>
          <cell r="CL4">
            <v>280311</v>
          </cell>
          <cell r="CM4">
            <v>282566</v>
          </cell>
          <cell r="CN4">
            <v>284986</v>
          </cell>
          <cell r="CO4">
            <v>291504</v>
          </cell>
          <cell r="CP4">
            <v>288404</v>
          </cell>
          <cell r="CQ4">
            <v>259315</v>
          </cell>
          <cell r="CR4">
            <v>305081</v>
          </cell>
          <cell r="CS4">
            <v>304469</v>
          </cell>
          <cell r="CT4">
            <v>300792</v>
          </cell>
          <cell r="CU4">
            <v>301084</v>
          </cell>
          <cell r="CV4">
            <v>262722</v>
          </cell>
          <cell r="CW4">
            <v>293217</v>
          </cell>
          <cell r="CX4">
            <v>301740</v>
          </cell>
          <cell r="CY4">
            <v>292159</v>
          </cell>
          <cell r="CZ4">
            <v>250256</v>
          </cell>
          <cell r="DA4">
            <v>250022</v>
          </cell>
          <cell r="DB4">
            <v>238018</v>
          </cell>
          <cell r="DC4">
            <v>225122</v>
          </cell>
          <cell r="DD4">
            <v>209779</v>
          </cell>
          <cell r="DE4">
            <v>215331</v>
          </cell>
        </row>
        <row r="5">
          <cell r="A5" t="str">
            <v>KV</v>
          </cell>
          <cell r="D5">
            <v>462</v>
          </cell>
          <cell r="E5">
            <v>411</v>
          </cell>
          <cell r="F5">
            <v>364</v>
          </cell>
          <cell r="G5">
            <v>364</v>
          </cell>
          <cell r="H5">
            <v>333</v>
          </cell>
          <cell r="I5">
            <v>303</v>
          </cell>
          <cell r="J5">
            <v>294</v>
          </cell>
          <cell r="K5">
            <v>323</v>
          </cell>
          <cell r="L5">
            <v>326</v>
          </cell>
          <cell r="M5">
            <v>275</v>
          </cell>
          <cell r="N5">
            <v>279</v>
          </cell>
          <cell r="O5">
            <v>259</v>
          </cell>
          <cell r="P5">
            <v>395</v>
          </cell>
          <cell r="Q5">
            <v>482</v>
          </cell>
          <cell r="R5">
            <v>248</v>
          </cell>
          <cell r="S5">
            <v>268</v>
          </cell>
          <cell r="T5">
            <v>303</v>
          </cell>
          <cell r="U5">
            <v>253</v>
          </cell>
          <cell r="V5">
            <v>244</v>
          </cell>
          <cell r="W5">
            <v>237</v>
          </cell>
          <cell r="X5">
            <v>265</v>
          </cell>
          <cell r="Y5">
            <v>235</v>
          </cell>
          <cell r="Z5">
            <v>217</v>
          </cell>
          <cell r="AA5">
            <v>257</v>
          </cell>
          <cell r="AB5">
            <v>174</v>
          </cell>
          <cell r="AC5">
            <v>208</v>
          </cell>
          <cell r="AD5">
            <v>177</v>
          </cell>
          <cell r="AE5">
            <v>188</v>
          </cell>
          <cell r="AF5">
            <v>125</v>
          </cell>
          <cell r="AG5">
            <v>128</v>
          </cell>
          <cell r="AH5">
            <v>147</v>
          </cell>
          <cell r="AI5">
            <v>108</v>
          </cell>
          <cell r="AJ5">
            <v>122</v>
          </cell>
          <cell r="AK5">
            <v>102</v>
          </cell>
          <cell r="AL5">
            <v>99</v>
          </cell>
          <cell r="AM5">
            <v>113</v>
          </cell>
          <cell r="AN5">
            <v>118</v>
          </cell>
          <cell r="AO5">
            <v>107</v>
          </cell>
          <cell r="AP5">
            <v>108</v>
          </cell>
          <cell r="AQ5">
            <v>84</v>
          </cell>
          <cell r="AR5">
            <v>126</v>
          </cell>
          <cell r="AS5">
            <v>99</v>
          </cell>
          <cell r="AT5">
            <v>92</v>
          </cell>
          <cell r="AU5">
            <v>87</v>
          </cell>
          <cell r="AV5">
            <v>91</v>
          </cell>
          <cell r="AW5">
            <v>55</v>
          </cell>
          <cell r="AX5">
            <v>50</v>
          </cell>
          <cell r="AY5">
            <v>74</v>
          </cell>
          <cell r="AZ5">
            <v>66</v>
          </cell>
          <cell r="BA5">
            <v>51</v>
          </cell>
          <cell r="BB5">
            <v>50</v>
          </cell>
          <cell r="BC5">
            <v>56</v>
          </cell>
          <cell r="BD5">
            <v>49</v>
          </cell>
          <cell r="BE5">
            <v>45</v>
          </cell>
          <cell r="BF5">
            <v>85</v>
          </cell>
          <cell r="BG5">
            <v>58</v>
          </cell>
          <cell r="BH5">
            <v>46</v>
          </cell>
          <cell r="BI5">
            <v>48</v>
          </cell>
          <cell r="BJ5">
            <v>48</v>
          </cell>
          <cell r="BK5">
            <v>48</v>
          </cell>
          <cell r="BL5">
            <v>46</v>
          </cell>
          <cell r="BM5">
            <v>31</v>
          </cell>
          <cell r="BN5">
            <v>50</v>
          </cell>
          <cell r="BO5">
            <v>40</v>
          </cell>
          <cell r="BP5">
            <v>36</v>
          </cell>
          <cell r="BQ5">
            <v>50</v>
          </cell>
          <cell r="BR5">
            <v>45</v>
          </cell>
          <cell r="BS5">
            <v>45</v>
          </cell>
          <cell r="BT5">
            <v>57</v>
          </cell>
          <cell r="BU5">
            <v>38</v>
          </cell>
          <cell r="BV5">
            <v>33</v>
          </cell>
          <cell r="BW5">
            <v>47</v>
          </cell>
          <cell r="BX5">
            <v>29</v>
          </cell>
          <cell r="BY5">
            <v>44</v>
          </cell>
          <cell r="BZ5">
            <v>31</v>
          </cell>
          <cell r="CA5">
            <v>26</v>
          </cell>
          <cell r="CB5">
            <v>34</v>
          </cell>
          <cell r="CC5">
            <v>37</v>
          </cell>
          <cell r="CD5">
            <v>95</v>
          </cell>
          <cell r="CE5">
            <v>34</v>
          </cell>
          <cell r="CF5">
            <v>40</v>
          </cell>
          <cell r="CG5">
            <v>29</v>
          </cell>
          <cell r="CH5">
            <v>29</v>
          </cell>
          <cell r="CI5">
            <v>33</v>
          </cell>
          <cell r="CJ5">
            <v>34</v>
          </cell>
          <cell r="CK5">
            <v>26</v>
          </cell>
          <cell r="CL5">
            <v>20</v>
          </cell>
          <cell r="CM5">
            <v>25</v>
          </cell>
          <cell r="CN5">
            <v>26</v>
          </cell>
          <cell r="CO5">
            <v>29</v>
          </cell>
          <cell r="CP5">
            <v>18</v>
          </cell>
          <cell r="CQ5">
            <v>29</v>
          </cell>
          <cell r="CR5">
            <v>24</v>
          </cell>
          <cell r="CS5">
            <v>32</v>
          </cell>
          <cell r="CT5">
            <v>26</v>
          </cell>
          <cell r="CU5">
            <v>16</v>
          </cell>
          <cell r="CV5">
            <v>17</v>
          </cell>
          <cell r="CW5">
            <v>20</v>
          </cell>
          <cell r="CX5">
            <v>24</v>
          </cell>
          <cell r="CY5">
            <v>24</v>
          </cell>
          <cell r="CZ5">
            <v>22</v>
          </cell>
          <cell r="DA5">
            <v>23</v>
          </cell>
          <cell r="DB5">
            <v>24</v>
          </cell>
          <cell r="DC5">
            <v>17</v>
          </cell>
          <cell r="DD5">
            <v>26</v>
          </cell>
          <cell r="DE5">
            <v>24</v>
          </cell>
        </row>
        <row r="6">
          <cell r="A6" t="str">
            <v>Watson</v>
          </cell>
          <cell r="D6">
            <v>263113</v>
          </cell>
          <cell r="E6">
            <v>285362</v>
          </cell>
          <cell r="F6">
            <v>268522</v>
          </cell>
          <cell r="G6">
            <v>261758</v>
          </cell>
          <cell r="H6">
            <v>257116</v>
          </cell>
          <cell r="I6">
            <v>268234</v>
          </cell>
          <cell r="J6">
            <v>268504</v>
          </cell>
          <cell r="K6">
            <v>261561</v>
          </cell>
          <cell r="L6">
            <v>258252</v>
          </cell>
          <cell r="M6">
            <v>255778</v>
          </cell>
          <cell r="N6">
            <v>276138</v>
          </cell>
          <cell r="O6">
            <v>259206</v>
          </cell>
          <cell r="P6">
            <v>256613</v>
          </cell>
          <cell r="Q6">
            <v>258566</v>
          </cell>
          <cell r="R6">
            <v>259332</v>
          </cell>
          <cell r="S6">
            <v>262360</v>
          </cell>
          <cell r="T6">
            <v>259626</v>
          </cell>
          <cell r="U6">
            <v>256519</v>
          </cell>
          <cell r="V6">
            <v>276435</v>
          </cell>
          <cell r="W6">
            <v>252964</v>
          </cell>
          <cell r="X6">
            <v>263904</v>
          </cell>
          <cell r="Y6">
            <v>256975</v>
          </cell>
          <cell r="Z6">
            <v>259842</v>
          </cell>
          <cell r="AA6">
            <v>268984</v>
          </cell>
          <cell r="AB6">
            <v>256758</v>
          </cell>
          <cell r="AC6">
            <v>257035</v>
          </cell>
          <cell r="AD6">
            <v>259647</v>
          </cell>
          <cell r="AE6">
            <v>269247</v>
          </cell>
          <cell r="AF6">
            <v>251308</v>
          </cell>
          <cell r="AG6">
            <v>257873</v>
          </cell>
          <cell r="AH6">
            <v>253839</v>
          </cell>
          <cell r="AI6">
            <v>258036</v>
          </cell>
          <cell r="AJ6">
            <v>263600</v>
          </cell>
          <cell r="AK6">
            <v>252921</v>
          </cell>
          <cell r="AL6">
            <v>252044</v>
          </cell>
          <cell r="AM6">
            <v>253859</v>
          </cell>
          <cell r="AN6">
            <v>268038</v>
          </cell>
          <cell r="AO6">
            <v>259167</v>
          </cell>
          <cell r="AP6">
            <v>259381</v>
          </cell>
          <cell r="AQ6">
            <v>231228</v>
          </cell>
          <cell r="AR6">
            <v>281962</v>
          </cell>
          <cell r="AS6">
            <v>263500</v>
          </cell>
          <cell r="AT6">
            <v>260416</v>
          </cell>
          <cell r="AU6">
            <v>259805</v>
          </cell>
          <cell r="AV6">
            <v>241108</v>
          </cell>
          <cell r="AW6">
            <v>251453</v>
          </cell>
          <cell r="AX6">
            <v>249600</v>
          </cell>
          <cell r="AY6">
            <v>243285</v>
          </cell>
          <cell r="AZ6">
            <v>236741</v>
          </cell>
          <cell r="BA6">
            <v>249679</v>
          </cell>
          <cell r="BB6">
            <v>248121</v>
          </cell>
          <cell r="BC6">
            <v>241880</v>
          </cell>
          <cell r="BD6">
            <v>229608</v>
          </cell>
          <cell r="BE6">
            <v>235261</v>
          </cell>
          <cell r="BF6">
            <v>216797</v>
          </cell>
          <cell r="BG6">
            <v>199161</v>
          </cell>
          <cell r="BH6">
            <v>189236</v>
          </cell>
          <cell r="BI6">
            <v>189486</v>
          </cell>
          <cell r="BJ6">
            <v>195147</v>
          </cell>
          <cell r="BK6">
            <v>180450</v>
          </cell>
          <cell r="BL6">
            <v>176171</v>
          </cell>
          <cell r="BM6">
            <v>174967</v>
          </cell>
          <cell r="BN6">
            <v>184406</v>
          </cell>
          <cell r="BO6">
            <v>173110</v>
          </cell>
          <cell r="BP6">
            <v>169607</v>
          </cell>
          <cell r="BQ6">
            <v>172881</v>
          </cell>
          <cell r="BR6">
            <v>171470</v>
          </cell>
          <cell r="BS6">
            <v>178882</v>
          </cell>
          <cell r="BT6">
            <v>174380</v>
          </cell>
          <cell r="BU6">
            <v>174257</v>
          </cell>
          <cell r="BV6">
            <v>173944</v>
          </cell>
          <cell r="BW6">
            <v>171120</v>
          </cell>
          <cell r="BX6">
            <v>172721</v>
          </cell>
          <cell r="BY6">
            <v>167792</v>
          </cell>
          <cell r="BZ6">
            <v>165461</v>
          </cell>
          <cell r="CA6">
            <v>172892</v>
          </cell>
          <cell r="CB6">
            <v>169498</v>
          </cell>
          <cell r="CC6">
            <v>167985</v>
          </cell>
          <cell r="CD6">
            <v>168099</v>
          </cell>
          <cell r="CE6">
            <v>176433</v>
          </cell>
          <cell r="CF6">
            <v>168559</v>
          </cell>
          <cell r="CG6">
            <v>173667</v>
          </cell>
          <cell r="CH6">
            <v>171456</v>
          </cell>
          <cell r="CI6">
            <v>174528</v>
          </cell>
          <cell r="CJ6">
            <v>180886</v>
          </cell>
          <cell r="CK6">
            <v>175776</v>
          </cell>
          <cell r="CL6">
            <v>175100</v>
          </cell>
          <cell r="CM6">
            <v>174404</v>
          </cell>
          <cell r="CN6">
            <v>179780</v>
          </cell>
          <cell r="CO6">
            <v>182714</v>
          </cell>
          <cell r="CP6">
            <v>179666</v>
          </cell>
          <cell r="CQ6">
            <v>157433</v>
          </cell>
          <cell r="CR6">
            <v>187763</v>
          </cell>
          <cell r="CS6">
            <v>189833</v>
          </cell>
          <cell r="CT6">
            <v>186096</v>
          </cell>
          <cell r="CU6">
            <v>185131</v>
          </cell>
          <cell r="CV6">
            <v>158942</v>
          </cell>
          <cell r="CW6">
            <v>179945</v>
          </cell>
          <cell r="CX6">
            <v>185456</v>
          </cell>
          <cell r="CY6">
            <v>183148</v>
          </cell>
          <cell r="CZ6">
            <v>175529</v>
          </cell>
          <cell r="DA6">
            <v>187219</v>
          </cell>
          <cell r="DB6">
            <v>191323</v>
          </cell>
          <cell r="DC6">
            <v>185384</v>
          </cell>
          <cell r="DD6">
            <v>180074</v>
          </cell>
          <cell r="DE6">
            <v>193352</v>
          </cell>
        </row>
        <row r="7">
          <cell r="A7" t="str">
            <v>Wockhardt</v>
          </cell>
          <cell r="D7">
            <v>98882</v>
          </cell>
          <cell r="E7">
            <v>111156</v>
          </cell>
          <cell r="F7">
            <v>110545</v>
          </cell>
          <cell r="G7">
            <v>109638</v>
          </cell>
          <cell r="H7">
            <v>112177</v>
          </cell>
          <cell r="I7">
            <v>115148</v>
          </cell>
          <cell r="J7">
            <v>118063</v>
          </cell>
          <cell r="K7">
            <v>114600</v>
          </cell>
          <cell r="L7">
            <v>115377</v>
          </cell>
          <cell r="M7">
            <v>114108</v>
          </cell>
          <cell r="N7">
            <v>123527</v>
          </cell>
          <cell r="O7">
            <v>117716</v>
          </cell>
          <cell r="P7">
            <v>118628</v>
          </cell>
          <cell r="Q7">
            <v>121392</v>
          </cell>
          <cell r="R7">
            <v>118733</v>
          </cell>
          <cell r="S7">
            <v>122905</v>
          </cell>
          <cell r="T7">
            <v>120763</v>
          </cell>
          <cell r="U7">
            <v>119391</v>
          </cell>
          <cell r="V7">
            <v>126773</v>
          </cell>
          <cell r="W7">
            <v>118114</v>
          </cell>
          <cell r="X7">
            <v>121863</v>
          </cell>
          <cell r="Y7">
            <v>121379</v>
          </cell>
          <cell r="Z7">
            <v>121289</v>
          </cell>
          <cell r="AA7">
            <v>127855</v>
          </cell>
          <cell r="AB7">
            <v>122272</v>
          </cell>
          <cell r="AC7">
            <v>122926</v>
          </cell>
          <cell r="AD7">
            <v>123820</v>
          </cell>
          <cell r="AE7">
            <v>128136</v>
          </cell>
          <cell r="AF7">
            <v>122047</v>
          </cell>
          <cell r="AG7">
            <v>129272</v>
          </cell>
          <cell r="AH7">
            <v>129159</v>
          </cell>
          <cell r="AI7">
            <v>132242</v>
          </cell>
          <cell r="AJ7">
            <v>136000</v>
          </cell>
          <cell r="AK7">
            <v>131588</v>
          </cell>
          <cell r="AL7">
            <v>132119</v>
          </cell>
          <cell r="AM7">
            <v>133370</v>
          </cell>
          <cell r="AN7">
            <v>139425</v>
          </cell>
          <cell r="AO7">
            <v>134270</v>
          </cell>
          <cell r="AP7">
            <v>137140</v>
          </cell>
          <cell r="AQ7">
            <v>122799</v>
          </cell>
          <cell r="AR7">
            <v>147038</v>
          </cell>
          <cell r="AS7">
            <v>141804</v>
          </cell>
          <cell r="AT7">
            <v>142499</v>
          </cell>
          <cell r="AU7">
            <v>147663</v>
          </cell>
          <cell r="AV7">
            <v>132439</v>
          </cell>
          <cell r="AW7">
            <v>144060</v>
          </cell>
          <cell r="AX7">
            <v>145391</v>
          </cell>
          <cell r="AY7">
            <v>145165</v>
          </cell>
          <cell r="AZ7">
            <v>143358</v>
          </cell>
          <cell r="BA7">
            <v>153087</v>
          </cell>
          <cell r="BB7">
            <v>149546</v>
          </cell>
          <cell r="BC7">
            <v>146358</v>
          </cell>
          <cell r="BD7">
            <v>143815</v>
          </cell>
          <cell r="BE7">
            <v>152041</v>
          </cell>
          <cell r="BF7">
            <v>148483</v>
          </cell>
          <cell r="BG7">
            <v>144174</v>
          </cell>
          <cell r="BH7">
            <v>141873</v>
          </cell>
          <cell r="BI7">
            <v>144922</v>
          </cell>
          <cell r="BJ7">
            <v>153719</v>
          </cell>
          <cell r="BK7">
            <v>144170</v>
          </cell>
          <cell r="BL7">
            <v>145807</v>
          </cell>
          <cell r="BM7">
            <v>146681</v>
          </cell>
          <cell r="BN7">
            <v>154584</v>
          </cell>
          <cell r="BO7">
            <v>147840</v>
          </cell>
          <cell r="BP7">
            <v>146733</v>
          </cell>
          <cell r="BQ7">
            <v>148138</v>
          </cell>
          <cell r="BR7">
            <v>143552</v>
          </cell>
          <cell r="BS7">
            <v>152829</v>
          </cell>
          <cell r="BT7">
            <v>148049</v>
          </cell>
          <cell r="BU7">
            <v>148344</v>
          </cell>
          <cell r="BV7">
            <v>151655</v>
          </cell>
          <cell r="BW7">
            <v>151245</v>
          </cell>
          <cell r="BX7">
            <v>155265</v>
          </cell>
          <cell r="BY7">
            <v>153222</v>
          </cell>
          <cell r="BZ7">
            <v>155058</v>
          </cell>
          <cell r="CA7">
            <v>158960</v>
          </cell>
          <cell r="CB7">
            <v>157892</v>
          </cell>
          <cell r="CC7">
            <v>155459</v>
          </cell>
          <cell r="CD7">
            <v>157747</v>
          </cell>
          <cell r="CE7">
            <v>163523</v>
          </cell>
          <cell r="CF7">
            <v>159729</v>
          </cell>
          <cell r="CG7">
            <v>162980</v>
          </cell>
          <cell r="CH7">
            <v>160822</v>
          </cell>
          <cell r="CI7">
            <v>162851</v>
          </cell>
          <cell r="CJ7">
            <v>169492</v>
          </cell>
          <cell r="CK7">
            <v>161990</v>
          </cell>
          <cell r="CL7">
            <v>160381</v>
          </cell>
          <cell r="CM7">
            <v>160039</v>
          </cell>
          <cell r="CN7">
            <v>161022</v>
          </cell>
          <cell r="CO7">
            <v>162808</v>
          </cell>
          <cell r="CP7">
            <v>160403</v>
          </cell>
          <cell r="CQ7">
            <v>142467</v>
          </cell>
          <cell r="CR7">
            <v>164249</v>
          </cell>
          <cell r="CS7">
            <v>165144</v>
          </cell>
          <cell r="CT7">
            <v>159882</v>
          </cell>
          <cell r="CU7">
            <v>164963</v>
          </cell>
          <cell r="CV7">
            <v>140480</v>
          </cell>
          <cell r="CW7">
            <v>159563</v>
          </cell>
          <cell r="CX7">
            <v>161697</v>
          </cell>
          <cell r="CY7">
            <v>158791</v>
          </cell>
          <cell r="CZ7">
            <v>157024</v>
          </cell>
          <cell r="DA7">
            <v>165145</v>
          </cell>
          <cell r="DB7">
            <v>169595</v>
          </cell>
          <cell r="DC7">
            <v>164511</v>
          </cell>
          <cell r="DD7">
            <v>162242</v>
          </cell>
          <cell r="DE7">
            <v>169127</v>
          </cell>
        </row>
        <row r="8">
          <cell r="A8" t="str">
            <v>Mylan</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23</v>
          </cell>
          <cell r="AZ8">
            <v>511</v>
          </cell>
          <cell r="BA8">
            <v>2749</v>
          </cell>
          <cell r="BB8">
            <v>1179</v>
          </cell>
          <cell r="BC8">
            <v>2574</v>
          </cell>
          <cell r="BD8">
            <v>9569</v>
          </cell>
          <cell r="BE8">
            <v>23537</v>
          </cell>
          <cell r="BF8">
            <v>39722</v>
          </cell>
          <cell r="BG8">
            <v>47802</v>
          </cell>
          <cell r="BH8">
            <v>54358</v>
          </cell>
          <cell r="BI8">
            <v>61509</v>
          </cell>
          <cell r="BJ8">
            <v>65799</v>
          </cell>
          <cell r="BK8">
            <v>64172</v>
          </cell>
          <cell r="BL8">
            <v>63272</v>
          </cell>
          <cell r="BM8">
            <v>65707</v>
          </cell>
          <cell r="BN8">
            <v>69793</v>
          </cell>
          <cell r="BO8">
            <v>66592</v>
          </cell>
          <cell r="BP8">
            <v>66382</v>
          </cell>
          <cell r="BQ8">
            <v>66924</v>
          </cell>
          <cell r="BR8">
            <v>67915</v>
          </cell>
          <cell r="BS8">
            <v>69678</v>
          </cell>
          <cell r="BT8">
            <v>67044</v>
          </cell>
          <cell r="BU8">
            <v>66429</v>
          </cell>
          <cell r="BV8">
            <v>70792</v>
          </cell>
          <cell r="BW8">
            <v>68473</v>
          </cell>
          <cell r="BX8">
            <v>68732</v>
          </cell>
          <cell r="BY8">
            <v>67592</v>
          </cell>
          <cell r="BZ8">
            <v>67282</v>
          </cell>
          <cell r="CA8">
            <v>70769</v>
          </cell>
          <cell r="CB8">
            <v>68569</v>
          </cell>
          <cell r="CC8">
            <v>66795</v>
          </cell>
          <cell r="CD8">
            <v>64680</v>
          </cell>
          <cell r="CE8">
            <v>68649</v>
          </cell>
          <cell r="CF8">
            <v>66692</v>
          </cell>
          <cell r="CG8">
            <v>68154</v>
          </cell>
          <cell r="CH8">
            <v>65561</v>
          </cell>
          <cell r="CI8">
            <v>66012</v>
          </cell>
          <cell r="CJ8">
            <v>70774</v>
          </cell>
          <cell r="CK8">
            <v>66942</v>
          </cell>
          <cell r="CL8">
            <v>67030</v>
          </cell>
          <cell r="CM8">
            <v>67535</v>
          </cell>
          <cell r="CN8">
            <v>67279</v>
          </cell>
          <cell r="CO8">
            <v>70363</v>
          </cell>
          <cell r="CP8">
            <v>68766</v>
          </cell>
          <cell r="CQ8">
            <v>61903</v>
          </cell>
          <cell r="CR8">
            <v>64759</v>
          </cell>
          <cell r="CS8">
            <v>55426</v>
          </cell>
          <cell r="CT8">
            <v>45785</v>
          </cell>
          <cell r="CU8">
            <v>48559</v>
          </cell>
          <cell r="CV8">
            <v>49234</v>
          </cell>
          <cell r="CW8">
            <v>57913</v>
          </cell>
          <cell r="CX8">
            <v>60293</v>
          </cell>
          <cell r="CY8">
            <v>61387</v>
          </cell>
          <cell r="CZ8">
            <v>59164</v>
          </cell>
          <cell r="DA8">
            <v>65386</v>
          </cell>
          <cell r="DB8">
            <v>66082</v>
          </cell>
          <cell r="DC8">
            <v>64545</v>
          </cell>
          <cell r="DD8">
            <v>62972</v>
          </cell>
          <cell r="DE8">
            <v>68272</v>
          </cell>
        </row>
        <row r="9">
          <cell r="A9" t="str">
            <v>DR Reddy's</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4</v>
          </cell>
          <cell r="CI9">
            <v>22</v>
          </cell>
          <cell r="CJ9">
            <v>36</v>
          </cell>
          <cell r="CK9">
            <v>135</v>
          </cell>
          <cell r="CL9">
            <v>145</v>
          </cell>
          <cell r="CM9">
            <v>123</v>
          </cell>
          <cell r="CN9">
            <v>204</v>
          </cell>
          <cell r="CO9">
            <v>302</v>
          </cell>
          <cell r="CP9">
            <v>1883</v>
          </cell>
          <cell r="CQ9">
            <v>5617</v>
          </cell>
          <cell r="CR9">
            <v>11745</v>
          </cell>
          <cell r="CS9">
            <v>17593</v>
          </cell>
          <cell r="CT9">
            <v>19876</v>
          </cell>
          <cell r="CU9">
            <v>22526</v>
          </cell>
          <cell r="CV9">
            <v>19751</v>
          </cell>
          <cell r="CW9">
            <v>23597</v>
          </cell>
          <cell r="CX9">
            <v>31161</v>
          </cell>
          <cell r="CY9">
            <v>33870</v>
          </cell>
          <cell r="CZ9">
            <v>52469</v>
          </cell>
          <cell r="DA9">
            <v>70096</v>
          </cell>
          <cell r="DB9">
            <v>75658</v>
          </cell>
          <cell r="DC9">
            <v>79310</v>
          </cell>
          <cell r="DD9">
            <v>85912</v>
          </cell>
          <cell r="DE9">
            <v>94123</v>
          </cell>
        </row>
        <row r="10">
          <cell r="A10" t="str">
            <v>Astra</v>
          </cell>
          <cell r="D10">
            <v>77843</v>
          </cell>
          <cell r="E10">
            <v>78706</v>
          </cell>
          <cell r="F10">
            <v>77925</v>
          </cell>
          <cell r="G10">
            <v>77727</v>
          </cell>
          <cell r="H10">
            <v>78084</v>
          </cell>
          <cell r="I10">
            <v>75857</v>
          </cell>
          <cell r="J10">
            <v>76670</v>
          </cell>
          <cell r="K10">
            <v>75279</v>
          </cell>
          <cell r="L10">
            <v>74484</v>
          </cell>
          <cell r="M10">
            <v>75654</v>
          </cell>
          <cell r="N10">
            <v>75403</v>
          </cell>
          <cell r="O10">
            <v>74280</v>
          </cell>
          <cell r="P10">
            <v>77350</v>
          </cell>
          <cell r="Q10">
            <v>74651</v>
          </cell>
          <cell r="R10">
            <v>65844</v>
          </cell>
          <cell r="S10">
            <v>77120</v>
          </cell>
          <cell r="T10">
            <v>77530</v>
          </cell>
          <cell r="U10">
            <v>78143</v>
          </cell>
          <cell r="V10">
            <v>73921</v>
          </cell>
          <cell r="W10">
            <v>65012</v>
          </cell>
          <cell r="X10">
            <v>78658</v>
          </cell>
          <cell r="Y10">
            <v>74690</v>
          </cell>
          <cell r="Z10">
            <v>73106</v>
          </cell>
          <cell r="AA10">
            <v>71876</v>
          </cell>
          <cell r="AB10">
            <v>74890</v>
          </cell>
          <cell r="AC10">
            <v>70805</v>
          </cell>
          <cell r="AD10">
            <v>72202</v>
          </cell>
          <cell r="AE10">
            <v>74319</v>
          </cell>
          <cell r="AF10">
            <v>60930</v>
          </cell>
          <cell r="AG10">
            <v>79302</v>
          </cell>
          <cell r="AH10">
            <v>76375</v>
          </cell>
          <cell r="AI10">
            <v>71781</v>
          </cell>
          <cell r="AJ10">
            <v>74589</v>
          </cell>
          <cell r="AK10">
            <v>72873</v>
          </cell>
          <cell r="AL10">
            <v>73762</v>
          </cell>
          <cell r="AM10">
            <v>72916</v>
          </cell>
          <cell r="AN10">
            <v>76221</v>
          </cell>
          <cell r="AO10">
            <v>75986</v>
          </cell>
          <cell r="AP10">
            <v>73527</v>
          </cell>
          <cell r="AQ10">
            <v>60548</v>
          </cell>
          <cell r="AR10">
            <v>77183</v>
          </cell>
          <cell r="AS10">
            <v>77009</v>
          </cell>
          <cell r="AT10">
            <v>76836</v>
          </cell>
          <cell r="AU10">
            <v>76298</v>
          </cell>
          <cell r="AV10">
            <v>69058</v>
          </cell>
          <cell r="AW10">
            <v>64691</v>
          </cell>
          <cell r="AX10">
            <v>73167</v>
          </cell>
          <cell r="AY10">
            <v>73618</v>
          </cell>
          <cell r="AZ10">
            <v>71065</v>
          </cell>
          <cell r="BA10">
            <v>73155</v>
          </cell>
          <cell r="BB10">
            <v>71782</v>
          </cell>
          <cell r="BC10">
            <v>72724</v>
          </cell>
          <cell r="BD10">
            <v>71593</v>
          </cell>
          <cell r="BE10">
            <v>74174</v>
          </cell>
          <cell r="BF10">
            <v>71469</v>
          </cell>
          <cell r="BG10">
            <v>70397</v>
          </cell>
          <cell r="BH10">
            <v>71209</v>
          </cell>
          <cell r="BI10">
            <v>76977</v>
          </cell>
          <cell r="BJ10">
            <v>71557</v>
          </cell>
          <cell r="BK10">
            <v>70002</v>
          </cell>
          <cell r="BL10">
            <v>67976</v>
          </cell>
          <cell r="BM10">
            <v>69792</v>
          </cell>
          <cell r="BN10">
            <v>68791</v>
          </cell>
          <cell r="BO10">
            <v>69884</v>
          </cell>
          <cell r="BP10">
            <v>69526</v>
          </cell>
          <cell r="BQ10">
            <v>67629</v>
          </cell>
          <cell r="BR10">
            <v>60165</v>
          </cell>
          <cell r="BS10">
            <v>72116</v>
          </cell>
          <cell r="BT10">
            <v>70521</v>
          </cell>
          <cell r="BU10">
            <v>68739</v>
          </cell>
          <cell r="BV10">
            <v>73328</v>
          </cell>
          <cell r="BW10">
            <v>62137</v>
          </cell>
          <cell r="BX10">
            <v>68477</v>
          </cell>
          <cell r="BY10">
            <v>68721</v>
          </cell>
          <cell r="BZ10">
            <v>67334</v>
          </cell>
          <cell r="CA10">
            <v>65901</v>
          </cell>
          <cell r="CB10">
            <v>68436</v>
          </cell>
          <cell r="CC10">
            <v>66177</v>
          </cell>
          <cell r="CD10">
            <v>66308</v>
          </cell>
          <cell r="CE10">
            <v>66393</v>
          </cell>
          <cell r="CF10">
            <v>56759</v>
          </cell>
          <cell r="CG10">
            <v>70117</v>
          </cell>
          <cell r="CH10">
            <v>68296</v>
          </cell>
          <cell r="CI10">
            <v>71580</v>
          </cell>
          <cell r="CJ10">
            <v>67426</v>
          </cell>
          <cell r="CK10">
            <v>64816</v>
          </cell>
          <cell r="CL10">
            <v>65730</v>
          </cell>
          <cell r="CM10">
            <v>65870</v>
          </cell>
          <cell r="CN10">
            <v>63684</v>
          </cell>
          <cell r="CO10">
            <v>65977</v>
          </cell>
          <cell r="CP10">
            <v>65264</v>
          </cell>
          <cell r="CQ10">
            <v>60171</v>
          </cell>
          <cell r="CR10">
            <v>71582</v>
          </cell>
          <cell r="CS10">
            <v>72464</v>
          </cell>
          <cell r="CT10">
            <v>73811</v>
          </cell>
          <cell r="CU10">
            <v>71301</v>
          </cell>
          <cell r="CV10">
            <v>58521</v>
          </cell>
          <cell r="CW10">
            <v>62650</v>
          </cell>
          <cell r="CX10">
            <v>79648</v>
          </cell>
          <cell r="CY10">
            <v>73051</v>
          </cell>
          <cell r="CZ10">
            <v>73822</v>
          </cell>
          <cell r="DA10">
            <v>68805</v>
          </cell>
          <cell r="DB10">
            <v>68909</v>
          </cell>
          <cell r="DC10">
            <v>70991</v>
          </cell>
          <cell r="DD10">
            <v>70636</v>
          </cell>
          <cell r="DE10">
            <v>70048</v>
          </cell>
        </row>
        <row r="11">
          <cell r="A11" t="str">
            <v>Total</v>
          </cell>
          <cell r="D11">
            <v>721686</v>
          </cell>
          <cell r="E11">
            <v>784566</v>
          </cell>
          <cell r="F11">
            <v>745454</v>
          </cell>
          <cell r="G11">
            <v>732033</v>
          </cell>
          <cell r="H11">
            <v>728036</v>
          </cell>
          <cell r="I11">
            <v>751493</v>
          </cell>
          <cell r="J11">
            <v>752061</v>
          </cell>
          <cell r="K11">
            <v>725799</v>
          </cell>
          <cell r="L11">
            <v>723091</v>
          </cell>
          <cell r="M11">
            <v>721255</v>
          </cell>
          <cell r="N11">
            <v>766841</v>
          </cell>
          <cell r="O11">
            <v>728941</v>
          </cell>
          <cell r="P11">
            <v>727657</v>
          </cell>
          <cell r="Q11">
            <v>731370</v>
          </cell>
          <cell r="R11">
            <v>716857</v>
          </cell>
          <cell r="S11">
            <v>745946</v>
          </cell>
          <cell r="T11">
            <v>733677</v>
          </cell>
          <cell r="U11">
            <v>723938</v>
          </cell>
          <cell r="V11">
            <v>761220</v>
          </cell>
          <cell r="W11">
            <v>694587</v>
          </cell>
          <cell r="X11">
            <v>738445</v>
          </cell>
          <cell r="Y11">
            <v>720267</v>
          </cell>
          <cell r="Z11">
            <v>721617</v>
          </cell>
          <cell r="AA11">
            <v>743721</v>
          </cell>
          <cell r="AB11">
            <v>721327</v>
          </cell>
          <cell r="AC11">
            <v>713767</v>
          </cell>
          <cell r="AD11">
            <v>720981</v>
          </cell>
          <cell r="AE11">
            <v>747408</v>
          </cell>
          <cell r="AF11">
            <v>693146</v>
          </cell>
          <cell r="AG11">
            <v>744078</v>
          </cell>
          <cell r="AH11">
            <v>733124</v>
          </cell>
          <cell r="AI11">
            <v>738105</v>
          </cell>
          <cell r="AJ11">
            <v>753441</v>
          </cell>
          <cell r="AK11">
            <v>725825</v>
          </cell>
          <cell r="AL11">
            <v>731363</v>
          </cell>
          <cell r="AM11">
            <v>732971</v>
          </cell>
          <cell r="AN11">
            <v>761933</v>
          </cell>
          <cell r="AO11">
            <v>740935</v>
          </cell>
          <cell r="AP11">
            <v>743757</v>
          </cell>
          <cell r="AQ11">
            <v>656083</v>
          </cell>
          <cell r="AR11">
            <v>805261</v>
          </cell>
          <cell r="AS11">
            <v>761084</v>
          </cell>
          <cell r="AT11">
            <v>757029</v>
          </cell>
          <cell r="AU11">
            <v>756033</v>
          </cell>
          <cell r="AV11">
            <v>700751</v>
          </cell>
          <cell r="AW11">
            <v>733458</v>
          </cell>
          <cell r="AX11">
            <v>742872</v>
          </cell>
          <cell r="AY11">
            <v>736739</v>
          </cell>
          <cell r="AZ11">
            <v>721367</v>
          </cell>
          <cell r="BA11">
            <v>766009</v>
          </cell>
          <cell r="BB11">
            <v>751992</v>
          </cell>
          <cell r="BC11">
            <v>744575</v>
          </cell>
          <cell r="BD11">
            <v>729363</v>
          </cell>
          <cell r="BE11">
            <v>779023</v>
          </cell>
          <cell r="BF11">
            <v>764798</v>
          </cell>
          <cell r="BG11">
            <v>741074</v>
          </cell>
          <cell r="BH11">
            <v>725894</v>
          </cell>
          <cell r="BI11">
            <v>756386</v>
          </cell>
          <cell r="BJ11">
            <v>773695</v>
          </cell>
          <cell r="BK11">
            <v>738610</v>
          </cell>
          <cell r="BL11">
            <v>737242</v>
          </cell>
          <cell r="BM11">
            <v>748505</v>
          </cell>
          <cell r="BN11">
            <v>783804</v>
          </cell>
          <cell r="BO11">
            <v>756376</v>
          </cell>
          <cell r="BP11">
            <v>745424</v>
          </cell>
          <cell r="BQ11">
            <v>750040</v>
          </cell>
          <cell r="BR11">
            <v>725525</v>
          </cell>
          <cell r="BS11">
            <v>770907</v>
          </cell>
          <cell r="BT11">
            <v>748584</v>
          </cell>
          <cell r="BU11">
            <v>747228</v>
          </cell>
          <cell r="BV11">
            <v>764276</v>
          </cell>
          <cell r="BW11">
            <v>732680</v>
          </cell>
          <cell r="BX11">
            <v>763202</v>
          </cell>
          <cell r="BY11">
            <v>745284</v>
          </cell>
          <cell r="BZ11">
            <v>741968</v>
          </cell>
          <cell r="CA11">
            <v>764372</v>
          </cell>
          <cell r="CB11">
            <v>754898</v>
          </cell>
          <cell r="CC11">
            <v>744258</v>
          </cell>
          <cell r="CD11">
            <v>740004</v>
          </cell>
          <cell r="CE11">
            <v>768994</v>
          </cell>
          <cell r="CF11">
            <v>727977</v>
          </cell>
          <cell r="CG11">
            <v>761212</v>
          </cell>
          <cell r="CH11">
            <v>750756</v>
          </cell>
          <cell r="CI11">
            <v>762522</v>
          </cell>
          <cell r="CJ11">
            <v>782499</v>
          </cell>
          <cell r="CK11">
            <v>753686</v>
          </cell>
          <cell r="CL11">
            <v>749082</v>
          </cell>
          <cell r="CM11">
            <v>750900</v>
          </cell>
          <cell r="CN11">
            <v>757284</v>
          </cell>
          <cell r="CO11">
            <v>773969</v>
          </cell>
          <cell r="CP11">
            <v>764741</v>
          </cell>
          <cell r="CQ11">
            <v>687162</v>
          </cell>
          <cell r="CR11">
            <v>805497</v>
          </cell>
          <cell r="CS11">
            <v>805268</v>
          </cell>
          <cell r="CT11">
            <v>786555</v>
          </cell>
          <cell r="CU11">
            <v>793864</v>
          </cell>
          <cell r="CV11">
            <v>689894</v>
          </cell>
          <cell r="CW11">
            <v>777185</v>
          </cell>
          <cell r="CX11">
            <v>820260</v>
          </cell>
          <cell r="CY11">
            <v>802695</v>
          </cell>
          <cell r="CZ11">
            <v>768534</v>
          </cell>
          <cell r="DA11">
            <v>806953</v>
          </cell>
          <cell r="DB11">
            <v>809852</v>
          </cell>
          <cell r="DC11">
            <v>790127</v>
          </cell>
          <cell r="DD11">
            <v>771861</v>
          </cell>
          <cell r="DE11">
            <v>810533</v>
          </cell>
        </row>
        <row r="12">
          <cell r="A12" t="str">
            <v>4-wk rolling TRx</v>
          </cell>
          <cell r="D12">
            <v>721.68600000000004</v>
          </cell>
          <cell r="E12">
            <v>753.12599999999998</v>
          </cell>
          <cell r="F12">
            <v>750.56866666666667</v>
          </cell>
          <cell r="G12">
            <v>745.93475000000001</v>
          </cell>
          <cell r="H12">
            <v>747.52224999999999</v>
          </cell>
          <cell r="I12">
            <v>739.25400000000002</v>
          </cell>
          <cell r="J12">
            <v>740.90575000000001</v>
          </cell>
          <cell r="K12">
            <v>739.34725000000003</v>
          </cell>
          <cell r="L12">
            <v>738.11099999999999</v>
          </cell>
          <cell r="M12">
            <v>730.55150000000003</v>
          </cell>
          <cell r="N12">
            <v>734.24649999999997</v>
          </cell>
          <cell r="O12">
            <v>735.03200000000004</v>
          </cell>
          <cell r="P12">
            <v>736.17349999999999</v>
          </cell>
          <cell r="Q12">
            <v>738.70225000000005</v>
          </cell>
          <cell r="R12">
            <v>726.20624999999995</v>
          </cell>
          <cell r="S12">
            <v>730.45749999999998</v>
          </cell>
          <cell r="T12">
            <v>731.96249999999998</v>
          </cell>
          <cell r="U12">
            <v>730.10450000000003</v>
          </cell>
          <cell r="V12">
            <v>741.19524999999999</v>
          </cell>
          <cell r="W12">
            <v>728.35550000000001</v>
          </cell>
          <cell r="X12">
            <v>729.54750000000001</v>
          </cell>
          <cell r="Y12">
            <v>728.62974999999994</v>
          </cell>
          <cell r="Z12">
            <v>718.72900000000004</v>
          </cell>
          <cell r="AA12">
            <v>731.01250000000005</v>
          </cell>
          <cell r="AB12">
            <v>726.73299999999995</v>
          </cell>
          <cell r="AC12">
            <v>725.10799999999995</v>
          </cell>
          <cell r="AD12">
            <v>724.94899999999996</v>
          </cell>
          <cell r="AE12">
            <v>725.87075000000004</v>
          </cell>
          <cell r="AF12">
            <v>718.82550000000003</v>
          </cell>
          <cell r="AG12">
            <v>726.40324999999996</v>
          </cell>
          <cell r="AH12">
            <v>729.43899999999996</v>
          </cell>
          <cell r="AI12">
            <v>727.11324999999999</v>
          </cell>
          <cell r="AJ12">
            <v>742.18700000000001</v>
          </cell>
          <cell r="AK12">
            <v>737.62374999999997</v>
          </cell>
          <cell r="AL12">
            <v>737.18349999999998</v>
          </cell>
          <cell r="AM12">
            <v>735.9</v>
          </cell>
          <cell r="AN12">
            <v>738.02300000000002</v>
          </cell>
          <cell r="AO12">
            <v>741.80050000000006</v>
          </cell>
          <cell r="AP12">
            <v>744.899</v>
          </cell>
          <cell r="AQ12">
            <v>725.67700000000002</v>
          </cell>
          <cell r="AR12">
            <v>736.50900000000001</v>
          </cell>
          <cell r="AS12">
            <v>741.54624999999999</v>
          </cell>
          <cell r="AT12">
            <v>744.86424999999997</v>
          </cell>
          <cell r="AU12">
            <v>769.85175000000004</v>
          </cell>
          <cell r="AV12">
            <v>743.72424999999998</v>
          </cell>
          <cell r="AW12">
            <v>736.81775000000005</v>
          </cell>
          <cell r="AX12">
            <v>733.27850000000001</v>
          </cell>
          <cell r="AY12">
            <v>728.45500000000004</v>
          </cell>
          <cell r="AZ12">
            <v>733.60900000000004</v>
          </cell>
          <cell r="BA12">
            <v>741.74675000000002</v>
          </cell>
          <cell r="BB12">
            <v>744.02674999999999</v>
          </cell>
          <cell r="BC12">
            <v>745.98575000000005</v>
          </cell>
          <cell r="BD12">
            <v>747.98474999999996</v>
          </cell>
          <cell r="BE12">
            <v>751.23824999999999</v>
          </cell>
          <cell r="BF12">
            <v>754.43975</v>
          </cell>
          <cell r="BG12">
            <v>753.56449999999995</v>
          </cell>
          <cell r="BH12">
            <v>752.69725000000005</v>
          </cell>
          <cell r="BI12">
            <v>747.03800000000001</v>
          </cell>
          <cell r="BJ12">
            <v>749.26224999999999</v>
          </cell>
          <cell r="BK12">
            <v>748.64625000000001</v>
          </cell>
          <cell r="BL12">
            <v>751.48325</v>
          </cell>
          <cell r="BM12">
            <v>749.51300000000003</v>
          </cell>
          <cell r="BN12">
            <v>752.04025000000001</v>
          </cell>
          <cell r="BO12">
            <v>756.48175000000003</v>
          </cell>
          <cell r="BP12">
            <v>758.52724999999998</v>
          </cell>
          <cell r="BQ12">
            <v>758.91099999999994</v>
          </cell>
          <cell r="BR12">
            <v>744.34124999999995</v>
          </cell>
          <cell r="BS12">
            <v>747.97400000000005</v>
          </cell>
          <cell r="BT12">
            <v>748.76400000000001</v>
          </cell>
          <cell r="BU12">
            <v>748.06100000000004</v>
          </cell>
          <cell r="BV12">
            <v>757.74874999999997</v>
          </cell>
          <cell r="BW12">
            <v>748.19200000000001</v>
          </cell>
          <cell r="BX12">
            <v>751.84649999999999</v>
          </cell>
          <cell r="BY12">
            <v>751.3605</v>
          </cell>
          <cell r="BZ12">
            <v>745.7835</v>
          </cell>
          <cell r="CA12">
            <v>753.70650000000001</v>
          </cell>
          <cell r="CB12">
            <v>751.63049999999998</v>
          </cell>
          <cell r="CC12">
            <v>751.37400000000002</v>
          </cell>
          <cell r="CD12">
            <v>750.88300000000004</v>
          </cell>
          <cell r="CE12">
            <v>752.0385</v>
          </cell>
          <cell r="CF12">
            <v>745.30825000000004</v>
          </cell>
          <cell r="CG12">
            <v>749.54674999999997</v>
          </cell>
          <cell r="CH12">
            <v>752.23474999999996</v>
          </cell>
          <cell r="CI12">
            <v>750.61675000000002</v>
          </cell>
          <cell r="CJ12">
            <v>764.24725000000001</v>
          </cell>
          <cell r="CK12">
            <v>762.36575000000005</v>
          </cell>
          <cell r="CL12">
            <v>761.94725000000005</v>
          </cell>
          <cell r="CM12">
            <v>759.04174999999998</v>
          </cell>
          <cell r="CN12">
            <v>752.73800000000006</v>
          </cell>
          <cell r="CO12">
            <v>757.80875000000003</v>
          </cell>
          <cell r="CP12">
            <v>761.72349999999994</v>
          </cell>
          <cell r="CQ12">
            <v>745.78899999999999</v>
          </cell>
          <cell r="CR12">
            <v>757.84225000000004</v>
          </cell>
          <cell r="CS12">
            <v>765.66700000000003</v>
          </cell>
          <cell r="CT12">
            <v>771.12049999999999</v>
          </cell>
          <cell r="CU12">
            <v>797.79600000000005</v>
          </cell>
          <cell r="CV12">
            <v>768.89525000000003</v>
          </cell>
          <cell r="CW12">
            <v>761.87450000000001</v>
          </cell>
          <cell r="CX12">
            <v>770.30074999999999</v>
          </cell>
          <cell r="CY12">
            <v>772.50850000000003</v>
          </cell>
          <cell r="CZ12">
            <v>792.16849999999999</v>
          </cell>
          <cell r="DA12">
            <v>799.6105</v>
          </cell>
          <cell r="DB12">
            <v>797.00850000000003</v>
          </cell>
          <cell r="DC12">
            <v>793.86649999999997</v>
          </cell>
          <cell r="DD12">
            <v>794.69825000000003</v>
          </cell>
          <cell r="DE12">
            <v>795.59325000000001</v>
          </cell>
        </row>
        <row r="13">
          <cell r="A13" t="str">
            <v>4-wk rolling YOY growth</v>
          </cell>
          <cell r="BG13">
            <v>1.0228441562750712E-2</v>
          </cell>
          <cell r="BH13">
            <v>6.9228708576902775E-3</v>
          </cell>
          <cell r="BI13">
            <v>1.0529533827344784E-2</v>
          </cell>
          <cell r="BJ13">
            <v>1.1278762514665308E-2</v>
          </cell>
          <cell r="BK13">
            <v>1.2577310593905544E-2</v>
          </cell>
          <cell r="BL13">
            <v>1.811685505296623E-2</v>
          </cell>
          <cell r="BM13">
            <v>2.595504902802892E-2</v>
          </cell>
          <cell r="BN13">
            <v>2.4234027673267766E-2</v>
          </cell>
          <cell r="BO13">
            <v>2.9182062821754728E-2</v>
          </cell>
          <cell r="BP13">
            <v>3.0364784931812938E-2</v>
          </cell>
          <cell r="BQ13">
            <v>2.7357098208378172E-2</v>
          </cell>
          <cell r="BR13">
            <v>2.4972244455345738E-2</v>
          </cell>
          <cell r="BS13">
            <v>2.3980176807001152E-2</v>
          </cell>
          <cell r="BT13">
            <v>2.2954044776884119E-2</v>
          </cell>
          <cell r="BU13">
            <v>2.4594424496767298E-2</v>
          </cell>
          <cell r="BV13">
            <v>2.2333521430419223E-2</v>
          </cell>
          <cell r="BW13">
            <v>2.7234640227196794E-2</v>
          </cell>
          <cell r="BX13">
            <v>3.056552177891092E-2</v>
          </cell>
          <cell r="BY13">
            <v>3.1196571372497539E-2</v>
          </cell>
          <cell r="BZ13">
            <v>3.7642143283490803E-2</v>
          </cell>
          <cell r="CA13">
            <v>3.1044612780219305E-2</v>
          </cell>
          <cell r="CB13">
            <v>3.425948732202877E-2</v>
          </cell>
          <cell r="CC13">
            <v>3.6223569454481241E-2</v>
          </cell>
          <cell r="CD13">
            <v>3.5773550967033607E-2</v>
          </cell>
          <cell r="CE13">
            <v>3.6050150801640646E-2</v>
          </cell>
          <cell r="CF13">
            <v>3.684169523757852E-2</v>
          </cell>
          <cell r="CG13">
            <v>3.1860402606954219E-2</v>
          </cell>
          <cell r="CH13">
            <v>3.125107102855762E-2</v>
          </cell>
          <cell r="CI13">
            <v>3.2324400634976769E-2</v>
          </cell>
          <cell r="CJ13">
            <v>2.9723304234646974E-2</v>
          </cell>
          <cell r="CK13">
            <v>3.3542846200383281E-2</v>
          </cell>
          <cell r="CL13">
            <v>3.3592382357988226E-2</v>
          </cell>
          <cell r="CM13">
            <v>3.1446867780948518E-2</v>
          </cell>
          <cell r="CN13">
            <v>1.9938403003700422E-2</v>
          </cell>
          <cell r="CO13">
            <v>2.1580263157007895E-2</v>
          </cell>
          <cell r="CP13">
            <v>2.2586283509576477E-2</v>
          </cell>
          <cell r="CQ13">
            <v>2.7714809756957948E-2</v>
          </cell>
          <cell r="CR13">
            <v>2.8965362269843364E-2</v>
          </cell>
          <cell r="CS13">
            <v>3.2527640723690521E-2</v>
          </cell>
          <cell r="CT13">
            <v>3.5249711608524636E-2</v>
          </cell>
          <cell r="CU13">
            <v>3.6298222352550313E-2</v>
          </cell>
          <cell r="CV13">
            <v>3.3844533104843588E-2</v>
          </cell>
          <cell r="CW13">
            <v>3.400671332904226E-2</v>
          </cell>
          <cell r="CX13">
            <v>5.0488661538556023E-2</v>
          </cell>
          <cell r="CY13">
            <v>6.0475252417788283E-2</v>
          </cell>
          <cell r="CZ13">
            <v>7.9823857122799824E-2</v>
          </cell>
          <cell r="DA13">
            <v>7.8010115986352435E-2</v>
          </cell>
          <cell r="DB13">
            <v>7.1209469283194382E-2</v>
          </cell>
          <cell r="DC13">
            <v>6.4184537037068168E-2</v>
          </cell>
          <cell r="DD13">
            <v>6.2452476470943985E-2</v>
          </cell>
          <cell r="DE13">
            <v>5.904252079816219E-2</v>
          </cell>
        </row>
        <row r="17">
          <cell r="A17" t="str">
            <v>KV</v>
          </cell>
          <cell r="D17">
            <v>6.4016760751905955E-4</v>
          </cell>
          <cell r="E17">
            <v>5.2385650155627444E-4</v>
          </cell>
          <cell r="F17">
            <v>4.8829304021441968E-4</v>
          </cell>
          <cell r="G17">
            <v>4.9724534276460218E-4</v>
          </cell>
          <cell r="H17">
            <v>4.5739496398529742E-4</v>
          </cell>
          <cell r="I17">
            <v>4.0319736843856161E-4</v>
          </cell>
          <cell r="J17">
            <v>3.9092573607725967E-4</v>
          </cell>
          <cell r="K17">
            <v>4.4502679116394485E-4</v>
          </cell>
          <cell r="L17">
            <v>4.5084228679377836E-4</v>
          </cell>
          <cell r="M17">
            <v>3.8127985247935891E-4</v>
          </cell>
          <cell r="N17">
            <v>3.6383031162913823E-4</v>
          </cell>
          <cell r="O17">
            <v>3.553099633578026E-4</v>
          </cell>
          <cell r="P17">
            <v>5.4283817787776386E-4</v>
          </cell>
          <cell r="Q17">
            <v>6.5903714945923406E-4</v>
          </cell>
          <cell r="R17">
            <v>3.4595463251387655E-4</v>
          </cell>
          <cell r="S17">
            <v>3.5927533628439594E-4</v>
          </cell>
          <cell r="T17">
            <v>4.1298827685752723E-4</v>
          </cell>
          <cell r="U17">
            <v>3.4947744143835522E-4</v>
          </cell>
          <cell r="V17">
            <v>3.2053808360263787E-4</v>
          </cell>
          <cell r="W17">
            <v>3.4120995642014608E-4</v>
          </cell>
          <cell r="X17">
            <v>3.5886220368477E-4</v>
          </cell>
          <cell r="Y17">
            <v>3.2626789787675958E-4</v>
          </cell>
          <cell r="Z17">
            <v>3.007135364050459E-4</v>
          </cell>
          <cell r="AA17">
            <v>3.4555969241153604E-4</v>
          </cell>
          <cell r="AB17">
            <v>2.4122208097021185E-4</v>
          </cell>
          <cell r="AC17">
            <v>2.9141162312071024E-4</v>
          </cell>
          <cell r="AD17">
            <v>2.4549884116224974E-4</v>
          </cell>
          <cell r="AE17">
            <v>2.5153597499625371E-4</v>
          </cell>
          <cell r="AF17">
            <v>1.8033718725924986E-4</v>
          </cell>
          <cell r="AG17">
            <v>1.7202497587618501E-4</v>
          </cell>
          <cell r="AH17">
            <v>2.0051178245426423E-4</v>
          </cell>
          <cell r="AI17">
            <v>1.4632064543662488E-4</v>
          </cell>
          <cell r="AJ17">
            <v>1.6192376045370507E-4</v>
          </cell>
          <cell r="AK17">
            <v>1.40529742017704E-4</v>
          </cell>
          <cell r="AL17">
            <v>1.3536369764398801E-4</v>
          </cell>
          <cell r="AM17">
            <v>1.5416708164443067E-4</v>
          </cell>
          <cell r="AN17">
            <v>1.5486926015804539E-4</v>
          </cell>
          <cell r="AO17">
            <v>1.4441212791945312E-4</v>
          </cell>
          <cell r="AP17">
            <v>1.4520871736333239E-4</v>
          </cell>
          <cell r="AQ17">
            <v>1.280325812435317E-4</v>
          </cell>
          <cell r="AR17">
            <v>1.5647100753668686E-4</v>
          </cell>
          <cell r="AS17">
            <v>1.3007762612274071E-4</v>
          </cell>
          <cell r="AT17">
            <v>1.2152770897812369E-4</v>
          </cell>
          <cell r="AU17">
            <v>1.1507434199300824E-4</v>
          </cell>
          <cell r="AV17">
            <v>1.2986067804398425E-4</v>
          </cell>
          <cell r="AW17">
            <v>7.4987252167131582E-5</v>
          </cell>
          <cell r="AX17">
            <v>6.7306346180768698E-5</v>
          </cell>
          <cell r="AY17">
            <v>1.0044262622176918E-4</v>
          </cell>
          <cell r="AZ17">
            <v>9.1492957121687025E-5</v>
          </cell>
          <cell r="BA17">
            <v>6.6578852206697312E-5</v>
          </cell>
          <cell r="BB17">
            <v>6.6490069043287697E-5</v>
          </cell>
          <cell r="BC17">
            <v>7.5210690662458451E-5</v>
          </cell>
          <cell r="BD17">
            <v>6.7181910790648826E-5</v>
          </cell>
          <cell r="BE17">
            <v>5.7764661633867036E-5</v>
          </cell>
          <cell r="BF17">
            <v>1.1114045800328976E-4</v>
          </cell>
          <cell r="BG17">
            <v>7.8264788671576663E-5</v>
          </cell>
          <cell r="BH17">
            <v>6.3370133931400446E-5</v>
          </cell>
          <cell r="BI17">
            <v>6.3459662130182202E-5</v>
          </cell>
          <cell r="BJ17">
            <v>6.2039951143538476E-5</v>
          </cell>
          <cell r="BK17">
            <v>6.4986934918292473E-5</v>
          </cell>
          <cell r="BL17">
            <v>6.2394708928682847E-5</v>
          </cell>
          <cell r="BM17">
            <v>4.1415889005417468E-5</v>
          </cell>
          <cell r="BN17">
            <v>6.3791458068598785E-5</v>
          </cell>
          <cell r="BO17">
            <v>5.2883750938686581E-5</v>
          </cell>
          <cell r="BP17">
            <v>4.8294661830045719E-5</v>
          </cell>
          <cell r="BQ17">
            <v>6.6663111300730631E-5</v>
          </cell>
          <cell r="BR17">
            <v>6.2024051548878394E-5</v>
          </cell>
          <cell r="BS17">
            <v>5.837279983188634E-5</v>
          </cell>
          <cell r="BT17">
            <v>7.6143759417780769E-5</v>
          </cell>
          <cell r="BU17">
            <v>5.0854625362004637E-5</v>
          </cell>
          <cell r="BV17">
            <v>4.3178118899455168E-5</v>
          </cell>
          <cell r="BW17">
            <v>6.4148059179996728E-5</v>
          </cell>
          <cell r="BX17">
            <v>3.7997803988983261E-5</v>
          </cell>
          <cell r="BY17">
            <v>5.9037896962768556E-5</v>
          </cell>
          <cell r="BZ17">
            <v>4.1780777607659629E-5</v>
          </cell>
          <cell r="CA17">
            <v>3.4014851407429893E-5</v>
          </cell>
          <cell r="CB17">
            <v>4.5039197348515961E-5</v>
          </cell>
          <cell r="CC17">
            <v>4.9713943283108812E-5</v>
          </cell>
          <cell r="CD17">
            <v>1.2837768444494895E-4</v>
          </cell>
          <cell r="CE17">
            <v>4.4213608948834451E-5</v>
          </cell>
          <cell r="CF17">
            <v>5.4946790901360895E-5</v>
          </cell>
          <cell r="CG17">
            <v>3.8097139824385324E-5</v>
          </cell>
          <cell r="CH17">
            <v>3.8627729914912435E-5</v>
          </cell>
          <cell r="CI17">
            <v>4.3277439864030154E-5</v>
          </cell>
          <cell r="CJ17">
            <v>4.3450534761066787E-5</v>
          </cell>
          <cell r="CK17">
            <v>3.449712479732939E-5</v>
          </cell>
          <cell r="CL17">
            <v>2.6699346666987058E-5</v>
          </cell>
          <cell r="CM17">
            <v>3.3293381275802368E-5</v>
          </cell>
          <cell r="CN17">
            <v>3.4333222410614778E-5</v>
          </cell>
          <cell r="CO17">
            <v>3.746920096282926E-5</v>
          </cell>
          <cell r="CP17">
            <v>2.3537380629520322E-5</v>
          </cell>
          <cell r="CQ17">
            <v>4.2202566498147451E-5</v>
          </cell>
          <cell r="CR17">
            <v>2.9795269256123859E-5</v>
          </cell>
          <cell r="CS17">
            <v>3.9738323142109213E-5</v>
          </cell>
          <cell r="CT17">
            <v>3.305553966346918E-5</v>
          </cell>
          <cell r="CU17">
            <v>2.0154585672105045E-5</v>
          </cell>
          <cell r="CV17">
            <v>2.464146666009561E-5</v>
          </cell>
          <cell r="CW17">
            <v>2.573389862130638E-5</v>
          </cell>
          <cell r="CX17">
            <v>2.925901543413064E-5</v>
          </cell>
          <cell r="CY17">
            <v>2.9899276811242127E-5</v>
          </cell>
          <cell r="CZ17">
            <v>2.8625929366820465E-5</v>
          </cell>
          <cell r="DA17">
            <v>2.8502279562750248E-5</v>
          </cell>
          <cell r="DB17">
            <v>2.9635044427870772E-5</v>
          </cell>
          <cell r="DC17">
            <v>2.1515528516301809E-5</v>
          </cell>
          <cell r="DD17">
            <v>3.3684821489879652E-5</v>
          </cell>
          <cell r="DE17">
            <v>2.9610145422826707E-5</v>
          </cell>
        </row>
        <row r="18">
          <cell r="A18" t="str">
            <v>Sandoz</v>
          </cell>
          <cell r="D18">
            <v>2.0174979146055211E-3</v>
          </cell>
          <cell r="E18">
            <v>2.0928768261688629E-3</v>
          </cell>
          <cell r="F18">
            <v>1.9840258419701281E-3</v>
          </cell>
          <cell r="G18">
            <v>1.9712226088168154E-3</v>
          </cell>
          <cell r="H18">
            <v>1.7787581932761567E-3</v>
          </cell>
          <cell r="I18">
            <v>1.9321537259828101E-3</v>
          </cell>
          <cell r="J18">
            <v>1.9280350928980495E-3</v>
          </cell>
          <cell r="K18">
            <v>1.8310854658107824E-3</v>
          </cell>
          <cell r="L18">
            <v>1.6360319793774227E-3</v>
          </cell>
          <cell r="M18">
            <v>1.7275443497792042E-3</v>
          </cell>
          <cell r="N18">
            <v>1.8830500716576187E-3</v>
          </cell>
          <cell r="O18">
            <v>1.8026150264561878E-3</v>
          </cell>
          <cell r="P18">
            <v>1.3302971042675326E-3</v>
          </cell>
          <cell r="Q18">
            <v>1.3809699604851169E-3</v>
          </cell>
          <cell r="R18">
            <v>1.3015148069977695E-3</v>
          </cell>
          <cell r="S18">
            <v>1.1971375944103192E-3</v>
          </cell>
          <cell r="T18">
            <v>1.1013020716200727E-3</v>
          </cell>
          <cell r="U18">
            <v>1.0774403332882098E-3</v>
          </cell>
          <cell r="V18">
            <v>1.0272982843330444E-3</v>
          </cell>
          <cell r="W18">
            <v>1.1143312500809834E-3</v>
          </cell>
          <cell r="X18">
            <v>1.1849223706572596E-3</v>
          </cell>
          <cell r="Y18">
            <v>9.4964783892639815E-4</v>
          </cell>
          <cell r="Z18">
            <v>9.7835832581549495E-4</v>
          </cell>
          <cell r="AA18">
            <v>1.1065977698626233E-3</v>
          </cell>
          <cell r="AB18">
            <v>9.5102498589405365E-4</v>
          </cell>
          <cell r="AC18">
            <v>9.2607251385956482E-4</v>
          </cell>
          <cell r="AD18">
            <v>7.8781549028337778E-4</v>
          </cell>
          <cell r="AE18">
            <v>8.4692697964164148E-4</v>
          </cell>
          <cell r="AF18">
            <v>9.4352416374039521E-4</v>
          </cell>
          <cell r="AG18">
            <v>9.0313112334997135E-4</v>
          </cell>
          <cell r="AH18">
            <v>7.4612207484681993E-4</v>
          </cell>
          <cell r="AI18">
            <v>7.9798944594603751E-4</v>
          </cell>
          <cell r="AJ18">
            <v>8.4810887647473391E-4</v>
          </cell>
          <cell r="AK18">
            <v>8.5282265008783105E-4</v>
          </cell>
          <cell r="AL18">
            <v>8.4909955794865198E-4</v>
          </cell>
          <cell r="AM18">
            <v>7.6401385593700163E-4</v>
          </cell>
          <cell r="AN18">
            <v>9.6596419895187639E-4</v>
          </cell>
          <cell r="AO18">
            <v>8.4757772274221088E-4</v>
          </cell>
          <cell r="AP18">
            <v>8.6452967837613625E-4</v>
          </cell>
          <cell r="AQ18">
            <v>7.9105844839753511E-4</v>
          </cell>
          <cell r="AR18">
            <v>9.0281287681882026E-4</v>
          </cell>
          <cell r="AS18">
            <v>9.2236862159761606E-4</v>
          </cell>
          <cell r="AT18">
            <v>8.4673110277149225E-4</v>
          </cell>
          <cell r="AU18">
            <v>7.7906652222852705E-4</v>
          </cell>
          <cell r="AV18">
            <v>8.2482936164200975E-4</v>
          </cell>
          <cell r="AW18">
            <v>8.9848362142072211E-4</v>
          </cell>
          <cell r="AX18">
            <v>8.197912964817627E-4</v>
          </cell>
          <cell r="AY18">
            <v>7.8318101797244339E-4</v>
          </cell>
          <cell r="AZ18">
            <v>7.5689628164304717E-4</v>
          </cell>
          <cell r="BA18">
            <v>8.2636104797724312E-4</v>
          </cell>
          <cell r="BB18">
            <v>7.5532718433174819E-4</v>
          </cell>
          <cell r="BC18">
            <v>7.5210690662458454E-4</v>
          </cell>
          <cell r="BD18">
            <v>7.5819585035160817E-4</v>
          </cell>
          <cell r="BE18">
            <v>6.8932496216414659E-4</v>
          </cell>
          <cell r="BF18">
            <v>8.2243938922434417E-4</v>
          </cell>
          <cell r="BG18">
            <v>7.570094214612846E-4</v>
          </cell>
          <cell r="BH18">
            <v>7.4528787949755754E-4</v>
          </cell>
          <cell r="BI18">
            <v>7.4036272485212575E-4</v>
          </cell>
          <cell r="BJ18">
            <v>7.4318691474030462E-4</v>
          </cell>
          <cell r="BK18">
            <v>7.0402512828150179E-4</v>
          </cell>
          <cell r="BL18">
            <v>7.3517243998578487E-4</v>
          </cell>
          <cell r="BM18">
            <v>7.4014201641939596E-4</v>
          </cell>
          <cell r="BN18">
            <v>7.1829181785242231E-4</v>
          </cell>
          <cell r="BO18">
            <v>6.9013294974985991E-4</v>
          </cell>
          <cell r="BP18">
            <v>7.1771233552984611E-4</v>
          </cell>
          <cell r="BQ18">
            <v>7.0529571756173008E-4</v>
          </cell>
          <cell r="BR18">
            <v>7.1534406119706415E-4</v>
          </cell>
          <cell r="BS18">
            <v>7.238227179153906E-4</v>
          </cell>
          <cell r="BT18">
            <v>6.786145576181163E-4</v>
          </cell>
          <cell r="BU18">
            <v>6.9322884046101052E-4</v>
          </cell>
          <cell r="BV18">
            <v>6.607560619462079E-4</v>
          </cell>
          <cell r="BW18">
            <v>6.9470983239613472E-4</v>
          </cell>
          <cell r="BX18">
            <v>7.5471500336739164E-4</v>
          </cell>
          <cell r="BY18">
            <v>6.4002447389183181E-4</v>
          </cell>
          <cell r="BZ18">
            <v>6.8601341297737904E-4</v>
          </cell>
          <cell r="CA18">
            <v>6.4497391322549758E-4</v>
          </cell>
          <cell r="CB18">
            <v>7.3652334487573159E-4</v>
          </cell>
          <cell r="CC18">
            <v>7.0674416667338476E-4</v>
          </cell>
          <cell r="CD18">
            <v>6.7026664720731236E-4</v>
          </cell>
          <cell r="CE18">
            <v>5.8257931791405398E-4</v>
          </cell>
          <cell r="CF18">
            <v>6.8134020717687505E-4</v>
          </cell>
          <cell r="CG18">
            <v>6.2137748748049163E-4</v>
          </cell>
          <cell r="CH18">
            <v>6.2070766001204119E-4</v>
          </cell>
          <cell r="CI18">
            <v>6.2162140895606947E-4</v>
          </cell>
          <cell r="CJ18">
            <v>6.0958544355967233E-4</v>
          </cell>
          <cell r="CK18">
            <v>4.8959380962363633E-4</v>
          </cell>
          <cell r="CL18">
            <v>4.8726307667251381E-4</v>
          </cell>
          <cell r="CM18">
            <v>4.5012651484884804E-4</v>
          </cell>
          <cell r="CN18">
            <v>4.0011409193908761E-4</v>
          </cell>
          <cell r="CO18">
            <v>3.5143526420308821E-4</v>
          </cell>
          <cell r="CP18">
            <v>4.4067207067490823E-4</v>
          </cell>
          <cell r="CQ18">
            <v>3.3034422741653351E-4</v>
          </cell>
          <cell r="CR18">
            <v>3.6499204838751726E-4</v>
          </cell>
          <cell r="CS18">
            <v>3.8123953764461022E-4</v>
          </cell>
          <cell r="CT18">
            <v>3.6488230320829438E-4</v>
          </cell>
          <cell r="CU18">
            <v>3.5774389567986458E-4</v>
          </cell>
          <cell r="CV18">
            <v>3.2903605481421783E-4</v>
          </cell>
          <cell r="CW18">
            <v>3.6027458069828931E-4</v>
          </cell>
          <cell r="CX18">
            <v>2.9380927998439517E-4</v>
          </cell>
          <cell r="CY18">
            <v>3.3013784812413184E-4</v>
          </cell>
          <cell r="CZ18">
            <v>3.2269229468052159E-4</v>
          </cell>
          <cell r="DA18">
            <v>3.1848199337507883E-4</v>
          </cell>
          <cell r="DB18">
            <v>3.0005482483219155E-4</v>
          </cell>
          <cell r="DC18">
            <v>3.126079731486204E-4</v>
          </cell>
          <cell r="DD18">
            <v>2.8502541260667398E-4</v>
          </cell>
          <cell r="DE18">
            <v>3.1584155117681824E-4</v>
          </cell>
        </row>
        <row r="19">
          <cell r="A19" t="str">
            <v>Par</v>
          </cell>
          <cell r="D19">
            <v>0.38788337310132109</v>
          </cell>
          <cell r="E19">
            <v>0.39166749515018495</v>
          </cell>
          <cell r="F19">
            <v>0.38448918377257352</v>
          </cell>
          <cell r="G19">
            <v>0.38400318018449986</v>
          </cell>
          <cell r="H19">
            <v>0.38326538797531989</v>
          </cell>
          <cell r="I19">
            <v>0.3865624829506063</v>
          </cell>
          <cell r="J19">
            <v>0.38172435480632555</v>
          </cell>
          <cell r="K19">
            <v>0.37573350197506472</v>
          </cell>
          <cell r="L19">
            <v>0.37819444578898093</v>
          </cell>
          <cell r="M19">
            <v>0.38016235589354669</v>
          </cell>
          <cell r="N19">
            <v>0.37824007845172597</v>
          </cell>
          <cell r="O19">
            <v>0.37885919436552479</v>
          </cell>
          <cell r="P19">
            <v>0.37614288050551292</v>
          </cell>
          <cell r="Q19">
            <v>0.37637447529977985</v>
          </cell>
          <cell r="R19">
            <v>0.37910908312257535</v>
          </cell>
          <cell r="S19">
            <v>0.37857968271161718</v>
          </cell>
          <cell r="T19">
            <v>0.37434320552504713</v>
          </cell>
          <cell r="U19">
            <v>0.37137434421179716</v>
          </cell>
          <cell r="V19">
            <v>0.37185701899582252</v>
          </cell>
          <cell r="W19">
            <v>0.37070374193585542</v>
          </cell>
          <cell r="X19">
            <v>0.36953327600566055</v>
          </cell>
          <cell r="Y19">
            <v>0.36972955862201101</v>
          </cell>
          <cell r="Z19">
            <v>0.3692498929487526</v>
          </cell>
          <cell r="AA19">
            <v>0.36831822686195498</v>
          </cell>
          <cell r="AB19">
            <v>0.3695231150365923</v>
          </cell>
          <cell r="AC19">
            <v>0.3672514980378751</v>
          </cell>
          <cell r="AD19">
            <v>0.36695419158063802</v>
          </cell>
          <cell r="AE19">
            <v>0.3677843962066234</v>
          </cell>
          <cell r="AF19">
            <v>0.37233425569793377</v>
          </cell>
          <cell r="AG19">
            <v>0.37204567263109511</v>
          </cell>
          <cell r="AH19">
            <v>0.37245677402458521</v>
          </cell>
          <cell r="AI19">
            <v>0.37304855000304837</v>
          </cell>
          <cell r="AJ19">
            <v>0.36962549157797359</v>
          </cell>
          <cell r="AK19">
            <v>0.36885199600454655</v>
          </cell>
          <cell r="AL19">
            <v>0.37289006963710225</v>
          </cell>
          <cell r="AM19">
            <v>0.37130118381218358</v>
          </cell>
          <cell r="AN19">
            <v>0.36406744425034748</v>
          </cell>
          <cell r="AO19">
            <v>0.36545310992192298</v>
          </cell>
          <cell r="AP19">
            <v>0.36699889883389331</v>
          </cell>
          <cell r="AQ19">
            <v>0.36718677362467861</v>
          </cell>
          <cell r="AR19">
            <v>0.37034576367165428</v>
          </cell>
          <cell r="AS19">
            <v>0.36522906801351757</v>
          </cell>
          <cell r="AT19">
            <v>0.36530304651473061</v>
          </cell>
          <cell r="AU19">
            <v>0.35923167374969084</v>
          </cell>
          <cell r="AV19">
            <v>0.36743008572231789</v>
          </cell>
          <cell r="AW19">
            <v>0.37158228555690986</v>
          </cell>
          <cell r="AX19">
            <v>0.3689128140514113</v>
          </cell>
          <cell r="AY19">
            <v>0.37190511157954176</v>
          </cell>
          <cell r="AZ19">
            <v>0.3730140136712658</v>
          </cell>
          <cell r="BA19">
            <v>0.37421884077080037</v>
          </cell>
          <cell r="BB19">
            <v>0.37333641847253696</v>
          </cell>
          <cell r="BC19">
            <v>0.37662156263640334</v>
          </cell>
          <cell r="BD19">
            <v>0.37591158312116191</v>
          </cell>
          <cell r="BE19">
            <v>0.37666153630894084</v>
          </cell>
          <cell r="BF19">
            <v>0.3760640064435315</v>
          </cell>
          <cell r="BG19">
            <v>0.37637401932870401</v>
          </cell>
          <cell r="BH19">
            <v>0.37006918365491381</v>
          </cell>
          <cell r="BI19">
            <v>0.37399423045905134</v>
          </cell>
          <cell r="BJ19">
            <v>0.37075333303175023</v>
          </cell>
          <cell r="BK19">
            <v>0.37807232504298616</v>
          </cell>
          <cell r="BL19">
            <v>0.38444364265736353</v>
          </cell>
          <cell r="BM19">
            <v>0.38847168689587913</v>
          </cell>
          <cell r="BN19">
            <v>0.38991508081101905</v>
          </cell>
          <cell r="BO19">
            <v>0.39449691687732025</v>
          </cell>
          <cell r="BP19">
            <v>0.39253498679945908</v>
          </cell>
          <cell r="BQ19">
            <v>0.39183110234120849</v>
          </cell>
          <cell r="BR19">
            <v>0.3884897143447848</v>
          </cell>
          <cell r="BS19">
            <v>0.38499974705120071</v>
          </cell>
          <cell r="BT19">
            <v>0.38475975975975973</v>
          </cell>
          <cell r="BU19">
            <v>0.38663299555155856</v>
          </cell>
          <cell r="BV19">
            <v>0.38470264668784576</v>
          </cell>
          <cell r="BW19">
            <v>0.38099716110716819</v>
          </cell>
          <cell r="BX19">
            <v>0.38967665179074479</v>
          </cell>
          <cell r="BY19">
            <v>0.38567311253159869</v>
          </cell>
          <cell r="BZ19">
            <v>0.38585626334289347</v>
          </cell>
          <cell r="CA19">
            <v>0.38637077234644912</v>
          </cell>
          <cell r="CB19">
            <v>0.38404261237942078</v>
          </cell>
          <cell r="CC19">
            <v>0.38599383547103289</v>
          </cell>
          <cell r="CD19">
            <v>0.38186144939757083</v>
          </cell>
          <cell r="CE19">
            <v>0.38168568285318222</v>
          </cell>
          <cell r="CF19">
            <v>0.37872350362717505</v>
          </cell>
          <cell r="CG19">
            <v>0.37544337188588722</v>
          </cell>
          <cell r="CH19">
            <v>0.37844785789257762</v>
          </cell>
          <cell r="CI19">
            <v>0.37641143468647464</v>
          </cell>
          <cell r="CJ19">
            <v>0.37491932897038849</v>
          </cell>
          <cell r="CK19">
            <v>0.37632648078908193</v>
          </cell>
          <cell r="CL19">
            <v>0.37420602817849047</v>
          </cell>
          <cell r="CM19">
            <v>0.3763031029431349</v>
          </cell>
          <cell r="CN19">
            <v>0.37632645084274857</v>
          </cell>
          <cell r="CO19">
            <v>0.3766352399127097</v>
          </cell>
          <cell r="CP19">
            <v>0.37712637350423217</v>
          </cell>
          <cell r="CQ19">
            <v>0.37737098384369333</v>
          </cell>
          <cell r="CR19">
            <v>0.37874877249698014</v>
          </cell>
          <cell r="CS19">
            <v>0.37809648464858903</v>
          </cell>
          <cell r="CT19">
            <v>0.38241699563285464</v>
          </cell>
          <cell r="CU19">
            <v>0.37926395453125472</v>
          </cell>
          <cell r="CV19">
            <v>0.38081502375727283</v>
          </cell>
          <cell r="CW19">
            <v>0.37728082760217968</v>
          </cell>
          <cell r="CX19">
            <v>0.36785897154560748</v>
          </cell>
          <cell r="CY19">
            <v>0.36397261724565372</v>
          </cell>
          <cell r="CZ19">
            <v>0.3256277536192283</v>
          </cell>
          <cell r="DA19">
            <v>0.30983464960164964</v>
          </cell>
          <cell r="DB19">
            <v>0.29390308352637273</v>
          </cell>
          <cell r="DC19">
            <v>0.28491875356746449</v>
          </cell>
          <cell r="DD19">
            <v>0.27178339105097937</v>
          </cell>
          <cell r="DE19">
            <v>0.26566592600177907</v>
          </cell>
        </row>
        <row r="20">
          <cell r="A20" t="str">
            <v>Actavis</v>
          </cell>
          <cell r="D20">
            <v>0.36458099505879288</v>
          </cell>
          <cell r="E20">
            <v>0.36371955960365349</v>
          </cell>
          <cell r="F20">
            <v>0.36021270259466043</v>
          </cell>
          <cell r="G20">
            <v>0.35757677591037562</v>
          </cell>
          <cell r="H20">
            <v>0.35316385453466587</v>
          </cell>
          <cell r="I20">
            <v>0.35693479513448562</v>
          </cell>
          <cell r="J20">
            <v>0.35702423074723993</v>
          </cell>
          <cell r="K20">
            <v>0.36037663320010088</v>
          </cell>
          <cell r="L20">
            <v>0.35715006824867135</v>
          </cell>
          <cell r="M20">
            <v>0.3546290840271471</v>
          </cell>
          <cell r="N20">
            <v>0.3600981168195232</v>
          </cell>
          <cell r="O20">
            <v>0.35559256510472043</v>
          </cell>
          <cell r="P20">
            <v>0.35265654010062431</v>
          </cell>
          <cell r="Q20">
            <v>0.35353651366613342</v>
          </cell>
          <cell r="R20">
            <v>0.36176252725438962</v>
          </cell>
          <cell r="S20">
            <v>0.35171446726706757</v>
          </cell>
          <cell r="T20">
            <v>0.3538696183742982</v>
          </cell>
          <cell r="U20">
            <v>0.35433835494199778</v>
          </cell>
          <cell r="V20">
            <v>0.36314731615039014</v>
          </cell>
          <cell r="W20">
            <v>0.36419339837918074</v>
          </cell>
          <cell r="X20">
            <v>0.35737800377820961</v>
          </cell>
          <cell r="Y20">
            <v>0.35677741726332041</v>
          </cell>
          <cell r="Z20">
            <v>0.36008298030672781</v>
          </cell>
          <cell r="AA20">
            <v>0.36167326188180782</v>
          </cell>
          <cell r="AB20">
            <v>0.35595229348131985</v>
          </cell>
          <cell r="AC20">
            <v>0.36011051225399887</v>
          </cell>
          <cell r="AD20">
            <v>0.36013015599578907</v>
          </cell>
          <cell r="AE20">
            <v>0.36024099287136341</v>
          </cell>
          <cell r="AF20">
            <v>0.36256142284598047</v>
          </cell>
          <cell r="AG20">
            <v>0.34656716096968326</v>
          </cell>
          <cell r="AH20">
            <v>0.34624292752658486</v>
          </cell>
          <cell r="AI20">
            <v>0.34959253764708276</v>
          </cell>
          <cell r="AJ20">
            <v>0.34986150209505457</v>
          </cell>
          <cell r="AK20">
            <v>0.34846002824372269</v>
          </cell>
          <cell r="AL20">
            <v>0.34462230110082132</v>
          </cell>
          <cell r="AM20">
            <v>0.34634248831127018</v>
          </cell>
          <cell r="AN20">
            <v>0.35178683690035739</v>
          </cell>
          <cell r="AO20">
            <v>0.34978371921963464</v>
          </cell>
          <cell r="AP20">
            <v>0.34874428072609737</v>
          </cell>
          <cell r="AQ20">
            <v>0.35243711542594458</v>
          </cell>
          <cell r="AR20">
            <v>0.35014982719888332</v>
          </cell>
          <cell r="AS20">
            <v>0.34621671195295134</v>
          </cell>
          <cell r="AT20">
            <v>0.34399738979616368</v>
          </cell>
          <cell r="AU20">
            <v>0.3436424071436035</v>
          </cell>
          <cell r="AV20">
            <v>0.34407086111899948</v>
          </cell>
          <cell r="AW20">
            <v>0.34283217307603164</v>
          </cell>
          <cell r="AX20">
            <v>0.33599328013439733</v>
          </cell>
          <cell r="AY20">
            <v>0.33021870703193396</v>
          </cell>
          <cell r="AZ20">
            <v>0.32818385093856522</v>
          </cell>
          <cell r="BA20">
            <v>0.32594786745325449</v>
          </cell>
          <cell r="BB20">
            <v>0.3299516484217917</v>
          </cell>
          <cell r="BC20">
            <v>0.32485646173991872</v>
          </cell>
          <cell r="BD20">
            <v>0.31480620760855704</v>
          </cell>
          <cell r="BE20">
            <v>0.3019949346810043</v>
          </cell>
          <cell r="BF20">
            <v>0.28346962204399068</v>
          </cell>
          <cell r="BG20">
            <v>0.26874644097620481</v>
          </cell>
          <cell r="BH20">
            <v>0.26069371010092385</v>
          </cell>
          <cell r="BI20">
            <v>0.25051494871666052</v>
          </cell>
          <cell r="BJ20">
            <v>0.25222729887100215</v>
          </cell>
          <cell r="BK20">
            <v>0.24431025845845575</v>
          </cell>
          <cell r="BL20">
            <v>0.23895952753641272</v>
          </cell>
          <cell r="BM20">
            <v>0.23375528553583477</v>
          </cell>
          <cell r="BN20">
            <v>0.23527055233196054</v>
          </cell>
          <cell r="BO20">
            <v>0.22886765312490084</v>
          </cell>
          <cell r="BP20">
            <v>0.22753090858357122</v>
          </cell>
          <cell r="BQ20">
            <v>0.23049570689563223</v>
          </cell>
          <cell r="BR20">
            <v>0.23633920264635952</v>
          </cell>
          <cell r="BS20">
            <v>0.23204095954505538</v>
          </cell>
          <cell r="BT20">
            <v>0.23294646960127388</v>
          </cell>
          <cell r="BU20">
            <v>0.23320459083439057</v>
          </cell>
          <cell r="BV20">
            <v>0.22759317314687363</v>
          </cell>
          <cell r="BW20">
            <v>0.23355352950810723</v>
          </cell>
          <cell r="BX20">
            <v>0.22631098975107508</v>
          </cell>
          <cell r="BY20">
            <v>0.22513833652674686</v>
          </cell>
          <cell r="BZ20">
            <v>0.22300287883035386</v>
          </cell>
          <cell r="CA20">
            <v>0.22618829575128341</v>
          </cell>
          <cell r="CB20">
            <v>0.2245309962405517</v>
          </cell>
          <cell r="CC20">
            <v>0.22570802060575768</v>
          </cell>
          <cell r="CD20">
            <v>0.22715958292117339</v>
          </cell>
          <cell r="CE20">
            <v>0.22943351963734437</v>
          </cell>
          <cell r="CF20">
            <v>0.23154440318856229</v>
          </cell>
          <cell r="CG20">
            <v>0.22814537868556986</v>
          </cell>
          <cell r="CH20">
            <v>0.22837779518245607</v>
          </cell>
          <cell r="CI20">
            <v>0.22888257650271074</v>
          </cell>
          <cell r="CJ20">
            <v>0.23116451267030375</v>
          </cell>
          <cell r="CK20">
            <v>0.23322179262982196</v>
          </cell>
          <cell r="CL20">
            <v>0.2337527800694717</v>
          </cell>
          <cell r="CM20">
            <v>0.23225995472100147</v>
          </cell>
          <cell r="CN20">
            <v>0.23740102788385864</v>
          </cell>
          <cell r="CO20">
            <v>0.2360740546455995</v>
          </cell>
          <cell r="CP20">
            <v>0.23493705712129989</v>
          </cell>
          <cell r="CQ20">
            <v>0.2291060914311327</v>
          </cell>
          <cell r="CR20">
            <v>0.23310204755573266</v>
          </cell>
          <cell r="CS20">
            <v>0.23573890928237556</v>
          </cell>
          <cell r="CT20">
            <v>0.23659629650819078</v>
          </cell>
          <cell r="CU20">
            <v>0.23320241250390494</v>
          </cell>
          <cell r="CV20">
            <v>0.23038611728758332</v>
          </cell>
          <cell r="CW20">
            <v>0.23153431937054883</v>
          </cell>
          <cell r="CX20">
            <v>0.22609416526467219</v>
          </cell>
          <cell r="CY20">
            <v>0.22816636455939054</v>
          </cell>
          <cell r="CZ20">
            <v>0.22839457981039224</v>
          </cell>
          <cell r="DA20">
            <v>0.23200731641124081</v>
          </cell>
          <cell r="DB20">
            <v>0.23624440021139664</v>
          </cell>
          <cell r="DC20">
            <v>0.23462557285094673</v>
          </cell>
          <cell r="DD20">
            <v>0.23329848249879187</v>
          </cell>
          <cell r="DE20">
            <v>0.23854920157476622</v>
          </cell>
        </row>
        <row r="21">
          <cell r="A21" t="str">
            <v>Wockhardt</v>
          </cell>
          <cell r="D21">
            <v>0.1370152670274884</v>
          </cell>
          <cell r="E21">
            <v>0.14167832916542394</v>
          </cell>
          <cell r="F21">
            <v>0.14829218167720609</v>
          </cell>
          <cell r="G21">
            <v>0.14977193651105894</v>
          </cell>
          <cell r="H21">
            <v>0.15408166629122735</v>
          </cell>
          <cell r="I21">
            <v>0.15322564548172771</v>
          </cell>
          <cell r="J21">
            <v>0.15698593598125685</v>
          </cell>
          <cell r="K21">
            <v>0.15789495438819839</v>
          </cell>
          <cell r="L21">
            <v>0.15956082982639805</v>
          </cell>
          <cell r="M21">
            <v>0.15820756875168976</v>
          </cell>
          <cell r="N21">
            <v>0.16108554446097692</v>
          </cell>
          <cell r="O21">
            <v>0.16148906427269147</v>
          </cell>
          <cell r="P21">
            <v>0.1630273604184389</v>
          </cell>
          <cell r="Q21">
            <v>0.16597891628040526</v>
          </cell>
          <cell r="R21">
            <v>0.16562996525108914</v>
          </cell>
          <cell r="S21">
            <v>0.16476393733594658</v>
          </cell>
          <cell r="T21">
            <v>0.16459968078595894</v>
          </cell>
          <cell r="U21">
            <v>0.164918819014888</v>
          </cell>
          <cell r="V21">
            <v>0.16653923964162792</v>
          </cell>
          <cell r="W21">
            <v>0.17004925228949003</v>
          </cell>
          <cell r="X21">
            <v>0.16502650840617786</v>
          </cell>
          <cell r="Y21">
            <v>0.16851945181439659</v>
          </cell>
          <cell r="Z21">
            <v>0.16807946597710419</v>
          </cell>
          <cell r="AA21">
            <v>0.17191258549913208</v>
          </cell>
          <cell r="AB21">
            <v>0.16950980623212497</v>
          </cell>
          <cell r="AC21">
            <v>0.17222146722950207</v>
          </cell>
          <cell r="AD21">
            <v>0.17173822888536591</v>
          </cell>
          <cell r="AE21">
            <v>0.17144049836234024</v>
          </cell>
          <cell r="AF21">
            <v>0.17607690154743733</v>
          </cell>
          <cell r="AG21">
            <v>0.17373447407395462</v>
          </cell>
          <cell r="AH21">
            <v>0.17617619938782525</v>
          </cell>
          <cell r="AI21">
            <v>0.17916421105398284</v>
          </cell>
          <cell r="AJ21">
            <v>0.18050517558773679</v>
          </cell>
          <cell r="AK21">
            <v>0.18129438914338855</v>
          </cell>
          <cell r="AL21">
            <v>0.18064764009117223</v>
          </cell>
          <cell r="AM21">
            <v>0.18195808565413912</v>
          </cell>
          <cell r="AN21">
            <v>0.18298853048758881</v>
          </cell>
          <cell r="AO21">
            <v>0.18121697584808383</v>
          </cell>
          <cell r="AP21">
            <v>0.18438818054821668</v>
          </cell>
          <cell r="AQ21">
            <v>0.18716991600148153</v>
          </cell>
          <cell r="AR21">
            <v>0.18259669846174098</v>
          </cell>
          <cell r="AS21">
            <v>0.18631846156271845</v>
          </cell>
          <cell r="AT21">
            <v>0.18823453262688747</v>
          </cell>
          <cell r="AU21">
            <v>0.19531290300820203</v>
          </cell>
          <cell r="AV21">
            <v>0.1889958059282113</v>
          </cell>
          <cell r="AW21">
            <v>0.19641206449449047</v>
          </cell>
          <cell r="AX21">
            <v>0.19571473955136282</v>
          </cell>
          <cell r="AY21">
            <v>0.19703721399301516</v>
          </cell>
          <cell r="AZ21">
            <v>0.19873102040986071</v>
          </cell>
          <cell r="BA21">
            <v>0.19985013230915041</v>
          </cell>
          <cell r="BB21">
            <v>0.19886647730295004</v>
          </cell>
          <cell r="BC21">
            <v>0.19656582614243023</v>
          </cell>
          <cell r="BD21">
            <v>0.19717890817055431</v>
          </cell>
          <cell r="BE21">
            <v>0.19516882043277284</v>
          </cell>
          <cell r="BF21">
            <v>0.19414668971414675</v>
          </cell>
          <cell r="BG21">
            <v>0.19454737313682574</v>
          </cell>
          <cell r="BH21">
            <v>0.19544589154890382</v>
          </cell>
          <cell r="BI21">
            <v>0.19159794073396388</v>
          </cell>
          <cell r="BJ21">
            <v>0.19868165103819982</v>
          </cell>
          <cell r="BK21">
            <v>0.19519096681604636</v>
          </cell>
          <cell r="BL21">
            <v>0.1977735940166187</v>
          </cell>
          <cell r="BM21">
            <v>0.19596529081302061</v>
          </cell>
          <cell r="BN21">
            <v>0.19722277508152547</v>
          </cell>
          <cell r="BO21">
            <v>0.19545834346938559</v>
          </cell>
          <cell r="BP21">
            <v>0.19684501706411384</v>
          </cell>
          <cell r="BQ21">
            <v>0.19750679963735268</v>
          </cell>
          <cell r="BR21">
            <v>0.19785948106543538</v>
          </cell>
          <cell r="BS21">
            <v>0.19824570278905237</v>
          </cell>
          <cell r="BT21">
            <v>0.19777206031654429</v>
          </cell>
          <cell r="BU21">
            <v>0.19852575117634777</v>
          </cell>
          <cell r="BV21">
            <v>0.19842962489990526</v>
          </cell>
          <cell r="BW21">
            <v>0.20642708958890649</v>
          </cell>
          <cell r="BX21">
            <v>0.20343893228791329</v>
          </cell>
          <cell r="BY21">
            <v>0.20558874200975735</v>
          </cell>
          <cell r="BZ21">
            <v>0.20898205852543505</v>
          </cell>
          <cell r="CA21">
            <v>0.20796156845096367</v>
          </cell>
          <cell r="CB21">
            <v>0.20915673375740829</v>
          </cell>
          <cell r="CC21">
            <v>0.20887783537429225</v>
          </cell>
          <cell r="CD21">
            <v>0.21317046934881434</v>
          </cell>
          <cell r="CE21">
            <v>0.2126453522394193</v>
          </cell>
          <cell r="CF21">
            <v>0.21941489909708686</v>
          </cell>
          <cell r="CG21">
            <v>0.21410592581304552</v>
          </cell>
          <cell r="CH21">
            <v>0.21421340621986371</v>
          </cell>
          <cell r="CI21">
            <v>0.21356891997870225</v>
          </cell>
          <cell r="CJ21">
            <v>0.2166034716977274</v>
          </cell>
          <cell r="CK21">
            <v>0.21493035561228416</v>
          </cell>
          <cell r="CL21">
            <v>0.21410339588990257</v>
          </cell>
          <cell r="CM21">
            <v>0.21312957783992542</v>
          </cell>
          <cell r="CN21">
            <v>0.21263092842315431</v>
          </cell>
          <cell r="CO21">
            <v>0.21035467828814849</v>
          </cell>
          <cell r="CP21">
            <v>0.20974813695094155</v>
          </cell>
          <cell r="CQ21">
            <v>0.20732665659626115</v>
          </cell>
          <cell r="CR21">
            <v>0.20391013250204532</v>
          </cell>
          <cell r="CS21">
            <v>0.20507955115564011</v>
          </cell>
          <cell r="CT21">
            <v>0.20326868432595305</v>
          </cell>
          <cell r="CU21">
            <v>0.20779755726421653</v>
          </cell>
          <cell r="CV21">
            <v>0.20362548449471948</v>
          </cell>
          <cell r="CW21">
            <v>0.20530890328557549</v>
          </cell>
          <cell r="CX21">
            <v>0.19712895911052594</v>
          </cell>
          <cell r="CY21">
            <v>0.19782233600558119</v>
          </cell>
          <cell r="CZ21">
            <v>0.2043162696770735</v>
          </cell>
          <cell r="DA21">
            <v>0.20465256340827781</v>
          </cell>
          <cell r="DB21">
            <v>0.20941480665603099</v>
          </cell>
          <cell r="DC21">
            <v>0.2082083006909016</v>
          </cell>
          <cell r="DD21">
            <v>0.21019587723696365</v>
          </cell>
          <cell r="DE21">
            <v>0.20866146103860053</v>
          </cell>
        </row>
        <row r="22">
          <cell r="A22" t="str">
            <v>Mylan</v>
          </cell>
          <cell r="AY22">
            <v>3.1218654095955281E-5</v>
          </cell>
          <cell r="AZ22">
            <v>7.0837728923003136E-4</v>
          </cell>
          <cell r="BA22">
            <v>3.5887306807100179E-3</v>
          </cell>
          <cell r="BB22">
            <v>1.5678358280407239E-3</v>
          </cell>
          <cell r="BC22">
            <v>3.4570056743780009E-3</v>
          </cell>
          <cell r="BD22">
            <v>1.3119667435830993E-2</v>
          </cell>
          <cell r="BE22">
            <v>3.0213485352807299E-2</v>
          </cell>
          <cell r="BF22">
            <v>5.1937897327137363E-2</v>
          </cell>
          <cell r="BG22">
            <v>6.4503679794460478E-2</v>
          </cell>
          <cell r="BH22">
            <v>7.4884211744414481E-2</v>
          </cell>
          <cell r="BI22">
            <v>8.1319590790945362E-2</v>
          </cell>
          <cell r="BJ22">
            <v>8.5045140526951835E-2</v>
          </cell>
          <cell r="BK22">
            <v>8.6882116407847168E-2</v>
          </cell>
          <cell r="BL22">
            <v>8.5822565724687411E-2</v>
          </cell>
          <cell r="BM22">
            <v>8.7784316738031137E-2</v>
          </cell>
          <cell r="BN22">
            <v>8.9043944659634292E-2</v>
          </cell>
          <cell r="BO22">
            <v>8.8040868562725416E-2</v>
          </cell>
          <cell r="BP22">
            <v>8.905267337783597E-2</v>
          </cell>
          <cell r="BQ22">
            <v>8.9227241213801933E-2</v>
          </cell>
          <cell r="BR22">
            <v>9.3608076909823923E-2</v>
          </cell>
          <cell r="BS22">
            <v>9.0384443259692804E-2</v>
          </cell>
          <cell r="BT22">
            <v>8.9561091340450774E-2</v>
          </cell>
          <cell r="BU22">
            <v>8.8900576530858047E-2</v>
          </cell>
          <cell r="BV22">
            <v>9.2626224034249402E-2</v>
          </cell>
          <cell r="BW22">
            <v>9.3455533111317352E-2</v>
          </cell>
          <cell r="BX22">
            <v>9.0057415992096462E-2</v>
          </cell>
          <cell r="BY22">
            <v>9.0692943897896644E-2</v>
          </cell>
          <cell r="BZ22">
            <v>9.0680460612856617E-2</v>
          </cell>
          <cell r="CA22">
            <v>9.2584500740477152E-2</v>
          </cell>
          <cell r="CB22">
            <v>9.0832138911482077E-2</v>
          </cell>
          <cell r="CC22">
            <v>8.9747103826898739E-2</v>
          </cell>
          <cell r="CD22">
            <v>8.7404932946308397E-2</v>
          </cell>
          <cell r="CE22">
            <v>8.9271177668486357E-2</v>
          </cell>
          <cell r="CF22">
            <v>9.1612784469839018E-2</v>
          </cell>
          <cell r="CG22">
            <v>8.9533533365212317E-2</v>
          </cell>
          <cell r="CH22">
            <v>8.7326641412123249E-2</v>
          </cell>
          <cell r="CI22">
            <v>8.6570616978919948E-2</v>
          </cell>
          <cell r="CJ22">
            <v>9.0446121975874733E-2</v>
          </cell>
          <cell r="CK22">
            <v>8.8819481853185542E-2</v>
          </cell>
          <cell r="CL22">
            <v>8.9482860354407126E-2</v>
          </cell>
          <cell r="CM22">
            <v>8.993874017845252E-2</v>
          </cell>
          <cell r="CN22">
            <v>8.8842495021682746E-2</v>
          </cell>
          <cell r="CO22">
            <v>9.0911909908536384E-2</v>
          </cell>
          <cell r="CP22">
            <v>8.9920639798310803E-2</v>
          </cell>
          <cell r="CQ22">
            <v>9.0085016342580065E-2</v>
          </cell>
          <cell r="CR22">
            <v>8.0396326739888543E-2</v>
          </cell>
          <cell r="CS22">
            <v>6.8829259327329528E-2</v>
          </cell>
          <cell r="CT22">
            <v>5.820953398045909E-2</v>
          </cell>
          <cell r="CU22">
            <v>6.116790785323431E-2</v>
          </cell>
          <cell r="CV22">
            <v>7.1364586443714545E-2</v>
          </cell>
          <cell r="CW22">
            <v>7.4516363542785818E-2</v>
          </cell>
          <cell r="CX22">
            <v>7.3504742398751613E-2</v>
          </cell>
          <cell r="CY22">
            <v>7.6476121067155026E-2</v>
          </cell>
          <cell r="CZ22">
            <v>7.6982931139025726E-2</v>
          </cell>
          <cell r="DA22">
            <v>8.1028263108260334E-2</v>
          </cell>
          <cell r="DB22">
            <v>8.1597625245106511E-2</v>
          </cell>
          <cell r="DC22">
            <v>8.1689399299100018E-2</v>
          </cell>
          <cell r="DD22">
            <v>8.1584637648488528E-2</v>
          </cell>
          <cell r="DE22">
            <v>8.4230993679467708E-2</v>
          </cell>
        </row>
        <row r="23">
          <cell r="A23" t="str">
            <v>DR Reddy's (DRL)</v>
          </cell>
          <cell r="CH23">
            <v>5.3279627468844742E-6</v>
          </cell>
          <cell r="CI23">
            <v>2.8851626576020102E-5</v>
          </cell>
          <cell r="CJ23">
            <v>4.6006448570541307E-5</v>
          </cell>
          <cell r="CK23">
            <v>1.7911968644767183E-4</v>
          </cell>
          <cell r="CL23">
            <v>1.9357026333565618E-4</v>
          </cell>
          <cell r="CM23">
            <v>1.6380343587694767E-4</v>
          </cell>
          <cell r="CN23">
            <v>2.6938374506790054E-4</v>
          </cell>
          <cell r="CO23">
            <v>3.9019650657842883E-4</v>
          </cell>
          <cell r="CP23">
            <v>2.4622715402992648E-3</v>
          </cell>
          <cell r="CQ23">
            <v>8.1742005524170422E-3</v>
          </cell>
          <cell r="CR23">
            <v>1.4581059892215614E-2</v>
          </cell>
          <cell r="CS23">
            <v>2.1847384969972728E-2</v>
          </cell>
          <cell r="CT23">
            <v>2.5269688705812053E-2</v>
          </cell>
          <cell r="CU23">
            <v>2.8375137303114892E-2</v>
          </cell>
          <cell r="CV23">
            <v>2.8629035764914611E-2</v>
          </cell>
          <cell r="CW23">
            <v>3.0362140288348334E-2</v>
          </cell>
          <cell r="CX23">
            <v>3.7989174164289374E-2</v>
          </cell>
          <cell r="CY23">
            <v>4.2195354399865451E-2</v>
          </cell>
          <cell r="CZ23">
            <v>6.8271540361259223E-2</v>
          </cell>
          <cell r="DA23">
            <v>8.6865034270893107E-2</v>
          </cell>
          <cell r="DB23">
            <v>9.3422007971826954E-2</v>
          </cell>
          <cell r="DC23">
            <v>0.10037626862517038</v>
          </cell>
          <cell r="DD23">
            <v>0.11130501476302081</v>
          </cell>
          <cell r="DE23">
            <v>0.11612482156802993</v>
          </cell>
        </row>
        <row r="24">
          <cell r="A24" t="str">
            <v>Brand</v>
          </cell>
          <cell r="D24">
            <v>0.10786269929027306</v>
          </cell>
          <cell r="E24">
            <v>0.1003178827530125</v>
          </cell>
          <cell r="F24">
            <v>0.10453361307337541</v>
          </cell>
          <cell r="G24">
            <v>0.10617963944248415</v>
          </cell>
          <cell r="H24">
            <v>0.10725293804152541</v>
          </cell>
          <cell r="I24">
            <v>0.10094172533875898</v>
          </cell>
          <cell r="J24">
            <v>0.10194651763620238</v>
          </cell>
          <cell r="K24">
            <v>0.10371879817966131</v>
          </cell>
          <cell r="L24">
            <v>0.10300778186977849</v>
          </cell>
          <cell r="M24">
            <v>0.10489216712535789</v>
          </cell>
          <cell r="N24">
            <v>9.8329379884487131E-2</v>
          </cell>
          <cell r="O24">
            <v>0.10190125126724933</v>
          </cell>
          <cell r="P24">
            <v>0.10630008369327856</v>
          </cell>
          <cell r="Q24">
            <v>0.1020700876437371</v>
          </cell>
          <cell r="R24">
            <v>9.1850954932434226E-2</v>
          </cell>
          <cell r="S24">
            <v>0.10338549975467393</v>
          </cell>
          <cell r="T24">
            <v>0.1056732049662181</v>
          </cell>
          <cell r="U24">
            <v>0.10794156405659049</v>
          </cell>
          <cell r="V24">
            <v>9.7108588844223742E-2</v>
          </cell>
          <cell r="W24">
            <v>9.3598066188972734E-2</v>
          </cell>
          <cell r="X24">
            <v>0.10651842723560996</v>
          </cell>
          <cell r="Y24">
            <v>0.10369765656346883</v>
          </cell>
          <cell r="Z24">
            <v>0.10130858890519485</v>
          </cell>
          <cell r="AA24">
            <v>9.6643768294830998E-2</v>
          </cell>
          <cell r="AB24">
            <v>0.10382253818309865</v>
          </cell>
          <cell r="AC24">
            <v>9.9199038341643703E-2</v>
          </cell>
          <cell r="AD24">
            <v>0.10014410920676134</v>
          </cell>
          <cell r="AE24">
            <v>9.9435649605034995E-2</v>
          </cell>
          <cell r="AF24">
            <v>8.7903558557648753E-2</v>
          </cell>
          <cell r="AG24">
            <v>0.10657753622604081</v>
          </cell>
          <cell r="AH24">
            <v>0.10417746520370361</v>
          </cell>
          <cell r="AI24">
            <v>9.725039120450342E-2</v>
          </cell>
          <cell r="AJ24">
            <v>9.8997798102306619E-2</v>
          </cell>
          <cell r="AK24">
            <v>0.1004002342162367</v>
          </cell>
          <cell r="AL24">
            <v>0.10085552591531155</v>
          </cell>
          <cell r="AM24">
            <v>9.9480061284825727E-2</v>
          </cell>
          <cell r="AN24">
            <v>0.10003635490259642</v>
          </cell>
          <cell r="AO24">
            <v>0.10255420515969688</v>
          </cell>
          <cell r="AP24">
            <v>9.8858901496053142E-2</v>
          </cell>
          <cell r="AQ24">
            <v>9.2287103918254246E-2</v>
          </cell>
          <cell r="AR24">
            <v>9.5848426783365887E-2</v>
          </cell>
          <cell r="AS24">
            <v>0.10118331222309232</v>
          </cell>
          <cell r="AT24">
            <v>0.1014967722504686</v>
          </cell>
          <cell r="AU24">
            <v>0.1009188752342821</v>
          </cell>
          <cell r="AV24">
            <v>9.8548557190785313E-2</v>
          </cell>
          <cell r="AW24">
            <v>8.8200005998980174E-2</v>
          </cell>
          <cell r="AX24">
            <v>9.8492068620166059E-2</v>
          </cell>
          <cell r="AY24">
            <v>9.9924125097218958E-2</v>
          </cell>
          <cell r="AZ24">
            <v>9.8514348452313452E-2</v>
          </cell>
          <cell r="BA24">
            <v>9.550148888590082E-2</v>
          </cell>
          <cell r="BB24">
            <v>9.5455802721305549E-2</v>
          </cell>
          <cell r="BC24">
            <v>9.7671826209582646E-2</v>
          </cell>
          <cell r="BD24">
            <v>9.8158255902753497E-2</v>
          </cell>
          <cell r="BE24">
            <v>9.5214133600676751E-2</v>
          </cell>
          <cell r="BF24">
            <v>9.3448204623966066E-2</v>
          </cell>
          <cell r="BG24">
            <v>9.4993212553672102E-2</v>
          </cell>
          <cell r="BH24">
            <v>9.8098344937415108E-2</v>
          </cell>
          <cell r="BI24">
            <v>0.10176946691239658</v>
          </cell>
          <cell r="BJ24">
            <v>9.2487349666212137E-2</v>
          </cell>
          <cell r="BK24">
            <v>9.4775321211464772E-2</v>
          </cell>
          <cell r="BL24">
            <v>9.2203102916003157E-2</v>
          </cell>
          <cell r="BM24">
            <v>9.3241862111809543E-2</v>
          </cell>
          <cell r="BN24">
            <v>8.7765563839939581E-2</v>
          </cell>
          <cell r="BO24">
            <v>9.2393201264979324E-2</v>
          </cell>
          <cell r="BP24">
            <v>9.3270407177659956E-2</v>
          </cell>
          <cell r="BQ24">
            <v>9.0167191083142237E-2</v>
          </cell>
          <cell r="BR24">
            <v>8.2926156920850425E-2</v>
          </cell>
          <cell r="BS24">
            <v>9.3546951837251452E-2</v>
          </cell>
          <cell r="BT24">
            <v>9.4205860664935401E-2</v>
          </cell>
          <cell r="BU24">
            <v>9.1992002441022014E-2</v>
          </cell>
          <cell r="BV24">
            <v>9.5944397050280267E-2</v>
          </cell>
          <cell r="BW24">
            <v>8.4807828792924603E-2</v>
          </cell>
          <cell r="BX24">
            <v>8.9723297370814012E-2</v>
          </cell>
          <cell r="BY24">
            <v>9.2207802663145863E-2</v>
          </cell>
          <cell r="BZ24">
            <v>9.0750544497875923E-2</v>
          </cell>
          <cell r="CA24">
            <v>8.6215873946193733E-2</v>
          </cell>
          <cell r="CB24">
            <v>9.065595616891288E-2</v>
          </cell>
          <cell r="CC24">
            <v>8.8916746612061948E-2</v>
          </cell>
          <cell r="CD24">
            <v>8.9604921054480785E-2</v>
          </cell>
          <cell r="CE24">
            <v>8.6337474674704873E-2</v>
          </cell>
          <cell r="CF24">
            <v>7.7968122619258576E-2</v>
          </cell>
          <cell r="CG24">
            <v>9.2112315622980195E-2</v>
          </cell>
          <cell r="CH24">
            <v>9.0969635940305507E-2</v>
          </cell>
          <cell r="CI24">
            <v>9.3872701377796311E-2</v>
          </cell>
          <cell r="CJ24">
            <v>8.6167522258814383E-2</v>
          </cell>
          <cell r="CK24">
            <v>8.5998678494757758E-2</v>
          </cell>
          <cell r="CL24">
            <v>8.7747402821052964E-2</v>
          </cell>
          <cell r="CM24">
            <v>8.7721400985484088E-2</v>
          </cell>
          <cell r="CN24">
            <v>8.409526676913813E-2</v>
          </cell>
          <cell r="CO24">
            <v>8.5245016273261587E-2</v>
          </cell>
          <cell r="CP24">
            <v>8.5341311633611902E-2</v>
          </cell>
          <cell r="CQ24">
            <v>8.7564504440001051E-2</v>
          </cell>
          <cell r="CR24">
            <v>8.8866873495494089E-2</v>
          </cell>
          <cell r="CS24">
            <v>8.998743275530631E-2</v>
          </cell>
          <cell r="CT24">
            <v>9.3840863003858604E-2</v>
          </cell>
          <cell r="CU24">
            <v>8.9815132062922617E-2</v>
          </cell>
          <cell r="CV24">
            <v>8.4826074730320888E-2</v>
          </cell>
          <cell r="CW24">
            <v>8.0611437431242244E-2</v>
          </cell>
          <cell r="CX24">
            <v>9.7100919220734883E-2</v>
          </cell>
          <cell r="CY24">
            <v>9.1007169597418697E-2</v>
          </cell>
          <cell r="CZ24">
            <v>9.6055607168973656E-2</v>
          </cell>
          <cell r="DA24">
            <v>8.5265188926740468E-2</v>
          </cell>
          <cell r="DB24">
            <v>8.5088386520006123E-2</v>
          </cell>
          <cell r="DC24">
            <v>8.9847581464751872E-2</v>
          </cell>
          <cell r="DD24">
            <v>9.15138865676592E-2</v>
          </cell>
          <cell r="DE24">
            <v>8.6422144440756882E-2</v>
          </cell>
        </row>
        <row r="25">
          <cell r="A25" t="str">
            <v>Total</v>
          </cell>
          <cell r="D25">
            <v>1</v>
          </cell>
          <cell r="E25">
            <v>1</v>
          </cell>
          <cell r="F25">
            <v>1</v>
          </cell>
          <cell r="G25">
            <v>1</v>
          </cell>
          <cell r="H25">
            <v>1</v>
          </cell>
          <cell r="I25">
            <v>1</v>
          </cell>
          <cell r="J25">
            <v>1</v>
          </cell>
          <cell r="K25">
            <v>1</v>
          </cell>
          <cell r="L25">
            <v>1</v>
          </cell>
          <cell r="M25">
            <v>1</v>
          </cell>
          <cell r="N25">
            <v>1</v>
          </cell>
          <cell r="O25">
            <v>1</v>
          </cell>
          <cell r="P25">
            <v>1</v>
          </cell>
          <cell r="Q25">
            <v>1</v>
          </cell>
          <cell r="R25">
            <v>1</v>
          </cell>
          <cell r="S25">
            <v>1</v>
          </cell>
          <cell r="T25">
            <v>1</v>
          </cell>
          <cell r="U25">
            <v>1</v>
          </cell>
          <cell r="V25">
            <v>1</v>
          </cell>
          <cell r="W25">
            <v>1</v>
          </cell>
          <cell r="X25">
            <v>1</v>
          </cell>
          <cell r="Y25">
            <v>1</v>
          </cell>
          <cell r="Z25">
            <v>1</v>
          </cell>
          <cell r="AA25">
            <v>1</v>
          </cell>
          <cell r="AB25">
            <v>1</v>
          </cell>
          <cell r="AC25">
            <v>1</v>
          </cell>
          <cell r="AD25">
            <v>1</v>
          </cell>
          <cell r="AE25">
            <v>1</v>
          </cell>
          <cell r="AF25">
            <v>1</v>
          </cell>
          <cell r="AG25">
            <v>1</v>
          </cell>
          <cell r="AH25">
            <v>1</v>
          </cell>
          <cell r="AI25">
            <v>1</v>
          </cell>
          <cell r="AJ25">
            <v>1</v>
          </cell>
          <cell r="AK25">
            <v>1</v>
          </cell>
          <cell r="AL25">
            <v>1</v>
          </cell>
          <cell r="AM25">
            <v>1</v>
          </cell>
          <cell r="AN25">
            <v>1</v>
          </cell>
          <cell r="AO25">
            <v>1</v>
          </cell>
          <cell r="AP25">
            <v>1</v>
          </cell>
          <cell r="AQ25">
            <v>1</v>
          </cell>
          <cell r="AR25">
            <v>1</v>
          </cell>
          <cell r="AS25">
            <v>1</v>
          </cell>
          <cell r="AT25">
            <v>1</v>
          </cell>
          <cell r="AU25">
            <v>1</v>
          </cell>
          <cell r="AV25">
            <v>1</v>
          </cell>
          <cell r="AW25">
            <v>1</v>
          </cell>
          <cell r="AX25">
            <v>1</v>
          </cell>
          <cell r="AY25">
            <v>1</v>
          </cell>
          <cell r="AZ25">
            <v>1</v>
          </cell>
          <cell r="BA25">
            <v>1</v>
          </cell>
          <cell r="BB25">
            <v>1</v>
          </cell>
          <cell r="BC25">
            <v>1</v>
          </cell>
          <cell r="BD25">
            <v>1</v>
          </cell>
          <cell r="BE25">
            <v>1</v>
          </cell>
          <cell r="BF25">
            <v>1</v>
          </cell>
          <cell r="BG25">
            <v>1</v>
          </cell>
          <cell r="BH25">
            <v>1</v>
          </cell>
          <cell r="BI25">
            <v>1</v>
          </cell>
          <cell r="BJ25">
            <v>1</v>
          </cell>
          <cell r="BK25">
            <v>1</v>
          </cell>
          <cell r="BL25">
            <v>1</v>
          </cell>
          <cell r="BM25">
            <v>1</v>
          </cell>
          <cell r="BN25">
            <v>1</v>
          </cell>
          <cell r="BO25">
            <v>1</v>
          </cell>
          <cell r="BP25">
            <v>1</v>
          </cell>
          <cell r="BQ25">
            <v>1</v>
          </cell>
          <cell r="BR25">
            <v>1</v>
          </cell>
          <cell r="BS25">
            <v>1</v>
          </cell>
          <cell r="BT25">
            <v>1</v>
          </cell>
          <cell r="BU25">
            <v>1</v>
          </cell>
          <cell r="BV25">
            <v>1</v>
          </cell>
          <cell r="BW25">
            <v>1</v>
          </cell>
          <cell r="BX25">
            <v>1</v>
          </cell>
          <cell r="BY25">
            <v>1</v>
          </cell>
          <cell r="BZ25">
            <v>1</v>
          </cell>
          <cell r="CA25">
            <v>1</v>
          </cell>
          <cell r="CB25">
            <v>1</v>
          </cell>
          <cell r="CC25">
            <v>1</v>
          </cell>
          <cell r="CD25">
            <v>1</v>
          </cell>
          <cell r="CE25">
            <v>1</v>
          </cell>
          <cell r="CF25">
            <v>1</v>
          </cell>
          <cell r="CG25">
            <v>1</v>
          </cell>
          <cell r="CH25">
            <v>1</v>
          </cell>
          <cell r="CI25">
            <v>1</v>
          </cell>
          <cell r="CJ25">
            <v>1</v>
          </cell>
          <cell r="CK25">
            <v>1</v>
          </cell>
          <cell r="CL25">
            <v>1</v>
          </cell>
          <cell r="CM25">
            <v>1</v>
          </cell>
          <cell r="CN25">
            <v>1</v>
          </cell>
          <cell r="CO25">
            <v>1</v>
          </cell>
          <cell r="CP25">
            <v>1</v>
          </cell>
          <cell r="CQ25">
            <v>1</v>
          </cell>
          <cell r="CR25">
            <v>1</v>
          </cell>
          <cell r="CS25">
            <v>1</v>
          </cell>
          <cell r="CT25">
            <v>1</v>
          </cell>
          <cell r="CU25">
            <v>1</v>
          </cell>
          <cell r="CV25">
            <v>1</v>
          </cell>
          <cell r="CW25">
            <v>1</v>
          </cell>
          <cell r="CX25">
            <v>1</v>
          </cell>
          <cell r="CY25">
            <v>1</v>
          </cell>
          <cell r="CZ25">
            <v>1</v>
          </cell>
          <cell r="DA25">
            <v>1</v>
          </cell>
          <cell r="DB25">
            <v>1</v>
          </cell>
          <cell r="DC25">
            <v>1</v>
          </cell>
          <cell r="DD25">
            <v>1</v>
          </cell>
          <cell r="DE25">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Lipitor</v>
          </cell>
        </row>
        <row r="3">
          <cell r="A3" t="str">
            <v>Product Sum</v>
          </cell>
          <cell r="B3" t="str">
            <v>Corporation</v>
          </cell>
          <cell r="C3" t="str">
            <v>Week Ending</v>
          </cell>
          <cell r="D3">
            <v>40977</v>
          </cell>
          <cell r="E3">
            <v>40984</v>
          </cell>
          <cell r="F3">
            <v>40991</v>
          </cell>
          <cell r="G3">
            <v>40998</v>
          </cell>
          <cell r="H3">
            <v>41005</v>
          </cell>
          <cell r="I3">
            <v>41012</v>
          </cell>
          <cell r="J3">
            <v>41019</v>
          </cell>
          <cell r="K3">
            <v>41026</v>
          </cell>
          <cell r="L3">
            <v>41033</v>
          </cell>
          <cell r="M3">
            <v>41040</v>
          </cell>
          <cell r="N3">
            <v>41047</v>
          </cell>
          <cell r="O3">
            <v>41054</v>
          </cell>
          <cell r="P3">
            <v>41061</v>
          </cell>
          <cell r="Q3">
            <v>41068</v>
          </cell>
          <cell r="R3">
            <v>41075</v>
          </cell>
          <cell r="S3">
            <v>41082</v>
          </cell>
          <cell r="T3">
            <v>41089</v>
          </cell>
          <cell r="U3">
            <v>41096</v>
          </cell>
          <cell r="V3">
            <v>41103</v>
          </cell>
          <cell r="W3">
            <v>41110</v>
          </cell>
          <cell r="X3">
            <v>41117</v>
          </cell>
          <cell r="Y3">
            <v>41124</v>
          </cell>
          <cell r="Z3">
            <v>41131</v>
          </cell>
          <cell r="AA3">
            <v>41138</v>
          </cell>
          <cell r="AB3">
            <v>41145</v>
          </cell>
          <cell r="AC3">
            <v>41152</v>
          </cell>
          <cell r="AD3">
            <v>41159</v>
          </cell>
          <cell r="AE3">
            <v>41166</v>
          </cell>
          <cell r="AF3">
            <v>41173</v>
          </cell>
          <cell r="AG3">
            <v>41180</v>
          </cell>
          <cell r="AH3">
            <v>41187</v>
          </cell>
          <cell r="AI3">
            <v>41194</v>
          </cell>
          <cell r="AJ3">
            <v>41201</v>
          </cell>
          <cell r="AK3">
            <v>41208</v>
          </cell>
          <cell r="AL3">
            <v>41215</v>
          </cell>
          <cell r="AM3">
            <v>41222</v>
          </cell>
          <cell r="AN3">
            <v>41229</v>
          </cell>
          <cell r="AO3">
            <v>41236</v>
          </cell>
          <cell r="AP3">
            <v>41243</v>
          </cell>
          <cell r="AQ3">
            <v>41250</v>
          </cell>
          <cell r="AR3">
            <v>41257</v>
          </cell>
          <cell r="AS3">
            <v>41264</v>
          </cell>
          <cell r="AT3">
            <v>41271</v>
          </cell>
          <cell r="AU3">
            <v>41278</v>
          </cell>
          <cell r="AV3">
            <v>41285</v>
          </cell>
          <cell r="AW3">
            <v>41292</v>
          </cell>
          <cell r="AX3">
            <v>41299</v>
          </cell>
          <cell r="AY3">
            <v>41306</v>
          </cell>
          <cell r="AZ3">
            <v>41313</v>
          </cell>
          <cell r="BA3">
            <v>41320</v>
          </cell>
          <cell r="BB3">
            <v>41327</v>
          </cell>
          <cell r="BC3">
            <v>41334</v>
          </cell>
          <cell r="BD3" t="str">
            <v>Total</v>
          </cell>
        </row>
        <row r="4">
          <cell r="C4" t="str">
            <v>Metrics</v>
          </cell>
          <cell r="D4" t="str">
            <v>WTRx</v>
          </cell>
          <cell r="E4" t="str">
            <v>WTRx</v>
          </cell>
          <cell r="F4" t="str">
            <v>WTRx</v>
          </cell>
          <cell r="G4" t="str">
            <v>WTRx</v>
          </cell>
          <cell r="H4" t="str">
            <v>WTRx</v>
          </cell>
          <cell r="I4" t="str">
            <v>WTRx</v>
          </cell>
          <cell r="J4" t="str">
            <v>WTRx</v>
          </cell>
          <cell r="K4" t="str">
            <v>WTRx</v>
          </cell>
          <cell r="L4" t="str">
            <v>WTRx</v>
          </cell>
          <cell r="M4" t="str">
            <v>WTRx</v>
          </cell>
          <cell r="N4" t="str">
            <v>WTRx</v>
          </cell>
          <cell r="O4" t="str">
            <v>WTRx</v>
          </cell>
          <cell r="P4" t="str">
            <v>WTRx</v>
          </cell>
          <cell r="Q4" t="str">
            <v>WTRx</v>
          </cell>
          <cell r="R4" t="str">
            <v>WTRx</v>
          </cell>
          <cell r="S4" t="str">
            <v>WTRx</v>
          </cell>
          <cell r="T4" t="str">
            <v>WTRx</v>
          </cell>
          <cell r="U4" t="str">
            <v>WTRx</v>
          </cell>
          <cell r="V4" t="str">
            <v>WTRx</v>
          </cell>
          <cell r="W4" t="str">
            <v>WTRx</v>
          </cell>
          <cell r="X4" t="str">
            <v>WTRx</v>
          </cell>
          <cell r="Y4" t="str">
            <v>WTRx</v>
          </cell>
          <cell r="Z4" t="str">
            <v>WTRx</v>
          </cell>
          <cell r="AA4" t="str">
            <v>WTRx</v>
          </cell>
          <cell r="AB4" t="str">
            <v>WTRx</v>
          </cell>
          <cell r="AC4" t="str">
            <v>WTRx</v>
          </cell>
          <cell r="AD4" t="str">
            <v>WTRx</v>
          </cell>
          <cell r="AE4" t="str">
            <v>WTRx</v>
          </cell>
          <cell r="AF4" t="str">
            <v>WTRx</v>
          </cell>
          <cell r="AG4" t="str">
            <v>WTRx</v>
          </cell>
          <cell r="AH4" t="str">
            <v>WTRx</v>
          </cell>
          <cell r="AI4" t="str">
            <v>WTRx</v>
          </cell>
          <cell r="AJ4" t="str">
            <v>WTRx</v>
          </cell>
          <cell r="AK4" t="str">
            <v>WTRx</v>
          </cell>
          <cell r="AL4" t="str">
            <v>WTRx</v>
          </cell>
          <cell r="AM4" t="str">
            <v>WTRx</v>
          </cell>
          <cell r="AN4" t="str">
            <v>WTRx</v>
          </cell>
          <cell r="AO4" t="str">
            <v>WTRx</v>
          </cell>
          <cell r="AP4" t="str">
            <v>WTRx</v>
          </cell>
          <cell r="AQ4" t="str">
            <v>WTRx</v>
          </cell>
          <cell r="AR4" t="str">
            <v>WTRx</v>
          </cell>
          <cell r="AS4" t="str">
            <v>WTRx</v>
          </cell>
          <cell r="AT4" t="str">
            <v>WTRx</v>
          </cell>
          <cell r="AU4" t="str">
            <v>WTRx</v>
          </cell>
          <cell r="AV4" t="str">
            <v>WTRx</v>
          </cell>
          <cell r="AW4" t="str">
            <v>WTRx</v>
          </cell>
          <cell r="AX4" t="str">
            <v>WTRx</v>
          </cell>
          <cell r="AY4" t="str">
            <v>WTRx</v>
          </cell>
          <cell r="AZ4" t="str">
            <v>WTRx</v>
          </cell>
          <cell r="BA4" t="str">
            <v>WTRx</v>
          </cell>
          <cell r="BB4" t="str">
            <v>WTRx</v>
          </cell>
          <cell r="BC4" t="str">
            <v>WTRx</v>
          </cell>
          <cell r="BD4" t="str">
            <v>WTRx</v>
          </cell>
        </row>
        <row r="5">
          <cell r="A5" t="str">
            <v>ATORVASTATIN CA</v>
          </cell>
          <cell r="B5" t="str">
            <v>A-S MEDICATION</v>
          </cell>
          <cell r="D5">
            <v>1</v>
          </cell>
          <cell r="E5">
            <v>0</v>
          </cell>
          <cell r="F5">
            <v>0</v>
          </cell>
          <cell r="G5">
            <v>0</v>
          </cell>
          <cell r="H5">
            <v>0</v>
          </cell>
          <cell r="I5">
            <v>0</v>
          </cell>
          <cell r="J5">
            <v>0</v>
          </cell>
          <cell r="K5">
            <v>2</v>
          </cell>
          <cell r="L5">
            <v>0</v>
          </cell>
          <cell r="M5">
            <v>0</v>
          </cell>
          <cell r="N5">
            <v>1</v>
          </cell>
          <cell r="O5">
            <v>2</v>
          </cell>
          <cell r="P5">
            <v>0</v>
          </cell>
          <cell r="Q5">
            <v>2</v>
          </cell>
          <cell r="R5">
            <v>3</v>
          </cell>
          <cell r="S5">
            <v>2</v>
          </cell>
          <cell r="T5">
            <v>1</v>
          </cell>
          <cell r="U5">
            <v>0</v>
          </cell>
          <cell r="V5">
            <v>2</v>
          </cell>
          <cell r="W5">
            <v>4</v>
          </cell>
          <cell r="X5">
            <v>0</v>
          </cell>
          <cell r="Y5">
            <v>1</v>
          </cell>
          <cell r="Z5">
            <v>2</v>
          </cell>
          <cell r="AA5">
            <v>0</v>
          </cell>
          <cell r="AB5">
            <v>0</v>
          </cell>
          <cell r="AC5">
            <v>1</v>
          </cell>
          <cell r="AD5">
            <v>1</v>
          </cell>
          <cell r="AE5">
            <v>1</v>
          </cell>
          <cell r="AF5">
            <v>2</v>
          </cell>
          <cell r="AG5">
            <v>0</v>
          </cell>
          <cell r="AH5">
            <v>0</v>
          </cell>
          <cell r="AI5">
            <v>0</v>
          </cell>
          <cell r="AJ5">
            <v>2</v>
          </cell>
          <cell r="AK5">
            <v>0</v>
          </cell>
          <cell r="AL5">
            <v>0</v>
          </cell>
          <cell r="AM5">
            <v>2</v>
          </cell>
          <cell r="AN5">
            <v>1</v>
          </cell>
          <cell r="AO5">
            <v>0</v>
          </cell>
          <cell r="AP5">
            <v>0</v>
          </cell>
          <cell r="AQ5">
            <v>1</v>
          </cell>
          <cell r="AR5">
            <v>1</v>
          </cell>
          <cell r="AS5">
            <v>0</v>
          </cell>
          <cell r="AT5">
            <v>0</v>
          </cell>
          <cell r="AU5">
            <v>1</v>
          </cell>
          <cell r="AV5">
            <v>2</v>
          </cell>
          <cell r="AW5">
            <v>1</v>
          </cell>
          <cell r="AX5">
            <v>0</v>
          </cell>
          <cell r="AY5">
            <v>1</v>
          </cell>
          <cell r="AZ5">
            <v>2</v>
          </cell>
          <cell r="BA5">
            <v>1</v>
          </cell>
          <cell r="BB5">
            <v>0</v>
          </cell>
          <cell r="BC5">
            <v>0</v>
          </cell>
          <cell r="BD5">
            <v>43</v>
          </cell>
        </row>
        <row r="6">
          <cell r="A6" t="str">
            <v>ATORVASTATIN CA</v>
          </cell>
          <cell r="B6" t="str">
            <v>AMERICAN HLTH PKG</v>
          </cell>
          <cell r="D6">
            <v>17</v>
          </cell>
          <cell r="E6">
            <v>12</v>
          </cell>
          <cell r="F6">
            <v>22</v>
          </cell>
          <cell r="G6">
            <v>35</v>
          </cell>
          <cell r="H6">
            <v>35</v>
          </cell>
          <cell r="I6">
            <v>39</v>
          </cell>
          <cell r="J6">
            <v>53</v>
          </cell>
          <cell r="K6">
            <v>40</v>
          </cell>
          <cell r="L6">
            <v>27</v>
          </cell>
          <cell r="M6">
            <v>26</v>
          </cell>
          <cell r="N6">
            <v>33</v>
          </cell>
          <cell r="O6">
            <v>26</v>
          </cell>
          <cell r="P6">
            <v>28</v>
          </cell>
          <cell r="Q6">
            <v>17</v>
          </cell>
          <cell r="R6">
            <v>44</v>
          </cell>
          <cell r="S6">
            <v>52</v>
          </cell>
          <cell r="T6">
            <v>57</v>
          </cell>
          <cell r="U6">
            <v>50</v>
          </cell>
          <cell r="V6">
            <v>57</v>
          </cell>
          <cell r="W6">
            <v>76</v>
          </cell>
          <cell r="X6">
            <v>49</v>
          </cell>
          <cell r="Y6">
            <v>45</v>
          </cell>
          <cell r="Z6">
            <v>31</v>
          </cell>
          <cell r="AA6">
            <v>45</v>
          </cell>
          <cell r="AB6">
            <v>35</v>
          </cell>
          <cell r="AC6">
            <v>33</v>
          </cell>
          <cell r="AD6">
            <v>32</v>
          </cell>
          <cell r="AE6">
            <v>42</v>
          </cell>
          <cell r="AF6">
            <v>63</v>
          </cell>
          <cell r="AG6">
            <v>77</v>
          </cell>
          <cell r="AH6">
            <v>53</v>
          </cell>
          <cell r="AI6">
            <v>48</v>
          </cell>
          <cell r="AJ6">
            <v>26</v>
          </cell>
          <cell r="AK6">
            <v>40</v>
          </cell>
          <cell r="AL6">
            <v>28</v>
          </cell>
          <cell r="AM6">
            <v>30</v>
          </cell>
          <cell r="AN6">
            <v>120</v>
          </cell>
          <cell r="AO6">
            <v>181</v>
          </cell>
          <cell r="AP6">
            <v>289</v>
          </cell>
          <cell r="AQ6">
            <v>364</v>
          </cell>
          <cell r="AR6">
            <v>263</v>
          </cell>
          <cell r="AS6">
            <v>273</v>
          </cell>
          <cell r="AT6">
            <v>196</v>
          </cell>
          <cell r="AU6">
            <v>140</v>
          </cell>
          <cell r="AV6">
            <v>300</v>
          </cell>
          <cell r="AW6">
            <v>312</v>
          </cell>
          <cell r="AX6">
            <v>293</v>
          </cell>
          <cell r="AY6">
            <v>317</v>
          </cell>
          <cell r="AZ6">
            <v>254</v>
          </cell>
          <cell r="BA6">
            <v>183</v>
          </cell>
          <cell r="BB6">
            <v>141</v>
          </cell>
          <cell r="BC6">
            <v>149</v>
          </cell>
          <cell r="BD6">
            <v>5198</v>
          </cell>
        </row>
        <row r="7">
          <cell r="A7" t="str">
            <v>ATORVASTATIN CA</v>
          </cell>
          <cell r="B7" t="str">
            <v>APOTEX CORP</v>
          </cell>
          <cell r="D7">
            <v>0</v>
          </cell>
          <cell r="E7">
            <v>0</v>
          </cell>
          <cell r="F7">
            <v>0</v>
          </cell>
          <cell r="G7">
            <v>0</v>
          </cell>
          <cell r="H7">
            <v>0</v>
          </cell>
          <cell r="I7">
            <v>0</v>
          </cell>
          <cell r="J7">
            <v>0</v>
          </cell>
          <cell r="K7">
            <v>0</v>
          </cell>
          <cell r="L7">
            <v>0</v>
          </cell>
          <cell r="M7">
            <v>0</v>
          </cell>
          <cell r="N7">
            <v>0</v>
          </cell>
          <cell r="O7">
            <v>0</v>
          </cell>
          <cell r="P7">
            <v>840</v>
          </cell>
          <cell r="Q7">
            <v>18495</v>
          </cell>
          <cell r="R7">
            <v>35786</v>
          </cell>
          <cell r="S7">
            <v>45228</v>
          </cell>
          <cell r="T7">
            <v>59980</v>
          </cell>
          <cell r="U7">
            <v>68287</v>
          </cell>
          <cell r="V7">
            <v>82221</v>
          </cell>
          <cell r="W7">
            <v>89517</v>
          </cell>
          <cell r="X7">
            <v>92311</v>
          </cell>
          <cell r="Y7">
            <v>103164</v>
          </cell>
          <cell r="Z7">
            <v>104406</v>
          </cell>
          <cell r="AA7">
            <v>104523</v>
          </cell>
          <cell r="AB7">
            <v>109346</v>
          </cell>
          <cell r="AC7">
            <v>115281</v>
          </cell>
          <cell r="AD7">
            <v>111359</v>
          </cell>
          <cell r="AE7">
            <v>118134</v>
          </cell>
          <cell r="AF7">
            <v>118153</v>
          </cell>
          <cell r="AG7">
            <v>122175</v>
          </cell>
          <cell r="AH7">
            <v>130555</v>
          </cell>
          <cell r="AI7">
            <v>129256</v>
          </cell>
          <cell r="AJ7">
            <v>127412</v>
          </cell>
          <cell r="AK7">
            <v>132274</v>
          </cell>
          <cell r="AL7">
            <v>136038</v>
          </cell>
          <cell r="AM7">
            <v>148947</v>
          </cell>
          <cell r="AN7">
            <v>162846</v>
          </cell>
          <cell r="AO7">
            <v>185621</v>
          </cell>
          <cell r="AP7">
            <v>236516</v>
          </cell>
          <cell r="AQ7">
            <v>250631</v>
          </cell>
          <cell r="AR7">
            <v>257739</v>
          </cell>
          <cell r="AS7">
            <v>287442</v>
          </cell>
          <cell r="AT7">
            <v>250871</v>
          </cell>
          <cell r="AU7">
            <v>343353</v>
          </cell>
          <cell r="AV7">
            <v>417682</v>
          </cell>
          <cell r="AW7">
            <v>433120</v>
          </cell>
          <cell r="AX7">
            <v>442050</v>
          </cell>
          <cell r="AY7">
            <v>507106</v>
          </cell>
          <cell r="AZ7">
            <v>514381</v>
          </cell>
          <cell r="BA7">
            <v>527812</v>
          </cell>
          <cell r="BB7">
            <v>473766</v>
          </cell>
          <cell r="BC7">
            <v>487127</v>
          </cell>
          <cell r="BD7">
            <v>8081751</v>
          </cell>
        </row>
        <row r="8">
          <cell r="A8" t="str">
            <v>ATORVASTATIN CA</v>
          </cell>
          <cell r="B8" t="str">
            <v>DR REDDY INC</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38</v>
          </cell>
          <cell r="Y8">
            <v>61</v>
          </cell>
          <cell r="Z8">
            <v>55</v>
          </cell>
          <cell r="AA8">
            <v>148</v>
          </cell>
          <cell r="AB8">
            <v>287</v>
          </cell>
          <cell r="AC8">
            <v>347</v>
          </cell>
          <cell r="AD8">
            <v>454</v>
          </cell>
          <cell r="AE8">
            <v>507</v>
          </cell>
          <cell r="AF8">
            <v>1439</v>
          </cell>
          <cell r="AG8">
            <v>4102</v>
          </cell>
          <cell r="AH8">
            <v>28263</v>
          </cell>
          <cell r="AI8">
            <v>76852</v>
          </cell>
          <cell r="AJ8">
            <v>115444</v>
          </cell>
          <cell r="AK8">
            <v>143207</v>
          </cell>
          <cell r="AL8">
            <v>166402</v>
          </cell>
          <cell r="AM8">
            <v>173364</v>
          </cell>
          <cell r="AN8">
            <v>186883</v>
          </cell>
          <cell r="AO8">
            <v>150342</v>
          </cell>
          <cell r="AP8">
            <v>168010</v>
          </cell>
          <cell r="AQ8">
            <v>151702</v>
          </cell>
          <cell r="AR8">
            <v>157540</v>
          </cell>
          <cell r="AS8">
            <v>167473</v>
          </cell>
          <cell r="AT8">
            <v>146304</v>
          </cell>
          <cell r="AU8">
            <v>176107</v>
          </cell>
          <cell r="AV8">
            <v>187327</v>
          </cell>
          <cell r="AW8">
            <v>192052</v>
          </cell>
          <cell r="AX8">
            <v>187250</v>
          </cell>
          <cell r="AY8">
            <v>198561</v>
          </cell>
          <cell r="AZ8">
            <v>202378</v>
          </cell>
          <cell r="BA8">
            <v>198542</v>
          </cell>
          <cell r="BB8">
            <v>195699</v>
          </cell>
          <cell r="BC8">
            <v>211625</v>
          </cell>
          <cell r="BD8">
            <v>3588765</v>
          </cell>
        </row>
        <row r="9">
          <cell r="A9" t="str">
            <v>ATORVASTATIN CA</v>
          </cell>
          <cell r="B9" t="str">
            <v>GREAT LAKES WHLSLE</v>
          </cell>
          <cell r="D9">
            <v>0</v>
          </cell>
          <cell r="E9">
            <v>0</v>
          </cell>
          <cell r="F9">
            <v>0</v>
          </cell>
          <cell r="G9">
            <v>0</v>
          </cell>
          <cell r="H9">
            <v>0</v>
          </cell>
          <cell r="I9">
            <v>0</v>
          </cell>
          <cell r="J9">
            <v>0</v>
          </cell>
          <cell r="K9">
            <v>0</v>
          </cell>
          <cell r="L9">
            <v>0</v>
          </cell>
          <cell r="M9">
            <v>0</v>
          </cell>
          <cell r="N9">
            <v>0</v>
          </cell>
          <cell r="O9">
            <v>0</v>
          </cell>
          <cell r="P9">
            <v>0</v>
          </cell>
          <cell r="Q9">
            <v>0</v>
          </cell>
          <cell r="R9">
            <v>18</v>
          </cell>
          <cell r="S9">
            <v>40</v>
          </cell>
          <cell r="T9">
            <v>14</v>
          </cell>
          <cell r="U9">
            <v>29</v>
          </cell>
          <cell r="V9">
            <v>8</v>
          </cell>
          <cell r="W9">
            <v>27</v>
          </cell>
          <cell r="X9">
            <v>4</v>
          </cell>
          <cell r="Y9">
            <v>39</v>
          </cell>
          <cell r="Z9">
            <v>30</v>
          </cell>
          <cell r="AA9">
            <v>44</v>
          </cell>
          <cell r="AB9">
            <v>43</v>
          </cell>
          <cell r="AC9">
            <v>62</v>
          </cell>
          <cell r="AD9">
            <v>54</v>
          </cell>
          <cell r="AE9">
            <v>104</v>
          </cell>
          <cell r="AF9">
            <v>41</v>
          </cell>
          <cell r="AG9">
            <v>62</v>
          </cell>
          <cell r="AH9">
            <v>49</v>
          </cell>
          <cell r="AI9">
            <v>27</v>
          </cell>
          <cell r="AJ9">
            <v>49</v>
          </cell>
          <cell r="AK9">
            <v>15</v>
          </cell>
          <cell r="AL9">
            <v>22</v>
          </cell>
          <cell r="AM9">
            <v>63</v>
          </cell>
          <cell r="AN9">
            <v>252</v>
          </cell>
          <cell r="AO9">
            <v>424</v>
          </cell>
          <cell r="AP9">
            <v>341</v>
          </cell>
          <cell r="AQ9">
            <v>333</v>
          </cell>
          <cell r="AR9">
            <v>223</v>
          </cell>
          <cell r="AS9">
            <v>165</v>
          </cell>
          <cell r="AT9">
            <v>252</v>
          </cell>
          <cell r="AU9">
            <v>392</v>
          </cell>
          <cell r="AV9">
            <v>463</v>
          </cell>
          <cell r="AW9">
            <v>309</v>
          </cell>
          <cell r="AX9">
            <v>222</v>
          </cell>
          <cell r="AY9">
            <v>225</v>
          </cell>
          <cell r="AZ9">
            <v>178</v>
          </cell>
          <cell r="BA9">
            <v>161</v>
          </cell>
          <cell r="BB9">
            <v>140</v>
          </cell>
          <cell r="BC9">
            <v>227</v>
          </cell>
          <cell r="BD9">
            <v>5151</v>
          </cell>
        </row>
        <row r="10">
          <cell r="A10" t="str">
            <v>ATORVASTATIN CA</v>
          </cell>
          <cell r="B10" t="str">
            <v>LEGACY PHARM PKG</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6</v>
          </cell>
          <cell r="AV10">
            <v>0</v>
          </cell>
          <cell r="AW10">
            <v>0</v>
          </cell>
          <cell r="AX10">
            <v>1</v>
          </cell>
          <cell r="AY10">
            <v>0</v>
          </cell>
          <cell r="AZ10">
            <v>0</v>
          </cell>
          <cell r="BA10">
            <v>1</v>
          </cell>
          <cell r="BB10">
            <v>0</v>
          </cell>
          <cell r="BC10">
            <v>1</v>
          </cell>
          <cell r="BD10">
            <v>9</v>
          </cell>
        </row>
        <row r="11">
          <cell r="A11" t="str">
            <v>ATORVASTATIN CA</v>
          </cell>
          <cell r="B11" t="str">
            <v>LIBERTY PHARM</v>
          </cell>
          <cell r="D11">
            <v>0</v>
          </cell>
          <cell r="E11">
            <v>0</v>
          </cell>
          <cell r="F11">
            <v>1</v>
          </cell>
          <cell r="G11">
            <v>1</v>
          </cell>
          <cell r="H11">
            <v>0</v>
          </cell>
          <cell r="I11">
            <v>4</v>
          </cell>
          <cell r="J11">
            <v>0</v>
          </cell>
          <cell r="K11">
            <v>0</v>
          </cell>
          <cell r="L11">
            <v>1</v>
          </cell>
          <cell r="M11">
            <v>2</v>
          </cell>
          <cell r="N11">
            <v>1</v>
          </cell>
          <cell r="O11">
            <v>3</v>
          </cell>
          <cell r="P11">
            <v>0</v>
          </cell>
          <cell r="Q11">
            <v>1</v>
          </cell>
          <cell r="R11">
            <v>0</v>
          </cell>
          <cell r="S11">
            <v>0</v>
          </cell>
          <cell r="T11">
            <v>0</v>
          </cell>
          <cell r="U11">
            <v>0</v>
          </cell>
          <cell r="V11">
            <v>0</v>
          </cell>
          <cell r="W11">
            <v>0</v>
          </cell>
          <cell r="X11">
            <v>0</v>
          </cell>
          <cell r="Y11">
            <v>0</v>
          </cell>
          <cell r="Z11">
            <v>0</v>
          </cell>
          <cell r="AA11">
            <v>0</v>
          </cell>
          <cell r="AB11">
            <v>0</v>
          </cell>
          <cell r="AC11">
            <v>2</v>
          </cell>
          <cell r="AD11">
            <v>2</v>
          </cell>
          <cell r="AE11">
            <v>0</v>
          </cell>
          <cell r="AF11">
            <v>0</v>
          </cell>
          <cell r="AG11">
            <v>2</v>
          </cell>
          <cell r="AH11">
            <v>0</v>
          </cell>
          <cell r="AI11">
            <v>0</v>
          </cell>
          <cell r="AJ11">
            <v>0</v>
          </cell>
          <cell r="AK11">
            <v>0</v>
          </cell>
          <cell r="AL11">
            <v>0</v>
          </cell>
          <cell r="AM11">
            <v>2</v>
          </cell>
          <cell r="AN11">
            <v>0</v>
          </cell>
          <cell r="AO11">
            <v>2</v>
          </cell>
          <cell r="AP11">
            <v>0</v>
          </cell>
          <cell r="AQ11">
            <v>2</v>
          </cell>
          <cell r="AR11">
            <v>4</v>
          </cell>
          <cell r="AS11">
            <v>0</v>
          </cell>
          <cell r="AT11">
            <v>3</v>
          </cell>
          <cell r="AU11">
            <v>1</v>
          </cell>
          <cell r="AV11">
            <v>0</v>
          </cell>
          <cell r="AW11">
            <v>0</v>
          </cell>
          <cell r="AX11">
            <v>2</v>
          </cell>
          <cell r="AY11">
            <v>2</v>
          </cell>
          <cell r="AZ11">
            <v>0</v>
          </cell>
          <cell r="BA11">
            <v>2</v>
          </cell>
          <cell r="BB11">
            <v>1</v>
          </cell>
          <cell r="BC11">
            <v>3</v>
          </cell>
          <cell r="BD11">
            <v>44</v>
          </cell>
        </row>
        <row r="12">
          <cell r="A12" t="str">
            <v>ATORVASTATIN CA</v>
          </cell>
          <cell r="B12" t="str">
            <v>MYLAN LABS, INC.</v>
          </cell>
          <cell r="D12">
            <v>0</v>
          </cell>
          <cell r="E12">
            <v>0</v>
          </cell>
          <cell r="F12">
            <v>0</v>
          </cell>
          <cell r="G12">
            <v>0</v>
          </cell>
          <cell r="H12">
            <v>0</v>
          </cell>
          <cell r="I12">
            <v>0</v>
          </cell>
          <cell r="J12">
            <v>0</v>
          </cell>
          <cell r="K12">
            <v>0</v>
          </cell>
          <cell r="L12">
            <v>0</v>
          </cell>
          <cell r="M12">
            <v>0</v>
          </cell>
          <cell r="N12">
            <v>0</v>
          </cell>
          <cell r="O12">
            <v>0</v>
          </cell>
          <cell r="P12">
            <v>7960</v>
          </cell>
          <cell r="Q12">
            <v>89572</v>
          </cell>
          <cell r="R12">
            <v>112687</v>
          </cell>
          <cell r="S12">
            <v>132944</v>
          </cell>
          <cell r="T12">
            <v>138654</v>
          </cell>
          <cell r="U12">
            <v>118293</v>
          </cell>
          <cell r="V12">
            <v>138259</v>
          </cell>
          <cell r="W12">
            <v>140027</v>
          </cell>
          <cell r="X12">
            <v>138214</v>
          </cell>
          <cell r="Y12">
            <v>144233</v>
          </cell>
          <cell r="Z12">
            <v>143218</v>
          </cell>
          <cell r="AA12">
            <v>144860</v>
          </cell>
          <cell r="AB12">
            <v>143136</v>
          </cell>
          <cell r="AC12">
            <v>148162</v>
          </cell>
          <cell r="AD12">
            <v>134847</v>
          </cell>
          <cell r="AE12">
            <v>154536</v>
          </cell>
          <cell r="AF12">
            <v>150949</v>
          </cell>
          <cell r="AG12">
            <v>153800</v>
          </cell>
          <cell r="AH12">
            <v>154647</v>
          </cell>
          <cell r="AI12">
            <v>153717</v>
          </cell>
          <cell r="AJ12">
            <v>159139</v>
          </cell>
          <cell r="AK12">
            <v>164926</v>
          </cell>
          <cell r="AL12">
            <v>159883</v>
          </cell>
          <cell r="AM12">
            <v>172922</v>
          </cell>
          <cell r="AN12">
            <v>248320</v>
          </cell>
          <cell r="AO12">
            <v>243479</v>
          </cell>
          <cell r="AP12">
            <v>307957</v>
          </cell>
          <cell r="AQ12">
            <v>326721</v>
          </cell>
          <cell r="AR12">
            <v>357344</v>
          </cell>
          <cell r="AS12">
            <v>357066</v>
          </cell>
          <cell r="AT12">
            <v>295189</v>
          </cell>
          <cell r="AU12">
            <v>281860</v>
          </cell>
          <cell r="AV12">
            <v>257080</v>
          </cell>
          <cell r="AW12">
            <v>255470</v>
          </cell>
          <cell r="AX12">
            <v>252222</v>
          </cell>
          <cell r="AY12">
            <v>267902</v>
          </cell>
          <cell r="AZ12">
            <v>272830</v>
          </cell>
          <cell r="BA12">
            <v>279457</v>
          </cell>
          <cell r="BB12">
            <v>286581</v>
          </cell>
          <cell r="BC12">
            <v>301688</v>
          </cell>
          <cell r="BD12">
            <v>7890751</v>
          </cell>
        </row>
        <row r="13">
          <cell r="A13" t="str">
            <v>ATORVASTATIN CA</v>
          </cell>
          <cell r="B13" t="str">
            <v>NOVARTIS</v>
          </cell>
          <cell r="D13">
            <v>0</v>
          </cell>
          <cell r="E13">
            <v>0</v>
          </cell>
          <cell r="F13">
            <v>0</v>
          </cell>
          <cell r="G13">
            <v>0</v>
          </cell>
          <cell r="H13">
            <v>0</v>
          </cell>
          <cell r="I13">
            <v>0</v>
          </cell>
          <cell r="J13">
            <v>0</v>
          </cell>
          <cell r="K13">
            <v>0</v>
          </cell>
          <cell r="L13">
            <v>0</v>
          </cell>
          <cell r="M13">
            <v>0</v>
          </cell>
          <cell r="N13">
            <v>0</v>
          </cell>
          <cell r="O13">
            <v>0</v>
          </cell>
          <cell r="P13">
            <v>426</v>
          </cell>
          <cell r="Q13">
            <v>8818</v>
          </cell>
          <cell r="R13">
            <v>14413</v>
          </cell>
          <cell r="S13">
            <v>17297</v>
          </cell>
          <cell r="T13">
            <v>20219</v>
          </cell>
          <cell r="U13">
            <v>22237</v>
          </cell>
          <cell r="V13">
            <v>24590</v>
          </cell>
          <cell r="W13">
            <v>24676</v>
          </cell>
          <cell r="X13">
            <v>24184</v>
          </cell>
          <cell r="Y13">
            <v>25426</v>
          </cell>
          <cell r="Z13">
            <v>23997</v>
          </cell>
          <cell r="AA13">
            <v>23284</v>
          </cell>
          <cell r="AB13">
            <v>23588</v>
          </cell>
          <cell r="AC13">
            <v>24953</v>
          </cell>
          <cell r="AD13">
            <v>23102</v>
          </cell>
          <cell r="AE13">
            <v>24295</v>
          </cell>
          <cell r="AF13">
            <v>24139</v>
          </cell>
          <cell r="AG13">
            <v>23171</v>
          </cell>
          <cell r="AH13">
            <v>23839</v>
          </cell>
          <cell r="AI13">
            <v>24068</v>
          </cell>
          <cell r="AJ13">
            <v>24144</v>
          </cell>
          <cell r="AK13">
            <v>23501</v>
          </cell>
          <cell r="AL13">
            <v>22528</v>
          </cell>
          <cell r="AM13">
            <v>21563</v>
          </cell>
          <cell r="AN13">
            <v>20014</v>
          </cell>
          <cell r="AO13">
            <v>17891</v>
          </cell>
          <cell r="AP13">
            <v>22462</v>
          </cell>
          <cell r="AQ13">
            <v>24437</v>
          </cell>
          <cell r="AR13">
            <v>23935</v>
          </cell>
          <cell r="AS13">
            <v>27929</v>
          </cell>
          <cell r="AT13">
            <v>33140</v>
          </cell>
          <cell r="AU13">
            <v>29326</v>
          </cell>
          <cell r="AV13">
            <v>34079</v>
          </cell>
          <cell r="AW13">
            <v>32760</v>
          </cell>
          <cell r="AX13">
            <v>32491</v>
          </cell>
          <cell r="AY13">
            <v>34517</v>
          </cell>
          <cell r="AZ13">
            <v>35818</v>
          </cell>
          <cell r="BA13">
            <v>33396</v>
          </cell>
          <cell r="BB13">
            <v>32397</v>
          </cell>
          <cell r="BC13">
            <v>32864</v>
          </cell>
          <cell r="BD13">
            <v>979914</v>
          </cell>
        </row>
        <row r="14">
          <cell r="A14" t="str">
            <v>ATORVASTATIN CA</v>
          </cell>
          <cell r="B14" t="str">
            <v>PFIZER</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98</v>
          </cell>
          <cell r="AZ14">
            <v>827</v>
          </cell>
          <cell r="BA14">
            <v>5798</v>
          </cell>
          <cell r="BB14">
            <v>13802</v>
          </cell>
          <cell r="BC14">
            <v>24701</v>
          </cell>
          <cell r="BD14">
            <v>45226</v>
          </cell>
        </row>
        <row r="15">
          <cell r="A15" t="str">
            <v>ATORVASTATIN CA</v>
          </cell>
          <cell r="B15" t="str">
            <v>PHYSICIAN PARTNER</v>
          </cell>
          <cell r="D15">
            <v>0</v>
          </cell>
          <cell r="E15">
            <v>0</v>
          </cell>
          <cell r="F15">
            <v>1</v>
          </cell>
          <cell r="G15">
            <v>1</v>
          </cell>
          <cell r="H15">
            <v>0</v>
          </cell>
          <cell r="I15">
            <v>0</v>
          </cell>
          <cell r="J15">
            <v>1</v>
          </cell>
          <cell r="K15">
            <v>0</v>
          </cell>
          <cell r="L15">
            <v>0</v>
          </cell>
          <cell r="M15">
            <v>0</v>
          </cell>
          <cell r="N15">
            <v>1</v>
          </cell>
          <cell r="O15">
            <v>1</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1</v>
          </cell>
          <cell r="AF15">
            <v>0</v>
          </cell>
          <cell r="AG15">
            <v>0</v>
          </cell>
          <cell r="AH15">
            <v>0</v>
          </cell>
          <cell r="AI15">
            <v>0</v>
          </cell>
          <cell r="AJ15">
            <v>0</v>
          </cell>
          <cell r="AK15">
            <v>0</v>
          </cell>
          <cell r="AL15">
            <v>0</v>
          </cell>
          <cell r="AM15">
            <v>0</v>
          </cell>
          <cell r="AN15">
            <v>0</v>
          </cell>
          <cell r="AO15">
            <v>0</v>
          </cell>
          <cell r="AP15">
            <v>0</v>
          </cell>
          <cell r="AQ15">
            <v>1</v>
          </cell>
          <cell r="AR15">
            <v>0</v>
          </cell>
          <cell r="AS15">
            <v>0</v>
          </cell>
          <cell r="AT15">
            <v>0</v>
          </cell>
          <cell r="AU15">
            <v>1</v>
          </cell>
          <cell r="AV15">
            <v>2</v>
          </cell>
          <cell r="AW15">
            <v>0</v>
          </cell>
          <cell r="AX15">
            <v>0</v>
          </cell>
          <cell r="AY15">
            <v>0</v>
          </cell>
          <cell r="AZ15">
            <v>1</v>
          </cell>
          <cell r="BA15">
            <v>0</v>
          </cell>
          <cell r="BB15">
            <v>2</v>
          </cell>
          <cell r="BC15">
            <v>0</v>
          </cell>
          <cell r="BD15">
            <v>13</v>
          </cell>
        </row>
        <row r="16">
          <cell r="A16" t="str">
            <v>ATORVASTATIN CA</v>
          </cell>
          <cell r="B16" t="str">
            <v>RANBAXY LABS LIMIT</v>
          </cell>
          <cell r="D16">
            <v>446711</v>
          </cell>
          <cell r="E16">
            <v>439799</v>
          </cell>
          <cell r="F16">
            <v>431415</v>
          </cell>
          <cell r="G16">
            <v>448743</v>
          </cell>
          <cell r="H16">
            <v>464790</v>
          </cell>
          <cell r="I16">
            <v>454503</v>
          </cell>
          <cell r="J16">
            <v>456275</v>
          </cell>
          <cell r="K16">
            <v>467738</v>
          </cell>
          <cell r="L16">
            <v>523927</v>
          </cell>
          <cell r="M16">
            <v>537435</v>
          </cell>
          <cell r="N16">
            <v>531714</v>
          </cell>
          <cell r="O16">
            <v>564590</v>
          </cell>
          <cell r="P16">
            <v>521440</v>
          </cell>
          <cell r="Q16">
            <v>527448</v>
          </cell>
          <cell r="R16">
            <v>477178</v>
          </cell>
          <cell r="S16">
            <v>455147</v>
          </cell>
          <cell r="T16">
            <v>468263</v>
          </cell>
          <cell r="U16">
            <v>458601</v>
          </cell>
          <cell r="V16">
            <v>480052</v>
          </cell>
          <cell r="W16">
            <v>464814</v>
          </cell>
          <cell r="X16">
            <v>462186</v>
          </cell>
          <cell r="Y16">
            <v>476700</v>
          </cell>
          <cell r="Z16">
            <v>472060</v>
          </cell>
          <cell r="AA16">
            <v>463399</v>
          </cell>
          <cell r="AB16">
            <v>460070</v>
          </cell>
          <cell r="AC16">
            <v>477614</v>
          </cell>
          <cell r="AD16">
            <v>454092</v>
          </cell>
          <cell r="AE16">
            <v>477455</v>
          </cell>
          <cell r="AF16">
            <v>472245</v>
          </cell>
          <cell r="AG16">
            <v>477664</v>
          </cell>
          <cell r="AH16">
            <v>498002</v>
          </cell>
          <cell r="AI16">
            <v>476283</v>
          </cell>
          <cell r="AJ16">
            <v>483139</v>
          </cell>
          <cell r="AK16">
            <v>479404</v>
          </cell>
          <cell r="AL16">
            <v>480200</v>
          </cell>
          <cell r="AM16">
            <v>485622</v>
          </cell>
          <cell r="AN16">
            <v>353508</v>
          </cell>
          <cell r="AO16">
            <v>273377</v>
          </cell>
          <cell r="AP16">
            <v>266571</v>
          </cell>
          <cell r="AQ16">
            <v>211498</v>
          </cell>
          <cell r="AR16">
            <v>142982</v>
          </cell>
          <cell r="AS16">
            <v>93206</v>
          </cell>
          <cell r="AT16">
            <v>54416</v>
          </cell>
          <cell r="AU16">
            <v>53623</v>
          </cell>
          <cell r="AV16">
            <v>42104</v>
          </cell>
          <cell r="AW16">
            <v>33491</v>
          </cell>
          <cell r="AX16">
            <v>29154</v>
          </cell>
          <cell r="AY16">
            <v>27630</v>
          </cell>
          <cell r="AZ16">
            <v>25108</v>
          </cell>
          <cell r="BA16">
            <v>20437</v>
          </cell>
          <cell r="BB16">
            <v>17553</v>
          </cell>
          <cell r="BC16">
            <v>19819</v>
          </cell>
          <cell r="BD16">
            <v>18881195</v>
          </cell>
        </row>
        <row r="17">
          <cell r="A17" t="str">
            <v>ATORVASTATIN CA</v>
          </cell>
          <cell r="B17" t="str">
            <v>WATSON PHARMA</v>
          </cell>
          <cell r="D17">
            <v>210803</v>
          </cell>
          <cell r="E17">
            <v>203215</v>
          </cell>
          <cell r="F17">
            <v>200289</v>
          </cell>
          <cell r="G17">
            <v>205875</v>
          </cell>
          <cell r="H17">
            <v>217797</v>
          </cell>
          <cell r="I17">
            <v>205478</v>
          </cell>
          <cell r="J17">
            <v>205398</v>
          </cell>
          <cell r="K17">
            <v>207020</v>
          </cell>
          <cell r="L17">
            <v>223561</v>
          </cell>
          <cell r="M17">
            <v>211687</v>
          </cell>
          <cell r="N17">
            <v>207079</v>
          </cell>
          <cell r="O17">
            <v>212407</v>
          </cell>
          <cell r="P17">
            <v>215255</v>
          </cell>
          <cell r="Q17">
            <v>242763</v>
          </cell>
          <cell r="R17">
            <v>229725</v>
          </cell>
          <cell r="S17">
            <v>227480</v>
          </cell>
          <cell r="T17">
            <v>227985</v>
          </cell>
          <cell r="U17">
            <v>230749</v>
          </cell>
          <cell r="V17">
            <v>233488</v>
          </cell>
          <cell r="W17">
            <v>225484</v>
          </cell>
          <cell r="X17">
            <v>224719</v>
          </cell>
          <cell r="Y17">
            <v>232230</v>
          </cell>
          <cell r="Z17">
            <v>225160</v>
          </cell>
          <cell r="AA17">
            <v>220298</v>
          </cell>
          <cell r="AB17">
            <v>220553</v>
          </cell>
          <cell r="AC17">
            <v>232833</v>
          </cell>
          <cell r="AD17">
            <v>222929</v>
          </cell>
          <cell r="AE17">
            <v>227871</v>
          </cell>
          <cell r="AF17">
            <v>226922</v>
          </cell>
          <cell r="AG17">
            <v>230751</v>
          </cell>
          <cell r="AH17">
            <v>216992</v>
          </cell>
          <cell r="AI17">
            <v>168810</v>
          </cell>
          <cell r="AJ17">
            <v>132258</v>
          </cell>
          <cell r="AK17">
            <v>108873</v>
          </cell>
          <cell r="AL17">
            <v>92039</v>
          </cell>
          <cell r="AM17">
            <v>87727</v>
          </cell>
          <cell r="AN17">
            <v>112676</v>
          </cell>
          <cell r="AO17">
            <v>112984</v>
          </cell>
          <cell r="AP17">
            <v>169966</v>
          </cell>
          <cell r="AQ17">
            <v>189111</v>
          </cell>
          <cell r="AR17">
            <v>194689</v>
          </cell>
          <cell r="AS17">
            <v>210473</v>
          </cell>
          <cell r="AT17">
            <v>201370</v>
          </cell>
          <cell r="AU17">
            <v>243114</v>
          </cell>
          <cell r="AV17">
            <v>269370</v>
          </cell>
          <cell r="AW17">
            <v>265815</v>
          </cell>
          <cell r="AX17">
            <v>234040</v>
          </cell>
          <cell r="AY17">
            <v>233588</v>
          </cell>
          <cell r="AZ17">
            <v>212627</v>
          </cell>
          <cell r="BA17">
            <v>181966</v>
          </cell>
          <cell r="BB17">
            <v>154888</v>
          </cell>
          <cell r="BC17">
            <v>145965</v>
          </cell>
          <cell r="BD17">
            <v>10547145</v>
          </cell>
        </row>
        <row r="18">
          <cell r="A18" t="str">
            <v>LIPITOR</v>
          </cell>
          <cell r="B18" t="str">
            <v>PFIZER</v>
          </cell>
          <cell r="D18">
            <v>353692</v>
          </cell>
          <cell r="E18">
            <v>340413</v>
          </cell>
          <cell r="F18">
            <v>332071</v>
          </cell>
          <cell r="G18">
            <v>348210</v>
          </cell>
          <cell r="H18">
            <v>351897</v>
          </cell>
          <cell r="I18">
            <v>331635</v>
          </cell>
          <cell r="J18">
            <v>331249</v>
          </cell>
          <cell r="K18">
            <v>332268</v>
          </cell>
          <cell r="L18">
            <v>325592</v>
          </cell>
          <cell r="M18">
            <v>279562</v>
          </cell>
          <cell r="N18">
            <v>266560</v>
          </cell>
          <cell r="O18">
            <v>245514</v>
          </cell>
          <cell r="P18">
            <v>246663</v>
          </cell>
          <cell r="Q18">
            <v>172745</v>
          </cell>
          <cell r="R18">
            <v>158796</v>
          </cell>
          <cell r="S18">
            <v>146579</v>
          </cell>
          <cell r="T18">
            <v>144805</v>
          </cell>
          <cell r="U18">
            <v>109311</v>
          </cell>
          <cell r="V18">
            <v>100863</v>
          </cell>
          <cell r="W18">
            <v>94699</v>
          </cell>
          <cell r="X18">
            <v>89488</v>
          </cell>
          <cell r="Y18">
            <v>88513</v>
          </cell>
          <cell r="Z18">
            <v>84304</v>
          </cell>
          <cell r="AA18">
            <v>80333</v>
          </cell>
          <cell r="AB18">
            <v>78752</v>
          </cell>
          <cell r="AC18">
            <v>80381</v>
          </cell>
          <cell r="AD18">
            <v>73322</v>
          </cell>
          <cell r="AE18">
            <v>72907</v>
          </cell>
          <cell r="AF18">
            <v>72952</v>
          </cell>
          <cell r="AG18">
            <v>70697</v>
          </cell>
          <cell r="AH18">
            <v>71084</v>
          </cell>
          <cell r="AI18">
            <v>65765</v>
          </cell>
          <cell r="AJ18">
            <v>64613</v>
          </cell>
          <cell r="AK18">
            <v>64625</v>
          </cell>
          <cell r="AL18">
            <v>61758</v>
          </cell>
          <cell r="AM18">
            <v>63281</v>
          </cell>
          <cell r="AN18">
            <v>61091</v>
          </cell>
          <cell r="AO18">
            <v>56788</v>
          </cell>
          <cell r="AP18">
            <v>67410</v>
          </cell>
          <cell r="AQ18">
            <v>64559</v>
          </cell>
          <cell r="AR18">
            <v>60629</v>
          </cell>
          <cell r="AS18">
            <v>59183</v>
          </cell>
          <cell r="AT18">
            <v>51786</v>
          </cell>
          <cell r="AU18">
            <v>52641</v>
          </cell>
          <cell r="AV18">
            <v>50094</v>
          </cell>
          <cell r="AW18">
            <v>49008</v>
          </cell>
          <cell r="AX18">
            <v>45929</v>
          </cell>
          <cell r="AY18">
            <v>46783</v>
          </cell>
          <cell r="AZ18">
            <v>45389</v>
          </cell>
          <cell r="BA18">
            <v>43217</v>
          </cell>
          <cell r="BB18">
            <v>41926</v>
          </cell>
          <cell r="BC18">
            <v>44294</v>
          </cell>
          <cell r="BD18">
            <v>7036626</v>
          </cell>
        </row>
        <row r="19">
          <cell r="A19" t="str">
            <v>Total</v>
          </cell>
          <cell r="D19">
            <v>1011224</v>
          </cell>
          <cell r="E19">
            <v>983439</v>
          </cell>
          <cell r="F19">
            <v>963799</v>
          </cell>
          <cell r="G19">
            <v>1002865</v>
          </cell>
          <cell r="H19">
            <v>1034519</v>
          </cell>
          <cell r="I19">
            <v>991659</v>
          </cell>
          <cell r="J19">
            <v>992976</v>
          </cell>
          <cell r="K19">
            <v>1007068</v>
          </cell>
          <cell r="L19">
            <v>1073108</v>
          </cell>
          <cell r="M19">
            <v>1028712</v>
          </cell>
          <cell r="N19">
            <v>1005389</v>
          </cell>
          <cell r="O19">
            <v>1022543</v>
          </cell>
          <cell r="P19">
            <v>992612</v>
          </cell>
          <cell r="Q19">
            <v>1059861</v>
          </cell>
          <cell r="R19">
            <v>1028650</v>
          </cell>
          <cell r="S19">
            <v>1024769</v>
          </cell>
          <cell r="T19">
            <v>1059978</v>
          </cell>
          <cell r="U19">
            <v>1007557</v>
          </cell>
          <cell r="V19">
            <v>1059540</v>
          </cell>
          <cell r="W19">
            <v>1039324</v>
          </cell>
          <cell r="X19">
            <v>1031193</v>
          </cell>
          <cell r="Y19">
            <v>1070412</v>
          </cell>
          <cell r="Z19">
            <v>1053263</v>
          </cell>
          <cell r="AA19">
            <v>1036934</v>
          </cell>
          <cell r="AB19">
            <v>1035810</v>
          </cell>
          <cell r="AC19">
            <v>1079669</v>
          </cell>
          <cell r="AD19">
            <v>1020194</v>
          </cell>
          <cell r="AE19">
            <v>1075853</v>
          </cell>
          <cell r="AF19">
            <v>1066905</v>
          </cell>
          <cell r="AG19">
            <v>1082501</v>
          </cell>
          <cell r="AH19">
            <v>1123484</v>
          </cell>
          <cell r="AI19">
            <v>1094826</v>
          </cell>
          <cell r="AJ19">
            <v>1106226</v>
          </cell>
          <cell r="AK19">
            <v>1116865</v>
          </cell>
          <cell r="AL19">
            <v>1118898</v>
          </cell>
          <cell r="AM19">
            <v>1153523</v>
          </cell>
          <cell r="AN19">
            <v>1145711</v>
          </cell>
          <cell r="AO19">
            <v>1041089</v>
          </cell>
          <cell r="AP19">
            <v>1239522</v>
          </cell>
          <cell r="AQ19">
            <v>1219360</v>
          </cell>
          <cell r="AR19">
            <v>1195349</v>
          </cell>
          <cell r="AS19">
            <v>1203210</v>
          </cell>
          <cell r="AT19">
            <v>1033527</v>
          </cell>
          <cell r="AU19">
            <v>1180565</v>
          </cell>
          <cell r="AV19">
            <v>1258503</v>
          </cell>
          <cell r="AW19">
            <v>1262338</v>
          </cell>
          <cell r="AX19">
            <v>1223654</v>
          </cell>
          <cell r="AY19">
            <v>1316730</v>
          </cell>
          <cell r="AZ19">
            <v>1309793</v>
          </cell>
          <cell r="BA19">
            <v>1290973</v>
          </cell>
          <cell r="BB19">
            <v>1216896</v>
          </cell>
          <cell r="BC19">
            <v>1268463</v>
          </cell>
          <cell r="BD19">
            <v>57061831</v>
          </cell>
          <cell r="BG19" t="str">
            <v>4 week</v>
          </cell>
        </row>
        <row r="21">
          <cell r="B21" t="str">
            <v>Brand</v>
          </cell>
          <cell r="D21">
            <v>0.34976622390291368</v>
          </cell>
          <cell r="E21">
            <v>0.34614551588863163</v>
          </cell>
          <cell r="F21">
            <v>0.34454383123452087</v>
          </cell>
          <cell r="G21">
            <v>0.34721522837071789</v>
          </cell>
          <cell r="H21">
            <v>0.34015518323008082</v>
          </cell>
          <cell r="I21">
            <v>0.33442443420570983</v>
          </cell>
          <cell r="J21">
            <v>0.33359215127052416</v>
          </cell>
          <cell r="K21">
            <v>0.32993601226530878</v>
          </cell>
          <cell r="L21">
            <v>0.30341028116461716</v>
          </cell>
          <cell r="M21">
            <v>0.27175924845826627</v>
          </cell>
          <cell r="N21">
            <v>0.26513120792051637</v>
          </cell>
          <cell r="O21">
            <v>0.24010139426899407</v>
          </cell>
          <cell r="P21">
            <v>0.24849890994668611</v>
          </cell>
          <cell r="Q21">
            <v>0.16298835413323068</v>
          </cell>
          <cell r="R21">
            <v>0.15437320760219705</v>
          </cell>
          <cell r="S21">
            <v>0.14303613790034633</v>
          </cell>
          <cell r="T21">
            <v>0.13661132589544311</v>
          </cell>
          <cell r="U21">
            <v>0.10849113251160976</v>
          </cell>
          <cell r="V21">
            <v>9.519508465938048E-2</v>
          </cell>
          <cell r="W21">
            <v>9.1115956140722237E-2</v>
          </cell>
          <cell r="X21">
            <v>8.6781039048946226E-2</v>
          </cell>
          <cell r="Y21">
            <v>8.2690590165282157E-2</v>
          </cell>
          <cell r="Z21">
            <v>8.0040787533597973E-2</v>
          </cell>
          <cell r="AA21">
            <v>7.7471661648668089E-2</v>
          </cell>
          <cell r="AB21">
            <v>7.6029387629005324E-2</v>
          </cell>
          <cell r="AC21">
            <v>7.4449669296793738E-2</v>
          </cell>
          <cell r="AD21">
            <v>7.1870644210806967E-2</v>
          </cell>
          <cell r="AE21">
            <v>6.7766693033341915E-2</v>
          </cell>
          <cell r="AF21">
            <v>6.8377221964467313E-2</v>
          </cell>
          <cell r="AG21">
            <v>6.5308946596816075E-2</v>
          </cell>
          <cell r="AH21">
            <v>6.3271039017912131E-2</v>
          </cell>
          <cell r="AI21">
            <v>6.0068905926603862E-2</v>
          </cell>
          <cell r="AJ21">
            <v>5.84084988058498E-2</v>
          </cell>
          <cell r="AK21">
            <v>5.7862857194020761E-2</v>
          </cell>
          <cell r="AL21">
            <v>5.5195379739708179E-2</v>
          </cell>
          <cell r="AM21">
            <v>5.4858897481888096E-2</v>
          </cell>
          <cell r="AN21">
            <v>5.3321474612707739E-2</v>
          </cell>
          <cell r="AO21">
            <v>5.4546729434275069E-2</v>
          </cell>
          <cell r="AP21">
            <v>5.4383867329502823E-2</v>
          </cell>
          <cell r="AQ21">
            <v>5.29449875344443E-2</v>
          </cell>
          <cell r="AR21">
            <v>5.0720751847368427E-2</v>
          </cell>
          <cell r="AS21">
            <v>4.918758986378105E-2</v>
          </cell>
          <cell r="AT21">
            <v>5.0106093019340568E-2</v>
          </cell>
          <cell r="AU21">
            <v>4.4589666812077267E-2</v>
          </cell>
          <cell r="AV21">
            <v>3.9804434316008781E-2</v>
          </cell>
          <cell r="AW21">
            <v>3.8823199491736758E-2</v>
          </cell>
          <cell r="AX21">
            <v>3.7534302997415933E-2</v>
          </cell>
          <cell r="AY21">
            <v>3.5529683382318322E-2</v>
          </cell>
          <cell r="AZ21">
            <v>3.4653567395764064E-2</v>
          </cell>
          <cell r="BA21">
            <v>3.3476300433858804E-2</v>
          </cell>
          <cell r="BB21">
            <v>3.4453231829178498E-2</v>
          </cell>
          <cell r="BC21">
            <v>3.4919426108605454E-2</v>
          </cell>
          <cell r="BD21">
            <v>0.12331581157989831</v>
          </cell>
          <cell r="BE21">
            <v>51</v>
          </cell>
          <cell r="BG21">
            <v>-6.1025727371286784</v>
          </cell>
          <cell r="BH21" t="str">
            <v>down</v>
          </cell>
        </row>
        <row r="22">
          <cell r="B22" t="str">
            <v>Ranbaxy</v>
          </cell>
          <cell r="D22">
            <v>0.44175276694382254</v>
          </cell>
          <cell r="E22">
            <v>0.44720516473314564</v>
          </cell>
          <cell r="F22">
            <v>0.4476192650127257</v>
          </cell>
          <cell r="G22">
            <v>0.44746102416576511</v>
          </cell>
          <cell r="H22">
            <v>0.4492812601798517</v>
          </cell>
          <cell r="I22">
            <v>0.45832589630104703</v>
          </cell>
          <cell r="J22">
            <v>0.45950254588227712</v>
          </cell>
          <cell r="K22">
            <v>0.46445523043131148</v>
          </cell>
          <cell r="L22">
            <v>0.48823324399780821</v>
          </cell>
          <cell r="M22">
            <v>0.52243485057042205</v>
          </cell>
          <cell r="N22">
            <v>0.52886395216180004</v>
          </cell>
          <cell r="O22">
            <v>0.55214303946142118</v>
          </cell>
          <cell r="P22">
            <v>0.52532107208053092</v>
          </cell>
          <cell r="Q22">
            <v>0.49765771171880085</v>
          </cell>
          <cell r="R22">
            <v>0.46388761969571768</v>
          </cell>
          <cell r="S22">
            <v>0.44414594898947957</v>
          </cell>
          <cell r="T22">
            <v>0.44176671591297179</v>
          </cell>
          <cell r="U22">
            <v>0.45516134571046601</v>
          </cell>
          <cell r="V22">
            <v>0.45307586311040643</v>
          </cell>
          <cell r="W22">
            <v>0.44722723616504573</v>
          </cell>
          <cell r="X22">
            <v>0.44820513715667193</v>
          </cell>
          <cell r="Y22">
            <v>0.44534254100290355</v>
          </cell>
          <cell r="Z22">
            <v>0.44818815433562176</v>
          </cell>
          <cell r="AA22">
            <v>0.44689343776942408</v>
          </cell>
          <cell r="AB22">
            <v>0.44416447031791545</v>
          </cell>
          <cell r="AC22">
            <v>0.44237076363218725</v>
          </cell>
          <cell r="AD22">
            <v>0.44510357833902181</v>
          </cell>
          <cell r="AE22">
            <v>0.44379204222138152</v>
          </cell>
          <cell r="AF22">
            <v>0.44263078718348869</v>
          </cell>
          <cell r="AG22">
            <v>0.44125963855922534</v>
          </cell>
          <cell r="AH22">
            <v>0.44326576969498455</v>
          </cell>
          <cell r="AI22">
            <v>0.43503077201308699</v>
          </cell>
          <cell r="AJ22">
            <v>0.43674529436118842</v>
          </cell>
          <cell r="AK22">
            <v>0.42924077663817917</v>
          </cell>
          <cell r="AL22">
            <v>0.429172274863303</v>
          </cell>
          <cell r="AM22">
            <v>0.42099030535151877</v>
          </cell>
          <cell r="AN22">
            <v>0.30854901454206163</v>
          </cell>
          <cell r="AO22">
            <v>0.26258754054648548</v>
          </cell>
          <cell r="AP22">
            <v>0.21505951487750924</v>
          </cell>
          <cell r="AQ22">
            <v>0.1734500065608188</v>
          </cell>
          <cell r="AR22">
            <v>0.11961527553877571</v>
          </cell>
          <cell r="AS22">
            <v>7.7464449264883106E-2</v>
          </cell>
          <cell r="AT22">
            <v>5.2650777386560779E-2</v>
          </cell>
          <cell r="AU22">
            <v>4.542147192234227E-2</v>
          </cell>
          <cell r="AV22">
            <v>3.3455621480441448E-2</v>
          </cell>
          <cell r="AW22">
            <v>2.6530929117241184E-2</v>
          </cell>
          <cell r="AX22">
            <v>2.3825362398194262E-2</v>
          </cell>
          <cell r="AY22">
            <v>2.0983800779203025E-2</v>
          </cell>
          <cell r="AZ22">
            <v>1.9169441278125629E-2</v>
          </cell>
          <cell r="BA22">
            <v>1.5830695142346123E-2</v>
          </cell>
          <cell r="BB22">
            <v>1.4424404386241717E-2</v>
          </cell>
          <cell r="BC22">
            <v>1.5624421051303822E-2</v>
          </cell>
          <cell r="BD22">
            <v>0.33089010059982127</v>
          </cell>
          <cell r="BG22">
            <v>-53.593797278992035</v>
          </cell>
          <cell r="BH22">
            <v>12.000166650621043</v>
          </cell>
        </row>
        <row r="23">
          <cell r="B23" t="str">
            <v>Mylan</v>
          </cell>
          <cell r="D23" t="e">
            <v>#N/A</v>
          </cell>
          <cell r="E23" t="e">
            <v>#N/A</v>
          </cell>
          <cell r="F23" t="e">
            <v>#N/A</v>
          </cell>
          <cell r="G23" t="e">
            <v>#N/A</v>
          </cell>
          <cell r="H23" t="e">
            <v>#N/A</v>
          </cell>
          <cell r="I23" t="e">
            <v>#N/A</v>
          </cell>
          <cell r="J23" t="e">
            <v>#N/A</v>
          </cell>
          <cell r="K23" t="e">
            <v>#N/A</v>
          </cell>
          <cell r="L23" t="e">
            <v>#N/A</v>
          </cell>
          <cell r="M23" t="e">
            <v>#N/A</v>
          </cell>
          <cell r="N23" t="e">
            <v>#N/A</v>
          </cell>
          <cell r="O23" t="e">
            <v>#N/A</v>
          </cell>
          <cell r="P23">
            <v>8.0192461908580592E-3</v>
          </cell>
          <cell r="Q23">
            <v>8.4512969153502204E-2</v>
          </cell>
          <cell r="R23">
            <v>0.10954843727215283</v>
          </cell>
          <cell r="S23">
            <v>0.1297307002846495</v>
          </cell>
          <cell r="T23">
            <v>0.13080837526816594</v>
          </cell>
          <cell r="U23">
            <v>0.1174057646366409</v>
          </cell>
          <cell r="V23">
            <v>0.13048964645034639</v>
          </cell>
          <cell r="W23">
            <v>0.13472891995181482</v>
          </cell>
          <cell r="X23">
            <v>0.13403310534497423</v>
          </cell>
          <cell r="Y23">
            <v>0.13474531301965972</v>
          </cell>
          <cell r="Z23">
            <v>0.13597553507528509</v>
          </cell>
          <cell r="AA23">
            <v>0.1397003087949667</v>
          </cell>
          <cell r="AB23">
            <v>0.13818750543053263</v>
          </cell>
          <cell r="AC23">
            <v>0.13722909521344043</v>
          </cell>
          <cell r="AD23">
            <v>0.132177801476974</v>
          </cell>
          <cell r="AE23">
            <v>0.14364044158449157</v>
          </cell>
          <cell r="AF23">
            <v>0.14148307487545753</v>
          </cell>
          <cell r="AG23">
            <v>0.14207839068970837</v>
          </cell>
          <cell r="AH23">
            <v>0.1376494903354209</v>
          </cell>
          <cell r="AI23">
            <v>0.14040313255257</v>
          </cell>
          <cell r="AJ23">
            <v>0.14385758425493525</v>
          </cell>
          <cell r="AK23">
            <v>0.1476686976492235</v>
          </cell>
          <cell r="AL23">
            <v>0.14289327534770818</v>
          </cell>
          <cell r="AM23">
            <v>0.14990771748807782</v>
          </cell>
          <cell r="AN23">
            <v>0.21673877618352272</v>
          </cell>
          <cell r="AO23">
            <v>0.23386953468915722</v>
          </cell>
          <cell r="AP23">
            <v>0.24844819212567426</v>
          </cell>
          <cell r="AQ23">
            <v>0.26794465949350477</v>
          </cell>
          <cell r="AR23">
            <v>0.29894532893740655</v>
          </cell>
          <cell r="AS23">
            <v>0.29676116388660334</v>
          </cell>
          <cell r="AT23">
            <v>0.28561324474348515</v>
          </cell>
          <cell r="AU23">
            <v>0.23875008999928002</v>
          </cell>
          <cell r="AV23">
            <v>0.20427444352536306</v>
          </cell>
          <cell r="AW23">
            <v>0.20237844380823519</v>
          </cell>
          <cell r="AX23">
            <v>0.20612199200100681</v>
          </cell>
          <cell r="AY23">
            <v>0.2034600867300054</v>
          </cell>
          <cell r="AZ23">
            <v>0.2083000901669195</v>
          </cell>
          <cell r="BA23">
            <v>0.21647005785558646</v>
          </cell>
          <cell r="BB23">
            <v>0.23550163695171977</v>
          </cell>
          <cell r="BC23">
            <v>0.23783744579069316</v>
          </cell>
          <cell r="BD23">
            <v>0.13828422365205911</v>
          </cell>
          <cell r="BG23">
            <v>343.77359060687758</v>
          </cell>
          <cell r="BH23">
            <v>23.358088389733854</v>
          </cell>
        </row>
        <row r="24">
          <cell r="B24" t="str">
            <v>Apotex</v>
          </cell>
          <cell r="D24" t="e">
            <v>#N/A</v>
          </cell>
          <cell r="E24" t="e">
            <v>#N/A</v>
          </cell>
          <cell r="F24" t="e">
            <v>#N/A</v>
          </cell>
          <cell r="G24" t="e">
            <v>#N/A</v>
          </cell>
          <cell r="H24" t="e">
            <v>#N/A</v>
          </cell>
          <cell r="I24" t="e">
            <v>#N/A</v>
          </cell>
          <cell r="J24" t="e">
            <v>#N/A</v>
          </cell>
          <cell r="K24" t="e">
            <v>#N/A</v>
          </cell>
          <cell r="L24" t="e">
            <v>#N/A</v>
          </cell>
          <cell r="M24" t="e">
            <v>#N/A</v>
          </cell>
          <cell r="N24" t="e">
            <v>#N/A</v>
          </cell>
          <cell r="O24" t="e">
            <v>#N/A</v>
          </cell>
          <cell r="P24" t="e">
            <v>#N/A</v>
          </cell>
          <cell r="Q24">
            <v>1.7450401514915635E-2</v>
          </cell>
          <cell r="R24">
            <v>3.4789286929470663E-2</v>
          </cell>
          <cell r="S24">
            <v>4.4134824531187028E-2</v>
          </cell>
          <cell r="T24">
            <v>5.6586080088454664E-2</v>
          </cell>
          <cell r="U24">
            <v>6.7774825642618733E-2</v>
          </cell>
          <cell r="V24">
            <v>7.7600656888838548E-2</v>
          </cell>
          <cell r="W24">
            <v>8.6130022976473167E-2</v>
          </cell>
          <cell r="X24">
            <v>8.9518644909342873E-2</v>
          </cell>
          <cell r="Y24">
            <v>9.637784329772088E-2</v>
          </cell>
          <cell r="Z24">
            <v>9.9126239125460591E-2</v>
          </cell>
          <cell r="AA24">
            <v>0.10080005091934492</v>
          </cell>
          <cell r="AB24">
            <v>0.10556569254979195</v>
          </cell>
          <cell r="AC24">
            <v>0.10677439104021695</v>
          </cell>
          <cell r="AD24">
            <v>0.10915472939460534</v>
          </cell>
          <cell r="AE24">
            <v>0.10980496406107526</v>
          </cell>
          <cell r="AF24">
            <v>0.11074369320604928</v>
          </cell>
          <cell r="AG24">
            <v>0.11286363707747152</v>
          </cell>
          <cell r="AH24">
            <v>0.11620548223205671</v>
          </cell>
          <cell r="AI24">
            <v>0.11806076947387073</v>
          </cell>
          <cell r="AJ24">
            <v>0.11517718802487015</v>
          </cell>
          <cell r="AK24">
            <v>0.11843329319120932</v>
          </cell>
          <cell r="AL24">
            <v>0.12158212812964185</v>
          </cell>
          <cell r="AM24">
            <v>0.12912356320593521</v>
          </cell>
          <cell r="AN24">
            <v>0.14213532033820048</v>
          </cell>
          <cell r="AO24">
            <v>0.17829503529477306</v>
          </cell>
          <cell r="AP24">
            <v>0.19081226472785476</v>
          </cell>
          <cell r="AQ24">
            <v>0.20554307177535758</v>
          </cell>
          <cell r="AR24">
            <v>0.21561820020763811</v>
          </cell>
          <cell r="AS24">
            <v>0.238895953324856</v>
          </cell>
          <cell r="AT24">
            <v>0.24273289425433492</v>
          </cell>
          <cell r="AU24">
            <v>0.29083786153240188</v>
          </cell>
          <cell r="AV24">
            <v>0.33188796530481057</v>
          </cell>
          <cell r="AW24">
            <v>0.34310937324234875</v>
          </cell>
          <cell r="AX24">
            <v>0.36125407999320069</v>
          </cell>
          <cell r="AY24">
            <v>0.38512527245524897</v>
          </cell>
          <cell r="AZ24">
            <v>0.39271930755470519</v>
          </cell>
          <cell r="BA24">
            <v>0.40884820983862558</v>
          </cell>
          <cell r="BB24">
            <v>0.38932332754812243</v>
          </cell>
          <cell r="BC24">
            <v>0.38402933313782112</v>
          </cell>
          <cell r="BD24">
            <v>0.14163146990498779</v>
          </cell>
        </row>
        <row r="25">
          <cell r="B25" t="str">
            <v>Dr. Reddy's</v>
          </cell>
          <cell r="D25" t="e">
            <v>#N/A</v>
          </cell>
          <cell r="E25" t="e">
            <v>#N/A</v>
          </cell>
          <cell r="F25" t="e">
            <v>#N/A</v>
          </cell>
          <cell r="G25" t="e">
            <v>#N/A</v>
          </cell>
          <cell r="H25" t="e">
            <v>#N/A</v>
          </cell>
          <cell r="I25" t="e">
            <v>#N/A</v>
          </cell>
          <cell r="J25" t="e">
            <v>#N/A</v>
          </cell>
          <cell r="K25" t="e">
            <v>#N/A</v>
          </cell>
          <cell r="L25" t="e">
            <v>#N/A</v>
          </cell>
          <cell r="M25" t="e">
            <v>#N/A</v>
          </cell>
          <cell r="N25" t="e">
            <v>#N/A</v>
          </cell>
          <cell r="O25" t="e">
            <v>#N/A</v>
          </cell>
          <cell r="P25" t="e">
            <v>#N/A</v>
          </cell>
          <cell r="Q25" t="e">
            <v>#N/A</v>
          </cell>
          <cell r="R25" t="e">
            <v>#N/A</v>
          </cell>
          <cell r="S25" t="e">
            <v>#N/A</v>
          </cell>
          <cell r="T25" t="e">
            <v>#N/A</v>
          </cell>
          <cell r="U25" t="e">
            <v>#N/A</v>
          </cell>
          <cell r="V25" t="e">
            <v>#N/A</v>
          </cell>
          <cell r="W25" t="e">
            <v>#N/A</v>
          </cell>
          <cell r="X25" t="e">
            <v>#N/A</v>
          </cell>
          <cell r="Y25" t="e">
            <v>#N/A</v>
          </cell>
          <cell r="Z25" t="e">
            <v>#N/A</v>
          </cell>
          <cell r="AA25" t="e">
            <v>#N/A</v>
          </cell>
          <cell r="AB25" t="e">
            <v>#N/A</v>
          </cell>
          <cell r="AC25" t="e">
            <v>#N/A</v>
          </cell>
          <cell r="AD25" t="e">
            <v>#N/A</v>
          </cell>
          <cell r="AE25" t="e">
            <v>#N/A</v>
          </cell>
          <cell r="AF25">
            <v>1.348761136183634E-3</v>
          </cell>
          <cell r="AG25">
            <v>3.7893729428425471E-3</v>
          </cell>
          <cell r="AH25">
            <v>2.5156566537663197E-2</v>
          </cell>
          <cell r="AI25">
            <v>7.0195629259809322E-2</v>
          </cell>
          <cell r="AJ25">
            <v>0.10435842223921694</v>
          </cell>
          <cell r="AK25">
            <v>0.12822230081522834</v>
          </cell>
          <cell r="AL25">
            <v>0.14871954369388452</v>
          </cell>
          <cell r="AM25">
            <v>0.1502908914690041</v>
          </cell>
          <cell r="AN25">
            <v>0.16311530569227317</v>
          </cell>
          <cell r="AO25">
            <v>0.14440840312403647</v>
          </cell>
          <cell r="AP25">
            <v>0.13554418558121598</v>
          </cell>
          <cell r="AQ25">
            <v>0.12441116651358089</v>
          </cell>
          <cell r="AR25">
            <v>0.13179414547550547</v>
          </cell>
          <cell r="AS25">
            <v>0.13918850408490621</v>
          </cell>
          <cell r="AT25">
            <v>0.14155798542273207</v>
          </cell>
          <cell r="AU25">
            <v>0.14917179486093524</v>
          </cell>
          <cell r="AV25">
            <v>0.14884906909240581</v>
          </cell>
          <cell r="AW25">
            <v>0.15213991815187375</v>
          </cell>
          <cell r="AX25">
            <v>0.1530252832908649</v>
          </cell>
          <cell r="AY25">
            <v>0.15079856918274817</v>
          </cell>
          <cell r="AZ25">
            <v>0.15451143806693118</v>
          </cell>
          <cell r="BA25">
            <v>0.15379252703193638</v>
          </cell>
          <cell r="BB25">
            <v>0.16081818002524456</v>
          </cell>
          <cell r="BC25">
            <v>0.16683576895818009</v>
          </cell>
          <cell r="BD25">
            <v>6.289256648634356E-2</v>
          </cell>
        </row>
        <row r="26">
          <cell r="B26" t="str">
            <v>Others</v>
          </cell>
          <cell r="D26">
            <v>0.20848100915326376</v>
          </cell>
          <cell r="E26">
            <v>0.20664931937822276</v>
          </cell>
          <cell r="F26">
            <v>0.20783586619201722</v>
          </cell>
          <cell r="G26">
            <v>0.20532275032033226</v>
          </cell>
          <cell r="H26">
            <v>0.21056355659006745</v>
          </cell>
          <cell r="I26">
            <v>0.20724966949324314</v>
          </cell>
          <cell r="J26">
            <v>0.20690429577351316</v>
          </cell>
          <cell r="K26">
            <v>0.20560875730337971</v>
          </cell>
          <cell r="L26">
            <v>0.20835647483757461</v>
          </cell>
          <cell r="M26">
            <v>0.20580590097131171</v>
          </cell>
          <cell r="N26">
            <v>0.20600384527779794</v>
          </cell>
          <cell r="O26">
            <v>0.2077545883156014</v>
          </cell>
          <cell r="P26">
            <v>0.21731451967133181</v>
          </cell>
          <cell r="Q26">
            <v>0.23739056347955062</v>
          </cell>
          <cell r="R26">
            <v>0.23740144850046177</v>
          </cell>
          <cell r="S26">
            <v>0.23895238829433754</v>
          </cell>
          <cell r="T26">
            <v>0.23422750283496449</v>
          </cell>
          <cell r="U26">
            <v>0.25116693149866459</v>
          </cell>
          <cell r="V26">
            <v>0.24363874889102818</v>
          </cell>
          <cell r="W26">
            <v>0.24079786476594403</v>
          </cell>
          <cell r="X26">
            <v>0.24142522301838745</v>
          </cell>
          <cell r="Y26">
            <v>0.24078672511145241</v>
          </cell>
          <cell r="Z26">
            <v>0.23661706525340775</v>
          </cell>
          <cell r="AA26">
            <v>0.23499181240078926</v>
          </cell>
          <cell r="AB26">
            <v>0.2357758662302932</v>
          </cell>
          <cell r="AC26">
            <v>0.23885468601951154</v>
          </cell>
          <cell r="AD26">
            <v>0.24124823317917965</v>
          </cell>
          <cell r="AE26">
            <v>0.23452367563226575</v>
          </cell>
          <cell r="AF26">
            <v>0.23541646163435356</v>
          </cell>
          <cell r="AG26">
            <v>0.23470001413393612</v>
          </cell>
          <cell r="AH26">
            <v>0.21445165218196255</v>
          </cell>
          <cell r="AI26">
            <v>0.17624079077405908</v>
          </cell>
          <cell r="AJ26">
            <v>0.14145301231393947</v>
          </cell>
          <cell r="AK26">
            <v>0.11857207451213889</v>
          </cell>
          <cell r="AL26">
            <v>0.10243739822575428</v>
          </cell>
          <cell r="AM26">
            <v>9.4828625003576E-2</v>
          </cell>
          <cell r="AN26">
            <v>0.11614010863123422</v>
          </cell>
          <cell r="AO26">
            <v>0.1262927569112727</v>
          </cell>
          <cell r="AP26">
            <v>0.15575197535824292</v>
          </cell>
          <cell r="AQ26">
            <v>0.17570528801994489</v>
          </cell>
          <cell r="AR26">
            <v>0.18330629799330572</v>
          </cell>
          <cell r="AS26">
            <v>0.19850233957497029</v>
          </cell>
          <cell r="AT26">
            <v>0.22733900517354649</v>
          </cell>
          <cell r="AU26">
            <v>0.23122826782091627</v>
          </cell>
          <cell r="AV26">
            <v>0.24172687709127433</v>
          </cell>
          <cell r="AW26">
            <v>0.2370181361885644</v>
          </cell>
          <cell r="AX26">
            <v>0.21823897931931738</v>
          </cell>
          <cell r="AY26">
            <v>0.20402816067075255</v>
          </cell>
          <cell r="AZ26">
            <v>0.19001399457776916</v>
          </cell>
          <cell r="BA26">
            <v>0.16709102359228273</v>
          </cell>
          <cell r="BB26">
            <v>0.15413560402861048</v>
          </cell>
          <cell r="BC26">
            <v>0.14128043151436029</v>
          </cell>
          <cell r="BD26">
            <v>0.14074344721461679</v>
          </cell>
        </row>
        <row r="28">
          <cell r="B28" t="str">
            <v xml:space="preserve">Brand </v>
          </cell>
          <cell r="D28">
            <v>0.34976622390291368</v>
          </cell>
          <cell r="E28">
            <v>0.34614551588863163</v>
          </cell>
          <cell r="F28">
            <v>0.34454383123452087</v>
          </cell>
          <cell r="G28">
            <v>0.34721522837071789</v>
          </cell>
          <cell r="H28">
            <v>0.34015518323008082</v>
          </cell>
          <cell r="I28">
            <v>0.33442443420570983</v>
          </cell>
          <cell r="J28">
            <v>0.33359215127052416</v>
          </cell>
          <cell r="K28">
            <v>0.32993601226530878</v>
          </cell>
          <cell r="L28">
            <v>0.30341028116461716</v>
          </cell>
          <cell r="M28">
            <v>0.27175924845826627</v>
          </cell>
          <cell r="N28">
            <v>0.26513120792051637</v>
          </cell>
          <cell r="O28">
            <v>0.24010139426899407</v>
          </cell>
          <cell r="P28">
            <v>0.24849890994668611</v>
          </cell>
          <cell r="Q28">
            <v>0.16298835413323068</v>
          </cell>
          <cell r="R28">
            <v>0.15437320760219705</v>
          </cell>
          <cell r="S28">
            <v>0.14303613790034633</v>
          </cell>
          <cell r="T28">
            <v>0.13661132589544311</v>
          </cell>
          <cell r="U28">
            <v>0.10849113251160976</v>
          </cell>
          <cell r="V28">
            <v>9.519508465938048E-2</v>
          </cell>
          <cell r="W28">
            <v>9.1115956140722237E-2</v>
          </cell>
          <cell r="X28">
            <v>8.6781039048946226E-2</v>
          </cell>
          <cell r="Y28">
            <v>8.2690590165282157E-2</v>
          </cell>
          <cell r="Z28">
            <v>8.0040787533597973E-2</v>
          </cell>
          <cell r="AA28">
            <v>7.7471661648668089E-2</v>
          </cell>
          <cell r="AB28">
            <v>7.6029387629005324E-2</v>
          </cell>
          <cell r="AC28">
            <v>7.4449669296793738E-2</v>
          </cell>
          <cell r="AD28">
            <v>7.1870644210806967E-2</v>
          </cell>
          <cell r="AE28">
            <v>6.7766693033341915E-2</v>
          </cell>
          <cell r="AF28">
            <v>6.8377221964467313E-2</v>
          </cell>
          <cell r="AG28">
            <v>6.5308946596816075E-2</v>
          </cell>
          <cell r="AH28">
            <v>6.3271039017912131E-2</v>
          </cell>
          <cell r="AI28">
            <v>6.0068905926603862E-2</v>
          </cell>
          <cell r="AJ28">
            <v>5.84084988058498E-2</v>
          </cell>
          <cell r="AK28">
            <v>5.7862857194020761E-2</v>
          </cell>
          <cell r="AL28">
            <v>5.5195379739708179E-2</v>
          </cell>
          <cell r="AM28">
            <v>5.4858897481888096E-2</v>
          </cell>
          <cell r="AN28">
            <v>5.3321474612707739E-2</v>
          </cell>
          <cell r="AO28">
            <v>5.4546729434275069E-2</v>
          </cell>
          <cell r="AP28">
            <v>5.4383867329502823E-2</v>
          </cell>
          <cell r="AQ28">
            <v>5.29449875344443E-2</v>
          </cell>
          <cell r="AR28">
            <v>5.0720751847368427E-2</v>
          </cell>
          <cell r="AS28">
            <v>4.918758986378105E-2</v>
          </cell>
          <cell r="AT28">
            <v>5.0106093019340568E-2</v>
          </cell>
          <cell r="AU28">
            <v>4.4589666812077267E-2</v>
          </cell>
          <cell r="AV28">
            <v>3.9804434316008781E-2</v>
          </cell>
          <cell r="AW28">
            <v>3.8823199491736758E-2</v>
          </cell>
          <cell r="AX28">
            <v>3.7534302997415933E-2</v>
          </cell>
          <cell r="AY28">
            <v>3.5529683382318322E-2</v>
          </cell>
          <cell r="AZ28">
            <v>3.4653567395764064E-2</v>
          </cell>
          <cell r="BA28">
            <v>3.3476300433858804E-2</v>
          </cell>
          <cell r="BB28">
            <v>3.4453231829178498E-2</v>
          </cell>
          <cell r="BC28">
            <v>3.4919426108605454E-2</v>
          </cell>
        </row>
        <row r="29">
          <cell r="B29" t="str">
            <v>A.G.</v>
          </cell>
          <cell r="D29">
            <v>0.20846320894282572</v>
          </cell>
          <cell r="E29">
            <v>0.20663711729959866</v>
          </cell>
          <cell r="F29">
            <v>0.20781200229508434</v>
          </cell>
          <cell r="G29">
            <v>0.20528685316568032</v>
          </cell>
          <cell r="H29">
            <v>0.21052972444198706</v>
          </cell>
          <cell r="I29">
            <v>0.20720630781347218</v>
          </cell>
          <cell r="J29">
            <v>0.20685092086817808</v>
          </cell>
          <cell r="K29">
            <v>0.20556705207592735</v>
          </cell>
          <cell r="L29">
            <v>0.20833038240326229</v>
          </cell>
          <cell r="M29">
            <v>0.20577868246895148</v>
          </cell>
          <cell r="N29">
            <v>0.20596903288179999</v>
          </cell>
          <cell r="O29">
            <v>0.20772427174211744</v>
          </cell>
          <cell r="P29">
            <v>0.21685714055441602</v>
          </cell>
          <cell r="Q29">
            <v>0.22905173414249605</v>
          </cell>
          <cell r="R29">
            <v>0.22332669032226704</v>
          </cell>
          <cell r="S29">
            <v>0.22198173442014738</v>
          </cell>
          <cell r="T29">
            <v>0.21508465270033905</v>
          </cell>
          <cell r="U29">
            <v>0.22901830864159547</v>
          </cell>
          <cell r="V29">
            <v>0.22036732921834004</v>
          </cell>
          <cell r="W29">
            <v>0.21695255762399407</v>
          </cell>
          <cell r="X29">
            <v>0.21792137844225087</v>
          </cell>
          <cell r="Y29">
            <v>0.21695384580890348</v>
          </cell>
          <cell r="Z29">
            <v>0.21377376780538193</v>
          </cell>
          <cell r="AA29">
            <v>0.2124513228421481</v>
          </cell>
          <cell r="AB29">
            <v>0.21292804664948206</v>
          </cell>
          <cell r="AC29">
            <v>0.21565220451823661</v>
          </cell>
          <cell r="AD29">
            <v>0.21851628219730757</v>
          </cell>
          <cell r="AE29">
            <v>0.21180495848410516</v>
          </cell>
          <cell r="AF29">
            <v>0.21269185166439375</v>
          </cell>
          <cell r="AG29">
            <v>0.21316469915501232</v>
          </cell>
          <cell r="AH29">
            <v>0.19314204741678564</v>
          </cell>
          <cell r="AI29">
            <v>0.15418888480909296</v>
          </cell>
          <cell r="AJ29">
            <v>0.11955784803466922</v>
          </cell>
          <cell r="AK29">
            <v>9.7480895184288166E-2</v>
          </cell>
          <cell r="AL29">
            <v>8.2258615173143576E-2</v>
          </cell>
          <cell r="AM29">
            <v>7.6051366119271144E-2</v>
          </cell>
          <cell r="AN29">
            <v>9.834591794964001E-2</v>
          </cell>
          <cell r="AO29">
            <v>0.10852482352613466</v>
          </cell>
          <cell r="AP29">
            <v>0.13712221324026519</v>
          </cell>
          <cell r="AQ29">
            <v>0.15509037527883479</v>
          </cell>
          <cell r="AR29">
            <v>0.16287209844154302</v>
          </cell>
          <cell r="AS29">
            <v>0.17492623897740212</v>
          </cell>
          <cell r="AT29">
            <v>0.19483767719662864</v>
          </cell>
          <cell r="AU29">
            <v>0.20593021138183837</v>
          </cell>
          <cell r="AV29">
            <v>0.21404001420735588</v>
          </cell>
          <cell r="AW29">
            <v>0.2105735547848516</v>
          </cell>
          <cell r="AX29">
            <v>0.19126321656285192</v>
          </cell>
          <cell r="AY29">
            <v>0.17740007442679973</v>
          </cell>
          <cell r="AZ29">
            <v>0.16233633864282371</v>
          </cell>
          <cell r="BA29">
            <v>0.14095259931849852</v>
          </cell>
          <cell r="BB29">
            <v>0.12728121384243191</v>
          </cell>
          <cell r="BC29">
            <v>0.11507233557462851</v>
          </cell>
        </row>
        <row r="30">
          <cell r="B30" t="str">
            <v>Others</v>
          </cell>
          <cell r="D30">
            <v>0.44177056715426055</v>
          </cell>
          <cell r="E30">
            <v>0.44721736681176971</v>
          </cell>
          <cell r="F30">
            <v>0.44764416647039473</v>
          </cell>
          <cell r="G30">
            <v>0.44749791846360176</v>
          </cell>
          <cell r="H30">
            <v>0.4493150923279321</v>
          </cell>
          <cell r="I30">
            <v>0.45836925798081801</v>
          </cell>
          <cell r="J30">
            <v>0.45955692786129776</v>
          </cell>
          <cell r="K30">
            <v>0.46449693565876388</v>
          </cell>
          <cell r="L30">
            <v>0.48825933643212055</v>
          </cell>
          <cell r="M30">
            <v>0.52246206907278225</v>
          </cell>
          <cell r="N30">
            <v>0.52889975919768373</v>
          </cell>
          <cell r="O30">
            <v>0.55217433398888849</v>
          </cell>
          <cell r="P30">
            <v>0.53464394949889782</v>
          </cell>
          <cell r="Q30">
            <v>0.60795991172427333</v>
          </cell>
          <cell r="R30">
            <v>0.62230010207553588</v>
          </cell>
          <cell r="S30">
            <v>0.63498212767950635</v>
          </cell>
          <cell r="T30">
            <v>0.64830402140421783</v>
          </cell>
          <cell r="U30">
            <v>0.66249055884679475</v>
          </cell>
          <cell r="V30">
            <v>0.68443758612227945</v>
          </cell>
          <cell r="W30">
            <v>0.69193148623528367</v>
          </cell>
          <cell r="X30">
            <v>0.69529758250880291</v>
          </cell>
          <cell r="Y30">
            <v>0.70035556402581434</v>
          </cell>
          <cell r="Z30">
            <v>0.70618544466102007</v>
          </cell>
          <cell r="AA30">
            <v>0.71007701550918378</v>
          </cell>
          <cell r="AB30">
            <v>0.71104256572151259</v>
          </cell>
          <cell r="AC30">
            <v>0.70989812618496961</v>
          </cell>
          <cell r="AD30">
            <v>0.70961307359188541</v>
          </cell>
          <cell r="AE30">
            <v>0.72042834848255288</v>
          </cell>
          <cell r="AF30">
            <v>0.71893092637113898</v>
          </cell>
          <cell r="AG30">
            <v>0.72152635424817158</v>
          </cell>
          <cell r="AH30">
            <v>0.74358691356530227</v>
          </cell>
          <cell r="AI30">
            <v>0.78574220926430316</v>
          </cell>
          <cell r="AJ30">
            <v>0.82203365315948096</v>
          </cell>
          <cell r="AK30">
            <v>0.84465624762169111</v>
          </cell>
          <cell r="AL30">
            <v>0.86254600508714829</v>
          </cell>
          <cell r="AM30">
            <v>0.8690897363988408</v>
          </cell>
          <cell r="AN30">
            <v>0.84833260743765226</v>
          </cell>
          <cell r="AO30">
            <v>0.83692844703959024</v>
          </cell>
          <cell r="AP30">
            <v>0.80849391943023197</v>
          </cell>
          <cell r="AQ30">
            <v>0.79196463718672094</v>
          </cell>
          <cell r="AR30">
            <v>0.7864071497110886</v>
          </cell>
          <cell r="AS30">
            <v>0.77588617115881686</v>
          </cell>
          <cell r="AT30">
            <v>0.75505622978403075</v>
          </cell>
          <cell r="AU30">
            <v>0.74948012180608437</v>
          </cell>
          <cell r="AV30">
            <v>0.74615555147663537</v>
          </cell>
          <cell r="AW30">
            <v>0.75060324572341164</v>
          </cell>
          <cell r="AX30">
            <v>0.77120248043973216</v>
          </cell>
          <cell r="AY30">
            <v>0.78707024219088195</v>
          </cell>
          <cell r="AZ30">
            <v>0.80301009396141221</v>
          </cell>
          <cell r="BA30">
            <v>0.82557110024764269</v>
          </cell>
          <cell r="BB30">
            <v>0.83826555432838956</v>
          </cell>
          <cell r="BC30">
            <v>0.85000823831676608</v>
          </cell>
        </row>
      </sheetData>
      <sheetData sheetId="16" refreshError="1"/>
      <sheetData sheetId="17" refreshError="1"/>
      <sheetData sheetId="18" refreshError="1"/>
      <sheetData sheetId="19" refreshError="1"/>
      <sheetData sheetId="20" refreshError="1"/>
      <sheetData sheetId="21" refreshError="1">
        <row r="1">
          <cell r="A1" t="str">
            <v>Metrics</v>
          </cell>
          <cell r="B1" t="str">
            <v>Corporation</v>
          </cell>
          <cell r="C1" t="str">
            <v>Brand/Generic Indicator</v>
          </cell>
          <cell r="D1" t="str">
            <v>Last 36 Months</v>
          </cell>
          <cell r="E1">
            <v>40210</v>
          </cell>
          <cell r="F1">
            <v>40238</v>
          </cell>
          <cell r="G1">
            <v>40269</v>
          </cell>
          <cell r="H1">
            <v>40299</v>
          </cell>
          <cell r="I1">
            <v>40330</v>
          </cell>
          <cell r="J1">
            <v>40360</v>
          </cell>
          <cell r="K1">
            <v>40391</v>
          </cell>
          <cell r="L1">
            <v>40422</v>
          </cell>
          <cell r="M1">
            <v>40452</v>
          </cell>
          <cell r="N1">
            <v>40483</v>
          </cell>
          <cell r="O1">
            <v>40513</v>
          </cell>
          <cell r="P1">
            <v>40544</v>
          </cell>
          <cell r="Q1">
            <v>40575</v>
          </cell>
          <cell r="R1">
            <v>40603</v>
          </cell>
          <cell r="S1">
            <v>40634</v>
          </cell>
          <cell r="T1">
            <v>40664</v>
          </cell>
          <cell r="U1">
            <v>40695</v>
          </cell>
          <cell r="V1">
            <v>40725</v>
          </cell>
          <cell r="W1">
            <v>40756</v>
          </cell>
          <cell r="X1">
            <v>40787</v>
          </cell>
          <cell r="Y1">
            <v>40817</v>
          </cell>
          <cell r="Z1">
            <v>40848</v>
          </cell>
          <cell r="AA1">
            <v>40878</v>
          </cell>
          <cell r="AB1">
            <v>40909</v>
          </cell>
          <cell r="AC1">
            <v>40940</v>
          </cell>
          <cell r="AD1">
            <v>40969</v>
          </cell>
          <cell r="AE1">
            <v>41000</v>
          </cell>
          <cell r="AF1">
            <v>41030</v>
          </cell>
          <cell r="AG1">
            <v>41061</v>
          </cell>
          <cell r="AH1">
            <v>41091</v>
          </cell>
          <cell r="AI1">
            <v>41122</v>
          </cell>
          <cell r="AJ1">
            <v>41153</v>
          </cell>
          <cell r="AK1">
            <v>41183</v>
          </cell>
          <cell r="AL1">
            <v>41214</v>
          </cell>
          <cell r="AM1">
            <v>41244</v>
          </cell>
          <cell r="AN1">
            <v>41275</v>
          </cell>
        </row>
        <row r="2">
          <cell r="A2" t="str">
            <v>TRx</v>
          </cell>
          <cell r="B2" t="str">
            <v>TEVA PHARM USA</v>
          </cell>
          <cell r="C2" t="str">
            <v>BRAND</v>
          </cell>
          <cell r="E2">
            <v>322287</v>
          </cell>
          <cell r="F2">
            <v>374502</v>
          </cell>
          <cell r="G2">
            <v>351136</v>
          </cell>
          <cell r="H2">
            <v>345816</v>
          </cell>
          <cell r="I2">
            <v>365216</v>
          </cell>
          <cell r="J2">
            <v>347977</v>
          </cell>
          <cell r="K2">
            <v>355649</v>
          </cell>
          <cell r="L2">
            <v>346879</v>
          </cell>
          <cell r="M2">
            <v>340288</v>
          </cell>
          <cell r="N2">
            <v>342190</v>
          </cell>
          <cell r="O2">
            <v>351745</v>
          </cell>
          <cell r="P2">
            <v>333634</v>
          </cell>
          <cell r="Q2">
            <v>310635</v>
          </cell>
          <cell r="R2">
            <v>358249</v>
          </cell>
          <cell r="S2">
            <v>330859</v>
          </cell>
          <cell r="T2">
            <v>339447</v>
          </cell>
          <cell r="U2">
            <v>343103</v>
          </cell>
          <cell r="V2">
            <v>323497</v>
          </cell>
          <cell r="W2">
            <v>347722</v>
          </cell>
          <cell r="X2">
            <v>324922</v>
          </cell>
          <cell r="Y2">
            <v>322834</v>
          </cell>
          <cell r="Z2">
            <v>320904</v>
          </cell>
          <cell r="AA2">
            <v>325061</v>
          </cell>
          <cell r="AB2">
            <v>308096</v>
          </cell>
          <cell r="AC2">
            <v>299328</v>
          </cell>
          <cell r="AD2">
            <v>313509</v>
          </cell>
          <cell r="AE2">
            <v>258128</v>
          </cell>
          <cell r="AF2">
            <v>254462</v>
          </cell>
          <cell r="AG2">
            <v>234940</v>
          </cell>
          <cell r="AH2">
            <v>234673</v>
          </cell>
          <cell r="AI2">
            <v>233355</v>
          </cell>
          <cell r="AJ2">
            <v>207732</v>
          </cell>
          <cell r="AK2">
            <v>228112</v>
          </cell>
          <cell r="AL2">
            <v>210715</v>
          </cell>
          <cell r="AM2">
            <v>209189</v>
          </cell>
          <cell r="AN2">
            <v>215325</v>
          </cell>
        </row>
        <row r="3">
          <cell r="A3" t="str">
            <v>TRx</v>
          </cell>
          <cell r="B3" t="str">
            <v>TEVA PHARM USA</v>
          </cell>
          <cell r="C3" t="str">
            <v>GENERIC</v>
          </cell>
          <cell r="E3">
            <v>45947150</v>
          </cell>
          <cell r="F3">
            <v>51765511</v>
          </cell>
          <cell r="G3">
            <v>47739946</v>
          </cell>
          <cell r="H3">
            <v>47092470</v>
          </cell>
          <cell r="I3">
            <v>48216844</v>
          </cell>
          <cell r="J3">
            <v>46810302</v>
          </cell>
          <cell r="K3">
            <v>46882930</v>
          </cell>
          <cell r="L3">
            <v>46775162</v>
          </cell>
          <cell r="M3">
            <v>47530879</v>
          </cell>
          <cell r="N3">
            <v>48017401</v>
          </cell>
          <cell r="O3">
            <v>49052731</v>
          </cell>
          <cell r="P3">
            <v>47423916</v>
          </cell>
          <cell r="Q3">
            <v>44226203</v>
          </cell>
          <cell r="R3">
            <v>46916466</v>
          </cell>
          <cell r="S3">
            <v>40884327</v>
          </cell>
          <cell r="T3">
            <v>41322342</v>
          </cell>
          <cell r="U3">
            <v>39012642</v>
          </cell>
          <cell r="V3">
            <v>36238717</v>
          </cell>
          <cell r="W3">
            <v>38492833</v>
          </cell>
          <cell r="X3">
            <v>37413089</v>
          </cell>
          <cell r="Y3">
            <v>37886589</v>
          </cell>
          <cell r="Z3">
            <v>38699276</v>
          </cell>
          <cell r="AA3">
            <v>39438860</v>
          </cell>
          <cell r="AB3">
            <v>39479624</v>
          </cell>
          <cell r="AC3">
            <v>38740994</v>
          </cell>
          <cell r="AD3">
            <v>40703566</v>
          </cell>
          <cell r="AE3">
            <v>39943418</v>
          </cell>
          <cell r="AF3">
            <v>42367512</v>
          </cell>
          <cell r="AG3">
            <v>40048000</v>
          </cell>
          <cell r="AH3">
            <v>40674325</v>
          </cell>
          <cell r="AI3">
            <v>42601359</v>
          </cell>
          <cell r="AJ3">
            <v>40433921</v>
          </cell>
          <cell r="AK3">
            <v>44809410</v>
          </cell>
          <cell r="AL3">
            <v>43163717</v>
          </cell>
          <cell r="AM3">
            <v>44653708</v>
          </cell>
          <cell r="AN3">
            <v>47236810</v>
          </cell>
        </row>
        <row r="4">
          <cell r="A4" t="str">
            <v>TRx</v>
          </cell>
          <cell r="B4" t="str">
            <v>TEVA PHARM USA</v>
          </cell>
          <cell r="C4" t="str">
            <v>BRANDED GENERIC</v>
          </cell>
          <cell r="E4">
            <v>5132118</v>
          </cell>
          <cell r="F4">
            <v>5689171</v>
          </cell>
          <cell r="G4">
            <v>5250260</v>
          </cell>
          <cell r="H4">
            <v>5088664</v>
          </cell>
          <cell r="I4">
            <v>5435678</v>
          </cell>
          <cell r="J4">
            <v>5216379</v>
          </cell>
          <cell r="K4">
            <v>5386195</v>
          </cell>
          <cell r="L4">
            <v>5366740</v>
          </cell>
          <cell r="M4">
            <v>5410651</v>
          </cell>
          <cell r="N4">
            <v>5301269</v>
          </cell>
          <cell r="O4">
            <v>5424184</v>
          </cell>
          <cell r="P4">
            <v>5418079</v>
          </cell>
          <cell r="Q4">
            <v>5058818</v>
          </cell>
          <cell r="R4">
            <v>5621201</v>
          </cell>
          <cell r="S4">
            <v>5204656</v>
          </cell>
          <cell r="T4">
            <v>5387290</v>
          </cell>
          <cell r="U4">
            <v>5171847</v>
          </cell>
          <cell r="V4">
            <v>4858449</v>
          </cell>
          <cell r="W4">
            <v>5266300</v>
          </cell>
          <cell r="X4">
            <v>5205622</v>
          </cell>
          <cell r="Y4">
            <v>5465852</v>
          </cell>
          <cell r="Z4">
            <v>5563996</v>
          </cell>
          <cell r="AA4">
            <v>5653551</v>
          </cell>
          <cell r="AB4">
            <v>5689606</v>
          </cell>
          <cell r="AC4">
            <v>5428214</v>
          </cell>
          <cell r="AD4">
            <v>5681221</v>
          </cell>
          <cell r="AE4">
            <v>5332512</v>
          </cell>
          <cell r="AF4">
            <v>5472555</v>
          </cell>
          <cell r="AG4">
            <v>5022755</v>
          </cell>
          <cell r="AH4">
            <v>5042254</v>
          </cell>
          <cell r="AI4">
            <v>5366064</v>
          </cell>
          <cell r="AJ4">
            <v>4968717</v>
          </cell>
          <cell r="AK4">
            <v>5359472</v>
          </cell>
          <cell r="AL4">
            <v>5115187</v>
          </cell>
          <cell r="AM4">
            <v>5302687</v>
          </cell>
          <cell r="AN4">
            <v>5774674</v>
          </cell>
        </row>
        <row r="5">
          <cell r="A5" t="str">
            <v>TRx</v>
          </cell>
          <cell r="B5" t="str">
            <v>TEVA PHARM USA</v>
          </cell>
          <cell r="C5" t="str">
            <v>OTHER</v>
          </cell>
          <cell r="E5">
            <v>476496</v>
          </cell>
          <cell r="F5">
            <v>500653</v>
          </cell>
          <cell r="G5">
            <v>442797</v>
          </cell>
          <cell r="H5">
            <v>411142</v>
          </cell>
          <cell r="I5">
            <v>415351</v>
          </cell>
          <cell r="J5">
            <v>391876</v>
          </cell>
          <cell r="K5">
            <v>388033</v>
          </cell>
          <cell r="L5">
            <v>375886</v>
          </cell>
          <cell r="M5">
            <v>363919</v>
          </cell>
          <cell r="N5">
            <v>356455</v>
          </cell>
          <cell r="O5">
            <v>357318</v>
          </cell>
          <cell r="P5">
            <v>345454</v>
          </cell>
          <cell r="Q5">
            <v>317698</v>
          </cell>
          <cell r="R5">
            <v>343360</v>
          </cell>
          <cell r="S5">
            <v>304625</v>
          </cell>
          <cell r="T5">
            <v>301307</v>
          </cell>
          <cell r="U5">
            <v>292797</v>
          </cell>
          <cell r="V5">
            <v>273011</v>
          </cell>
          <cell r="W5">
            <v>284418</v>
          </cell>
          <cell r="X5">
            <v>255439</v>
          </cell>
          <cell r="Y5">
            <v>251708</v>
          </cell>
          <cell r="Z5">
            <v>247149</v>
          </cell>
          <cell r="AA5">
            <v>254620</v>
          </cell>
          <cell r="AB5">
            <v>256933</v>
          </cell>
          <cell r="AC5">
            <v>244410</v>
          </cell>
          <cell r="AD5">
            <v>252549</v>
          </cell>
          <cell r="AE5">
            <v>237224</v>
          </cell>
          <cell r="AF5">
            <v>239167</v>
          </cell>
          <cell r="AG5">
            <v>223610</v>
          </cell>
          <cell r="AH5">
            <v>227542</v>
          </cell>
          <cell r="AI5">
            <v>230259</v>
          </cell>
          <cell r="AJ5">
            <v>207239</v>
          </cell>
          <cell r="AK5">
            <v>229521</v>
          </cell>
          <cell r="AL5">
            <v>218114</v>
          </cell>
          <cell r="AM5">
            <v>218960</v>
          </cell>
          <cell r="AN5">
            <v>231705</v>
          </cell>
        </row>
        <row r="6">
          <cell r="A6" t="str">
            <v>Sales</v>
          </cell>
          <cell r="B6" t="str">
            <v>TEVA PHARM USA</v>
          </cell>
          <cell r="C6" t="str">
            <v>BRAND</v>
          </cell>
          <cell r="E6">
            <v>301220175</v>
          </cell>
          <cell r="F6">
            <v>392588845</v>
          </cell>
          <cell r="G6">
            <v>318453821</v>
          </cell>
          <cell r="H6">
            <v>331400761</v>
          </cell>
          <cell r="I6">
            <v>455249783</v>
          </cell>
          <cell r="J6">
            <v>366102105</v>
          </cell>
          <cell r="K6">
            <v>379852856</v>
          </cell>
          <cell r="L6">
            <v>477070872</v>
          </cell>
          <cell r="M6">
            <v>389640938</v>
          </cell>
          <cell r="N6">
            <v>372840535</v>
          </cell>
          <cell r="O6">
            <v>485936699</v>
          </cell>
          <cell r="P6">
            <v>392542407</v>
          </cell>
          <cell r="Q6">
            <v>412818046</v>
          </cell>
          <cell r="R6">
            <v>523898084</v>
          </cell>
          <cell r="S6">
            <v>420006704</v>
          </cell>
          <cell r="T6">
            <v>432085273</v>
          </cell>
          <cell r="U6">
            <v>541753465</v>
          </cell>
          <cell r="V6">
            <v>430733576</v>
          </cell>
          <cell r="W6">
            <v>433469915</v>
          </cell>
          <cell r="X6">
            <v>534752140</v>
          </cell>
          <cell r="Y6">
            <v>445203337</v>
          </cell>
          <cell r="Z6">
            <v>438056755</v>
          </cell>
          <cell r="AA6">
            <v>573601781</v>
          </cell>
          <cell r="AB6">
            <v>443761417</v>
          </cell>
          <cell r="AC6">
            <v>470680103</v>
          </cell>
          <cell r="AD6">
            <v>608959741</v>
          </cell>
          <cell r="AE6">
            <v>432202463</v>
          </cell>
          <cell r="AF6">
            <v>410577214</v>
          </cell>
          <cell r="AG6">
            <v>504344672</v>
          </cell>
          <cell r="AH6">
            <v>407688251</v>
          </cell>
          <cell r="AI6">
            <v>410430596</v>
          </cell>
          <cell r="AJ6">
            <v>526086537</v>
          </cell>
          <cell r="AK6">
            <v>418064251</v>
          </cell>
          <cell r="AL6">
            <v>406415437</v>
          </cell>
          <cell r="AM6">
            <v>532258315</v>
          </cell>
          <cell r="AN6">
            <v>410510745</v>
          </cell>
        </row>
        <row r="7">
          <cell r="A7" t="str">
            <v>Sales</v>
          </cell>
          <cell r="B7" t="str">
            <v>TEVA PHARM USA</v>
          </cell>
          <cell r="C7" t="str">
            <v>GENERIC</v>
          </cell>
          <cell r="E7">
            <v>620578137</v>
          </cell>
          <cell r="F7">
            <v>767722176</v>
          </cell>
          <cell r="G7">
            <v>660850040</v>
          </cell>
          <cell r="H7">
            <v>657701700</v>
          </cell>
          <cell r="I7">
            <v>761615564</v>
          </cell>
          <cell r="J7">
            <v>687128540</v>
          </cell>
          <cell r="K7">
            <v>665930595</v>
          </cell>
          <cell r="L7">
            <v>891174145</v>
          </cell>
          <cell r="M7">
            <v>703514638</v>
          </cell>
          <cell r="N7">
            <v>639963009</v>
          </cell>
          <cell r="O7">
            <v>756198118</v>
          </cell>
          <cell r="P7">
            <v>633669483</v>
          </cell>
          <cell r="Q7">
            <v>606112540</v>
          </cell>
          <cell r="R7">
            <v>748657362</v>
          </cell>
          <cell r="S7">
            <v>547836759</v>
          </cell>
          <cell r="T7">
            <v>525903226</v>
          </cell>
          <cell r="U7">
            <v>529380268</v>
          </cell>
          <cell r="V7">
            <v>379283437</v>
          </cell>
          <cell r="W7">
            <v>388235477</v>
          </cell>
          <cell r="X7">
            <v>532570261</v>
          </cell>
          <cell r="Y7">
            <v>506251764</v>
          </cell>
          <cell r="Z7">
            <v>478358902</v>
          </cell>
          <cell r="AA7">
            <v>654903349</v>
          </cell>
          <cell r="AB7">
            <v>498516585</v>
          </cell>
          <cell r="AC7">
            <v>536531685</v>
          </cell>
          <cell r="AD7">
            <v>712220612</v>
          </cell>
          <cell r="AE7">
            <v>666014041</v>
          </cell>
          <cell r="AF7">
            <v>575746296</v>
          </cell>
          <cell r="AG7">
            <v>662842605</v>
          </cell>
          <cell r="AH7">
            <v>523531338</v>
          </cell>
          <cell r="AI7">
            <v>589689770</v>
          </cell>
          <cell r="AJ7">
            <v>692594324</v>
          </cell>
          <cell r="AK7">
            <v>533533165</v>
          </cell>
          <cell r="AL7">
            <v>573618776</v>
          </cell>
          <cell r="AM7">
            <v>741271663</v>
          </cell>
          <cell r="AN7">
            <v>577208777</v>
          </cell>
        </row>
        <row r="8">
          <cell r="A8" t="str">
            <v>Sales</v>
          </cell>
          <cell r="B8" t="str">
            <v>TEVA PHARM USA</v>
          </cell>
          <cell r="C8" t="str">
            <v>BRANDED GENERIC</v>
          </cell>
          <cell r="E8">
            <v>257258989</v>
          </cell>
          <cell r="F8">
            <v>329009725</v>
          </cell>
          <cell r="G8">
            <v>255530475</v>
          </cell>
          <cell r="H8">
            <v>258673394</v>
          </cell>
          <cell r="I8">
            <v>341514930</v>
          </cell>
          <cell r="J8">
            <v>245675352</v>
          </cell>
          <cell r="K8">
            <v>262311586</v>
          </cell>
          <cell r="L8">
            <v>327789163</v>
          </cell>
          <cell r="M8">
            <v>263545416</v>
          </cell>
          <cell r="N8">
            <v>262490775</v>
          </cell>
          <cell r="O8">
            <v>322282632</v>
          </cell>
          <cell r="P8">
            <v>268797597</v>
          </cell>
          <cell r="Q8">
            <v>272745955</v>
          </cell>
          <cell r="R8">
            <v>360704288</v>
          </cell>
          <cell r="S8">
            <v>286300662</v>
          </cell>
          <cell r="T8">
            <v>283033340</v>
          </cell>
          <cell r="U8">
            <v>313109997</v>
          </cell>
          <cell r="V8">
            <v>238630865</v>
          </cell>
          <cell r="W8">
            <v>248286917</v>
          </cell>
          <cell r="X8">
            <v>357814261</v>
          </cell>
          <cell r="Y8">
            <v>249925175</v>
          </cell>
          <cell r="Z8">
            <v>263419852</v>
          </cell>
          <cell r="AA8">
            <v>360608551</v>
          </cell>
          <cell r="AB8">
            <v>258999977</v>
          </cell>
          <cell r="AC8">
            <v>259019880</v>
          </cell>
          <cell r="AD8">
            <v>399965582</v>
          </cell>
          <cell r="AE8">
            <v>247677679</v>
          </cell>
          <cell r="AF8">
            <v>243764082</v>
          </cell>
          <cell r="AG8">
            <v>329139547</v>
          </cell>
          <cell r="AH8">
            <v>220903865</v>
          </cell>
          <cell r="AI8">
            <v>230770743</v>
          </cell>
          <cell r="AJ8">
            <v>368770666</v>
          </cell>
          <cell r="AK8">
            <v>240805604</v>
          </cell>
          <cell r="AL8">
            <v>234068451</v>
          </cell>
          <cell r="AM8">
            <v>364502866</v>
          </cell>
          <cell r="AN8">
            <v>265547586</v>
          </cell>
        </row>
        <row r="9">
          <cell r="A9" t="str">
            <v>Sales</v>
          </cell>
          <cell r="B9" t="str">
            <v>TEVA PHARM USA</v>
          </cell>
          <cell r="C9" t="str">
            <v>OTHER</v>
          </cell>
          <cell r="E9">
            <v>790318</v>
          </cell>
          <cell r="F9">
            <v>861890</v>
          </cell>
          <cell r="G9">
            <v>619316</v>
          </cell>
          <cell r="H9">
            <v>557705</v>
          </cell>
          <cell r="I9">
            <v>573322</v>
          </cell>
          <cell r="J9">
            <v>453296</v>
          </cell>
          <cell r="K9">
            <v>453439</v>
          </cell>
          <cell r="L9">
            <v>531485</v>
          </cell>
          <cell r="M9">
            <v>486793</v>
          </cell>
          <cell r="N9">
            <v>464130</v>
          </cell>
          <cell r="O9">
            <v>557830</v>
          </cell>
          <cell r="P9">
            <v>432756</v>
          </cell>
          <cell r="Q9">
            <v>420339</v>
          </cell>
          <cell r="R9">
            <v>534116</v>
          </cell>
          <cell r="S9">
            <v>430003</v>
          </cell>
          <cell r="T9">
            <v>413998</v>
          </cell>
          <cell r="U9">
            <v>516206</v>
          </cell>
          <cell r="V9">
            <v>397032</v>
          </cell>
          <cell r="W9">
            <v>404502</v>
          </cell>
          <cell r="X9">
            <v>500086</v>
          </cell>
          <cell r="Y9">
            <v>402358</v>
          </cell>
          <cell r="Z9">
            <v>387949</v>
          </cell>
          <cell r="AA9">
            <v>568438</v>
          </cell>
          <cell r="AB9">
            <v>427839</v>
          </cell>
          <cell r="AC9">
            <v>398135</v>
          </cell>
          <cell r="AD9">
            <v>476604</v>
          </cell>
          <cell r="AE9">
            <v>402781</v>
          </cell>
          <cell r="AF9">
            <v>363434</v>
          </cell>
          <cell r="AG9">
            <v>442074</v>
          </cell>
          <cell r="AH9">
            <v>328048</v>
          </cell>
          <cell r="AI9">
            <v>329306</v>
          </cell>
          <cell r="AJ9">
            <v>396656</v>
          </cell>
          <cell r="AK9">
            <v>361191</v>
          </cell>
          <cell r="AL9">
            <v>351906</v>
          </cell>
          <cell r="AM9">
            <v>492144</v>
          </cell>
          <cell r="AN9">
            <v>360185</v>
          </cell>
        </row>
        <row r="11">
          <cell r="A11" t="str">
            <v>TRx</v>
          </cell>
          <cell r="B11" t="str">
            <v>TRx</v>
          </cell>
          <cell r="G11">
            <v>53433003</v>
          </cell>
          <cell r="H11">
            <v>52592276</v>
          </cell>
          <cell r="I11">
            <v>54067873</v>
          </cell>
          <cell r="J11">
            <v>52418557</v>
          </cell>
          <cell r="K11">
            <v>52657158</v>
          </cell>
          <cell r="L11">
            <v>52517788</v>
          </cell>
          <cell r="M11">
            <v>53305449</v>
          </cell>
          <cell r="N11">
            <v>53675125</v>
          </cell>
          <cell r="O11">
            <v>54834233</v>
          </cell>
          <cell r="P11">
            <v>53187449</v>
          </cell>
          <cell r="Q11">
            <v>49602719</v>
          </cell>
          <cell r="R11">
            <v>52881027</v>
          </cell>
          <cell r="S11">
            <v>46393608</v>
          </cell>
          <cell r="T11">
            <v>47010939</v>
          </cell>
          <cell r="U11">
            <v>44477286</v>
          </cell>
          <cell r="V11">
            <v>41370177</v>
          </cell>
          <cell r="W11">
            <v>44043551</v>
          </cell>
          <cell r="X11">
            <v>42874150</v>
          </cell>
          <cell r="Y11">
            <v>43604149</v>
          </cell>
          <cell r="Z11">
            <v>44510421</v>
          </cell>
          <cell r="AA11">
            <v>45347031</v>
          </cell>
          <cell r="AB11">
            <v>45426163</v>
          </cell>
          <cell r="AC11">
            <v>44413618</v>
          </cell>
          <cell r="AD11">
            <v>46637336</v>
          </cell>
          <cell r="AE11">
            <v>45513154</v>
          </cell>
          <cell r="AF11">
            <v>48079234</v>
          </cell>
          <cell r="AG11">
            <v>45294365</v>
          </cell>
          <cell r="AH11">
            <v>45944121</v>
          </cell>
          <cell r="AI11">
            <v>48197682</v>
          </cell>
          <cell r="AJ11">
            <v>45609877</v>
          </cell>
          <cell r="AK11">
            <v>50398403</v>
          </cell>
          <cell r="AL11">
            <v>48497018</v>
          </cell>
          <cell r="AM11">
            <v>50175355</v>
          </cell>
          <cell r="AN11">
            <v>53243189</v>
          </cell>
        </row>
        <row r="12">
          <cell r="A12" t="str">
            <v>Sales</v>
          </cell>
          <cell r="B12" t="str">
            <v>Sales</v>
          </cell>
          <cell r="G12">
            <v>916999831</v>
          </cell>
          <cell r="H12">
            <v>916932799</v>
          </cell>
          <cell r="I12">
            <v>1103703816</v>
          </cell>
          <cell r="J12">
            <v>933257188</v>
          </cell>
          <cell r="K12">
            <v>928695620</v>
          </cell>
          <cell r="L12">
            <v>1219494793</v>
          </cell>
          <cell r="M12">
            <v>967546847</v>
          </cell>
          <cell r="N12">
            <v>902917914</v>
          </cell>
          <cell r="O12">
            <v>1079038580</v>
          </cell>
          <cell r="P12">
            <v>902899836</v>
          </cell>
          <cell r="Q12">
            <v>879278834</v>
          </cell>
          <cell r="R12">
            <v>1109895766</v>
          </cell>
          <cell r="S12">
            <v>834567424</v>
          </cell>
          <cell r="T12">
            <v>809350564</v>
          </cell>
          <cell r="U12">
            <v>843006471</v>
          </cell>
          <cell r="V12">
            <v>618311334</v>
          </cell>
          <cell r="W12">
            <v>636926896</v>
          </cell>
          <cell r="X12">
            <v>890884608</v>
          </cell>
          <cell r="Y12">
            <v>756579297</v>
          </cell>
          <cell r="Z12">
            <v>742166703</v>
          </cell>
          <cell r="AA12">
            <v>1016080338</v>
          </cell>
          <cell r="AB12">
            <v>757944401</v>
          </cell>
          <cell r="AC12">
            <v>795949700</v>
          </cell>
          <cell r="AD12">
            <v>1112662798</v>
          </cell>
          <cell r="AE12">
            <v>914094501</v>
          </cell>
          <cell r="AF12">
            <v>819873812</v>
          </cell>
          <cell r="AG12">
            <v>992424226</v>
          </cell>
          <cell r="AH12">
            <v>744763251</v>
          </cell>
          <cell r="AI12">
            <v>820789819</v>
          </cell>
          <cell r="AJ12">
            <v>1061761646</v>
          </cell>
          <cell r="AK12">
            <v>774699960</v>
          </cell>
          <cell r="AL12">
            <v>808039133</v>
          </cell>
          <cell r="AM12">
            <v>1106266673</v>
          </cell>
          <cell r="AN12">
            <v>843116548</v>
          </cell>
        </row>
        <row r="13">
          <cell r="AN13">
            <v>9.884782221179611E-2</v>
          </cell>
        </row>
        <row r="14">
          <cell r="A14" t="str">
            <v>TRx</v>
          </cell>
          <cell r="B14" t="str">
            <v>TRx</v>
          </cell>
          <cell r="S14">
            <v>-0.13174245512646932</v>
          </cell>
          <cell r="T14">
            <v>-0.10612465222079381</v>
          </cell>
          <cell r="U14">
            <v>-0.17738051208339567</v>
          </cell>
          <cell r="V14">
            <v>-0.21077230340392616</v>
          </cell>
          <cell r="W14">
            <v>-0.16357903326267631</v>
          </cell>
          <cell r="X14">
            <v>-0.18362612682773316</v>
          </cell>
          <cell r="Y14">
            <v>-0.18199452742626743</v>
          </cell>
          <cell r="Z14">
            <v>-0.17074397125297802</v>
          </cell>
          <cell r="AA14">
            <v>-0.1730160427337426</v>
          </cell>
          <cell r="AB14">
            <v>-0.14592326095579433</v>
          </cell>
          <cell r="AC14">
            <v>-0.10461323702839753</v>
          </cell>
          <cell r="AD14">
            <v>-0.11807053217782626</v>
          </cell>
          <cell r="AE14">
            <v>-1.897791609568289E-2</v>
          </cell>
          <cell r="AF14">
            <v>2.2724391869730631E-2</v>
          </cell>
          <cell r="AG14">
            <v>1.8370702744767264E-2</v>
          </cell>
          <cell r="AH14">
            <v>0.11056138338494415</v>
          </cell>
          <cell r="AI14">
            <v>9.4318711949451961E-2</v>
          </cell>
          <cell r="AJ14">
            <v>6.3808308736149844E-2</v>
          </cell>
          <cell r="AK14">
            <v>0.15581668615984223</v>
          </cell>
          <cell r="AL14">
            <v>8.956547501539025E-2</v>
          </cell>
          <cell r="AM14">
            <v>0.10647497517533178</v>
          </cell>
          <cell r="AN14">
            <v>0.17208202242394988</v>
          </cell>
        </row>
        <row r="15">
          <cell r="A15" t="str">
            <v>Sales</v>
          </cell>
          <cell r="B15" t="str">
            <v>IMS Sales</v>
          </cell>
          <cell r="S15">
            <v>-8.9893590176681304E-2</v>
          </cell>
          <cell r="T15">
            <v>-0.11732837468277757</v>
          </cell>
          <cell r="U15">
            <v>-0.23620226841727254</v>
          </cell>
          <cell r="V15">
            <v>-0.33746951863819985</v>
          </cell>
          <cell r="W15">
            <v>-0.31417045339354566</v>
          </cell>
          <cell r="X15">
            <v>-0.26946419688402889</v>
          </cell>
          <cell r="Y15">
            <v>-0.21804375742025439</v>
          </cell>
          <cell r="Z15">
            <v>-0.17803524385495806</v>
          </cell>
          <cell r="AA15">
            <v>-5.8346608885847306E-2</v>
          </cell>
          <cell r="AB15">
            <v>-0.16054431424218352</v>
          </cell>
          <cell r="AC15">
            <v>-9.4769862275565719E-2</v>
          </cell>
          <cell r="AD15">
            <v>2.4930557307847323E-3</v>
          </cell>
          <cell r="AE15">
            <v>9.5291374564842934E-2</v>
          </cell>
          <cell r="AF15">
            <v>1.3002088919283228E-2</v>
          </cell>
          <cell r="AG15">
            <v>0.17724390042078331</v>
          </cell>
          <cell r="AH15">
            <v>0.20451172418586139</v>
          </cell>
          <cell r="AI15">
            <v>0.28867194046080913</v>
          </cell>
          <cell r="AJ15">
            <v>0.19180602792499934</v>
          </cell>
          <cell r="AK15">
            <v>2.3950778288346353E-2</v>
          </cell>
          <cell r="AL15">
            <v>8.8756919077249474E-2</v>
          </cell>
          <cell r="AM15">
            <v>8.8759059325484113E-2</v>
          </cell>
          <cell r="AN15">
            <v>0.1123725525086372</v>
          </cell>
        </row>
        <row r="17">
          <cell r="A17" t="str">
            <v>Adj. sales</v>
          </cell>
        </row>
        <row r="18">
          <cell r="A18" t="str">
            <v>Sales</v>
          </cell>
          <cell r="B18" t="str">
            <v>Sequential</v>
          </cell>
          <cell r="AN18">
            <v>-0.23787223408473768</v>
          </cell>
        </row>
        <row r="21">
          <cell r="A21" t="str">
            <v>TRx</v>
          </cell>
          <cell r="B21" t="str">
            <v>Sequential</v>
          </cell>
          <cell r="AN21">
            <v>6.1142248021962109E-2</v>
          </cell>
        </row>
      </sheetData>
      <sheetData sheetId="22" refreshError="1"/>
      <sheetData sheetId="23" refreshError="1"/>
      <sheetData sheetId="24" refreshError="1">
        <row r="1">
          <cell r="A1" t="str">
            <v>Total Valeant</v>
          </cell>
        </row>
        <row r="2">
          <cell r="Q2">
            <v>0</v>
          </cell>
          <cell r="R2">
            <v>1</v>
          </cell>
          <cell r="S2">
            <v>2</v>
          </cell>
          <cell r="T2">
            <v>3</v>
          </cell>
          <cell r="U2">
            <v>4</v>
          </cell>
          <cell r="V2">
            <v>5</v>
          </cell>
          <cell r="W2">
            <v>6</v>
          </cell>
          <cell r="X2">
            <v>7</v>
          </cell>
          <cell r="Y2">
            <v>8</v>
          </cell>
          <cell r="Z2">
            <v>9</v>
          </cell>
          <cell r="AA2">
            <v>10</v>
          </cell>
          <cell r="AB2">
            <v>11</v>
          </cell>
          <cell r="AC2">
            <v>12</v>
          </cell>
          <cell r="AD2">
            <v>13</v>
          </cell>
          <cell r="AE2">
            <v>14</v>
          </cell>
          <cell r="AF2">
            <v>15</v>
          </cell>
          <cell r="AG2">
            <v>16</v>
          </cell>
          <cell r="AH2">
            <v>17</v>
          </cell>
          <cell r="AI2">
            <v>18</v>
          </cell>
          <cell r="AJ2">
            <v>19</v>
          </cell>
          <cell r="AK2">
            <v>20</v>
          </cell>
          <cell r="AL2">
            <v>21</v>
          </cell>
          <cell r="AM2">
            <v>22</v>
          </cell>
        </row>
        <row r="3">
          <cell r="A3" t="str">
            <v>Metrics</v>
          </cell>
          <cell r="B3" t="str">
            <v>Corporation</v>
          </cell>
          <cell r="C3" t="str">
            <v>Last 36 Months</v>
          </cell>
          <cell r="D3">
            <v>40210</v>
          </cell>
          <cell r="E3">
            <v>40238</v>
          </cell>
          <cell r="F3">
            <v>40269</v>
          </cell>
          <cell r="G3">
            <v>40299</v>
          </cell>
          <cell r="H3">
            <v>40330</v>
          </cell>
          <cell r="I3">
            <v>40360</v>
          </cell>
          <cell r="J3">
            <v>40391</v>
          </cell>
          <cell r="K3">
            <v>40422</v>
          </cell>
          <cell r="L3">
            <v>40452</v>
          </cell>
          <cell r="M3">
            <v>40483</v>
          </cell>
          <cell r="N3">
            <v>40513</v>
          </cell>
          <cell r="O3">
            <v>40544</v>
          </cell>
          <cell r="P3">
            <v>40575</v>
          </cell>
          <cell r="Q3">
            <v>40603</v>
          </cell>
          <cell r="R3">
            <v>40634</v>
          </cell>
          <cell r="S3">
            <v>40664</v>
          </cell>
          <cell r="T3">
            <v>40695</v>
          </cell>
          <cell r="U3">
            <v>40725</v>
          </cell>
          <cell r="V3">
            <v>40756</v>
          </cell>
          <cell r="W3">
            <v>40787</v>
          </cell>
          <cell r="X3">
            <v>40817</v>
          </cell>
          <cell r="Y3">
            <v>40848</v>
          </cell>
          <cell r="Z3">
            <v>40878</v>
          </cell>
          <cell r="AA3">
            <v>40909</v>
          </cell>
          <cell r="AB3">
            <v>40940</v>
          </cell>
          <cell r="AC3">
            <v>40969</v>
          </cell>
          <cell r="AD3">
            <v>41000</v>
          </cell>
          <cell r="AE3">
            <v>41030</v>
          </cell>
          <cell r="AF3">
            <v>41061</v>
          </cell>
          <cell r="AG3">
            <v>41091</v>
          </cell>
          <cell r="AH3">
            <v>41122</v>
          </cell>
          <cell r="AI3">
            <v>41153</v>
          </cell>
          <cell r="AJ3">
            <v>41183</v>
          </cell>
          <cell r="AK3">
            <v>41214</v>
          </cell>
          <cell r="AL3">
            <v>41244</v>
          </cell>
          <cell r="AM3">
            <v>41275</v>
          </cell>
        </row>
        <row r="5">
          <cell r="A5" t="str">
            <v>TRx</v>
          </cell>
          <cell r="B5" t="str">
            <v>VALEANT CORP</v>
          </cell>
          <cell r="D5">
            <v>594506</v>
          </cell>
          <cell r="E5">
            <v>678576</v>
          </cell>
          <cell r="F5">
            <v>628765</v>
          </cell>
          <cell r="G5">
            <v>602343</v>
          </cell>
          <cell r="H5">
            <v>638828</v>
          </cell>
          <cell r="I5">
            <v>615283</v>
          </cell>
          <cell r="J5">
            <v>655286</v>
          </cell>
          <cell r="K5">
            <v>615725</v>
          </cell>
          <cell r="L5">
            <v>622124</v>
          </cell>
          <cell r="M5">
            <v>646402</v>
          </cell>
          <cell r="N5">
            <v>678359</v>
          </cell>
          <cell r="O5">
            <v>629648</v>
          </cell>
          <cell r="P5">
            <v>568307</v>
          </cell>
          <cell r="Q5">
            <v>650572</v>
          </cell>
          <cell r="R5">
            <v>576150</v>
          </cell>
          <cell r="S5">
            <v>590190</v>
          </cell>
          <cell r="T5">
            <v>597397</v>
          </cell>
          <cell r="U5">
            <v>554049</v>
          </cell>
          <cell r="V5">
            <v>627688</v>
          </cell>
          <cell r="W5">
            <v>575388</v>
          </cell>
          <cell r="X5">
            <v>575189</v>
          </cell>
          <cell r="Y5">
            <v>581859</v>
          </cell>
          <cell r="Z5">
            <v>599478</v>
          </cell>
          <cell r="AA5">
            <v>563864</v>
          </cell>
          <cell r="AB5">
            <v>525201</v>
          </cell>
          <cell r="AC5">
            <v>543280</v>
          </cell>
          <cell r="AD5">
            <v>507571</v>
          </cell>
          <cell r="AE5">
            <v>535813</v>
          </cell>
          <cell r="AF5">
            <v>525293</v>
          </cell>
          <cell r="AG5">
            <v>509487</v>
          </cell>
          <cell r="AH5">
            <v>543244</v>
          </cell>
          <cell r="AI5">
            <v>468585</v>
          </cell>
          <cell r="AJ5">
            <v>523878</v>
          </cell>
          <cell r="AK5">
            <v>499028</v>
          </cell>
          <cell r="AL5">
            <v>499855</v>
          </cell>
          <cell r="AM5">
            <v>525808</v>
          </cell>
        </row>
        <row r="6">
          <cell r="A6" t="str">
            <v>Sales</v>
          </cell>
          <cell r="B6" t="str">
            <v>VALEANT CORP</v>
          </cell>
          <cell r="D6">
            <v>117435085</v>
          </cell>
          <cell r="E6">
            <v>148579466</v>
          </cell>
          <cell r="F6">
            <v>113732310</v>
          </cell>
          <cell r="G6">
            <v>114902984</v>
          </cell>
          <cell r="H6">
            <v>145752739</v>
          </cell>
          <cell r="I6">
            <v>114627644</v>
          </cell>
          <cell r="J6">
            <v>121015784</v>
          </cell>
          <cell r="K6">
            <v>143542963</v>
          </cell>
          <cell r="L6">
            <v>115400615</v>
          </cell>
          <cell r="M6">
            <v>117669099</v>
          </cell>
          <cell r="N6">
            <v>152382816</v>
          </cell>
          <cell r="O6">
            <v>123519474</v>
          </cell>
          <cell r="P6">
            <v>120515150</v>
          </cell>
          <cell r="Q6">
            <v>154840538</v>
          </cell>
          <cell r="R6">
            <v>115636846</v>
          </cell>
          <cell r="S6">
            <v>117753149</v>
          </cell>
          <cell r="T6">
            <v>150389300</v>
          </cell>
          <cell r="U6">
            <v>118636522</v>
          </cell>
          <cell r="V6">
            <v>124029225</v>
          </cell>
          <cell r="W6">
            <v>154007651</v>
          </cell>
          <cell r="X6">
            <v>124224334</v>
          </cell>
          <cell r="Y6">
            <v>125862889</v>
          </cell>
          <cell r="Z6">
            <v>164002752</v>
          </cell>
          <cell r="AA6">
            <v>130760905</v>
          </cell>
          <cell r="AB6">
            <v>128919654</v>
          </cell>
          <cell r="AC6">
            <v>160266415</v>
          </cell>
          <cell r="AD6">
            <v>120704582</v>
          </cell>
          <cell r="AE6">
            <v>121414151</v>
          </cell>
          <cell r="AF6">
            <v>150760078</v>
          </cell>
          <cell r="AG6">
            <v>117280930</v>
          </cell>
          <cell r="AH6">
            <v>119314122</v>
          </cell>
          <cell r="AI6">
            <v>158503014</v>
          </cell>
          <cell r="AJ6">
            <v>139526517</v>
          </cell>
          <cell r="AK6">
            <v>137124125</v>
          </cell>
          <cell r="AL6">
            <v>180108016</v>
          </cell>
          <cell r="AM6">
            <v>156333553</v>
          </cell>
        </row>
        <row r="7">
          <cell r="AK7">
            <v>8.9472251030246142E-2</v>
          </cell>
          <cell r="AL7">
            <v>9.8201181404565796E-2</v>
          </cell>
          <cell r="AM7">
            <v>0.19556799488348608</v>
          </cell>
        </row>
        <row r="8">
          <cell r="A8" t="str">
            <v>3-month rollin</v>
          </cell>
        </row>
        <row r="9">
          <cell r="A9" t="str">
            <v>TRx</v>
          </cell>
          <cell r="F9">
            <v>1901847</v>
          </cell>
          <cell r="G9">
            <v>1909684</v>
          </cell>
          <cell r="H9">
            <v>1869936</v>
          </cell>
          <cell r="I9">
            <v>1856454</v>
          </cell>
          <cell r="J9">
            <v>1909397</v>
          </cell>
          <cell r="K9">
            <v>1886294</v>
          </cell>
          <cell r="L9">
            <v>1893135</v>
          </cell>
          <cell r="M9">
            <v>1884251</v>
          </cell>
          <cell r="N9">
            <v>1946885</v>
          </cell>
          <cell r="O9">
            <v>1954409</v>
          </cell>
          <cell r="P9">
            <v>1876314</v>
          </cell>
          <cell r="Q9">
            <v>1848527</v>
          </cell>
          <cell r="R9">
            <v>1795029</v>
          </cell>
          <cell r="S9">
            <v>1816912</v>
          </cell>
          <cell r="T9">
            <v>1763737</v>
          </cell>
          <cell r="U9">
            <v>1741636</v>
          </cell>
          <cell r="V9">
            <v>1779134</v>
          </cell>
          <cell r="W9">
            <v>1757125</v>
          </cell>
          <cell r="X9">
            <v>1778265</v>
          </cell>
          <cell r="Y9">
            <v>1732436</v>
          </cell>
          <cell r="Z9">
            <v>1756526</v>
          </cell>
          <cell r="AA9">
            <v>1745201</v>
          </cell>
          <cell r="AB9">
            <v>1688543</v>
          </cell>
          <cell r="AC9">
            <v>1632345</v>
          </cell>
          <cell r="AD9">
            <v>1576052</v>
          </cell>
          <cell r="AE9">
            <v>1586664</v>
          </cell>
          <cell r="AF9">
            <v>1568677</v>
          </cell>
          <cell r="AG9">
            <v>1570593</v>
          </cell>
          <cell r="AH9">
            <v>1578024</v>
          </cell>
          <cell r="AI9">
            <v>1521316</v>
          </cell>
          <cell r="AJ9">
            <v>1535707</v>
          </cell>
          <cell r="AK9">
            <v>1491491</v>
          </cell>
          <cell r="AL9">
            <v>1522761</v>
          </cell>
          <cell r="AM9">
            <v>1524691</v>
          </cell>
        </row>
        <row r="10">
          <cell r="A10" t="str">
            <v>Sales</v>
          </cell>
          <cell r="F10">
            <v>379746861</v>
          </cell>
          <cell r="G10">
            <v>377214760</v>
          </cell>
          <cell r="H10">
            <v>374388033</v>
          </cell>
          <cell r="I10">
            <v>375283367</v>
          </cell>
          <cell r="J10">
            <v>381396167</v>
          </cell>
          <cell r="K10">
            <v>379186391</v>
          </cell>
          <cell r="L10">
            <v>379959362</v>
          </cell>
          <cell r="M10">
            <v>376612677</v>
          </cell>
          <cell r="N10">
            <v>385452530</v>
          </cell>
          <cell r="O10">
            <v>393571389</v>
          </cell>
          <cell r="P10">
            <v>396417440</v>
          </cell>
          <cell r="Q10">
            <v>398875162</v>
          </cell>
          <cell r="R10">
            <v>390992534</v>
          </cell>
          <cell r="S10">
            <v>388230533</v>
          </cell>
          <cell r="T10">
            <v>383779295</v>
          </cell>
          <cell r="U10">
            <v>386778971</v>
          </cell>
          <cell r="V10">
            <v>393055047</v>
          </cell>
          <cell r="W10">
            <v>396673398</v>
          </cell>
          <cell r="X10">
            <v>402261210</v>
          </cell>
          <cell r="Y10">
            <v>404094874</v>
          </cell>
          <cell r="Z10">
            <v>414089975</v>
          </cell>
          <cell r="AA10">
            <v>420626546</v>
          </cell>
          <cell r="AB10">
            <v>423683311</v>
          </cell>
          <cell r="AC10">
            <v>419946974</v>
          </cell>
          <cell r="AD10">
            <v>409890651</v>
          </cell>
          <cell r="AE10">
            <v>402385148</v>
          </cell>
          <cell r="AF10">
            <v>392878811</v>
          </cell>
          <cell r="AG10">
            <v>389455159</v>
          </cell>
          <cell r="AH10">
            <v>387355130</v>
          </cell>
          <cell r="AI10">
            <v>395098066</v>
          </cell>
          <cell r="AJ10">
            <v>417343653</v>
          </cell>
          <cell r="AK10">
            <v>435153656</v>
          </cell>
          <cell r="AL10">
            <v>456758658</v>
          </cell>
          <cell r="AM10">
            <v>473565694</v>
          </cell>
        </row>
        <row r="12">
          <cell r="A12" t="str">
            <v>YOY</v>
          </cell>
        </row>
        <row r="13">
          <cell r="A13" t="str">
            <v>Pro forma TRx</v>
          </cell>
          <cell r="R13">
            <v>-5.6165401317771591E-2</v>
          </cell>
          <cell r="S13">
            <v>-4.8579765029188038E-2</v>
          </cell>
          <cell r="T13">
            <v>-5.6792852803518423E-2</v>
          </cell>
          <cell r="U13">
            <v>-6.1848017780133491E-2</v>
          </cell>
          <cell r="V13">
            <v>-6.8222061729436012E-2</v>
          </cell>
          <cell r="W13">
            <v>-6.8477660428331921E-2</v>
          </cell>
          <cell r="X13">
            <v>-6.0677130790989575E-2</v>
          </cell>
          <cell r="Y13">
            <v>-8.0570476014076631E-2</v>
          </cell>
          <cell r="Z13">
            <v>-9.7776191197733842E-2</v>
          </cell>
          <cell r="AA13">
            <v>-0.10704412433630828</v>
          </cell>
          <cell r="AB13">
            <v>-0.10007440119297728</v>
          </cell>
          <cell r="AC13">
            <v>-0.11694825122922192</v>
          </cell>
          <cell r="AD13">
            <v>-0.12199078677837516</v>
          </cell>
          <cell r="AE13">
            <v>-0.1267249046734239</v>
          </cell>
          <cell r="AF13">
            <v>-0.11059472018787386</v>
          </cell>
          <cell r="AG13">
            <v>-9.8208236393827364E-2</v>
          </cell>
          <cell r="AH13">
            <v>-0.11303814102816312</v>
          </cell>
          <cell r="AI13">
            <v>-0.13420160773991607</v>
          </cell>
          <cell r="AJ13">
            <v>-0.136401492465971</v>
          </cell>
          <cell r="AK13">
            <v>-0.1390787307583079</v>
          </cell>
          <cell r="AL13">
            <v>-0.13308371182663958</v>
          </cell>
          <cell r="AM13">
            <v>-0.12635220814106796</v>
          </cell>
          <cell r="AN13" t="str">
            <v>down</v>
          </cell>
        </row>
        <row r="14">
          <cell r="A14" t="str">
            <v>Pro forma IMS sales dollars</v>
          </cell>
          <cell r="R14">
            <v>2.9613603573671154E-2</v>
          </cell>
          <cell r="S14">
            <v>2.9202921433933327E-2</v>
          </cell>
          <cell r="T14">
            <v>2.508430070466483E-2</v>
          </cell>
          <cell r="U14">
            <v>3.0631797225375124E-2</v>
          </cell>
          <cell r="V14">
            <v>3.0568949058158656E-2</v>
          </cell>
          <cell r="W14">
            <v>4.6117179875266201E-2</v>
          </cell>
          <cell r="X14">
            <v>5.8695350688582337E-2</v>
          </cell>
          <cell r="Y14">
            <v>7.2972044432800587E-2</v>
          </cell>
          <cell r="Z14">
            <v>7.4295646729832132E-2</v>
          </cell>
          <cell r="AA14">
            <v>6.8742692574129238E-2</v>
          </cell>
          <cell r="AB14">
            <v>6.8780705006318499E-2</v>
          </cell>
          <cell r="AC14">
            <v>5.2828087601002327E-2</v>
          </cell>
          <cell r="AD14">
            <v>4.833370296528483E-2</v>
          </cell>
          <cell r="AE14">
            <v>3.6459303936303256E-2</v>
          </cell>
          <cell r="AF14">
            <v>2.3710283797357956E-2</v>
          </cell>
          <cell r="AG14">
            <v>6.9191662439165302E-3</v>
          </cell>
          <cell r="AH14">
            <v>-1.4501574381259652E-2</v>
          </cell>
          <cell r="AI14">
            <v>-3.9713578171430841E-3</v>
          </cell>
          <cell r="AJ14">
            <v>3.7494152120707946E-2</v>
          </cell>
          <cell r="AK14">
            <v>7.6860123694615368E-2</v>
          </cell>
          <cell r="AL14">
            <v>0.10304205746589257</v>
          </cell>
          <cell r="AM14">
            <v>0.12585783874895995</v>
          </cell>
          <cell r="AN14" t="str">
            <v>up</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SLC BRL"/>
      <sheetName val="SLC USD"/>
      <sheetName val="AGRO BRL"/>
      <sheetName val="AGRO USD"/>
    </sheetNames>
    <sheetDataSet>
      <sheetData sheetId="0"/>
      <sheetData sheetId="1"/>
      <sheetData sheetId="2">
        <row r="1">
          <cell r="B1" t="str">
            <v>SLCE3-BR</v>
          </cell>
          <cell r="C1">
            <v>180264</v>
          </cell>
          <cell r="E1" t="str">
            <v>SLCE3 (base 100)</v>
          </cell>
          <cell r="F1" t="str">
            <v>Ibovespa (base 100)</v>
          </cell>
          <cell r="H1" t="str">
            <v>Soybean (USD/bu)</v>
          </cell>
        </row>
        <row r="2">
          <cell r="A2">
            <v>40239</v>
          </cell>
          <cell r="B2">
            <v>8.6978480000000005</v>
          </cell>
          <cell r="C2">
            <v>38034.375</v>
          </cell>
          <cell r="E2">
            <v>100</v>
          </cell>
          <cell r="F2">
            <v>100</v>
          </cell>
          <cell r="H2">
            <v>9.5425000000000004</v>
          </cell>
        </row>
        <row r="3">
          <cell r="A3">
            <v>40240</v>
          </cell>
          <cell r="B3">
            <v>8.5409050000000004</v>
          </cell>
          <cell r="C3">
            <v>38032.805</v>
          </cell>
          <cell r="E3">
            <v>98.19561114427384</v>
          </cell>
          <cell r="F3">
            <v>99.995872155122839</v>
          </cell>
          <cell r="H3">
            <v>9.5449999999999999</v>
          </cell>
        </row>
        <row r="4">
          <cell r="A4">
            <v>40241</v>
          </cell>
          <cell r="B4">
            <v>8.573264</v>
          </cell>
          <cell r="C4">
            <v>37875.792999999998</v>
          </cell>
          <cell r="E4">
            <v>98.567645698108308</v>
          </cell>
          <cell r="F4">
            <v>99.58305611699943</v>
          </cell>
          <cell r="H4">
            <v>9.3249999999999993</v>
          </cell>
        </row>
        <row r="5">
          <cell r="A5">
            <v>40242</v>
          </cell>
          <cell r="B5">
            <v>8.7179059999999993</v>
          </cell>
          <cell r="C5">
            <v>38722.406000000003</v>
          </cell>
          <cell r="E5">
            <v>100.23060876667422</v>
          </cell>
          <cell r="F5">
            <v>101.80897148960646</v>
          </cell>
          <cell r="H5">
            <v>9.3475000000000001</v>
          </cell>
        </row>
        <row r="6">
          <cell r="A6">
            <v>40243</v>
          </cell>
          <cell r="B6">
            <v>8.7179059999999993</v>
          </cell>
          <cell r="C6">
            <v>38722.406000000003</v>
          </cell>
          <cell r="E6">
            <v>100.23060876667422</v>
          </cell>
          <cell r="F6">
            <v>101.80897148960646</v>
          </cell>
          <cell r="H6">
            <v>9.3475000000000001</v>
          </cell>
        </row>
        <row r="7">
          <cell r="A7">
            <v>40244</v>
          </cell>
          <cell r="B7">
            <v>8.7179059999999993</v>
          </cell>
          <cell r="C7">
            <v>38722.406000000003</v>
          </cell>
          <cell r="E7">
            <v>100.23060876667422</v>
          </cell>
          <cell r="F7">
            <v>101.80897148960646</v>
          </cell>
          <cell r="H7">
            <v>9.3475000000000001</v>
          </cell>
        </row>
        <row r="8">
          <cell r="A8">
            <v>40245</v>
          </cell>
          <cell r="B8">
            <v>8.7530409999999996</v>
          </cell>
          <cell r="C8">
            <v>38354.241999999998</v>
          </cell>
          <cell r="E8">
            <v>100.63455926109538</v>
          </cell>
          <cell r="F8">
            <v>100.84099449511132</v>
          </cell>
          <cell r="H8">
            <v>9.4049999999999994</v>
          </cell>
        </row>
        <row r="9">
          <cell r="A9">
            <v>40246</v>
          </cell>
          <cell r="B9">
            <v>8.7851409999999994</v>
          </cell>
          <cell r="C9">
            <v>38808.78</v>
          </cell>
          <cell r="E9">
            <v>101.00361606687078</v>
          </cell>
          <cell r="F9">
            <v>102.03606605866405</v>
          </cell>
          <cell r="H9">
            <v>9.4149999999999991</v>
          </cell>
        </row>
        <row r="10">
          <cell r="A10">
            <v>40247</v>
          </cell>
          <cell r="B10">
            <v>8.9391789999999993</v>
          </cell>
          <cell r="C10">
            <v>39592.239999999998</v>
          </cell>
          <cell r="E10">
            <v>102.77460585652909</v>
          </cell>
          <cell r="F10">
            <v>104.09593952838713</v>
          </cell>
          <cell r="H10">
            <v>9.52</v>
          </cell>
        </row>
        <row r="11">
          <cell r="A11">
            <v>40248</v>
          </cell>
          <cell r="B11">
            <v>8.4614519999999995</v>
          </cell>
          <cell r="C11">
            <v>39500.684000000001</v>
          </cell>
          <cell r="E11">
            <v>97.282132315947564</v>
          </cell>
          <cell r="F11">
            <v>103.85522044203435</v>
          </cell>
          <cell r="H11">
            <v>9.2550000000000008</v>
          </cell>
        </row>
        <row r="12">
          <cell r="A12">
            <v>40249</v>
          </cell>
          <cell r="B12">
            <v>8.2724639999999994</v>
          </cell>
          <cell r="C12">
            <v>39262.43</v>
          </cell>
          <cell r="E12">
            <v>95.109318994767435</v>
          </cell>
          <cell r="F12">
            <v>103.22880289212063</v>
          </cell>
          <cell r="H12">
            <v>9.26</v>
          </cell>
        </row>
        <row r="13">
          <cell r="A13">
            <v>40250</v>
          </cell>
          <cell r="B13">
            <v>8.2724639999999994</v>
          </cell>
          <cell r="C13">
            <v>39262.43</v>
          </cell>
          <cell r="E13">
            <v>95.109318994767435</v>
          </cell>
          <cell r="F13">
            <v>103.22880289212063</v>
          </cell>
          <cell r="H13">
            <v>9.26</v>
          </cell>
        </row>
        <row r="14">
          <cell r="A14">
            <v>40251</v>
          </cell>
          <cell r="B14">
            <v>8.2724639999999994</v>
          </cell>
          <cell r="C14">
            <v>39262.43</v>
          </cell>
          <cell r="E14">
            <v>95.109318994767435</v>
          </cell>
          <cell r="F14">
            <v>103.22880289212063</v>
          </cell>
          <cell r="H14">
            <v>9.26</v>
          </cell>
        </row>
        <row r="15">
          <cell r="A15">
            <v>40252</v>
          </cell>
          <cell r="B15">
            <v>8.0305605</v>
          </cell>
          <cell r="C15">
            <v>39062.675999999999</v>
          </cell>
          <cell r="E15">
            <v>92.328131050347167</v>
          </cell>
          <cell r="F15">
            <v>102.70360956371702</v>
          </cell>
          <cell r="H15">
            <v>9.3000000000000007</v>
          </cell>
        </row>
        <row r="16">
          <cell r="A16">
            <v>40253</v>
          </cell>
          <cell r="B16">
            <v>8.3477560000000004</v>
          </cell>
          <cell r="C16">
            <v>39691.402000000002</v>
          </cell>
          <cell r="E16">
            <v>95.974958403503948</v>
          </cell>
          <cell r="F16">
            <v>104.35665631418946</v>
          </cell>
          <cell r="H16">
            <v>9.4499999999999993</v>
          </cell>
        </row>
        <row r="17">
          <cell r="A17">
            <v>40254</v>
          </cell>
          <cell r="B17">
            <v>8.2122729999999997</v>
          </cell>
          <cell r="C17">
            <v>39488.707000000002</v>
          </cell>
          <cell r="E17">
            <v>94.417297244099913</v>
          </cell>
          <cell r="F17">
            <v>103.82373050694274</v>
          </cell>
          <cell r="H17">
            <v>9.59</v>
          </cell>
        </row>
        <row r="18">
          <cell r="A18">
            <v>40255</v>
          </cell>
          <cell r="B18">
            <v>8.1575640000000007</v>
          </cell>
          <cell r="C18">
            <v>38942.495999999999</v>
          </cell>
          <cell r="E18">
            <v>93.788302577833051</v>
          </cell>
          <cell r="F18">
            <v>102.38763224057186</v>
          </cell>
          <cell r="H18">
            <v>9.5950000000000006</v>
          </cell>
        </row>
        <row r="19">
          <cell r="A19">
            <v>40256</v>
          </cell>
          <cell r="B19">
            <v>8.3076139999999992</v>
          </cell>
          <cell r="C19">
            <v>38273.402000000002</v>
          </cell>
          <cell r="E19">
            <v>95.513441945639883</v>
          </cell>
          <cell r="F19">
            <v>100.62844992194562</v>
          </cell>
          <cell r="H19">
            <v>9.6174999999999997</v>
          </cell>
        </row>
        <row r="20">
          <cell r="A20">
            <v>40257</v>
          </cell>
          <cell r="B20">
            <v>8.3076139999999992</v>
          </cell>
          <cell r="C20">
            <v>38273.402000000002</v>
          </cell>
          <cell r="E20">
            <v>95.513441945639883</v>
          </cell>
          <cell r="F20">
            <v>100.62844992194562</v>
          </cell>
          <cell r="H20">
            <v>9.6174999999999997</v>
          </cell>
        </row>
        <row r="21">
          <cell r="A21">
            <v>40258</v>
          </cell>
          <cell r="B21">
            <v>8.3076139999999992</v>
          </cell>
          <cell r="C21">
            <v>38273.402000000002</v>
          </cell>
          <cell r="E21">
            <v>95.513441945639883</v>
          </cell>
          <cell r="F21">
            <v>100.62844992194562</v>
          </cell>
          <cell r="H21">
            <v>9.6174999999999997</v>
          </cell>
        </row>
        <row r="22">
          <cell r="A22">
            <v>40259</v>
          </cell>
          <cell r="B22">
            <v>8.4151539999999994</v>
          </cell>
          <cell r="C22">
            <v>38299.063000000002</v>
          </cell>
          <cell r="E22">
            <v>96.749839730471251</v>
          </cell>
          <cell r="F22">
            <v>100.69591783748255</v>
          </cell>
          <cell r="H22">
            <v>9.6850000000000005</v>
          </cell>
        </row>
        <row r="23">
          <cell r="A23">
            <v>40260</v>
          </cell>
          <cell r="B23">
            <v>8.6093270000000004</v>
          </cell>
          <cell r="C23">
            <v>38916.805</v>
          </cell>
          <cell r="E23">
            <v>98.982265498316366</v>
          </cell>
          <cell r="F23">
            <v>102.32008544901817</v>
          </cell>
          <cell r="H23">
            <v>9.68</v>
          </cell>
        </row>
        <row r="24">
          <cell r="A24">
            <v>40261</v>
          </cell>
          <cell r="B24">
            <v>8.5877219999999994</v>
          </cell>
          <cell r="C24">
            <v>38529.241999999998</v>
          </cell>
          <cell r="E24">
            <v>98.733870722965023</v>
          </cell>
          <cell r="F24">
            <v>101.30110459288473</v>
          </cell>
          <cell r="H24">
            <v>9.6</v>
          </cell>
        </row>
        <row r="25">
          <cell r="A25">
            <v>40262</v>
          </cell>
          <cell r="B25">
            <v>8.5886849999999999</v>
          </cell>
          <cell r="C25">
            <v>37924.120000000003</v>
          </cell>
          <cell r="E25">
            <v>98.744942427138298</v>
          </cell>
          <cell r="F25">
            <v>99.710117492399974</v>
          </cell>
          <cell r="H25">
            <v>9.4250000000000007</v>
          </cell>
        </row>
        <row r="26">
          <cell r="A26">
            <v>40263</v>
          </cell>
          <cell r="B26">
            <v>8.3191469999999992</v>
          </cell>
          <cell r="C26">
            <v>37714.925999999999</v>
          </cell>
          <cell r="E26">
            <v>95.646037962493708</v>
          </cell>
          <cell r="F26">
            <v>99.160104510722206</v>
          </cell>
          <cell r="H26">
            <v>9.52</v>
          </cell>
        </row>
        <row r="27">
          <cell r="A27">
            <v>40264</v>
          </cell>
          <cell r="B27">
            <v>8.3191469999999992</v>
          </cell>
          <cell r="C27">
            <v>37714.925999999999</v>
          </cell>
          <cell r="E27">
            <v>95.646037962493708</v>
          </cell>
          <cell r="F27">
            <v>99.160104510722206</v>
          </cell>
          <cell r="H27">
            <v>9.52</v>
          </cell>
        </row>
        <row r="28">
          <cell r="A28">
            <v>40265</v>
          </cell>
          <cell r="B28">
            <v>8.3191469999999992</v>
          </cell>
          <cell r="C28">
            <v>37714.925999999999</v>
          </cell>
          <cell r="E28">
            <v>95.646037962493708</v>
          </cell>
          <cell r="F28">
            <v>99.160104510722206</v>
          </cell>
          <cell r="H28">
            <v>9.52</v>
          </cell>
        </row>
        <row r="29">
          <cell r="A29">
            <v>40266</v>
          </cell>
          <cell r="B29">
            <v>8.4210530000000006</v>
          </cell>
          <cell r="C29">
            <v>38645.733999999997</v>
          </cell>
          <cell r="E29">
            <v>96.817661104217962</v>
          </cell>
          <cell r="F29">
            <v>101.6073854243694</v>
          </cell>
          <cell r="H29">
            <v>9.6750000000000007</v>
          </cell>
        </row>
        <row r="30">
          <cell r="A30">
            <v>40267</v>
          </cell>
          <cell r="B30">
            <v>8.2063570000000006</v>
          </cell>
          <cell r="C30">
            <v>38975.78</v>
          </cell>
          <cell r="E30">
            <v>94.349280419708421</v>
          </cell>
          <cell r="F30">
            <v>102.47514255196779</v>
          </cell>
          <cell r="H30">
            <v>9.74</v>
          </cell>
        </row>
        <row r="31">
          <cell r="A31">
            <v>40268</v>
          </cell>
          <cell r="B31">
            <v>8.1470269999999996</v>
          </cell>
          <cell r="C31">
            <v>39430.457000000002</v>
          </cell>
          <cell r="E31">
            <v>93.667157669345329</v>
          </cell>
          <cell r="F31">
            <v>103.67057957439816</v>
          </cell>
          <cell r="H31">
            <v>9.41</v>
          </cell>
        </row>
        <row r="32">
          <cell r="A32">
            <v>40269</v>
          </cell>
          <cell r="B32">
            <v>8.0269069999999996</v>
          </cell>
          <cell r="C32">
            <v>40211.605000000003</v>
          </cell>
          <cell r="E32">
            <v>92.286126407359603</v>
          </cell>
          <cell r="F32">
            <v>105.72437433242956</v>
          </cell>
          <cell r="H32">
            <v>9.42</v>
          </cell>
        </row>
        <row r="33">
          <cell r="A33">
            <v>40270</v>
          </cell>
          <cell r="B33">
            <v>8.0269069999999996</v>
          </cell>
          <cell r="C33">
            <v>40211.605000000003</v>
          </cell>
          <cell r="E33">
            <v>92.286126407359603</v>
          </cell>
          <cell r="F33">
            <v>105.72437433242956</v>
          </cell>
          <cell r="H33">
            <v>9.42</v>
          </cell>
        </row>
        <row r="34">
          <cell r="A34">
            <v>40271</v>
          </cell>
          <cell r="B34">
            <v>8.0269069999999996</v>
          </cell>
          <cell r="C34">
            <v>40211.605000000003</v>
          </cell>
          <cell r="E34">
            <v>92.286126407359603</v>
          </cell>
          <cell r="F34">
            <v>105.72437433242956</v>
          </cell>
          <cell r="H34">
            <v>9.42</v>
          </cell>
        </row>
        <row r="35">
          <cell r="A35">
            <v>40272</v>
          </cell>
          <cell r="B35">
            <v>8.0269069999999996</v>
          </cell>
          <cell r="C35">
            <v>40211.605000000003</v>
          </cell>
          <cell r="E35">
            <v>92.286126407359603</v>
          </cell>
          <cell r="F35">
            <v>105.72437433242956</v>
          </cell>
          <cell r="H35">
            <v>9.42</v>
          </cell>
        </row>
        <row r="36">
          <cell r="A36">
            <v>40273</v>
          </cell>
          <cell r="B36">
            <v>8.0147790000000008</v>
          </cell>
          <cell r="C36">
            <v>40522.769999999997</v>
          </cell>
          <cell r="E36">
            <v>92.146689617937682</v>
          </cell>
          <cell r="F36">
            <v>106.54248952427901</v>
          </cell>
          <cell r="H36">
            <v>9.36</v>
          </cell>
        </row>
        <row r="37">
          <cell r="A37">
            <v>40274</v>
          </cell>
          <cell r="B37">
            <v>8.1572370000000003</v>
          </cell>
          <cell r="C37">
            <v>40386.074000000001</v>
          </cell>
          <cell r="E37">
            <v>93.784543027194772</v>
          </cell>
          <cell r="F37">
            <v>106.18308832470626</v>
          </cell>
          <cell r="H37">
            <v>9.4450000000000003</v>
          </cell>
        </row>
        <row r="38">
          <cell r="A38">
            <v>40275</v>
          </cell>
          <cell r="B38">
            <v>8.1360740000000007</v>
          </cell>
          <cell r="C38">
            <v>40137.741999999998</v>
          </cell>
          <cell r="E38">
            <v>93.541229968608334</v>
          </cell>
          <cell r="F38">
            <v>105.5301736915619</v>
          </cell>
          <cell r="H38">
            <v>9.5250000000000004</v>
          </cell>
        </row>
        <row r="39">
          <cell r="A39">
            <v>40276</v>
          </cell>
          <cell r="B39">
            <v>7.9878920000000004</v>
          </cell>
          <cell r="C39">
            <v>40239.233999999997</v>
          </cell>
          <cell r="E39">
            <v>91.837567177536329</v>
          </cell>
          <cell r="F39">
            <v>105.797016514666</v>
          </cell>
          <cell r="H39">
            <v>9.4649999999999999</v>
          </cell>
        </row>
        <row r="40">
          <cell r="A40">
            <v>40277</v>
          </cell>
          <cell r="B40">
            <v>8.0599710000000009</v>
          </cell>
          <cell r="C40">
            <v>40253.226999999999</v>
          </cell>
          <cell r="E40">
            <v>92.666266414405044</v>
          </cell>
          <cell r="F40">
            <v>105.83380691808398</v>
          </cell>
          <cell r="H40">
            <v>9.5225000000000009</v>
          </cell>
        </row>
        <row r="41">
          <cell r="A41">
            <v>40278</v>
          </cell>
          <cell r="B41">
            <v>8.0599710000000009</v>
          </cell>
          <cell r="C41">
            <v>40253.226999999999</v>
          </cell>
          <cell r="E41">
            <v>92.666266414405044</v>
          </cell>
          <cell r="F41">
            <v>105.83380691808398</v>
          </cell>
          <cell r="H41">
            <v>9.5225000000000009</v>
          </cell>
        </row>
        <row r="42">
          <cell r="A42">
            <v>40279</v>
          </cell>
          <cell r="B42">
            <v>8.0599710000000009</v>
          </cell>
          <cell r="C42">
            <v>40253.226999999999</v>
          </cell>
          <cell r="E42">
            <v>92.666266414405044</v>
          </cell>
          <cell r="F42">
            <v>105.83380691808398</v>
          </cell>
          <cell r="H42">
            <v>9.5225000000000009</v>
          </cell>
        </row>
        <row r="43">
          <cell r="A43">
            <v>40280</v>
          </cell>
          <cell r="B43">
            <v>7.9601990000000002</v>
          </cell>
          <cell r="C43">
            <v>40150.31</v>
          </cell>
          <cell r="E43">
            <v>91.519178077151949</v>
          </cell>
          <cell r="F43">
            <v>105.56321748418371</v>
          </cell>
          <cell r="H43">
            <v>9.6</v>
          </cell>
        </row>
        <row r="44">
          <cell r="A44">
            <v>40281</v>
          </cell>
          <cell r="B44">
            <v>8.0129110000000008</v>
          </cell>
          <cell r="C44">
            <v>40088.565999999999</v>
          </cell>
          <cell r="E44">
            <v>92.125213041202841</v>
          </cell>
          <cell r="F44">
            <v>105.40088012488702</v>
          </cell>
          <cell r="H44">
            <v>9.68</v>
          </cell>
        </row>
        <row r="45">
          <cell r="A45">
            <v>40282</v>
          </cell>
          <cell r="B45">
            <v>8.4808489999999992</v>
          </cell>
          <cell r="C45">
            <v>40760.207000000002</v>
          </cell>
          <cell r="E45">
            <v>97.505141501667978</v>
          </cell>
          <cell r="F45">
            <v>107.1667590173363</v>
          </cell>
          <cell r="H45">
            <v>9.69</v>
          </cell>
        </row>
        <row r="46">
          <cell r="A46">
            <v>40283</v>
          </cell>
          <cell r="B46">
            <v>8.5459770000000006</v>
          </cell>
          <cell r="C46">
            <v>40531.233999999997</v>
          </cell>
          <cell r="E46">
            <v>98.253924419005713</v>
          </cell>
          <cell r="F46">
            <v>106.5647430778079</v>
          </cell>
          <cell r="H46">
            <v>9.84</v>
          </cell>
        </row>
        <row r="47">
          <cell r="A47">
            <v>40284</v>
          </cell>
          <cell r="B47">
            <v>8.3913689999999992</v>
          </cell>
          <cell r="C47">
            <v>39628.582000000002</v>
          </cell>
          <cell r="E47">
            <v>96.476381284198098</v>
          </cell>
          <cell r="F47">
            <v>104.19148993509162</v>
          </cell>
          <cell r="H47">
            <v>9.8524999999999991</v>
          </cell>
        </row>
        <row r="48">
          <cell r="A48">
            <v>40285</v>
          </cell>
          <cell r="B48">
            <v>8.3913689999999992</v>
          </cell>
          <cell r="C48">
            <v>39628.582000000002</v>
          </cell>
          <cell r="E48">
            <v>96.476381284198098</v>
          </cell>
          <cell r="F48">
            <v>104.19148993509162</v>
          </cell>
          <cell r="H48">
            <v>9.8524999999999991</v>
          </cell>
        </row>
        <row r="49">
          <cell r="A49">
            <v>40286</v>
          </cell>
          <cell r="B49">
            <v>8.3913689999999992</v>
          </cell>
          <cell r="C49">
            <v>39628.582000000002</v>
          </cell>
          <cell r="E49">
            <v>96.476381284198098</v>
          </cell>
          <cell r="F49">
            <v>104.19148993509162</v>
          </cell>
          <cell r="H49">
            <v>9.8524999999999991</v>
          </cell>
        </row>
        <row r="50">
          <cell r="A50">
            <v>40287</v>
          </cell>
          <cell r="B50">
            <v>8.4777100000000001</v>
          </cell>
          <cell r="C50">
            <v>39314.714999999997</v>
          </cell>
          <cell r="E50">
            <v>97.469052114959936</v>
          </cell>
          <cell r="F50">
            <v>103.3662706433325</v>
          </cell>
          <cell r="H50">
            <v>9.7675000000000001</v>
          </cell>
        </row>
        <row r="51">
          <cell r="A51">
            <v>40288</v>
          </cell>
          <cell r="B51">
            <v>8.6231519999999993</v>
          </cell>
          <cell r="C51">
            <v>39585.656000000003</v>
          </cell>
          <cell r="E51">
            <v>99.141212860928334</v>
          </cell>
          <cell r="F51">
            <v>104.07862887190863</v>
          </cell>
          <cell r="H51">
            <v>9.84</v>
          </cell>
        </row>
        <row r="52">
          <cell r="A52">
            <v>40289</v>
          </cell>
          <cell r="B52">
            <v>8.6231519999999993</v>
          </cell>
          <cell r="C52">
            <v>39585.656000000003</v>
          </cell>
          <cell r="E52">
            <v>99.141212860928334</v>
          </cell>
          <cell r="F52">
            <v>104.07862887190863</v>
          </cell>
          <cell r="H52">
            <v>9.9550000000000001</v>
          </cell>
        </row>
        <row r="53">
          <cell r="A53">
            <v>40290</v>
          </cell>
          <cell r="B53">
            <v>8.8662419999999997</v>
          </cell>
          <cell r="C53">
            <v>39284.589999999997</v>
          </cell>
          <cell r="E53">
            <v>101.93604211064621</v>
          </cell>
          <cell r="F53">
            <v>103.28706597650151</v>
          </cell>
          <cell r="H53">
            <v>10.0425</v>
          </cell>
        </row>
        <row r="54">
          <cell r="A54">
            <v>40291</v>
          </cell>
          <cell r="B54">
            <v>8.8520690000000002</v>
          </cell>
          <cell r="C54">
            <v>39442.483999999997</v>
          </cell>
          <cell r="E54">
            <v>101.77309375836414</v>
          </cell>
          <cell r="F54">
            <v>103.7022009695177</v>
          </cell>
          <cell r="H54">
            <v>10</v>
          </cell>
        </row>
        <row r="55">
          <cell r="A55">
            <v>40292</v>
          </cell>
          <cell r="B55">
            <v>8.8520690000000002</v>
          </cell>
          <cell r="C55">
            <v>39442.483999999997</v>
          </cell>
          <cell r="E55">
            <v>101.77309375836414</v>
          </cell>
          <cell r="F55">
            <v>103.7022009695177</v>
          </cell>
          <cell r="H55">
            <v>10</v>
          </cell>
        </row>
        <row r="56">
          <cell r="A56">
            <v>40293</v>
          </cell>
          <cell r="B56">
            <v>8.8520690000000002</v>
          </cell>
          <cell r="C56">
            <v>39442.483999999997</v>
          </cell>
          <cell r="E56">
            <v>101.77309375836414</v>
          </cell>
          <cell r="F56">
            <v>103.7022009695177</v>
          </cell>
          <cell r="H56">
            <v>10</v>
          </cell>
        </row>
        <row r="57">
          <cell r="A57">
            <v>40294</v>
          </cell>
          <cell r="B57">
            <v>9.0755330000000001</v>
          </cell>
          <cell r="C57">
            <v>39485.129999999997</v>
          </cell>
          <cell r="E57">
            <v>104.3422809872051</v>
          </cell>
          <cell r="F57">
            <v>103.81432585654424</v>
          </cell>
          <cell r="H57">
            <v>9.9875000000000007</v>
          </cell>
        </row>
        <row r="58">
          <cell r="A58">
            <v>40295</v>
          </cell>
          <cell r="B58">
            <v>9.1293170000000003</v>
          </cell>
          <cell r="C58">
            <v>37973.792999999998</v>
          </cell>
          <cell r="E58">
            <v>104.96064083897534</v>
          </cell>
          <cell r="F58">
            <v>99.840717771752523</v>
          </cell>
          <cell r="H58">
            <v>9.8275000000000006</v>
          </cell>
        </row>
        <row r="59">
          <cell r="A59">
            <v>40296</v>
          </cell>
          <cell r="B59">
            <v>9.2737459999999992</v>
          </cell>
          <cell r="C59">
            <v>37923.199999999997</v>
          </cell>
          <cell r="E59">
            <v>106.62115502593284</v>
          </cell>
          <cell r="F59">
            <v>99.707698627885961</v>
          </cell>
          <cell r="H59">
            <v>9.8275000000000006</v>
          </cell>
        </row>
        <row r="60">
          <cell r="A60">
            <v>40297</v>
          </cell>
          <cell r="B60">
            <v>9.5268350000000002</v>
          </cell>
          <cell r="C60">
            <v>39273.24</v>
          </cell>
          <cell r="E60">
            <v>109.53094374608523</v>
          </cell>
          <cell r="F60">
            <v>103.25722455016022</v>
          </cell>
          <cell r="H60">
            <v>9.8574999999999999</v>
          </cell>
        </row>
        <row r="61">
          <cell r="A61">
            <v>40298</v>
          </cell>
          <cell r="B61">
            <v>9.5623269999999998</v>
          </cell>
          <cell r="C61">
            <v>39017.61</v>
          </cell>
          <cell r="E61">
            <v>109.93899870404724</v>
          </cell>
          <cell r="F61">
            <v>102.58512201133843</v>
          </cell>
          <cell r="H61">
            <v>9.8949999999999996</v>
          </cell>
        </row>
        <row r="62">
          <cell r="A62">
            <v>40299</v>
          </cell>
          <cell r="B62">
            <v>9.5623269999999998</v>
          </cell>
          <cell r="C62">
            <v>39017.61</v>
          </cell>
          <cell r="E62">
            <v>109.93899870404724</v>
          </cell>
          <cell r="F62">
            <v>102.58512201133843</v>
          </cell>
          <cell r="H62">
            <v>9.8949999999999996</v>
          </cell>
        </row>
        <row r="63">
          <cell r="A63">
            <v>40300</v>
          </cell>
          <cell r="B63">
            <v>9.5623269999999998</v>
          </cell>
          <cell r="C63">
            <v>39017.61</v>
          </cell>
          <cell r="E63">
            <v>109.93899870404724</v>
          </cell>
          <cell r="F63">
            <v>102.58512201133843</v>
          </cell>
          <cell r="H63">
            <v>9.8949999999999996</v>
          </cell>
        </row>
        <row r="64">
          <cell r="A64">
            <v>40301</v>
          </cell>
          <cell r="B64">
            <v>9.8010950000000001</v>
          </cell>
          <cell r="C64">
            <v>38696.688000000002</v>
          </cell>
          <cell r="E64">
            <v>112.68413750159809</v>
          </cell>
          <cell r="F64">
            <v>101.74135370963766</v>
          </cell>
          <cell r="H64">
            <v>9.7575000000000003</v>
          </cell>
        </row>
        <row r="65">
          <cell r="A65">
            <v>40302</v>
          </cell>
          <cell r="B65">
            <v>9.1142129999999995</v>
          </cell>
          <cell r="C65">
            <v>36952.050000000003</v>
          </cell>
          <cell r="E65">
            <v>104.78698868961609</v>
          </cell>
          <cell r="F65">
            <v>97.15435050529949</v>
          </cell>
          <cell r="H65">
            <v>9.77</v>
          </cell>
        </row>
        <row r="66">
          <cell r="A66">
            <v>40303</v>
          </cell>
          <cell r="B66">
            <v>8.893364</v>
          </cell>
          <cell r="C66">
            <v>36308.51</v>
          </cell>
          <cell r="E66">
            <v>102.24786636878456</v>
          </cell>
          <cell r="F66">
            <v>95.462354777750392</v>
          </cell>
          <cell r="H66">
            <v>9.6824999999999992</v>
          </cell>
        </row>
        <row r="67">
          <cell r="A67">
            <v>40304</v>
          </cell>
          <cell r="B67">
            <v>8.8473559999999996</v>
          </cell>
          <cell r="C67">
            <v>35065.51</v>
          </cell>
          <cell r="E67">
            <v>101.71890794136664</v>
          </cell>
          <cell r="F67">
            <v>92.194258483279938</v>
          </cell>
          <cell r="H67">
            <v>9.4550000000000001</v>
          </cell>
        </row>
        <row r="68">
          <cell r="A68">
            <v>40305</v>
          </cell>
          <cell r="B68">
            <v>8.9201239999999995</v>
          </cell>
          <cell r="C68">
            <v>33988.85</v>
          </cell>
          <cell r="E68">
            <v>102.55552867789825</v>
          </cell>
          <cell r="F68">
            <v>89.363503409744467</v>
          </cell>
          <cell r="H68">
            <v>9.5124999999999993</v>
          </cell>
        </row>
        <row r="69">
          <cell r="A69">
            <v>40306</v>
          </cell>
          <cell r="B69">
            <v>8.9201239999999995</v>
          </cell>
          <cell r="C69">
            <v>33988.85</v>
          </cell>
          <cell r="E69">
            <v>102.55552867789825</v>
          </cell>
          <cell r="F69">
            <v>89.363503409744467</v>
          </cell>
          <cell r="H69">
            <v>9.5124999999999993</v>
          </cell>
        </row>
        <row r="70">
          <cell r="A70">
            <v>40307</v>
          </cell>
          <cell r="B70">
            <v>8.9201239999999995</v>
          </cell>
          <cell r="C70">
            <v>33988.85</v>
          </cell>
          <cell r="E70">
            <v>102.55552867789825</v>
          </cell>
          <cell r="F70">
            <v>89.363503409744467</v>
          </cell>
          <cell r="H70">
            <v>9.5124999999999993</v>
          </cell>
        </row>
        <row r="71">
          <cell r="A71">
            <v>40308</v>
          </cell>
          <cell r="B71">
            <v>8.9449539999999992</v>
          </cell>
          <cell r="C71">
            <v>36614.836000000003</v>
          </cell>
          <cell r="E71">
            <v>102.84100159027841</v>
          </cell>
          <cell r="F71">
            <v>96.267747268096301</v>
          </cell>
          <cell r="H71">
            <v>9.5274999999999999</v>
          </cell>
        </row>
        <row r="72">
          <cell r="A72">
            <v>40309</v>
          </cell>
          <cell r="B72">
            <v>8.7444260000000007</v>
          </cell>
          <cell r="C72">
            <v>36135.9</v>
          </cell>
          <cell r="E72">
            <v>100.53551177256719</v>
          </cell>
          <cell r="F72">
            <v>95.00852846931231</v>
          </cell>
          <cell r="H72">
            <v>9.5824999999999996</v>
          </cell>
        </row>
        <row r="73">
          <cell r="A73">
            <v>40310</v>
          </cell>
          <cell r="B73">
            <v>9.0034150000000004</v>
          </cell>
          <cell r="C73">
            <v>36817.266000000003</v>
          </cell>
          <cell r="E73">
            <v>103.51313336356303</v>
          </cell>
          <cell r="F73">
            <v>96.799976337194977</v>
          </cell>
          <cell r="H73">
            <v>9.5950000000000006</v>
          </cell>
        </row>
        <row r="74">
          <cell r="A74">
            <v>40311</v>
          </cell>
          <cell r="B74">
            <v>9.0844970000000007</v>
          </cell>
          <cell r="C74">
            <v>36557.042999999998</v>
          </cell>
          <cell r="E74">
            <v>104.44534096250015</v>
          </cell>
          <cell r="F74">
            <v>96.11579788020704</v>
          </cell>
          <cell r="H74">
            <v>9.6050000000000004</v>
          </cell>
        </row>
        <row r="75">
          <cell r="A75">
            <v>40312</v>
          </cell>
          <cell r="B75">
            <v>8.6648840000000007</v>
          </cell>
          <cell r="C75">
            <v>35335.156000000003</v>
          </cell>
          <cell r="E75">
            <v>99.621009702629891</v>
          </cell>
          <cell r="F75">
            <v>92.903211897132536</v>
          </cell>
          <cell r="H75">
            <v>9.48</v>
          </cell>
        </row>
        <row r="76">
          <cell r="A76">
            <v>40313</v>
          </cell>
          <cell r="B76">
            <v>8.6648840000000007</v>
          </cell>
          <cell r="C76">
            <v>35335.156000000003</v>
          </cell>
          <cell r="E76">
            <v>99.621009702629891</v>
          </cell>
          <cell r="F76">
            <v>92.903211897132536</v>
          </cell>
          <cell r="H76">
            <v>9.48</v>
          </cell>
        </row>
        <row r="77">
          <cell r="A77">
            <v>40314</v>
          </cell>
          <cell r="B77">
            <v>8.6648840000000007</v>
          </cell>
          <cell r="C77">
            <v>35335.156000000003</v>
          </cell>
          <cell r="E77">
            <v>99.621009702629891</v>
          </cell>
          <cell r="F77">
            <v>92.903211897132536</v>
          </cell>
          <cell r="H77">
            <v>9.48</v>
          </cell>
        </row>
        <row r="78">
          <cell r="A78">
            <v>40315</v>
          </cell>
          <cell r="B78">
            <v>8.1940910000000002</v>
          </cell>
          <cell r="C78">
            <v>34782.703000000001</v>
          </cell>
          <cell r="E78">
            <v>94.208257030934547</v>
          </cell>
          <cell r="F78">
            <v>91.450702160874215</v>
          </cell>
          <cell r="H78">
            <v>9.41</v>
          </cell>
        </row>
        <row r="79">
          <cell r="A79">
            <v>40316</v>
          </cell>
          <cell r="B79">
            <v>8.2370950000000001</v>
          </cell>
          <cell r="C79">
            <v>33861.74</v>
          </cell>
          <cell r="E79">
            <v>94.702678179706055</v>
          </cell>
          <cell r="F79">
            <v>89.029305726727458</v>
          </cell>
          <cell r="H79">
            <v>9.3949999999999996</v>
          </cell>
        </row>
        <row r="80">
          <cell r="A80">
            <v>40317</v>
          </cell>
          <cell r="B80">
            <v>7.6782849999999998</v>
          </cell>
          <cell r="C80">
            <v>32481.333999999999</v>
          </cell>
          <cell r="E80">
            <v>88.277985543090651</v>
          </cell>
          <cell r="F80">
            <v>85.399941500287568</v>
          </cell>
          <cell r="H80">
            <v>9.3849999999999998</v>
          </cell>
        </row>
        <row r="81">
          <cell r="A81">
            <v>40318</v>
          </cell>
          <cell r="B81">
            <v>6.9444439999999998</v>
          </cell>
          <cell r="C81">
            <v>30848.217000000001</v>
          </cell>
          <cell r="E81">
            <v>79.840944564678523</v>
          </cell>
          <cell r="F81">
            <v>81.106149371456752</v>
          </cell>
          <cell r="H81">
            <v>9.44</v>
          </cell>
        </row>
        <row r="82">
          <cell r="A82">
            <v>40319</v>
          </cell>
          <cell r="B82">
            <v>7.2885520000000001</v>
          </cell>
          <cell r="C82">
            <v>32176.062999999998</v>
          </cell>
          <cell r="E82">
            <v>83.797187534203871</v>
          </cell>
          <cell r="F82">
            <v>84.59732281653109</v>
          </cell>
          <cell r="H82">
            <v>9.41</v>
          </cell>
        </row>
        <row r="83">
          <cell r="A83">
            <v>40320</v>
          </cell>
          <cell r="B83">
            <v>7.2885520000000001</v>
          </cell>
          <cell r="C83">
            <v>32176.062999999998</v>
          </cell>
          <cell r="E83">
            <v>83.797187534203871</v>
          </cell>
          <cell r="F83">
            <v>84.59732281653109</v>
          </cell>
          <cell r="H83">
            <v>9.41</v>
          </cell>
        </row>
        <row r="84">
          <cell r="A84">
            <v>40321</v>
          </cell>
          <cell r="B84">
            <v>7.2885520000000001</v>
          </cell>
          <cell r="C84">
            <v>32176.062999999998</v>
          </cell>
          <cell r="E84">
            <v>83.797187534203871</v>
          </cell>
          <cell r="F84">
            <v>84.59732281653109</v>
          </cell>
          <cell r="H84">
            <v>9.41</v>
          </cell>
        </row>
        <row r="85">
          <cell r="A85">
            <v>40322</v>
          </cell>
          <cell r="B85">
            <v>7.1192856000000004</v>
          </cell>
          <cell r="C85">
            <v>32412.842000000001</v>
          </cell>
          <cell r="E85">
            <v>81.851115356350206</v>
          </cell>
          <cell r="F85">
            <v>85.219862295620743</v>
          </cell>
          <cell r="H85">
            <v>9.4049999999999994</v>
          </cell>
        </row>
        <row r="86">
          <cell r="A86">
            <v>40323</v>
          </cell>
          <cell r="B86">
            <v>6.8641996000000001</v>
          </cell>
          <cell r="C86">
            <v>31370.76</v>
          </cell>
          <cell r="E86">
            <v>78.918366933981829</v>
          </cell>
          <cell r="F86">
            <v>82.48001971900419</v>
          </cell>
          <cell r="H86">
            <v>9.3049999999999997</v>
          </cell>
        </row>
        <row r="87">
          <cell r="A87">
            <v>40324</v>
          </cell>
          <cell r="B87">
            <v>7.1762275999999998</v>
          </cell>
          <cell r="C87">
            <v>32697.934000000001</v>
          </cell>
          <cell r="E87">
            <v>82.505783039666809</v>
          </cell>
          <cell r="F87">
            <v>85.969426341303105</v>
          </cell>
          <cell r="H87">
            <v>9.3800000000000008</v>
          </cell>
        </row>
        <row r="88">
          <cell r="A88">
            <v>40325</v>
          </cell>
          <cell r="B88">
            <v>7.2765979999999999</v>
          </cell>
          <cell r="C88">
            <v>33894.74</v>
          </cell>
          <cell r="E88">
            <v>83.659751239616966</v>
          </cell>
          <cell r="F88">
            <v>89.116069345164732</v>
          </cell>
          <cell r="H88">
            <v>9.5175000000000001</v>
          </cell>
        </row>
        <row r="89">
          <cell r="A89">
            <v>40326</v>
          </cell>
          <cell r="B89">
            <v>7.6404494999999999</v>
          </cell>
          <cell r="C89">
            <v>33952.86</v>
          </cell>
          <cell r="E89">
            <v>87.842987138887679</v>
          </cell>
          <cell r="F89">
            <v>89.268878481636676</v>
          </cell>
          <cell r="H89">
            <v>9.3774999999999995</v>
          </cell>
        </row>
        <row r="90">
          <cell r="A90">
            <v>40327</v>
          </cell>
          <cell r="B90">
            <v>7.6404494999999999</v>
          </cell>
          <cell r="C90">
            <v>33952.86</v>
          </cell>
          <cell r="E90">
            <v>87.842987138887679</v>
          </cell>
          <cell r="F90">
            <v>89.268878481636676</v>
          </cell>
          <cell r="H90">
            <v>9.3774999999999995</v>
          </cell>
        </row>
        <row r="91">
          <cell r="A91">
            <v>40328</v>
          </cell>
          <cell r="B91">
            <v>7.6404494999999999</v>
          </cell>
          <cell r="C91">
            <v>33952.86</v>
          </cell>
          <cell r="E91">
            <v>87.842987138887679</v>
          </cell>
          <cell r="F91">
            <v>89.268878481636676</v>
          </cell>
          <cell r="H91">
            <v>9.3774999999999995</v>
          </cell>
        </row>
        <row r="92">
          <cell r="A92">
            <v>40329</v>
          </cell>
          <cell r="B92">
            <v>7.6404494999999999</v>
          </cell>
          <cell r="C92">
            <v>33952.86</v>
          </cell>
          <cell r="E92">
            <v>87.842987138887679</v>
          </cell>
          <cell r="F92">
            <v>89.268878481636676</v>
          </cell>
          <cell r="H92">
            <v>9.3774999999999995</v>
          </cell>
        </row>
        <row r="93">
          <cell r="A93">
            <v>40330</v>
          </cell>
          <cell r="B93">
            <v>7.4708857999999996</v>
          </cell>
          <cell r="C93">
            <v>33971.097999999998</v>
          </cell>
          <cell r="E93">
            <v>85.89349687416933</v>
          </cell>
          <cell r="F93">
            <v>89.31682984142634</v>
          </cell>
          <cell r="H93">
            <v>9.32</v>
          </cell>
        </row>
        <row r="94">
          <cell r="A94">
            <v>40331</v>
          </cell>
          <cell r="B94">
            <v>7.3950863</v>
          </cell>
          <cell r="C94">
            <v>34326.565999999999</v>
          </cell>
          <cell r="E94">
            <v>85.022022688830617</v>
          </cell>
          <cell r="F94">
            <v>90.251426505628132</v>
          </cell>
          <cell r="H94">
            <v>9.3249999999999993</v>
          </cell>
        </row>
        <row r="95">
          <cell r="A95">
            <v>40332</v>
          </cell>
          <cell r="B95">
            <v>7.4538260000000003</v>
          </cell>
          <cell r="C95">
            <v>34599.222999999998</v>
          </cell>
          <cell r="E95">
            <v>85.697358702980324</v>
          </cell>
          <cell r="F95">
            <v>90.968296442362984</v>
          </cell>
          <cell r="H95">
            <v>9.5500000000000007</v>
          </cell>
        </row>
        <row r="96">
          <cell r="A96">
            <v>40333</v>
          </cell>
          <cell r="B96">
            <v>7.6151650000000002</v>
          </cell>
          <cell r="C96">
            <v>33523.983999999997</v>
          </cell>
          <cell r="E96">
            <v>87.552288796033224</v>
          </cell>
          <cell r="F96">
            <v>88.141277462821449</v>
          </cell>
          <cell r="H96">
            <v>9.35</v>
          </cell>
        </row>
        <row r="97">
          <cell r="A97">
            <v>40334</v>
          </cell>
          <cell r="B97">
            <v>7.6151650000000002</v>
          </cell>
          <cell r="C97">
            <v>33523.983999999997</v>
          </cell>
          <cell r="E97">
            <v>87.552288796033224</v>
          </cell>
          <cell r="F97">
            <v>88.141277462821449</v>
          </cell>
          <cell r="H97">
            <v>9.35</v>
          </cell>
        </row>
        <row r="98">
          <cell r="A98">
            <v>40335</v>
          </cell>
          <cell r="B98">
            <v>7.6151650000000002</v>
          </cell>
          <cell r="C98">
            <v>33523.983999999997</v>
          </cell>
          <cell r="E98">
            <v>87.552288796033224</v>
          </cell>
          <cell r="F98">
            <v>88.141277462821449</v>
          </cell>
          <cell r="H98">
            <v>9.35</v>
          </cell>
        </row>
        <row r="99">
          <cell r="A99">
            <v>40336</v>
          </cell>
          <cell r="B99">
            <v>7.5824819999999997</v>
          </cell>
          <cell r="C99">
            <v>32716.388999999999</v>
          </cell>
          <cell r="E99">
            <v>87.176529182850743</v>
          </cell>
          <cell r="F99">
            <v>86.017948237613993</v>
          </cell>
          <cell r="H99">
            <v>9.35</v>
          </cell>
        </row>
        <row r="100">
          <cell r="A100">
            <v>40337</v>
          </cell>
          <cell r="B100">
            <v>7.5687221999999998</v>
          </cell>
          <cell r="C100">
            <v>32982.656000000003</v>
          </cell>
          <cell r="E100">
            <v>87.018331430947043</v>
          </cell>
          <cell r="F100">
            <v>86.718017582778742</v>
          </cell>
          <cell r="H100">
            <v>9.31</v>
          </cell>
        </row>
        <row r="101">
          <cell r="A101">
            <v>40338</v>
          </cell>
          <cell r="B101">
            <v>7.5980987999999998</v>
          </cell>
          <cell r="C101">
            <v>33389.605000000003</v>
          </cell>
          <cell r="E101">
            <v>87.356077043424989</v>
          </cell>
          <cell r="F101">
            <v>87.787968120943233</v>
          </cell>
          <cell r="H101">
            <v>9.4350000000000005</v>
          </cell>
        </row>
        <row r="102">
          <cell r="A102">
            <v>40339</v>
          </cell>
          <cell r="B102">
            <v>7.7956320000000003</v>
          </cell>
          <cell r="C102">
            <v>34637.438000000002</v>
          </cell>
          <cell r="E102">
            <v>89.627135355779956</v>
          </cell>
          <cell r="F102">
            <v>91.068771341713912</v>
          </cell>
          <cell r="H102">
            <v>9.35</v>
          </cell>
        </row>
        <row r="103">
          <cell r="A103">
            <v>40340</v>
          </cell>
          <cell r="B103">
            <v>7.8488854999999997</v>
          </cell>
          <cell r="C103">
            <v>35181.913999999997</v>
          </cell>
          <cell r="E103">
            <v>90.239395997722653</v>
          </cell>
          <cell r="F103">
            <v>92.500307945115438</v>
          </cell>
          <cell r="H103">
            <v>9.4625000000000004</v>
          </cell>
        </row>
        <row r="104">
          <cell r="A104">
            <v>40341</v>
          </cell>
          <cell r="B104">
            <v>7.8488854999999997</v>
          </cell>
          <cell r="C104">
            <v>35181.913999999997</v>
          </cell>
          <cell r="E104">
            <v>90.239395997722653</v>
          </cell>
          <cell r="F104">
            <v>92.500307945115438</v>
          </cell>
          <cell r="H104">
            <v>9.4625000000000004</v>
          </cell>
        </row>
        <row r="105">
          <cell r="A105">
            <v>40342</v>
          </cell>
          <cell r="B105">
            <v>7.8488854999999997</v>
          </cell>
          <cell r="C105">
            <v>35181.913999999997</v>
          </cell>
          <cell r="E105">
            <v>90.239395997722653</v>
          </cell>
          <cell r="F105">
            <v>92.500307945115438</v>
          </cell>
          <cell r="H105">
            <v>9.4625000000000004</v>
          </cell>
        </row>
        <row r="106">
          <cell r="A106">
            <v>40343</v>
          </cell>
          <cell r="B106">
            <v>7.8840709999999996</v>
          </cell>
          <cell r="C106">
            <v>35274.472999999998</v>
          </cell>
          <cell r="E106">
            <v>90.643927095529833</v>
          </cell>
          <cell r="F106">
            <v>92.743664119628619</v>
          </cell>
          <cell r="H106">
            <v>9.5150000000000006</v>
          </cell>
        </row>
        <row r="107">
          <cell r="A107">
            <v>40344</v>
          </cell>
          <cell r="B107">
            <v>7.9150524000000004</v>
          </cell>
          <cell r="C107">
            <v>35919.995999999999</v>
          </cell>
          <cell r="E107">
            <v>91.000123248877202</v>
          </cell>
          <cell r="F107">
            <v>94.44087355188563</v>
          </cell>
          <cell r="H107">
            <v>9.4949999999999992</v>
          </cell>
        </row>
        <row r="108">
          <cell r="A108">
            <v>40345</v>
          </cell>
          <cell r="B108">
            <v>7.8197001999999998</v>
          </cell>
          <cell r="C108">
            <v>36166.508000000002</v>
          </cell>
          <cell r="E108">
            <v>89.903849779853587</v>
          </cell>
          <cell r="F108">
            <v>95.089003040013154</v>
          </cell>
          <cell r="H108">
            <v>9.5775000000000006</v>
          </cell>
        </row>
        <row r="109">
          <cell r="A109">
            <v>40346</v>
          </cell>
          <cell r="B109">
            <v>7.8488536</v>
          </cell>
          <cell r="C109">
            <v>36183.726999999999</v>
          </cell>
          <cell r="E109">
            <v>90.239029240336222</v>
          </cell>
          <cell r="F109">
            <v>95.134275244433482</v>
          </cell>
          <cell r="H109">
            <v>9.52</v>
          </cell>
        </row>
        <row r="110">
          <cell r="A110">
            <v>40347</v>
          </cell>
          <cell r="B110">
            <v>7.8614926000000001</v>
          </cell>
          <cell r="C110">
            <v>36339.71</v>
          </cell>
          <cell r="E110">
            <v>90.384341046199012</v>
          </cell>
          <cell r="F110">
            <v>95.544385835181984</v>
          </cell>
          <cell r="H110">
            <v>9.61</v>
          </cell>
        </row>
        <row r="111">
          <cell r="A111">
            <v>40348</v>
          </cell>
          <cell r="B111">
            <v>7.8614926000000001</v>
          </cell>
          <cell r="C111">
            <v>36339.71</v>
          </cell>
          <cell r="E111">
            <v>90.384341046199012</v>
          </cell>
          <cell r="F111">
            <v>95.544385835181984</v>
          </cell>
          <cell r="H111">
            <v>9.61</v>
          </cell>
        </row>
        <row r="112">
          <cell r="A112">
            <v>40349</v>
          </cell>
          <cell r="B112">
            <v>7.8614926000000001</v>
          </cell>
          <cell r="C112">
            <v>36339.71</v>
          </cell>
          <cell r="E112">
            <v>90.384341046199012</v>
          </cell>
          <cell r="F112">
            <v>95.544385835181984</v>
          </cell>
          <cell r="H112">
            <v>9.61</v>
          </cell>
        </row>
        <row r="113">
          <cell r="A113">
            <v>40350</v>
          </cell>
          <cell r="B113">
            <v>8.1079550000000005</v>
          </cell>
          <cell r="C113">
            <v>36757.402000000002</v>
          </cell>
          <cell r="E113">
            <v>93.217943105007123</v>
          </cell>
          <cell r="F113">
            <v>96.642581874948647</v>
          </cell>
          <cell r="H113">
            <v>9.6325000000000003</v>
          </cell>
        </row>
        <row r="114">
          <cell r="A114">
            <v>40351</v>
          </cell>
          <cell r="B114">
            <v>8.0718770000000006</v>
          </cell>
          <cell r="C114">
            <v>36737.593999999997</v>
          </cell>
          <cell r="E114">
            <v>92.803150848347784</v>
          </cell>
          <cell r="F114">
            <v>96.590502670281808</v>
          </cell>
          <cell r="H114">
            <v>9.6549999999999994</v>
          </cell>
        </row>
        <row r="115">
          <cell r="A115">
            <v>40352</v>
          </cell>
          <cell r="B115">
            <v>7.7635864999999997</v>
          </cell>
          <cell r="C115">
            <v>36263.644999999997</v>
          </cell>
          <cell r="E115">
            <v>89.258705141777597</v>
          </cell>
          <cell r="F115">
            <v>95.344395694684081</v>
          </cell>
          <cell r="H115">
            <v>9.58</v>
          </cell>
        </row>
        <row r="116">
          <cell r="A116">
            <v>40353</v>
          </cell>
          <cell r="B116">
            <v>7.7270700000000003</v>
          </cell>
          <cell r="C116">
            <v>35670.995999999999</v>
          </cell>
          <cell r="E116">
            <v>88.838871408192006</v>
          </cell>
          <cell r="F116">
            <v>93.786202612768051</v>
          </cell>
          <cell r="H116">
            <v>9.5549999999999997</v>
          </cell>
        </row>
        <row r="117">
          <cell r="A117">
            <v>40354</v>
          </cell>
          <cell r="B117">
            <v>7.667338</v>
          </cell>
          <cell r="C117">
            <v>36279.285000000003</v>
          </cell>
          <cell r="E117">
            <v>88.152126824934157</v>
          </cell>
          <cell r="F117">
            <v>95.385516391422243</v>
          </cell>
          <cell r="H117">
            <v>9.57</v>
          </cell>
        </row>
        <row r="118">
          <cell r="A118">
            <v>40355</v>
          </cell>
          <cell r="B118">
            <v>7.667338</v>
          </cell>
          <cell r="C118">
            <v>36279.285000000003</v>
          </cell>
          <cell r="E118">
            <v>88.152126824934157</v>
          </cell>
          <cell r="F118">
            <v>95.385516391422243</v>
          </cell>
          <cell r="H118">
            <v>9.57</v>
          </cell>
        </row>
        <row r="119">
          <cell r="A119">
            <v>40356</v>
          </cell>
          <cell r="B119">
            <v>7.667338</v>
          </cell>
          <cell r="C119">
            <v>36279.285000000003</v>
          </cell>
          <cell r="E119">
            <v>88.152126824934157</v>
          </cell>
          <cell r="F119">
            <v>95.385516391422243</v>
          </cell>
          <cell r="H119">
            <v>9.57</v>
          </cell>
        </row>
        <row r="120">
          <cell r="A120">
            <v>40357</v>
          </cell>
          <cell r="B120">
            <v>7.5885324000000001</v>
          </cell>
          <cell r="C120">
            <v>36101.862999999998</v>
          </cell>
          <cell r="E120">
            <v>87.246091217045858</v>
          </cell>
          <cell r="F120">
            <v>94.919038369895645</v>
          </cell>
          <cell r="H120">
            <v>9.5500000000000007</v>
          </cell>
        </row>
        <row r="121">
          <cell r="A121">
            <v>40358</v>
          </cell>
          <cell r="B121">
            <v>7.4238470000000003</v>
          </cell>
          <cell r="C121">
            <v>34388.230000000003</v>
          </cell>
          <cell r="E121">
            <v>85.352687239418302</v>
          </cell>
          <cell r="F121">
            <v>90.413553528880129</v>
          </cell>
          <cell r="H121">
            <v>9.4725000000000001</v>
          </cell>
        </row>
        <row r="122">
          <cell r="A122">
            <v>40359</v>
          </cell>
          <cell r="B122">
            <v>7.4341187</v>
          </cell>
          <cell r="C122">
            <v>33806.324000000001</v>
          </cell>
          <cell r="E122">
            <v>85.470781968137402</v>
          </cell>
          <cell r="F122">
            <v>88.88360594856627</v>
          </cell>
          <cell r="H122">
            <v>9.4849999999999994</v>
          </cell>
        </row>
        <row r="123">
          <cell r="A123">
            <v>40360</v>
          </cell>
          <cell r="B123">
            <v>7.4621909999999998</v>
          </cell>
          <cell r="C123">
            <v>33923.995999999999</v>
          </cell>
          <cell r="E123">
            <v>85.793531917320237</v>
          </cell>
          <cell r="F123">
            <v>89.192989236710204</v>
          </cell>
          <cell r="H123">
            <v>9.5350000000000001</v>
          </cell>
        </row>
        <row r="124">
          <cell r="A124">
            <v>40361</v>
          </cell>
          <cell r="B124">
            <v>7.5581402999999998</v>
          </cell>
          <cell r="C124">
            <v>34674.754000000001</v>
          </cell>
          <cell r="E124">
            <v>86.896670302815124</v>
          </cell>
          <cell r="F124">
            <v>91.166882589762551</v>
          </cell>
          <cell r="H124">
            <v>9.6274999999999995</v>
          </cell>
        </row>
        <row r="125">
          <cell r="A125">
            <v>40362</v>
          </cell>
          <cell r="B125">
            <v>7.5581402999999998</v>
          </cell>
          <cell r="C125">
            <v>34674.754000000001</v>
          </cell>
          <cell r="E125">
            <v>86.896670302815124</v>
          </cell>
          <cell r="F125">
            <v>91.166882589762551</v>
          </cell>
          <cell r="H125">
            <v>9.6274999999999995</v>
          </cell>
        </row>
        <row r="126">
          <cell r="A126">
            <v>40363</v>
          </cell>
          <cell r="B126">
            <v>7.5581402999999998</v>
          </cell>
          <cell r="C126">
            <v>34674.754000000001</v>
          </cell>
          <cell r="E126">
            <v>86.896670302815124</v>
          </cell>
          <cell r="F126">
            <v>91.166882589762551</v>
          </cell>
          <cell r="H126">
            <v>9.6274999999999995</v>
          </cell>
        </row>
        <row r="127">
          <cell r="A127">
            <v>40364</v>
          </cell>
          <cell r="B127">
            <v>7.5581402999999998</v>
          </cell>
          <cell r="C127">
            <v>34674.754000000001</v>
          </cell>
          <cell r="E127">
            <v>86.896670302815124</v>
          </cell>
          <cell r="F127">
            <v>91.166882589762551</v>
          </cell>
          <cell r="H127">
            <v>9.6274999999999995</v>
          </cell>
        </row>
        <row r="128">
          <cell r="A128">
            <v>40365</v>
          </cell>
          <cell r="B128">
            <v>7.763579</v>
          </cell>
          <cell r="C128">
            <v>35171.137000000002</v>
          </cell>
          <cell r="E128">
            <v>89.258618913551942</v>
          </cell>
          <cell r="F128">
            <v>92.471973050694274</v>
          </cell>
          <cell r="H128">
            <v>9.6425000000000001</v>
          </cell>
        </row>
        <row r="129">
          <cell r="A129">
            <v>40366</v>
          </cell>
          <cell r="B129">
            <v>7.7409882999999997</v>
          </cell>
          <cell r="C129">
            <v>35757.599999999999</v>
          </cell>
          <cell r="E129">
            <v>88.998891449931051</v>
          </cell>
          <cell r="F129">
            <v>94.013901897954142</v>
          </cell>
          <cell r="H129">
            <v>9.93</v>
          </cell>
        </row>
        <row r="130">
          <cell r="A130">
            <v>40367</v>
          </cell>
          <cell r="B130">
            <v>7.6892633000000004</v>
          </cell>
          <cell r="C130">
            <v>35888.688000000002</v>
          </cell>
          <cell r="E130">
            <v>88.404204120375525</v>
          </cell>
          <cell r="F130">
            <v>94.358558540793695</v>
          </cell>
          <cell r="H130">
            <v>10.125</v>
          </cell>
        </row>
        <row r="131">
          <cell r="A131">
            <v>40368</v>
          </cell>
          <cell r="B131">
            <v>7.7239810000000002</v>
          </cell>
          <cell r="C131">
            <v>36050.726999999999</v>
          </cell>
          <cell r="E131">
            <v>88.803356876321587</v>
          </cell>
          <cell r="F131">
            <v>94.784591570125713</v>
          </cell>
          <cell r="H131">
            <v>10.255000000000001</v>
          </cell>
        </row>
        <row r="132">
          <cell r="A132">
            <v>40369</v>
          </cell>
          <cell r="B132">
            <v>7.7239810000000002</v>
          </cell>
          <cell r="C132">
            <v>36050.726999999999</v>
          </cell>
          <cell r="E132">
            <v>88.803356876321587</v>
          </cell>
          <cell r="F132">
            <v>94.784591570125713</v>
          </cell>
          <cell r="H132">
            <v>10.255000000000001</v>
          </cell>
        </row>
        <row r="133">
          <cell r="A133">
            <v>40370</v>
          </cell>
          <cell r="B133">
            <v>7.7239810000000002</v>
          </cell>
          <cell r="C133">
            <v>36050.726999999999</v>
          </cell>
          <cell r="E133">
            <v>88.803356876321587</v>
          </cell>
          <cell r="F133">
            <v>94.784591570125713</v>
          </cell>
          <cell r="H133">
            <v>10.255000000000001</v>
          </cell>
        </row>
        <row r="134">
          <cell r="A134">
            <v>40371</v>
          </cell>
          <cell r="B134">
            <v>7.3845115000000003</v>
          </cell>
          <cell r="C134">
            <v>35708.875</v>
          </cell>
          <cell r="E134">
            <v>84.900443190085639</v>
          </cell>
          <cell r="F134">
            <v>93.885794100731246</v>
          </cell>
          <cell r="H134">
            <v>10.317500000000001</v>
          </cell>
        </row>
        <row r="135">
          <cell r="A135">
            <v>40372</v>
          </cell>
          <cell r="B135">
            <v>7.9981730000000004</v>
          </cell>
          <cell r="C135">
            <v>36357.47</v>
          </cell>
          <cell r="E135">
            <v>91.955768829255234</v>
          </cell>
          <cell r="F135">
            <v>95.591080437104594</v>
          </cell>
          <cell r="H135">
            <v>10.305</v>
          </cell>
        </row>
        <row r="136">
          <cell r="A136">
            <v>40373</v>
          </cell>
          <cell r="B136">
            <v>7.9886689999999998</v>
          </cell>
          <cell r="C136">
            <v>35965.699999999997</v>
          </cell>
          <cell r="E136">
            <v>91.8465004217135</v>
          </cell>
          <cell r="F136">
            <v>94.561038534220671</v>
          </cell>
          <cell r="H136">
            <v>10.36</v>
          </cell>
        </row>
        <row r="137">
          <cell r="A137">
            <v>40374</v>
          </cell>
          <cell r="B137">
            <v>8.0257729999999992</v>
          </cell>
          <cell r="C137">
            <v>35883.89</v>
          </cell>
          <cell r="E137">
            <v>92.273088699641548</v>
          </cell>
          <cell r="F137">
            <v>94.345943636513013</v>
          </cell>
          <cell r="H137">
            <v>10.19</v>
          </cell>
        </row>
        <row r="138">
          <cell r="A138">
            <v>40375</v>
          </cell>
          <cell r="B138">
            <v>7.9399439999999997</v>
          </cell>
          <cell r="C138">
            <v>35054.555</v>
          </cell>
          <cell r="E138">
            <v>91.286304382417342</v>
          </cell>
          <cell r="F138">
            <v>92.165455591159315</v>
          </cell>
          <cell r="H138">
            <v>10.195</v>
          </cell>
        </row>
        <row r="139">
          <cell r="A139">
            <v>40376</v>
          </cell>
          <cell r="B139">
            <v>7.9399439999999997</v>
          </cell>
          <cell r="C139">
            <v>35054.555</v>
          </cell>
          <cell r="E139">
            <v>91.286304382417342</v>
          </cell>
          <cell r="F139">
            <v>92.165455591159315</v>
          </cell>
          <cell r="H139">
            <v>10.195</v>
          </cell>
        </row>
        <row r="140">
          <cell r="A140">
            <v>40377</v>
          </cell>
          <cell r="B140">
            <v>7.9399439999999997</v>
          </cell>
          <cell r="C140">
            <v>35054.555</v>
          </cell>
          <cell r="E140">
            <v>91.286304382417342</v>
          </cell>
          <cell r="F140">
            <v>92.165455591159315</v>
          </cell>
          <cell r="H140">
            <v>10.195</v>
          </cell>
        </row>
        <row r="141">
          <cell r="A141">
            <v>40378</v>
          </cell>
          <cell r="B141">
            <v>8.0121020000000005</v>
          </cell>
          <cell r="C141">
            <v>35464.5</v>
          </cell>
          <cell r="E141">
            <v>92.115911889929563</v>
          </cell>
          <cell r="F141">
            <v>93.243283214197675</v>
          </cell>
          <cell r="H141">
            <v>10.08</v>
          </cell>
        </row>
        <row r="142">
          <cell r="A142">
            <v>40379</v>
          </cell>
          <cell r="B142">
            <v>8.0296479999999999</v>
          </cell>
          <cell r="C142">
            <v>36196.586000000003</v>
          </cell>
          <cell r="E142">
            <v>92.317639949559933</v>
          </cell>
          <cell r="F142">
            <v>95.168084134417882</v>
          </cell>
          <cell r="H142">
            <v>10.1175</v>
          </cell>
        </row>
        <row r="143">
          <cell r="A143">
            <v>40380</v>
          </cell>
          <cell r="B143">
            <v>7.8875460000000004</v>
          </cell>
          <cell r="C143">
            <v>36326.004000000001</v>
          </cell>
          <cell r="E143">
            <v>90.683879506746962</v>
          </cell>
          <cell r="F143">
            <v>95.508350012324385</v>
          </cell>
          <cell r="H143">
            <v>10.1525</v>
          </cell>
        </row>
        <row r="144">
          <cell r="A144">
            <v>40381</v>
          </cell>
          <cell r="B144">
            <v>8.1464660000000002</v>
          </cell>
          <cell r="C144">
            <v>37325.065999999999</v>
          </cell>
          <cell r="E144">
            <v>93.660707798066838</v>
          </cell>
          <cell r="F144">
            <v>98.135084380905425</v>
          </cell>
          <cell r="H144">
            <v>10.16</v>
          </cell>
        </row>
        <row r="145">
          <cell r="A145">
            <v>40382</v>
          </cell>
          <cell r="B145">
            <v>8.1734589999999994</v>
          </cell>
          <cell r="C145">
            <v>37645.019999999997</v>
          </cell>
          <cell r="E145">
            <v>93.971048930723995</v>
          </cell>
          <cell r="F145">
            <v>98.976307616465363</v>
          </cell>
          <cell r="H145">
            <v>10.17</v>
          </cell>
        </row>
        <row r="146">
          <cell r="A146">
            <v>40383</v>
          </cell>
          <cell r="B146">
            <v>8.1734589999999994</v>
          </cell>
          <cell r="C146">
            <v>37645.019999999997</v>
          </cell>
          <cell r="E146">
            <v>93.971048930723995</v>
          </cell>
          <cell r="F146">
            <v>98.976307616465363</v>
          </cell>
          <cell r="H146">
            <v>10.17</v>
          </cell>
        </row>
        <row r="147">
          <cell r="A147">
            <v>40384</v>
          </cell>
          <cell r="B147">
            <v>8.1734589999999994</v>
          </cell>
          <cell r="C147">
            <v>37645.019999999997</v>
          </cell>
          <cell r="E147">
            <v>93.971048930723995</v>
          </cell>
          <cell r="F147">
            <v>98.976307616465363</v>
          </cell>
          <cell r="H147">
            <v>10.17</v>
          </cell>
        </row>
        <row r="148">
          <cell r="A148">
            <v>40385</v>
          </cell>
          <cell r="B148">
            <v>8.0840019999999999</v>
          </cell>
          <cell r="C148">
            <v>37508.9</v>
          </cell>
          <cell r="E148">
            <v>92.94255314647944</v>
          </cell>
          <cell r="F148">
            <v>98.61842083641443</v>
          </cell>
          <cell r="H148">
            <v>9.9824999999999999</v>
          </cell>
        </row>
        <row r="149">
          <cell r="A149">
            <v>40386</v>
          </cell>
          <cell r="B149">
            <v>8.0430170000000007</v>
          </cell>
          <cell r="C149">
            <v>37738.47</v>
          </cell>
          <cell r="E149">
            <v>92.471344636052507</v>
          </cell>
          <cell r="F149">
            <v>99.222006408676364</v>
          </cell>
          <cell r="H149">
            <v>9.98</v>
          </cell>
        </row>
        <row r="150">
          <cell r="A150">
            <v>40387</v>
          </cell>
          <cell r="B150">
            <v>8.3338049999999999</v>
          </cell>
          <cell r="C150">
            <v>37875.300000000003</v>
          </cell>
          <cell r="E150">
            <v>95.814562406701057</v>
          </cell>
          <cell r="F150">
            <v>99.581759921123989</v>
          </cell>
          <cell r="H150">
            <v>10.105</v>
          </cell>
        </row>
        <row r="151">
          <cell r="A151">
            <v>40388</v>
          </cell>
          <cell r="B151">
            <v>8.6066629999999993</v>
          </cell>
          <cell r="C151">
            <v>37961.065999999999</v>
          </cell>
          <cell r="E151">
            <v>98.951637232566014</v>
          </cell>
          <cell r="F151">
            <v>99.807255936241873</v>
          </cell>
          <cell r="H151">
            <v>10.2675</v>
          </cell>
        </row>
        <row r="152">
          <cell r="A152">
            <v>40389</v>
          </cell>
          <cell r="B152">
            <v>8.5547819999999994</v>
          </cell>
          <cell r="C152">
            <v>38377.375</v>
          </cell>
          <cell r="E152">
            <v>98.355156355916989</v>
          </cell>
          <cell r="F152">
            <v>100.90181579163587</v>
          </cell>
          <cell r="H152">
            <v>10.525</v>
          </cell>
        </row>
        <row r="153">
          <cell r="A153">
            <v>40390</v>
          </cell>
          <cell r="B153">
            <v>8.5547819999999994</v>
          </cell>
          <cell r="C153">
            <v>38377.375</v>
          </cell>
          <cell r="E153">
            <v>98.355156355916989</v>
          </cell>
          <cell r="F153">
            <v>100.90181579163587</v>
          </cell>
          <cell r="H153">
            <v>10.525</v>
          </cell>
        </row>
        <row r="154">
          <cell r="A154">
            <v>40391</v>
          </cell>
          <cell r="B154">
            <v>8.5547819999999994</v>
          </cell>
          <cell r="C154">
            <v>38377.375</v>
          </cell>
          <cell r="E154">
            <v>98.355156355916989</v>
          </cell>
          <cell r="F154">
            <v>100.90181579163587</v>
          </cell>
          <cell r="H154">
            <v>10.525</v>
          </cell>
        </row>
        <row r="155">
          <cell r="A155">
            <v>40392</v>
          </cell>
          <cell r="B155">
            <v>8.6996339999999996</v>
          </cell>
          <cell r="C155">
            <v>39215.58</v>
          </cell>
          <cell r="E155">
            <v>100.02053381480107</v>
          </cell>
          <cell r="F155">
            <v>103.10562484594527</v>
          </cell>
          <cell r="H155">
            <v>10.532500000000001</v>
          </cell>
        </row>
        <row r="156">
          <cell r="A156">
            <v>40393</v>
          </cell>
          <cell r="B156">
            <v>8.9639509999999998</v>
          </cell>
          <cell r="C156">
            <v>38601.964999999997</v>
          </cell>
          <cell r="E156">
            <v>103.0594119372976</v>
          </cell>
          <cell r="F156">
            <v>101.49230794511543</v>
          </cell>
          <cell r="H156">
            <v>10.535</v>
          </cell>
        </row>
        <row r="157">
          <cell r="A157">
            <v>40394</v>
          </cell>
          <cell r="B157">
            <v>9.1686789999999991</v>
          </cell>
          <cell r="C157">
            <v>38807.445</v>
          </cell>
          <cell r="E157">
            <v>105.41318956137195</v>
          </cell>
          <cell r="F157">
            <v>102.03255607591817</v>
          </cell>
          <cell r="H157">
            <v>10.53</v>
          </cell>
        </row>
        <row r="158">
          <cell r="A158">
            <v>40395</v>
          </cell>
          <cell r="B158">
            <v>9.1098009999999991</v>
          </cell>
          <cell r="C158">
            <v>38951.074000000001</v>
          </cell>
          <cell r="E158">
            <v>104.73626349874128</v>
          </cell>
          <cell r="F158">
            <v>102.41018552296441</v>
          </cell>
          <cell r="H158">
            <v>10.55</v>
          </cell>
        </row>
        <row r="159">
          <cell r="A159">
            <v>40396</v>
          </cell>
          <cell r="B159">
            <v>9.3191185000000001</v>
          </cell>
          <cell r="C159">
            <v>38717.699999999997</v>
          </cell>
          <cell r="E159">
            <v>107.14280704836415</v>
          </cell>
          <cell r="F159">
            <v>101.79659847177717</v>
          </cell>
          <cell r="H159">
            <v>10.59</v>
          </cell>
        </row>
        <row r="160">
          <cell r="A160">
            <v>40397</v>
          </cell>
          <cell r="B160">
            <v>9.3191185000000001</v>
          </cell>
          <cell r="C160">
            <v>38717.699999999997</v>
          </cell>
          <cell r="E160">
            <v>107.14280704836415</v>
          </cell>
          <cell r="F160">
            <v>101.79659847177717</v>
          </cell>
          <cell r="H160">
            <v>10.59</v>
          </cell>
        </row>
        <row r="161">
          <cell r="A161">
            <v>40398</v>
          </cell>
          <cell r="B161">
            <v>9.3191185000000001</v>
          </cell>
          <cell r="C161">
            <v>38717.699999999997</v>
          </cell>
          <cell r="E161">
            <v>107.14280704836415</v>
          </cell>
          <cell r="F161">
            <v>101.79659847177717</v>
          </cell>
          <cell r="H161">
            <v>10.59</v>
          </cell>
        </row>
        <row r="162">
          <cell r="A162">
            <v>40399</v>
          </cell>
          <cell r="B162">
            <v>9.6323729999999994</v>
          </cell>
          <cell r="C162">
            <v>38678.983999999997</v>
          </cell>
          <cell r="E162">
            <v>110.74432434321683</v>
          </cell>
          <cell r="F162">
            <v>101.69480634294634</v>
          </cell>
          <cell r="H162">
            <v>10.484999999999999</v>
          </cell>
        </row>
        <row r="163">
          <cell r="A163">
            <v>40400</v>
          </cell>
          <cell r="B163">
            <v>9.4527079999999994</v>
          </cell>
          <cell r="C163">
            <v>38164.660000000003</v>
          </cell>
          <cell r="E163">
            <v>108.67869845506613</v>
          </cell>
          <cell r="F163">
            <v>100.3425453947909</v>
          </cell>
          <cell r="H163">
            <v>10.362500000000001</v>
          </cell>
        </row>
        <row r="164">
          <cell r="A164">
            <v>40401</v>
          </cell>
          <cell r="B164">
            <v>9.085267</v>
          </cell>
          <cell r="C164">
            <v>37125.61</v>
          </cell>
          <cell r="E164">
            <v>104.45419372700005</v>
          </cell>
          <cell r="F164">
            <v>97.610674554268343</v>
          </cell>
          <cell r="H164">
            <v>10.445</v>
          </cell>
        </row>
        <row r="165">
          <cell r="A165">
            <v>40402</v>
          </cell>
          <cell r="B165">
            <v>9.4672879999999999</v>
          </cell>
          <cell r="C165">
            <v>37284.82</v>
          </cell>
          <cell r="E165">
            <v>108.84632612572673</v>
          </cell>
          <cell r="F165">
            <v>98.029269575219786</v>
          </cell>
          <cell r="H165">
            <v>10.57</v>
          </cell>
        </row>
        <row r="166">
          <cell r="A166">
            <v>40403</v>
          </cell>
          <cell r="B166">
            <v>9.5143989999999992</v>
          </cell>
          <cell r="C166">
            <v>37416.39</v>
          </cell>
          <cell r="E166">
            <v>109.38796585086332</v>
          </cell>
          <cell r="F166">
            <v>98.375193492728613</v>
          </cell>
          <cell r="H166">
            <v>10.52</v>
          </cell>
        </row>
        <row r="167">
          <cell r="A167">
            <v>40404</v>
          </cell>
          <cell r="B167">
            <v>9.5143989999999992</v>
          </cell>
          <cell r="C167">
            <v>37416.39</v>
          </cell>
          <cell r="E167">
            <v>109.38796585086332</v>
          </cell>
          <cell r="F167">
            <v>98.375193492728613</v>
          </cell>
          <cell r="H167">
            <v>10.52</v>
          </cell>
        </row>
        <row r="168">
          <cell r="A168">
            <v>40405</v>
          </cell>
          <cell r="B168">
            <v>9.5143989999999992</v>
          </cell>
          <cell r="C168">
            <v>37416.39</v>
          </cell>
          <cell r="E168">
            <v>109.38796585086332</v>
          </cell>
          <cell r="F168">
            <v>98.375193492728613</v>
          </cell>
          <cell r="H168">
            <v>10.52</v>
          </cell>
        </row>
        <row r="169">
          <cell r="A169">
            <v>40406</v>
          </cell>
          <cell r="B169">
            <v>9.0803390000000004</v>
          </cell>
          <cell r="C169">
            <v>37831.093999999997</v>
          </cell>
          <cell r="E169">
            <v>104.39753603420063</v>
          </cell>
          <cell r="F169">
            <v>99.465533481225847</v>
          </cell>
          <cell r="H169">
            <v>10.34</v>
          </cell>
        </row>
        <row r="170">
          <cell r="A170">
            <v>40407</v>
          </cell>
          <cell r="B170">
            <v>9.1851599999999998</v>
          </cell>
          <cell r="C170">
            <v>38604.959999999999</v>
          </cell>
          <cell r="E170">
            <v>105.60267321296027</v>
          </cell>
          <cell r="F170">
            <v>101.50018240078876</v>
          </cell>
          <cell r="H170">
            <v>10.452500000000001</v>
          </cell>
        </row>
        <row r="171">
          <cell r="A171">
            <v>40408</v>
          </cell>
          <cell r="B171">
            <v>9.0629109999999997</v>
          </cell>
          <cell r="C171">
            <v>38577.760000000002</v>
          </cell>
          <cell r="E171">
            <v>104.19716463198712</v>
          </cell>
          <cell r="F171">
            <v>101.428668145592</v>
          </cell>
          <cell r="H171">
            <v>10.352499999999999</v>
          </cell>
        </row>
        <row r="172">
          <cell r="A172">
            <v>40409</v>
          </cell>
          <cell r="B172">
            <v>8.9437119999999997</v>
          </cell>
          <cell r="C172">
            <v>37934.004000000001</v>
          </cell>
          <cell r="E172">
            <v>102.82672219611102</v>
          </cell>
          <cell r="F172">
            <v>99.736104510722214</v>
          </cell>
          <cell r="H172">
            <v>10.1675</v>
          </cell>
        </row>
        <row r="173">
          <cell r="A173">
            <v>40410</v>
          </cell>
          <cell r="B173">
            <v>8.8435369999999995</v>
          </cell>
          <cell r="C173">
            <v>37798.839999999997</v>
          </cell>
          <cell r="E173">
            <v>101.67500052886645</v>
          </cell>
          <cell r="F173">
            <v>99.380731246405389</v>
          </cell>
          <cell r="H173">
            <v>10.092499999999999</v>
          </cell>
        </row>
        <row r="174">
          <cell r="A174">
            <v>40411</v>
          </cell>
          <cell r="B174">
            <v>8.8435369999999995</v>
          </cell>
          <cell r="C174">
            <v>37798.839999999997</v>
          </cell>
          <cell r="E174">
            <v>101.67500052886645</v>
          </cell>
          <cell r="F174">
            <v>99.380731246405389</v>
          </cell>
          <cell r="H174">
            <v>10.092499999999999</v>
          </cell>
        </row>
        <row r="175">
          <cell r="A175">
            <v>40412</v>
          </cell>
          <cell r="B175">
            <v>8.8435369999999995</v>
          </cell>
          <cell r="C175">
            <v>37798.839999999997</v>
          </cell>
          <cell r="E175">
            <v>101.67500052886645</v>
          </cell>
          <cell r="F175">
            <v>99.380731246405389</v>
          </cell>
          <cell r="H175">
            <v>10.092499999999999</v>
          </cell>
        </row>
        <row r="176">
          <cell r="A176">
            <v>40413</v>
          </cell>
          <cell r="B176">
            <v>8.8804400000000001</v>
          </cell>
          <cell r="C176">
            <v>37440.766000000003</v>
          </cell>
          <cell r="E176">
            <v>102.09927789034711</v>
          </cell>
          <cell r="F176">
            <v>98.439282885547613</v>
          </cell>
          <cell r="H176">
            <v>10.07</v>
          </cell>
        </row>
        <row r="177">
          <cell r="A177">
            <v>40414</v>
          </cell>
          <cell r="B177">
            <v>8.4106339999999999</v>
          </cell>
          <cell r="C177">
            <v>36853.144999999997</v>
          </cell>
          <cell r="E177">
            <v>96.697872853147118</v>
          </cell>
          <cell r="F177">
            <v>96.894309424040742</v>
          </cell>
          <cell r="H177">
            <v>9.9949999999999992</v>
          </cell>
        </row>
        <row r="178">
          <cell r="A178">
            <v>40415</v>
          </cell>
          <cell r="B178">
            <v>8.3879350000000006</v>
          </cell>
          <cell r="C178">
            <v>36603.832000000002</v>
          </cell>
          <cell r="E178">
            <v>96.436900253947883</v>
          </cell>
          <cell r="F178">
            <v>96.238815545148299</v>
          </cell>
          <cell r="H178">
            <v>10</v>
          </cell>
        </row>
        <row r="179">
          <cell r="A179">
            <v>40416</v>
          </cell>
          <cell r="B179">
            <v>8.8178409999999996</v>
          </cell>
          <cell r="C179">
            <v>36333.758000000002</v>
          </cell>
          <cell r="E179">
            <v>101.37957113069807</v>
          </cell>
          <cell r="F179">
            <v>95.528736833456591</v>
          </cell>
          <cell r="H179">
            <v>10.130000000000001</v>
          </cell>
        </row>
        <row r="180">
          <cell r="A180">
            <v>40417</v>
          </cell>
          <cell r="B180">
            <v>9.1005050000000001</v>
          </cell>
          <cell r="C180">
            <v>37420.559999999998</v>
          </cell>
          <cell r="E180">
            <v>104.62938648732421</v>
          </cell>
          <cell r="F180">
            <v>98.386157259058422</v>
          </cell>
          <cell r="H180">
            <v>10.220000000000001</v>
          </cell>
        </row>
        <row r="181">
          <cell r="A181">
            <v>40418</v>
          </cell>
          <cell r="B181">
            <v>9.1005050000000001</v>
          </cell>
          <cell r="C181">
            <v>37420.559999999998</v>
          </cell>
          <cell r="E181">
            <v>104.62938648732421</v>
          </cell>
          <cell r="F181">
            <v>98.386157259058422</v>
          </cell>
          <cell r="H181">
            <v>10.220000000000001</v>
          </cell>
        </row>
        <row r="182">
          <cell r="A182">
            <v>40419</v>
          </cell>
          <cell r="B182">
            <v>9.1005050000000001</v>
          </cell>
          <cell r="C182">
            <v>37420.559999999998</v>
          </cell>
          <cell r="E182">
            <v>104.62938648732421</v>
          </cell>
          <cell r="F182">
            <v>98.386157259058422</v>
          </cell>
          <cell r="H182">
            <v>10.220000000000001</v>
          </cell>
        </row>
        <row r="183">
          <cell r="A183">
            <v>40420</v>
          </cell>
          <cell r="B183">
            <v>9.0852129999999995</v>
          </cell>
          <cell r="C183">
            <v>36603.32</v>
          </cell>
          <cell r="E183">
            <v>104.45357288377537</v>
          </cell>
          <cell r="F183">
            <v>96.237469394462252</v>
          </cell>
          <cell r="H183">
            <v>10.18</v>
          </cell>
        </row>
        <row r="184">
          <cell r="A184">
            <v>40421</v>
          </cell>
          <cell r="B184">
            <v>9.1222670000000008</v>
          </cell>
          <cell r="C184">
            <v>37142.137000000002</v>
          </cell>
          <cell r="E184">
            <v>104.8795863068658</v>
          </cell>
          <cell r="F184">
            <v>97.654127351902062</v>
          </cell>
          <cell r="H184">
            <v>10.08</v>
          </cell>
        </row>
        <row r="185">
          <cell r="A185">
            <v>40422</v>
          </cell>
          <cell r="B185">
            <v>9.3100780000000007</v>
          </cell>
          <cell r="C185">
            <v>38546.324000000001</v>
          </cell>
          <cell r="E185">
            <v>107.03886754516749</v>
          </cell>
          <cell r="F185">
            <v>101.34601659682853</v>
          </cell>
          <cell r="H185">
            <v>10.045</v>
          </cell>
        </row>
        <row r="186">
          <cell r="A186">
            <v>40423</v>
          </cell>
          <cell r="B186">
            <v>9.2715230000000002</v>
          </cell>
          <cell r="C186">
            <v>38472.836000000003</v>
          </cell>
          <cell r="E186">
            <v>106.59559697985064</v>
          </cell>
          <cell r="F186">
            <v>101.15280190617042</v>
          </cell>
          <cell r="H186">
            <v>10.074999999999999</v>
          </cell>
        </row>
        <row r="187">
          <cell r="A187">
            <v>40424</v>
          </cell>
          <cell r="B187">
            <v>9.5638310000000004</v>
          </cell>
          <cell r="C187">
            <v>38648.667999999998</v>
          </cell>
          <cell r="E187">
            <v>109.95629033756396</v>
          </cell>
          <cell r="F187">
            <v>101.61509949880865</v>
          </cell>
          <cell r="H187">
            <v>10.297499999999999</v>
          </cell>
        </row>
        <row r="188">
          <cell r="A188">
            <v>40425</v>
          </cell>
          <cell r="B188">
            <v>9.5638310000000004</v>
          </cell>
          <cell r="C188">
            <v>38648.667999999998</v>
          </cell>
          <cell r="E188">
            <v>109.95629033756396</v>
          </cell>
          <cell r="F188">
            <v>101.61509949880865</v>
          </cell>
          <cell r="H188">
            <v>10.297499999999999</v>
          </cell>
        </row>
        <row r="189">
          <cell r="A189">
            <v>40426</v>
          </cell>
          <cell r="B189">
            <v>9.5638310000000004</v>
          </cell>
          <cell r="C189">
            <v>38648.667999999998</v>
          </cell>
          <cell r="E189">
            <v>109.95629033756396</v>
          </cell>
          <cell r="F189">
            <v>101.61509949880865</v>
          </cell>
          <cell r="H189">
            <v>10.297499999999999</v>
          </cell>
        </row>
        <row r="190">
          <cell r="A190">
            <v>40427</v>
          </cell>
          <cell r="B190">
            <v>9.5638310000000004</v>
          </cell>
          <cell r="C190">
            <v>38648.667999999998</v>
          </cell>
          <cell r="E190">
            <v>109.95629033756396</v>
          </cell>
          <cell r="F190">
            <v>101.61509949880865</v>
          </cell>
          <cell r="H190">
            <v>10.297499999999999</v>
          </cell>
        </row>
        <row r="191">
          <cell r="A191">
            <v>40428</v>
          </cell>
          <cell r="B191">
            <v>9.7281329999999997</v>
          </cell>
          <cell r="C191">
            <v>38650.39</v>
          </cell>
          <cell r="E191">
            <v>111.84528632829638</v>
          </cell>
          <cell r="F191">
            <v>101.61962698217073</v>
          </cell>
          <cell r="H191">
            <v>10.4375</v>
          </cell>
        </row>
        <row r="192">
          <cell r="A192">
            <v>40429</v>
          </cell>
          <cell r="B192">
            <v>10.145096000000001</v>
          </cell>
          <cell r="C192">
            <v>38541.660000000003</v>
          </cell>
          <cell r="E192">
            <v>116.63915028177085</v>
          </cell>
          <cell r="F192">
            <v>101.33375400542273</v>
          </cell>
          <cell r="H192">
            <v>10.4125</v>
          </cell>
        </row>
        <row r="193">
          <cell r="A193">
            <v>40430</v>
          </cell>
          <cell r="B193">
            <v>10.156794</v>
          </cell>
          <cell r="C193">
            <v>38689.953000000001</v>
          </cell>
          <cell r="E193">
            <v>116.77364331958893</v>
          </cell>
          <cell r="F193">
            <v>101.72364604387478</v>
          </cell>
          <cell r="H193">
            <v>10.3775</v>
          </cell>
        </row>
        <row r="194">
          <cell r="A194">
            <v>40431</v>
          </cell>
          <cell r="B194">
            <v>10.055899999999999</v>
          </cell>
          <cell r="C194">
            <v>38899.96</v>
          </cell>
          <cell r="E194">
            <v>115.61365523977885</v>
          </cell>
          <cell r="F194">
            <v>102.27579656560677</v>
          </cell>
          <cell r="H194">
            <v>10.234999999999999</v>
          </cell>
        </row>
        <row r="195">
          <cell r="A195">
            <v>40432</v>
          </cell>
          <cell r="B195">
            <v>10.055899999999999</v>
          </cell>
          <cell r="C195">
            <v>38899.96</v>
          </cell>
          <cell r="E195">
            <v>115.61365523977885</v>
          </cell>
          <cell r="F195">
            <v>102.27579656560677</v>
          </cell>
          <cell r="H195">
            <v>10.234999999999999</v>
          </cell>
        </row>
        <row r="196">
          <cell r="A196">
            <v>40433</v>
          </cell>
          <cell r="B196">
            <v>10.055899999999999</v>
          </cell>
          <cell r="C196">
            <v>38899.96</v>
          </cell>
          <cell r="E196">
            <v>115.61365523977885</v>
          </cell>
          <cell r="F196">
            <v>102.27579656560677</v>
          </cell>
          <cell r="H196">
            <v>10.234999999999999</v>
          </cell>
        </row>
        <row r="197">
          <cell r="A197">
            <v>40434</v>
          </cell>
          <cell r="B197">
            <v>10.027986</v>
          </cell>
          <cell r="C197">
            <v>39663.35</v>
          </cell>
          <cell r="E197">
            <v>115.29272528101204</v>
          </cell>
          <cell r="F197">
            <v>104.28290198011668</v>
          </cell>
          <cell r="H197">
            <v>10.2525</v>
          </cell>
        </row>
        <row r="198">
          <cell r="A198">
            <v>40435</v>
          </cell>
          <cell r="B198">
            <v>9.9604510000000008</v>
          </cell>
          <cell r="C198">
            <v>39661.258000000002</v>
          </cell>
          <cell r="E198">
            <v>114.51626885178956</v>
          </cell>
          <cell r="F198">
            <v>104.27740169254787</v>
          </cell>
          <cell r="H198">
            <v>10.25</v>
          </cell>
        </row>
        <row r="199">
          <cell r="A199">
            <v>40436</v>
          </cell>
          <cell r="B199">
            <v>9.6985279999999996</v>
          </cell>
          <cell r="C199">
            <v>39791.336000000003</v>
          </cell>
          <cell r="E199">
            <v>111.50491477892001</v>
          </cell>
          <cell r="F199">
            <v>104.61940284282312</v>
          </cell>
          <cell r="H199">
            <v>10.425000000000001</v>
          </cell>
        </row>
        <row r="200">
          <cell r="A200">
            <v>40437</v>
          </cell>
          <cell r="B200">
            <v>9.6555339999999994</v>
          </cell>
          <cell r="C200">
            <v>39404.241999999998</v>
          </cell>
          <cell r="E200">
            <v>111.01060860111602</v>
          </cell>
          <cell r="F200">
            <v>103.6016550817517</v>
          </cell>
          <cell r="H200">
            <v>10.362500000000001</v>
          </cell>
        </row>
        <row r="201">
          <cell r="A201">
            <v>40438</v>
          </cell>
          <cell r="B201">
            <v>9.6159459999999992</v>
          </cell>
          <cell r="C201">
            <v>39098.504000000001</v>
          </cell>
          <cell r="E201">
            <v>110.55546153485321</v>
          </cell>
          <cell r="F201">
            <v>102.79780856133431</v>
          </cell>
          <cell r="H201">
            <v>10.69</v>
          </cell>
        </row>
        <row r="202">
          <cell r="A202">
            <v>40439</v>
          </cell>
          <cell r="B202">
            <v>9.6159459999999992</v>
          </cell>
          <cell r="C202">
            <v>39098.504000000001</v>
          </cell>
          <cell r="E202">
            <v>110.55546153485321</v>
          </cell>
          <cell r="F202">
            <v>102.79780856133431</v>
          </cell>
          <cell r="H202">
            <v>10.69</v>
          </cell>
        </row>
        <row r="203">
          <cell r="A203">
            <v>40440</v>
          </cell>
          <cell r="B203">
            <v>9.6159459999999992</v>
          </cell>
          <cell r="C203">
            <v>39098.504000000001</v>
          </cell>
          <cell r="E203">
            <v>110.55546153485321</v>
          </cell>
          <cell r="F203">
            <v>102.79780856133431</v>
          </cell>
          <cell r="H203">
            <v>10.69</v>
          </cell>
        </row>
        <row r="204">
          <cell r="A204">
            <v>40441</v>
          </cell>
          <cell r="B204">
            <v>9.7886209999999991</v>
          </cell>
          <cell r="C204">
            <v>39707.949999999997</v>
          </cell>
          <cell r="E204">
            <v>112.54072271669958</v>
          </cell>
          <cell r="F204">
            <v>104.40016432503492</v>
          </cell>
          <cell r="H204">
            <v>10.845000000000001</v>
          </cell>
        </row>
        <row r="205">
          <cell r="A205">
            <v>40442</v>
          </cell>
          <cell r="B205">
            <v>9.9138669999999998</v>
          </cell>
          <cell r="C205">
            <v>39146.269999999997</v>
          </cell>
          <cell r="E205">
            <v>113.98068809664184</v>
          </cell>
          <cell r="F205">
            <v>102.92339495522143</v>
          </cell>
          <cell r="H205">
            <v>10.8</v>
          </cell>
        </row>
        <row r="206">
          <cell r="A206">
            <v>40443</v>
          </cell>
          <cell r="B206">
            <v>9.9185569999999998</v>
          </cell>
          <cell r="C206">
            <v>39747.050000000003</v>
          </cell>
          <cell r="E206">
            <v>114.03460948041399</v>
          </cell>
          <cell r="F206">
            <v>104.5029660668803</v>
          </cell>
          <cell r="H206">
            <v>10.885</v>
          </cell>
        </row>
        <row r="207">
          <cell r="A207">
            <v>40444</v>
          </cell>
          <cell r="B207">
            <v>10.022659000000001</v>
          </cell>
          <cell r="C207">
            <v>39971.133000000002</v>
          </cell>
          <cell r="E207">
            <v>115.23148024660811</v>
          </cell>
          <cell r="F207">
            <v>105.09212521567662</v>
          </cell>
          <cell r="H207">
            <v>10.935</v>
          </cell>
        </row>
        <row r="208">
          <cell r="A208">
            <v>40445</v>
          </cell>
          <cell r="B208">
            <v>10.499269999999999</v>
          </cell>
          <cell r="C208">
            <v>39822.76</v>
          </cell>
          <cell r="E208">
            <v>120.71112302721316</v>
          </cell>
          <cell r="F208">
            <v>104.70202284117987</v>
          </cell>
          <cell r="H208">
            <v>11.26</v>
          </cell>
        </row>
        <row r="209">
          <cell r="A209">
            <v>40446</v>
          </cell>
          <cell r="B209">
            <v>10.499269999999999</v>
          </cell>
          <cell r="C209">
            <v>39822.76</v>
          </cell>
          <cell r="E209">
            <v>120.71112302721316</v>
          </cell>
          <cell r="F209">
            <v>104.70202284117987</v>
          </cell>
          <cell r="H209">
            <v>11.26</v>
          </cell>
        </row>
        <row r="210">
          <cell r="A210">
            <v>40447</v>
          </cell>
          <cell r="B210">
            <v>10.499269999999999</v>
          </cell>
          <cell r="C210">
            <v>39822.76</v>
          </cell>
          <cell r="E210">
            <v>120.71112302721316</v>
          </cell>
          <cell r="F210">
            <v>104.70202284117987</v>
          </cell>
          <cell r="H210">
            <v>11.26</v>
          </cell>
        </row>
        <row r="211">
          <cell r="A211">
            <v>40448</v>
          </cell>
          <cell r="B211">
            <v>10.690813</v>
          </cell>
          <cell r="C211">
            <v>40202.112999999998</v>
          </cell>
          <cell r="E211">
            <v>122.91331143059753</v>
          </cell>
          <cell r="F211">
            <v>105.69941796072631</v>
          </cell>
          <cell r="H211">
            <v>11.285</v>
          </cell>
        </row>
        <row r="212">
          <cell r="A212">
            <v>40449</v>
          </cell>
          <cell r="B212">
            <v>10.609785</v>
          </cell>
          <cell r="C212">
            <v>40512.43</v>
          </cell>
          <cell r="E212">
            <v>121.9817246748851</v>
          </cell>
          <cell r="F212">
            <v>106.51530359050201</v>
          </cell>
          <cell r="H212">
            <v>11.1</v>
          </cell>
        </row>
        <row r="213">
          <cell r="A213">
            <v>40450</v>
          </cell>
          <cell r="B213">
            <v>10.83614</v>
          </cell>
          <cell r="C213">
            <v>40549.563000000002</v>
          </cell>
          <cell r="E213">
            <v>124.58415001043936</v>
          </cell>
          <cell r="F213">
            <v>106.61293369484841</v>
          </cell>
          <cell r="H213">
            <v>10.99</v>
          </cell>
        </row>
        <row r="214">
          <cell r="A214">
            <v>40451</v>
          </cell>
          <cell r="B214">
            <v>11.014048000000001</v>
          </cell>
          <cell r="C214">
            <v>40980.862999999998</v>
          </cell>
          <cell r="E214">
            <v>126.62957549959484</v>
          </cell>
          <cell r="F214">
            <v>107.74690789581791</v>
          </cell>
          <cell r="H214">
            <v>11.067500000000001</v>
          </cell>
        </row>
        <row r="215">
          <cell r="A215">
            <v>40452</v>
          </cell>
          <cell r="B215">
            <v>11.154622</v>
          </cell>
          <cell r="C215">
            <v>41669.25</v>
          </cell>
          <cell r="E215">
            <v>128.24576837856904</v>
          </cell>
          <cell r="F215">
            <v>109.55681538082327</v>
          </cell>
          <cell r="H215">
            <v>10.57</v>
          </cell>
        </row>
        <row r="216">
          <cell r="A216">
            <v>40453</v>
          </cell>
          <cell r="B216">
            <v>11.154622</v>
          </cell>
          <cell r="C216">
            <v>41669.25</v>
          </cell>
          <cell r="E216">
            <v>128.24576837856904</v>
          </cell>
          <cell r="F216">
            <v>109.55681538082327</v>
          </cell>
          <cell r="H216">
            <v>10.57</v>
          </cell>
        </row>
        <row r="217">
          <cell r="A217">
            <v>40454</v>
          </cell>
          <cell r="B217">
            <v>11.154622</v>
          </cell>
          <cell r="C217">
            <v>41669.25</v>
          </cell>
          <cell r="E217">
            <v>128.24576837856904</v>
          </cell>
          <cell r="F217">
            <v>109.55681538082327</v>
          </cell>
          <cell r="H217">
            <v>10.57</v>
          </cell>
        </row>
        <row r="218">
          <cell r="A218">
            <v>40455</v>
          </cell>
          <cell r="B218">
            <v>11.122975</v>
          </cell>
          <cell r="C218">
            <v>41754.120000000003</v>
          </cell>
          <cell r="E218">
            <v>127.8819197576228</v>
          </cell>
          <cell r="F218">
            <v>109.77995563224059</v>
          </cell>
          <cell r="H218">
            <v>10.54</v>
          </cell>
        </row>
        <row r="219">
          <cell r="A219">
            <v>40456</v>
          </cell>
          <cell r="B219">
            <v>11.360799</v>
          </cell>
          <cell r="C219">
            <v>42377.45</v>
          </cell>
          <cell r="E219">
            <v>130.61620529583868</v>
          </cell>
          <cell r="F219">
            <v>111.41881521649823</v>
          </cell>
          <cell r="H219">
            <v>10.717499999999999</v>
          </cell>
        </row>
        <row r="220">
          <cell r="A220">
            <v>40457</v>
          </cell>
          <cell r="B220">
            <v>11.305486999999999</v>
          </cell>
          <cell r="C220">
            <v>41973.917999999998</v>
          </cell>
          <cell r="E220">
            <v>129.98027788022966</v>
          </cell>
          <cell r="F220">
            <v>110.35784865664284</v>
          </cell>
          <cell r="H220">
            <v>10.62</v>
          </cell>
        </row>
        <row r="221">
          <cell r="A221">
            <v>40458</v>
          </cell>
          <cell r="B221">
            <v>11.236625</v>
          </cell>
          <cell r="C221">
            <v>41678.875</v>
          </cell>
          <cell r="E221">
            <v>129.18856480361578</v>
          </cell>
          <cell r="F221">
            <v>109.58212143620081</v>
          </cell>
          <cell r="H221">
            <v>10.65</v>
          </cell>
        </row>
        <row r="222">
          <cell r="A222">
            <v>40459</v>
          </cell>
          <cell r="B222">
            <v>11.867584000000001</v>
          </cell>
          <cell r="C222">
            <v>42121.77</v>
          </cell>
          <cell r="E222">
            <v>136.44276147387262</v>
          </cell>
          <cell r="F222">
            <v>110.74658121764851</v>
          </cell>
          <cell r="H222">
            <v>11.35</v>
          </cell>
        </row>
        <row r="223">
          <cell r="A223">
            <v>40460</v>
          </cell>
          <cell r="B223">
            <v>11.867584000000001</v>
          </cell>
          <cell r="C223">
            <v>42121.77</v>
          </cell>
          <cell r="E223">
            <v>136.44276147387262</v>
          </cell>
          <cell r="F223">
            <v>110.74658121764851</v>
          </cell>
          <cell r="H223">
            <v>11.35</v>
          </cell>
        </row>
        <row r="224">
          <cell r="A224">
            <v>40461</v>
          </cell>
          <cell r="B224">
            <v>11.867584000000001</v>
          </cell>
          <cell r="C224">
            <v>42121.77</v>
          </cell>
          <cell r="E224">
            <v>136.44276147387262</v>
          </cell>
          <cell r="F224">
            <v>110.74658121764851</v>
          </cell>
          <cell r="H224">
            <v>11.35</v>
          </cell>
        </row>
        <row r="225">
          <cell r="A225">
            <v>40462</v>
          </cell>
          <cell r="B225">
            <v>12.619433000000001</v>
          </cell>
          <cell r="C225">
            <v>42633.546999999999</v>
          </cell>
          <cell r="E225">
            <v>145.08684217061506</v>
          </cell>
          <cell r="F225">
            <v>112.09214559198092</v>
          </cell>
          <cell r="H225">
            <v>11.525</v>
          </cell>
        </row>
        <row r="226">
          <cell r="A226">
            <v>40463</v>
          </cell>
          <cell r="B226">
            <v>12.575227</v>
          </cell>
          <cell r="C226">
            <v>42484.203000000001</v>
          </cell>
          <cell r="E226">
            <v>144.57860151154628</v>
          </cell>
          <cell r="F226">
            <v>111.69949026374168</v>
          </cell>
          <cell r="H226">
            <v>11.785</v>
          </cell>
        </row>
        <row r="227">
          <cell r="A227">
            <v>40464</v>
          </cell>
          <cell r="B227">
            <v>12.162732</v>
          </cell>
          <cell r="C227">
            <v>43263.652000000002</v>
          </cell>
          <cell r="E227">
            <v>139.83610658636479</v>
          </cell>
          <cell r="F227">
            <v>113.74881801002384</v>
          </cell>
          <cell r="H227">
            <v>11.765000000000001</v>
          </cell>
        </row>
        <row r="228">
          <cell r="A228">
            <v>40465</v>
          </cell>
          <cell r="B228">
            <v>12.861154000000001</v>
          </cell>
          <cell r="C228">
            <v>43288.527000000002</v>
          </cell>
          <cell r="E228">
            <v>147.86593189487792</v>
          </cell>
          <cell r="F228">
            <v>113.81421937392162</v>
          </cell>
          <cell r="H228">
            <v>11.885</v>
          </cell>
        </row>
        <row r="229">
          <cell r="A229">
            <v>40466</v>
          </cell>
          <cell r="B229">
            <v>12.410142</v>
          </cell>
          <cell r="C229">
            <v>43210.02</v>
          </cell>
          <cell r="E229">
            <v>142.6806032940562</v>
          </cell>
          <cell r="F229">
            <v>113.60780872565934</v>
          </cell>
          <cell r="H229">
            <v>11.85</v>
          </cell>
        </row>
        <row r="230">
          <cell r="A230">
            <v>40467</v>
          </cell>
          <cell r="B230">
            <v>12.410142</v>
          </cell>
          <cell r="C230">
            <v>43210.02</v>
          </cell>
          <cell r="E230">
            <v>142.6806032940562</v>
          </cell>
          <cell r="F230">
            <v>113.60780872565934</v>
          </cell>
          <cell r="H230">
            <v>11.85</v>
          </cell>
        </row>
        <row r="231">
          <cell r="A231">
            <v>40468</v>
          </cell>
          <cell r="B231">
            <v>12.410142</v>
          </cell>
          <cell r="C231">
            <v>43210.02</v>
          </cell>
          <cell r="E231">
            <v>142.6806032940562</v>
          </cell>
          <cell r="F231">
            <v>113.60780872565934</v>
          </cell>
          <cell r="H231">
            <v>11.85</v>
          </cell>
        </row>
        <row r="232">
          <cell r="A232">
            <v>40469</v>
          </cell>
          <cell r="B232">
            <v>12.504142999999999</v>
          </cell>
          <cell r="C232">
            <v>43228.495999999999</v>
          </cell>
          <cell r="E232">
            <v>143.76134188594693</v>
          </cell>
          <cell r="F232">
            <v>113.65638583518198</v>
          </cell>
          <cell r="H232">
            <v>11.84</v>
          </cell>
        </row>
      </sheetData>
      <sheetData sheetId="3">
        <row r="1">
          <cell r="B1" t="str">
            <v>AGRO3-BR</v>
          </cell>
          <cell r="C1">
            <v>180264</v>
          </cell>
          <cell r="D1" t="str">
            <v>USDBRL</v>
          </cell>
          <cell r="F1" t="str">
            <v>AGRO3 (base 100)</v>
          </cell>
          <cell r="G1" t="str">
            <v>Ibovespa (base 100)</v>
          </cell>
          <cell r="I1" t="str">
            <v>Soybean (USD/bu)</v>
          </cell>
        </row>
        <row r="2">
          <cell r="A2">
            <v>40239</v>
          </cell>
          <cell r="B2">
            <v>9.25</v>
          </cell>
          <cell r="C2">
            <v>67779.16</v>
          </cell>
          <cell r="D2">
            <v>1.7820499999999999</v>
          </cell>
          <cell r="F2">
            <v>100</v>
          </cell>
          <cell r="G2">
            <v>100</v>
          </cell>
          <cell r="I2">
            <v>9.5425000000000004</v>
          </cell>
        </row>
        <row r="3">
          <cell r="A3">
            <v>40240</v>
          </cell>
          <cell r="B3">
            <v>9.25</v>
          </cell>
          <cell r="C3">
            <v>67641.34</v>
          </cell>
          <cell r="D3">
            <v>1.7785</v>
          </cell>
          <cell r="F3">
            <v>100</v>
          </cell>
          <cell r="G3">
            <v>99.796663163131555</v>
          </cell>
          <cell r="I3">
            <v>9.5449999999999999</v>
          </cell>
        </row>
        <row r="4">
          <cell r="A4">
            <v>40241</v>
          </cell>
          <cell r="B4">
            <v>9.4</v>
          </cell>
          <cell r="C4">
            <v>67814.710000000006</v>
          </cell>
          <cell r="D4">
            <v>1.7904500000000001</v>
          </cell>
          <cell r="F4">
            <v>101.62162162162163</v>
          </cell>
          <cell r="G4">
            <v>100.05244975004118</v>
          </cell>
          <cell r="I4">
            <v>9.3249999999999993</v>
          </cell>
        </row>
        <row r="5">
          <cell r="A5">
            <v>40242</v>
          </cell>
          <cell r="B5">
            <v>9.5</v>
          </cell>
          <cell r="C5">
            <v>68846.5</v>
          </cell>
          <cell r="D5">
            <v>1.7779499999999999</v>
          </cell>
          <cell r="F5">
            <v>102.70270270270269</v>
          </cell>
          <cell r="G5">
            <v>101.57473182022321</v>
          </cell>
          <cell r="I5">
            <v>9.3475000000000001</v>
          </cell>
        </row>
        <row r="6">
          <cell r="A6">
            <v>40243</v>
          </cell>
          <cell r="B6">
            <v>9.5</v>
          </cell>
          <cell r="C6">
            <v>68846.5</v>
          </cell>
          <cell r="D6">
            <v>1.7779499999999999</v>
          </cell>
          <cell r="F6">
            <v>102.70270270270269</v>
          </cell>
          <cell r="G6">
            <v>101.57473182022321</v>
          </cell>
          <cell r="I6">
            <v>9.3475000000000001</v>
          </cell>
        </row>
        <row r="7">
          <cell r="A7">
            <v>40244</v>
          </cell>
          <cell r="B7">
            <v>9.5</v>
          </cell>
          <cell r="C7">
            <v>68846.5</v>
          </cell>
          <cell r="D7">
            <v>1.7779499999999999</v>
          </cell>
          <cell r="F7">
            <v>102.70270270270269</v>
          </cell>
          <cell r="G7">
            <v>101.57473182022321</v>
          </cell>
          <cell r="I7">
            <v>9.3475000000000001</v>
          </cell>
        </row>
        <row r="8">
          <cell r="A8">
            <v>40245</v>
          </cell>
          <cell r="B8">
            <v>9.4</v>
          </cell>
          <cell r="C8">
            <v>68575.47</v>
          </cell>
          <cell r="D8">
            <v>1.7879499999999999</v>
          </cell>
          <cell r="F8">
            <v>101.62162162162163</v>
          </cell>
          <cell r="G8">
            <v>101.17485964712456</v>
          </cell>
          <cell r="I8">
            <v>9.4049999999999994</v>
          </cell>
        </row>
        <row r="9">
          <cell r="A9">
            <v>40246</v>
          </cell>
          <cell r="B9">
            <v>9.3000000000000007</v>
          </cell>
          <cell r="C9">
            <v>69576.38</v>
          </cell>
          <cell r="D9">
            <v>1.7927999999999999</v>
          </cell>
          <cell r="F9">
            <v>100.54054054054056</v>
          </cell>
          <cell r="G9">
            <v>102.65158199068858</v>
          </cell>
          <cell r="I9">
            <v>9.4149999999999991</v>
          </cell>
        </row>
        <row r="10">
          <cell r="A10">
            <v>40247</v>
          </cell>
          <cell r="B10">
            <v>9.1999999999999993</v>
          </cell>
          <cell r="C10">
            <v>69979.28</v>
          </cell>
          <cell r="D10">
            <v>1.7675000000000001</v>
          </cell>
          <cell r="F10">
            <v>99.459459459459453</v>
          </cell>
          <cell r="G10">
            <v>103.24601249115508</v>
          </cell>
          <cell r="I10">
            <v>9.52</v>
          </cell>
        </row>
        <row r="11">
          <cell r="A11">
            <v>40248</v>
          </cell>
          <cell r="B11">
            <v>9.2100000000000009</v>
          </cell>
          <cell r="C11">
            <v>69884.61</v>
          </cell>
          <cell r="D11">
            <v>1.7692000000000001</v>
          </cell>
          <cell r="F11">
            <v>99.567567567567579</v>
          </cell>
          <cell r="G11">
            <v>103.10633829041255</v>
          </cell>
          <cell r="I11">
            <v>9.2550000000000008</v>
          </cell>
        </row>
        <row r="12">
          <cell r="A12">
            <v>40249</v>
          </cell>
          <cell r="B12">
            <v>9.2100000000000009</v>
          </cell>
          <cell r="C12">
            <v>69341.38</v>
          </cell>
          <cell r="D12">
            <v>1.7661</v>
          </cell>
          <cell r="F12">
            <v>99.567567567567579</v>
          </cell>
          <cell r="G12">
            <v>102.30486774991014</v>
          </cell>
          <cell r="I12">
            <v>9.26</v>
          </cell>
        </row>
        <row r="13">
          <cell r="A13">
            <v>40250</v>
          </cell>
          <cell r="B13">
            <v>9.2100000000000009</v>
          </cell>
          <cell r="C13">
            <v>69341.38</v>
          </cell>
          <cell r="D13">
            <v>1.7661</v>
          </cell>
          <cell r="F13">
            <v>99.567567567567579</v>
          </cell>
          <cell r="G13">
            <v>102.30486774991014</v>
          </cell>
          <cell r="I13">
            <v>9.26</v>
          </cell>
        </row>
        <row r="14">
          <cell r="A14">
            <v>40251</v>
          </cell>
          <cell r="B14">
            <v>9.2100000000000009</v>
          </cell>
          <cell r="C14">
            <v>69341.38</v>
          </cell>
          <cell r="D14">
            <v>1.7661</v>
          </cell>
          <cell r="F14">
            <v>99.567567567567579</v>
          </cell>
          <cell r="G14">
            <v>102.30486774991014</v>
          </cell>
          <cell r="I14">
            <v>9.26</v>
          </cell>
        </row>
        <row r="15">
          <cell r="A15">
            <v>40252</v>
          </cell>
          <cell r="B15">
            <v>9.15</v>
          </cell>
          <cell r="C15">
            <v>69023.75</v>
          </cell>
          <cell r="D15">
            <v>1.7669999999999999</v>
          </cell>
          <cell r="F15">
            <v>98.918918918918919</v>
          </cell>
          <cell r="G15">
            <v>101.83624288055502</v>
          </cell>
          <cell r="I15">
            <v>9.3000000000000007</v>
          </cell>
        </row>
        <row r="16">
          <cell r="A16">
            <v>40253</v>
          </cell>
          <cell r="B16">
            <v>9.25</v>
          </cell>
          <cell r="C16">
            <v>69942.210000000006</v>
          </cell>
          <cell r="D16">
            <v>1.7621500000000001</v>
          </cell>
          <cell r="F16">
            <v>100</v>
          </cell>
          <cell r="G16">
            <v>103.19132016389699</v>
          </cell>
          <cell r="I16">
            <v>9.4499999999999993</v>
          </cell>
        </row>
        <row r="17">
          <cell r="A17">
            <v>40254</v>
          </cell>
          <cell r="B17">
            <v>9.25</v>
          </cell>
          <cell r="C17">
            <v>69723.240000000005</v>
          </cell>
          <cell r="D17">
            <v>1.7656499999999999</v>
          </cell>
          <cell r="F17">
            <v>100</v>
          </cell>
          <cell r="G17">
            <v>102.86825626047889</v>
          </cell>
          <cell r="I17">
            <v>9.59</v>
          </cell>
        </row>
        <row r="18">
          <cell r="A18">
            <v>40255</v>
          </cell>
          <cell r="B18">
            <v>9.17</v>
          </cell>
          <cell r="C18">
            <v>69697.33</v>
          </cell>
          <cell r="D18">
            <v>1.78975</v>
          </cell>
          <cell r="F18">
            <v>99.13513513513513</v>
          </cell>
          <cell r="G18">
            <v>102.83002917120838</v>
          </cell>
          <cell r="I18">
            <v>9.5950000000000006</v>
          </cell>
        </row>
        <row r="19">
          <cell r="A19">
            <v>40256</v>
          </cell>
          <cell r="B19">
            <v>9</v>
          </cell>
          <cell r="C19">
            <v>68828.98</v>
          </cell>
          <cell r="D19">
            <v>1.7983499999999999</v>
          </cell>
          <cell r="F19">
            <v>97.297297297297305</v>
          </cell>
          <cell r="G19">
            <v>101.54888316703835</v>
          </cell>
          <cell r="I19">
            <v>9.6174999999999997</v>
          </cell>
        </row>
        <row r="20">
          <cell r="A20">
            <v>40257</v>
          </cell>
          <cell r="B20">
            <v>9</v>
          </cell>
          <cell r="C20">
            <v>68828.98</v>
          </cell>
          <cell r="D20">
            <v>1.7983499999999999</v>
          </cell>
          <cell r="F20">
            <v>97.297297297297305</v>
          </cell>
          <cell r="G20">
            <v>101.54888316703835</v>
          </cell>
          <cell r="I20">
            <v>9.6174999999999997</v>
          </cell>
        </row>
        <row r="21">
          <cell r="A21">
            <v>40258</v>
          </cell>
          <cell r="B21">
            <v>9</v>
          </cell>
          <cell r="C21">
            <v>68828.98</v>
          </cell>
          <cell r="D21">
            <v>1.7983499999999999</v>
          </cell>
          <cell r="F21">
            <v>97.297297297297305</v>
          </cell>
          <cell r="G21">
            <v>101.54888316703835</v>
          </cell>
          <cell r="I21">
            <v>9.6174999999999997</v>
          </cell>
        </row>
        <row r="22">
          <cell r="A22">
            <v>40259</v>
          </cell>
          <cell r="B22">
            <v>8.7899999999999991</v>
          </cell>
          <cell r="C22">
            <v>69041.73</v>
          </cell>
          <cell r="D22">
            <v>1.8027</v>
          </cell>
          <cell r="F22">
            <v>95.027027027027017</v>
          </cell>
          <cell r="G22">
            <v>101.86277020842394</v>
          </cell>
          <cell r="I22">
            <v>9.6850000000000005</v>
          </cell>
        </row>
        <row r="23">
          <cell r="A23">
            <v>40260</v>
          </cell>
          <cell r="B23">
            <v>8.8000000000000007</v>
          </cell>
          <cell r="C23">
            <v>69386.720000000001</v>
          </cell>
          <cell r="D23">
            <v>1.78295</v>
          </cell>
          <cell r="F23">
            <v>95.135135135135144</v>
          </cell>
          <cell r="G23">
            <v>102.37176146768417</v>
          </cell>
          <cell r="I23">
            <v>9.68</v>
          </cell>
        </row>
        <row r="24">
          <cell r="A24">
            <v>40261</v>
          </cell>
          <cell r="B24">
            <v>8.8000000000000007</v>
          </cell>
          <cell r="C24">
            <v>68913.399999999994</v>
          </cell>
          <cell r="D24">
            <v>1.7886</v>
          </cell>
          <cell r="F24">
            <v>95.135135135135144</v>
          </cell>
          <cell r="G24">
            <v>101.67343472536395</v>
          </cell>
          <cell r="I24">
            <v>9.6</v>
          </cell>
        </row>
        <row r="25">
          <cell r="A25">
            <v>40262</v>
          </cell>
          <cell r="B25">
            <v>8.8000000000000007</v>
          </cell>
          <cell r="C25">
            <v>68441.66</v>
          </cell>
          <cell r="D25">
            <v>1.8047</v>
          </cell>
          <cell r="F25">
            <v>95.135135135135144</v>
          </cell>
          <cell r="G25">
            <v>100.9774390830456</v>
          </cell>
          <cell r="I25">
            <v>9.4250000000000007</v>
          </cell>
        </row>
        <row r="26">
          <cell r="A26">
            <v>40263</v>
          </cell>
          <cell r="B26">
            <v>8.7200000000000006</v>
          </cell>
          <cell r="C26">
            <v>68682.66</v>
          </cell>
          <cell r="D26">
            <v>1.8210999999999999</v>
          </cell>
          <cell r="F26">
            <v>94.270270270270274</v>
          </cell>
          <cell r="G26">
            <v>101.33300560231197</v>
          </cell>
          <cell r="I26">
            <v>9.52</v>
          </cell>
        </row>
        <row r="27">
          <cell r="A27">
            <v>40264</v>
          </cell>
          <cell r="B27">
            <v>8.7200000000000006</v>
          </cell>
          <cell r="C27">
            <v>68682.66</v>
          </cell>
          <cell r="D27">
            <v>1.8210999999999999</v>
          </cell>
          <cell r="F27">
            <v>94.270270270270274</v>
          </cell>
          <cell r="G27">
            <v>101.33300560231197</v>
          </cell>
          <cell r="I27">
            <v>9.52</v>
          </cell>
        </row>
        <row r="28">
          <cell r="A28">
            <v>40265</v>
          </cell>
          <cell r="B28">
            <v>8.7200000000000006</v>
          </cell>
          <cell r="C28">
            <v>68682.66</v>
          </cell>
          <cell r="D28">
            <v>1.8210999999999999</v>
          </cell>
          <cell r="F28">
            <v>94.270270270270274</v>
          </cell>
          <cell r="G28">
            <v>101.33300560231197</v>
          </cell>
          <cell r="I28">
            <v>9.52</v>
          </cell>
        </row>
        <row r="29">
          <cell r="A29">
            <v>40266</v>
          </cell>
          <cell r="B29">
            <v>9</v>
          </cell>
          <cell r="C29">
            <v>69939.12</v>
          </cell>
          <cell r="D29">
            <v>1.80975</v>
          </cell>
          <cell r="F29">
            <v>97.297297297297305</v>
          </cell>
          <cell r="G29">
            <v>103.18676124047568</v>
          </cell>
          <cell r="I29">
            <v>9.6750000000000007</v>
          </cell>
        </row>
        <row r="30">
          <cell r="A30">
            <v>40267</v>
          </cell>
          <cell r="B30">
            <v>8.81</v>
          </cell>
          <cell r="C30">
            <v>69959.58</v>
          </cell>
          <cell r="D30">
            <v>1.79495</v>
          </cell>
          <cell r="F30">
            <v>95.243243243243242</v>
          </cell>
          <cell r="G30">
            <v>103.21694751011962</v>
          </cell>
          <cell r="I30">
            <v>9.74</v>
          </cell>
        </row>
        <row r="31">
          <cell r="A31">
            <v>40268</v>
          </cell>
          <cell r="B31">
            <v>8.8000000000000007</v>
          </cell>
          <cell r="C31">
            <v>70371.539999999994</v>
          </cell>
          <cell r="D31">
            <v>1.7847</v>
          </cell>
          <cell r="F31">
            <v>95.135135135135144</v>
          </cell>
          <cell r="G31">
            <v>103.82474495110294</v>
          </cell>
          <cell r="I31">
            <v>9.41</v>
          </cell>
        </row>
        <row r="32">
          <cell r="A32">
            <v>40269</v>
          </cell>
          <cell r="B32">
            <v>8.5</v>
          </cell>
          <cell r="C32">
            <v>71136.34</v>
          </cell>
          <cell r="D32">
            <v>1.76905</v>
          </cell>
          <cell r="F32">
            <v>91.891891891891902</v>
          </cell>
          <cell r="G32">
            <v>104.95311538236827</v>
          </cell>
          <cell r="I32">
            <v>9.42</v>
          </cell>
        </row>
        <row r="33">
          <cell r="A33">
            <v>40270</v>
          </cell>
          <cell r="B33">
            <v>8.5</v>
          </cell>
          <cell r="C33">
            <v>71136.34</v>
          </cell>
          <cell r="D33">
            <v>1.76905</v>
          </cell>
          <cell r="F33">
            <v>91.891891891891902</v>
          </cell>
          <cell r="G33">
            <v>104.95311538236827</v>
          </cell>
          <cell r="I33">
            <v>9.42</v>
          </cell>
        </row>
        <row r="34">
          <cell r="A34">
            <v>40271</v>
          </cell>
          <cell r="B34">
            <v>8.5</v>
          </cell>
          <cell r="C34">
            <v>71136.34</v>
          </cell>
          <cell r="D34">
            <v>1.76905</v>
          </cell>
          <cell r="F34">
            <v>91.891891891891902</v>
          </cell>
          <cell r="G34">
            <v>104.95311538236827</v>
          </cell>
          <cell r="I34">
            <v>9.42</v>
          </cell>
        </row>
        <row r="35">
          <cell r="A35">
            <v>40272</v>
          </cell>
          <cell r="B35">
            <v>8.5</v>
          </cell>
          <cell r="C35">
            <v>71136.34</v>
          </cell>
          <cell r="D35">
            <v>1.76905</v>
          </cell>
          <cell r="F35">
            <v>91.891891891891902</v>
          </cell>
          <cell r="G35">
            <v>104.95311538236827</v>
          </cell>
          <cell r="I35">
            <v>9.42</v>
          </cell>
        </row>
        <row r="36">
          <cell r="A36">
            <v>40273</v>
          </cell>
          <cell r="B36">
            <v>8.5</v>
          </cell>
          <cell r="C36">
            <v>71289.679999999993</v>
          </cell>
          <cell r="D36">
            <v>1.75925</v>
          </cell>
          <cell r="F36">
            <v>91.891891891891902</v>
          </cell>
          <cell r="G36">
            <v>105.17935011292553</v>
          </cell>
          <cell r="I36">
            <v>9.36</v>
          </cell>
        </row>
        <row r="37">
          <cell r="A37">
            <v>40274</v>
          </cell>
          <cell r="B37">
            <v>8.6999999999999993</v>
          </cell>
          <cell r="C37">
            <v>71095.649999999994</v>
          </cell>
          <cell r="D37">
            <v>1.7604</v>
          </cell>
          <cell r="F37">
            <v>94.054054054054049</v>
          </cell>
          <cell r="G37">
            <v>104.89308218042241</v>
          </cell>
          <cell r="I37">
            <v>9.4450000000000003</v>
          </cell>
        </row>
        <row r="38">
          <cell r="A38">
            <v>40275</v>
          </cell>
          <cell r="B38">
            <v>8.6999999999999993</v>
          </cell>
          <cell r="C38">
            <v>70792.94</v>
          </cell>
          <cell r="D38">
            <v>1.7637499999999999</v>
          </cell>
          <cell r="F38">
            <v>94.054054054054049</v>
          </cell>
          <cell r="G38">
            <v>104.44646997690737</v>
          </cell>
          <cell r="I38">
            <v>9.5250000000000004</v>
          </cell>
        </row>
        <row r="39">
          <cell r="A39">
            <v>40276</v>
          </cell>
          <cell r="B39">
            <v>8.6999999999999993</v>
          </cell>
          <cell r="C39">
            <v>71784.78</v>
          </cell>
          <cell r="D39">
            <v>1.7839499999999999</v>
          </cell>
          <cell r="F39">
            <v>94.054054054054049</v>
          </cell>
          <cell r="G39">
            <v>105.90981062615705</v>
          </cell>
          <cell r="I39">
            <v>9.4649999999999999</v>
          </cell>
        </row>
        <row r="40">
          <cell r="A40">
            <v>40277</v>
          </cell>
          <cell r="B40">
            <v>8.42</v>
          </cell>
          <cell r="C40">
            <v>71417.27</v>
          </cell>
          <cell r="D40">
            <v>1.7742</v>
          </cell>
          <cell r="F40">
            <v>91.027027027027032</v>
          </cell>
          <cell r="G40">
            <v>105.36759381497203</v>
          </cell>
          <cell r="I40">
            <v>9.5225000000000009</v>
          </cell>
        </row>
        <row r="41">
          <cell r="A41">
            <v>40278</v>
          </cell>
          <cell r="B41">
            <v>8.42</v>
          </cell>
          <cell r="C41">
            <v>71417.27</v>
          </cell>
          <cell r="D41">
            <v>1.7742</v>
          </cell>
          <cell r="F41">
            <v>91.027027027027032</v>
          </cell>
          <cell r="G41">
            <v>105.36759381497203</v>
          </cell>
          <cell r="I41">
            <v>9.5225000000000009</v>
          </cell>
        </row>
        <row r="42">
          <cell r="A42">
            <v>40279</v>
          </cell>
          <cell r="B42">
            <v>8.42</v>
          </cell>
          <cell r="C42">
            <v>71417.27</v>
          </cell>
          <cell r="D42">
            <v>1.7742</v>
          </cell>
          <cell r="F42">
            <v>91.027027027027032</v>
          </cell>
          <cell r="G42">
            <v>105.36759381497203</v>
          </cell>
          <cell r="I42">
            <v>9.5225000000000009</v>
          </cell>
        </row>
        <row r="43">
          <cell r="A43">
            <v>40280</v>
          </cell>
          <cell r="B43">
            <v>8.65</v>
          </cell>
          <cell r="C43">
            <v>70614.36</v>
          </cell>
          <cell r="D43">
            <v>1.75875</v>
          </cell>
          <cell r="F43">
            <v>93.513513513513516</v>
          </cell>
          <cell r="G43">
            <v>104.1829966615107</v>
          </cell>
          <cell r="I43">
            <v>9.6</v>
          </cell>
        </row>
        <row r="44">
          <cell r="A44">
            <v>40281</v>
          </cell>
          <cell r="B44">
            <v>8.65</v>
          </cell>
          <cell r="C44">
            <v>70792.399999999994</v>
          </cell>
          <cell r="D44">
            <v>1.7659</v>
          </cell>
          <cell r="F44">
            <v>93.513513513513516</v>
          </cell>
          <cell r="G44">
            <v>104.44567327184342</v>
          </cell>
          <cell r="I44">
            <v>9.68</v>
          </cell>
        </row>
        <row r="45">
          <cell r="A45">
            <v>40282</v>
          </cell>
          <cell r="B45">
            <v>8.65</v>
          </cell>
          <cell r="C45">
            <v>71034.850000000006</v>
          </cell>
          <cell r="D45">
            <v>1.74275</v>
          </cell>
          <cell r="F45">
            <v>93.513513513513516</v>
          </cell>
          <cell r="G45">
            <v>104.80337909174442</v>
          </cell>
          <cell r="I45">
            <v>9.69</v>
          </cell>
        </row>
        <row r="46">
          <cell r="A46">
            <v>40283</v>
          </cell>
          <cell r="B46">
            <v>8.66</v>
          </cell>
          <cell r="C46">
            <v>70524.350000000006</v>
          </cell>
          <cell r="D46">
            <v>1.74</v>
          </cell>
          <cell r="F46">
            <v>93.621621621621614</v>
          </cell>
          <cell r="G46">
            <v>104.05019773039383</v>
          </cell>
          <cell r="I46">
            <v>9.84</v>
          </cell>
        </row>
        <row r="47">
          <cell r="A47">
            <v>40284</v>
          </cell>
          <cell r="B47">
            <v>8.75</v>
          </cell>
          <cell r="C47">
            <v>69421.350000000006</v>
          </cell>
          <cell r="D47">
            <v>1.7518</v>
          </cell>
          <cell r="F47">
            <v>94.594594594594597</v>
          </cell>
          <cell r="G47">
            <v>102.42285386835719</v>
          </cell>
          <cell r="I47">
            <v>9.8524999999999991</v>
          </cell>
        </row>
        <row r="48">
          <cell r="A48">
            <v>40285</v>
          </cell>
          <cell r="B48">
            <v>8.75</v>
          </cell>
          <cell r="C48">
            <v>69421.350000000006</v>
          </cell>
          <cell r="D48">
            <v>1.7518</v>
          </cell>
          <cell r="F48">
            <v>94.594594594594597</v>
          </cell>
          <cell r="G48">
            <v>102.42285386835719</v>
          </cell>
          <cell r="I48">
            <v>9.8524999999999991</v>
          </cell>
        </row>
        <row r="49">
          <cell r="A49">
            <v>40286</v>
          </cell>
          <cell r="B49">
            <v>8.75</v>
          </cell>
          <cell r="C49">
            <v>69421.350000000006</v>
          </cell>
          <cell r="D49">
            <v>1.7518</v>
          </cell>
          <cell r="F49">
            <v>94.594594594594597</v>
          </cell>
          <cell r="G49">
            <v>102.42285386835719</v>
          </cell>
          <cell r="I49">
            <v>9.8524999999999991</v>
          </cell>
        </row>
        <row r="50">
          <cell r="A50">
            <v>40287</v>
          </cell>
          <cell r="B50">
            <v>8.6999999999999993</v>
          </cell>
          <cell r="C50">
            <v>69097.58</v>
          </cell>
          <cell r="D50">
            <v>1.7575499999999999</v>
          </cell>
          <cell r="F50">
            <v>94.054054054054049</v>
          </cell>
          <cell r="G50">
            <v>101.94517016734936</v>
          </cell>
          <cell r="I50">
            <v>9.7675000000000001</v>
          </cell>
        </row>
        <row r="51">
          <cell r="A51">
            <v>40288</v>
          </cell>
          <cell r="B51">
            <v>8.6999999999999993</v>
          </cell>
          <cell r="C51">
            <v>69318.44</v>
          </cell>
          <cell r="D51">
            <v>1.7511000000000001</v>
          </cell>
          <cell r="F51">
            <v>94.054054054054049</v>
          </cell>
          <cell r="G51">
            <v>102.27102253849118</v>
          </cell>
          <cell r="I51">
            <v>9.84</v>
          </cell>
        </row>
        <row r="52">
          <cell r="A52">
            <v>40289</v>
          </cell>
          <cell r="B52">
            <v>8.6999999999999993</v>
          </cell>
          <cell r="C52">
            <v>69318.44</v>
          </cell>
          <cell r="D52">
            <v>1.7511000000000001</v>
          </cell>
          <cell r="F52">
            <v>94.054054054054049</v>
          </cell>
          <cell r="G52">
            <v>102.27102253849118</v>
          </cell>
          <cell r="I52">
            <v>9.9550000000000001</v>
          </cell>
        </row>
        <row r="53">
          <cell r="A53">
            <v>40290</v>
          </cell>
          <cell r="B53">
            <v>9</v>
          </cell>
          <cell r="C53">
            <v>69386.41</v>
          </cell>
          <cell r="D53">
            <v>1.7662500000000001</v>
          </cell>
          <cell r="F53">
            <v>97.297297297297305</v>
          </cell>
          <cell r="G53">
            <v>102.37130409996229</v>
          </cell>
          <cell r="I53">
            <v>10.0425</v>
          </cell>
        </row>
        <row r="54">
          <cell r="A54">
            <v>40291</v>
          </cell>
          <cell r="B54">
            <v>8.92</v>
          </cell>
          <cell r="C54">
            <v>69509.490000000005</v>
          </cell>
          <cell r="D54">
            <v>1.7623</v>
          </cell>
          <cell r="F54">
            <v>96.432432432432435</v>
          </cell>
          <cell r="G54">
            <v>102.55289383934532</v>
          </cell>
          <cell r="I54">
            <v>10</v>
          </cell>
        </row>
        <row r="55">
          <cell r="A55">
            <v>40292</v>
          </cell>
          <cell r="B55">
            <v>8.92</v>
          </cell>
          <cell r="C55">
            <v>69509.490000000005</v>
          </cell>
          <cell r="D55">
            <v>1.7623</v>
          </cell>
          <cell r="F55">
            <v>96.432432432432435</v>
          </cell>
          <cell r="G55">
            <v>102.55289383934532</v>
          </cell>
          <cell r="I55">
            <v>10</v>
          </cell>
        </row>
        <row r="56">
          <cell r="A56">
            <v>40293</v>
          </cell>
          <cell r="B56">
            <v>8.92</v>
          </cell>
          <cell r="C56">
            <v>69509.490000000005</v>
          </cell>
          <cell r="D56">
            <v>1.7623</v>
          </cell>
          <cell r="F56">
            <v>96.432432432432435</v>
          </cell>
          <cell r="G56">
            <v>102.55289383934532</v>
          </cell>
          <cell r="I56">
            <v>10</v>
          </cell>
        </row>
        <row r="57">
          <cell r="A57">
            <v>40294</v>
          </cell>
          <cell r="B57">
            <v>9.1</v>
          </cell>
          <cell r="C57">
            <v>68871.94</v>
          </cell>
          <cell r="D57">
            <v>1.7442500000000001</v>
          </cell>
          <cell r="F57">
            <v>98.378378378378372</v>
          </cell>
          <cell r="G57">
            <v>101.61226548101216</v>
          </cell>
          <cell r="I57">
            <v>9.9875000000000007</v>
          </cell>
        </row>
        <row r="58">
          <cell r="A58">
            <v>40295</v>
          </cell>
          <cell r="B58">
            <v>9.1</v>
          </cell>
          <cell r="C58">
            <v>66511.100000000006</v>
          </cell>
          <cell r="D58">
            <v>1.7515000000000001</v>
          </cell>
          <cell r="F58">
            <v>98.378378378378372</v>
          </cell>
          <cell r="G58">
            <v>98.12912995675957</v>
          </cell>
          <cell r="I58">
            <v>9.8275000000000006</v>
          </cell>
        </row>
        <row r="59">
          <cell r="A59">
            <v>40296</v>
          </cell>
          <cell r="B59">
            <v>9.1</v>
          </cell>
          <cell r="C59">
            <v>66655.710000000006</v>
          </cell>
          <cell r="D59">
            <v>1.7576499999999999</v>
          </cell>
          <cell r="F59">
            <v>98.378378378378372</v>
          </cell>
          <cell r="G59">
            <v>98.342484622116885</v>
          </cell>
          <cell r="I59">
            <v>9.8275000000000006</v>
          </cell>
        </row>
        <row r="60">
          <cell r="A60">
            <v>40297</v>
          </cell>
          <cell r="B60">
            <v>9.1</v>
          </cell>
          <cell r="C60">
            <v>67978.05</v>
          </cell>
          <cell r="D60">
            <v>1.7309000000000001</v>
          </cell>
          <cell r="F60">
            <v>98.378378378378372</v>
          </cell>
          <cell r="G60">
            <v>100.2934382780784</v>
          </cell>
          <cell r="I60">
            <v>9.8574999999999999</v>
          </cell>
        </row>
        <row r="61">
          <cell r="A61">
            <v>40298</v>
          </cell>
          <cell r="B61">
            <v>9.19</v>
          </cell>
          <cell r="C61">
            <v>67529.73</v>
          </cell>
          <cell r="D61">
            <v>1.73075</v>
          </cell>
          <cell r="F61">
            <v>99.35135135135134</v>
          </cell>
          <cell r="G61">
            <v>99.631996029458008</v>
          </cell>
          <cell r="I61">
            <v>9.8949999999999996</v>
          </cell>
        </row>
        <row r="62">
          <cell r="A62">
            <v>40299</v>
          </cell>
          <cell r="B62">
            <v>9.19</v>
          </cell>
          <cell r="C62">
            <v>67529.73</v>
          </cell>
          <cell r="D62">
            <v>1.73075</v>
          </cell>
          <cell r="F62">
            <v>99.35135135135134</v>
          </cell>
          <cell r="G62">
            <v>99.631996029458008</v>
          </cell>
          <cell r="I62">
            <v>9.8949999999999996</v>
          </cell>
        </row>
        <row r="63">
          <cell r="A63">
            <v>40300</v>
          </cell>
          <cell r="B63">
            <v>9.19</v>
          </cell>
          <cell r="C63">
            <v>67529.73</v>
          </cell>
          <cell r="D63">
            <v>1.73075</v>
          </cell>
          <cell r="F63">
            <v>99.35135135135134</v>
          </cell>
          <cell r="G63">
            <v>99.631996029458008</v>
          </cell>
          <cell r="I63">
            <v>9.8949999999999996</v>
          </cell>
        </row>
        <row r="64">
          <cell r="A64">
            <v>40301</v>
          </cell>
          <cell r="B64">
            <v>9.19</v>
          </cell>
          <cell r="C64">
            <v>67119.41</v>
          </cell>
          <cell r="D64">
            <v>1.7344999999999999</v>
          </cell>
          <cell r="F64">
            <v>99.35135135135134</v>
          </cell>
          <cell r="G64">
            <v>99.026618211261393</v>
          </cell>
          <cell r="I64">
            <v>9.7575000000000003</v>
          </cell>
        </row>
        <row r="65">
          <cell r="A65">
            <v>40302</v>
          </cell>
          <cell r="B65">
            <v>8.5</v>
          </cell>
          <cell r="C65">
            <v>64869.32</v>
          </cell>
          <cell r="D65">
            <v>1.7555000000000001</v>
          </cell>
          <cell r="F65">
            <v>91.891891891891902</v>
          </cell>
          <cell r="G65">
            <v>95.706880994099066</v>
          </cell>
          <cell r="I65">
            <v>9.77</v>
          </cell>
        </row>
        <row r="66">
          <cell r="A66">
            <v>40303</v>
          </cell>
          <cell r="B66">
            <v>8.5</v>
          </cell>
          <cell r="C66">
            <v>64914.17</v>
          </cell>
          <cell r="D66">
            <v>1.7878499999999999</v>
          </cell>
          <cell r="F66">
            <v>91.891891891891902</v>
          </cell>
          <cell r="G66">
            <v>95.773051775796574</v>
          </cell>
          <cell r="I66">
            <v>9.6824999999999992</v>
          </cell>
        </row>
        <row r="67">
          <cell r="A67">
            <v>40304</v>
          </cell>
          <cell r="B67">
            <v>8.5</v>
          </cell>
          <cell r="C67">
            <v>63414.22</v>
          </cell>
          <cell r="D67">
            <v>1.8084499999999999</v>
          </cell>
          <cell r="F67">
            <v>91.891891891891902</v>
          </cell>
          <cell r="G67">
            <v>93.560055922793964</v>
          </cell>
          <cell r="I67">
            <v>9.4550000000000001</v>
          </cell>
        </row>
        <row r="68">
          <cell r="A68">
            <v>40305</v>
          </cell>
          <cell r="B68">
            <v>8.49</v>
          </cell>
          <cell r="C68">
            <v>62870.879999999997</v>
          </cell>
          <cell r="D68">
            <v>1.84975</v>
          </cell>
          <cell r="F68">
            <v>91.78378378378379</v>
          </cell>
          <cell r="G68">
            <v>92.758423090519258</v>
          </cell>
          <cell r="I68">
            <v>9.5124999999999993</v>
          </cell>
        </row>
        <row r="69">
          <cell r="A69">
            <v>40306</v>
          </cell>
          <cell r="B69">
            <v>8.49</v>
          </cell>
          <cell r="C69">
            <v>62870.879999999997</v>
          </cell>
          <cell r="D69">
            <v>1.84975</v>
          </cell>
          <cell r="F69">
            <v>91.78378378378379</v>
          </cell>
          <cell r="G69">
            <v>92.758423090519258</v>
          </cell>
          <cell r="I69">
            <v>9.5124999999999993</v>
          </cell>
        </row>
        <row r="70">
          <cell r="A70">
            <v>40307</v>
          </cell>
          <cell r="B70">
            <v>8.49</v>
          </cell>
          <cell r="C70">
            <v>62870.879999999997</v>
          </cell>
          <cell r="D70">
            <v>1.84975</v>
          </cell>
          <cell r="F70">
            <v>91.78378378378379</v>
          </cell>
          <cell r="G70">
            <v>92.758423090519258</v>
          </cell>
          <cell r="I70">
            <v>9.5124999999999993</v>
          </cell>
        </row>
        <row r="71">
          <cell r="A71">
            <v>40308</v>
          </cell>
          <cell r="B71">
            <v>8.49</v>
          </cell>
          <cell r="C71">
            <v>65452.68</v>
          </cell>
          <cell r="D71">
            <v>1.7876000000000001</v>
          </cell>
          <cell r="F71">
            <v>91.78378378378379</v>
          </cell>
          <cell r="G71">
            <v>96.567558523888465</v>
          </cell>
          <cell r="I71">
            <v>9.5274999999999999</v>
          </cell>
        </row>
        <row r="72">
          <cell r="A72">
            <v>40309</v>
          </cell>
          <cell r="B72">
            <v>8.49</v>
          </cell>
          <cell r="C72">
            <v>64424.89</v>
          </cell>
          <cell r="D72">
            <v>1.78285</v>
          </cell>
          <cell r="F72">
            <v>91.78378378378379</v>
          </cell>
          <cell r="G72">
            <v>95.051177972698383</v>
          </cell>
          <cell r="I72">
            <v>9.5824999999999996</v>
          </cell>
        </row>
        <row r="73">
          <cell r="A73">
            <v>40310</v>
          </cell>
          <cell r="B73">
            <v>8.49</v>
          </cell>
          <cell r="C73">
            <v>65223.63</v>
          </cell>
          <cell r="D73">
            <v>1.77155</v>
          </cell>
          <cell r="F73">
            <v>91.78378378378379</v>
          </cell>
          <cell r="G73">
            <v>96.229622792610584</v>
          </cell>
          <cell r="I73">
            <v>9.5950000000000006</v>
          </cell>
        </row>
        <row r="74">
          <cell r="A74">
            <v>40311</v>
          </cell>
          <cell r="B74">
            <v>8.49</v>
          </cell>
          <cell r="C74">
            <v>64788.22</v>
          </cell>
          <cell r="D74">
            <v>1.7722500000000001</v>
          </cell>
          <cell r="F74">
            <v>91.78378378378379</v>
          </cell>
          <cell r="G74">
            <v>95.587227696536814</v>
          </cell>
          <cell r="I74">
            <v>9.6050000000000004</v>
          </cell>
        </row>
        <row r="75">
          <cell r="A75">
            <v>40312</v>
          </cell>
          <cell r="B75">
            <v>8.5</v>
          </cell>
          <cell r="C75">
            <v>63412.47</v>
          </cell>
          <cell r="D75">
            <v>1.7946</v>
          </cell>
          <cell r="F75">
            <v>91.891891891891902</v>
          </cell>
          <cell r="G75">
            <v>93.557474008234976</v>
          </cell>
          <cell r="I75">
            <v>9.48</v>
          </cell>
        </row>
        <row r="76">
          <cell r="A76">
            <v>40313</v>
          </cell>
          <cell r="B76">
            <v>8.5</v>
          </cell>
          <cell r="C76">
            <v>63412.47</v>
          </cell>
          <cell r="D76">
            <v>1.7946</v>
          </cell>
          <cell r="F76">
            <v>91.891891891891902</v>
          </cell>
          <cell r="G76">
            <v>93.557474008234976</v>
          </cell>
          <cell r="I76">
            <v>9.48</v>
          </cell>
        </row>
        <row r="77">
          <cell r="A77">
            <v>40314</v>
          </cell>
          <cell r="B77">
            <v>8.5</v>
          </cell>
          <cell r="C77">
            <v>63412.47</v>
          </cell>
          <cell r="D77">
            <v>1.7946</v>
          </cell>
          <cell r="F77">
            <v>91.891891891891902</v>
          </cell>
          <cell r="G77">
            <v>93.557474008234976</v>
          </cell>
          <cell r="I77">
            <v>9.48</v>
          </cell>
        </row>
        <row r="78">
          <cell r="A78">
            <v>40315</v>
          </cell>
          <cell r="B78">
            <v>8.4499999999999993</v>
          </cell>
          <cell r="C78">
            <v>62866.26</v>
          </cell>
          <cell r="D78">
            <v>1.8073999999999999</v>
          </cell>
          <cell r="F78">
            <v>91.35135135135134</v>
          </cell>
          <cell r="G78">
            <v>92.751606836083539</v>
          </cell>
          <cell r="I78">
            <v>9.41</v>
          </cell>
        </row>
        <row r="79">
          <cell r="A79">
            <v>40316</v>
          </cell>
          <cell r="B79">
            <v>8.3000000000000007</v>
          </cell>
          <cell r="C79">
            <v>60841.08</v>
          </cell>
          <cell r="D79">
            <v>1.7967500000000001</v>
          </cell>
          <cell r="F79">
            <v>89.72972972972974</v>
          </cell>
          <cell r="G79">
            <v>89.7636972780424</v>
          </cell>
          <cell r="I79">
            <v>9.3949999999999996</v>
          </cell>
        </row>
        <row r="80">
          <cell r="A80">
            <v>40317</v>
          </cell>
          <cell r="B80">
            <v>8.15</v>
          </cell>
          <cell r="C80">
            <v>59689.32</v>
          </cell>
          <cell r="D80">
            <v>1.83765</v>
          </cell>
          <cell r="F80">
            <v>88.108108108108112</v>
          </cell>
          <cell r="G80">
            <v>88.064413899493587</v>
          </cell>
          <cell r="I80">
            <v>9.3849999999999998</v>
          </cell>
        </row>
        <row r="81">
          <cell r="A81">
            <v>40318</v>
          </cell>
          <cell r="B81">
            <v>8</v>
          </cell>
          <cell r="C81">
            <v>58192.08</v>
          </cell>
          <cell r="D81">
            <v>1.8864000000000001</v>
          </cell>
          <cell r="F81">
            <v>86.486486486486484</v>
          </cell>
          <cell r="G81">
            <v>85.855416325608047</v>
          </cell>
          <cell r="I81">
            <v>9.44</v>
          </cell>
        </row>
        <row r="82">
          <cell r="A82">
            <v>40319</v>
          </cell>
          <cell r="B82">
            <v>7.99</v>
          </cell>
          <cell r="C82">
            <v>60259.33</v>
          </cell>
          <cell r="D82">
            <v>1.8728</v>
          </cell>
          <cell r="F82">
            <v>86.378378378378386</v>
          </cell>
          <cell r="G82">
            <v>88.905395109647273</v>
          </cell>
          <cell r="I82">
            <v>9.41</v>
          </cell>
        </row>
        <row r="83">
          <cell r="A83">
            <v>40320</v>
          </cell>
          <cell r="B83">
            <v>7.99</v>
          </cell>
          <cell r="C83">
            <v>60259.33</v>
          </cell>
          <cell r="D83">
            <v>1.8728</v>
          </cell>
          <cell r="F83">
            <v>86.378378378378386</v>
          </cell>
          <cell r="G83">
            <v>88.905395109647273</v>
          </cell>
          <cell r="I83">
            <v>9.41</v>
          </cell>
        </row>
        <row r="84">
          <cell r="A84">
            <v>40321</v>
          </cell>
          <cell r="B84">
            <v>7.99</v>
          </cell>
          <cell r="C84">
            <v>60259.33</v>
          </cell>
          <cell r="D84">
            <v>1.8728</v>
          </cell>
          <cell r="F84">
            <v>86.378378378378386</v>
          </cell>
          <cell r="G84">
            <v>88.905395109647273</v>
          </cell>
          <cell r="I84">
            <v>9.41</v>
          </cell>
        </row>
        <row r="85">
          <cell r="A85">
            <v>40322</v>
          </cell>
          <cell r="B85">
            <v>7.99</v>
          </cell>
          <cell r="C85">
            <v>59915.14</v>
          </cell>
          <cell r="D85">
            <v>1.8485</v>
          </cell>
          <cell r="F85">
            <v>86.378378378378386</v>
          </cell>
          <cell r="G85">
            <v>88.397584154185438</v>
          </cell>
          <cell r="I85">
            <v>9.4049999999999994</v>
          </cell>
        </row>
        <row r="86">
          <cell r="A86">
            <v>40323</v>
          </cell>
          <cell r="B86">
            <v>7.99</v>
          </cell>
          <cell r="C86">
            <v>59184.08</v>
          </cell>
          <cell r="D86">
            <v>1.8866000000000001</v>
          </cell>
          <cell r="F86">
            <v>86.378378378378386</v>
          </cell>
          <cell r="G86">
            <v>87.318993035617439</v>
          </cell>
          <cell r="I86">
            <v>9.3049999999999997</v>
          </cell>
        </row>
        <row r="87">
          <cell r="A87">
            <v>40324</v>
          </cell>
          <cell r="B87">
            <v>7.99</v>
          </cell>
          <cell r="C87">
            <v>60190.36</v>
          </cell>
          <cell r="D87">
            <v>1.8408</v>
          </cell>
          <cell r="F87">
            <v>86.378378378378386</v>
          </cell>
          <cell r="G87">
            <v>88.803638168428165</v>
          </cell>
          <cell r="I87">
            <v>9.3800000000000008</v>
          </cell>
        </row>
        <row r="88">
          <cell r="A88">
            <v>40325</v>
          </cell>
          <cell r="B88">
            <v>8</v>
          </cell>
          <cell r="C88">
            <v>62091.77</v>
          </cell>
          <cell r="D88">
            <v>1.8319000000000001</v>
          </cell>
          <cell r="F88">
            <v>86.486486486486484</v>
          </cell>
          <cell r="G88">
            <v>91.608939975060167</v>
          </cell>
          <cell r="I88">
            <v>9.5175000000000001</v>
          </cell>
        </row>
        <row r="89">
          <cell r="A89">
            <v>40326</v>
          </cell>
          <cell r="B89">
            <v>8.5</v>
          </cell>
          <cell r="C89">
            <v>61946.99</v>
          </cell>
          <cell r="D89">
            <v>1.8245</v>
          </cell>
          <cell r="F89">
            <v>91.891891891891902</v>
          </cell>
          <cell r="G89">
            <v>91.395334495145704</v>
          </cell>
          <cell r="I89">
            <v>9.3774999999999995</v>
          </cell>
        </row>
        <row r="90">
          <cell r="A90">
            <v>40327</v>
          </cell>
          <cell r="B90">
            <v>8.5</v>
          </cell>
          <cell r="C90">
            <v>61946.99</v>
          </cell>
          <cell r="D90">
            <v>1.8245</v>
          </cell>
          <cell r="F90">
            <v>91.891891891891902</v>
          </cell>
          <cell r="G90">
            <v>91.395334495145704</v>
          </cell>
          <cell r="I90">
            <v>9.3774999999999995</v>
          </cell>
        </row>
        <row r="91">
          <cell r="A91">
            <v>40328</v>
          </cell>
          <cell r="B91">
            <v>8.5</v>
          </cell>
          <cell r="C91">
            <v>61946.99</v>
          </cell>
          <cell r="D91">
            <v>1.8245</v>
          </cell>
          <cell r="F91">
            <v>91.891891891891902</v>
          </cell>
          <cell r="G91">
            <v>91.395334495145704</v>
          </cell>
          <cell r="I91">
            <v>9.3774999999999995</v>
          </cell>
        </row>
        <row r="92">
          <cell r="A92">
            <v>40329</v>
          </cell>
          <cell r="B92">
            <v>8.5</v>
          </cell>
          <cell r="C92">
            <v>61946.99</v>
          </cell>
          <cell r="D92">
            <v>1.8245</v>
          </cell>
          <cell r="F92">
            <v>91.891891891891902</v>
          </cell>
          <cell r="G92">
            <v>91.395334495145704</v>
          </cell>
          <cell r="I92">
            <v>9.3774999999999995</v>
          </cell>
        </row>
        <row r="93">
          <cell r="A93">
            <v>40330</v>
          </cell>
          <cell r="B93">
            <v>8.99</v>
          </cell>
          <cell r="C93">
            <v>61840.99</v>
          </cell>
          <cell r="D93">
            <v>1.8204</v>
          </cell>
          <cell r="F93">
            <v>97.189189189189193</v>
          </cell>
          <cell r="G93">
            <v>91.238944241858405</v>
          </cell>
          <cell r="I93">
            <v>9.32</v>
          </cell>
        </row>
        <row r="94">
          <cell r="A94">
            <v>40331</v>
          </cell>
          <cell r="B94">
            <v>8.99</v>
          </cell>
          <cell r="C94">
            <v>62942.91</v>
          </cell>
          <cell r="D94">
            <v>1.83365</v>
          </cell>
          <cell r="F94">
            <v>97.189189189189193</v>
          </cell>
          <cell r="G94">
            <v>92.86469469376722</v>
          </cell>
          <cell r="I94">
            <v>9.3249999999999993</v>
          </cell>
        </row>
        <row r="95">
          <cell r="A95">
            <v>40332</v>
          </cell>
          <cell r="B95">
            <v>8.99</v>
          </cell>
          <cell r="C95">
            <v>62942.91</v>
          </cell>
          <cell r="D95">
            <v>1.8191999999999999</v>
          </cell>
          <cell r="F95">
            <v>97.189189189189193</v>
          </cell>
          <cell r="G95">
            <v>92.86469469376722</v>
          </cell>
          <cell r="I95">
            <v>9.5500000000000007</v>
          </cell>
        </row>
        <row r="96">
          <cell r="A96">
            <v>40333</v>
          </cell>
          <cell r="B96">
            <v>8.99</v>
          </cell>
          <cell r="C96">
            <v>61675.75</v>
          </cell>
          <cell r="D96">
            <v>1.83975</v>
          </cell>
          <cell r="F96">
            <v>97.189189189189193</v>
          </cell>
          <cell r="G96">
            <v>90.995152492299994</v>
          </cell>
          <cell r="I96">
            <v>9.35</v>
          </cell>
        </row>
        <row r="97">
          <cell r="A97">
            <v>40334</v>
          </cell>
          <cell r="B97">
            <v>8.99</v>
          </cell>
          <cell r="C97">
            <v>61675.75</v>
          </cell>
          <cell r="D97">
            <v>1.83975</v>
          </cell>
          <cell r="F97">
            <v>97.189189189189193</v>
          </cell>
          <cell r="G97">
            <v>90.995152492299994</v>
          </cell>
          <cell r="I97">
            <v>9.35</v>
          </cell>
        </row>
        <row r="98">
          <cell r="A98">
            <v>40335</v>
          </cell>
          <cell r="B98">
            <v>8.99</v>
          </cell>
          <cell r="C98">
            <v>61675.75</v>
          </cell>
          <cell r="D98">
            <v>1.83975</v>
          </cell>
          <cell r="F98">
            <v>97.189189189189193</v>
          </cell>
          <cell r="G98">
            <v>90.995152492299994</v>
          </cell>
          <cell r="I98">
            <v>9.35</v>
          </cell>
        </row>
        <row r="99">
          <cell r="A99">
            <v>40336</v>
          </cell>
          <cell r="B99">
            <v>8.5</v>
          </cell>
          <cell r="C99">
            <v>61182.92</v>
          </cell>
          <cell r="D99">
            <v>1.8701000000000001</v>
          </cell>
          <cell r="F99">
            <v>91.891891891891902</v>
          </cell>
          <cell r="G99">
            <v>90.268041091096435</v>
          </cell>
          <cell r="I99">
            <v>9.35</v>
          </cell>
        </row>
        <row r="100">
          <cell r="A100">
            <v>40337</v>
          </cell>
          <cell r="B100">
            <v>8.2100000000000009</v>
          </cell>
          <cell r="C100">
            <v>61793</v>
          </cell>
          <cell r="D100">
            <v>1.8734999999999999</v>
          </cell>
          <cell r="F100">
            <v>88.756756756756758</v>
          </cell>
          <cell r="G100">
            <v>91.168140767752206</v>
          </cell>
          <cell r="I100">
            <v>9.31</v>
          </cell>
        </row>
        <row r="101">
          <cell r="A101">
            <v>40338</v>
          </cell>
          <cell r="B101">
            <v>8.25</v>
          </cell>
          <cell r="C101">
            <v>61478.61</v>
          </cell>
          <cell r="D101">
            <v>1.8412500000000001</v>
          </cell>
          <cell r="F101">
            <v>89.189189189189193</v>
          </cell>
          <cell r="G101">
            <v>90.704296128780584</v>
          </cell>
          <cell r="I101">
            <v>9.4350000000000005</v>
          </cell>
        </row>
        <row r="102">
          <cell r="A102">
            <v>40339</v>
          </cell>
          <cell r="B102">
            <v>8.49</v>
          </cell>
          <cell r="C102">
            <v>63048.800000000003</v>
          </cell>
          <cell r="D102">
            <v>1.8202499999999999</v>
          </cell>
          <cell r="F102">
            <v>91.78378378378379</v>
          </cell>
          <cell r="G102">
            <v>93.020922655282249</v>
          </cell>
          <cell r="I102">
            <v>9.35</v>
          </cell>
        </row>
        <row r="103">
          <cell r="A103">
            <v>40340</v>
          </cell>
          <cell r="B103">
            <v>8.5</v>
          </cell>
          <cell r="C103">
            <v>63605.38</v>
          </cell>
          <cell r="D103">
            <v>1.8079000000000001</v>
          </cell>
          <cell r="F103">
            <v>91.891891891891902</v>
          </cell>
          <cell r="G103">
            <v>93.842089515420369</v>
          </cell>
          <cell r="I103">
            <v>9.4625000000000004</v>
          </cell>
        </row>
        <row r="104">
          <cell r="A104">
            <v>40341</v>
          </cell>
          <cell r="B104">
            <v>8.5</v>
          </cell>
          <cell r="C104">
            <v>63605.38</v>
          </cell>
          <cell r="D104">
            <v>1.8079000000000001</v>
          </cell>
          <cell r="F104">
            <v>91.891891891891902</v>
          </cell>
          <cell r="G104">
            <v>93.842089515420369</v>
          </cell>
          <cell r="I104">
            <v>9.4625000000000004</v>
          </cell>
        </row>
        <row r="105">
          <cell r="A105">
            <v>40342</v>
          </cell>
          <cell r="B105">
            <v>8.5</v>
          </cell>
          <cell r="C105">
            <v>63605.38</v>
          </cell>
          <cell r="D105">
            <v>1.8079000000000001</v>
          </cell>
          <cell r="F105">
            <v>91.891891891891902</v>
          </cell>
          <cell r="G105">
            <v>93.842089515420369</v>
          </cell>
          <cell r="I105">
            <v>9.4625000000000004</v>
          </cell>
        </row>
        <row r="106">
          <cell r="A106">
            <v>40343</v>
          </cell>
          <cell r="B106">
            <v>8.6</v>
          </cell>
          <cell r="C106">
            <v>63532.85</v>
          </cell>
          <cell r="D106">
            <v>1.8010999999999999</v>
          </cell>
          <cell r="F106">
            <v>92.972972972972968</v>
          </cell>
          <cell r="G106">
            <v>93.735080222298407</v>
          </cell>
          <cell r="I106">
            <v>9.5150000000000006</v>
          </cell>
        </row>
        <row r="107">
          <cell r="A107">
            <v>40344</v>
          </cell>
          <cell r="B107">
            <v>9</v>
          </cell>
          <cell r="C107">
            <v>64442.27</v>
          </cell>
          <cell r="D107">
            <v>1.7940499999999999</v>
          </cell>
          <cell r="F107">
            <v>97.297297297297305</v>
          </cell>
          <cell r="G107">
            <v>95.076820072718505</v>
          </cell>
          <cell r="I107">
            <v>9.4949999999999992</v>
          </cell>
        </row>
        <row r="108">
          <cell r="A108">
            <v>40345</v>
          </cell>
          <cell r="B108">
            <v>9</v>
          </cell>
          <cell r="C108">
            <v>64750.71</v>
          </cell>
          <cell r="D108">
            <v>1.7903500000000001</v>
          </cell>
          <cell r="F108">
            <v>97.297297297297305</v>
          </cell>
          <cell r="G108">
            <v>95.531886202189582</v>
          </cell>
          <cell r="I108">
            <v>9.5775000000000006</v>
          </cell>
        </row>
        <row r="109">
          <cell r="A109">
            <v>40346</v>
          </cell>
          <cell r="B109">
            <v>9</v>
          </cell>
          <cell r="C109">
            <v>64540.91</v>
          </cell>
          <cell r="D109">
            <v>1.7837000000000001</v>
          </cell>
          <cell r="F109">
            <v>97.297297297297305</v>
          </cell>
          <cell r="G109">
            <v>95.222351531060582</v>
          </cell>
          <cell r="I109">
            <v>9.52</v>
          </cell>
        </row>
        <row r="110">
          <cell r="A110">
            <v>40347</v>
          </cell>
          <cell r="B110">
            <v>9</v>
          </cell>
          <cell r="C110">
            <v>64437.58</v>
          </cell>
          <cell r="D110">
            <v>1.7732000000000001</v>
          </cell>
          <cell r="F110">
            <v>97.297297297297305</v>
          </cell>
          <cell r="G110">
            <v>95.06990054170042</v>
          </cell>
          <cell r="I110">
            <v>9.61</v>
          </cell>
        </row>
        <row r="111">
          <cell r="A111">
            <v>40348</v>
          </cell>
          <cell r="B111">
            <v>9</v>
          </cell>
          <cell r="C111">
            <v>64437.58</v>
          </cell>
          <cell r="D111">
            <v>1.7732000000000001</v>
          </cell>
          <cell r="F111">
            <v>97.297297297297305</v>
          </cell>
          <cell r="G111">
            <v>95.06990054170042</v>
          </cell>
          <cell r="I111">
            <v>9.61</v>
          </cell>
        </row>
        <row r="112">
          <cell r="A112">
            <v>40349</v>
          </cell>
          <cell r="B112">
            <v>9</v>
          </cell>
          <cell r="C112">
            <v>64437.58</v>
          </cell>
          <cell r="D112">
            <v>1.7732000000000001</v>
          </cell>
          <cell r="F112">
            <v>97.297297297297305</v>
          </cell>
          <cell r="G112">
            <v>95.06990054170042</v>
          </cell>
          <cell r="I112">
            <v>9.61</v>
          </cell>
        </row>
        <row r="113">
          <cell r="A113">
            <v>40350</v>
          </cell>
          <cell r="B113">
            <v>9</v>
          </cell>
          <cell r="C113">
            <v>64829.03</v>
          </cell>
          <cell r="D113">
            <v>1.7637</v>
          </cell>
          <cell r="F113">
            <v>97.297297297297305</v>
          </cell>
          <cell r="G113">
            <v>95.647437944052413</v>
          </cell>
          <cell r="I113">
            <v>9.6325000000000003</v>
          </cell>
        </row>
        <row r="114">
          <cell r="A114">
            <v>40351</v>
          </cell>
          <cell r="B114">
            <v>9.1</v>
          </cell>
          <cell r="C114">
            <v>64810.62</v>
          </cell>
          <cell r="D114">
            <v>1.7641500000000001</v>
          </cell>
          <cell r="F114">
            <v>98.378378378378372</v>
          </cell>
          <cell r="G114">
            <v>95.620276202891858</v>
          </cell>
          <cell r="I114">
            <v>9.6549999999999994</v>
          </cell>
        </row>
        <row r="115">
          <cell r="A115">
            <v>40352</v>
          </cell>
          <cell r="B115">
            <v>9.1</v>
          </cell>
          <cell r="C115">
            <v>65160.33</v>
          </cell>
          <cell r="D115">
            <v>1.7968500000000001</v>
          </cell>
          <cell r="F115">
            <v>98.378378378378372</v>
          </cell>
          <cell r="G115">
            <v>96.136231254562603</v>
          </cell>
          <cell r="I115">
            <v>9.58</v>
          </cell>
        </row>
        <row r="116">
          <cell r="A116">
            <v>40353</v>
          </cell>
          <cell r="B116">
            <v>9.15</v>
          </cell>
          <cell r="C116">
            <v>63936.7</v>
          </cell>
          <cell r="D116">
            <v>1.7924</v>
          </cell>
          <cell r="F116">
            <v>98.918918918918919</v>
          </cell>
          <cell r="G116">
            <v>94.330912333525518</v>
          </cell>
          <cell r="I116">
            <v>9.5549999999999997</v>
          </cell>
        </row>
        <row r="117">
          <cell r="A117">
            <v>40354</v>
          </cell>
          <cell r="B117">
            <v>8.5</v>
          </cell>
          <cell r="C117">
            <v>64823.83</v>
          </cell>
          <cell r="D117">
            <v>1.7867999999999999</v>
          </cell>
          <cell r="F117">
            <v>91.891891891891902</v>
          </cell>
          <cell r="G117">
            <v>95.639765969362855</v>
          </cell>
          <cell r="I117">
            <v>9.57</v>
          </cell>
        </row>
        <row r="118">
          <cell r="A118">
            <v>40355</v>
          </cell>
          <cell r="B118">
            <v>8.5</v>
          </cell>
          <cell r="C118">
            <v>64823.83</v>
          </cell>
          <cell r="D118">
            <v>1.7867999999999999</v>
          </cell>
          <cell r="F118">
            <v>91.891891891891902</v>
          </cell>
          <cell r="G118">
            <v>95.639765969362855</v>
          </cell>
          <cell r="I118">
            <v>9.57</v>
          </cell>
        </row>
        <row r="119">
          <cell r="A119">
            <v>40356</v>
          </cell>
          <cell r="B119">
            <v>8.5</v>
          </cell>
          <cell r="C119">
            <v>64823.83</v>
          </cell>
          <cell r="D119">
            <v>1.7867999999999999</v>
          </cell>
          <cell r="F119">
            <v>91.891891891891902</v>
          </cell>
          <cell r="G119">
            <v>95.639765969362855</v>
          </cell>
          <cell r="I119">
            <v>9.57</v>
          </cell>
        </row>
        <row r="120">
          <cell r="A120">
            <v>40357</v>
          </cell>
          <cell r="B120">
            <v>8.9</v>
          </cell>
          <cell r="C120">
            <v>64225.22</v>
          </cell>
          <cell r="D120">
            <v>1.7789999999999999</v>
          </cell>
          <cell r="F120">
            <v>96.216216216216225</v>
          </cell>
          <cell r="G120">
            <v>94.756588898416567</v>
          </cell>
          <cell r="I120">
            <v>9.5500000000000007</v>
          </cell>
        </row>
        <row r="121">
          <cell r="A121">
            <v>40358</v>
          </cell>
          <cell r="B121">
            <v>8.75</v>
          </cell>
          <cell r="C121">
            <v>61977.91</v>
          </cell>
          <cell r="D121">
            <v>1.8023</v>
          </cell>
          <cell r="F121">
            <v>94.594594594594597</v>
          </cell>
          <cell r="G121">
            <v>91.440953236953661</v>
          </cell>
          <cell r="I121">
            <v>9.4725000000000001</v>
          </cell>
        </row>
        <row r="122">
          <cell r="A122">
            <v>40359</v>
          </cell>
          <cell r="B122">
            <v>8.64</v>
          </cell>
          <cell r="C122">
            <v>60935.9</v>
          </cell>
          <cell r="D122">
            <v>1.8025</v>
          </cell>
          <cell r="F122">
            <v>93.405405405405403</v>
          </cell>
          <cell r="G122">
            <v>89.903592785747122</v>
          </cell>
          <cell r="I122">
            <v>9.4849999999999994</v>
          </cell>
        </row>
        <row r="123">
          <cell r="A123">
            <v>40360</v>
          </cell>
          <cell r="B123">
            <v>8.6</v>
          </cell>
          <cell r="C123">
            <v>61236.2</v>
          </cell>
          <cell r="D123">
            <v>1.8050999999999999</v>
          </cell>
          <cell r="F123">
            <v>92.972972972972968</v>
          </cell>
          <cell r="G123">
            <v>90.346649324069517</v>
          </cell>
          <cell r="I123">
            <v>9.5350000000000001</v>
          </cell>
        </row>
        <row r="124">
          <cell r="A124">
            <v>40361</v>
          </cell>
          <cell r="B124">
            <v>8.49</v>
          </cell>
          <cell r="C124">
            <v>61429.79</v>
          </cell>
          <cell r="D124">
            <v>1.7716000000000001</v>
          </cell>
          <cell r="F124">
            <v>91.78378378378379</v>
          </cell>
          <cell r="G124">
            <v>90.632268089483546</v>
          </cell>
          <cell r="I124">
            <v>9.6274999999999995</v>
          </cell>
        </row>
        <row r="125">
          <cell r="A125">
            <v>40362</v>
          </cell>
          <cell r="B125">
            <v>8.49</v>
          </cell>
          <cell r="C125">
            <v>61429.79</v>
          </cell>
          <cell r="D125">
            <v>1.7716000000000001</v>
          </cell>
          <cell r="F125">
            <v>91.78378378378379</v>
          </cell>
          <cell r="G125">
            <v>90.632268089483546</v>
          </cell>
          <cell r="I125">
            <v>9.6274999999999995</v>
          </cell>
        </row>
        <row r="126">
          <cell r="A126">
            <v>40363</v>
          </cell>
          <cell r="B126">
            <v>8.49</v>
          </cell>
          <cell r="C126">
            <v>61429.79</v>
          </cell>
          <cell r="D126">
            <v>1.7716000000000001</v>
          </cell>
          <cell r="F126">
            <v>91.78378378378379</v>
          </cell>
          <cell r="G126">
            <v>90.632268089483546</v>
          </cell>
          <cell r="I126">
            <v>9.6274999999999995</v>
          </cell>
        </row>
        <row r="127">
          <cell r="A127">
            <v>40364</v>
          </cell>
          <cell r="B127">
            <v>8.49</v>
          </cell>
          <cell r="C127">
            <v>61429.79</v>
          </cell>
          <cell r="D127">
            <v>1.7716000000000001</v>
          </cell>
          <cell r="F127">
            <v>91.78378378378379</v>
          </cell>
          <cell r="G127">
            <v>90.632268089483546</v>
          </cell>
          <cell r="I127">
            <v>9.6274999999999995</v>
          </cell>
        </row>
        <row r="128">
          <cell r="A128">
            <v>40365</v>
          </cell>
          <cell r="B128">
            <v>8.9</v>
          </cell>
          <cell r="C128">
            <v>62064.75</v>
          </cell>
          <cell r="D128">
            <v>1.7646500000000001</v>
          </cell>
          <cell r="F128">
            <v>96.216216216216225</v>
          </cell>
          <cell r="G128">
            <v>91.56907521426939</v>
          </cell>
          <cell r="I128">
            <v>9.6425000000000001</v>
          </cell>
        </row>
        <row r="129">
          <cell r="A129">
            <v>40366</v>
          </cell>
          <cell r="B129">
            <v>8.9</v>
          </cell>
          <cell r="C129">
            <v>63283.8</v>
          </cell>
          <cell r="D129">
            <v>1.7698</v>
          </cell>
          <cell r="F129">
            <v>96.216216216216225</v>
          </cell>
          <cell r="G129">
            <v>93.367636896060674</v>
          </cell>
          <cell r="I129">
            <v>9.93</v>
          </cell>
        </row>
        <row r="130">
          <cell r="A130">
            <v>40367</v>
          </cell>
          <cell r="B130">
            <v>9.08</v>
          </cell>
          <cell r="C130">
            <v>63476.32</v>
          </cell>
          <cell r="D130">
            <v>1.7686999999999999</v>
          </cell>
          <cell r="F130">
            <v>98.162162162162161</v>
          </cell>
          <cell r="G130">
            <v>93.65167700514435</v>
          </cell>
          <cell r="I130">
            <v>10.125</v>
          </cell>
        </row>
        <row r="131">
          <cell r="A131">
            <v>40368</v>
          </cell>
          <cell r="B131">
            <v>9.08</v>
          </cell>
          <cell r="C131">
            <v>63476.32</v>
          </cell>
          <cell r="D131">
            <v>1.76075</v>
          </cell>
          <cell r="F131">
            <v>98.162162162162161</v>
          </cell>
          <cell r="G131">
            <v>93.65167700514435</v>
          </cell>
          <cell r="I131">
            <v>10.255000000000001</v>
          </cell>
        </row>
        <row r="132">
          <cell r="A132">
            <v>40369</v>
          </cell>
          <cell r="B132">
            <v>9.08</v>
          </cell>
          <cell r="C132">
            <v>63476.32</v>
          </cell>
          <cell r="D132">
            <v>1.76075</v>
          </cell>
          <cell r="F132">
            <v>98.162162162162161</v>
          </cell>
          <cell r="G132">
            <v>93.65167700514435</v>
          </cell>
          <cell r="I132">
            <v>10.255000000000001</v>
          </cell>
        </row>
        <row r="133">
          <cell r="A133">
            <v>40370</v>
          </cell>
          <cell r="B133">
            <v>9.08</v>
          </cell>
          <cell r="C133">
            <v>63476.32</v>
          </cell>
          <cell r="D133">
            <v>1.76075</v>
          </cell>
          <cell r="F133">
            <v>98.162162162162161</v>
          </cell>
          <cell r="G133">
            <v>93.65167700514435</v>
          </cell>
          <cell r="I133">
            <v>10.255000000000001</v>
          </cell>
        </row>
        <row r="134">
          <cell r="A134">
            <v>40371</v>
          </cell>
          <cell r="B134">
            <v>8.6999999999999993</v>
          </cell>
          <cell r="C134">
            <v>62960.1</v>
          </cell>
          <cell r="D134">
            <v>1.76315</v>
          </cell>
          <cell r="F134">
            <v>94.054054054054049</v>
          </cell>
          <cell r="G134">
            <v>92.890056471635233</v>
          </cell>
          <cell r="I134">
            <v>10.317500000000001</v>
          </cell>
        </row>
        <row r="135">
          <cell r="A135">
            <v>40372</v>
          </cell>
          <cell r="B135">
            <v>8.6999999999999993</v>
          </cell>
          <cell r="C135">
            <v>63685.56</v>
          </cell>
          <cell r="D135">
            <v>1.7516499999999999</v>
          </cell>
          <cell r="F135">
            <v>94.054054054054049</v>
          </cell>
          <cell r="G135">
            <v>93.960385463614472</v>
          </cell>
          <cell r="I135">
            <v>10.305</v>
          </cell>
        </row>
        <row r="136">
          <cell r="A136">
            <v>40373</v>
          </cell>
          <cell r="B136">
            <v>8.89</v>
          </cell>
          <cell r="C136">
            <v>63479.46</v>
          </cell>
          <cell r="D136">
            <v>1.7649999999999999</v>
          </cell>
          <cell r="F136">
            <v>96.108108108108112</v>
          </cell>
          <cell r="G136">
            <v>93.656309697553041</v>
          </cell>
          <cell r="I136">
            <v>10.36</v>
          </cell>
        </row>
        <row r="137">
          <cell r="A137">
            <v>40374</v>
          </cell>
          <cell r="B137">
            <v>8.81</v>
          </cell>
          <cell r="C137">
            <v>63489.37</v>
          </cell>
          <cell r="D137">
            <v>1.7693000000000001</v>
          </cell>
          <cell r="F137">
            <v>95.243243243243242</v>
          </cell>
          <cell r="G137">
            <v>93.670930710855671</v>
          </cell>
          <cell r="I137">
            <v>10.19</v>
          </cell>
        </row>
        <row r="138">
          <cell r="A138">
            <v>40375</v>
          </cell>
          <cell r="B138">
            <v>9.08</v>
          </cell>
          <cell r="C138">
            <v>62339.27</v>
          </cell>
          <cell r="D138">
            <v>1.7783500000000001</v>
          </cell>
          <cell r="F138">
            <v>98.162162162162161</v>
          </cell>
          <cell r="G138">
            <v>91.974096462688522</v>
          </cell>
          <cell r="I138">
            <v>10.195</v>
          </cell>
        </row>
        <row r="139">
          <cell r="A139">
            <v>40376</v>
          </cell>
          <cell r="B139">
            <v>9.08</v>
          </cell>
          <cell r="C139">
            <v>62339.27</v>
          </cell>
          <cell r="D139">
            <v>1.7783500000000001</v>
          </cell>
          <cell r="F139">
            <v>98.162162162162161</v>
          </cell>
          <cell r="G139">
            <v>91.974096462688522</v>
          </cell>
          <cell r="I139">
            <v>10.195</v>
          </cell>
        </row>
        <row r="140">
          <cell r="A140">
            <v>40377</v>
          </cell>
          <cell r="B140">
            <v>9.08</v>
          </cell>
          <cell r="C140">
            <v>62339.27</v>
          </cell>
          <cell r="D140">
            <v>1.7783500000000001</v>
          </cell>
          <cell r="F140">
            <v>98.162162162162161</v>
          </cell>
          <cell r="G140">
            <v>91.974096462688522</v>
          </cell>
          <cell r="I140">
            <v>10.195</v>
          </cell>
        </row>
        <row r="141">
          <cell r="A141">
            <v>40378</v>
          </cell>
          <cell r="B141">
            <v>9.35</v>
          </cell>
          <cell r="C141">
            <v>63297.04</v>
          </cell>
          <cell r="D141">
            <v>1.7847999999999999</v>
          </cell>
          <cell r="F141">
            <v>101.08108108108107</v>
          </cell>
          <cell r="G141">
            <v>93.387170923924103</v>
          </cell>
          <cell r="I141">
            <v>10.08</v>
          </cell>
        </row>
        <row r="142">
          <cell r="A142">
            <v>40379</v>
          </cell>
          <cell r="B142">
            <v>9.35</v>
          </cell>
          <cell r="C142">
            <v>64462.5</v>
          </cell>
          <cell r="D142">
            <v>1.7808999999999999</v>
          </cell>
          <cell r="F142">
            <v>101.08108108108107</v>
          </cell>
          <cell r="G142">
            <v>95.106667005020412</v>
          </cell>
          <cell r="I142">
            <v>10.1175</v>
          </cell>
        </row>
        <row r="143">
          <cell r="A143">
            <v>40380</v>
          </cell>
          <cell r="B143">
            <v>8.82</v>
          </cell>
          <cell r="C143">
            <v>64476.84</v>
          </cell>
          <cell r="D143">
            <v>1.77495</v>
          </cell>
          <cell r="F143">
            <v>95.351351351351354</v>
          </cell>
          <cell r="G143">
            <v>95.12782395060664</v>
          </cell>
          <cell r="I143">
            <v>10.1525</v>
          </cell>
        </row>
        <row r="144">
          <cell r="A144">
            <v>40381</v>
          </cell>
          <cell r="B144">
            <v>9</v>
          </cell>
          <cell r="C144">
            <v>65748.100000000006</v>
          </cell>
          <cell r="D144">
            <v>1.7615000000000001</v>
          </cell>
          <cell r="F144">
            <v>97.297297297297305</v>
          </cell>
          <cell r="G144">
            <v>97.003415209040654</v>
          </cell>
          <cell r="I144">
            <v>10.16</v>
          </cell>
        </row>
        <row r="145">
          <cell r="A145">
            <v>40382</v>
          </cell>
          <cell r="B145">
            <v>9</v>
          </cell>
          <cell r="C145">
            <v>66322.990000000005</v>
          </cell>
          <cell r="D145">
            <v>1.7618</v>
          </cell>
          <cell r="F145">
            <v>97.297297297297305</v>
          </cell>
          <cell r="G145">
            <v>97.851596272364546</v>
          </cell>
          <cell r="I145">
            <v>10.17</v>
          </cell>
        </row>
        <row r="146">
          <cell r="A146">
            <v>40383</v>
          </cell>
          <cell r="B146">
            <v>9</v>
          </cell>
          <cell r="C146">
            <v>66322.990000000005</v>
          </cell>
          <cell r="D146">
            <v>1.7618</v>
          </cell>
          <cell r="F146">
            <v>97.297297297297305</v>
          </cell>
          <cell r="G146">
            <v>97.851596272364546</v>
          </cell>
          <cell r="I146">
            <v>10.17</v>
          </cell>
        </row>
        <row r="147">
          <cell r="A147">
            <v>40384</v>
          </cell>
          <cell r="B147">
            <v>9</v>
          </cell>
          <cell r="C147">
            <v>66322.990000000005</v>
          </cell>
          <cell r="D147">
            <v>1.7618</v>
          </cell>
          <cell r="F147">
            <v>97.297297297297305</v>
          </cell>
          <cell r="G147">
            <v>97.851596272364546</v>
          </cell>
          <cell r="I147">
            <v>10.17</v>
          </cell>
        </row>
        <row r="148">
          <cell r="A148">
            <v>40385</v>
          </cell>
          <cell r="B148">
            <v>9.4</v>
          </cell>
          <cell r="C148">
            <v>66443.259999999995</v>
          </cell>
          <cell r="D148">
            <v>1.7714000000000001</v>
          </cell>
          <cell r="F148">
            <v>101.62162162162163</v>
          </cell>
          <cell r="G148">
            <v>98.029040194655693</v>
          </cell>
          <cell r="I148">
            <v>9.9824999999999999</v>
          </cell>
        </row>
        <row r="149">
          <cell r="A149">
            <v>40386</v>
          </cell>
          <cell r="B149">
            <v>9.4</v>
          </cell>
          <cell r="C149">
            <v>66674.44</v>
          </cell>
          <cell r="D149">
            <v>1.76675</v>
          </cell>
          <cell r="F149">
            <v>101.62162162162163</v>
          </cell>
          <cell r="G149">
            <v>98.370118484796791</v>
          </cell>
          <cell r="I149">
            <v>9.98</v>
          </cell>
        </row>
        <row r="150">
          <cell r="A150">
            <v>40387</v>
          </cell>
          <cell r="B150">
            <v>9.3800000000000008</v>
          </cell>
          <cell r="C150">
            <v>66808.25</v>
          </cell>
          <cell r="D150">
            <v>1.7639</v>
          </cell>
          <cell r="F150">
            <v>101.40540540540542</v>
          </cell>
          <cell r="G150">
            <v>98.567539048875787</v>
          </cell>
          <cell r="I150">
            <v>10.105</v>
          </cell>
        </row>
        <row r="151">
          <cell r="A151">
            <v>40388</v>
          </cell>
          <cell r="B151">
            <v>9.25</v>
          </cell>
          <cell r="C151">
            <v>66953.83</v>
          </cell>
          <cell r="D151">
            <v>1.7637499999999999</v>
          </cell>
          <cell r="F151">
            <v>100</v>
          </cell>
          <cell r="G151">
            <v>98.782324832588657</v>
          </cell>
          <cell r="I151">
            <v>10.2675</v>
          </cell>
        </row>
        <row r="152">
          <cell r="A152">
            <v>40389</v>
          </cell>
          <cell r="B152">
            <v>9.24</v>
          </cell>
          <cell r="C152">
            <v>67515.399999999994</v>
          </cell>
          <cell r="D152">
            <v>1.75925</v>
          </cell>
          <cell r="F152">
            <v>99.891891891891888</v>
          </cell>
          <cell r="G152">
            <v>99.610853837669268</v>
          </cell>
          <cell r="I152">
            <v>10.525</v>
          </cell>
        </row>
        <row r="153">
          <cell r="A153">
            <v>40390</v>
          </cell>
          <cell r="B153">
            <v>9.24</v>
          </cell>
          <cell r="C153">
            <v>67515.399999999994</v>
          </cell>
          <cell r="D153">
            <v>1.75925</v>
          </cell>
          <cell r="F153">
            <v>99.891891891891888</v>
          </cell>
          <cell r="G153">
            <v>99.610853837669268</v>
          </cell>
          <cell r="I153">
            <v>10.525</v>
          </cell>
        </row>
        <row r="154">
          <cell r="A154">
            <v>40391</v>
          </cell>
          <cell r="B154">
            <v>9.24</v>
          </cell>
          <cell r="C154">
            <v>67515.399999999994</v>
          </cell>
          <cell r="D154">
            <v>1.75925</v>
          </cell>
          <cell r="F154">
            <v>99.891891891891888</v>
          </cell>
          <cell r="G154">
            <v>99.610853837669268</v>
          </cell>
          <cell r="I154">
            <v>10.525</v>
          </cell>
        </row>
        <row r="155">
          <cell r="A155">
            <v>40392</v>
          </cell>
          <cell r="B155">
            <v>9.24</v>
          </cell>
          <cell r="C155">
            <v>68517.460000000006</v>
          </cell>
          <cell r="D155">
            <v>1.7472000000000001</v>
          </cell>
          <cell r="F155">
            <v>99.891891891891888</v>
          </cell>
          <cell r="G155">
            <v>101.08927286794349</v>
          </cell>
          <cell r="I155">
            <v>10.532500000000001</v>
          </cell>
        </row>
        <row r="156">
          <cell r="A156">
            <v>40393</v>
          </cell>
          <cell r="B156">
            <v>9.24</v>
          </cell>
          <cell r="C156">
            <v>67997.36</v>
          </cell>
          <cell r="D156">
            <v>1.7615000000000001</v>
          </cell>
          <cell r="F156">
            <v>99.891891891891888</v>
          </cell>
          <cell r="G156">
            <v>100.32192786101216</v>
          </cell>
          <cell r="I156">
            <v>10.535</v>
          </cell>
        </row>
        <row r="157">
          <cell r="A157">
            <v>40394</v>
          </cell>
          <cell r="B157">
            <v>9.25</v>
          </cell>
          <cell r="C157">
            <v>68272</v>
          </cell>
          <cell r="D157">
            <v>1.75925</v>
          </cell>
          <cell r="F157">
            <v>100</v>
          </cell>
          <cell r="G157">
            <v>100.72712615500103</v>
          </cell>
          <cell r="I157">
            <v>10.53</v>
          </cell>
        </row>
        <row r="158">
          <cell r="A158">
            <v>40395</v>
          </cell>
          <cell r="B158">
            <v>9.35</v>
          </cell>
          <cell r="C158">
            <v>68411.72</v>
          </cell>
          <cell r="D158">
            <v>1.7563500000000001</v>
          </cell>
          <cell r="F158">
            <v>101.08108108108107</v>
          </cell>
          <cell r="G158">
            <v>100.93326621339067</v>
          </cell>
          <cell r="I158">
            <v>10.55</v>
          </cell>
        </row>
        <row r="159">
          <cell r="A159">
            <v>40396</v>
          </cell>
          <cell r="B159">
            <v>9.35</v>
          </cell>
          <cell r="C159">
            <v>68094.759999999995</v>
          </cell>
          <cell r="D159">
            <v>1.75875</v>
          </cell>
          <cell r="F159">
            <v>101.08108108108107</v>
          </cell>
          <cell r="G159">
            <v>100.46562984846668</v>
          </cell>
          <cell r="I159">
            <v>10.59</v>
          </cell>
        </row>
        <row r="160">
          <cell r="A160">
            <v>40397</v>
          </cell>
          <cell r="B160">
            <v>9.35</v>
          </cell>
          <cell r="C160">
            <v>68094.759999999995</v>
          </cell>
          <cell r="D160">
            <v>1.75875</v>
          </cell>
          <cell r="F160">
            <v>101.08108108108107</v>
          </cell>
          <cell r="G160">
            <v>100.46562984846668</v>
          </cell>
          <cell r="I160">
            <v>10.59</v>
          </cell>
        </row>
        <row r="161">
          <cell r="A161">
            <v>40398</v>
          </cell>
          <cell r="B161">
            <v>9.35</v>
          </cell>
          <cell r="C161">
            <v>68094.759999999995</v>
          </cell>
          <cell r="D161">
            <v>1.75875</v>
          </cell>
          <cell r="F161">
            <v>101.08108108108107</v>
          </cell>
          <cell r="G161">
            <v>100.46562984846668</v>
          </cell>
          <cell r="I161">
            <v>10.59</v>
          </cell>
        </row>
        <row r="162">
          <cell r="A162">
            <v>40399</v>
          </cell>
          <cell r="B162">
            <v>9.35</v>
          </cell>
          <cell r="C162">
            <v>67862.28</v>
          </cell>
          <cell r="D162">
            <v>1.7544999999999999</v>
          </cell>
          <cell r="F162">
            <v>101.08108108108107</v>
          </cell>
          <cell r="G162">
            <v>100.12263356465321</v>
          </cell>
          <cell r="I162">
            <v>10.484999999999999</v>
          </cell>
        </row>
        <row r="163">
          <cell r="A163">
            <v>40400</v>
          </cell>
          <cell r="B163">
            <v>9.4</v>
          </cell>
          <cell r="C163">
            <v>67223.23</v>
          </cell>
          <cell r="D163">
            <v>1.7614000000000001</v>
          </cell>
          <cell r="F163">
            <v>101.62162162162163</v>
          </cell>
          <cell r="G163">
            <v>99.179792136698055</v>
          </cell>
          <cell r="I163">
            <v>10.362500000000001</v>
          </cell>
        </row>
        <row r="164">
          <cell r="A164">
            <v>40401</v>
          </cell>
          <cell r="B164">
            <v>9.4</v>
          </cell>
          <cell r="C164">
            <v>65790.289999999994</v>
          </cell>
          <cell r="D164">
            <v>1.7721</v>
          </cell>
          <cell r="F164">
            <v>101.62162162162163</v>
          </cell>
          <cell r="G164">
            <v>97.065661480608483</v>
          </cell>
          <cell r="I164">
            <v>10.445</v>
          </cell>
        </row>
        <row r="165">
          <cell r="A165">
            <v>40402</v>
          </cell>
          <cell r="B165">
            <v>9.4</v>
          </cell>
          <cell r="C165">
            <v>65966.17</v>
          </cell>
          <cell r="D165">
            <v>1.76925</v>
          </cell>
          <cell r="F165">
            <v>101.62162162162163</v>
          </cell>
          <cell r="G165">
            <v>97.325151270685552</v>
          </cell>
          <cell r="I165">
            <v>10.57</v>
          </cell>
        </row>
        <row r="166">
          <cell r="A166">
            <v>40403</v>
          </cell>
          <cell r="B166">
            <v>9.6</v>
          </cell>
          <cell r="C166">
            <v>66264.429999999993</v>
          </cell>
          <cell r="D166">
            <v>1.7709999999999999</v>
          </cell>
          <cell r="F166">
            <v>103.78378378378379</v>
          </cell>
          <cell r="G166">
            <v>97.76519803432204</v>
          </cell>
          <cell r="I166">
            <v>10.52</v>
          </cell>
        </row>
        <row r="167">
          <cell r="A167">
            <v>40404</v>
          </cell>
          <cell r="B167">
            <v>9.6</v>
          </cell>
          <cell r="C167">
            <v>66264.429999999993</v>
          </cell>
          <cell r="D167">
            <v>1.7709999999999999</v>
          </cell>
          <cell r="F167">
            <v>103.78378378378379</v>
          </cell>
          <cell r="G167">
            <v>97.76519803432204</v>
          </cell>
          <cell r="I167">
            <v>10.52</v>
          </cell>
        </row>
        <row r="168">
          <cell r="A168">
            <v>40405</v>
          </cell>
          <cell r="B168">
            <v>9.6</v>
          </cell>
          <cell r="C168">
            <v>66264.429999999993</v>
          </cell>
          <cell r="D168">
            <v>1.7709999999999999</v>
          </cell>
          <cell r="F168">
            <v>103.78378378378379</v>
          </cell>
          <cell r="G168">
            <v>97.76519803432204</v>
          </cell>
          <cell r="I168">
            <v>10.52</v>
          </cell>
        </row>
        <row r="169">
          <cell r="A169">
            <v>40406</v>
          </cell>
          <cell r="B169">
            <v>9.5</v>
          </cell>
          <cell r="C169">
            <v>66701.89</v>
          </cell>
          <cell r="D169">
            <v>1.76315</v>
          </cell>
          <cell r="F169">
            <v>102.70270270270269</v>
          </cell>
          <cell r="G169">
            <v>98.410617658879218</v>
          </cell>
          <cell r="I169">
            <v>10.34</v>
          </cell>
        </row>
        <row r="170">
          <cell r="A170">
            <v>40407</v>
          </cell>
          <cell r="B170">
            <v>9.6</v>
          </cell>
          <cell r="C170">
            <v>67583.77</v>
          </cell>
          <cell r="D170">
            <v>1.75065</v>
          </cell>
          <cell r="F170">
            <v>103.78378378378379</v>
          </cell>
          <cell r="G170">
            <v>99.711725551039592</v>
          </cell>
          <cell r="I170">
            <v>10.452500000000001</v>
          </cell>
        </row>
        <row r="171">
          <cell r="A171">
            <v>40408</v>
          </cell>
          <cell r="B171">
            <v>9.6</v>
          </cell>
          <cell r="C171">
            <v>67638.38</v>
          </cell>
          <cell r="D171">
            <v>1.7533000000000001</v>
          </cell>
          <cell r="F171">
            <v>103.78378378378379</v>
          </cell>
          <cell r="G171">
            <v>99.792296039077499</v>
          </cell>
          <cell r="I171">
            <v>10.352499999999999</v>
          </cell>
        </row>
        <row r="172">
          <cell r="A172">
            <v>40409</v>
          </cell>
          <cell r="B172">
            <v>9.75</v>
          </cell>
          <cell r="C172">
            <v>66887.13</v>
          </cell>
          <cell r="D172">
            <v>1.76325</v>
          </cell>
          <cell r="F172">
            <v>105.40540540540539</v>
          </cell>
          <cell r="G172">
            <v>98.683917003397497</v>
          </cell>
          <cell r="I172">
            <v>10.1675</v>
          </cell>
        </row>
        <row r="173">
          <cell r="A173">
            <v>40410</v>
          </cell>
          <cell r="B173">
            <v>9.75</v>
          </cell>
          <cell r="C173">
            <v>66677.16</v>
          </cell>
          <cell r="D173">
            <v>1.764</v>
          </cell>
          <cell r="F173">
            <v>105.40540540540539</v>
          </cell>
          <cell r="G173">
            <v>98.374131517711334</v>
          </cell>
          <cell r="I173">
            <v>10.092499999999999</v>
          </cell>
        </row>
        <row r="174">
          <cell r="A174">
            <v>40411</v>
          </cell>
          <cell r="B174">
            <v>9.75</v>
          </cell>
          <cell r="C174">
            <v>66677.16</v>
          </cell>
          <cell r="D174">
            <v>1.764</v>
          </cell>
          <cell r="F174">
            <v>105.40540540540539</v>
          </cell>
          <cell r="G174">
            <v>98.374131517711334</v>
          </cell>
          <cell r="I174">
            <v>10.092499999999999</v>
          </cell>
        </row>
        <row r="175">
          <cell r="A175">
            <v>40412</v>
          </cell>
          <cell r="B175">
            <v>9.75</v>
          </cell>
          <cell r="C175">
            <v>66677.16</v>
          </cell>
          <cell r="D175">
            <v>1.764</v>
          </cell>
          <cell r="F175">
            <v>105.40540540540539</v>
          </cell>
          <cell r="G175">
            <v>98.374131517711334</v>
          </cell>
          <cell r="I175">
            <v>10.092499999999999</v>
          </cell>
        </row>
        <row r="176">
          <cell r="A176">
            <v>40413</v>
          </cell>
          <cell r="B176">
            <v>9.7200000000000006</v>
          </cell>
          <cell r="C176">
            <v>65981.86</v>
          </cell>
          <cell r="D176">
            <v>1.7623</v>
          </cell>
          <cell r="F176">
            <v>105.08108108108109</v>
          </cell>
          <cell r="G176">
            <v>97.348299978931578</v>
          </cell>
          <cell r="I176">
            <v>10.07</v>
          </cell>
        </row>
        <row r="177">
          <cell r="A177">
            <v>40414</v>
          </cell>
          <cell r="B177">
            <v>9.7200000000000006</v>
          </cell>
          <cell r="C177">
            <v>65156.36</v>
          </cell>
          <cell r="D177">
            <v>1.768</v>
          </cell>
          <cell r="F177">
            <v>105.08108108108109</v>
          </cell>
          <cell r="G177">
            <v>96.130373996963073</v>
          </cell>
          <cell r="I177">
            <v>9.9949999999999992</v>
          </cell>
        </row>
        <row r="178">
          <cell r="A178">
            <v>40415</v>
          </cell>
          <cell r="B178">
            <v>9.65</v>
          </cell>
          <cell r="C178">
            <v>64803.43</v>
          </cell>
          <cell r="D178">
            <v>1.7704</v>
          </cell>
          <cell r="F178">
            <v>104.32432432432432</v>
          </cell>
          <cell r="G178">
            <v>95.609668222503785</v>
          </cell>
          <cell r="I178">
            <v>10</v>
          </cell>
        </row>
        <row r="179">
          <cell r="A179">
            <v>40416</v>
          </cell>
          <cell r="B179">
            <v>9.6</v>
          </cell>
          <cell r="C179">
            <v>63867.48</v>
          </cell>
          <cell r="D179">
            <v>1.7578</v>
          </cell>
          <cell r="F179">
            <v>103.78378378378379</v>
          </cell>
          <cell r="G179">
            <v>94.228786547369424</v>
          </cell>
          <cell r="I179">
            <v>10.130000000000001</v>
          </cell>
        </row>
        <row r="180">
          <cell r="A180">
            <v>40417</v>
          </cell>
          <cell r="B180">
            <v>9.6999999999999993</v>
          </cell>
          <cell r="C180">
            <v>65585.14</v>
          </cell>
          <cell r="D180">
            <v>1.75265</v>
          </cell>
          <cell r="F180">
            <v>104.86486486486486</v>
          </cell>
          <cell r="G180">
            <v>96.762987325307662</v>
          </cell>
          <cell r="I180">
            <v>10.220000000000001</v>
          </cell>
        </row>
        <row r="181">
          <cell r="A181">
            <v>40418</v>
          </cell>
          <cell r="B181">
            <v>9.6999999999999993</v>
          </cell>
          <cell r="C181">
            <v>65585.14</v>
          </cell>
          <cell r="D181">
            <v>1.75265</v>
          </cell>
          <cell r="F181">
            <v>104.86486486486486</v>
          </cell>
          <cell r="G181">
            <v>96.762987325307662</v>
          </cell>
          <cell r="I181">
            <v>10.220000000000001</v>
          </cell>
        </row>
        <row r="182">
          <cell r="A182">
            <v>40419</v>
          </cell>
          <cell r="B182">
            <v>9.6999999999999993</v>
          </cell>
          <cell r="C182">
            <v>65585.14</v>
          </cell>
          <cell r="D182">
            <v>1.75265</v>
          </cell>
          <cell r="F182">
            <v>104.86486486486486</v>
          </cell>
          <cell r="G182">
            <v>96.762987325307662</v>
          </cell>
          <cell r="I182">
            <v>10.220000000000001</v>
          </cell>
        </row>
        <row r="183">
          <cell r="A183">
            <v>40420</v>
          </cell>
          <cell r="B183">
            <v>9.8000000000000007</v>
          </cell>
          <cell r="C183">
            <v>64260.79</v>
          </cell>
          <cell r="D183">
            <v>1.7556</v>
          </cell>
          <cell r="F183">
            <v>105.94594594594595</v>
          </cell>
          <cell r="G183">
            <v>94.809068156052675</v>
          </cell>
          <cell r="I183">
            <v>10.18</v>
          </cell>
        </row>
        <row r="184">
          <cell r="A184">
            <v>40421</v>
          </cell>
          <cell r="B184">
            <v>9.8000000000000007</v>
          </cell>
          <cell r="C184">
            <v>65145.45</v>
          </cell>
          <cell r="D184">
            <v>1.7539499999999999</v>
          </cell>
          <cell r="F184">
            <v>105.94594594594595</v>
          </cell>
          <cell r="G184">
            <v>96.114277603912456</v>
          </cell>
          <cell r="I184">
            <v>10.08</v>
          </cell>
        </row>
        <row r="185">
          <cell r="A185">
            <v>40422</v>
          </cell>
          <cell r="B185">
            <v>9.8000000000000007</v>
          </cell>
          <cell r="C185">
            <v>67072.53</v>
          </cell>
          <cell r="D185">
            <v>1.7400500000000001</v>
          </cell>
          <cell r="F185">
            <v>105.94594594594595</v>
          </cell>
          <cell r="G185">
            <v>98.957452408675465</v>
          </cell>
          <cell r="I185">
            <v>10.045</v>
          </cell>
        </row>
        <row r="186">
          <cell r="A186">
            <v>40423</v>
          </cell>
          <cell r="B186">
            <v>9.5</v>
          </cell>
          <cell r="C186">
            <v>66808.08</v>
          </cell>
          <cell r="D186">
            <v>1.7364999999999999</v>
          </cell>
          <cell r="F186">
            <v>102.70270270270269</v>
          </cell>
          <cell r="G186">
            <v>98.567288234318625</v>
          </cell>
          <cell r="I186">
            <v>10.074999999999999</v>
          </cell>
        </row>
        <row r="187">
          <cell r="A187">
            <v>40424</v>
          </cell>
          <cell r="B187">
            <v>9.5</v>
          </cell>
          <cell r="C187">
            <v>66678.62</v>
          </cell>
          <cell r="D187">
            <v>1.72525</v>
          </cell>
          <cell r="F187">
            <v>102.70270270270269</v>
          </cell>
          <cell r="G187">
            <v>98.376285572143402</v>
          </cell>
          <cell r="I187">
            <v>10.297499999999999</v>
          </cell>
        </row>
        <row r="188">
          <cell r="A188">
            <v>40425</v>
          </cell>
          <cell r="B188">
            <v>9.5</v>
          </cell>
          <cell r="C188">
            <v>66678.62</v>
          </cell>
          <cell r="D188">
            <v>1.72525</v>
          </cell>
          <cell r="F188">
            <v>102.70270270270269</v>
          </cell>
          <cell r="G188">
            <v>98.376285572143402</v>
          </cell>
          <cell r="I188">
            <v>10.297499999999999</v>
          </cell>
        </row>
        <row r="189">
          <cell r="A189">
            <v>40426</v>
          </cell>
          <cell r="B189">
            <v>9.5</v>
          </cell>
          <cell r="C189">
            <v>66678.62</v>
          </cell>
          <cell r="D189">
            <v>1.72525</v>
          </cell>
          <cell r="F189">
            <v>102.70270270270269</v>
          </cell>
          <cell r="G189">
            <v>98.376285572143402</v>
          </cell>
          <cell r="I189">
            <v>10.297499999999999</v>
          </cell>
        </row>
        <row r="190">
          <cell r="A190">
            <v>40427</v>
          </cell>
          <cell r="B190">
            <v>9.5</v>
          </cell>
          <cell r="C190">
            <v>66678.62</v>
          </cell>
          <cell r="D190">
            <v>1.72525</v>
          </cell>
          <cell r="F190">
            <v>102.70270270270269</v>
          </cell>
          <cell r="G190">
            <v>98.376285572143402</v>
          </cell>
          <cell r="I190">
            <v>10.297499999999999</v>
          </cell>
        </row>
        <row r="191">
          <cell r="A191">
            <v>40428</v>
          </cell>
          <cell r="B191">
            <v>9.5</v>
          </cell>
          <cell r="C191">
            <v>66747.3</v>
          </cell>
          <cell r="D191">
            <v>1.72695</v>
          </cell>
          <cell r="F191">
            <v>102.70270270270269</v>
          </cell>
          <cell r="G191">
            <v>98.477614653235591</v>
          </cell>
          <cell r="I191">
            <v>10.4375</v>
          </cell>
        </row>
        <row r="192">
          <cell r="A192">
            <v>40429</v>
          </cell>
          <cell r="B192">
            <v>9.8000000000000007</v>
          </cell>
          <cell r="C192">
            <v>66407.28</v>
          </cell>
          <cell r="D192">
            <v>1.7230000000000001</v>
          </cell>
          <cell r="F192">
            <v>105.94594594594595</v>
          </cell>
          <cell r="G192">
            <v>97.975956031322895</v>
          </cell>
          <cell r="I192">
            <v>10.4125</v>
          </cell>
        </row>
        <row r="193">
          <cell r="A193">
            <v>40430</v>
          </cell>
          <cell r="B193">
            <v>9.4</v>
          </cell>
          <cell r="C193">
            <v>66624.100000000006</v>
          </cell>
          <cell r="D193">
            <v>1.722</v>
          </cell>
          <cell r="F193">
            <v>101.62162162162163</v>
          </cell>
          <cell r="G193">
            <v>98.29584786828282</v>
          </cell>
          <cell r="I193">
            <v>10.3775</v>
          </cell>
        </row>
        <row r="194">
          <cell r="A194">
            <v>40431</v>
          </cell>
          <cell r="B194">
            <v>9.74</v>
          </cell>
          <cell r="C194">
            <v>66806.789999999994</v>
          </cell>
          <cell r="D194">
            <v>1.7174</v>
          </cell>
          <cell r="F194">
            <v>105.29729729729731</v>
          </cell>
          <cell r="G194">
            <v>98.565384994443704</v>
          </cell>
          <cell r="I194">
            <v>10.234999999999999</v>
          </cell>
        </row>
        <row r="195">
          <cell r="A195">
            <v>40432</v>
          </cell>
          <cell r="B195">
            <v>9.74</v>
          </cell>
          <cell r="C195">
            <v>66806.789999999994</v>
          </cell>
          <cell r="D195">
            <v>1.7174</v>
          </cell>
          <cell r="F195">
            <v>105.29729729729731</v>
          </cell>
          <cell r="G195">
            <v>98.565384994443704</v>
          </cell>
          <cell r="I195">
            <v>10.234999999999999</v>
          </cell>
        </row>
        <row r="196">
          <cell r="A196">
            <v>40433</v>
          </cell>
          <cell r="B196">
            <v>9.74</v>
          </cell>
          <cell r="C196">
            <v>66806.789999999994</v>
          </cell>
          <cell r="D196">
            <v>1.7174</v>
          </cell>
          <cell r="F196">
            <v>105.29729729729731</v>
          </cell>
          <cell r="G196">
            <v>98.565384994443704</v>
          </cell>
          <cell r="I196">
            <v>10.234999999999999</v>
          </cell>
        </row>
        <row r="197">
          <cell r="A197">
            <v>40434</v>
          </cell>
          <cell r="B197">
            <v>9.65</v>
          </cell>
          <cell r="C197">
            <v>68030.58</v>
          </cell>
          <cell r="D197">
            <v>1.7152000000000001</v>
          </cell>
          <cell r="F197">
            <v>104.32432432432432</v>
          </cell>
          <cell r="G197">
            <v>100.37093997624049</v>
          </cell>
          <cell r="I197">
            <v>10.2525</v>
          </cell>
        </row>
        <row r="198">
          <cell r="A198">
            <v>40435</v>
          </cell>
          <cell r="B198">
            <v>9.3000000000000007</v>
          </cell>
          <cell r="C198">
            <v>67691.850000000006</v>
          </cell>
          <cell r="D198">
            <v>1.70675</v>
          </cell>
          <cell r="F198">
            <v>100.54054054054056</v>
          </cell>
          <cell r="G198">
            <v>99.871184594202703</v>
          </cell>
          <cell r="I198">
            <v>10.25</v>
          </cell>
        </row>
        <row r="199">
          <cell r="A199">
            <v>40436</v>
          </cell>
          <cell r="B199">
            <v>9.3000000000000007</v>
          </cell>
          <cell r="C199">
            <v>68106.850000000006</v>
          </cell>
          <cell r="D199">
            <v>1.7116</v>
          </cell>
          <cell r="F199">
            <v>100.54054054054056</v>
          </cell>
          <cell r="G199">
            <v>100.48346718961993</v>
          </cell>
          <cell r="I199">
            <v>10.425000000000001</v>
          </cell>
        </row>
        <row r="200">
          <cell r="A200">
            <v>40437</v>
          </cell>
          <cell r="B200">
            <v>9.74</v>
          </cell>
          <cell r="C200">
            <v>67662.990000000005</v>
          </cell>
          <cell r="D200">
            <v>1.71715</v>
          </cell>
          <cell r="F200">
            <v>105.29729729729731</v>
          </cell>
          <cell r="G200">
            <v>99.828605134675612</v>
          </cell>
          <cell r="I200">
            <v>10.362500000000001</v>
          </cell>
        </row>
        <row r="201">
          <cell r="A201">
            <v>40438</v>
          </cell>
          <cell r="B201">
            <v>9.49</v>
          </cell>
          <cell r="C201">
            <v>67089.119999999995</v>
          </cell>
          <cell r="D201">
            <v>1.7159</v>
          </cell>
          <cell r="F201">
            <v>102.5945945945946</v>
          </cell>
          <cell r="G201">
            <v>98.981928958694667</v>
          </cell>
          <cell r="I201">
            <v>10.69</v>
          </cell>
        </row>
        <row r="202">
          <cell r="A202">
            <v>40439</v>
          </cell>
          <cell r="B202">
            <v>9.49</v>
          </cell>
          <cell r="C202">
            <v>67089.119999999995</v>
          </cell>
          <cell r="D202">
            <v>1.7159</v>
          </cell>
          <cell r="F202">
            <v>102.5945945945946</v>
          </cell>
          <cell r="G202">
            <v>98.981928958694667</v>
          </cell>
          <cell r="I202">
            <v>10.69</v>
          </cell>
        </row>
        <row r="203">
          <cell r="A203">
            <v>40440</v>
          </cell>
          <cell r="B203">
            <v>9.49</v>
          </cell>
          <cell r="C203">
            <v>67089.119999999995</v>
          </cell>
          <cell r="D203">
            <v>1.7159</v>
          </cell>
          <cell r="F203">
            <v>102.5945945945946</v>
          </cell>
          <cell r="G203">
            <v>98.981928958694667</v>
          </cell>
          <cell r="I203">
            <v>10.69</v>
          </cell>
        </row>
        <row r="204">
          <cell r="A204">
            <v>40441</v>
          </cell>
          <cell r="B204">
            <v>9.5</v>
          </cell>
          <cell r="C204">
            <v>68190.460000000006</v>
          </cell>
          <cell r="D204">
            <v>1.7173</v>
          </cell>
          <cell r="F204">
            <v>102.70270270270269</v>
          </cell>
          <cell r="G204">
            <v>100.60682369034966</v>
          </cell>
          <cell r="I204">
            <v>10.845000000000001</v>
          </cell>
        </row>
        <row r="205">
          <cell r="A205">
            <v>40442</v>
          </cell>
          <cell r="B205">
            <v>9.5</v>
          </cell>
          <cell r="C205">
            <v>67719.13</v>
          </cell>
          <cell r="D205">
            <v>1.7299</v>
          </cell>
          <cell r="F205">
            <v>102.70270270270269</v>
          </cell>
          <cell r="G205">
            <v>99.911432953727967</v>
          </cell>
          <cell r="I205">
            <v>10.8</v>
          </cell>
        </row>
        <row r="206">
          <cell r="A206">
            <v>40443</v>
          </cell>
          <cell r="B206">
            <v>9.5</v>
          </cell>
          <cell r="C206">
            <v>68325.179999999993</v>
          </cell>
          <cell r="D206">
            <v>1.7190000000000001</v>
          </cell>
          <cell r="F206">
            <v>102.70270270270269</v>
          </cell>
          <cell r="G206">
            <v>100.8055868499993</v>
          </cell>
          <cell r="I206">
            <v>10.885</v>
          </cell>
        </row>
        <row r="207">
          <cell r="A207">
            <v>40444</v>
          </cell>
          <cell r="B207">
            <v>9.6</v>
          </cell>
          <cell r="C207">
            <v>68794.320000000007</v>
          </cell>
          <cell r="D207">
            <v>1.7211000000000001</v>
          </cell>
          <cell r="F207">
            <v>103.78378378378379</v>
          </cell>
          <cell r="G207">
            <v>101.49774650497292</v>
          </cell>
          <cell r="I207">
            <v>10.935</v>
          </cell>
        </row>
        <row r="208">
          <cell r="A208">
            <v>40445</v>
          </cell>
          <cell r="B208">
            <v>9.77</v>
          </cell>
          <cell r="C208">
            <v>68196.479999999996</v>
          </cell>
          <cell r="D208">
            <v>1.7124999999999999</v>
          </cell>
          <cell r="F208">
            <v>105.62162162162161</v>
          </cell>
          <cell r="G208">
            <v>100.61570547643257</v>
          </cell>
          <cell r="I208">
            <v>11.26</v>
          </cell>
        </row>
        <row r="209">
          <cell r="A209">
            <v>40446</v>
          </cell>
          <cell r="B209">
            <v>9.77</v>
          </cell>
          <cell r="C209">
            <v>68196.479999999996</v>
          </cell>
          <cell r="D209">
            <v>1.7124999999999999</v>
          </cell>
          <cell r="F209">
            <v>105.62162162162161</v>
          </cell>
          <cell r="G209">
            <v>100.61570547643257</v>
          </cell>
          <cell r="I209">
            <v>11.26</v>
          </cell>
        </row>
        <row r="210">
          <cell r="A210">
            <v>40447</v>
          </cell>
          <cell r="B210">
            <v>9.77</v>
          </cell>
          <cell r="C210">
            <v>68196.479999999996</v>
          </cell>
          <cell r="D210">
            <v>1.7124999999999999</v>
          </cell>
          <cell r="F210">
            <v>105.62162162162161</v>
          </cell>
          <cell r="G210">
            <v>100.61570547643257</v>
          </cell>
          <cell r="I210">
            <v>11.26</v>
          </cell>
        </row>
        <row r="211">
          <cell r="A211">
            <v>40448</v>
          </cell>
          <cell r="B211">
            <v>9.77</v>
          </cell>
          <cell r="C211">
            <v>68815.97</v>
          </cell>
          <cell r="D211">
            <v>1.7117500000000001</v>
          </cell>
          <cell r="F211">
            <v>105.62162162162161</v>
          </cell>
          <cell r="G211">
            <v>101.52968847651698</v>
          </cell>
          <cell r="I211">
            <v>11.285</v>
          </cell>
        </row>
        <row r="212">
          <cell r="A212">
            <v>40449</v>
          </cell>
          <cell r="B212">
            <v>9.8000000000000007</v>
          </cell>
          <cell r="C212">
            <v>69227.63</v>
          </cell>
          <cell r="D212">
            <v>1.7088000000000001</v>
          </cell>
          <cell r="F212">
            <v>105.94594594594595</v>
          </cell>
          <cell r="G212">
            <v>102.13704330357591</v>
          </cell>
          <cell r="I212">
            <v>11.1</v>
          </cell>
        </row>
        <row r="213">
          <cell r="A213">
            <v>40450</v>
          </cell>
          <cell r="B213">
            <v>9.8000000000000007</v>
          </cell>
          <cell r="C213">
            <v>69228.240000000005</v>
          </cell>
          <cell r="D213">
            <v>1.7072499999999999</v>
          </cell>
          <cell r="F213">
            <v>105.94594594594595</v>
          </cell>
          <cell r="G213">
            <v>102.13794328522219</v>
          </cell>
          <cell r="I213">
            <v>10.99</v>
          </cell>
        </row>
        <row r="214">
          <cell r="A214">
            <v>40451</v>
          </cell>
          <cell r="B214">
            <v>9.85</v>
          </cell>
          <cell r="C214">
            <v>69429.78</v>
          </cell>
          <cell r="D214">
            <v>1.6941999999999999</v>
          </cell>
          <cell r="F214">
            <v>106.48648648648648</v>
          </cell>
          <cell r="G214">
            <v>102.43529131963275</v>
          </cell>
          <cell r="I214">
            <v>11.067500000000001</v>
          </cell>
        </row>
        <row r="215">
          <cell r="A215">
            <v>40452</v>
          </cell>
          <cell r="B215">
            <v>9.85</v>
          </cell>
          <cell r="C215">
            <v>70229.350000000006</v>
          </cell>
          <cell r="D215">
            <v>1.6854</v>
          </cell>
          <cell r="F215">
            <v>106.48648648648648</v>
          </cell>
          <cell r="G215">
            <v>103.61496070473579</v>
          </cell>
          <cell r="I215">
            <v>10.57</v>
          </cell>
        </row>
        <row r="216">
          <cell r="A216">
            <v>40453</v>
          </cell>
          <cell r="B216">
            <v>9.85</v>
          </cell>
          <cell r="C216">
            <v>70229.350000000006</v>
          </cell>
          <cell r="D216">
            <v>1.6854</v>
          </cell>
          <cell r="F216">
            <v>106.48648648648648</v>
          </cell>
          <cell r="G216">
            <v>103.61496070473579</v>
          </cell>
          <cell r="I216">
            <v>10.57</v>
          </cell>
        </row>
        <row r="217">
          <cell r="A217">
            <v>40454</v>
          </cell>
          <cell r="B217">
            <v>9.85</v>
          </cell>
          <cell r="C217">
            <v>70229.350000000006</v>
          </cell>
          <cell r="D217">
            <v>1.6854</v>
          </cell>
          <cell r="F217">
            <v>106.48648648648648</v>
          </cell>
          <cell r="G217">
            <v>103.61496070473579</v>
          </cell>
          <cell r="I217">
            <v>10.57</v>
          </cell>
        </row>
        <row r="218">
          <cell r="A218">
            <v>40455</v>
          </cell>
          <cell r="B218">
            <v>9.85</v>
          </cell>
          <cell r="C218">
            <v>70384.92</v>
          </cell>
          <cell r="D218">
            <v>1.6857</v>
          </cell>
          <cell r="F218">
            <v>106.48648648648648</v>
          </cell>
          <cell r="G218">
            <v>103.8444855321311</v>
          </cell>
          <cell r="I218">
            <v>10.54</v>
          </cell>
        </row>
        <row r="219">
          <cell r="A219">
            <v>40456</v>
          </cell>
          <cell r="B219">
            <v>9.85</v>
          </cell>
          <cell r="C219">
            <v>71283.11</v>
          </cell>
          <cell r="D219">
            <v>1.6820999999999999</v>
          </cell>
          <cell r="F219">
            <v>106.48648648648648</v>
          </cell>
          <cell r="G219">
            <v>105.16965686798126</v>
          </cell>
          <cell r="I219">
            <v>10.717499999999999</v>
          </cell>
        </row>
        <row r="220">
          <cell r="A220">
            <v>40457</v>
          </cell>
          <cell r="B220">
            <v>9.8000000000000007</v>
          </cell>
          <cell r="C220">
            <v>70541.37</v>
          </cell>
          <cell r="D220">
            <v>1.6806000000000001</v>
          </cell>
          <cell r="F220">
            <v>105.94594594594595</v>
          </cell>
          <cell r="G220">
            <v>104.07530869370467</v>
          </cell>
          <cell r="I220">
            <v>10.62</v>
          </cell>
        </row>
        <row r="221">
          <cell r="A221">
            <v>40458</v>
          </cell>
          <cell r="B221">
            <v>9.8000000000000007</v>
          </cell>
          <cell r="C221">
            <v>69918.399999999994</v>
          </cell>
          <cell r="D221">
            <v>1.6775500000000001</v>
          </cell>
          <cell r="F221">
            <v>105.94594594594595</v>
          </cell>
          <cell r="G221">
            <v>103.15619137209725</v>
          </cell>
          <cell r="I221">
            <v>10.65</v>
          </cell>
        </row>
        <row r="222">
          <cell r="A222">
            <v>40459</v>
          </cell>
          <cell r="B222">
            <v>10</v>
          </cell>
          <cell r="C222">
            <v>70808.800000000003</v>
          </cell>
          <cell r="D222">
            <v>1.6810499999999999</v>
          </cell>
          <cell r="F222">
            <v>108.10810810810811</v>
          </cell>
          <cell r="G222">
            <v>104.46986949971053</v>
          </cell>
          <cell r="I222">
            <v>11.35</v>
          </cell>
        </row>
        <row r="223">
          <cell r="A223">
            <v>40460</v>
          </cell>
          <cell r="B223">
            <v>10</v>
          </cell>
          <cell r="C223">
            <v>70808.800000000003</v>
          </cell>
          <cell r="D223">
            <v>1.6810499999999999</v>
          </cell>
          <cell r="F223">
            <v>108.10810810810811</v>
          </cell>
          <cell r="G223">
            <v>104.46986949971053</v>
          </cell>
          <cell r="I223">
            <v>11.35</v>
          </cell>
        </row>
        <row r="224">
          <cell r="A224">
            <v>40461</v>
          </cell>
          <cell r="B224">
            <v>10</v>
          </cell>
          <cell r="C224">
            <v>70808.800000000003</v>
          </cell>
          <cell r="D224">
            <v>1.6810499999999999</v>
          </cell>
          <cell r="F224">
            <v>108.10810810810811</v>
          </cell>
          <cell r="G224">
            <v>104.46986949971053</v>
          </cell>
          <cell r="I224">
            <v>11.35</v>
          </cell>
        </row>
        <row r="225">
          <cell r="A225">
            <v>40462</v>
          </cell>
          <cell r="B225">
            <v>10.050000000000001</v>
          </cell>
          <cell r="C225">
            <v>70946.490000000005</v>
          </cell>
          <cell r="D225">
            <v>1.6640999999999999</v>
          </cell>
          <cell r="F225">
            <v>108.64864864864865</v>
          </cell>
          <cell r="G225">
            <v>104.67301453721174</v>
          </cell>
          <cell r="I225">
            <v>11.525</v>
          </cell>
        </row>
        <row r="226">
          <cell r="A226">
            <v>40463</v>
          </cell>
          <cell r="B226">
            <v>10.050000000000001</v>
          </cell>
          <cell r="C226">
            <v>70946.490000000005</v>
          </cell>
          <cell r="D226">
            <v>1.66995</v>
          </cell>
          <cell r="F226">
            <v>108.64864864864865</v>
          </cell>
          <cell r="G226">
            <v>104.67301453721174</v>
          </cell>
          <cell r="I226">
            <v>11.785</v>
          </cell>
        </row>
        <row r="227">
          <cell r="A227">
            <v>40464</v>
          </cell>
          <cell r="B227">
            <v>10.06</v>
          </cell>
          <cell r="C227">
            <v>71674.899999999994</v>
          </cell>
          <cell r="D227">
            <v>1.6567000000000001</v>
          </cell>
          <cell r="F227">
            <v>108.75675675675676</v>
          </cell>
          <cell r="G227">
            <v>105.74769589944755</v>
          </cell>
          <cell r="I227">
            <v>11.765000000000001</v>
          </cell>
        </row>
        <row r="228">
          <cell r="A228">
            <v>40465</v>
          </cell>
          <cell r="B228">
            <v>10.06</v>
          </cell>
          <cell r="C228">
            <v>71692.289999999994</v>
          </cell>
          <cell r="D228">
            <v>1.65615</v>
          </cell>
          <cell r="F228">
            <v>108.75675675675676</v>
          </cell>
          <cell r="G228">
            <v>105.77335275326514</v>
          </cell>
          <cell r="I228">
            <v>11.885</v>
          </cell>
        </row>
        <row r="229">
          <cell r="A229">
            <v>40466</v>
          </cell>
          <cell r="B229">
            <v>10.28</v>
          </cell>
          <cell r="C229">
            <v>71830.179999999993</v>
          </cell>
          <cell r="D229">
            <v>1.66235</v>
          </cell>
          <cell r="F229">
            <v>111.13513513513513</v>
          </cell>
          <cell r="G229">
            <v>105.97679286671595</v>
          </cell>
          <cell r="I229">
            <v>11.85</v>
          </cell>
        </row>
        <row r="230">
          <cell r="A230">
            <v>40467</v>
          </cell>
          <cell r="B230">
            <v>10.28</v>
          </cell>
          <cell r="C230">
            <v>71830.179999999993</v>
          </cell>
          <cell r="D230">
            <v>1.66235</v>
          </cell>
          <cell r="F230">
            <v>111.13513513513513</v>
          </cell>
          <cell r="G230">
            <v>105.97679286671595</v>
          </cell>
          <cell r="I230">
            <v>11.85</v>
          </cell>
        </row>
        <row r="231">
          <cell r="A231">
            <v>40468</v>
          </cell>
          <cell r="B231">
            <v>10.28</v>
          </cell>
          <cell r="C231">
            <v>71830.179999999993</v>
          </cell>
          <cell r="D231">
            <v>1.66235</v>
          </cell>
          <cell r="F231">
            <v>111.13513513513513</v>
          </cell>
          <cell r="G231">
            <v>105.97679286671595</v>
          </cell>
          <cell r="I231">
            <v>11.85</v>
          </cell>
        </row>
        <row r="232">
          <cell r="A232">
            <v>40469</v>
          </cell>
          <cell r="B232">
            <v>10.19</v>
          </cell>
          <cell r="C232">
            <v>71735.53</v>
          </cell>
          <cell r="D232">
            <v>1.6594500000000001</v>
          </cell>
          <cell r="F232">
            <v>110.16216216216215</v>
          </cell>
          <cell r="G232">
            <v>105.83714817356839</v>
          </cell>
          <cell r="I232">
            <v>11.84</v>
          </cell>
        </row>
        <row r="233">
          <cell r="A233">
            <v>40470</v>
          </cell>
          <cell r="B233">
            <v>10.5</v>
          </cell>
          <cell r="C233">
            <v>69863.58</v>
          </cell>
          <cell r="D233">
            <v>1.6898500000000001</v>
          </cell>
          <cell r="F233">
            <v>113.51351351351352</v>
          </cell>
          <cell r="G233">
            <v>103.07531105431227</v>
          </cell>
          <cell r="I233">
            <v>11.8</v>
          </cell>
        </row>
        <row r="234">
          <cell r="A234">
            <v>40471</v>
          </cell>
          <cell r="B234">
            <v>10.199999999999999</v>
          </cell>
          <cell r="C234">
            <v>70404.679999999993</v>
          </cell>
          <cell r="D234">
            <v>1.6756500000000001</v>
          </cell>
          <cell r="F234">
            <v>110.27027027027026</v>
          </cell>
          <cell r="G234">
            <v>103.87363903595144</v>
          </cell>
          <cell r="I234">
            <v>12.12</v>
          </cell>
        </row>
        <row r="235">
          <cell r="A235">
            <v>40472</v>
          </cell>
          <cell r="B235">
            <v>10.3</v>
          </cell>
          <cell r="C235">
            <v>69652.100000000006</v>
          </cell>
          <cell r="D235">
            <v>1.69085</v>
          </cell>
          <cell r="F235">
            <v>111.35135135135137</v>
          </cell>
          <cell r="G235">
            <v>102.76329774520664</v>
          </cell>
          <cell r="I235">
            <v>12.015000000000001</v>
          </cell>
        </row>
        <row r="236">
          <cell r="A236">
            <v>40473</v>
          </cell>
          <cell r="B236">
            <v>10.5</v>
          </cell>
          <cell r="C236">
            <v>69529.73</v>
          </cell>
          <cell r="D236">
            <v>1.69495</v>
          </cell>
          <cell r="F236">
            <v>113.51351351351352</v>
          </cell>
          <cell r="G236">
            <v>102.5827555254447</v>
          </cell>
          <cell r="I236">
            <v>11.994999999999999</v>
          </cell>
        </row>
        <row r="237">
          <cell r="A237">
            <v>40474</v>
          </cell>
          <cell r="B237">
            <v>10.5</v>
          </cell>
          <cell r="C237">
            <v>69529.73</v>
          </cell>
          <cell r="D237">
            <v>1.69495</v>
          </cell>
          <cell r="F237">
            <v>113.51351351351352</v>
          </cell>
          <cell r="G237">
            <v>102.5827555254447</v>
          </cell>
          <cell r="I237">
            <v>11.994999999999999</v>
          </cell>
        </row>
        <row r="238">
          <cell r="A238">
            <v>40475</v>
          </cell>
          <cell r="B238">
            <v>10.5</v>
          </cell>
          <cell r="C238">
            <v>69529.73</v>
          </cell>
          <cell r="D238">
            <v>1.69495</v>
          </cell>
          <cell r="F238">
            <v>113.51351351351352</v>
          </cell>
          <cell r="G238">
            <v>102.5827555254447</v>
          </cell>
          <cell r="I238">
            <v>11.994999999999999</v>
          </cell>
        </row>
        <row r="239">
          <cell r="A239">
            <v>40476</v>
          </cell>
          <cell r="B239">
            <v>10.7</v>
          </cell>
          <cell r="C239">
            <v>69580.28</v>
          </cell>
          <cell r="D239">
            <v>1.7056500000000001</v>
          </cell>
          <cell r="F239">
            <v>115.67567567567568</v>
          </cell>
          <cell r="G239">
            <v>102.65733597170575</v>
          </cell>
          <cell r="I239">
            <v>12.1775</v>
          </cell>
        </row>
        <row r="240">
          <cell r="A240">
            <v>40477</v>
          </cell>
          <cell r="B240">
            <v>10.7</v>
          </cell>
          <cell r="C240">
            <v>70740.39</v>
          </cell>
          <cell r="D240">
            <v>1.70705</v>
          </cell>
          <cell r="F240">
            <v>115.67567567567568</v>
          </cell>
          <cell r="G240">
            <v>104.3689387711503</v>
          </cell>
          <cell r="I240">
            <v>12.19</v>
          </cell>
        </row>
        <row r="241">
          <cell r="A241">
            <v>40478</v>
          </cell>
          <cell r="B241">
            <v>10.75</v>
          </cell>
          <cell r="C241">
            <v>70568.94</v>
          </cell>
          <cell r="D241">
            <v>1.7161500000000001</v>
          </cell>
          <cell r="F241">
            <v>116.21621621621621</v>
          </cell>
          <cell r="G241">
            <v>104.11598491335685</v>
          </cell>
          <cell r="I241">
            <v>12.237500000000001</v>
          </cell>
        </row>
        <row r="242">
          <cell r="A242">
            <v>40479</v>
          </cell>
          <cell r="B242">
            <v>10.5</v>
          </cell>
          <cell r="C242">
            <v>70320.13</v>
          </cell>
          <cell r="D242">
            <v>1.7134</v>
          </cell>
          <cell r="F242">
            <v>113.51351351351352</v>
          </cell>
          <cell r="G242">
            <v>103.74889567825862</v>
          </cell>
          <cell r="I242">
            <v>12.25</v>
          </cell>
        </row>
        <row r="243">
          <cell r="A243">
            <v>40480</v>
          </cell>
          <cell r="B243">
            <v>10.01</v>
          </cell>
          <cell r="C243">
            <v>70673.3</v>
          </cell>
          <cell r="D243">
            <v>1.69665</v>
          </cell>
          <cell r="F243">
            <v>108.21621621621622</v>
          </cell>
          <cell r="G243">
            <v>104.26995554385744</v>
          </cell>
          <cell r="I243">
            <v>12.26</v>
          </cell>
        </row>
        <row r="244">
          <cell r="A244">
            <v>40481</v>
          </cell>
          <cell r="B244">
            <v>10.01</v>
          </cell>
          <cell r="C244">
            <v>70673.3</v>
          </cell>
          <cell r="D244">
            <v>1.69665</v>
          </cell>
          <cell r="F244">
            <v>108.21621621621622</v>
          </cell>
          <cell r="G244">
            <v>104.26995554385744</v>
          </cell>
          <cell r="I244">
            <v>12.26</v>
          </cell>
        </row>
        <row r="245">
          <cell r="A245">
            <v>40482</v>
          </cell>
          <cell r="B245">
            <v>10.01</v>
          </cell>
          <cell r="C245">
            <v>70673.3</v>
          </cell>
          <cell r="D245">
            <v>1.69665</v>
          </cell>
          <cell r="F245">
            <v>108.21621621621622</v>
          </cell>
          <cell r="G245">
            <v>104.26995554385744</v>
          </cell>
          <cell r="I245">
            <v>12.26</v>
          </cell>
        </row>
        <row r="246">
          <cell r="A246">
            <v>40483</v>
          </cell>
          <cell r="B246">
            <v>10.01</v>
          </cell>
          <cell r="C246">
            <v>71560.929999999993</v>
          </cell>
          <cell r="D246">
            <v>1.7047000000000001</v>
          </cell>
          <cell r="F246">
            <v>108.21621621621622</v>
          </cell>
          <cell r="G246">
            <v>105.57954686956874</v>
          </cell>
          <cell r="I246">
            <v>12.2525</v>
          </cell>
        </row>
        <row r="247">
          <cell r="A247">
            <v>40484</v>
          </cell>
          <cell r="B247">
            <v>10.01</v>
          </cell>
          <cell r="C247">
            <v>71560.929999999993</v>
          </cell>
          <cell r="D247">
            <v>1.7038</v>
          </cell>
          <cell r="F247">
            <v>108.21621621621622</v>
          </cell>
          <cell r="G247">
            <v>105.57954686956874</v>
          </cell>
          <cell r="I247">
            <v>12.237500000000001</v>
          </cell>
        </row>
        <row r="248">
          <cell r="A248">
            <v>40485</v>
          </cell>
          <cell r="B248">
            <v>10.35</v>
          </cell>
          <cell r="C248">
            <v>71904.77</v>
          </cell>
          <cell r="D248">
            <v>1.6991499999999999</v>
          </cell>
          <cell r="F248">
            <v>111.89189189189189</v>
          </cell>
          <cell r="G248">
            <v>106.0868414421188</v>
          </cell>
          <cell r="I248">
            <v>12.275</v>
          </cell>
        </row>
      </sheetData>
      <sheetData sheetId="4"/>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tail prices"/>
      <sheetName val="Margin build up"/>
      <sheetName val="Sheet1"/>
      <sheetName val="Sheet2"/>
      <sheetName val="Sheet3"/>
      <sheetName val="#REF"/>
    </sheetNames>
    <sheetDataSet>
      <sheetData sheetId="0">
        <row r="4">
          <cell r="C4" t="str">
            <v>Revlimid price in Germany</v>
          </cell>
        </row>
        <row r="5">
          <cell r="C5" t="str">
            <v>mg</v>
          </cell>
          <cell r="D5" t="str">
            <v>Pack size
(# of tabs)</v>
          </cell>
          <cell r="E5" t="str">
            <v>Price 
(€/ pack)</v>
          </cell>
          <cell r="F5" t="str">
            <v>Effective price in $ for 21 tabs</v>
          </cell>
          <cell r="G5" t="str">
            <v>Comparable price in US</v>
          </cell>
          <cell r="H5" t="str">
            <v>Increase in Germany price vs. US</v>
          </cell>
          <cell r="I5" t="str">
            <v>Net to Company</v>
          </cell>
          <cell r="J5" t="str">
            <v>Comparable Price in US</v>
          </cell>
          <cell r="K5" t="str">
            <v>Increase%</v>
          </cell>
        </row>
        <row r="6">
          <cell r="C6">
            <v>5</v>
          </cell>
          <cell r="D6">
            <v>21</v>
          </cell>
          <cell r="E6">
            <v>6496</v>
          </cell>
          <cell r="F6">
            <v>9198.3359999999993</v>
          </cell>
          <cell r="G6">
            <v>6080.9</v>
          </cell>
          <cell r="H6">
            <v>0.51266029699551052</v>
          </cell>
          <cell r="I6">
            <v>6714.7852799999991</v>
          </cell>
          <cell r="J6">
            <v>4905</v>
          </cell>
          <cell r="K6">
            <v>0.36896743730886827</v>
          </cell>
          <cell r="L6">
            <v>0.23769658715596331</v>
          </cell>
        </row>
        <row r="7">
          <cell r="C7">
            <v>10</v>
          </cell>
          <cell r="D7">
            <v>21</v>
          </cell>
          <cell r="E7">
            <v>6856</v>
          </cell>
          <cell r="F7">
            <v>9708.0959999999995</v>
          </cell>
          <cell r="G7">
            <v>6500</v>
          </cell>
          <cell r="H7">
            <v>0.49355323076923074</v>
          </cell>
          <cell r="I7">
            <v>7086.9100799999997</v>
          </cell>
          <cell r="J7">
            <v>5123</v>
          </cell>
          <cell r="K7">
            <v>0.38335156744095245</v>
          </cell>
          <cell r="L7">
            <v>0.25070141713839544</v>
          </cell>
        </row>
        <row r="8">
          <cell r="C8">
            <v>15</v>
          </cell>
          <cell r="D8">
            <v>21</v>
          </cell>
          <cell r="E8">
            <v>7216</v>
          </cell>
          <cell r="F8">
            <v>10217.856</v>
          </cell>
          <cell r="G8">
            <v>7429</v>
          </cell>
          <cell r="H8">
            <v>0.37540126531161655</v>
          </cell>
          <cell r="I8">
            <v>7459.0348799999992</v>
          </cell>
          <cell r="J8">
            <v>6056</v>
          </cell>
          <cell r="K8">
            <v>0.23167682959048874</v>
          </cell>
          <cell r="L8">
            <v>0.11357083223249664</v>
          </cell>
        </row>
        <row r="9">
          <cell r="C9">
            <v>25</v>
          </cell>
          <cell r="D9">
            <v>21</v>
          </cell>
          <cell r="E9">
            <v>7911</v>
          </cell>
          <cell r="F9">
            <v>11201.975999999999</v>
          </cell>
          <cell r="G9">
            <v>7826.2800000000007</v>
          </cell>
          <cell r="H9">
            <v>0.43132829390208349</v>
          </cell>
          <cell r="I9">
            <v>8177.4424799999988</v>
          </cell>
          <cell r="J9">
            <v>6381</v>
          </cell>
          <cell r="K9">
            <v>0.28152992947813793</v>
          </cell>
          <cell r="L9">
            <v>0.15864349788434406</v>
          </cell>
        </row>
        <row r="10">
          <cell r="I10">
            <v>0</v>
          </cell>
        </row>
        <row r="11">
          <cell r="I11">
            <v>0</v>
          </cell>
        </row>
        <row r="12">
          <cell r="C12" t="str">
            <v>Revlimid price in UK (private insurance)</v>
          </cell>
          <cell r="I12">
            <v>0</v>
          </cell>
        </row>
        <row r="13">
          <cell r="C13" t="str">
            <v>mg</v>
          </cell>
          <cell r="D13" t="str">
            <v>Pack size
(# of tabs)</v>
          </cell>
          <cell r="E13" t="str">
            <v>Price 
(£/ pack)</v>
          </cell>
          <cell r="F13" t="str">
            <v>Effective price in $ for 21 tabs</v>
          </cell>
          <cell r="G13" t="str">
            <v>Comparable price in US</v>
          </cell>
          <cell r="H13" t="str">
            <v>Increase in UK price vs. US</v>
          </cell>
          <cell r="I13" t="str">
            <v>Net to Company</v>
          </cell>
        </row>
        <row r="14">
          <cell r="C14">
            <v>5</v>
          </cell>
          <cell r="D14">
            <v>21</v>
          </cell>
          <cell r="E14">
            <v>5714</v>
          </cell>
          <cell r="F14">
            <v>11559.422</v>
          </cell>
          <cell r="G14">
            <v>6080.9</v>
          </cell>
          <cell r="H14">
            <v>0.90093933463796505</v>
          </cell>
          <cell r="I14">
            <v>8438.3780600000009</v>
          </cell>
          <cell r="J14">
            <v>4905</v>
          </cell>
          <cell r="K14">
            <v>0.72036249949031617</v>
          </cell>
        </row>
        <row r="15">
          <cell r="C15">
            <v>10</v>
          </cell>
          <cell r="D15">
            <v>21</v>
          </cell>
          <cell r="E15">
            <v>6050</v>
          </cell>
          <cell r="F15">
            <v>12239.150000000001</v>
          </cell>
          <cell r="G15">
            <v>6500</v>
          </cell>
          <cell r="H15">
            <v>0.88294615384615405</v>
          </cell>
          <cell r="I15">
            <v>8934.5795000000016</v>
          </cell>
          <cell r="J15">
            <v>5123</v>
          </cell>
          <cell r="K15">
            <v>0.74401317587351201</v>
          </cell>
        </row>
        <row r="16">
          <cell r="C16">
            <v>15</v>
          </cell>
          <cell r="D16">
            <v>21</v>
          </cell>
          <cell r="E16">
            <v>6352</v>
          </cell>
          <cell r="F16">
            <v>12850.096000000001</v>
          </cell>
          <cell r="G16">
            <v>7429</v>
          </cell>
          <cell r="H16">
            <v>0.72972082379862724</v>
          </cell>
          <cell r="I16">
            <v>9380.5700800000013</v>
          </cell>
          <cell r="J16">
            <v>6056</v>
          </cell>
          <cell r="K16">
            <v>0.54897128137384432</v>
          </cell>
        </row>
        <row r="17">
          <cell r="C17">
            <v>25</v>
          </cell>
          <cell r="D17">
            <v>21</v>
          </cell>
          <cell r="E17">
            <v>6990</v>
          </cell>
          <cell r="F17">
            <v>14140.77</v>
          </cell>
          <cell r="G17">
            <v>7826.2800000000007</v>
          </cell>
          <cell r="H17">
            <v>0.80683159815391203</v>
          </cell>
          <cell r="I17">
            <v>10322.7621</v>
          </cell>
          <cell r="J17">
            <v>6381</v>
          </cell>
          <cell r="K17">
            <v>0.61773422661024924</v>
          </cell>
        </row>
        <row r="18">
          <cell r="C18" t="str">
            <v>Source: Westbury, UK</v>
          </cell>
        </row>
        <row r="21">
          <cell r="C21" t="str">
            <v>Revlimid price in US</v>
          </cell>
        </row>
        <row r="22">
          <cell r="C22" t="str">
            <v>mg</v>
          </cell>
          <cell r="D22" t="str">
            <v>Pack size
(# of tabs)</v>
          </cell>
          <cell r="E22" t="str">
            <v>Price 
($/ pack)</v>
          </cell>
          <cell r="F22" t="str">
            <v>Effective price for 21 tabs</v>
          </cell>
          <cell r="G22" t="str">
            <v>Price given by Celgene in Jan, 07</v>
          </cell>
          <cell r="H22" t="str">
            <v>Est. price increase since Jan, 07</v>
          </cell>
        </row>
        <row r="23">
          <cell r="C23">
            <v>5</v>
          </cell>
          <cell r="D23">
            <v>30</v>
          </cell>
          <cell r="E23">
            <v>8687</v>
          </cell>
          <cell r="F23">
            <v>6080.9</v>
          </cell>
          <cell r="G23">
            <v>4905</v>
          </cell>
          <cell r="H23">
            <v>0.23973496432212027</v>
          </cell>
        </row>
        <row r="24">
          <cell r="C24">
            <v>10</v>
          </cell>
          <cell r="D24">
            <v>30</v>
          </cell>
          <cell r="E24">
            <v>9090</v>
          </cell>
          <cell r="F24">
            <v>6500</v>
          </cell>
          <cell r="G24">
            <v>5123</v>
          </cell>
          <cell r="H24">
            <v>0.26878781963693155</v>
          </cell>
        </row>
        <row r="25">
          <cell r="C25">
            <v>15</v>
          </cell>
          <cell r="D25">
            <v>21</v>
          </cell>
          <cell r="E25">
            <v>7423</v>
          </cell>
          <cell r="F25">
            <v>7429</v>
          </cell>
          <cell r="G25">
            <v>6056</v>
          </cell>
          <cell r="H25">
            <v>0.22671730515191535</v>
          </cell>
        </row>
        <row r="26">
          <cell r="C26">
            <v>25</v>
          </cell>
          <cell r="D26">
            <v>25</v>
          </cell>
          <cell r="E26">
            <v>9309</v>
          </cell>
          <cell r="F26">
            <v>7826.2800000000007</v>
          </cell>
          <cell r="G26">
            <v>6381</v>
          </cell>
          <cell r="H26">
            <v>0.22649741419840153</v>
          </cell>
        </row>
        <row r="27">
          <cell r="C27" t="str">
            <v>Source: NY pharmacies</v>
          </cell>
        </row>
        <row r="30">
          <cell r="C30" t="str">
            <v>mg</v>
          </cell>
          <cell r="D30" t="str">
            <v>Pack size
(# of tabs)</v>
          </cell>
          <cell r="E30" t="str">
            <v>Price 
($/ pack)</v>
          </cell>
          <cell r="F30" t="str">
            <v>Effective price for 21 tabs</v>
          </cell>
        </row>
        <row r="31">
          <cell r="C31">
            <v>5</v>
          </cell>
          <cell r="D31">
            <v>21</v>
          </cell>
          <cell r="E31" t="str">
            <v>N/A</v>
          </cell>
          <cell r="F31" t="str">
            <v>N/A</v>
          </cell>
        </row>
        <row r="32">
          <cell r="C32">
            <v>10</v>
          </cell>
          <cell r="D32">
            <v>21</v>
          </cell>
          <cell r="E32">
            <v>6637</v>
          </cell>
          <cell r="F32">
            <v>6637</v>
          </cell>
          <cell r="I32">
            <v>1.4159999999999999</v>
          </cell>
        </row>
        <row r="33">
          <cell r="C33">
            <v>15</v>
          </cell>
          <cell r="D33">
            <v>21</v>
          </cell>
          <cell r="E33">
            <v>7435</v>
          </cell>
          <cell r="F33">
            <v>7435</v>
          </cell>
        </row>
        <row r="34">
          <cell r="C34">
            <v>25</v>
          </cell>
          <cell r="D34">
            <v>21</v>
          </cell>
          <cell r="E34">
            <v>7833</v>
          </cell>
          <cell r="F34">
            <v>7833</v>
          </cell>
        </row>
        <row r="35">
          <cell r="C35" t="str">
            <v>Source: Duane Read, NY</v>
          </cell>
        </row>
        <row r="38">
          <cell r="C38" t="str">
            <v>mg</v>
          </cell>
          <cell r="D38" t="str">
            <v>Pack size
(# of tabs)</v>
          </cell>
          <cell r="E38" t="str">
            <v>Price 
($/ pack)</v>
          </cell>
          <cell r="F38" t="str">
            <v>Effective price for 21 tabs</v>
          </cell>
        </row>
        <row r="39">
          <cell r="C39">
            <v>5</v>
          </cell>
          <cell r="D39">
            <v>30</v>
          </cell>
          <cell r="E39">
            <v>8687</v>
          </cell>
          <cell r="F39">
            <v>6080.9</v>
          </cell>
        </row>
        <row r="40">
          <cell r="C40">
            <v>10</v>
          </cell>
          <cell r="D40">
            <v>30</v>
          </cell>
          <cell r="E40">
            <v>9090</v>
          </cell>
          <cell r="F40">
            <v>6363</v>
          </cell>
        </row>
        <row r="41">
          <cell r="C41">
            <v>15</v>
          </cell>
          <cell r="D41">
            <v>21</v>
          </cell>
          <cell r="E41">
            <v>7423</v>
          </cell>
          <cell r="F41">
            <v>7423</v>
          </cell>
        </row>
        <row r="42">
          <cell r="C42">
            <v>25</v>
          </cell>
          <cell r="D42">
            <v>25</v>
          </cell>
          <cell r="E42">
            <v>9309</v>
          </cell>
          <cell r="F42">
            <v>7819.56</v>
          </cell>
        </row>
        <row r="43">
          <cell r="C43" t="str">
            <v>Source: CVS Pharmacy, NY</v>
          </cell>
        </row>
        <row r="46">
          <cell r="C46" t="str">
            <v>mg</v>
          </cell>
          <cell r="D46" t="str">
            <v>Pack size
(# of tabs)</v>
          </cell>
          <cell r="E46" t="str">
            <v>Price 
($/ pack)</v>
          </cell>
          <cell r="F46" t="str">
            <v>Effective price for 21 tabs</v>
          </cell>
        </row>
        <row r="47">
          <cell r="C47">
            <v>5</v>
          </cell>
          <cell r="D47">
            <v>100</v>
          </cell>
          <cell r="E47">
            <v>26002</v>
          </cell>
          <cell r="F47">
            <v>5460.42</v>
          </cell>
        </row>
        <row r="48">
          <cell r="C48">
            <v>5</v>
          </cell>
          <cell r="D48">
            <v>300</v>
          </cell>
          <cell r="E48">
            <v>78006</v>
          </cell>
          <cell r="F48">
            <v>5460.42</v>
          </cell>
        </row>
        <row r="49">
          <cell r="C49">
            <v>10</v>
          </cell>
          <cell r="D49">
            <v>100</v>
          </cell>
          <cell r="E49">
            <v>28001</v>
          </cell>
          <cell r="F49">
            <v>5880.21</v>
          </cell>
        </row>
        <row r="50">
          <cell r="C50">
            <v>10</v>
          </cell>
          <cell r="D50">
            <v>30</v>
          </cell>
          <cell r="E50">
            <v>9232</v>
          </cell>
          <cell r="F50">
            <v>6462.4000000000005</v>
          </cell>
        </row>
        <row r="51">
          <cell r="C51">
            <v>10</v>
          </cell>
          <cell r="D51">
            <v>90</v>
          </cell>
          <cell r="E51">
            <v>27697</v>
          </cell>
          <cell r="F51">
            <v>6462.6333333333341</v>
          </cell>
        </row>
        <row r="52">
          <cell r="C52" t="str">
            <v>Sources: Walgreens</v>
          </cell>
        </row>
      </sheetData>
      <sheetData sheetId="1"/>
      <sheetData sheetId="2"/>
      <sheetData sheetId="3"/>
      <sheetData sheetId="4"/>
      <sheetData sheetId="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SurpriseEPS"/>
      <sheetName val="Derm-IMS"/>
      <sheetName val="Derm-MFr"/>
    </sheetNames>
    <sheetDataSet>
      <sheetData sheetId="0" refreshError="1"/>
      <sheetData sheetId="1" refreshError="1">
        <row r="4">
          <cell r="F4" t="str">
            <v>Surprise</v>
          </cell>
          <cell r="J4" t="str">
            <v>Consensus</v>
          </cell>
        </row>
        <row r="5">
          <cell r="A5" t="str">
            <v>Quarter</v>
          </cell>
          <cell r="B5" t="str">
            <v>Report Date</v>
          </cell>
          <cell r="C5" t="str">
            <v>Actual</v>
          </cell>
          <cell r="D5" t="str">
            <v>Cons. mean</v>
          </cell>
          <cell r="F5" t="str">
            <v>Surprise $</v>
          </cell>
          <cell r="G5" t="str">
            <v>Surprise %</v>
          </cell>
          <cell r="H5" t="str">
            <v>Price Impact</v>
          </cell>
          <cell r="J5" t="str">
            <v>No. Ests.</v>
          </cell>
          <cell r="K5" t="str">
            <v>Low</v>
          </cell>
          <cell r="L5" t="str">
            <v>High</v>
          </cell>
        </row>
        <row r="6">
          <cell r="A6" t="str">
            <v>2Q:11</v>
          </cell>
          <cell r="B6">
            <v>40759</v>
          </cell>
          <cell r="C6">
            <v>0.73</v>
          </cell>
          <cell r="D6">
            <v>0.65</v>
          </cell>
          <cell r="F6">
            <v>0.08</v>
          </cell>
          <cell r="G6">
            <v>0.11700000000000001</v>
          </cell>
          <cell r="H6">
            <v>-0.27300000000000002</v>
          </cell>
          <cell r="J6">
            <v>15</v>
          </cell>
          <cell r="K6">
            <v>0.57999999999999996</v>
          </cell>
          <cell r="L6">
            <v>0.75</v>
          </cell>
        </row>
        <row r="7">
          <cell r="A7" t="str">
            <v>1Q:11</v>
          </cell>
          <cell r="B7">
            <v>40672</v>
          </cell>
          <cell r="C7">
            <v>0.62</v>
          </cell>
          <cell r="D7">
            <v>0.51</v>
          </cell>
          <cell r="F7">
            <v>0.11</v>
          </cell>
          <cell r="G7">
            <v>0.22800000000000001</v>
          </cell>
          <cell r="H7">
            <v>5.7000000000000002E-2</v>
          </cell>
          <cell r="J7">
            <v>16</v>
          </cell>
          <cell r="K7">
            <v>0.48</v>
          </cell>
          <cell r="L7">
            <v>0.55000000000000004</v>
          </cell>
        </row>
        <row r="8">
          <cell r="A8" t="str">
            <v>4Q:10</v>
          </cell>
          <cell r="B8">
            <v>40598</v>
          </cell>
          <cell r="C8">
            <v>0.51</v>
          </cell>
          <cell r="D8">
            <v>0.43</v>
          </cell>
          <cell r="F8">
            <v>0.08</v>
          </cell>
          <cell r="G8">
            <v>0.17799999999999999</v>
          </cell>
          <cell r="H8">
            <v>0.1</v>
          </cell>
          <cell r="J8">
            <v>18</v>
          </cell>
          <cell r="K8">
            <v>0.189</v>
          </cell>
          <cell r="L8">
            <v>0.5</v>
          </cell>
        </row>
      </sheetData>
      <sheetData sheetId="2" refreshError="1"/>
      <sheetData sheetId="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IDUAL INCOME"/>
      <sheetName val="MAIN"/>
      <sheetName val="P&amp;L"/>
      <sheetName val="BS"/>
      <sheetName val="Update"/>
      <sheetName val="AFFILIATES"/>
      <sheetName val="Ratio"/>
      <sheetName val="Ace-In"/>
      <sheetName val="Ace-Out"/>
      <sheetName val="Cover"/>
      <sheetName val="Intrinsic Value"/>
      <sheetName val="Charts"/>
      <sheetName val="Changes to the Model"/>
      <sheetName val="Acq"/>
      <sheetName val="Results"/>
      <sheetName val="MWA RR"/>
      <sheetName val="Financial Tables"/>
      <sheetName val="Valuation Summary"/>
      <sheetName val="Cash Flow Statement"/>
      <sheetName val="Segment Reporting"/>
      <sheetName val="Balance Sheet"/>
      <sheetName val="Annual"/>
      <sheetName val="CREDIT MODEL"/>
      <sheetName val="Sputtering"/>
      <sheetName val="Capacity"/>
    </sheetNames>
    <sheetDataSet>
      <sheetData sheetId="0"/>
      <sheetData sheetId="1"/>
      <sheetData sheetId="2"/>
      <sheetData sheetId="3"/>
      <sheetData sheetId="4"/>
      <sheetData sheetId="5"/>
      <sheetData sheetId="6"/>
      <sheetData sheetId="7"/>
      <sheetData sheetId="8" refreshError="1">
        <row r="2">
          <cell r="B2" t="str">
            <v>DAEGU BANK (005270.KS)</v>
          </cell>
          <cell r="N2" t="str">
            <v>Foreign exchange rate</v>
          </cell>
          <cell r="U2">
            <v>950</v>
          </cell>
        </row>
        <row r="3">
          <cell r="N3" t="str">
            <v>Current share price</v>
          </cell>
          <cell r="U3">
            <v>15550</v>
          </cell>
          <cell r="V3">
            <v>16.368421052631579</v>
          </cell>
        </row>
        <row r="5">
          <cell r="B5" t="str">
            <v>Profit and Loss Statements</v>
          </cell>
          <cell r="N5" t="str">
            <v>Per Share Data and Valuations</v>
          </cell>
        </row>
        <row r="6">
          <cell r="B6" t="str">
            <v>Won billions, Year ending Dec 31</v>
          </cell>
          <cell r="C6">
            <v>2000</v>
          </cell>
          <cell r="D6">
            <v>2001</v>
          </cell>
          <cell r="E6">
            <v>2002</v>
          </cell>
          <cell r="F6">
            <v>2003</v>
          </cell>
          <cell r="G6">
            <v>2004</v>
          </cell>
          <cell r="H6">
            <v>2005</v>
          </cell>
          <cell r="I6">
            <v>2006</v>
          </cell>
          <cell r="J6" t="str">
            <v>2007E</v>
          </cell>
          <cell r="K6" t="str">
            <v>2008E</v>
          </cell>
          <cell r="L6" t="str">
            <v>2009E</v>
          </cell>
          <cell r="N6" t="str">
            <v>Won billions, Year ending Dec 31</v>
          </cell>
          <cell r="O6">
            <v>2000</v>
          </cell>
          <cell r="P6">
            <v>2001</v>
          </cell>
          <cell r="Q6">
            <v>2002</v>
          </cell>
          <cell r="R6">
            <v>2003</v>
          </cell>
          <cell r="S6">
            <v>2004</v>
          </cell>
          <cell r="T6">
            <v>2005</v>
          </cell>
          <cell r="U6">
            <v>2006</v>
          </cell>
          <cell r="V6" t="str">
            <v>2007E</v>
          </cell>
          <cell r="W6" t="str">
            <v>2008E</v>
          </cell>
          <cell r="X6" t="str">
            <v>2009E</v>
          </cell>
        </row>
        <row r="7">
          <cell r="B7" t="str">
            <v>Avg Earning Assets</v>
          </cell>
          <cell r="C7">
            <v>10876.642941</v>
          </cell>
          <cell r="D7">
            <v>12521.9778905</v>
          </cell>
          <cell r="E7">
            <v>0</v>
          </cell>
          <cell r="F7">
            <v>14850.105514125002</v>
          </cell>
          <cell r="G7">
            <v>15778.461823125001</v>
          </cell>
          <cell r="H7">
            <v>16905.104000000003</v>
          </cell>
          <cell r="I7">
            <v>17900.141749999999</v>
          </cell>
          <cell r="J7">
            <v>19424.187022748716</v>
          </cell>
          <cell r="K7">
            <v>20886.251253226379</v>
          </cell>
          <cell r="L7">
            <v>22978.112528650723</v>
          </cell>
          <cell r="N7" t="str">
            <v>Book Value Per Share (Won)</v>
          </cell>
          <cell r="O7">
            <v>4421.4323036040523</v>
          </cell>
          <cell r="P7">
            <v>4653.9481813652219</v>
          </cell>
          <cell r="Q7">
            <v>5390.1464522232745</v>
          </cell>
          <cell r="R7">
            <v>6340.5455439924317</v>
          </cell>
          <cell r="S7">
            <v>7183.136673604542</v>
          </cell>
          <cell r="T7">
            <v>8151.0177937559129</v>
          </cell>
          <cell r="U7">
            <v>9549.4567733737003</v>
          </cell>
          <cell r="V7">
            <v>11089.965393373248</v>
          </cell>
          <cell r="W7">
            <v>12521.100614957122</v>
          </cell>
          <cell r="X7">
            <v>13949.1718208866</v>
          </cell>
        </row>
        <row r="8">
          <cell r="B8" t="str">
            <v>Net Interest Margin (%)</v>
          </cell>
          <cell r="C8">
            <v>3.133845754144629</v>
          </cell>
          <cell r="D8">
            <v>2.7259491350720646</v>
          </cell>
          <cell r="E8">
            <v>0</v>
          </cell>
          <cell r="F8">
            <v>3.6148878531085753</v>
          </cell>
          <cell r="G8">
            <v>3.6718091186233002</v>
          </cell>
          <cell r="H8">
            <v>3.6994744309174301</v>
          </cell>
          <cell r="I8">
            <v>3.6095189022734968</v>
          </cell>
          <cell r="J8">
            <v>3.212361822242952</v>
          </cell>
          <cell r="K8">
            <v>3.198760314972767</v>
          </cell>
          <cell r="L8">
            <v>3.2055997459453631</v>
          </cell>
          <cell r="N8" t="str">
            <v>Price/Book (x)</v>
          </cell>
          <cell r="O8">
            <v>3.5169598745919264</v>
          </cell>
          <cell r="P8">
            <v>3.3412490629490534</v>
          </cell>
          <cell r="Q8">
            <v>2.8848937849520007</v>
          </cell>
          <cell r="R8">
            <v>2.4524703579699674</v>
          </cell>
          <cell r="S8">
            <v>2.164792444662885</v>
          </cell>
          <cell r="T8">
            <v>1.9077372168064799</v>
          </cell>
          <cell r="U8">
            <v>1.6283648765610763</v>
          </cell>
          <cell r="V8">
            <v>1.4021684873148317</v>
          </cell>
          <cell r="W8">
            <v>1.2419036056163222</v>
          </cell>
          <cell r="X8">
            <v>1.1147615213052593</v>
          </cell>
        </row>
        <row r="9">
          <cell r="B9" t="str">
            <v xml:space="preserve">  Interest Income</v>
          </cell>
          <cell r="C9">
            <v>962.41628200000002</v>
          </cell>
          <cell r="D9">
            <v>974.62154499999997</v>
          </cell>
          <cell r="E9">
            <v>1044.7103439201844</v>
          </cell>
          <cell r="F9">
            <v>1067.6685094039115</v>
          </cell>
          <cell r="G9">
            <v>1065.3353559889999</v>
          </cell>
          <cell r="H9">
            <v>1079.683486593</v>
          </cell>
          <cell r="I9">
            <v>1192.4292037959999</v>
          </cell>
          <cell r="J9">
            <v>1309.4957610066626</v>
          </cell>
          <cell r="K9">
            <v>1431.6881993266018</v>
          </cell>
          <cell r="L9">
            <v>1592.9042170498849</v>
          </cell>
          <cell r="N9" t="str">
            <v>ROAA (%)</v>
          </cell>
          <cell r="O9">
            <v>0.1408711340867197</v>
          </cell>
          <cell r="P9">
            <v>0.24070869709340612</v>
          </cell>
          <cell r="Q9">
            <v>0.87580725543439397</v>
          </cell>
          <cell r="R9">
            <v>0.68953083953879213</v>
          </cell>
          <cell r="S9">
            <v>0.71064558434927894</v>
          </cell>
          <cell r="T9">
            <v>0.94407916117783819</v>
          </cell>
          <cell r="U9">
            <v>1.196952139593618</v>
          </cell>
          <cell r="V9">
            <v>1.3215035069615046</v>
          </cell>
          <cell r="W9">
            <v>1.1811256691630632</v>
          </cell>
          <cell r="X9">
            <v>1.0991814697822027</v>
          </cell>
        </row>
        <row r="10">
          <cell r="B10" t="str">
            <v xml:space="preserve">  Interest Expense</v>
          </cell>
          <cell r="C10">
            <v>621.55906900000002</v>
          </cell>
          <cell r="D10">
            <v>633.27879700000005</v>
          </cell>
          <cell r="E10">
            <v>545.01550299999997</v>
          </cell>
          <cell r="F10">
            <v>493.19239600000003</v>
          </cell>
          <cell r="G10">
            <v>442.64955300000003</v>
          </cell>
          <cell r="H10">
            <v>412.93019300000003</v>
          </cell>
          <cell r="I10">
            <v>492.508482125</v>
          </cell>
          <cell r="J10">
            <v>631.86276332977968</v>
          </cell>
          <cell r="K10">
            <v>709.72075518826659</v>
          </cell>
          <cell r="L10">
            <v>797.55471412586621</v>
          </cell>
          <cell r="N10" t="str">
            <v>ROAE (Reported, %)</v>
          </cell>
          <cell r="P10">
            <v>5.6151531393231648</v>
          </cell>
          <cell r="Q10">
            <v>20.619111304862965</v>
          </cell>
          <cell r="R10">
            <v>14.164653812958742</v>
          </cell>
          <cell r="S10">
            <v>13.658188833718956</v>
          </cell>
          <cell r="T10">
            <v>17.302085635156715</v>
          </cell>
          <cell r="U10">
            <v>20.570191768106923</v>
          </cell>
          <cell r="V10">
            <v>21.019498350202458</v>
          </cell>
          <cell r="W10">
            <v>17.628473198538476</v>
          </cell>
          <cell r="X10">
            <v>16.078949608613247</v>
          </cell>
        </row>
        <row r="11">
          <cell r="B11" t="str">
            <v>Net Interest Income (NII)</v>
          </cell>
          <cell r="C11">
            <v>340.857213</v>
          </cell>
          <cell r="D11">
            <v>341.34274799999992</v>
          </cell>
          <cell r="E11">
            <v>499.69484092018445</v>
          </cell>
          <cell r="F11">
            <v>574.47611340391143</v>
          </cell>
          <cell r="G11">
            <v>622.68580298899997</v>
          </cell>
          <cell r="H11">
            <v>666.75329359299997</v>
          </cell>
          <cell r="I11">
            <v>699.92072167099991</v>
          </cell>
          <cell r="J11">
            <v>677.63299767688295</v>
          </cell>
          <cell r="K11">
            <v>721.96744413833517</v>
          </cell>
          <cell r="L11">
            <v>795.34950292401868</v>
          </cell>
          <cell r="N11" t="str">
            <v>ROAE (ModelWare, %)</v>
          </cell>
          <cell r="S11">
            <v>14.116520505741065</v>
          </cell>
          <cell r="T11">
            <v>17.804435270588858</v>
          </cell>
          <cell r="U11">
            <v>21.230659633058355</v>
          </cell>
          <cell r="V11">
            <v>21.68615959544616</v>
          </cell>
          <cell r="W11">
            <v>18.154805510269618</v>
          </cell>
          <cell r="X11">
            <v>16.499322831883184</v>
          </cell>
        </row>
        <row r="12">
          <cell r="B12" t="str">
            <v>Loan Loss Prov Exp (LLPE)</v>
          </cell>
          <cell r="C12">
            <v>147.41081100000002</v>
          </cell>
          <cell r="D12">
            <v>81.180222999999998</v>
          </cell>
          <cell r="E12">
            <v>156.232</v>
          </cell>
          <cell r="F12">
            <v>210.03299999999999</v>
          </cell>
          <cell r="G12">
            <v>205.31800000000001</v>
          </cell>
          <cell r="H12">
            <v>145.05799999999999</v>
          </cell>
          <cell r="I12">
            <v>45.858999999999995</v>
          </cell>
          <cell r="J12">
            <v>45.635595124963444</v>
          </cell>
          <cell r="K12">
            <v>54.008218881334287</v>
          </cell>
          <cell r="L12">
            <v>87.629025355635321</v>
          </cell>
        </row>
        <row r="13">
          <cell r="B13" t="str">
            <v>NII After LLPE</v>
          </cell>
          <cell r="C13">
            <v>193.44640199999998</v>
          </cell>
          <cell r="D13">
            <v>260.1625249999999</v>
          </cell>
          <cell r="E13">
            <v>343.46284092018448</v>
          </cell>
          <cell r="F13">
            <v>364.44311340391141</v>
          </cell>
          <cell r="G13">
            <v>417.36780298899998</v>
          </cell>
          <cell r="H13">
            <v>521.69529359299997</v>
          </cell>
          <cell r="I13">
            <v>654.06172167099987</v>
          </cell>
          <cell r="J13">
            <v>631.99740255191955</v>
          </cell>
          <cell r="K13">
            <v>667.95922525700087</v>
          </cell>
          <cell r="L13">
            <v>707.72047756838333</v>
          </cell>
          <cell r="N13" t="str">
            <v>MW EPS Growth (%)</v>
          </cell>
          <cell r="P13" t="e">
            <v>#DIV/0!</v>
          </cell>
          <cell r="Q13" t="e">
            <v>#DIV/0!</v>
          </cell>
          <cell r="R13">
            <v>-15.197789596206668</v>
          </cell>
          <cell r="S13">
            <v>11.088495224403317</v>
          </cell>
          <cell r="T13">
            <v>43.009673934216394</v>
          </cell>
          <cell r="U13">
            <v>37.644975038390818</v>
          </cell>
          <cell r="V13">
            <v>19.105491529498252</v>
          </cell>
          <cell r="W13">
            <v>-4.230545840138622</v>
          </cell>
          <cell r="X13">
            <v>1.8866622550749668</v>
          </cell>
        </row>
        <row r="14">
          <cell r="N14" t="str">
            <v>Current P/MW EPS</v>
          </cell>
          <cell r="O14" t="e">
            <v>#DIV/0!</v>
          </cell>
          <cell r="P14" t="e">
            <v>#DIV/0!</v>
          </cell>
          <cell r="Q14">
            <v>15.346665423621943</v>
          </cell>
          <cell r="R14">
            <v>18.097011092691357</v>
          </cell>
          <cell r="S14">
            <v>16.29062582595493</v>
          </cell>
          <cell r="T14">
            <v>11.391275413611895</v>
          </cell>
          <cell r="U14">
            <v>8.2758381920115376</v>
          </cell>
          <cell r="V14">
            <v>6.948326299431713</v>
          </cell>
          <cell r="W14">
            <v>7.2552635497257283</v>
          </cell>
          <cell r="X14">
            <v>7.1209159169058411</v>
          </cell>
        </row>
        <row r="15">
          <cell r="B15" t="str">
            <v>Non-interest Income</v>
          </cell>
        </row>
        <row r="16">
          <cell r="B16" t="str">
            <v>Fees and Commissions</v>
          </cell>
          <cell r="C16">
            <v>103.07806399999998</v>
          </cell>
          <cell r="D16">
            <v>133.91564500000001</v>
          </cell>
          <cell r="E16">
            <v>55.181206079815574</v>
          </cell>
          <cell r="F16">
            <v>62.822131596088454</v>
          </cell>
          <cell r="G16">
            <v>70.036566660999995</v>
          </cell>
          <cell r="H16">
            <v>68.159051552000008</v>
          </cell>
          <cell r="I16">
            <v>79.126403209999992</v>
          </cell>
          <cell r="J16">
            <v>100.50380461772258</v>
          </cell>
          <cell r="K16">
            <v>112.66122624755279</v>
          </cell>
          <cell r="L16">
            <v>126.58243507012459</v>
          </cell>
          <cell r="N16" t="str">
            <v>Gross Dividends</v>
          </cell>
          <cell r="O16">
            <v>0</v>
          </cell>
          <cell r="P16">
            <v>0</v>
          </cell>
          <cell r="Q16">
            <v>33.030999999999999</v>
          </cell>
          <cell r="R16">
            <v>33.030999999999999</v>
          </cell>
          <cell r="S16">
            <v>36.334000000000003</v>
          </cell>
          <cell r="T16">
            <v>52.85</v>
          </cell>
          <cell r="U16">
            <v>74.650625000000005</v>
          </cell>
          <cell r="V16">
            <v>85.881249999999994</v>
          </cell>
          <cell r="W16">
            <v>92.487499999999997</v>
          </cell>
          <cell r="X16">
            <v>99.09375</v>
          </cell>
        </row>
        <row r="17">
          <cell r="B17" t="str">
            <v>Dividend Income</v>
          </cell>
          <cell r="C17">
            <v>0.72631199999999996</v>
          </cell>
          <cell r="D17">
            <v>0.71033299999999999</v>
          </cell>
          <cell r="E17">
            <v>0.70518199999999998</v>
          </cell>
          <cell r="F17">
            <v>0.63218899999999989</v>
          </cell>
          <cell r="G17">
            <v>0.462148</v>
          </cell>
          <cell r="H17">
            <v>0.30597599999999997</v>
          </cell>
          <cell r="I17">
            <v>0.64043965999999997</v>
          </cell>
          <cell r="J17">
            <v>3.5075542206751638</v>
          </cell>
          <cell r="K17">
            <v>3.6432191430697647</v>
          </cell>
          <cell r="L17">
            <v>3.678517134913927</v>
          </cell>
          <cell r="N17" t="str">
            <v>Gross DPS (Won)</v>
          </cell>
          <cell r="O17">
            <v>0</v>
          </cell>
          <cell r="P17">
            <v>0</v>
          </cell>
          <cell r="Q17">
            <v>249.99810785241249</v>
          </cell>
          <cell r="R17">
            <v>249.99810785241249</v>
          </cell>
          <cell r="S17">
            <v>274.9971617786187</v>
          </cell>
          <cell r="T17">
            <v>400</v>
          </cell>
          <cell r="U17">
            <v>565</v>
          </cell>
          <cell r="V17">
            <v>650</v>
          </cell>
          <cell r="W17">
            <v>700</v>
          </cell>
          <cell r="X17">
            <v>750</v>
          </cell>
        </row>
        <row r="18">
          <cell r="B18" t="str">
            <v>Forex Income</v>
          </cell>
          <cell r="C18">
            <v>10.437694</v>
          </cell>
          <cell r="D18">
            <v>8.31785</v>
          </cell>
          <cell r="E18">
            <v>9.5970379999999977</v>
          </cell>
          <cell r="F18">
            <v>13.608292000000002</v>
          </cell>
          <cell r="G18">
            <v>7.1083060000000025</v>
          </cell>
          <cell r="H18">
            <v>4.5471849999999989</v>
          </cell>
          <cell r="I18">
            <v>15.406931695999987</v>
          </cell>
          <cell r="J18">
            <v>-3.8355512954730671</v>
          </cell>
          <cell r="K18">
            <v>0</v>
          </cell>
          <cell r="L18">
            <v>0</v>
          </cell>
          <cell r="N18" t="str">
            <v>Dividend Yield (Current Price, %)</v>
          </cell>
          <cell r="O18">
            <v>0</v>
          </cell>
          <cell r="P18">
            <v>0</v>
          </cell>
          <cell r="Q18">
            <v>1.607704873648955</v>
          </cell>
          <cell r="R18">
            <v>1.607704873648955</v>
          </cell>
          <cell r="S18">
            <v>1.768470493753175</v>
          </cell>
          <cell r="T18">
            <v>2.572347266881029</v>
          </cell>
          <cell r="U18">
            <v>3.6334405144694535</v>
          </cell>
          <cell r="V18">
            <v>4.180064308681672</v>
          </cell>
          <cell r="W18">
            <v>4.501607717041801</v>
          </cell>
          <cell r="X18">
            <v>4.823151125401929</v>
          </cell>
        </row>
        <row r="19">
          <cell r="B19" t="str">
            <v>Other trading income</v>
          </cell>
          <cell r="C19">
            <v>-11.660423000000002</v>
          </cell>
          <cell r="D19">
            <v>-2.2122909999999996</v>
          </cell>
          <cell r="E19">
            <v>-3.9779139999999988</v>
          </cell>
          <cell r="F19">
            <v>-3.9950099999999988</v>
          </cell>
          <cell r="G19">
            <v>2.0797100000000048</v>
          </cell>
          <cell r="H19">
            <v>1.5335300000000007</v>
          </cell>
          <cell r="I19">
            <v>-22.448308368000006</v>
          </cell>
          <cell r="J19">
            <v>-34.01717750433744</v>
          </cell>
          <cell r="K19">
            <v>9.3283227146442016</v>
          </cell>
          <cell r="L19">
            <v>8.0241691532975921</v>
          </cell>
          <cell r="N19" t="str">
            <v>Dividend Payout Ratio (%)</v>
          </cell>
          <cell r="O19">
            <v>0</v>
          </cell>
          <cell r="P19">
            <v>0</v>
          </cell>
          <cell r="Q19">
            <v>25.176150737817981</v>
          </cell>
          <cell r="R19">
            <v>30.091034636678405</v>
          </cell>
          <cell r="S19">
            <v>29.776259268029794</v>
          </cell>
          <cell r="T19">
            <v>30.153081116569329</v>
          </cell>
          <cell r="U19">
            <v>31.035246033502716</v>
          </cell>
          <cell r="V19">
            <v>29.965634015222548</v>
          </cell>
          <cell r="W19">
            <v>33.635488590080953</v>
          </cell>
          <cell r="X19">
            <v>35.243186961121928</v>
          </cell>
        </row>
        <row r="20">
          <cell r="B20" t="str">
            <v>Other Income</v>
          </cell>
          <cell r="C20">
            <v>-31.74471999999999</v>
          </cell>
          <cell r="D20">
            <v>-53.083737999999919</v>
          </cell>
          <cell r="E20">
            <v>-30.191082000000012</v>
          </cell>
          <cell r="F20">
            <v>-34.419654000000001</v>
          </cell>
          <cell r="G20">
            <v>-38.341280650000151</v>
          </cell>
          <cell r="H20">
            <v>-42.036997144999923</v>
          </cell>
          <cell r="I20">
            <v>-32.725466197999978</v>
          </cell>
          <cell r="J20">
            <v>78.425313035345653</v>
          </cell>
          <cell r="K20">
            <v>-4.3323700938881586</v>
          </cell>
          <cell r="L20">
            <v>-14.656612198602346</v>
          </cell>
        </row>
        <row r="21">
          <cell r="B21" t="str">
            <v>Total Non-interest Income</v>
          </cell>
          <cell r="C21">
            <v>70.836926999999989</v>
          </cell>
          <cell r="D21">
            <v>87.647799000000077</v>
          </cell>
          <cell r="E21">
            <v>31.314430079815562</v>
          </cell>
          <cell r="F21">
            <v>38.647948596088462</v>
          </cell>
          <cell r="G21">
            <v>41.345450010999848</v>
          </cell>
          <cell r="H21">
            <v>32.508745407000085</v>
          </cell>
          <cell r="I21">
            <v>39.999999999999986</v>
          </cell>
          <cell r="J21">
            <v>144.58394307393289</v>
          </cell>
          <cell r="K21">
            <v>121.3003980113786</v>
          </cell>
          <cell r="L21">
            <v>123.62850915973374</v>
          </cell>
          <cell r="N21" t="str">
            <v>Issued Shares (m)</v>
          </cell>
          <cell r="O21">
            <v>120.42</v>
          </cell>
          <cell r="P21">
            <v>120.42</v>
          </cell>
          <cell r="Q21">
            <v>132.125</v>
          </cell>
          <cell r="R21">
            <v>132.125</v>
          </cell>
          <cell r="S21">
            <v>132.125</v>
          </cell>
          <cell r="T21">
            <v>132.125</v>
          </cell>
          <cell r="U21">
            <v>132.125</v>
          </cell>
          <cell r="V21">
            <v>132.125</v>
          </cell>
          <cell r="W21">
            <v>132.125</v>
          </cell>
          <cell r="X21">
            <v>132.125</v>
          </cell>
        </row>
        <row r="22">
          <cell r="N22" t="str">
            <v>Market Cap (Wonbn)</v>
          </cell>
          <cell r="O22">
            <v>1872.5309999999999</v>
          </cell>
          <cell r="P22">
            <v>1872.5309999999999</v>
          </cell>
          <cell r="Q22">
            <v>2054.5437499999998</v>
          </cell>
          <cell r="R22">
            <v>2054.5437499999998</v>
          </cell>
          <cell r="S22">
            <v>2054.5437499999998</v>
          </cell>
          <cell r="T22">
            <v>2054.5437499999998</v>
          </cell>
          <cell r="U22">
            <v>2054.5437499999998</v>
          </cell>
          <cell r="V22">
            <v>2054.5437499999998</v>
          </cell>
          <cell r="W22">
            <v>2054.5437499999998</v>
          </cell>
          <cell r="X22">
            <v>2054.5437499999998</v>
          </cell>
        </row>
        <row r="23">
          <cell r="B23" t="str">
            <v>Non-interest Expense</v>
          </cell>
          <cell r="N23" t="str">
            <v>Market Cap (US$mn)</v>
          </cell>
          <cell r="O23">
            <v>1971.0852631578948</v>
          </cell>
          <cell r="P23">
            <v>1971.0852631578948</v>
          </cell>
          <cell r="Q23">
            <v>2162.6776315789475</v>
          </cell>
          <cell r="R23">
            <v>2162.6776315789475</v>
          </cell>
          <cell r="S23">
            <v>2162.6776315789475</v>
          </cell>
          <cell r="T23">
            <v>2162.6776315789475</v>
          </cell>
          <cell r="U23">
            <v>2162.6776315789475</v>
          </cell>
          <cell r="V23">
            <v>2162.6776315789475</v>
          </cell>
          <cell r="W23">
            <v>2162.6776315789475</v>
          </cell>
          <cell r="X23">
            <v>2162.6776315789475</v>
          </cell>
        </row>
        <row r="24">
          <cell r="B24" t="str">
            <v>Salaries &amp; Benefits</v>
          </cell>
          <cell r="C24">
            <v>107.16847300000001</v>
          </cell>
          <cell r="D24">
            <v>98.766052000000002</v>
          </cell>
          <cell r="E24">
            <v>132.53890000000001</v>
          </cell>
          <cell r="F24">
            <v>139.87535099999999</v>
          </cell>
          <cell r="G24">
            <v>158.067294</v>
          </cell>
          <cell r="H24">
            <v>169.01070299999998</v>
          </cell>
          <cell r="I24">
            <v>187.733122804</v>
          </cell>
          <cell r="J24">
            <v>203.09288603685599</v>
          </cell>
          <cell r="K24">
            <v>219.35530669151098</v>
          </cell>
          <cell r="L24">
            <v>236.59153547192719</v>
          </cell>
        </row>
        <row r="25">
          <cell r="B25" t="str">
            <v>Net Occupancy &amp; Equipment</v>
          </cell>
          <cell r="C25">
            <v>1.828999</v>
          </cell>
          <cell r="D25">
            <v>1.9287479999999999</v>
          </cell>
          <cell r="E25">
            <v>2.0369389999999998</v>
          </cell>
          <cell r="F25">
            <v>2.4119800000000002</v>
          </cell>
          <cell r="G25">
            <v>2.779687</v>
          </cell>
          <cell r="H25">
            <v>3.0314130000000001</v>
          </cell>
          <cell r="I25">
            <v>4.3649731559999996</v>
          </cell>
          <cell r="J25">
            <v>5.2695198666551688</v>
          </cell>
          <cell r="K25">
            <v>6.2981784696932053</v>
          </cell>
          <cell r="L25">
            <v>7.6112275624581436</v>
          </cell>
          <cell r="N25" t="str">
            <v>PERFORMANCE RATIOS</v>
          </cell>
        </row>
        <row r="26">
          <cell r="B26" t="str">
            <v>Other Expenses</v>
          </cell>
          <cell r="C26">
            <v>90.402039000000002</v>
          </cell>
          <cell r="D26">
            <v>91.705391000000006</v>
          </cell>
          <cell r="E26">
            <v>102.241602</v>
          </cell>
          <cell r="F26">
            <v>119.61654499999995</v>
          </cell>
          <cell r="G26">
            <v>135.650407</v>
          </cell>
          <cell r="H26">
            <v>149.20329899999996</v>
          </cell>
          <cell r="I26">
            <v>169.20190403999999</v>
          </cell>
          <cell r="J26">
            <v>181.58327820243341</v>
          </cell>
          <cell r="K26">
            <v>189.39679184728826</v>
          </cell>
          <cell r="L26">
            <v>204.83751875790622</v>
          </cell>
          <cell r="N26" t="str">
            <v>Won billions, Year ending Dec 31</v>
          </cell>
          <cell r="O26">
            <v>2000</v>
          </cell>
          <cell r="P26">
            <v>2001</v>
          </cell>
          <cell r="Q26">
            <v>2002</v>
          </cell>
          <cell r="R26">
            <v>2003</v>
          </cell>
          <cell r="S26">
            <v>2004</v>
          </cell>
          <cell r="T26">
            <v>2005</v>
          </cell>
          <cell r="U26">
            <v>2006</v>
          </cell>
          <cell r="V26" t="str">
            <v>2007E</v>
          </cell>
          <cell r="W26" t="str">
            <v>2008E</v>
          </cell>
          <cell r="X26" t="str">
            <v>2009E</v>
          </cell>
        </row>
        <row r="27">
          <cell r="B27" t="str">
            <v>Total Non-interest Expense</v>
          </cell>
          <cell r="C27">
            <v>199.39951100000002</v>
          </cell>
          <cell r="D27">
            <v>192.40019100000001</v>
          </cell>
          <cell r="E27">
            <v>236.817441</v>
          </cell>
          <cell r="F27">
            <v>261.90387599999997</v>
          </cell>
          <cell r="G27">
            <v>296.497388</v>
          </cell>
          <cell r="H27">
            <v>321.24541499999992</v>
          </cell>
          <cell r="I27">
            <v>361.29999999999995</v>
          </cell>
          <cell r="J27">
            <v>389.94568410594457</v>
          </cell>
          <cell r="K27">
            <v>415.05027700849246</v>
          </cell>
          <cell r="L27">
            <v>449.04028179229158</v>
          </cell>
          <cell r="N27" t="str">
            <v>Growth (%)</v>
          </cell>
        </row>
        <row r="28">
          <cell r="N28" t="str">
            <v>Net Interest Income</v>
          </cell>
          <cell r="O28">
            <v>19.194092588123702</v>
          </cell>
          <cell r="P28">
            <v>0.14244527663842543</v>
          </cell>
          <cell r="Q28">
            <v>46.390935166486848</v>
          </cell>
          <cell r="R28">
            <v>14.965388144896163</v>
          </cell>
          <cell r="S28">
            <v>8.3919397970151124</v>
          </cell>
          <cell r="T28">
            <v>7.0770026219432625</v>
          </cell>
          <cell r="U28">
            <v>4.9744678274129317</v>
          </cell>
          <cell r="V28">
            <v>-3.1843212101089091</v>
          </cell>
          <cell r="W28">
            <v>6.5425453915973986</v>
          </cell>
          <cell r="X28">
            <v>10.164178368633326</v>
          </cell>
        </row>
        <row r="29">
          <cell r="B29" t="str">
            <v>Pre-tax Operating Profit</v>
          </cell>
          <cell r="C29">
            <v>64.883817999999962</v>
          </cell>
          <cell r="D29">
            <v>155.41013299999997</v>
          </cell>
          <cell r="E29">
            <v>137.95983000000004</v>
          </cell>
          <cell r="F29">
            <v>141.18718599999988</v>
          </cell>
          <cell r="G29">
            <v>162.21586499999984</v>
          </cell>
          <cell r="H29">
            <v>232.95862400000016</v>
          </cell>
          <cell r="I29">
            <v>332.76172167099992</v>
          </cell>
          <cell r="J29">
            <v>386.6356615199079</v>
          </cell>
          <cell r="K29">
            <v>374.20934625988707</v>
          </cell>
          <cell r="L29">
            <v>382.30870493582552</v>
          </cell>
          <cell r="N29" t="str">
            <v>Non-interest Income</v>
          </cell>
          <cell r="O29">
            <v>21.880539673415122</v>
          </cell>
          <cell r="P29">
            <v>23.731791753191224</v>
          </cell>
          <cell r="Q29">
            <v>-64.272428472715518</v>
          </cell>
          <cell r="R29">
            <v>23.418974886596743</v>
          </cell>
          <cell r="S29">
            <v>6.979675540099417</v>
          </cell>
          <cell r="T29">
            <v>-21.372858686140273</v>
          </cell>
          <cell r="U29">
            <v>23.043813285353099</v>
          </cell>
          <cell r="V29">
            <v>261.45985768483234</v>
          </cell>
          <cell r="W29">
            <v>-16.103824925184295</v>
          </cell>
          <cell r="X29">
            <v>1.9192939071285942</v>
          </cell>
        </row>
        <row r="30">
          <cell r="B30" t="str">
            <v>Associate Profit/Loss</v>
          </cell>
          <cell r="C30">
            <v>-49.278655000000001</v>
          </cell>
          <cell r="D30">
            <v>-124.727327</v>
          </cell>
          <cell r="E30">
            <v>-6.7602659999999659</v>
          </cell>
          <cell r="F30">
            <v>-27.030004999999996</v>
          </cell>
          <cell r="G30">
            <v>8.7279590000001619</v>
          </cell>
          <cell r="H30">
            <v>10.438885999999876</v>
          </cell>
          <cell r="I30">
            <v>1.8062432330000284</v>
          </cell>
          <cell r="J30">
            <v>9.8666032890097899</v>
          </cell>
          <cell r="K30">
            <v>5.0596070528982828</v>
          </cell>
          <cell r="L30">
            <v>5.5138680725025155</v>
          </cell>
          <cell r="N30" t="str">
            <v>Non-interest Expense</v>
          </cell>
          <cell r="O30">
            <v>-1.5725118144990224</v>
          </cell>
          <cell r="P30">
            <v>-3.5101991799769361</v>
          </cell>
          <cell r="Q30">
            <v>23.085865855507382</v>
          </cell>
          <cell r="R30">
            <v>10.593153483150752</v>
          </cell>
          <cell r="S30">
            <v>13.208476532817738</v>
          </cell>
          <cell r="T30">
            <v>8.3467942726024766</v>
          </cell>
          <cell r="U30">
            <v>12.468531262928707</v>
          </cell>
          <cell r="V30">
            <v>7.9285037658302304</v>
          </cell>
          <cell r="W30">
            <v>6.4379717293465921</v>
          </cell>
          <cell r="X30">
            <v>8.1893704610402231</v>
          </cell>
        </row>
        <row r="31">
          <cell r="N31" t="str">
            <v>Recurrent Net Profit After Tax (FD)</v>
          </cell>
          <cell r="O31">
            <v>145.97713062876463</v>
          </cell>
          <cell r="P31">
            <v>139.52063517593874</v>
          </cell>
          <cell r="Q31">
            <v>-11.228549041908298</v>
          </cell>
          <cell r="R31">
            <v>-1.5934519963194727</v>
          </cell>
          <cell r="S31">
            <v>-14.708384897943461</v>
          </cell>
          <cell r="T31">
            <v>44.874840425669625</v>
          </cell>
          <cell r="U31">
            <v>42.610435609727901</v>
          </cell>
          <cell r="V31">
            <v>16.816410990975328</v>
          </cell>
          <cell r="W31">
            <v>-2.9218449036519822</v>
          </cell>
          <cell r="X31">
            <v>2.1643924067875853</v>
          </cell>
        </row>
        <row r="32">
          <cell r="B32" t="str">
            <v>Profit Before Tax</v>
          </cell>
          <cell r="C32">
            <v>15.605162999999962</v>
          </cell>
          <cell r="D32">
            <v>30.682805999999971</v>
          </cell>
          <cell r="E32">
            <v>131.19956400000007</v>
          </cell>
          <cell r="F32">
            <v>114.15718099999989</v>
          </cell>
          <cell r="G32">
            <v>170.94382400000001</v>
          </cell>
          <cell r="H32">
            <v>243.39751000000004</v>
          </cell>
          <cell r="I32">
            <v>334.56796490399995</v>
          </cell>
          <cell r="J32">
            <v>396.50226480891769</v>
          </cell>
          <cell r="K32">
            <v>379.26895331278536</v>
          </cell>
          <cell r="L32">
            <v>387.82257300832805</v>
          </cell>
          <cell r="N32" t="str">
            <v>Net Profit</v>
          </cell>
          <cell r="O32">
            <v>-49.275592820892655</v>
          </cell>
          <cell r="P32">
            <v>96.61958032735734</v>
          </cell>
          <cell r="Q32">
            <v>327.5996269702328</v>
          </cell>
          <cell r="R32">
            <v>-16.333382877003487</v>
          </cell>
          <cell r="S32">
            <v>11.162542960894672</v>
          </cell>
          <cell r="T32">
            <v>43.638288281194917</v>
          </cell>
          <cell r="U32">
            <v>37.235023144900211</v>
          </cell>
          <cell r="V32">
            <v>19.15070887583985</v>
          </cell>
          <cell r="W32">
            <v>-4.0576363289669848</v>
          </cell>
          <cell r="X32">
            <v>2.2552912968039518</v>
          </cell>
        </row>
        <row r="33">
          <cell r="B33" t="str">
            <v>Effective Tax</v>
          </cell>
          <cell r="C33">
            <v>0</v>
          </cell>
          <cell r="D33">
            <v>0</v>
          </cell>
          <cell r="E33">
            <v>-2.8421709430404007E-14</v>
          </cell>
          <cell r="F33">
            <v>4.3869441210790487</v>
          </cell>
          <cell r="G33">
            <v>48.920437271193769</v>
          </cell>
          <cell r="H33">
            <v>68.125206000000034</v>
          </cell>
          <cell r="I33">
            <v>94.032977943000049</v>
          </cell>
          <cell r="J33">
            <v>109.90312275047734</v>
          </cell>
          <cell r="K33">
            <v>104.29896216101602</v>
          </cell>
          <cell r="L33">
            <v>106.65120757729024</v>
          </cell>
        </row>
        <row r="34">
          <cell r="B34" t="str">
            <v xml:space="preserve">Minority Interests </v>
          </cell>
          <cell r="C34">
            <v>0</v>
          </cell>
          <cell r="D34">
            <v>0</v>
          </cell>
          <cell r="E34">
            <v>0</v>
          </cell>
          <cell r="F34">
            <v>0</v>
          </cell>
          <cell r="G34">
            <v>0</v>
          </cell>
          <cell r="H34">
            <v>0</v>
          </cell>
          <cell r="I34">
            <v>0</v>
          </cell>
          <cell r="J34">
            <v>0</v>
          </cell>
          <cell r="K34">
            <v>0</v>
          </cell>
          <cell r="L34">
            <v>0</v>
          </cell>
          <cell r="N34" t="str">
            <v>Gross Customer Loans</v>
          </cell>
          <cell r="O34">
            <v>16.874829523661859</v>
          </cell>
          <cell r="P34">
            <v>20.584814639195592</v>
          </cell>
          <cell r="Q34">
            <v>8.8731818019098121</v>
          </cell>
          <cell r="R34">
            <v>14.302398892121237</v>
          </cell>
          <cell r="S34">
            <v>11.831625407317304</v>
          </cell>
          <cell r="T34">
            <v>5.5445705283399871</v>
          </cell>
          <cell r="U34">
            <v>16.873281626857949</v>
          </cell>
          <cell r="V34">
            <v>13.046403006933804</v>
          </cell>
          <cell r="W34">
            <v>11.364094532789881</v>
          </cell>
          <cell r="X34">
            <v>12.402616335753702</v>
          </cell>
        </row>
        <row r="35">
          <cell r="B35" t="str">
            <v>Preference Dividend</v>
          </cell>
          <cell r="C35">
            <v>0</v>
          </cell>
          <cell r="D35">
            <v>0</v>
          </cell>
          <cell r="E35">
            <v>0</v>
          </cell>
          <cell r="F35">
            <v>0</v>
          </cell>
          <cell r="G35">
            <v>0</v>
          </cell>
          <cell r="H35">
            <v>0</v>
          </cell>
          <cell r="I35">
            <v>0</v>
          </cell>
          <cell r="J35">
            <v>0</v>
          </cell>
          <cell r="K35">
            <v>0</v>
          </cell>
          <cell r="L35">
            <v>0</v>
          </cell>
          <cell r="N35" t="str">
            <v>Total Deposits</v>
          </cell>
          <cell r="O35">
            <v>20.305498208291262</v>
          </cell>
          <cell r="P35">
            <v>15.389922871921913</v>
          </cell>
          <cell r="Q35">
            <v>12.258937954969706</v>
          </cell>
          <cell r="R35">
            <v>7.7654261897086796</v>
          </cell>
          <cell r="S35">
            <v>4.8546454824977658</v>
          </cell>
          <cell r="T35">
            <v>9.18769091004914</v>
          </cell>
          <cell r="U35">
            <v>5.172830838689757</v>
          </cell>
          <cell r="V35">
            <v>4.9417379524641092</v>
          </cell>
          <cell r="W35">
            <v>6.1302533287015626</v>
          </cell>
          <cell r="X35">
            <v>8.4709729103287437</v>
          </cell>
        </row>
        <row r="36">
          <cell r="B36" t="str">
            <v>Net Profit</v>
          </cell>
          <cell r="C36">
            <v>15.605162999999962</v>
          </cell>
          <cell r="D36">
            <v>30.682805999999971</v>
          </cell>
          <cell r="E36">
            <v>131.19956400000009</v>
          </cell>
          <cell r="F36">
            <v>109.77023687892084</v>
          </cell>
          <cell r="G36">
            <v>122.02338672880623</v>
          </cell>
          <cell r="H36">
            <v>175.27230400000002</v>
          </cell>
          <cell r="I36">
            <v>240.5349869609999</v>
          </cell>
          <cell r="J36">
            <v>286.59914205844035</v>
          </cell>
          <cell r="K36">
            <v>274.96999115176936</v>
          </cell>
          <cell r="L36">
            <v>281.17136543103783</v>
          </cell>
          <cell r="N36" t="str">
            <v>Avg Earning Assets</v>
          </cell>
          <cell r="O36">
            <v>15.97959103957065</v>
          </cell>
          <cell r="P36">
            <v>15.127231430001586</v>
          </cell>
          <cell r="Q36">
            <v>-100</v>
          </cell>
          <cell r="R36" t="e">
            <v>#DIV/0!</v>
          </cell>
          <cell r="T36">
            <v>7.1403802823402529</v>
          </cell>
          <cell r="U36">
            <v>5.8860196896747707</v>
          </cell>
          <cell r="V36">
            <v>8.5141519773088703</v>
          </cell>
          <cell r="W36">
            <v>7.5270292072731726</v>
          </cell>
          <cell r="X36">
            <v>10.015494164378612</v>
          </cell>
        </row>
        <row r="37">
          <cell r="B37" t="str">
            <v>EPS - Reported (Won)</v>
          </cell>
          <cell r="C37">
            <v>129.58946188340775</v>
          </cell>
          <cell r="D37">
            <v>254.79825610363704</v>
          </cell>
          <cell r="E37">
            <v>992.99575402081427</v>
          </cell>
          <cell r="F37">
            <v>830.8059555642069</v>
          </cell>
          <cell r="G37">
            <v>923.5450272757331</v>
          </cell>
          <cell r="H37">
            <v>1326.5642686849574</v>
          </cell>
          <cell r="I37">
            <v>1820.5107811617777</v>
          </cell>
          <cell r="J37">
            <v>2169.1515009153482</v>
          </cell>
          <cell r="K37">
            <v>2081.1352215838742</v>
          </cell>
          <cell r="L37">
            <v>2128.0708831109769</v>
          </cell>
          <cell r="N37" t="str">
            <v>Total Interest-bearing Liab</v>
          </cell>
          <cell r="O37" t="e">
            <v>#DIV/0!</v>
          </cell>
          <cell r="P37" t="e">
            <v>#DIV/0!</v>
          </cell>
          <cell r="Q37" t="e">
            <v>#DIV/0!</v>
          </cell>
          <cell r="R37" t="e">
            <v>#DIV/0!</v>
          </cell>
          <cell r="T37">
            <v>6.8990393616055412</v>
          </cell>
          <cell r="U37">
            <v>5.858411532772978</v>
          </cell>
          <cell r="V37">
            <v>8.0595637119371908</v>
          </cell>
          <cell r="W37">
            <v>9.5304438500316557</v>
          </cell>
          <cell r="X37">
            <v>9.6424978769059635</v>
          </cell>
        </row>
        <row r="38">
          <cell r="B38" t="str">
            <v>EPS - ModelWare (Won)</v>
          </cell>
          <cell r="E38">
            <v>1013.2494304635768</v>
          </cell>
          <cell r="F38">
            <v>859.25791393695999</v>
          </cell>
          <cell r="G38">
            <v>954.53668668916737</v>
          </cell>
          <cell r="H38">
            <v>1365.079803216651</v>
          </cell>
          <cell r="I38">
            <v>1878.9637543916738</v>
          </cell>
          <cell r="J38">
            <v>2237.9490153293173</v>
          </cell>
          <cell r="K38">
            <v>2143.2715563568795</v>
          </cell>
          <cell r="L38">
            <v>2183.7078518344224</v>
          </cell>
          <cell r="N38" t="str">
            <v>Risk-weighted Assets</v>
          </cell>
          <cell r="O38" t="e">
            <v>#DIV/0!</v>
          </cell>
          <cell r="P38" t="e">
            <v>#DIV/0!</v>
          </cell>
          <cell r="Q38" t="e">
            <v>#DIV/0!</v>
          </cell>
          <cell r="R38">
            <v>7.5781305462630622</v>
          </cell>
          <cell r="S38">
            <v>6.3495368218855486</v>
          </cell>
          <cell r="T38">
            <v>14.964237479913445</v>
          </cell>
          <cell r="U38">
            <v>15.931281422262543</v>
          </cell>
          <cell r="V38">
            <v>7.1373663922500885</v>
          </cell>
          <cell r="W38">
            <v>19.287010129767346</v>
          </cell>
          <cell r="X38">
            <v>9.5031871878697327</v>
          </cell>
        </row>
        <row r="40">
          <cell r="B40" t="str">
            <v>Selective Balance Sheet Data</v>
          </cell>
          <cell r="N40" t="str">
            <v>Revenue Breakdown (%)</v>
          </cell>
        </row>
        <row r="41">
          <cell r="B41" t="str">
            <v>Won billions, Year ending Dec 31</v>
          </cell>
          <cell r="C41">
            <v>2000</v>
          </cell>
          <cell r="D41">
            <v>2001</v>
          </cell>
          <cell r="E41">
            <v>2002</v>
          </cell>
          <cell r="F41">
            <v>2003</v>
          </cell>
          <cell r="G41">
            <v>2004</v>
          </cell>
          <cell r="H41">
            <v>2005</v>
          </cell>
          <cell r="I41">
            <v>2006</v>
          </cell>
          <cell r="J41" t="str">
            <v>2007E</v>
          </cell>
          <cell r="K41" t="str">
            <v>2008E</v>
          </cell>
          <cell r="L41" t="str">
            <v>2009E</v>
          </cell>
          <cell r="N41" t="str">
            <v>NII/Operating Income</v>
          </cell>
          <cell r="O41">
            <v>82.793797599353738</v>
          </cell>
          <cell r="P41">
            <v>79.568827422204222</v>
          </cell>
          <cell r="Q41">
            <v>94.102846825848445</v>
          </cell>
          <cell r="R41">
            <v>93.696553276669732</v>
          </cell>
          <cell r="S41">
            <v>93.773568664997782</v>
          </cell>
          <cell r="T41">
            <v>95.35099238999301</v>
          </cell>
          <cell r="U41">
            <v>94.594015435915082</v>
          </cell>
          <cell r="V41">
            <v>82.415353429484853</v>
          </cell>
          <cell r="W41">
            <v>85.615436525819405</v>
          </cell>
          <cell r="X41">
            <v>86.547174411778343</v>
          </cell>
        </row>
        <row r="42">
          <cell r="B42" t="str">
            <v>Total Assets</v>
          </cell>
          <cell r="C42">
            <v>13028.76828</v>
          </cell>
          <cell r="D42">
            <v>14551.469909000001</v>
          </cell>
          <cell r="E42">
            <v>16020.457914000001</v>
          </cell>
          <cell r="F42">
            <v>16909.019744999998</v>
          </cell>
          <cell r="G42">
            <v>18584.948699</v>
          </cell>
          <cell r="H42">
            <v>19623.959286000001</v>
          </cell>
          <cell r="I42">
            <v>21857.747097563002</v>
          </cell>
          <cell r="J42">
            <v>22892.646994126611</v>
          </cell>
          <cell r="K42">
            <v>25058.178523756134</v>
          </cell>
          <cell r="L42">
            <v>27439.504134739251</v>
          </cell>
          <cell r="N42" t="str">
            <v>Non-interest Inc/Opg Income</v>
          </cell>
          <cell r="O42">
            <v>17.206202400646266</v>
          </cell>
          <cell r="P42">
            <v>20.43117257779577</v>
          </cell>
          <cell r="Q42">
            <v>5.897153174151561</v>
          </cell>
          <cell r="R42">
            <v>6.3034467233302722</v>
          </cell>
          <cell r="S42">
            <v>6.2264313350022187</v>
          </cell>
          <cell r="T42">
            <v>4.6490076100069953</v>
          </cell>
          <cell r="U42">
            <v>5.4059845640849185</v>
          </cell>
          <cell r="V42">
            <v>17.584646570515144</v>
          </cell>
          <cell r="W42">
            <v>14.384563474180595</v>
          </cell>
          <cell r="X42">
            <v>13.452825588221653</v>
          </cell>
        </row>
        <row r="43">
          <cell r="B43" t="str">
            <v>RWA</v>
          </cell>
          <cell r="C43">
            <v>0</v>
          </cell>
          <cell r="D43">
            <v>0</v>
          </cell>
          <cell r="E43">
            <v>9000.9930000000004</v>
          </cell>
          <cell r="F43">
            <v>9683.1</v>
          </cell>
          <cell r="G43">
            <v>10297.932000000001</v>
          </cell>
          <cell r="H43">
            <v>11838.939</v>
          </cell>
          <cell r="I43">
            <v>13725.033689499996</v>
          </cell>
          <cell r="J43">
            <v>14704.63963137937</v>
          </cell>
          <cell r="K43">
            <v>17540.724966629292</v>
          </cell>
          <cell r="L43">
            <v>19207.652894317474</v>
          </cell>
          <cell r="N43" t="str">
            <v>Forex Income/Operating Income</v>
          </cell>
          <cell r="O43">
            <v>2.5353030286027392</v>
          </cell>
          <cell r="P43">
            <v>1.9389354982686833</v>
          </cell>
          <cell r="Q43">
            <v>1.8073202341508645</v>
          </cell>
          <cell r="R43">
            <v>2.2195005616987196</v>
          </cell>
          <cell r="S43">
            <v>1.0704776270522924</v>
          </cell>
          <cell r="T43">
            <v>0.65028340541735008</v>
          </cell>
          <cell r="U43">
            <v>2.0822408732121653</v>
          </cell>
          <cell r="V43">
            <v>-0.46648896481877328</v>
          </cell>
          <cell r="W43">
            <v>0</v>
          </cell>
          <cell r="X43">
            <v>0</v>
          </cell>
        </row>
        <row r="44">
          <cell r="B44" t="str">
            <v>Total Liquid Assets</v>
          </cell>
          <cell r="C44">
            <v>5962.1525149999998</v>
          </cell>
          <cell r="D44">
            <v>6459.7277969999996</v>
          </cell>
          <cell r="E44">
            <v>6806.4684619999998</v>
          </cell>
          <cell r="F44">
            <v>6392.2568350000001</v>
          </cell>
          <cell r="G44">
            <v>6306.6910909999997</v>
          </cell>
          <cell r="H44">
            <v>6990.019558</v>
          </cell>
          <cell r="I44">
            <v>6916.715082701</v>
          </cell>
          <cell r="J44">
            <v>6057.3941127551834</v>
          </cell>
          <cell r="K44">
            <v>6395.1286551307076</v>
          </cell>
          <cell r="L44">
            <v>6536.4936267440326</v>
          </cell>
        </row>
        <row r="45">
          <cell r="B45" t="str">
            <v>Gross Customer Loans</v>
          </cell>
          <cell r="C45">
            <v>6882.8090649999995</v>
          </cell>
          <cell r="D45">
            <v>8299.6225530000011</v>
          </cell>
          <cell r="E45">
            <v>9036.0631510000003</v>
          </cell>
          <cell r="F45">
            <v>10328.436947</v>
          </cell>
          <cell r="G45">
            <v>11550.458917</v>
          </cell>
          <cell r="H45">
            <v>12190.882258</v>
          </cell>
          <cell r="I45">
            <v>14247.884154190999</v>
          </cell>
          <cell r="J45">
            <v>16106.72054090782</v>
          </cell>
          <cell r="K45">
            <v>17937.103489308869</v>
          </cell>
          <cell r="L45">
            <v>20161.773616834937</v>
          </cell>
          <cell r="N45" t="str">
            <v>Efficiency (%)</v>
          </cell>
        </row>
        <row r="46">
          <cell r="B46" t="str">
            <v>Total Customer Deposits</v>
          </cell>
          <cell r="C46">
            <v>8873.0444650000009</v>
          </cell>
          <cell r="D46">
            <v>10182.091259999999</v>
          </cell>
          <cell r="E46">
            <v>11062.237114</v>
          </cell>
          <cell r="F46">
            <v>12168.536905000001</v>
          </cell>
          <cell r="G46">
            <v>12489.438663999999</v>
          </cell>
          <cell r="H46">
            <v>13424.226704999999</v>
          </cell>
          <cell r="I46">
            <v>13225.490707831001</v>
          </cell>
          <cell r="J46">
            <v>12431.96126536114</v>
          </cell>
          <cell r="K46">
            <v>12183.322040053918</v>
          </cell>
          <cell r="L46">
            <v>12426.988480854996</v>
          </cell>
          <cell r="N46" t="str">
            <v>Cost/Income</v>
          </cell>
          <cell r="O46">
            <v>48.433895852877576</v>
          </cell>
          <cell r="P46">
            <v>44.849517628182141</v>
          </cell>
          <cell r="Q46">
            <v>44.597609483168519</v>
          </cell>
          <cell r="R46">
            <v>37.9</v>
          </cell>
          <cell r="S46">
            <v>44.651119455668166</v>
          </cell>
          <cell r="T46">
            <v>45.940634137583992</v>
          </cell>
          <cell r="U46">
            <v>48.829555575097032</v>
          </cell>
          <cell r="V46">
            <v>47.426131082857722</v>
          </cell>
          <cell r="W46">
            <v>49.219270113564278</v>
          </cell>
          <cell r="X46">
            <v>48.863006066283077</v>
          </cell>
        </row>
        <row r="47">
          <cell r="B47" t="str">
            <v>Certificates of Deposits</v>
          </cell>
          <cell r="C47">
            <v>136.52538000000001</v>
          </cell>
          <cell r="D47">
            <v>225.59719999999999</v>
          </cell>
          <cell r="E47">
            <v>603.66183199999978</v>
          </cell>
          <cell r="F47">
            <v>432.89160899999843</v>
          </cell>
          <cell r="G47">
            <v>700.82924800000001</v>
          </cell>
          <cell r="H47">
            <v>976.23114500000156</v>
          </cell>
          <cell r="I47">
            <v>1899.911154224</v>
          </cell>
          <cell r="J47">
            <v>3419.8400776031999</v>
          </cell>
          <cell r="K47">
            <v>4616.7841047643205</v>
          </cell>
          <cell r="L47">
            <v>5770.9801309554005</v>
          </cell>
          <cell r="N47" t="str">
            <v>Expenses/Avg Assets</v>
          </cell>
          <cell r="O47">
            <v>1.639892993456421</v>
          </cell>
          <cell r="P47">
            <v>1.3952032588082299</v>
          </cell>
          <cell r="Q47">
            <v>1.5492476782693207</v>
          </cell>
          <cell r="R47">
            <v>1.5906955993176448</v>
          </cell>
          <cell r="S47">
            <v>1.6706916752224743</v>
          </cell>
          <cell r="T47">
            <v>1.6815210480556735</v>
          </cell>
          <cell r="U47">
            <v>1.7419726983225741</v>
          </cell>
          <cell r="V47">
            <v>1.7427586595415461</v>
          </cell>
          <cell r="W47">
            <v>1.7311496622876863</v>
          </cell>
          <cell r="X47">
            <v>1.710705155171744</v>
          </cell>
        </row>
        <row r="48">
          <cell r="B48" t="str">
            <v>Other Interest Bearing Liability</v>
          </cell>
          <cell r="C48">
            <v>2751.1073500000002</v>
          </cell>
          <cell r="D48">
            <v>2682.7817380000015</v>
          </cell>
          <cell r="E48">
            <v>2820.9569869999996</v>
          </cell>
          <cell r="F48">
            <v>2785.8668209999996</v>
          </cell>
          <cell r="G48">
            <v>3410.4945430000007</v>
          </cell>
          <cell r="H48">
            <v>3392.2359759999999</v>
          </cell>
          <cell r="I48">
            <v>4154.7991992440002</v>
          </cell>
          <cell r="J48">
            <v>4262.1623079020028</v>
          </cell>
          <cell r="K48">
            <v>5211.1648079020051</v>
          </cell>
          <cell r="L48">
            <v>5922.2201079020015</v>
          </cell>
        </row>
        <row r="49">
          <cell r="B49" t="str">
            <v>EOP Shareholders' Equity</v>
          </cell>
          <cell r="C49">
            <v>532.42887800000005</v>
          </cell>
          <cell r="D49">
            <v>560.42844000000002</v>
          </cell>
          <cell r="E49">
            <v>712.17310000000009</v>
          </cell>
          <cell r="F49">
            <v>837.74458000000004</v>
          </cell>
          <cell r="G49">
            <v>949.07193300000006</v>
          </cell>
          <cell r="H49">
            <v>1076.9532260000001</v>
          </cell>
          <cell r="I49">
            <v>1261.7219761820002</v>
          </cell>
          <cell r="J49">
            <v>1465.2616775994404</v>
          </cell>
          <cell r="K49">
            <v>1654.3504187512096</v>
          </cell>
          <cell r="L49">
            <v>1843.0343268346421</v>
          </cell>
          <cell r="N49" t="str">
            <v>Rev Per Employee</v>
          </cell>
          <cell r="O49">
            <v>2.0775844771901492E-2</v>
          </cell>
          <cell r="P49">
            <v>2.2419741670804044E-2</v>
          </cell>
          <cell r="Q49">
            <v>5.1016887255608399E-2</v>
          </cell>
          <cell r="R49">
            <v>0.29669686039196702</v>
          </cell>
          <cell r="S49">
            <v>0.32455095454545441</v>
          </cell>
          <cell r="T49">
            <v>0.35334110106114203</v>
          </cell>
          <cell r="U49">
            <v>0.38169756083105488</v>
          </cell>
          <cell r="V49">
            <v>0.42035630917730871</v>
          </cell>
          <cell r="W49">
            <v>0.427896724508951</v>
          </cell>
          <cell r="X49">
            <v>0.46286631176354937</v>
          </cell>
        </row>
        <row r="50">
          <cell r="N50" t="str">
            <v>Exp Per Employee</v>
          </cell>
          <cell r="O50">
            <v>1.0062551019378281E-2</v>
          </cell>
          <cell r="P50">
            <v>1.0055145992840159E-2</v>
          </cell>
          <cell r="Q50">
            <v>2.2752312148724599E-2</v>
          </cell>
          <cell r="R50">
            <v>0.12673790273409144</v>
          </cell>
          <cell r="S50">
            <v>0.14491563440860214</v>
          </cell>
          <cell r="T50">
            <v>0.16232714249621016</v>
          </cell>
          <cell r="U50">
            <v>0.18638122259478976</v>
          </cell>
          <cell r="V50">
            <v>0.19935873420549313</v>
          </cell>
          <cell r="W50">
            <v>0.2106076446431546</v>
          </cell>
          <cell r="X50">
            <v>0.22617039399580385</v>
          </cell>
        </row>
        <row r="51">
          <cell r="B51" t="str">
            <v>Avg Loans</v>
          </cell>
          <cell r="C51">
            <v>6385.9260744999992</v>
          </cell>
          <cell r="D51">
            <v>7591.2158090000003</v>
          </cell>
          <cell r="E51">
            <v>8667.8428520000016</v>
          </cell>
          <cell r="F51">
            <v>9682.2500490000002</v>
          </cell>
          <cell r="G51">
            <v>10939.447931999999</v>
          </cell>
          <cell r="H51">
            <v>11870.670587500001</v>
          </cell>
          <cell r="I51">
            <v>13219.383206095499</v>
          </cell>
          <cell r="J51">
            <v>15177.302347549408</v>
          </cell>
          <cell r="K51">
            <v>17021.912015108344</v>
          </cell>
          <cell r="L51">
            <v>19049.438553071901</v>
          </cell>
          <cell r="N51" t="str">
            <v>Rev Per Branch</v>
          </cell>
          <cell r="O51">
            <v>0.36066065703022337</v>
          </cell>
          <cell r="P51">
            <v>0.37597769237510953</v>
          </cell>
          <cell r="Q51">
            <v>0.82776191893998441</v>
          </cell>
          <cell r="R51">
            <v>3.9556391096774184</v>
          </cell>
          <cell r="S51">
            <v>4.2160714476190462</v>
          </cell>
          <cell r="T51">
            <v>4.3978744591194969</v>
          </cell>
          <cell r="U51">
            <v>4.3912209001246287</v>
          </cell>
          <cell r="V51">
            <v>4.5805957701995315</v>
          </cell>
          <cell r="W51">
            <v>4.5829774029875745</v>
          </cell>
          <cell r="X51">
            <v>4.9674487139662293</v>
          </cell>
        </row>
        <row r="52">
          <cell r="B52" t="str">
            <v>Avg Total Assets</v>
          </cell>
          <cell r="C52">
            <v>12159.300137</v>
          </cell>
          <cell r="D52">
            <v>13790.119094500002</v>
          </cell>
          <cell r="E52">
            <v>15285.963911500001</v>
          </cell>
          <cell r="F52">
            <v>16464.738829499998</v>
          </cell>
          <cell r="G52">
            <v>17746.984221999999</v>
          </cell>
          <cell r="H52">
            <v>19104.453992499999</v>
          </cell>
          <cell r="I52">
            <v>20740.853191781502</v>
          </cell>
          <cell r="J52">
            <v>22375.197045844805</v>
          </cell>
          <cell r="K52">
            <v>23975.412758941373</v>
          </cell>
          <cell r="L52">
            <v>26248.841329247691</v>
          </cell>
          <cell r="N52" t="str">
            <v>Exp Per Branch</v>
          </cell>
          <cell r="O52">
            <v>0.1746820070083224</v>
          </cell>
          <cell r="P52">
            <v>0.1686241814198072</v>
          </cell>
          <cell r="Q52">
            <v>0.36916202805923615</v>
          </cell>
          <cell r="R52">
            <v>1.6897024258064515</v>
          </cell>
          <cell r="S52">
            <v>1.8825230984126984</v>
          </cell>
          <cell r="T52">
            <v>2.0204114150943391</v>
          </cell>
          <cell r="U52">
            <v>2.1442136498516318</v>
          </cell>
          <cell r="V52">
            <v>2.1723993543506661</v>
          </cell>
          <cell r="W52">
            <v>2.2557080272200678</v>
          </cell>
          <cell r="X52">
            <v>2.4272447664448196</v>
          </cell>
        </row>
        <row r="53">
          <cell r="B53" t="str">
            <v>Avg Total Deposits</v>
          </cell>
          <cell r="C53">
            <v>8296.3607030000003</v>
          </cell>
          <cell r="D53">
            <v>9758.2770999999993</v>
          </cell>
          <cell r="E53">
            <v>11096.3880395</v>
          </cell>
          <cell r="F53">
            <v>12192.979877</v>
          </cell>
          <cell r="G53">
            <v>12955.728714000001</v>
          </cell>
          <cell r="H53">
            <v>13872.0239815</v>
          </cell>
          <cell r="I53">
            <v>14855.840814868501</v>
          </cell>
          <cell r="J53">
            <v>15606.71015915192</v>
          </cell>
          <cell r="K53">
            <v>16472.933281046091</v>
          </cell>
          <cell r="L53">
            <v>17681.292004386269</v>
          </cell>
          <cell r="N53" t="str">
            <v>Net Profit Per Branch</v>
          </cell>
          <cell r="O53">
            <v>1.3670751642575526E-2</v>
          </cell>
          <cell r="P53">
            <v>2.6891153374233104E-2</v>
          </cell>
          <cell r="Q53">
            <v>0.2045199750584569</v>
          </cell>
          <cell r="R53">
            <v>0.70819507663819892</v>
          </cell>
          <cell r="S53">
            <v>0.77475166177019827</v>
          </cell>
          <cell r="T53">
            <v>1.1023415345911951</v>
          </cell>
          <cell r="U53">
            <v>1.4275073410148362</v>
          </cell>
          <cell r="V53">
            <v>1.5966526019968821</v>
          </cell>
          <cell r="W53">
            <v>1.4944021258248334</v>
          </cell>
          <cell r="X53">
            <v>1.5198452185461504</v>
          </cell>
        </row>
        <row r="54">
          <cell r="B54" t="str">
            <v>Avg Shareholders' Equity</v>
          </cell>
          <cell r="D54">
            <v>546.42865900000004</v>
          </cell>
          <cell r="E54">
            <v>636.30077000000006</v>
          </cell>
          <cell r="F54">
            <v>774.95884000000001</v>
          </cell>
          <cell r="G54">
            <v>893.40825650000011</v>
          </cell>
          <cell r="H54">
            <v>1013.0125795000001</v>
          </cell>
          <cell r="I54">
            <v>1169.3376010910001</v>
          </cell>
          <cell r="J54">
            <v>1363.4918268907204</v>
          </cell>
          <cell r="K54">
            <v>1559.806048175325</v>
          </cell>
          <cell r="L54">
            <v>1748.6923727929259</v>
          </cell>
        </row>
        <row r="55">
          <cell r="B55" t="str">
            <v>Avg Equity/Avg Assets (%)</v>
          </cell>
          <cell r="C55">
            <v>4.2892668214757794</v>
          </cell>
          <cell r="D55">
            <v>3.96246511908614</v>
          </cell>
          <cell r="E55">
            <v>4.1626473389832848</v>
          </cell>
          <cell r="F55">
            <v>4.7067788200290206</v>
          </cell>
          <cell r="G55">
            <v>5.0341412677455875</v>
          </cell>
          <cell r="H55">
            <v>5.3024942764534764</v>
          </cell>
          <cell r="I55">
            <v>5.6378471525672174</v>
          </cell>
          <cell r="J55">
            <v>6.09376455589216</v>
          </cell>
          <cell r="K55">
            <v>6.5058569120717724</v>
          </cell>
          <cell r="L55">
            <v>6.6619792883751057</v>
          </cell>
          <cell r="N55" t="str">
            <v>Net Interest Margin Analysis (%)</v>
          </cell>
        </row>
        <row r="56">
          <cell r="B56" t="str">
            <v>Avg EA/Avg Assets (%)</v>
          </cell>
          <cell r="C56">
            <v>89.451225140031269</v>
          </cell>
          <cell r="D56">
            <v>90.803986569588204</v>
          </cell>
          <cell r="E56">
            <v>0</v>
          </cell>
          <cell r="F56">
            <v>90.19338641143797</v>
          </cell>
          <cell r="G56">
            <v>88.907848374403102</v>
          </cell>
          <cell r="H56">
            <v>88.487763150083154</v>
          </cell>
          <cell r="I56">
            <v>86.303786948807272</v>
          </cell>
          <cell r="J56">
            <v>86.811244535412442</v>
          </cell>
          <cell r="K56">
            <v>87.1152937520839</v>
          </cell>
          <cell r="L56">
            <v>87.539530756534518</v>
          </cell>
          <cell r="N56" t="str">
            <v>Int Income/Avg EA</v>
          </cell>
          <cell r="O56">
            <v>8.8484681093292874</v>
          </cell>
          <cell r="P56">
            <v>7.7832875406960449</v>
          </cell>
          <cell r="Q56" t="e">
            <v>#DIV/0!</v>
          </cell>
          <cell r="R56">
            <v>7.073698293959942</v>
          </cell>
          <cell r="S56">
            <v>6.6093197910558992</v>
          </cell>
          <cell r="T56">
            <v>6.2739572616648784</v>
          </cell>
          <cell r="U56">
            <v>6.4903620106807249</v>
          </cell>
          <cell r="V56">
            <v>6.573786887799991</v>
          </cell>
          <cell r="W56">
            <v>6.6962604360194078</v>
          </cell>
          <cell r="X56">
            <v>6.7695379261876809</v>
          </cell>
        </row>
        <row r="57">
          <cell r="B57" t="str">
            <v>Avg Loans/Avg EA (%)</v>
          </cell>
          <cell r="C57">
            <v>58.712289344609822</v>
          </cell>
          <cell r="D57">
            <v>60.623136978697254</v>
          </cell>
          <cell r="E57" t="e">
            <v>#DIV/0!</v>
          </cell>
          <cell r="F57">
            <v>65.199873763795935</v>
          </cell>
          <cell r="G57">
            <v>69.331523279202571</v>
          </cell>
          <cell r="H57">
            <v>70.219447259833473</v>
          </cell>
          <cell r="I57">
            <v>73.850718003925863</v>
          </cell>
          <cell r="J57">
            <v>78.136100778758205</v>
          </cell>
          <cell r="K57">
            <v>81.498167424749838</v>
          </cell>
          <cell r="L57">
            <v>82.902538358273432</v>
          </cell>
          <cell r="N57" t="str">
            <v>Int Exp/Avg Int Bearing Liab.</v>
          </cell>
          <cell r="O57" t="e">
            <v>#DIV/0!</v>
          </cell>
          <cell r="P57" t="e">
            <v>#DIV/0!</v>
          </cell>
          <cell r="Q57" t="e">
            <v>#DIV/0!</v>
          </cell>
          <cell r="R57">
            <v>3.4374982223136863</v>
          </cell>
          <cell r="S57">
            <v>2.9716624752967347</v>
          </cell>
          <cell r="T57">
            <v>2.6102938971449956</v>
          </cell>
          <cell r="U57">
            <v>2.9216774300978026</v>
          </cell>
          <cell r="V57">
            <v>3.4234127499754949</v>
          </cell>
          <cell r="W57">
            <v>3.4968448793650251</v>
          </cell>
          <cell r="X57">
            <v>3.5753924944599453</v>
          </cell>
        </row>
        <row r="58">
          <cell r="N58" t="str">
            <v xml:space="preserve">Net Interest Spread </v>
          </cell>
          <cell r="O58">
            <v>0</v>
          </cell>
          <cell r="P58">
            <v>0</v>
          </cell>
          <cell r="Q58">
            <v>0</v>
          </cell>
          <cell r="R58">
            <v>3.6362000716462552</v>
          </cell>
          <cell r="S58">
            <v>3.637657315759165</v>
          </cell>
          <cell r="T58">
            <v>3.6636633645198828</v>
          </cell>
          <cell r="U58">
            <v>3.5686845805829233</v>
          </cell>
          <cell r="V58">
            <v>3.1503741378244965</v>
          </cell>
          <cell r="W58">
            <v>3.1994155566543827</v>
          </cell>
          <cell r="X58">
            <v>3.194145431727736</v>
          </cell>
        </row>
        <row r="59">
          <cell r="B59" t="str">
            <v>Asset Quality</v>
          </cell>
          <cell r="N59" t="str">
            <v>Contribution From Free Funds</v>
          </cell>
          <cell r="O59">
            <v>3.133845754144629</v>
          </cell>
          <cell r="P59">
            <v>2.7259491350720646</v>
          </cell>
          <cell r="Q59">
            <v>0</v>
          </cell>
          <cell r="R59">
            <v>-2.131221853767995E-2</v>
          </cell>
          <cell r="S59">
            <v>3.4151802864135217E-2</v>
          </cell>
          <cell r="T59">
            <v>3.5811066397547275E-2</v>
          </cell>
          <cell r="U59">
            <v>4.083432169057355E-2</v>
          </cell>
          <cell r="V59">
            <v>6.198768441845548E-2</v>
          </cell>
          <cell r="W59">
            <v>-6.5524168161568141E-4</v>
          </cell>
          <cell r="X59">
            <v>1.1454314217627104E-2</v>
          </cell>
        </row>
        <row r="60">
          <cell r="B60" t="str">
            <v>Won billions, Year ending Dec 31</v>
          </cell>
          <cell r="C60">
            <v>2000</v>
          </cell>
          <cell r="D60">
            <v>2001</v>
          </cell>
          <cell r="E60">
            <v>2002</v>
          </cell>
          <cell r="F60">
            <v>2003</v>
          </cell>
          <cell r="G60">
            <v>2004</v>
          </cell>
          <cell r="H60">
            <v>2005</v>
          </cell>
          <cell r="I60">
            <v>2006</v>
          </cell>
          <cell r="J60" t="str">
            <v>2007E</v>
          </cell>
          <cell r="K60" t="str">
            <v>2008E</v>
          </cell>
          <cell r="L60" t="str">
            <v>2009E</v>
          </cell>
          <cell r="N60" t="str">
            <v>Net Interest Margin</v>
          </cell>
          <cell r="O60">
            <v>3.133845754144629</v>
          </cell>
          <cell r="P60">
            <v>2.7259491350720646</v>
          </cell>
          <cell r="Q60">
            <v>0</v>
          </cell>
          <cell r="R60">
            <v>3.6148878531085753</v>
          </cell>
          <cell r="S60">
            <v>3.6718091186233002</v>
          </cell>
          <cell r="T60">
            <v>3.6994744309174301</v>
          </cell>
          <cell r="U60">
            <v>3.6095189022734968</v>
          </cell>
          <cell r="V60">
            <v>3.212361822242952</v>
          </cell>
          <cell r="W60">
            <v>3.198760314972767</v>
          </cell>
          <cell r="X60">
            <v>3.2055997459453631</v>
          </cell>
        </row>
        <row r="61">
          <cell r="B61" t="str">
            <v>Non-performing Loans (NPL)</v>
          </cell>
          <cell r="C61">
            <v>0</v>
          </cell>
          <cell r="D61">
            <v>0</v>
          </cell>
          <cell r="E61">
            <v>217.649</v>
          </cell>
          <cell r="F61">
            <v>236.88145500000002</v>
          </cell>
          <cell r="G61">
            <v>159.47999999999999</v>
          </cell>
          <cell r="H61">
            <v>118.245</v>
          </cell>
          <cell r="I61">
            <v>105.184</v>
          </cell>
          <cell r="J61">
            <v>139.01811632209984</v>
          </cell>
          <cell r="K61">
            <v>186.72139276253719</v>
          </cell>
          <cell r="L61">
            <v>220.80719635920269</v>
          </cell>
        </row>
        <row r="62">
          <cell r="B62" t="str">
            <v>Gross NPL Ratio (%)</v>
          </cell>
          <cell r="C62">
            <v>0</v>
          </cell>
          <cell r="D62">
            <v>0</v>
          </cell>
          <cell r="E62">
            <v>2.2786147801066434</v>
          </cell>
          <cell r="F62">
            <v>2.2881009967990198</v>
          </cell>
          <cell r="G62">
            <v>1.4617314258233165</v>
          </cell>
          <cell r="H62">
            <v>0.9701441412097328</v>
          </cell>
          <cell r="I62">
            <v>0.74036252593246721</v>
          </cell>
          <cell r="J62">
            <v>0.8435448074458306</v>
          </cell>
          <cell r="K62">
            <v>1.0207228949849638</v>
          </cell>
          <cell r="L62">
            <v>1.0776770325315848</v>
          </cell>
          <cell r="N62" t="str">
            <v>Liquidity (%)</v>
          </cell>
        </row>
        <row r="63">
          <cell r="B63" t="str">
            <v>Loan Loss Reserve (LLR)</v>
          </cell>
          <cell r="C63">
            <v>289.37106899999998</v>
          </cell>
          <cell r="D63">
            <v>0</v>
          </cell>
          <cell r="E63">
            <v>154.84034800000003</v>
          </cell>
          <cell r="F63">
            <v>213.47799999999995</v>
          </cell>
          <cell r="G63">
            <v>168.25799999999995</v>
          </cell>
          <cell r="H63">
            <v>203.67199999999997</v>
          </cell>
          <cell r="I63">
            <v>199.94499999999999</v>
          </cell>
          <cell r="J63">
            <v>247.88861801459262</v>
          </cell>
          <cell r="K63">
            <v>323.02949627916291</v>
          </cell>
          <cell r="L63">
            <v>383.04120030021824</v>
          </cell>
          <cell r="N63" t="str">
            <v>Avg Loans/Avg EA</v>
          </cell>
          <cell r="O63">
            <v>58.712289344609822</v>
          </cell>
          <cell r="P63">
            <v>60.623136978697254</v>
          </cell>
          <cell r="Q63" t="e">
            <v>#DIV/0!</v>
          </cell>
          <cell r="R63">
            <v>65.199873763795935</v>
          </cell>
          <cell r="S63">
            <v>69.331523279202571</v>
          </cell>
          <cell r="T63">
            <v>70.219447259833473</v>
          </cell>
          <cell r="U63">
            <v>73.850718003925863</v>
          </cell>
          <cell r="V63">
            <v>78.136100778758205</v>
          </cell>
          <cell r="W63">
            <v>81.498167424749838</v>
          </cell>
          <cell r="X63">
            <v>82.902538358273432</v>
          </cell>
        </row>
        <row r="64">
          <cell r="B64" t="str">
            <v>LLR/NPL (%)</v>
          </cell>
          <cell r="C64" t="str">
            <v>na</v>
          </cell>
          <cell r="D64" t="str">
            <v>na</v>
          </cell>
          <cell r="E64">
            <v>71.142228082830627</v>
          </cell>
          <cell r="F64">
            <v>90.12018268800314</v>
          </cell>
          <cell r="G64">
            <v>105.50413844996235</v>
          </cell>
          <cell r="H64">
            <v>172.24576092012344</v>
          </cell>
          <cell r="I64">
            <v>190.09069820505019</v>
          </cell>
          <cell r="J64">
            <v>178.31389503238833</v>
          </cell>
          <cell r="K64">
            <v>173.00079626653999</v>
          </cell>
          <cell r="L64">
            <v>173.47315061104169</v>
          </cell>
          <cell r="N64" t="str">
            <v>Avg Liquid Assets/AEA</v>
          </cell>
          <cell r="O64">
            <v>50.307254156280393</v>
          </cell>
          <cell r="P64">
            <v>49.600312429173265</v>
          </cell>
          <cell r="Q64" t="e">
            <v>#DIV/0!</v>
          </cell>
          <cell r="R64">
            <v>44.439836755522528</v>
          </cell>
          <cell r="S64">
            <v>40.241400170542455</v>
          </cell>
          <cell r="T64">
            <v>39.327503246948368</v>
          </cell>
          <cell r="U64">
            <v>38.845319872120569</v>
          </cell>
          <cell r="V64">
            <v>33.396788190572671</v>
          </cell>
          <cell r="W64">
            <v>29.810334599805937</v>
          </cell>
          <cell r="X64">
            <v>28.139000245887662</v>
          </cell>
        </row>
        <row r="65">
          <cell r="B65" t="str">
            <v>LLR/Total Credit (%)</v>
          </cell>
          <cell r="C65">
            <v>3.0002086490841178</v>
          </cell>
          <cell r="D65">
            <v>0</v>
          </cell>
          <cell r="E65">
            <v>0</v>
          </cell>
          <cell r="F65">
            <v>2.0620407984012981</v>
          </cell>
          <cell r="G65">
            <v>1.5421871472672413</v>
          </cell>
          <cell r="H65">
            <v>1.6710321580487015</v>
          </cell>
          <cell r="I65">
            <v>1.4073602947935728</v>
          </cell>
          <cell r="J65">
            <v>1.5041576025001209</v>
          </cell>
          <cell r="K65">
            <v>1.7658587359988664</v>
          </cell>
          <cell r="L65">
            <v>1.8694803017441208</v>
          </cell>
          <cell r="N65" t="str">
            <v>Avg Loans/Avg Deposits</v>
          </cell>
          <cell r="O65">
            <v>76.972618514414648</v>
          </cell>
          <cell r="P65">
            <v>77.792582965285959</v>
          </cell>
          <cell r="Q65">
            <v>78.114092812408288</v>
          </cell>
          <cell r="R65">
            <v>79.408398493824564</v>
          </cell>
          <cell r="S65">
            <v>84.437148797186509</v>
          </cell>
          <cell r="T65">
            <v>85.572736922391115</v>
          </cell>
          <cell r="U65">
            <v>88.984416101610691</v>
          </cell>
          <cell r="V65">
            <v>97.248569319071365</v>
          </cell>
          <cell r="W65">
            <v>103.33261068138917</v>
          </cell>
          <cell r="X65">
            <v>107.7378199983702</v>
          </cell>
        </row>
        <row r="66">
          <cell r="N66" t="str">
            <v>Avg Loans/Avg Depo &amp; Equity</v>
          </cell>
          <cell r="O66">
            <v>74.465563103114533</v>
          </cell>
          <cell r="P66">
            <v>75.354560553984413</v>
          </cell>
          <cell r="Q66">
            <v>76.989561943884127</v>
          </cell>
          <cell r="R66">
            <v>78.143501130686502</v>
          </cell>
          <cell r="S66">
            <v>82.734232873368512</v>
          </cell>
          <cell r="T66">
            <v>84.973529507091044</v>
          </cell>
          <cell r="U66">
            <v>91.204665133790286</v>
          </cell>
          <cell r="V66">
            <v>106.94101899370862</v>
          </cell>
          <cell r="W66">
            <v>122.7472594976844</v>
          </cell>
          <cell r="X66">
            <v>135.54607286339422</v>
          </cell>
        </row>
        <row r="67">
          <cell r="B67" t="str">
            <v>Specific Reserve</v>
          </cell>
          <cell r="C67">
            <v>0</v>
          </cell>
          <cell r="D67">
            <v>0</v>
          </cell>
          <cell r="E67">
            <v>45.429604999999995</v>
          </cell>
          <cell r="F67">
            <v>49.084660000000007</v>
          </cell>
          <cell r="G67">
            <v>51.95835000000001</v>
          </cell>
          <cell r="H67">
            <v>59.055494999999993</v>
          </cell>
          <cell r="I67">
            <v>69.303245000000004</v>
          </cell>
          <cell r="J67">
            <v>80.388004878434941</v>
          </cell>
          <cell r="K67">
            <v>89.050561599431873</v>
          </cell>
          <cell r="L67">
            <v>99.538819781888293</v>
          </cell>
          <cell r="N67" t="str">
            <v>Period-End Loans/Deposits</v>
          </cell>
          <cell r="O67">
            <v>75.960525534395558</v>
          </cell>
          <cell r="P67">
            <v>79.380293040215051</v>
          </cell>
          <cell r="Q67">
            <v>76.9861646038636</v>
          </cell>
          <cell r="R67">
            <v>81.656089590686094</v>
          </cell>
          <cell r="S67">
            <v>87.089448267279749</v>
          </cell>
          <cell r="T67">
            <v>84.183650540723647</v>
          </cell>
          <cell r="U67">
            <v>93.549060337773042</v>
          </cell>
          <cell r="V67">
            <v>100.77386731153848</v>
          </cell>
          <cell r="W67">
            <v>105.74355693808555</v>
          </cell>
          <cell r="X67">
            <v>109.57634232999278</v>
          </cell>
        </row>
        <row r="68">
          <cell r="B68" t="str">
            <v>Specific Reserve/NPLs (%)</v>
          </cell>
          <cell r="C68" t="str">
            <v>na</v>
          </cell>
          <cell r="D68" t="str">
            <v>na</v>
          </cell>
          <cell r="E68">
            <v>20.872875593271733</v>
          </cell>
          <cell r="F68">
            <v>20.721191534390062</v>
          </cell>
          <cell r="G68">
            <v>32.579853273137701</v>
          </cell>
          <cell r="H68">
            <v>49.943333756184188</v>
          </cell>
          <cell r="I68">
            <v>65.887630247946461</v>
          </cell>
          <cell r="J68">
            <v>57.82556044147433</v>
          </cell>
          <cell r="K68">
            <v>47.691675968099631</v>
          </cell>
          <cell r="L68">
            <v>45.07951797909768</v>
          </cell>
        </row>
        <row r="69">
          <cell r="B69" t="str">
            <v>General Reserve</v>
          </cell>
          <cell r="C69">
            <v>289.37106899999998</v>
          </cell>
          <cell r="D69">
            <v>0</v>
          </cell>
          <cell r="E69">
            <v>109.41074300000004</v>
          </cell>
          <cell r="F69">
            <v>164.39333999999994</v>
          </cell>
          <cell r="G69">
            <v>116.29964999999994</v>
          </cell>
          <cell r="H69">
            <v>144.61650499999996</v>
          </cell>
          <cell r="I69">
            <v>130.64175499999999</v>
          </cell>
          <cell r="J69">
            <v>167.50061313615768</v>
          </cell>
          <cell r="K69">
            <v>233.97893467973103</v>
          </cell>
          <cell r="L69">
            <v>283.50238051832991</v>
          </cell>
          <cell r="N69" t="str">
            <v>Capital Information</v>
          </cell>
        </row>
        <row r="70">
          <cell r="B70" t="str">
            <v>General Reserve/NPLs (%)</v>
          </cell>
          <cell r="C70" t="e">
            <v>#DIV/0!</v>
          </cell>
          <cell r="D70" t="e">
            <v>#DIV/0!</v>
          </cell>
          <cell r="E70">
            <v>50.269352489558891</v>
          </cell>
          <cell r="F70">
            <v>69.398991153613068</v>
          </cell>
          <cell r="G70">
            <v>72.92428517682464</v>
          </cell>
          <cell r="H70">
            <v>122.30242716393924</v>
          </cell>
          <cell r="I70">
            <v>124.20306795710374</v>
          </cell>
          <cell r="J70">
            <v>120.48833459091399</v>
          </cell>
          <cell r="K70">
            <v>125.30912029844035</v>
          </cell>
          <cell r="L70">
            <v>128.393632631944</v>
          </cell>
          <cell r="N70" t="str">
            <v>Tier 1 Ratio (%)</v>
          </cell>
          <cell r="O70" t="e">
            <v>#DIV/0!</v>
          </cell>
          <cell r="P70" t="e">
            <v>#DIV/0!</v>
          </cell>
          <cell r="Q70">
            <v>7.8373241707887118</v>
          </cell>
          <cell r="R70">
            <v>8.216046514029598</v>
          </cell>
          <cell r="S70">
            <v>8.6523002870867654</v>
          </cell>
          <cell r="T70">
            <v>8.4983037753636523</v>
          </cell>
          <cell r="U70">
            <v>8.3964456923819952</v>
          </cell>
          <cell r="V70">
            <v>9.1468956970532549</v>
          </cell>
          <cell r="W70">
            <v>8.7207738728041839</v>
          </cell>
          <cell r="X70">
            <v>8.9232470121791341</v>
          </cell>
        </row>
        <row r="71">
          <cell r="B71" t="str">
            <v>Net Charge-offs (NCO)</v>
          </cell>
          <cell r="C71">
            <v>1255.2463950000001</v>
          </cell>
          <cell r="D71">
            <v>1785.11</v>
          </cell>
          <cell r="E71">
            <v>0</v>
          </cell>
          <cell r="F71">
            <v>194.10000000000002</v>
          </cell>
          <cell r="G71">
            <v>228.39999999999998</v>
          </cell>
          <cell r="H71">
            <v>119.703</v>
          </cell>
          <cell r="I71">
            <v>90.47</v>
          </cell>
          <cell r="J71">
            <v>9.9256817423708057</v>
          </cell>
          <cell r="K71">
            <v>-2.0443160381159666</v>
          </cell>
          <cell r="L71">
            <v>40.903874314268691</v>
          </cell>
          <cell r="N71" t="str">
            <v>Tier 2 Ratio (%)</v>
          </cell>
          <cell r="O71" t="e">
            <v>#DIV/0!</v>
          </cell>
          <cell r="P71" t="e">
            <v>#DIV/0!</v>
          </cell>
          <cell r="Q71">
            <v>3.0218999170424858</v>
          </cell>
          <cell r="R71">
            <v>2.3749315818281334</v>
          </cell>
          <cell r="S71">
            <v>2.016230054733319</v>
          </cell>
          <cell r="T71">
            <v>2.8430503780786434</v>
          </cell>
          <cell r="U71">
            <v>2.9330492668150629</v>
          </cell>
          <cell r="V71">
            <v>3.3622370699359112</v>
          </cell>
          <cell r="W71">
            <v>3.2036798405554903</v>
          </cell>
          <cell r="X71">
            <v>3.2063717469526436</v>
          </cell>
        </row>
        <row r="72">
          <cell r="B72" t="str">
            <v>NCO/Avg Total Credit (%)</v>
          </cell>
          <cell r="C72" t="e">
            <v>#DIV/0!</v>
          </cell>
          <cell r="D72" t="e">
            <v>#DIV/0!</v>
          </cell>
          <cell r="E72">
            <v>0</v>
          </cell>
          <cell r="F72">
            <v>1.9503063298600405</v>
          </cell>
          <cell r="G72">
            <v>2.1483224330350894</v>
          </cell>
          <cell r="H72">
            <v>1.0364459643346842</v>
          </cell>
          <cell r="I72">
            <v>0.68549591939743948</v>
          </cell>
          <cell r="J72">
            <v>6.4689133877418883E-2</v>
          </cell>
          <cell r="K72">
            <v>-1.1757969599729957E-2</v>
          </cell>
          <cell r="L72">
            <v>0.21094129416293961</v>
          </cell>
          <cell r="N72" t="str">
            <v>Total CAR (%)</v>
          </cell>
          <cell r="O72" t="e">
            <v>#DIV/0!</v>
          </cell>
          <cell r="P72" t="e">
            <v>#DIV/0!</v>
          </cell>
          <cell r="Q72">
            <v>10.859224087831198</v>
          </cell>
          <cell r="R72">
            <v>10.590978095857732</v>
          </cell>
          <cell r="S72">
            <v>10.668530341820084</v>
          </cell>
          <cell r="T72">
            <v>11.341354153442296</v>
          </cell>
          <cell r="U72">
            <v>11.329494959197058</v>
          </cell>
          <cell r="V72">
            <v>12.509132766989167</v>
          </cell>
          <cell r="W72">
            <v>11.924453713359675</v>
          </cell>
          <cell r="X72">
            <v>12.129618759131777</v>
          </cell>
        </row>
        <row r="73">
          <cell r="B73" t="str">
            <v>LLPE/Avg Loans (%)</v>
          </cell>
          <cell r="C73">
            <v>2.3083701452266165</v>
          </cell>
          <cell r="D73">
            <v>1.0693968534494078</v>
          </cell>
          <cell r="E73">
            <v>1.8024323083332243</v>
          </cell>
          <cell r="F73">
            <v>2.1692581676476386</v>
          </cell>
          <cell r="G73">
            <v>1.8768588805967545</v>
          </cell>
          <cell r="H73">
            <v>1.2219865670668033</v>
          </cell>
          <cell r="I73">
            <v>0.34690725947678308</v>
          </cell>
          <cell r="J73">
            <v>0.3006831786040815</v>
          </cell>
          <cell r="K73">
            <v>0.31728644134335532</v>
          </cell>
          <cell r="L73">
            <v>0.46000844125405632</v>
          </cell>
        </row>
        <row r="74">
          <cell r="B74" t="str">
            <v>*Note: we have applied accounting change about reclassification of credit card income, starting from 2004.</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IDUAL INCOME"/>
      <sheetName val="MAIN"/>
      <sheetName val="P&amp;L"/>
      <sheetName val="BS"/>
      <sheetName val="Update"/>
      <sheetName val="AFFILIATES"/>
      <sheetName val="Ratio"/>
      <sheetName val="Ace-In"/>
      <sheetName val="Ace-Out"/>
      <sheetName val="Cover"/>
      <sheetName val="PS 1yr forward"/>
      <sheetName val="FIM"/>
      <sheetName val="Annual"/>
      <sheetName val="Summary RI"/>
      <sheetName val="Exhibit_200707"/>
      <sheetName val="Valuation_S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t="str">
            <v>KOREA EXCHANGE BANK (004940.KS)</v>
          </cell>
          <cell r="O2" t="str">
            <v>Foreign exchange rate</v>
          </cell>
          <cell r="W2">
            <v>950</v>
          </cell>
        </row>
        <row r="3">
          <cell r="O3" t="str">
            <v>Current share price</v>
          </cell>
          <cell r="W3">
            <v>15400</v>
          </cell>
          <cell r="X3">
            <v>16.210526315789473</v>
          </cell>
        </row>
        <row r="5">
          <cell r="B5" t="str">
            <v>Profit and Loss Statements</v>
          </cell>
          <cell r="O5" t="str">
            <v>Per Share Data and Valuations</v>
          </cell>
        </row>
        <row r="6">
          <cell r="B6" t="str">
            <v>Won billions, Year ending Dec 31</v>
          </cell>
          <cell r="C6">
            <v>2000</v>
          </cell>
          <cell r="D6">
            <v>2001</v>
          </cell>
          <cell r="E6">
            <v>2002</v>
          </cell>
          <cell r="F6">
            <v>2003</v>
          </cell>
          <cell r="G6">
            <v>2004</v>
          </cell>
          <cell r="H6">
            <v>2005</v>
          </cell>
          <cell r="I6">
            <v>2006</v>
          </cell>
          <cell r="J6">
            <v>2007</v>
          </cell>
          <cell r="K6" t="str">
            <v>2008E</v>
          </cell>
          <cell r="L6" t="str">
            <v>2009E</v>
          </cell>
          <cell r="M6" t="str">
            <v>2010E</v>
          </cell>
          <cell r="O6" t="str">
            <v>Won billions, Year ending Dec 31</v>
          </cell>
          <cell r="P6">
            <v>2000</v>
          </cell>
          <cell r="Q6">
            <v>2001</v>
          </cell>
          <cell r="R6">
            <v>2002</v>
          </cell>
          <cell r="S6">
            <v>2003</v>
          </cell>
          <cell r="T6">
            <v>2004</v>
          </cell>
          <cell r="U6">
            <v>2005</v>
          </cell>
          <cell r="V6">
            <v>2006</v>
          </cell>
          <cell r="W6">
            <v>2007</v>
          </cell>
          <cell r="X6" t="str">
            <v>2008E</v>
          </cell>
          <cell r="Y6" t="str">
            <v>2009E</v>
          </cell>
          <cell r="Z6" t="str">
            <v>2010E</v>
          </cell>
        </row>
        <row r="7">
          <cell r="B7" t="str">
            <v>Avg Earning Assets</v>
          </cell>
          <cell r="C7">
            <v>36712.699999999997</v>
          </cell>
          <cell r="D7">
            <v>39616.114000000001</v>
          </cell>
          <cell r="E7">
            <v>42159.420999999988</v>
          </cell>
          <cell r="F7">
            <v>48507.203999999998</v>
          </cell>
          <cell r="G7">
            <v>52412.587125000005</v>
          </cell>
          <cell r="H7">
            <v>51063.144948590008</v>
          </cell>
          <cell r="I7">
            <v>52715.690999999999</v>
          </cell>
          <cell r="J7">
            <v>58382.284</v>
          </cell>
          <cell r="K7">
            <v>67320.65325039516</v>
          </cell>
          <cell r="L7">
            <v>72942.624488928326</v>
          </cell>
          <cell r="M7">
            <v>79616.158262276629</v>
          </cell>
          <cell r="O7" t="str">
            <v>Book Value Per Share (Won)</v>
          </cell>
          <cell r="P7">
            <v>6359.8039330548954</v>
          </cell>
          <cell r="Q7">
            <v>7538.6002932977171</v>
          </cell>
          <cell r="R7">
            <v>8307.7824833441719</v>
          </cell>
          <cell r="S7">
            <v>4816.0286043251181</v>
          </cell>
          <cell r="T7">
            <v>4542.3460907824228</v>
          </cell>
          <cell r="U7">
            <v>8772.8471337346327</v>
          </cell>
          <cell r="V7">
            <v>9891.6071947422679</v>
          </cell>
          <cell r="W7">
            <v>10312.806023858087</v>
          </cell>
          <cell r="X7">
            <v>11262.703535205859</v>
          </cell>
          <cell r="Y7">
            <v>11981.349850223576</v>
          </cell>
          <cell r="Z7">
            <v>12811.132848086339</v>
          </cell>
        </row>
        <row r="8">
          <cell r="B8" t="str">
            <v>Net Interest Margin (%)</v>
          </cell>
          <cell r="C8">
            <v>1.7274648827245072</v>
          </cell>
          <cell r="D8">
            <v>2.4421123182349485</v>
          </cell>
          <cell r="E8">
            <v>2.1296948077156954</v>
          </cell>
          <cell r="F8">
            <v>2.1372474900841527</v>
          </cell>
          <cell r="G8">
            <v>2.8145910761507742</v>
          </cell>
          <cell r="H8">
            <v>3.2338862044191377</v>
          </cell>
          <cell r="I8">
            <v>3.4415844041577679</v>
          </cell>
          <cell r="J8">
            <v>3.2179282331605927</v>
          </cell>
          <cell r="K8">
            <v>3.0440189665379207</v>
          </cell>
          <cell r="L8">
            <v>2.9635093415166738</v>
          </cell>
          <cell r="M8">
            <v>2.9265281265900103</v>
          </cell>
          <cell r="O8" t="str">
            <v>Price/Book (x)</v>
          </cell>
          <cell r="P8">
            <v>2.4214582968444907</v>
          </cell>
          <cell r="Q8">
            <v>2.0428195422022246</v>
          </cell>
          <cell r="R8">
            <v>1.8536835829386042</v>
          </cell>
          <cell r="S8">
            <v>3.1976554263340051</v>
          </cell>
          <cell r="T8">
            <v>3.3903185033061489</v>
          </cell>
          <cell r="U8">
            <v>1.7554164304062327</v>
          </cell>
          <cell r="V8">
            <v>1.5568754093051365</v>
          </cell>
          <cell r="W8">
            <v>1.4932890199207645</v>
          </cell>
          <cell r="X8">
            <v>1.3673448787727962</v>
          </cell>
          <cell r="Y8">
            <v>1.2853309679220017</v>
          </cell>
          <cell r="Z8">
            <v>1.2020794868504054</v>
          </cell>
        </row>
        <row r="9">
          <cell r="B9" t="str">
            <v xml:space="preserve">  Interest Income</v>
          </cell>
          <cell r="C9">
            <v>3111.239</v>
          </cell>
          <cell r="D9">
            <v>2959.779</v>
          </cell>
          <cell r="E9">
            <v>2599.154</v>
          </cell>
          <cell r="F9">
            <v>2831.2449999999999</v>
          </cell>
          <cell r="G9">
            <v>3359.31</v>
          </cell>
          <cell r="H9">
            <v>3266.5879999999997</v>
          </cell>
          <cell r="I9">
            <v>3609.8820000000001</v>
          </cell>
          <cell r="J9">
            <v>4078.7869999999998</v>
          </cell>
          <cell r="K9">
            <v>4788.2914624435434</v>
          </cell>
          <cell r="L9">
            <v>5158.4657635521817</v>
          </cell>
          <cell r="M9">
            <v>5676.5189149493581</v>
          </cell>
          <cell r="O9" t="str">
            <v>ROAA (%)</v>
          </cell>
          <cell r="P9">
            <v>-0.91066181346477848</v>
          </cell>
          <cell r="Q9">
            <v>0.48101006795323614</v>
          </cell>
          <cell r="R9">
            <v>0.22451613115945976</v>
          </cell>
          <cell r="S9">
            <v>-0.34188071471153847</v>
          </cell>
          <cell r="T9">
            <v>0.85745426182357098</v>
          </cell>
          <cell r="U9">
            <v>3.0874113818980442</v>
          </cell>
          <cell r="V9">
            <v>1.5338648722701225</v>
          </cell>
          <cell r="W9">
            <v>1.3082044746523063</v>
          </cell>
          <cell r="X9">
            <v>1.251713008399344</v>
          </cell>
          <cell r="Y9">
            <v>1.2017417618017612</v>
          </cell>
          <cell r="Z9">
            <v>1.1749769273126944</v>
          </cell>
        </row>
        <row r="10">
          <cell r="B10" t="str">
            <v xml:space="preserve">  Interest Expense</v>
          </cell>
          <cell r="C10">
            <v>2477.04</v>
          </cell>
          <cell r="D10">
            <v>1992.309</v>
          </cell>
          <cell r="E10">
            <v>1662.325</v>
          </cell>
          <cell r="F10">
            <v>1642.17</v>
          </cell>
          <cell r="G10">
            <v>1640.1219999999998</v>
          </cell>
          <cell r="H10">
            <v>1495.93</v>
          </cell>
          <cell r="I10">
            <v>1669.625</v>
          </cell>
          <cell r="J10">
            <v>2066.5829999999996</v>
          </cell>
          <cell r="K10">
            <v>2594.1063408462878</v>
          </cell>
          <cell r="L10">
            <v>2836.5251686426323</v>
          </cell>
          <cell r="M10">
            <v>3175.0606901004385</v>
          </cell>
          <cell r="O10" t="str">
            <v>ROAE (Reported, %)</v>
          </cell>
          <cell r="Q10">
            <v>14.414239945438242</v>
          </cell>
          <cell r="R10">
            <v>6.4194049483209126</v>
          </cell>
          <cell r="S10">
            <v>-8.913414810808213</v>
          </cell>
          <cell r="T10">
            <v>17.753594726566831</v>
          </cell>
          <cell r="U10">
            <v>44.935687527010096</v>
          </cell>
          <cell r="V10">
            <v>16.71813750047561</v>
          </cell>
          <cell r="W10">
            <v>14.749772140583046</v>
          </cell>
          <cell r="X10">
            <v>15.025195637855997</v>
          </cell>
          <cell r="Y10">
            <v>14.787836583571535</v>
          </cell>
          <cell r="Z10">
            <v>14.760788744948862</v>
          </cell>
        </row>
        <row r="11">
          <cell r="B11" t="str">
            <v>Net Interest Income (NII)</v>
          </cell>
          <cell r="C11">
            <v>634.19900000000007</v>
          </cell>
          <cell r="D11">
            <v>967.47</v>
          </cell>
          <cell r="E11">
            <v>936.82899999999995</v>
          </cell>
          <cell r="F11">
            <v>1189.0749999999998</v>
          </cell>
          <cell r="G11">
            <v>1719.1880000000001</v>
          </cell>
          <cell r="H11">
            <v>1770.6579999999997</v>
          </cell>
          <cell r="I11">
            <v>1940.2570000000001</v>
          </cell>
          <cell r="J11">
            <v>2012.2040000000002</v>
          </cell>
          <cell r="K11">
            <v>2194.1851215972556</v>
          </cell>
          <cell r="L11">
            <v>2321.9405949095494</v>
          </cell>
          <cell r="M11">
            <v>2501.4582248489196</v>
          </cell>
          <cell r="O11" t="str">
            <v>ROAE (ModelWare, %)</v>
          </cell>
          <cell r="T11">
            <v>18.064650838069586</v>
          </cell>
          <cell r="U11">
            <v>45.393143333474221</v>
          </cell>
          <cell r="V11">
            <v>17.125752991392908</v>
          </cell>
          <cell r="W11">
            <v>15.207179390518654</v>
          </cell>
          <cell r="X11">
            <v>15.44281068225439</v>
          </cell>
          <cell r="Y11">
            <v>15.116290010729566</v>
          </cell>
          <cell r="Z11">
            <v>15.031798864181194</v>
          </cell>
        </row>
        <row r="12">
          <cell r="B12" t="str">
            <v>Loan Loss Prov Exp (LLPE)</v>
          </cell>
          <cell r="C12">
            <v>1169.6400000000001</v>
          </cell>
          <cell r="D12">
            <v>931.84600000000012</v>
          </cell>
          <cell r="E12">
            <v>518.70100000000002</v>
          </cell>
          <cell r="F12">
            <v>849.34999999999991</v>
          </cell>
          <cell r="G12">
            <v>814.35199999999998</v>
          </cell>
          <cell r="H12">
            <v>162.88460000000001</v>
          </cell>
          <cell r="I12">
            <v>246.06132583857186</v>
          </cell>
          <cell r="J12">
            <v>364.06299999999999</v>
          </cell>
          <cell r="K12">
            <v>350.56392236240004</v>
          </cell>
          <cell r="L12">
            <v>427.2330230767999</v>
          </cell>
          <cell r="M12">
            <v>509.98397544685997</v>
          </cell>
        </row>
        <row r="13">
          <cell r="B13" t="str">
            <v>NII After LLPE</v>
          </cell>
          <cell r="C13">
            <v>-535.44100000000003</v>
          </cell>
          <cell r="D13">
            <v>35.62399999999991</v>
          </cell>
          <cell r="E13">
            <v>418.12799999999993</v>
          </cell>
          <cell r="F13">
            <v>339.72499999999991</v>
          </cell>
          <cell r="G13">
            <v>904.83600000000013</v>
          </cell>
          <cell r="H13">
            <v>1607.7733999999996</v>
          </cell>
          <cell r="I13">
            <v>1694.1956741614281</v>
          </cell>
          <cell r="J13">
            <v>1648.1410000000001</v>
          </cell>
          <cell r="K13">
            <v>1843.6211992348556</v>
          </cell>
          <cell r="L13">
            <v>1894.7075718327496</v>
          </cell>
          <cell r="M13">
            <v>1991.4742494020597</v>
          </cell>
          <cell r="O13" t="str">
            <v>MW EPS Growth (%)</v>
          </cell>
          <cell r="Q13" t="e">
            <v>#DIV/0!</v>
          </cell>
          <cell r="R13" t="e">
            <v>#DIV/0!</v>
          </cell>
          <cell r="S13">
            <v>-162.10772695683815</v>
          </cell>
          <cell r="T13">
            <v>-345.86801650534034</v>
          </cell>
          <cell r="U13">
            <v>266.88942685998438</v>
          </cell>
          <cell r="V13">
            <v>-47.115641231051541</v>
          </cell>
          <cell r="W13">
            <v>-3.8764198392573168</v>
          </cell>
          <cell r="X13">
            <v>8.4407462584529025</v>
          </cell>
          <cell r="Y13">
            <v>5.4556057905387201</v>
          </cell>
          <cell r="Z13">
            <v>6.0654393286062591</v>
          </cell>
        </row>
        <row r="14">
          <cell r="O14" t="str">
            <v>Current P/MW EPS</v>
          </cell>
          <cell r="P14" t="e">
            <v>#DIV/0!</v>
          </cell>
          <cell r="Q14" t="e">
            <v>#DIV/0!</v>
          </cell>
          <cell r="R14">
            <v>28.549325690683752</v>
          </cell>
          <cell r="S14">
            <v>-45.96742964128142</v>
          </cell>
          <cell r="T14">
            <v>18.695977742303459</v>
          </cell>
          <cell r="U14">
            <v>5.0958071761055104</v>
          </cell>
          <cell r="V14">
            <v>9.6357548710556742</v>
          </cell>
          <cell r="W14">
            <v>10.024340390716077</v>
          </cell>
          <cell r="X14">
            <v>9.2440717503220657</v>
          </cell>
          <cell r="Y14">
            <v>8.7658419683094984</v>
          </cell>
          <cell r="Z14">
            <v>8.2645600902586533</v>
          </cell>
        </row>
        <row r="15">
          <cell r="B15" t="str">
            <v>Non-interest Income</v>
          </cell>
        </row>
        <row r="16">
          <cell r="B16" t="str">
            <v>Fees and Commissions</v>
          </cell>
          <cell r="C16">
            <v>300.05799999999999</v>
          </cell>
          <cell r="D16">
            <v>288.27000000000004</v>
          </cell>
          <cell r="E16">
            <v>308.07400000000007</v>
          </cell>
          <cell r="F16">
            <v>346.94299999999998</v>
          </cell>
          <cell r="G16">
            <v>266.459</v>
          </cell>
          <cell r="H16">
            <v>228.35299999999995</v>
          </cell>
          <cell r="I16">
            <v>272.14499999999998</v>
          </cell>
          <cell r="J16">
            <v>363.66500000000008</v>
          </cell>
          <cell r="K16">
            <v>336.3796280184452</v>
          </cell>
          <cell r="L16">
            <v>382.77942428588051</v>
          </cell>
          <cell r="M16">
            <v>418.12875868838552</v>
          </cell>
          <cell r="O16" t="str">
            <v>Gross Dividends</v>
          </cell>
          <cell r="P16">
            <v>0</v>
          </cell>
          <cell r="Q16">
            <v>0</v>
          </cell>
          <cell r="R16">
            <v>0</v>
          </cell>
          <cell r="S16">
            <v>0</v>
          </cell>
          <cell r="T16">
            <v>0</v>
          </cell>
          <cell r="U16">
            <v>0</v>
          </cell>
          <cell r="V16">
            <v>644.90682600000002</v>
          </cell>
          <cell r="W16">
            <v>451.43477819999998</v>
          </cell>
          <cell r="X16">
            <v>644.90682600000002</v>
          </cell>
          <cell r="Y16">
            <v>644.90682600000002</v>
          </cell>
          <cell r="Z16">
            <v>644.90682600000002</v>
          </cell>
        </row>
        <row r="17">
          <cell r="B17" t="str">
            <v>Dividend Income</v>
          </cell>
          <cell r="C17">
            <v>25.46</v>
          </cell>
          <cell r="D17">
            <v>3.754</v>
          </cell>
          <cell r="E17">
            <v>50.933999999999997</v>
          </cell>
          <cell r="F17">
            <v>11.128</v>
          </cell>
          <cell r="G17">
            <v>5.4390000000000001</v>
          </cell>
          <cell r="H17">
            <v>9.3149999999999995</v>
          </cell>
          <cell r="I17">
            <v>3.891</v>
          </cell>
          <cell r="J17">
            <v>7.1130000000000004</v>
          </cell>
          <cell r="K17">
            <v>7.7253544957749467</v>
          </cell>
          <cell r="L17">
            <v>8.2536132997818683</v>
          </cell>
          <cell r="M17">
            <v>8.8948642476165141</v>
          </cell>
          <cell r="O17" t="str">
            <v>Gross DPS (Won)</v>
          </cell>
          <cell r="P17">
            <v>0</v>
          </cell>
          <cell r="Q17">
            <v>0</v>
          </cell>
          <cell r="R17">
            <v>0</v>
          </cell>
          <cell r="S17">
            <v>0</v>
          </cell>
          <cell r="T17">
            <v>0</v>
          </cell>
          <cell r="U17">
            <v>0</v>
          </cell>
          <cell r="V17">
            <v>1000</v>
          </cell>
          <cell r="W17">
            <v>700</v>
          </cell>
          <cell r="X17">
            <v>1000</v>
          </cell>
          <cell r="Y17">
            <v>1000</v>
          </cell>
          <cell r="Z17">
            <v>1000</v>
          </cell>
        </row>
        <row r="18">
          <cell r="B18" t="str">
            <v>Forex Income</v>
          </cell>
          <cell r="C18">
            <v>213.63</v>
          </cell>
          <cell r="D18">
            <v>227.596</v>
          </cell>
          <cell r="E18">
            <v>207.27100000000019</v>
          </cell>
          <cell r="F18">
            <v>247.04000000000019</v>
          </cell>
          <cell r="G18">
            <v>282.65700000000015</v>
          </cell>
          <cell r="H18">
            <v>244.29699999999957</v>
          </cell>
          <cell r="I18">
            <v>286.25700000000006</v>
          </cell>
          <cell r="J18">
            <v>314.47500000000036</v>
          </cell>
          <cell r="K18">
            <v>363.23129083726963</v>
          </cell>
          <cell r="L18">
            <v>390.64922521676272</v>
          </cell>
          <cell r="M18">
            <v>415.63567083762064</v>
          </cell>
          <cell r="O18" t="str">
            <v>Dividend Yield (Current Price, %)</v>
          </cell>
          <cell r="P18">
            <v>0</v>
          </cell>
          <cell r="Q18">
            <v>0</v>
          </cell>
          <cell r="R18">
            <v>0</v>
          </cell>
          <cell r="S18">
            <v>0</v>
          </cell>
          <cell r="T18">
            <v>0</v>
          </cell>
          <cell r="U18">
            <v>0</v>
          </cell>
          <cell r="V18">
            <v>6.4935064935064926</v>
          </cell>
          <cell r="W18">
            <v>4.5454545454545459</v>
          </cell>
          <cell r="X18">
            <v>6.4935064935064926</v>
          </cell>
          <cell r="Y18">
            <v>6.4935064935064926</v>
          </cell>
          <cell r="Z18">
            <v>6.4935064935064926</v>
          </cell>
        </row>
        <row r="19">
          <cell r="B19" t="str">
            <v>Other trading income</v>
          </cell>
          <cell r="C19">
            <v>17.533999999999999</v>
          </cell>
          <cell r="D19">
            <v>36.623999999999995</v>
          </cell>
          <cell r="E19">
            <v>46.17</v>
          </cell>
          <cell r="F19">
            <v>18.995000000000001</v>
          </cell>
          <cell r="G19">
            <v>23.856999999999996</v>
          </cell>
          <cell r="H19">
            <v>34.296999999999997</v>
          </cell>
          <cell r="I19">
            <v>25.743999999999993</v>
          </cell>
          <cell r="J19">
            <v>23.488</v>
          </cell>
          <cell r="K19">
            <v>7.8047569760000037</v>
          </cell>
          <cell r="L19">
            <v>0</v>
          </cell>
          <cell r="M19">
            <v>0</v>
          </cell>
          <cell r="O19" t="str">
            <v>Dividend Payout Ratio (%)</v>
          </cell>
          <cell r="P19">
            <v>0</v>
          </cell>
          <cell r="Q19">
            <v>0</v>
          </cell>
          <cell r="R19">
            <v>0</v>
          </cell>
          <cell r="S19">
            <v>0</v>
          </cell>
          <cell r="T19">
            <v>0</v>
          </cell>
          <cell r="U19">
            <v>0</v>
          </cell>
          <cell r="V19">
            <v>64.095391615654336</v>
          </cell>
          <cell r="W19">
            <v>46.978211885175519</v>
          </cell>
          <cell r="X19">
            <v>61.694833812592698</v>
          </cell>
          <cell r="Y19">
            <v>58.185328258751831</v>
          </cell>
          <cell r="Z19">
            <v>54.104776421922594</v>
          </cell>
        </row>
        <row r="20">
          <cell r="B20" t="str">
            <v>Other Income</v>
          </cell>
          <cell r="C20">
            <v>-69.750999999999891</v>
          </cell>
          <cell r="D20">
            <v>19.853999999999957</v>
          </cell>
          <cell r="E20">
            <v>44.792000000000193</v>
          </cell>
          <cell r="F20">
            <v>-81.884999999999906</v>
          </cell>
          <cell r="G20">
            <v>-128.6449999999999</v>
          </cell>
          <cell r="H20">
            <v>-89.99339999999988</v>
          </cell>
          <cell r="I20">
            <v>345.64955525057127</v>
          </cell>
          <cell r="J20">
            <v>204.27499999999935</v>
          </cell>
          <cell r="K20">
            <v>27.75348673244476</v>
          </cell>
          <cell r="L20">
            <v>14.03765699995688</v>
          </cell>
          <cell r="M20">
            <v>15.442879168910792</v>
          </cell>
        </row>
        <row r="21">
          <cell r="B21" t="str">
            <v>Total Non-interest Income</v>
          </cell>
          <cell r="C21">
            <v>486.93100000000004</v>
          </cell>
          <cell r="D21">
            <v>576.09800000000007</v>
          </cell>
          <cell r="E21">
            <v>657.24100000000033</v>
          </cell>
          <cell r="F21">
            <v>542.22100000000023</v>
          </cell>
          <cell r="G21">
            <v>449.76700000000028</v>
          </cell>
          <cell r="H21">
            <v>426.26859999999959</v>
          </cell>
          <cell r="I21">
            <v>933.68655525057147</v>
          </cell>
          <cell r="J21">
            <v>913.01599999999985</v>
          </cell>
          <cell r="K21">
            <v>742.89451705993463</v>
          </cell>
          <cell r="L21">
            <v>795.71991980238204</v>
          </cell>
          <cell r="M21">
            <v>858.10217294253357</v>
          </cell>
          <cell r="O21" t="str">
            <v>Issued Shares (m)</v>
          </cell>
          <cell r="P21">
            <v>222.17493099999999</v>
          </cell>
          <cell r="Q21">
            <v>222.17493099999999</v>
          </cell>
          <cell r="R21">
            <v>222.17493099999999</v>
          </cell>
          <cell r="S21">
            <v>612.92493100000002</v>
          </cell>
          <cell r="T21">
            <v>644.90682600000002</v>
          </cell>
          <cell r="U21">
            <v>644.90682600000002</v>
          </cell>
          <cell r="V21">
            <v>644.90682600000002</v>
          </cell>
          <cell r="W21">
            <v>644.90682600000002</v>
          </cell>
          <cell r="X21">
            <v>644.90682600000002</v>
          </cell>
          <cell r="Y21">
            <v>644.90682600000002</v>
          </cell>
          <cell r="Z21">
            <v>644.90682600000002</v>
          </cell>
        </row>
        <row r="22">
          <cell r="O22" t="str">
            <v>Market Cap (Wonbn)</v>
          </cell>
          <cell r="P22">
            <v>3421.4939373999996</v>
          </cell>
          <cell r="Q22">
            <v>3421.4939373999996</v>
          </cell>
          <cell r="R22">
            <v>3421.4939373999996</v>
          </cell>
          <cell r="S22">
            <v>9439.0439373999998</v>
          </cell>
          <cell r="T22">
            <v>9931.5651204000005</v>
          </cell>
          <cell r="U22">
            <v>9931.5651204000005</v>
          </cell>
          <cell r="V22">
            <v>9931.5651204000005</v>
          </cell>
          <cell r="W22">
            <v>9931.5651204000005</v>
          </cell>
          <cell r="X22">
            <v>9931.5651204000005</v>
          </cell>
          <cell r="Y22">
            <v>9931.5651204000005</v>
          </cell>
          <cell r="Z22">
            <v>9931.5651204000005</v>
          </cell>
        </row>
        <row r="23">
          <cell r="B23" t="str">
            <v>Non-interest Expense</v>
          </cell>
          <cell r="O23" t="str">
            <v>Market Cap (US$mn)</v>
          </cell>
          <cell r="P23">
            <v>3601.5725656842101</v>
          </cell>
          <cell r="Q23">
            <v>3601.5725656842101</v>
          </cell>
          <cell r="R23">
            <v>3601.5725656842101</v>
          </cell>
          <cell r="S23">
            <v>9935.8357235789463</v>
          </cell>
          <cell r="T23">
            <v>10454.279074105263</v>
          </cell>
          <cell r="U23">
            <v>10454.279074105263</v>
          </cell>
          <cell r="V23">
            <v>10454.279074105263</v>
          </cell>
          <cell r="W23">
            <v>10454.279074105263</v>
          </cell>
          <cell r="X23">
            <v>10454.279074105263</v>
          </cell>
          <cell r="Y23">
            <v>10454.279074105263</v>
          </cell>
          <cell r="Z23">
            <v>10454.279074105263</v>
          </cell>
        </row>
        <row r="24">
          <cell r="B24" t="str">
            <v>Salaries &amp; Benefits</v>
          </cell>
          <cell r="C24">
            <v>330.74399999999997</v>
          </cell>
          <cell r="D24">
            <v>296.346</v>
          </cell>
          <cell r="E24">
            <v>376.01400000000001</v>
          </cell>
          <cell r="F24">
            <v>442.40499999999997</v>
          </cell>
          <cell r="G24">
            <v>555.26600000000008</v>
          </cell>
          <cell r="H24">
            <v>665.81100000000004</v>
          </cell>
          <cell r="I24">
            <v>692.58600000000001</v>
          </cell>
          <cell r="J24">
            <v>701.49199999999996</v>
          </cell>
          <cell r="K24">
            <v>727.13532962544184</v>
          </cell>
          <cell r="L24">
            <v>752.58506616233217</v>
          </cell>
          <cell r="M24">
            <v>789.27358813774583</v>
          </cell>
        </row>
        <row r="25">
          <cell r="B25" t="str">
            <v>Net Occupancy &amp; Equipment</v>
          </cell>
          <cell r="C25">
            <v>23.614999999999998</v>
          </cell>
          <cell r="D25">
            <v>25.864999999999998</v>
          </cell>
          <cell r="E25">
            <v>26.241</v>
          </cell>
          <cell r="F25">
            <v>29.361000000000001</v>
          </cell>
          <cell r="G25">
            <v>34.643000000000001</v>
          </cell>
          <cell r="H25">
            <v>35.158999999999999</v>
          </cell>
          <cell r="I25">
            <v>36.457999999999998</v>
          </cell>
          <cell r="J25">
            <v>47.923000000000002</v>
          </cell>
          <cell r="K25">
            <v>60.657370346506099</v>
          </cell>
          <cell r="L25">
            <v>64.377390966839414</v>
          </cell>
          <cell r="M25">
            <v>68.638005840010834</v>
          </cell>
          <cell r="O25" t="str">
            <v>PERFORMANCE RATIOS</v>
          </cell>
        </row>
        <row r="26">
          <cell r="B26" t="str">
            <v>Other Expenses</v>
          </cell>
          <cell r="C26">
            <v>178.61800000000002</v>
          </cell>
          <cell r="D26">
            <v>180.05699999999999</v>
          </cell>
          <cell r="E26">
            <v>201.26600000000002</v>
          </cell>
          <cell r="F26">
            <v>229.78499999999997</v>
          </cell>
          <cell r="G26">
            <v>311.34099999999995</v>
          </cell>
          <cell r="H26">
            <v>354.70499999999998</v>
          </cell>
          <cell r="I26">
            <v>382.24900000000002</v>
          </cell>
          <cell r="J26">
            <v>400.09599999999995</v>
          </cell>
          <cell r="K26">
            <v>420.01546579579383</v>
          </cell>
          <cell r="L26">
            <v>434.28580151384733</v>
          </cell>
          <cell r="M26">
            <v>455.89147191915924</v>
          </cell>
          <cell r="O26" t="str">
            <v>Won billions, Year ending Dec 31</v>
          </cell>
          <cell r="P26">
            <v>2000</v>
          </cell>
          <cell r="Q26">
            <v>2001</v>
          </cell>
          <cell r="R26">
            <v>2002</v>
          </cell>
          <cell r="S26">
            <v>2003</v>
          </cell>
          <cell r="T26">
            <v>2004</v>
          </cell>
          <cell r="U26">
            <v>2005</v>
          </cell>
          <cell r="V26">
            <v>2006</v>
          </cell>
          <cell r="W26">
            <v>2007</v>
          </cell>
          <cell r="X26" t="str">
            <v>2008E</v>
          </cell>
          <cell r="Y26" t="str">
            <v>2009E</v>
          </cell>
          <cell r="Z26" t="str">
            <v>2010E</v>
          </cell>
        </row>
        <row r="27">
          <cell r="B27" t="str">
            <v>Total Non-interest Expense</v>
          </cell>
          <cell r="C27">
            <v>532.97699999999998</v>
          </cell>
          <cell r="D27">
            <v>502.26800000000003</v>
          </cell>
          <cell r="E27">
            <v>603.52099999999996</v>
          </cell>
          <cell r="F27">
            <v>701.55099999999993</v>
          </cell>
          <cell r="G27">
            <v>901.25</v>
          </cell>
          <cell r="H27">
            <v>1055.675</v>
          </cell>
          <cell r="I27">
            <v>1111.2930000000001</v>
          </cell>
          <cell r="J27">
            <v>1149.511</v>
          </cell>
          <cell r="K27">
            <v>1207.8081657677417</v>
          </cell>
          <cell r="L27">
            <v>1251.2482586430187</v>
          </cell>
          <cell r="M27">
            <v>1313.803065896916</v>
          </cell>
          <cell r="O27" t="str">
            <v>Growth (%)</v>
          </cell>
        </row>
        <row r="28">
          <cell r="O28" t="str">
            <v>Net Interest Income</v>
          </cell>
          <cell r="P28">
            <v>-19.021230465532881</v>
          </cell>
          <cell r="Q28">
            <v>52.54990941329141</v>
          </cell>
          <cell r="R28">
            <v>-3.1671266292494948</v>
          </cell>
          <cell r="S28">
            <v>26.92551148608764</v>
          </cell>
          <cell r="T28">
            <v>44.58196497277298</v>
          </cell>
          <cell r="U28">
            <v>2.9938552386358896</v>
          </cell>
          <cell r="V28">
            <v>9.5783036588658277</v>
          </cell>
          <cell r="W28">
            <v>3.7081170174878997</v>
          </cell>
          <cell r="X28">
            <v>9.0438703827870004</v>
          </cell>
          <cell r="Y28">
            <v>5.8224564579717031</v>
          </cell>
          <cell r="Z28">
            <v>7.7313618760502134</v>
          </cell>
        </row>
        <row r="29">
          <cell r="B29" t="str">
            <v>Pre-tax Operating Profit</v>
          </cell>
          <cell r="C29">
            <v>-581.48699999999997</v>
          </cell>
          <cell r="D29">
            <v>109.45399999999995</v>
          </cell>
          <cell r="E29">
            <v>471.84800000000018</v>
          </cell>
          <cell r="F29">
            <v>180.39500000000021</v>
          </cell>
          <cell r="G29">
            <v>453.35300000000052</v>
          </cell>
          <cell r="H29">
            <v>978.36699999999928</v>
          </cell>
          <cell r="I29">
            <v>1516.5892294119994</v>
          </cell>
          <cell r="J29">
            <v>1411.6460000000002</v>
          </cell>
          <cell r="K29">
            <v>1378.7075505270486</v>
          </cell>
          <cell r="L29">
            <v>1439.1792329921127</v>
          </cell>
          <cell r="M29">
            <v>1535.7733564476771</v>
          </cell>
          <cell r="O29" t="str">
            <v>Non-interest Income</v>
          </cell>
          <cell r="P29">
            <v>0.99893179013306188</v>
          </cell>
          <cell r="Q29">
            <v>18.312040104244765</v>
          </cell>
          <cell r="R29">
            <v>14.084929994549578</v>
          </cell>
          <cell r="S29">
            <v>-17.500429827110608</v>
          </cell>
          <cell r="T29">
            <v>-17.05098105753925</v>
          </cell>
          <cell r="U29">
            <v>-5.2245718338607912</v>
          </cell>
          <cell r="V29">
            <v>119.03714119467685</v>
          </cell>
          <cell r="W29">
            <v>-2.2138645067052876</v>
          </cell>
          <cell r="X29">
            <v>-18.63291365540859</v>
          </cell>
          <cell r="Y29">
            <v>7.1107541554497278</v>
          </cell>
          <cell r="Z29">
            <v>7.8397249569476912</v>
          </cell>
        </row>
        <row r="30">
          <cell r="B30" t="str">
            <v>Associate Profit/Loss</v>
          </cell>
          <cell r="C30">
            <v>188.476</v>
          </cell>
          <cell r="D30">
            <v>31.629000000000005</v>
          </cell>
          <cell r="E30">
            <v>-446.303</v>
          </cell>
          <cell r="F30">
            <v>-387.858</v>
          </cell>
          <cell r="G30">
            <v>78.16500000000002</v>
          </cell>
          <cell r="H30">
            <v>656.75900000000001</v>
          </cell>
          <cell r="I30">
            <v>77.203999999999922</v>
          </cell>
          <cell r="J30">
            <v>104.94300000000001</v>
          </cell>
          <cell r="K30">
            <v>71.022365429628763</v>
          </cell>
          <cell r="L30">
            <v>89.602477400537282</v>
          </cell>
          <cell r="M30">
            <v>91.867395856376376</v>
          </cell>
          <cell r="O30" t="str">
            <v>Non-interest Expense</v>
          </cell>
          <cell r="P30">
            <v>-0.18465698934195807</v>
          </cell>
          <cell r="Q30">
            <v>-5.7617870940021687</v>
          </cell>
          <cell r="R30">
            <v>20.159158059044159</v>
          </cell>
          <cell r="S30">
            <v>16.24301391335181</v>
          </cell>
          <cell r="T30">
            <v>28.465357472229403</v>
          </cell>
          <cell r="U30">
            <v>17.134535367545077</v>
          </cell>
          <cell r="V30">
            <v>5.2684775143865492</v>
          </cell>
          <cell r="W30">
            <v>3.4390570263647779</v>
          </cell>
          <cell r="X30">
            <v>5.0714752418847375</v>
          </cell>
          <cell r="Y30">
            <v>3.5966053307533663</v>
          </cell>
          <cell r="Z30">
            <v>4.9993921527401897</v>
          </cell>
        </row>
        <row r="31">
          <cell r="O31" t="str">
            <v>Recurrent Net Profit After Tax (FD)</v>
          </cell>
          <cell r="P31">
            <v>-27.359481325597923</v>
          </cell>
          <cell r="Q31" t="str">
            <v>NM</v>
          </cell>
          <cell r="R31">
            <v>1108.9476323263045</v>
          </cell>
          <cell r="S31">
            <v>-91.092826962034252</v>
          </cell>
          <cell r="T31">
            <v>139.50726165169326</v>
          </cell>
          <cell r="U31">
            <v>159.24575507574684</v>
          </cell>
          <cell r="V31">
            <v>-17.062728308573394</v>
          </cell>
          <cell r="W31">
            <v>-6.5777606027194739</v>
          </cell>
          <cell r="X31">
            <v>11.141638884176185</v>
          </cell>
          <cell r="Y31">
            <v>4.9589946197865054</v>
          </cell>
          <cell r="Z31">
            <v>6.8507188816630427</v>
          </cell>
        </row>
        <row r="32">
          <cell r="B32" t="str">
            <v>Profit Before Tax</v>
          </cell>
          <cell r="C32">
            <v>-393.01099999999997</v>
          </cell>
          <cell r="D32">
            <v>141.08299999999997</v>
          </cell>
          <cell r="E32">
            <v>25.545000000000186</v>
          </cell>
          <cell r="F32">
            <v>-207.46299999999979</v>
          </cell>
          <cell r="G32">
            <v>531.51800000000048</v>
          </cell>
          <cell r="H32">
            <v>1635.1259999999993</v>
          </cell>
          <cell r="I32">
            <v>1593.7932294119994</v>
          </cell>
          <cell r="J32">
            <v>1516.5890000000002</v>
          </cell>
          <cell r="K32">
            <v>1449.7299159566774</v>
          </cell>
          <cell r="L32">
            <v>1528.78171039265</v>
          </cell>
          <cell r="M32">
            <v>1627.6407523040534</v>
          </cell>
          <cell r="O32" t="str">
            <v>Net Profit</v>
          </cell>
          <cell r="P32">
            <v>-49.712064156814492</v>
          </cell>
          <cell r="Q32" t="str">
            <v>NM</v>
          </cell>
          <cell r="R32">
            <v>-49.222860788956858</v>
          </cell>
          <cell r="S32" t="str">
            <v>NM</v>
          </cell>
          <cell r="T32" t="str">
            <v>NM</v>
          </cell>
          <cell r="U32">
            <v>269.5554402021192</v>
          </cell>
          <cell r="V32">
            <v>-47.848797564539367</v>
          </cell>
          <cell r="W32">
            <v>-4.4945043020757751</v>
          </cell>
          <cell r="X32">
            <v>8.7801475702137477</v>
          </cell>
          <cell r="Y32">
            <v>6.0315987876428112</v>
          </cell>
          <cell r="Z32">
            <v>6.4665243729278066</v>
          </cell>
        </row>
        <row r="33">
          <cell r="B33" t="str">
            <v>Effective Tax</v>
          </cell>
          <cell r="C33">
            <v>10.69199999999995</v>
          </cell>
          <cell r="D33">
            <v>-81.464000000000027</v>
          </cell>
          <cell r="E33">
            <v>-87.457999999999998</v>
          </cell>
          <cell r="F33">
            <v>6.3540000000000028</v>
          </cell>
          <cell r="G33">
            <v>9.4510000000000218</v>
          </cell>
          <cell r="H33">
            <v>-294.20099999999996</v>
          </cell>
          <cell r="I33">
            <v>587.62600000000032</v>
          </cell>
          <cell r="J33">
            <v>555.64400000000001</v>
          </cell>
          <cell r="K33">
            <v>404.41252688808657</v>
          </cell>
          <cell r="L33">
            <v>420.41497035797869</v>
          </cell>
          <cell r="M33">
            <v>447.60120688361474</v>
          </cell>
        </row>
        <row r="34">
          <cell r="B34" t="str">
            <v xml:space="preserve">Minority Interests </v>
          </cell>
          <cell r="C34">
            <v>0</v>
          </cell>
          <cell r="D34">
            <v>0</v>
          </cell>
          <cell r="E34">
            <v>0</v>
          </cell>
          <cell r="F34">
            <v>0</v>
          </cell>
          <cell r="G34">
            <v>0</v>
          </cell>
          <cell r="H34">
            <v>0</v>
          </cell>
          <cell r="I34">
            <v>0</v>
          </cell>
          <cell r="J34">
            <v>0</v>
          </cell>
          <cell r="K34">
            <v>0</v>
          </cell>
          <cell r="L34">
            <v>0</v>
          </cell>
          <cell r="M34">
            <v>0</v>
          </cell>
          <cell r="O34" t="str">
            <v>Gross Customer Loans</v>
          </cell>
          <cell r="P34">
            <v>13.448626783246297</v>
          </cell>
          <cell r="Q34">
            <v>5.7941481376583948</v>
          </cell>
          <cell r="R34">
            <v>17.684877542684795</v>
          </cell>
          <cell r="S34">
            <v>17.756274392575744</v>
          </cell>
          <cell r="T34">
            <v>-0.31568364188870879</v>
          </cell>
          <cell r="U34">
            <v>3.2719110218174086</v>
          </cell>
          <cell r="V34">
            <v>10.909531874610678</v>
          </cell>
          <cell r="W34">
            <v>19.097687920258231</v>
          </cell>
          <cell r="X34">
            <v>11.333472398255573</v>
          </cell>
          <cell r="Y34">
            <v>10.339612266927967</v>
          </cell>
          <cell r="Z34">
            <v>9.5663345878443486</v>
          </cell>
        </row>
        <row r="35">
          <cell r="B35" t="str">
            <v>Preference Dividend</v>
          </cell>
          <cell r="C35">
            <v>0</v>
          </cell>
          <cell r="D35">
            <v>0</v>
          </cell>
          <cell r="E35">
            <v>0</v>
          </cell>
          <cell r="F35">
            <v>0</v>
          </cell>
          <cell r="G35">
            <v>0</v>
          </cell>
          <cell r="H35">
            <v>0</v>
          </cell>
          <cell r="I35">
            <v>0</v>
          </cell>
          <cell r="J35">
            <v>0</v>
          </cell>
          <cell r="K35">
            <v>0</v>
          </cell>
          <cell r="L35">
            <v>0</v>
          </cell>
          <cell r="M35">
            <v>0</v>
          </cell>
          <cell r="O35" t="str">
            <v>Total Deposits</v>
          </cell>
          <cell r="P35">
            <v>12.088390396324765</v>
          </cell>
          <cell r="Q35">
            <v>11.744805229395272</v>
          </cell>
          <cell r="R35">
            <v>16.749648408063344</v>
          </cell>
          <cell r="S35">
            <v>8.3814316502333508</v>
          </cell>
          <cell r="T35">
            <v>-9.6353438610853548</v>
          </cell>
          <cell r="U35">
            <v>-1.0224840454303497</v>
          </cell>
          <cell r="V35">
            <v>1.2634286137036987</v>
          </cell>
          <cell r="W35">
            <v>15.435961347716365</v>
          </cell>
          <cell r="X35">
            <v>5.5110926965369789</v>
          </cell>
          <cell r="Y35">
            <v>5.7602407114864418</v>
          </cell>
          <cell r="Z35">
            <v>4.9906026842223339</v>
          </cell>
        </row>
        <row r="36">
          <cell r="B36" t="str">
            <v>Net Profit</v>
          </cell>
          <cell r="C36">
            <v>-403.70299999999992</v>
          </cell>
          <cell r="D36">
            <v>222.547</v>
          </cell>
          <cell r="E36">
            <v>113.00300000000018</v>
          </cell>
          <cell r="F36">
            <v>-213.81699999999981</v>
          </cell>
          <cell r="G36">
            <v>522.06700000000046</v>
          </cell>
          <cell r="H36">
            <v>1929.3269999999993</v>
          </cell>
          <cell r="I36">
            <v>1006.1672294119991</v>
          </cell>
          <cell r="J36">
            <v>960.94500000000016</v>
          </cell>
          <cell r="K36">
            <v>1045.3173890685907</v>
          </cell>
          <cell r="L36">
            <v>1108.3667400346712</v>
          </cell>
          <cell r="M36">
            <v>1180.0395454204386</v>
          </cell>
          <cell r="O36" t="str">
            <v>Avg Earning Assets</v>
          </cell>
          <cell r="P36">
            <v>9.5607706148527214</v>
          </cell>
          <cell r="Q36">
            <v>7.9084730896937794</v>
          </cell>
          <cell r="R36">
            <v>6.4198800518394661</v>
          </cell>
          <cell r="S36">
            <v>15.056618068829764</v>
          </cell>
          <cell r="T36">
            <v>8.0511404553435195</v>
          </cell>
          <cell r="U36">
            <v>-2.5746528657165535</v>
          </cell>
          <cell r="V36">
            <v>3.2362794204582546</v>
          </cell>
          <cell r="W36">
            <v>10.74934785546111</v>
          </cell>
          <cell r="X36">
            <v>15.310071203098463</v>
          </cell>
          <cell r="Y36">
            <v>8.3510348861627559</v>
          </cell>
          <cell r="Z36">
            <v>9.1490179029152685</v>
          </cell>
        </row>
        <row r="37">
          <cell r="B37" t="str">
            <v>EPS - Reported (Won)</v>
          </cell>
          <cell r="D37">
            <v>1001.6746668866977</v>
          </cell>
          <cell r="E37">
            <v>508.62174004681106</v>
          </cell>
          <cell r="F37">
            <v>-348.84696181496952</v>
          </cell>
          <cell r="G37">
            <v>809.52314187476202</v>
          </cell>
          <cell r="H37">
            <v>2991.6368104933026</v>
          </cell>
          <cell r="I37">
            <v>1560.1745691741198</v>
          </cell>
          <cell r="J37">
            <v>1490.0524560426968</v>
          </cell>
          <cell r="K37">
            <v>1620.8812605568401</v>
          </cell>
          <cell r="L37">
            <v>1718.6463150177158</v>
          </cell>
          <cell r="M37">
            <v>1829.7829978627617</v>
          </cell>
          <cell r="O37" t="str">
            <v>Total Interest-bearing Liab</v>
          </cell>
          <cell r="P37" t="e">
            <v>#DIV/0!</v>
          </cell>
          <cell r="Q37" t="e">
            <v>#DIV/0!</v>
          </cell>
          <cell r="R37" t="e">
            <v>#DIV/0!</v>
          </cell>
          <cell r="S37">
            <v>14.011510950011207</v>
          </cell>
          <cell r="T37">
            <v>6.052874003043951</v>
          </cell>
          <cell r="U37">
            <v>-3.5528831625834978</v>
          </cell>
          <cell r="V37">
            <v>-2.1371974215340095</v>
          </cell>
          <cell r="W37">
            <v>10.634975277782498</v>
          </cell>
          <cell r="X37">
            <v>15.49524352248528</v>
          </cell>
          <cell r="Y37">
            <v>10.527607182868582</v>
          </cell>
          <cell r="Z37">
            <v>9.8009460860920115</v>
          </cell>
        </row>
        <row r="38">
          <cell r="B38" t="str">
            <v>EPS - ModelWare (Won)</v>
          </cell>
          <cell r="E38">
            <v>539.41729366397419</v>
          </cell>
          <cell r="F38">
            <v>-335.01981990678689</v>
          </cell>
          <cell r="G38">
            <v>823.7065861045802</v>
          </cell>
          <cell r="H38">
            <v>3022.0923727670379</v>
          </cell>
          <cell r="I38">
            <v>1598.2141727431476</v>
          </cell>
          <cell r="J38">
            <v>1536.26068147711</v>
          </cell>
          <cell r="K38">
            <v>1665.9325474689722</v>
          </cell>
          <cell r="L38">
            <v>1756.8192599951587</v>
          </cell>
          <cell r="M38">
            <v>1863.3780663234345</v>
          </cell>
          <cell r="O38" t="str">
            <v>Risk-weighted Assets</v>
          </cell>
          <cell r="P38" t="e">
            <v>#DIV/0!</v>
          </cell>
          <cell r="Q38" t="e">
            <v>#DIV/0!</v>
          </cell>
          <cell r="R38">
            <v>15.122834520216589</v>
          </cell>
          <cell r="S38">
            <v>1.9168163590650877</v>
          </cell>
          <cell r="T38">
            <v>-5.4836337671249069E-2</v>
          </cell>
          <cell r="U38">
            <v>7.837236120366331</v>
          </cell>
          <cell r="V38">
            <v>11.559078801496314</v>
          </cell>
          <cell r="W38">
            <v>19.566478925163388</v>
          </cell>
          <cell r="X38">
            <v>11.134951677655947</v>
          </cell>
          <cell r="Y38">
            <v>10.3510817812009</v>
          </cell>
          <cell r="Z38">
            <v>6.7873011392924676</v>
          </cell>
        </row>
        <row r="40">
          <cell r="B40" t="str">
            <v>Selective Balance Sheet Data</v>
          </cell>
          <cell r="O40" t="str">
            <v>Revenue Breakdown (%)</v>
          </cell>
        </row>
        <row r="41">
          <cell r="B41" t="str">
            <v>Won billions, Year ending Dec 31</v>
          </cell>
          <cell r="C41">
            <v>2000</v>
          </cell>
          <cell r="D41">
            <v>2001</v>
          </cell>
          <cell r="E41">
            <v>2002</v>
          </cell>
          <cell r="F41">
            <v>2003</v>
          </cell>
          <cell r="G41">
            <v>2004</v>
          </cell>
          <cell r="H41">
            <v>2005</v>
          </cell>
          <cell r="I41">
            <v>2006</v>
          </cell>
          <cell r="J41">
            <v>2007</v>
          </cell>
          <cell r="K41" t="str">
            <v>2008E</v>
          </cell>
          <cell r="L41" t="str">
            <v>2009E</v>
          </cell>
          <cell r="M41" t="str">
            <v>2010E</v>
          </cell>
          <cell r="O41" t="str">
            <v>NII/Operating Income</v>
          </cell>
          <cell r="P41">
            <v>56.567837806498801</v>
          </cell>
          <cell r="Q41">
            <v>62.677510806132275</v>
          </cell>
          <cell r="R41">
            <v>58.769627431668617</v>
          </cell>
          <cell r="S41">
            <v>68.681207604014546</v>
          </cell>
          <cell r="T41">
            <v>79.263424091325078</v>
          </cell>
          <cell r="U41">
            <v>80.597048622380015</v>
          </cell>
          <cell r="V41">
            <v>67.512007897832021</v>
          </cell>
          <cell r="W41">
            <v>68.788125337581448</v>
          </cell>
          <cell r="X41">
            <v>74.70635432277281</v>
          </cell>
          <cell r="Y41">
            <v>74.477018390955052</v>
          </cell>
          <cell r="Z41">
            <v>74.457903078431244</v>
          </cell>
        </row>
        <row r="42">
          <cell r="B42" t="str">
            <v>Total Assets</v>
          </cell>
          <cell r="C42">
            <v>45518.736999999994</v>
          </cell>
          <cell r="D42">
            <v>49236.868000000002</v>
          </cell>
          <cell r="E42">
            <v>57521.608</v>
          </cell>
          <cell r="F42">
            <v>62603.330999999998</v>
          </cell>
          <cell r="G42">
            <v>61301.587</v>
          </cell>
          <cell r="H42">
            <v>64950.975999999995</v>
          </cell>
          <cell r="I42">
            <v>69441.466</v>
          </cell>
          <cell r="J42">
            <v>82024.917000000001</v>
          </cell>
          <cell r="K42">
            <v>89639.236733160506</v>
          </cell>
          <cell r="L42">
            <v>98917.867435454245</v>
          </cell>
          <cell r="M42">
            <v>105631.72097886464</v>
          </cell>
          <cell r="O42" t="str">
            <v>Non-interest Inc/Opg Income</v>
          </cell>
          <cell r="P42">
            <v>43.432162193501199</v>
          </cell>
          <cell r="Q42">
            <v>37.32248919386771</v>
          </cell>
          <cell r="R42">
            <v>41.230372568331397</v>
          </cell>
          <cell r="S42">
            <v>31.318792395985444</v>
          </cell>
          <cell r="T42">
            <v>20.736575908674922</v>
          </cell>
          <cell r="U42">
            <v>19.402951377619974</v>
          </cell>
          <cell r="V42">
            <v>32.487992102167986</v>
          </cell>
          <cell r="W42">
            <v>31.211874662418541</v>
          </cell>
          <cell r="X42">
            <v>25.2936456772272</v>
          </cell>
          <cell r="Y42">
            <v>25.522981609044937</v>
          </cell>
          <cell r="Z42">
            <v>25.542096921568746</v>
          </cell>
        </row>
        <row r="43">
          <cell r="B43" t="str">
            <v>RWA</v>
          </cell>
          <cell r="C43">
            <v>0</v>
          </cell>
          <cell r="D43">
            <v>35863.819000000003</v>
          </cell>
          <cell r="E43">
            <v>41287.445</v>
          </cell>
          <cell r="F43">
            <v>42078.849499999997</v>
          </cell>
          <cell r="G43">
            <v>42055.775000000001</v>
          </cell>
          <cell r="H43">
            <v>45351.785388999997</v>
          </cell>
          <cell r="I43">
            <v>50594.034</v>
          </cell>
          <cell r="J43">
            <v>60493.504999999997</v>
          </cell>
          <cell r="K43">
            <v>67229.427549870379</v>
          </cell>
          <cell r="L43">
            <v>74188.400576590677</v>
          </cell>
          <cell r="M43">
            <v>79223.790734148482</v>
          </cell>
          <cell r="O43" t="str">
            <v>Forex Income/Operating Income</v>
          </cell>
          <cell r="P43">
            <v>19.054882127853144</v>
          </cell>
          <cell r="Q43">
            <v>14.744799062950253</v>
          </cell>
          <cell r="R43">
            <v>13.002628491847922</v>
          </cell>
          <cell r="S43">
            <v>14.269079348649807</v>
          </cell>
          <cell r="T43">
            <v>13.03194395457721</v>
          </cell>
          <cell r="U43">
            <v>11.119943652191186</v>
          </cell>
          <cell r="V43">
            <v>9.9604252657301071</v>
          </cell>
          <cell r="W43">
            <v>10.750473468662197</v>
          </cell>
          <cell r="X43">
            <v>12.367090291202867</v>
          </cell>
          <cell r="Y43">
            <v>12.530204086472137</v>
          </cell>
          <cell r="Z43">
            <v>12.371727893651087</v>
          </cell>
        </row>
        <row r="44">
          <cell r="B44" t="str">
            <v>Total Liquid Assets</v>
          </cell>
          <cell r="C44">
            <v>16606.396999999997</v>
          </cell>
          <cell r="D44">
            <v>15954.6</v>
          </cell>
          <cell r="E44">
            <v>15466.677999999998</v>
          </cell>
          <cell r="F44">
            <v>18651.778999999999</v>
          </cell>
          <cell r="G44">
            <v>17873.575999999997</v>
          </cell>
          <cell r="H44">
            <v>19002.956000000002</v>
          </cell>
          <cell r="I44">
            <v>18286.859</v>
          </cell>
          <cell r="J44">
            <v>19457.932000000001</v>
          </cell>
          <cell r="K44">
            <v>19043.650912419842</v>
          </cell>
          <cell r="L44">
            <v>21384.325970443093</v>
          </cell>
          <cell r="M44">
            <v>20975.087018708524</v>
          </cell>
        </row>
        <row r="45">
          <cell r="B45" t="str">
            <v>Gross Customer Loans</v>
          </cell>
          <cell r="C45">
            <v>27490.632999999998</v>
          </cell>
          <cell r="D45">
            <v>29083.481</v>
          </cell>
          <cell r="E45">
            <v>34226.858999999997</v>
          </cell>
          <cell r="F45">
            <v>40304.274000000005</v>
          </cell>
          <cell r="G45">
            <v>40177.040000000001</v>
          </cell>
          <cell r="H45">
            <v>41491.596999999994</v>
          </cell>
          <cell r="I45">
            <v>46018.135999999999</v>
          </cell>
          <cell r="J45">
            <v>54806.536</v>
          </cell>
          <cell r="K45">
            <v>61018.019630000003</v>
          </cell>
          <cell r="L45">
            <v>67327.046272699998</v>
          </cell>
          <cell r="M45">
            <v>73767.776787259267</v>
          </cell>
          <cell r="O45" t="str">
            <v>Efficiency (%)</v>
          </cell>
        </row>
        <row r="46">
          <cell r="B46" t="str">
            <v>Total Customer Deposits</v>
          </cell>
          <cell r="C46">
            <v>21442.289000000001</v>
          </cell>
          <cell r="D46">
            <v>24772.7</v>
          </cell>
          <cell r="E46">
            <v>31516.885999999999</v>
          </cell>
          <cell r="F46">
            <v>31035.050999999999</v>
          </cell>
          <cell r="G46">
            <v>27983.25</v>
          </cell>
          <cell r="H46">
            <v>27493.97</v>
          </cell>
          <cell r="I46">
            <v>26836.47</v>
          </cell>
          <cell r="J46">
            <v>29603.906999999999</v>
          </cell>
          <cell r="K46">
            <v>30195.985140000001</v>
          </cell>
          <cell r="L46">
            <v>31403.8245456</v>
          </cell>
          <cell r="M46">
            <v>32659.977527424002</v>
          </cell>
          <cell r="O46" t="str">
            <v>Cost/Income</v>
          </cell>
          <cell r="P46">
            <v>47.539268416686731</v>
          </cell>
          <cell r="Q46">
            <v>32.539415173157252</v>
          </cell>
          <cell r="R46">
            <v>37.860382542799243</v>
          </cell>
          <cell r="S46">
            <v>37.9</v>
          </cell>
          <cell r="T46">
            <v>41.552268258216507</v>
          </cell>
          <cell r="U46">
            <v>48.052356414638538</v>
          </cell>
          <cell r="V46">
            <v>38.667878426829766</v>
          </cell>
          <cell r="W46">
            <v>39.296565728389652</v>
          </cell>
          <cell r="X46">
            <v>41.122758466295529</v>
          </cell>
          <cell r="Y46">
            <v>40.134204886596919</v>
          </cell>
          <cell r="Z46">
            <v>39.106398169254497</v>
          </cell>
        </row>
        <row r="47">
          <cell r="B47" t="str">
            <v>Certificates of Deposits</v>
          </cell>
          <cell r="C47">
            <v>62.791999999997643</v>
          </cell>
          <cell r="D47">
            <v>566.82499999999709</v>
          </cell>
          <cell r="E47">
            <v>367.52400000000489</v>
          </cell>
          <cell r="F47">
            <v>2184.1050000000032</v>
          </cell>
          <cell r="G47">
            <v>3327.7129999999961</v>
          </cell>
          <cell r="H47">
            <v>2987.2459999999992</v>
          </cell>
          <cell r="I47">
            <v>3971.6579999999958</v>
          </cell>
          <cell r="J47">
            <v>5571.4760000000024</v>
          </cell>
          <cell r="K47">
            <v>7242.9188000000031</v>
          </cell>
          <cell r="L47">
            <v>8546.6441840000025</v>
          </cell>
          <cell r="M47">
            <v>9572.2414860800036</v>
          </cell>
          <cell r="O47" t="str">
            <v>Expenses/Avg Assets</v>
          </cell>
          <cell r="P47">
            <v>1.2165157423987281</v>
          </cell>
          <cell r="Q47">
            <v>1.0601335931526161</v>
          </cell>
          <cell r="R47">
            <v>1.1306287287203314</v>
          </cell>
          <cell r="S47">
            <v>1.1680355567131651</v>
          </cell>
          <cell r="T47">
            <v>1.4547445162749715</v>
          </cell>
          <cell r="U47">
            <v>1.672322485841337</v>
          </cell>
          <cell r="V47">
            <v>1.6538028232272173</v>
          </cell>
          <cell r="W47">
            <v>1.5178430714886746</v>
          </cell>
          <cell r="X47">
            <v>1.4071757434521734</v>
          </cell>
          <cell r="Y47">
            <v>1.3271823028466816</v>
          </cell>
          <cell r="Z47">
            <v>1.2845814807857585</v>
          </cell>
        </row>
        <row r="48">
          <cell r="B48" t="str">
            <v>Other Interest Bearing Liability</v>
          </cell>
          <cell r="C48">
            <v>9181.3920000000035</v>
          </cell>
          <cell r="D48">
            <v>8357.7680000000037</v>
          </cell>
          <cell r="E48">
            <v>9534.3839999999982</v>
          </cell>
          <cell r="F48">
            <v>10342.241000000002</v>
          </cell>
          <cell r="G48">
            <v>12714.219000000005</v>
          </cell>
          <cell r="H48">
            <v>12671.106</v>
          </cell>
          <cell r="I48">
            <v>13874.025999999998</v>
          </cell>
          <cell r="J48">
            <v>17405.954000000005</v>
          </cell>
          <cell r="K48">
            <v>19560.109398707296</v>
          </cell>
          <cell r="L48">
            <v>24988.28810153294</v>
          </cell>
          <cell r="M48">
            <v>27950.067377516527</v>
          </cell>
        </row>
        <row r="49">
          <cell r="B49" t="str">
            <v>EOP Shareholders' Equity</v>
          </cell>
          <cell r="C49">
            <v>1412.989</v>
          </cell>
          <cell r="D49">
            <v>1674.8879999999999</v>
          </cell>
          <cell r="E49">
            <v>1845.7809999999999</v>
          </cell>
          <cell r="F49">
            <v>2951.8639999999996</v>
          </cell>
          <cell r="G49">
            <v>2929.3900000000003</v>
          </cell>
          <cell r="H49">
            <v>5657.6689999999999</v>
          </cell>
          <cell r="I49">
            <v>6379.165</v>
          </cell>
          <cell r="J49">
            <v>6650.799</v>
          </cell>
          <cell r="K49">
            <v>7263.3943890685905</v>
          </cell>
          <cell r="L49">
            <v>7726.8543031032614</v>
          </cell>
          <cell r="M49">
            <v>8261.9870225237009</v>
          </cell>
          <cell r="O49" t="str">
            <v>Rev Per Employee</v>
          </cell>
          <cell r="P49">
            <v>5.6577008477997584E-2</v>
          </cell>
          <cell r="Q49">
            <v>8.0669366850453381E-2</v>
          </cell>
          <cell r="R49">
            <v>0.1320195453227877</v>
          </cell>
          <cell r="S49">
            <v>0.32132442464736455</v>
          </cell>
          <cell r="T49">
            <v>0.40746853278226569</v>
          </cell>
          <cell r="U49">
            <v>0.41451445283018856</v>
          </cell>
          <cell r="V49">
            <v>0.53015007475568554</v>
          </cell>
          <cell r="W49">
            <v>0.52105806911293195</v>
          </cell>
          <cell r="X49">
            <v>0.51401463749688314</v>
          </cell>
          <cell r="Y49">
            <v>0.54561787096813641</v>
          </cell>
          <cell r="Z49">
            <v>0.58795246723686623</v>
          </cell>
        </row>
        <row r="50">
          <cell r="O50" t="str">
            <v>Exp Per Employee</v>
          </cell>
          <cell r="P50">
            <v>2.6896295922486879E-2</v>
          </cell>
          <cell r="Q50">
            <v>2.6249340197026315E-2</v>
          </cell>
          <cell r="R50">
            <v>4.9983104890471648E-2</v>
          </cell>
          <cell r="S50">
            <v>0.1302061989606533</v>
          </cell>
          <cell r="T50">
            <v>0.16931241780950593</v>
          </cell>
          <cell r="U50">
            <v>0.19918396226415094</v>
          </cell>
          <cell r="V50">
            <v>0.20499778638627561</v>
          </cell>
          <cell r="W50">
            <v>0.20475792661204131</v>
          </cell>
          <cell r="X50">
            <v>0.21137699785924777</v>
          </cell>
          <cell r="Y50">
            <v>0.21897939423223989</v>
          </cell>
          <cell r="Z50">
            <v>0.22992703288360447</v>
          </cell>
        </row>
        <row r="51">
          <cell r="B51" t="str">
            <v>Avg Loans</v>
          </cell>
          <cell r="C51">
            <v>25861.211499999998</v>
          </cell>
          <cell r="D51">
            <v>28287.057000000001</v>
          </cell>
          <cell r="E51">
            <v>31655.17</v>
          </cell>
          <cell r="F51">
            <v>37265.566500000001</v>
          </cell>
          <cell r="G51">
            <v>40240.657000000007</v>
          </cell>
          <cell r="H51">
            <v>40834.318499999994</v>
          </cell>
          <cell r="I51">
            <v>43754.866499999996</v>
          </cell>
          <cell r="J51">
            <v>50412.335999999996</v>
          </cell>
          <cell r="K51">
            <v>57912.277815000001</v>
          </cell>
          <cell r="L51">
            <v>64172.532951350004</v>
          </cell>
          <cell r="M51">
            <v>70547.411529979639</v>
          </cell>
          <cell r="O51" t="str">
            <v>Rev Per Branch</v>
          </cell>
          <cell r="P51">
            <v>0.98215505913272017</v>
          </cell>
          <cell r="Q51">
            <v>1.3528203330411921</v>
          </cell>
          <cell r="R51">
            <v>2.2870444763271163</v>
          </cell>
          <cell r="S51">
            <v>6.533192452830189</v>
          </cell>
          <cell r="T51">
            <v>8.1234269662921363</v>
          </cell>
          <cell r="U51">
            <v>7.9454849909584064</v>
          </cell>
          <cell r="V51">
            <v>9.8760946915827201</v>
          </cell>
          <cell r="W51">
            <v>9.6224342105263165</v>
          </cell>
          <cell r="X51">
            <v>9.4137167905679178</v>
          </cell>
          <cell r="Y51">
            <v>9.9925016497177293</v>
          </cell>
          <cell r="Z51">
            <v>10.767821787793119</v>
          </cell>
        </row>
        <row r="52">
          <cell r="B52" t="str">
            <v>Avg Total Assets</v>
          </cell>
          <cell r="C52">
            <v>43811.763500000001</v>
          </cell>
          <cell r="D52">
            <v>47377.802499999998</v>
          </cell>
          <cell r="E52">
            <v>53379.237999999998</v>
          </cell>
          <cell r="F52">
            <v>60062.469499999999</v>
          </cell>
          <cell r="G52">
            <v>61952.459000000003</v>
          </cell>
          <cell r="H52">
            <v>63126.281499999997</v>
          </cell>
          <cell r="I52">
            <v>67196.22099999999</v>
          </cell>
          <cell r="J52">
            <v>75733.191500000001</v>
          </cell>
          <cell r="K52">
            <v>85832.076866580261</v>
          </cell>
          <cell r="L52">
            <v>94278.552084307375</v>
          </cell>
          <cell r="M52">
            <v>102274.79420715944</v>
          </cell>
          <cell r="O52" t="str">
            <v>Exp Per Branch</v>
          </cell>
          <cell r="P52">
            <v>0.4669093298291721</v>
          </cell>
          <cell r="Q52">
            <v>0.44019982471516217</v>
          </cell>
          <cell r="R52">
            <v>0.86588378766140595</v>
          </cell>
          <cell r="S52">
            <v>2.6473622641509431</v>
          </cell>
          <cell r="T52">
            <v>3.3754681647940075</v>
          </cell>
          <cell r="U52">
            <v>3.817992766726944</v>
          </cell>
          <cell r="V52">
            <v>3.8188762886597942</v>
          </cell>
          <cell r="W52">
            <v>3.7812861842105261</v>
          </cell>
          <cell r="X52">
            <v>3.8711800184863514</v>
          </cell>
          <cell r="Y52">
            <v>4.0104110853942911</v>
          </cell>
          <cell r="Z52">
            <v>4.2109072624901156</v>
          </cell>
        </row>
        <row r="53">
          <cell r="B53" t="str">
            <v>Avg Total Deposits</v>
          </cell>
          <cell r="C53">
            <v>28434.497499999998</v>
          </cell>
          <cell r="D53">
            <v>31820.137999999999</v>
          </cell>
          <cell r="E53">
            <v>36397.792000000001</v>
          </cell>
          <cell r="F53">
            <v>40853.684999999998</v>
          </cell>
          <cell r="G53">
            <v>40449.5245</v>
          </cell>
          <cell r="H53">
            <v>38205.835999999996</v>
          </cell>
          <cell r="I53">
            <v>38249.619500000001</v>
          </cell>
          <cell r="J53">
            <v>41460.361000000004</v>
          </cell>
          <cell r="K53">
            <v>45655.307549999998</v>
          </cell>
          <cell r="L53">
            <v>48229.8136964</v>
          </cell>
          <cell r="M53">
            <v>50817.173780384008</v>
          </cell>
          <cell r="O53" t="str">
            <v>Net Profit Per Branch</v>
          </cell>
          <cell r="P53">
            <v>-0.35366009636443269</v>
          </cell>
          <cell r="Q53">
            <v>0.19504557405784401</v>
          </cell>
          <cell r="R53">
            <v>0.16212769010043068</v>
          </cell>
          <cell r="S53">
            <v>-0.80685660377358415</v>
          </cell>
          <cell r="T53">
            <v>1.9553071161048707</v>
          </cell>
          <cell r="U53">
            <v>6.9776745027124747</v>
          </cell>
          <cell r="V53">
            <v>3.4576193450584163</v>
          </cell>
          <cell r="W53">
            <v>3.1610032894736846</v>
          </cell>
          <cell r="X53">
            <v>3.3503762470147138</v>
          </cell>
          <cell r="Y53">
            <v>3.5524575001111258</v>
          </cell>
          <cell r="Z53">
            <v>3.7821780301937133</v>
          </cell>
        </row>
        <row r="54">
          <cell r="B54" t="str">
            <v>Avg Shareholders' Equity</v>
          </cell>
          <cell r="D54">
            <v>1543.9385</v>
          </cell>
          <cell r="E54">
            <v>1760.3344999999999</v>
          </cell>
          <cell r="F54">
            <v>2398.8224999999998</v>
          </cell>
          <cell r="G54">
            <v>2940.627</v>
          </cell>
          <cell r="H54">
            <v>4293.5295000000006</v>
          </cell>
          <cell r="I54">
            <v>6018.4169999999995</v>
          </cell>
          <cell r="J54">
            <v>6514.982</v>
          </cell>
          <cell r="K54">
            <v>6957.0966945342952</v>
          </cell>
          <cell r="L54">
            <v>7495.1243460859259</v>
          </cell>
          <cell r="M54">
            <v>7994.4206628134816</v>
          </cell>
        </row>
        <row r="55">
          <cell r="B55" t="str">
            <v>Avg Equity/Avg Assets (%)</v>
          </cell>
          <cell r="C55">
            <v>3.2875428536447751</v>
          </cell>
          <cell r="D55">
            <v>3.2587803117293168</v>
          </cell>
          <cell r="E55">
            <v>3.2977887395095449</v>
          </cell>
          <cell r="F55">
            <v>3.9938792393476259</v>
          </cell>
          <cell r="G55">
            <v>4.7465864107185798</v>
          </cell>
          <cell r="H55">
            <v>6.8014928140508326</v>
          </cell>
          <cell r="I55">
            <v>8.9564813473662461</v>
          </cell>
          <cell r="J55">
            <v>8.6025451601362928</v>
          </cell>
          <cell r="K55">
            <v>8.1054740238298066</v>
          </cell>
          <cell r="L55">
            <v>7.9499782085998811</v>
          </cell>
          <cell r="M55">
            <v>7.8166088964409335</v>
          </cell>
          <cell r="O55" t="str">
            <v>Net Interest Margin Analysis (%)</v>
          </cell>
        </row>
        <row r="56">
          <cell r="B56" t="str">
            <v>Avg EA/Avg Assets (%)</v>
          </cell>
          <cell r="C56">
            <v>83.796444304279134</v>
          </cell>
          <cell r="D56">
            <v>83.61745777466146</v>
          </cell>
          <cell r="E56">
            <v>78.980934497416371</v>
          </cell>
          <cell r="F56">
            <v>80.761254746610106</v>
          </cell>
          <cell r="G56">
            <v>84.601302306660671</v>
          </cell>
          <cell r="H56">
            <v>80.890468653044309</v>
          </cell>
          <cell r="I56">
            <v>78.450380416482062</v>
          </cell>
          <cell r="J56">
            <v>77.089427823730361</v>
          </cell>
          <cell r="K56">
            <v>78.432977166613639</v>
          </cell>
          <cell r="L56">
            <v>77.369266791136468</v>
          </cell>
          <cell r="M56">
            <v>77.845337044641383</v>
          </cell>
          <cell r="O56" t="str">
            <v>Int Income/Avg EA</v>
          </cell>
          <cell r="P56">
            <v>8.4745578505530794</v>
          </cell>
          <cell r="Q56">
            <v>7.471149239927974</v>
          </cell>
          <cell r="R56">
            <v>6.1475867991640616</v>
          </cell>
          <cell r="S56">
            <v>5.655518714292417</v>
          </cell>
          <cell r="T56">
            <v>6.0519203000513961</v>
          </cell>
          <cell r="U56">
            <v>6.2765934281208029</v>
          </cell>
          <cell r="V56">
            <v>6.7143272389239854</v>
          </cell>
          <cell r="W56">
            <v>6.847465919627262</v>
          </cell>
          <cell r="X56">
            <v>6.9734438723616927</v>
          </cell>
          <cell r="Y56">
            <v>6.9264383358071431</v>
          </cell>
          <cell r="Z56">
            <v>6.9832119417846119</v>
          </cell>
        </row>
        <row r="57">
          <cell r="B57" t="str">
            <v>Avg Loans/Avg EA (%)</v>
          </cell>
          <cell r="C57">
            <v>70.442139913435952</v>
          </cell>
          <cell r="D57">
            <v>71.402906908032421</v>
          </cell>
          <cell r="E57">
            <v>75.084451468154668</v>
          </cell>
          <cell r="F57">
            <v>76.824808331562465</v>
          </cell>
          <cell r="G57">
            <v>76.776704237150355</v>
          </cell>
          <cell r="H57">
            <v>79.968279550959267</v>
          </cell>
          <cell r="I57">
            <v>83.001599087451964</v>
          </cell>
          <cell r="J57">
            <v>86.348687557341876</v>
          </cell>
          <cell r="K57">
            <v>86.024533362144794</v>
          </cell>
          <cell r="L57">
            <v>87.976726092561279</v>
          </cell>
          <cell r="M57">
            <v>88.609414307052916</v>
          </cell>
          <cell r="O57" t="str">
            <v>Int Exp/Avg Int Bearing Liab.</v>
          </cell>
          <cell r="P57" t="e">
            <v>#DIV/0!</v>
          </cell>
          <cell r="Q57" t="e">
            <v>#DIV/0!</v>
          </cell>
          <cell r="R57">
            <v>3.8461260756095093</v>
          </cell>
          <cell r="S57">
            <v>3.3987363606887526</v>
          </cell>
          <cell r="T57">
            <v>3.1862653599176936</v>
          </cell>
          <cell r="U57">
            <v>3.0250875783727933</v>
          </cell>
          <cell r="V57">
            <v>3.4324511330288514</v>
          </cell>
          <cell r="W57">
            <v>3.8105926627199742</v>
          </cell>
          <cell r="X57">
            <v>4.118825109340853</v>
          </cell>
          <cell r="Y57">
            <v>4.0721422890351553</v>
          </cell>
          <cell r="Z57">
            <v>4.143731085616758</v>
          </cell>
        </row>
        <row r="58">
          <cell r="O58" t="str">
            <v xml:space="preserve">Net Interest Spread </v>
          </cell>
          <cell r="P58">
            <v>0</v>
          </cell>
          <cell r="Q58">
            <v>0</v>
          </cell>
          <cell r="R58">
            <v>2.3014607235545519</v>
          </cell>
          <cell r="S58">
            <v>2.2567823536036649</v>
          </cell>
          <cell r="T58">
            <v>2.865654940133703</v>
          </cell>
          <cell r="U58">
            <v>3.2515058497480092</v>
          </cell>
          <cell r="V58">
            <v>3.281876105895134</v>
          </cell>
          <cell r="W58">
            <v>3.0368732569072874</v>
          </cell>
          <cell r="X58">
            <v>2.8546187630208393</v>
          </cell>
          <cell r="Y58">
            <v>2.8542960467719882</v>
          </cell>
          <cell r="Z58">
            <v>2.839480856167854</v>
          </cell>
        </row>
        <row r="59">
          <cell r="B59" t="str">
            <v>Asset Quality</v>
          </cell>
          <cell r="O59" t="str">
            <v>Contribution From Free Funds</v>
          </cell>
          <cell r="P59">
            <v>1.7274648827245072</v>
          </cell>
          <cell r="Q59">
            <v>2.4421123182349485</v>
          </cell>
          <cell r="R59">
            <v>-0.17176591583885648</v>
          </cell>
          <cell r="S59">
            <v>-0.11953486351951215</v>
          </cell>
          <cell r="T59">
            <v>-5.1063863982928837E-2</v>
          </cell>
          <cell r="U59">
            <v>-1.7619645328871503E-2</v>
          </cell>
          <cell r="V59">
            <v>0.15970829826263389</v>
          </cell>
          <cell r="W59">
            <v>0.18105497625330536</v>
          </cell>
          <cell r="X59">
            <v>0.18940020351708142</v>
          </cell>
          <cell r="Y59">
            <v>0.10921329474468555</v>
          </cell>
          <cell r="Z59">
            <v>8.704727042215632E-2</v>
          </cell>
        </row>
        <row r="60">
          <cell r="B60" t="str">
            <v>Won billions, Year ending Dec 31</v>
          </cell>
          <cell r="C60">
            <v>2000</v>
          </cell>
          <cell r="D60">
            <v>2001</v>
          </cell>
          <cell r="E60">
            <v>2002</v>
          </cell>
          <cell r="F60">
            <v>2003</v>
          </cell>
          <cell r="G60">
            <v>2004</v>
          </cell>
          <cell r="H60">
            <v>2005</v>
          </cell>
          <cell r="I60">
            <v>2006</v>
          </cell>
          <cell r="J60">
            <v>2007</v>
          </cell>
          <cell r="K60" t="str">
            <v>2008E</v>
          </cell>
          <cell r="L60" t="str">
            <v>2009E</v>
          </cell>
          <cell r="M60" t="str">
            <v>2010E</v>
          </cell>
          <cell r="O60" t="str">
            <v>Net Interest Margin</v>
          </cell>
          <cell r="P60">
            <v>1.7274648827245072</v>
          </cell>
          <cell r="Q60">
            <v>2.4421123182349485</v>
          </cell>
          <cell r="R60">
            <v>2.1296948077156954</v>
          </cell>
          <cell r="S60">
            <v>2.1372474900841527</v>
          </cell>
          <cell r="T60">
            <v>2.8145910761507742</v>
          </cell>
          <cell r="U60">
            <v>3.2338862044191377</v>
          </cell>
          <cell r="V60">
            <v>3.4415844041577679</v>
          </cell>
          <cell r="W60">
            <v>3.2179282331605927</v>
          </cell>
          <cell r="X60">
            <v>3.0440189665379207</v>
          </cell>
          <cell r="Y60">
            <v>2.9635093415166738</v>
          </cell>
          <cell r="Z60">
            <v>2.9265281265900103</v>
          </cell>
        </row>
        <row r="61">
          <cell r="B61" t="str">
            <v>Non-performing Loans (NPL)</v>
          </cell>
          <cell r="C61">
            <v>2621.0609999999997</v>
          </cell>
          <cell r="D61">
            <v>1188</v>
          </cell>
          <cell r="E61">
            <v>1117.3620000000001</v>
          </cell>
          <cell r="F61">
            <v>1080.202</v>
          </cell>
          <cell r="G61">
            <v>754.83500000000004</v>
          </cell>
          <cell r="H61">
            <v>389.233</v>
          </cell>
          <cell r="I61">
            <v>299.39999999999998</v>
          </cell>
          <cell r="J61">
            <v>360.3</v>
          </cell>
          <cell r="K61">
            <v>524.89139160000002</v>
          </cell>
          <cell r="L61">
            <v>651.06128652000007</v>
          </cell>
          <cell r="M61">
            <v>797.02930309680005</v>
          </cell>
        </row>
        <row r="62">
          <cell r="B62" t="str">
            <v>Gross NPL Ratio (%)</v>
          </cell>
          <cell r="C62">
            <v>9.6067267660159672</v>
          </cell>
          <cell r="D62">
            <v>3.5681033188166391</v>
          </cell>
          <cell r="E62">
            <v>2.8516664708748412</v>
          </cell>
          <cell r="F62">
            <v>2.5917830073643984</v>
          </cell>
          <cell r="G62">
            <v>1.8176115697603716</v>
          </cell>
          <cell r="H62">
            <v>0.89529316295070216</v>
          </cell>
          <cell r="I62">
            <v>0.61557693375249034</v>
          </cell>
          <cell r="J62">
            <v>0.61356902012874226</v>
          </cell>
          <cell r="K62">
            <v>0.8052776260474227</v>
          </cell>
          <cell r="L62">
            <v>0.90804081414053817</v>
          </cell>
          <cell r="M62">
            <v>1.0105669735114473</v>
          </cell>
          <cell r="O62" t="str">
            <v>Liquidity (%)</v>
          </cell>
        </row>
        <row r="63">
          <cell r="B63" t="str">
            <v>Loan Loss Reserve (LLR)</v>
          </cell>
          <cell r="C63">
            <v>1843.229</v>
          </cell>
          <cell r="D63">
            <v>987.57899999999995</v>
          </cell>
          <cell r="E63">
            <v>780.03599999999994</v>
          </cell>
          <cell r="F63">
            <v>885.29600000000005</v>
          </cell>
          <cell r="G63">
            <v>821.41100000000006</v>
          </cell>
          <cell r="H63">
            <v>612.08000000000004</v>
          </cell>
          <cell r="I63">
            <v>616.80770000000007</v>
          </cell>
          <cell r="J63">
            <v>733.08</v>
          </cell>
          <cell r="K63">
            <v>997.98632329199995</v>
          </cell>
          <cell r="L63">
            <v>1253.039100768</v>
          </cell>
          <cell r="M63">
            <v>1548.6860982810001</v>
          </cell>
          <cell r="O63" t="str">
            <v>Avg Loans/Avg EA</v>
          </cell>
          <cell r="P63">
            <v>70.442139913435952</v>
          </cell>
          <cell r="Q63">
            <v>71.402906908032421</v>
          </cell>
          <cell r="R63">
            <v>75.084451468154668</v>
          </cell>
          <cell r="S63">
            <v>76.824808331562465</v>
          </cell>
          <cell r="T63">
            <v>76.776704237150355</v>
          </cell>
          <cell r="U63">
            <v>79.968279550959267</v>
          </cell>
          <cell r="V63">
            <v>83.001599087451964</v>
          </cell>
          <cell r="W63">
            <v>86.348687557341876</v>
          </cell>
          <cell r="X63">
            <v>86.024533362144794</v>
          </cell>
          <cell r="Y63">
            <v>87.976726092561279</v>
          </cell>
          <cell r="Z63">
            <v>88.609414307052916</v>
          </cell>
        </row>
        <row r="64">
          <cell r="B64" t="str">
            <v>LLR/NPL (%)</v>
          </cell>
          <cell r="C64">
            <v>70.323773464257428</v>
          </cell>
          <cell r="D64">
            <v>83.12954545454545</v>
          </cell>
          <cell r="E64">
            <v>69.810500088601529</v>
          </cell>
          <cell r="F64">
            <v>81.956522946634053</v>
          </cell>
          <cell r="G64">
            <v>108.81994078176025</v>
          </cell>
          <cell r="H64">
            <v>157.25285368917847</v>
          </cell>
          <cell r="I64">
            <v>206.01459585838347</v>
          </cell>
          <cell r="J64">
            <v>203.46378018318069</v>
          </cell>
          <cell r="K64">
            <v>190.13196620540651</v>
          </cell>
          <cell r="L64">
            <v>192.46100585486244</v>
          </cell>
          <cell r="M64">
            <v>194.30729739341973</v>
          </cell>
          <cell r="O64" t="str">
            <v>Avg Liquid Assets/AEA</v>
          </cell>
          <cell r="P64">
            <v>44.391695516810259</v>
          </cell>
          <cell r="Q64">
            <v>41.095647341887187</v>
          </cell>
          <cell r="R64">
            <v>37.264835776563451</v>
          </cell>
          <cell r="S64">
            <v>35.168443227525543</v>
          </cell>
          <cell r="T64">
            <v>34.844068003063668</v>
          </cell>
          <cell r="U64">
            <v>36.108755186472571</v>
          </cell>
          <cell r="V64">
            <v>35.368800344474288</v>
          </cell>
          <cell r="W64">
            <v>32.325551874606347</v>
          </cell>
          <cell r="X64">
            <v>28.595669421994092</v>
          </cell>
          <cell r="Y64">
            <v>27.712175950701727</v>
          </cell>
          <cell r="Z64">
            <v>26.602271394211545</v>
          </cell>
        </row>
        <row r="65">
          <cell r="B65" t="str">
            <v>LLR/Total Credit (%)</v>
          </cell>
          <cell r="C65">
            <v>3.0002086490841178</v>
          </cell>
          <cell r="D65">
            <v>0</v>
          </cell>
          <cell r="E65">
            <v>1.9907626241767011</v>
          </cell>
          <cell r="F65">
            <v>2.1241352351575657</v>
          </cell>
          <cell r="G65">
            <v>1.9779238338556597</v>
          </cell>
          <cell r="H65">
            <v>1.4078740476240861</v>
          </cell>
          <cell r="I65">
            <v>1.2681783322676217</v>
          </cell>
          <cell r="J65">
            <v>1.2483907223868396</v>
          </cell>
          <cell r="K65">
            <v>1.5310901838161857</v>
          </cell>
          <cell r="L65">
            <v>1.7476244844675619</v>
          </cell>
          <cell r="M65">
            <v>1.9636053745805688</v>
          </cell>
          <cell r="O65" t="str">
            <v>Avg Loans/Avg Deposits</v>
          </cell>
          <cell r="P65">
            <v>90.950126690299342</v>
          </cell>
          <cell r="Q65">
            <v>88.896713772894387</v>
          </cell>
          <cell r="R65">
            <v>86.97002829182604</v>
          </cell>
          <cell r="S65">
            <v>91.217148465309805</v>
          </cell>
          <cell r="T65">
            <v>99.483634226652057</v>
          </cell>
          <cell r="U65">
            <v>106.87979318133492</v>
          </cell>
          <cell r="V65">
            <v>114.39294579126467</v>
          </cell>
          <cell r="W65">
            <v>121.59164750157383</v>
          </cell>
          <cell r="X65">
            <v>126.84675872915021</v>
          </cell>
          <cell r="Y65">
            <v>133.05573468582568</v>
          </cell>
          <cell r="Z65">
            <v>138.82592494195677</v>
          </cell>
        </row>
        <row r="66">
          <cell r="O66" t="str">
            <v>Avg Loans/Avg Depo &amp; Equity</v>
          </cell>
          <cell r="P66">
            <v>120.92938482629432</v>
          </cell>
          <cell r="Q66">
            <v>114.74812437881401</v>
          </cell>
          <cell r="R66">
            <v>105.85198140352352</v>
          </cell>
          <cell r="S66">
            <v>110.66309661728859</v>
          </cell>
          <cell r="T66">
            <v>124.0090382746076</v>
          </cell>
          <cell r="U66">
            <v>127.47921037244481</v>
          </cell>
          <cell r="V66">
            <v>131.85675367651834</v>
          </cell>
          <cell r="W66">
            <v>145.13340592354368</v>
          </cell>
          <cell r="X66">
            <v>157.12676186469881</v>
          </cell>
          <cell r="Y66">
            <v>167.57405415419896</v>
          </cell>
          <cell r="Z66">
            <v>176.25254716115595</v>
          </cell>
        </row>
        <row r="67">
          <cell r="B67" t="str">
            <v>Specific Reserve</v>
          </cell>
          <cell r="C67">
            <v>117.8972</v>
          </cell>
          <cell r="D67">
            <v>147.245</v>
          </cell>
          <cell r="E67">
            <v>184.59595000000002</v>
          </cell>
          <cell r="F67">
            <v>198.82147499999999</v>
          </cell>
          <cell r="G67">
            <v>200.22189500000005</v>
          </cell>
          <cell r="H67">
            <v>213.13979500000002</v>
          </cell>
          <cell r="I67">
            <v>239.61900000000003</v>
          </cell>
          <cell r="J67">
            <v>290.04899999999998</v>
          </cell>
          <cell r="K67">
            <v>321.61832923440005</v>
          </cell>
          <cell r="L67">
            <v>353.04437059704003</v>
          </cell>
          <cell r="M67">
            <v>387.66602589642002</v>
          </cell>
          <cell r="O67" t="str">
            <v>Period-End Loans/Deposits</v>
          </cell>
          <cell r="P67">
            <v>91.467213784833135</v>
          </cell>
          <cell r="Q67">
            <v>86.59638311621471</v>
          </cell>
          <cell r="R67">
            <v>87.290067949937352</v>
          </cell>
          <cell r="S67">
            <v>94.840537135839497</v>
          </cell>
          <cell r="T67">
            <v>104.62181245827711</v>
          </cell>
          <cell r="U67">
            <v>109.16109990163511</v>
          </cell>
          <cell r="V67">
            <v>119.55951575759258</v>
          </cell>
          <cell r="W67">
            <v>123.35204497239324</v>
          </cell>
          <cell r="X67">
            <v>130.15893536142923</v>
          </cell>
          <cell r="Y67">
            <v>135.79475958299747</v>
          </cell>
          <cell r="Z67">
            <v>141.71300748216854</v>
          </cell>
        </row>
        <row r="68">
          <cell r="B68" t="str">
            <v>Specific Reserve/NPLs (%)</v>
          </cell>
          <cell r="C68">
            <v>4.4980715824622175</v>
          </cell>
          <cell r="D68">
            <v>12.39436026936027</v>
          </cell>
          <cell r="E68">
            <v>16.520693383164993</v>
          </cell>
          <cell r="F68">
            <v>18.405953238375787</v>
          </cell>
          <cell r="G68">
            <v>26.525253201030697</v>
          </cell>
          <cell r="H68">
            <v>54.758922033846055</v>
          </cell>
          <cell r="I68">
            <v>80.033066132264537</v>
          </cell>
          <cell r="J68">
            <v>80.502081598667758</v>
          </cell>
          <cell r="K68">
            <v>61.273309942086698</v>
          </cell>
          <cell r="L68">
            <v>54.225981164400686</v>
          </cell>
          <cell r="M68">
            <v>48.63886740301411</v>
          </cell>
        </row>
        <row r="69">
          <cell r="B69" t="str">
            <v>General Reserve</v>
          </cell>
          <cell r="C69">
            <v>1725.3317999999999</v>
          </cell>
          <cell r="D69">
            <v>840.33399999999995</v>
          </cell>
          <cell r="E69">
            <v>595.44004999999993</v>
          </cell>
          <cell r="F69">
            <v>686.47452500000009</v>
          </cell>
          <cell r="G69">
            <v>621.18910500000004</v>
          </cell>
          <cell r="H69">
            <v>398.94020499999999</v>
          </cell>
          <cell r="I69">
            <v>377.18870000000004</v>
          </cell>
          <cell r="J69">
            <v>443.03100000000006</v>
          </cell>
          <cell r="K69">
            <v>676.36799405759984</v>
          </cell>
          <cell r="L69">
            <v>899.99473017096</v>
          </cell>
          <cell r="M69">
            <v>1161.0200723845801</v>
          </cell>
          <cell r="O69" t="str">
            <v>Capital Information</v>
          </cell>
        </row>
        <row r="70">
          <cell r="B70" t="str">
            <v>General Reserve/NPLs (%)</v>
          </cell>
          <cell r="C70">
            <v>65.825701881795212</v>
          </cell>
          <cell r="D70">
            <v>70.735185185185173</v>
          </cell>
          <cell r="E70">
            <v>53.289806705436547</v>
          </cell>
          <cell r="F70">
            <v>63.550569708258273</v>
          </cell>
          <cell r="G70">
            <v>82.294687580729558</v>
          </cell>
          <cell r="H70">
            <v>102.4939316553324</v>
          </cell>
          <cell r="I70">
            <v>125.98152972611894</v>
          </cell>
          <cell r="J70">
            <v>122.96169858451292</v>
          </cell>
          <cell r="K70">
            <v>128.85865626331977</v>
          </cell>
          <cell r="L70">
            <v>138.23502469046173</v>
          </cell>
          <cell r="M70">
            <v>145.66842999040563</v>
          </cell>
          <cell r="O70" t="str">
            <v>Tier 1 Ratio (%)</v>
          </cell>
          <cell r="P70" t="e">
            <v>#DIV/0!</v>
          </cell>
          <cell r="Q70">
            <v>5.367077611004003</v>
          </cell>
          <cell r="R70">
            <v>4.6556598501069759</v>
          </cell>
          <cell r="S70">
            <v>4.6784596617832905</v>
          </cell>
          <cell r="T70">
            <v>5.5075599011075163</v>
          </cell>
          <cell r="U70">
            <v>9.6463214457287858</v>
          </cell>
          <cell r="V70">
            <v>9.3748642379455269</v>
          </cell>
          <cell r="W70">
            <v>8.6485598743203926</v>
          </cell>
          <cell r="X70">
            <v>8.4146158366320947</v>
          </cell>
          <cell r="Y70">
            <v>8.252325222245867</v>
          </cell>
          <cell r="Z70">
            <v>8.4057772763387391</v>
          </cell>
        </row>
        <row r="71">
          <cell r="B71" t="str">
            <v>Net Charge-offs (NCO)</v>
          </cell>
          <cell r="C71">
            <v>1255.2463950000001</v>
          </cell>
          <cell r="D71">
            <v>1785.11</v>
          </cell>
          <cell r="E71">
            <v>726.24400000000003</v>
          </cell>
          <cell r="F71">
            <v>873.15700000000004</v>
          </cell>
          <cell r="G71">
            <v>2781.9</v>
          </cell>
          <cell r="H71">
            <v>580.1</v>
          </cell>
          <cell r="I71">
            <v>336.95100000000002</v>
          </cell>
          <cell r="J71">
            <v>355.73899999999998</v>
          </cell>
          <cell r="K71">
            <v>160.8769150704</v>
          </cell>
          <cell r="L71">
            <v>244.80404920079997</v>
          </cell>
          <cell r="M71">
            <v>284.22316189385998</v>
          </cell>
          <cell r="O71" t="str">
            <v>Tier 2 Ratio (%)</v>
          </cell>
          <cell r="P71" t="e">
            <v>#DIV/0!</v>
          </cell>
          <cell r="Q71">
            <v>5.367077611004003</v>
          </cell>
          <cell r="R71">
            <v>4.655659850106975</v>
          </cell>
          <cell r="S71">
            <v>4.6784596617832905</v>
          </cell>
          <cell r="T71">
            <v>4.2753890518008522</v>
          </cell>
          <cell r="U71">
            <v>4.489837572070277</v>
          </cell>
          <cell r="V71">
            <v>3.4492742760935018</v>
          </cell>
          <cell r="W71">
            <v>2.9715967028195838</v>
          </cell>
          <cell r="X71">
            <v>3.6014756844680487</v>
          </cell>
          <cell r="Y71">
            <v>3.628440546493465</v>
          </cell>
          <cell r="Z71">
            <v>3.7922678952171851</v>
          </cell>
        </row>
        <row r="72">
          <cell r="B72" t="str">
            <v>NCO/Avg Total Credit (%)</v>
          </cell>
          <cell r="C72">
            <v>4.7598647318587313</v>
          </cell>
          <cell r="D72">
            <v>5.8935332626780204</v>
          </cell>
          <cell r="E72">
            <v>2.0040461232162863</v>
          </cell>
          <cell r="F72">
            <v>2.159656699577825</v>
          </cell>
          <cell r="G72">
            <v>6.686705149292969</v>
          </cell>
          <cell r="H72">
            <v>1.3648700426554239</v>
          </cell>
          <cell r="I72">
            <v>0.73160532121601374</v>
          </cell>
          <cell r="J72">
            <v>0.66270737607268293</v>
          </cell>
          <cell r="K72">
            <v>0.25968115338608083</v>
          </cell>
          <cell r="L72">
            <v>0.35768891430191513</v>
          </cell>
          <cell r="M72">
            <v>0.377531909627565</v>
          </cell>
          <cell r="O72" t="str">
            <v>Total CAR (%)</v>
          </cell>
          <cell r="P72" t="e">
            <v>#DIV/0!</v>
          </cell>
          <cell r="Q72">
            <v>10.734155222008006</v>
          </cell>
          <cell r="R72">
            <v>9.3113197002139501</v>
          </cell>
          <cell r="S72">
            <v>9.3569193235665811</v>
          </cell>
          <cell r="T72">
            <v>9.7829489529083684</v>
          </cell>
          <cell r="U72">
            <v>14.136159017799063</v>
          </cell>
          <cell r="V72">
            <v>12.824138514039028</v>
          </cell>
          <cell r="W72">
            <v>11.620156577139976</v>
          </cell>
          <cell r="X72">
            <v>12.016091521100144</v>
          </cell>
          <cell r="Y72">
            <v>11.880765768739332</v>
          </cell>
          <cell r="Z72">
            <v>12.198045171555924</v>
          </cell>
        </row>
        <row r="73">
          <cell r="B73" t="str">
            <v>LLPE/Avg Loans (%)</v>
          </cell>
          <cell r="C73">
            <v>4.5227579535475373</v>
          </cell>
          <cell r="D73">
            <v>3.2942486735187759</v>
          </cell>
          <cell r="E73">
            <v>1.6385980552307888</v>
          </cell>
          <cell r="F73">
            <v>2.2791817749503416</v>
          </cell>
          <cell r="G73">
            <v>2.0237045334523236</v>
          </cell>
          <cell r="H73">
            <v>0.39889143735801552</v>
          </cell>
          <cell r="I73">
            <v>0.56236333354730239</v>
          </cell>
          <cell r="J73">
            <v>0.7221704624042814</v>
          </cell>
          <cell r="K73">
            <v>0.60533609726467985</v>
          </cell>
          <cell r="L73">
            <v>0.6657568330685818</v>
          </cell>
          <cell r="M73">
            <v>0.72289537544568661</v>
          </cell>
        </row>
        <row r="152">
          <cell r="P152">
            <v>0</v>
          </cell>
        </row>
        <row r="167">
          <cell r="C167">
            <v>2891795.6310000001</v>
          </cell>
          <cell r="D167">
            <v>3078048.412</v>
          </cell>
          <cell r="E167">
            <v>4094917.1359999999</v>
          </cell>
          <cell r="F167">
            <v>4859382.1409999998</v>
          </cell>
        </row>
        <row r="171">
          <cell r="A171" t="str">
            <v>Contra Account of Guarantee Issued</v>
          </cell>
        </row>
        <row r="188">
          <cell r="O188">
            <v>2791587</v>
          </cell>
          <cell r="P188">
            <v>0</v>
          </cell>
        </row>
        <row r="192">
          <cell r="O192">
            <v>2348914.6860000002</v>
          </cell>
        </row>
        <row r="203">
          <cell r="C203">
            <v>331599</v>
          </cell>
          <cell r="D203">
            <v>316714</v>
          </cell>
          <cell r="E203">
            <v>620630</v>
          </cell>
          <cell r="F203">
            <v>1055526</v>
          </cell>
        </row>
        <row r="207">
          <cell r="A207" t="str">
            <v xml:space="preserve">    Guarantee Payment</v>
          </cell>
        </row>
      </sheetData>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sk-Reward_View_Chart"/>
      <sheetName val="Bear_to_Bull_Chart"/>
      <sheetName val="Bear_to_Bull_Data"/>
      <sheetName val="Comparative_Risk-Reward_Chart"/>
      <sheetName val="Comparative_Risk-Reward_Data"/>
      <sheetName val="Value_of_Growth_Chart"/>
      <sheetName val="Value_of_Growth_Data"/>
      <sheetName val="Ace-Out"/>
      <sheetName val="Sheet1"/>
      <sheetName val="RI Valuation"/>
      <sheetName val="Annual"/>
      <sheetName val="US GAAP RI"/>
      <sheetName val="Summary"/>
      <sheetName val="Modelware"/>
      <sheetName val="Exhibit"/>
    </sheetNames>
    <sheetDataSet>
      <sheetData sheetId="0" refreshError="1">
        <row r="26">
          <cell r="F26">
            <v>26000</v>
          </cell>
        </row>
        <row r="27">
          <cell r="F27">
            <v>33000</v>
          </cell>
        </row>
        <row r="28">
          <cell r="F28">
            <v>13000</v>
          </cell>
        </row>
      </sheetData>
      <sheetData sheetId="1" refreshError="1"/>
      <sheetData sheetId="2"/>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cell r="BA1" t="str">
            <v>.</v>
          </cell>
        </row>
        <row r="2">
          <cell r="BA2" t="str">
            <v>.</v>
          </cell>
        </row>
        <row r="3">
          <cell r="BA3" t="str">
            <v>.</v>
          </cell>
        </row>
        <row r="4">
          <cell r="BA4" t="str">
            <v>.</v>
          </cell>
        </row>
        <row r="5">
          <cell r="C5" t="str">
            <v>Define value axis here:</v>
          </cell>
        </row>
        <row r="6">
          <cell r="C6" t="str">
            <v>Bristol-Myers Squibb 2010E–2015 margins projections</v>
          </cell>
        </row>
        <row r="10">
          <cell r="C10" t="str">
            <v>Input your data here:</v>
          </cell>
          <cell r="BA10" t="str">
            <v>.</v>
          </cell>
        </row>
        <row r="11">
          <cell r="D11">
            <v>2010</v>
          </cell>
          <cell r="E11">
            <v>2015</v>
          </cell>
          <cell r="BA11" t="str">
            <v>.</v>
          </cell>
        </row>
        <row r="12">
          <cell r="C12" t="str">
            <v>Gross margin</v>
          </cell>
          <cell r="D12">
            <v>0.72499999999999998</v>
          </cell>
          <cell r="E12">
            <v>0.68100000000000005</v>
          </cell>
        </row>
        <row r="13">
          <cell r="C13" t="str">
            <v>Operating margin</v>
          </cell>
          <cell r="D13">
            <v>0.30161955647352828</v>
          </cell>
          <cell r="E13">
            <v>0.25676950311816399</v>
          </cell>
        </row>
        <row r="14">
          <cell r="C14" t="str">
            <v>Net margin</v>
          </cell>
          <cell r="D14">
            <v>0.18869606564379282</v>
          </cell>
          <cell r="E14">
            <v>0.17772499764542135</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ngs sheet"/>
      <sheetName val="__FDSCACHE__"/>
      <sheetName val="MainCode"/>
      <sheetName val="mStartup"/>
      <sheetName val="NY UPLOAD shadow"/>
      <sheetName val="FCFF"/>
      <sheetName val="DCF Valuation"/>
      <sheetName val="Stock Options Data"/>
      <sheetName val="Calc"/>
      <sheetName val="Cash Flow"/>
      <sheetName val="Balance Sheet"/>
      <sheetName val="xbrlPreview"/>
      <sheetName val="NY UPLOAD"/>
      <sheetName val="Annual"/>
      <sheetName val="Quarterly"/>
      <sheetName val="US Epo Model"/>
      <sheetName val="Int'l Epo Model"/>
      <sheetName val="US RA Model"/>
      <sheetName val="Euro RA Model"/>
      <sheetName val="RA Total"/>
      <sheetName val="AMGN Milestones"/>
      <sheetName val="Pipeline (2)"/>
      <sheetName val="Pipeline"/>
      <sheetName val="xbrldates"/>
      <sheetName val="xbrlSettings"/>
      <sheetName val="Sheet9"/>
      <sheetName val="ACR data"/>
      <sheetName val="1217"/>
      <sheetName val="Sheet10"/>
      <sheetName val="Sheet11"/>
      <sheetName val="Sheet12"/>
      <sheetName val="Sheet13"/>
      <sheetName val="Sheet14"/>
      <sheetName val="Sheet15"/>
      <sheetName val="Sheet16"/>
      <sheetName val="Module1"/>
      <sheetName val="AMGN"/>
    </sheetNames>
    <sheetDataSet>
      <sheetData sheetId="0"/>
      <sheetData sheetId="1"/>
      <sheetData sheetId="2" refreshError="1"/>
      <sheetData sheetId="3" refreshError="1"/>
      <sheetData sheetId="4"/>
      <sheetData sheetId="5"/>
      <sheetData sheetId="6"/>
      <sheetData sheetId="7"/>
      <sheetData sheetId="8"/>
      <sheetData sheetId="9"/>
      <sheetData sheetId="10" refreshError="1">
        <row r="7">
          <cell r="K7">
            <v>689.1</v>
          </cell>
          <cell r="L7">
            <v>1851.7</v>
          </cell>
          <cell r="M7">
            <v>1339.7507282108186</v>
          </cell>
          <cell r="N7">
            <v>2039.8520056133134</v>
          </cell>
          <cell r="O7">
            <v>1588.7891864814724</v>
          </cell>
        </row>
        <row r="8">
          <cell r="K8">
            <v>1973.1</v>
          </cell>
          <cell r="L8">
            <v>2812.2</v>
          </cell>
        </row>
      </sheetData>
      <sheetData sheetId="11"/>
      <sheetData sheetId="12"/>
      <sheetData sheetId="13" refreshError="1">
        <row r="40">
          <cell r="X40">
            <v>1289.5</v>
          </cell>
          <cell r="Z40">
            <v>1285</v>
          </cell>
          <cell r="AB40">
            <v>1288.81826</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Quarterly"/>
      <sheetName val="Annual"/>
      <sheetName val="MainCode"/>
      <sheetName val="mStartup"/>
      <sheetName val="NY UPLOAD"/>
      <sheetName val="NY UPLOAD shadow"/>
      <sheetName val="Bal Sheet"/>
      <sheetName val="Cash Flow"/>
      <sheetName val="IDPH Milestones"/>
      <sheetName val="IDPH Pipeline"/>
      <sheetName val="IndexInformation"/>
      <sheetName val="IDPH"/>
      <sheetName val="Sheet1"/>
      <sheetName val=""/>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CFF"/>
      <sheetName val="DCF Valuation"/>
      <sheetName val="Quarterly"/>
      <sheetName val="NY UPLOAD shadow"/>
      <sheetName val="MS Est vs Rpt"/>
      <sheetName val="Annual"/>
      <sheetName val="NY UPLOAD"/>
      <sheetName val="Pipeline"/>
      <sheetName val="GILD Milestones "/>
      <sheetName val="Balance Sheet"/>
      <sheetName val="Calc"/>
      <sheetName val="Cash Flow"/>
      <sheetName val="Sheet5"/>
    </sheetNames>
    <sheetDataSet>
      <sheetData sheetId="0" refreshError="1"/>
      <sheetData sheetId="1" refreshError="1"/>
      <sheetData sheetId="2"/>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XXXXX"/>
      <sheetName val="주택소유"/>
      <sheetName val="부적격"/>
      <sheetName val="무주택등"/>
      <sheetName val="LIST"/>
      <sheetName val="주민번호"/>
      <sheetName val="퇴직자"/>
      <sheetName val="Sheet2"/>
      <sheetName val="Sheet3"/>
      <sheetName val="0814_5만이하"/>
      <sheetName val="Links"/>
      <sheetName val="Lead"/>
      <sheetName val="종합일지"/>
      <sheetName val="보험금"/>
      <sheetName val="5월전산시산표L4"/>
      <sheetName val="임차보증금현황04.6.30"/>
      <sheetName val="잔액원장"/>
      <sheetName val="신전산소항목시산표(5월)"/>
      <sheetName val="Value"/>
      <sheetName val="Assumptions"/>
      <sheetName val="BS"/>
      <sheetName val="FCF"/>
      <sheetName val="IS"/>
      <sheetName val="Ratios"/>
      <sheetName val="NOPLAT"/>
      <sheetName val="감가상각비"/>
      <sheetName val="전행순위"/>
      <sheetName val="카드고객추진부(850)"/>
      <sheetName val="INTERCO LOAN"/>
      <sheetName val="대환취급"/>
      <sheetName val="basic_info"/>
      <sheetName val="해외출자현황(원본틀)"/>
      <sheetName val="주택소유3"/>
      <sheetName val="39.세전이익현황"/>
      <sheetName val="sap`04.7.14"/>
      <sheetName val="forecasted_BS"/>
      <sheetName val="forecasted_IS"/>
      <sheetName val="L_200"/>
      <sheetName val="A"/>
      <sheetName val="10월판관"/>
      <sheetName val="1월"/>
      <sheetName val="Ⅱ1-0타"/>
      <sheetName val="분당임차변경"/>
      <sheetName val="Sheet1"/>
      <sheetName val="18.조달운용(말잔)"/>
      <sheetName val="전체(2012.012)"/>
      <sheetName val="전체(2012.09)"/>
      <sheetName val="US Codes"/>
      <sheetName val="산업개요"/>
      <sheetName val="지표"/>
      <sheetName val="Krw"/>
      <sheetName val="97년추정손익계산서"/>
      <sheetName val="임차보증금현황04_6_30"/>
      <sheetName val="리드코프 1월"/>
      <sheetName val="자료"/>
      <sheetName val="value driver"/>
      <sheetName val="Risk-Reward_View_Chart"/>
      <sheetName val="NKEANNL"/>
      <sheetName val="NKEQTRIN"/>
      <sheetName val="NKEBALST"/>
      <sheetName val="미수"/>
      <sheetName val="제작비예산서"/>
      <sheetName val="10K4"/>
      <sheetName val="YOEMAGUM"/>
      <sheetName val="임차보증금현황04_6_301"/>
      <sheetName val="INTERCO_LOAN"/>
      <sheetName val="sap`04_7_14"/>
      <sheetName val="39_세전이익현황"/>
      <sheetName val="US_Codes"/>
      <sheetName val="시네마입금"/>
      <sheetName val="Sheet4"/>
      <sheetName val="자산기초자료"/>
      <sheetName val="분류"/>
      <sheetName val="환율"/>
      <sheetName val="COMBINED"/>
      <sheetName val="VALSTAT"/>
      <sheetName val="의왕F사"/>
      <sheetName val="가공사"/>
      <sheetName val="G_SAP_01"/>
      <sheetName val="Template"/>
      <sheetName val="OtherKPI"/>
      <sheetName val="18_조달운용(말잔)"/>
      <sheetName val="전체(2012_012)"/>
      <sheetName val="전체(2012_09)"/>
      <sheetName val="리드코프_1월"/>
      <sheetName val="2.2. 항목 설명"/>
      <sheetName val="2.2. 항목설명2"/>
      <sheetName val="COA"/>
      <sheetName val="추진항목"/>
      <sheetName val="부채결산 Back data"/>
      <sheetName val="코드"/>
      <sheetName val="COMBO목록"/>
      <sheetName val="코드표"/>
      <sheetName val="COMBO"/>
      <sheetName val="신용등급"/>
      <sheetName val="코드표_참고"/>
      <sheetName val="_x0000_"/>
      <sheetName val="드롭"/>
      <sheetName val="pre-anal대차대조표"/>
      <sheetName val="其他"/>
      <sheetName val="工具"/>
      <sheetName val="FAB별"/>
      <sheetName val="CN304"/>
      <sheetName val="2.2. 항목설명"/>
      <sheetName val="1_시나리오"/>
      <sheetName val="연체대출"/>
      <sheetName val="주요재무비율"/>
      <sheetName val="116.세금과공과"/>
      <sheetName val="Report"/>
      <sheetName val="PL_별도"/>
      <sheetName val="기타손익관련_기초데이터"/>
      <sheetName val="이차관련_기초데이터"/>
      <sheetName val="재보_기타_월별"/>
      <sheetName val="대상계좌"/>
      <sheetName val="Dropdown"/>
      <sheetName val="(붙임1) 대상조합내역"/>
      <sheetName val="(붙임2) 조합 점검자 정보"/>
      <sheetName val="(붙임3) 조합 자체 점검결과"/>
      <sheetName val="(붙임4) 대출참여 금융회사 명세"/>
      <sheetName val="1.2 (1)"/>
      <sheetName val="생산량"/>
      <sheetName val="시산표"/>
      <sheetName val="(시트3) 금융회사코드 등"/>
      <sheetName val="임차보증금현황04_6_302"/>
      <sheetName val="INTERCO_LOAN1"/>
      <sheetName val="39_세전이익현황1"/>
      <sheetName val="sap`04_7_141"/>
      <sheetName val="18_조달운용(말잔)1"/>
      <sheetName val="전체(2012_012)1"/>
      <sheetName val="전체(2012_09)1"/>
      <sheetName val="US_Codes1"/>
      <sheetName val="리드코프_1월1"/>
      <sheetName val="2_2__항목_설명"/>
      <sheetName val="2_2__항목설명2"/>
      <sheetName val="부채결산_Back_data"/>
      <sheetName val="별첨 코드"/>
      <sheetName val="5월"/>
      <sheetName val="1-2. 예산부서"/>
      <sheetName val="임차보증금현황04_6_303"/>
      <sheetName val="INTERCO_LOAN2"/>
      <sheetName val="sap`04_7_142"/>
      <sheetName val="US_Codes2"/>
      <sheetName val="39_세전이익현황2"/>
      <sheetName val="18_조달운용(말잔)2"/>
      <sheetName val="전체(2012_012)2"/>
      <sheetName val="전체(2012_09)2"/>
      <sheetName val="리드코프_1월2"/>
      <sheetName val="2_2__항목_설명1"/>
      <sheetName val="2_2__항목설명21"/>
      <sheetName val="부채결산_Back_data1"/>
      <sheetName val="2_2__항목설명"/>
      <sheetName val="116_세금과공과"/>
      <sheetName val="(붙임1)_대상조합내역"/>
      <sheetName val="(붙임2)_조합_점검자_정보"/>
      <sheetName val="(붙임3)_조합_자체_점검결과"/>
      <sheetName val="(붙임4)_대출참여_금융회사_명세"/>
      <sheetName val="1_2_(1)"/>
      <sheetName val="별첨_코드"/>
      <sheetName val="CREDIT MODEL"/>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sheetData sheetId="82"/>
      <sheetData sheetId="83"/>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sheetData sheetId="114" refreshError="1"/>
      <sheetData sheetId="115"/>
      <sheetData sheetId="116"/>
      <sheetData sheetId="117"/>
      <sheetData sheetId="118"/>
      <sheetData sheetId="119" refreshError="1"/>
      <sheetData sheetId="120" refreshError="1"/>
      <sheetData sheetId="121" refreshError="1"/>
      <sheetData sheetId="122" refreshError="1"/>
      <sheetData sheetId="123"/>
      <sheetData sheetId="124"/>
      <sheetData sheetId="125"/>
      <sheetData sheetId="126"/>
      <sheetData sheetId="127"/>
      <sheetData sheetId="128"/>
      <sheetData sheetId="129"/>
      <sheetData sheetId="130"/>
      <sheetData sheetId="131"/>
      <sheetData sheetId="132"/>
      <sheetData sheetId="133"/>
      <sheetData sheetId="134"/>
      <sheetData sheetId="135" refreshError="1"/>
      <sheetData sheetId="136" refreshError="1"/>
      <sheetData sheetId="137" refreshError="1"/>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heetName val="BS"/>
      <sheetName val="CF"/>
      <sheetName val="Exhibit pipe1"/>
      <sheetName val="Exhibit pipe2"/>
      <sheetName val="Exhibit pipe3"/>
      <sheetName val="DCF"/>
      <sheetName val="ESO"/>
      <sheetName val="old pipe, dont use"/>
      <sheetName val="__FDSCACHE__"/>
      <sheetName val="valuation"/>
      <sheetName val="OLD dont use"/>
      <sheetName val="EQRP"/>
      <sheetName val="Valuation Model"/>
      <sheetName val="pipeline_simulation"/>
      <sheetName val="Val_drug"/>
      <sheetName val="Val_royalty"/>
    </sheetNames>
    <sheetDataSet>
      <sheetData sheetId="0" refreshError="1">
        <row r="8">
          <cell r="AE8">
            <v>0</v>
          </cell>
          <cell r="AF8">
            <v>0</v>
          </cell>
          <cell r="AG8">
            <v>0</v>
          </cell>
          <cell r="AH8">
            <v>0</v>
          </cell>
        </row>
        <row r="9">
          <cell r="U9">
            <v>29.562000000000001</v>
          </cell>
          <cell r="AB9">
            <v>24.523999999999997</v>
          </cell>
          <cell r="AI9">
            <v>22.1</v>
          </cell>
          <cell r="AP9">
            <v>12.818</v>
          </cell>
          <cell r="AQ9">
            <v>-0.42000000000000004</v>
          </cell>
          <cell r="AW9">
            <v>3.56</v>
          </cell>
          <cell r="AX9">
            <v>-0.72226556405055398</v>
          </cell>
        </row>
        <row r="10">
          <cell r="Q10">
            <v>0</v>
          </cell>
          <cell r="R10">
            <v>0</v>
          </cell>
          <cell r="T10">
            <v>0</v>
          </cell>
          <cell r="AB10">
            <v>0</v>
          </cell>
          <cell r="AE10">
            <v>0</v>
          </cell>
          <cell r="AF10">
            <v>0</v>
          </cell>
          <cell r="AG10">
            <v>0</v>
          </cell>
          <cell r="AH10">
            <v>0</v>
          </cell>
          <cell r="AI10">
            <v>0</v>
          </cell>
          <cell r="AP10">
            <v>2.5680000000000001</v>
          </cell>
          <cell r="AW10">
            <v>2.56</v>
          </cell>
        </row>
        <row r="11">
          <cell r="Q11">
            <v>0</v>
          </cell>
          <cell r="R11">
            <v>0</v>
          </cell>
          <cell r="AB11">
            <v>0</v>
          </cell>
          <cell r="AE11">
            <v>0</v>
          </cell>
          <cell r="AF11">
            <v>0</v>
          </cell>
          <cell r="AG11">
            <v>0</v>
          </cell>
          <cell r="AH11">
            <v>0</v>
          </cell>
          <cell r="AI11">
            <v>0</v>
          </cell>
          <cell r="AP11">
            <v>0</v>
          </cell>
          <cell r="AW11">
            <v>1</v>
          </cell>
        </row>
        <row r="12">
          <cell r="AB12">
            <v>0</v>
          </cell>
          <cell r="AE12">
            <v>4.6580000000000004</v>
          </cell>
          <cell r="AF12">
            <v>-7.4</v>
          </cell>
          <cell r="AG12">
            <v>-1.9</v>
          </cell>
          <cell r="AH12">
            <v>4.6580000000000004</v>
          </cell>
          <cell r="AI12">
            <v>1.6000000000000902E-2</v>
          </cell>
          <cell r="AP12">
            <v>8.25</v>
          </cell>
          <cell r="AW12">
            <v>0</v>
          </cell>
        </row>
        <row r="13">
          <cell r="I13">
            <v>36.46</v>
          </cell>
          <cell r="J13">
            <v>6.2919999999999998</v>
          </cell>
          <cell r="K13">
            <v>1.272</v>
          </cell>
          <cell r="L13">
            <v>14.827999999999999</v>
          </cell>
          <cell r="M13">
            <v>6.5389999999999997</v>
          </cell>
          <cell r="N13">
            <v>2.9660000000000002</v>
          </cell>
          <cell r="O13">
            <v>25.604999999999997</v>
          </cell>
          <cell r="P13">
            <v>-0.29772353263850804</v>
          </cell>
          <cell r="Q13">
            <v>1.9910000000000001</v>
          </cell>
          <cell r="R13">
            <v>13.9</v>
          </cell>
          <cell r="S13">
            <v>11.279</v>
          </cell>
          <cell r="T13">
            <v>2.3919999999999999</v>
          </cell>
          <cell r="U13">
            <v>29.562000000000001</v>
          </cell>
          <cell r="V13">
            <v>0.15454012888107815</v>
          </cell>
          <cell r="X13">
            <v>1.4219999999999999</v>
          </cell>
          <cell r="Y13">
            <v>14.798</v>
          </cell>
          <cell r="Z13">
            <v>7.4420000000000002</v>
          </cell>
          <cell r="AA13">
            <v>0.86199999999999999</v>
          </cell>
          <cell r="AB13">
            <v>24.523999999999997</v>
          </cell>
          <cell r="AE13">
            <v>0.64200000000000002</v>
          </cell>
          <cell r="AF13">
            <v>12.7</v>
          </cell>
          <cell r="AG13">
            <v>8.1</v>
          </cell>
          <cell r="AH13">
            <v>0.64200000000000002</v>
          </cell>
          <cell r="AI13">
            <v>22.084</v>
          </cell>
          <cell r="AP13">
            <v>2</v>
          </cell>
        </row>
        <row r="14">
          <cell r="I14">
            <v>36.46</v>
          </cell>
          <cell r="J14" t="e">
            <v>#REF!</v>
          </cell>
          <cell r="K14" t="e">
            <v>#REF!</v>
          </cell>
          <cell r="L14" t="e">
            <v>#REF!</v>
          </cell>
          <cell r="M14" t="e">
            <v>#REF!</v>
          </cell>
          <cell r="N14" t="e">
            <v>#REF!</v>
          </cell>
          <cell r="O14">
            <v>25.604999999999997</v>
          </cell>
          <cell r="P14">
            <v>-0.29772353263850804</v>
          </cell>
          <cell r="Q14">
            <v>1.9910000000000001</v>
          </cell>
          <cell r="R14" t="e">
            <v>#REF!</v>
          </cell>
          <cell r="S14">
            <v>11.279</v>
          </cell>
          <cell r="T14">
            <v>2.3919999999999999</v>
          </cell>
          <cell r="U14">
            <v>29.562000000000001</v>
          </cell>
          <cell r="V14">
            <v>0.15454012888107815</v>
          </cell>
          <cell r="X14">
            <v>1.4219999999999999</v>
          </cell>
          <cell r="Y14">
            <v>14.798</v>
          </cell>
          <cell r="Z14">
            <v>7.4420000000000002</v>
          </cell>
          <cell r="AA14">
            <v>0.86199999999999999</v>
          </cell>
          <cell r="AB14">
            <v>24.523999999999997</v>
          </cell>
          <cell r="AE14">
            <v>5.3000000000000007</v>
          </cell>
          <cell r="AF14">
            <v>5.2999999999999989</v>
          </cell>
          <cell r="AG14">
            <v>6.1999999999999993</v>
          </cell>
          <cell r="AH14">
            <v>5.3000000000000007</v>
          </cell>
          <cell r="AI14">
            <v>22.1</v>
          </cell>
          <cell r="AP14">
            <v>12.818</v>
          </cell>
          <cell r="AQ14">
            <v>-0.42000000000000004</v>
          </cell>
          <cell r="AW14">
            <v>3.56</v>
          </cell>
          <cell r="AX14">
            <v>-0.72226556405055398</v>
          </cell>
        </row>
        <row r="18">
          <cell r="AI18">
            <v>80.355000000000004</v>
          </cell>
          <cell r="AP18">
            <v>118.47600000000001</v>
          </cell>
          <cell r="AQ18">
            <v>0.47440731752846754</v>
          </cell>
          <cell r="AW18">
            <v>164.42409647979142</v>
          </cell>
          <cell r="AX18">
            <v>0.3878261966963048</v>
          </cell>
        </row>
        <row r="19">
          <cell r="AI19">
            <v>11.1</v>
          </cell>
          <cell r="AP19">
            <v>27.8</v>
          </cell>
          <cell r="AQ19">
            <v>1.5045045045045047</v>
          </cell>
          <cell r="AW19">
            <v>31.971903520208599</v>
          </cell>
          <cell r="AX19">
            <v>0.15006847194994966</v>
          </cell>
        </row>
        <row r="20">
          <cell r="I20">
            <v>40.472000000000001</v>
          </cell>
          <cell r="J20">
            <v>0.22720519118226767</v>
          </cell>
          <cell r="K20">
            <v>12.372</v>
          </cell>
          <cell r="L20">
            <v>11.697999999999999</v>
          </cell>
          <cell r="M20">
            <v>10.654</v>
          </cell>
          <cell r="N20">
            <v>11.416</v>
          </cell>
          <cell r="O20">
            <v>46.14</v>
          </cell>
          <cell r="P20">
            <v>0.14004744020557425</v>
          </cell>
          <cell r="Q20">
            <v>10.855</v>
          </cell>
          <cell r="R20">
            <v>11.5</v>
          </cell>
          <cell r="S20">
            <v>12.332000000000001</v>
          </cell>
          <cell r="T20">
            <v>12.317</v>
          </cell>
          <cell r="U20">
            <v>47.003999999999998</v>
          </cell>
          <cell r="V20">
            <v>1.8725617685305451E-2</v>
          </cell>
          <cell r="X20">
            <v>13.374000000000001</v>
          </cell>
          <cell r="Y20">
            <v>14.896000000000001</v>
          </cell>
          <cell r="Z20">
            <v>15.308</v>
          </cell>
          <cell r="AA20">
            <v>17</v>
          </cell>
          <cell r="AB20">
            <v>60.578000000000003</v>
          </cell>
          <cell r="AE20">
            <v>19.513999999999999</v>
          </cell>
          <cell r="AF20">
            <v>21.722999999999999</v>
          </cell>
          <cell r="AG20">
            <v>23.471</v>
          </cell>
          <cell r="AH20">
            <v>26.747</v>
          </cell>
          <cell r="AI20">
            <v>91.454999999999998</v>
          </cell>
          <cell r="AP20">
            <v>146.27600000000001</v>
          </cell>
          <cell r="AQ20">
            <v>0.5994314143567876</v>
          </cell>
          <cell r="AW20">
            <v>196.39600000000002</v>
          </cell>
          <cell r="AX20">
            <v>0.34263994093357764</v>
          </cell>
        </row>
        <row r="21">
          <cell r="AG21">
            <v>134.05000000000001</v>
          </cell>
          <cell r="AI21">
            <v>134.05000000000001</v>
          </cell>
        </row>
        <row r="22">
          <cell r="I22">
            <v>9.6389999999999993</v>
          </cell>
          <cell r="J22">
            <v>0.10222984562607196</v>
          </cell>
          <cell r="K22">
            <v>2.3889999999999998</v>
          </cell>
          <cell r="L22">
            <v>2.8980000000000001</v>
          </cell>
          <cell r="M22">
            <v>2.6309999999999998</v>
          </cell>
          <cell r="N22">
            <v>3.1949999999999998</v>
          </cell>
          <cell r="O22">
            <v>11.113</v>
          </cell>
          <cell r="P22">
            <v>0.15292042743023138</v>
          </cell>
          <cell r="Q22">
            <v>3.6850000000000001</v>
          </cell>
          <cell r="R22">
            <v>3.4</v>
          </cell>
          <cell r="S22">
            <v>3.4809999999999999</v>
          </cell>
          <cell r="T22">
            <v>3.8340000000000001</v>
          </cell>
          <cell r="U22">
            <v>14.399999999999999</v>
          </cell>
          <cell r="V22">
            <v>0.29577971744803366</v>
          </cell>
          <cell r="X22">
            <v>2.786</v>
          </cell>
          <cell r="Y22">
            <v>4.181</v>
          </cell>
          <cell r="Z22">
            <v>3.8690000000000002</v>
          </cell>
          <cell r="AA22">
            <v>4</v>
          </cell>
          <cell r="AB22">
            <v>14.836</v>
          </cell>
          <cell r="AE22">
            <v>6.016</v>
          </cell>
          <cell r="AF22">
            <v>6.5039999999999996</v>
          </cell>
          <cell r="AG22">
            <v>6.274</v>
          </cell>
          <cell r="AH22">
            <v>8.2889999999999997</v>
          </cell>
          <cell r="AI22">
            <v>27.082999999999998</v>
          </cell>
          <cell r="AP22">
            <v>38.713999999999999</v>
          </cell>
          <cell r="AQ22">
            <v>0.42945759332422551</v>
          </cell>
          <cell r="AW22">
            <v>51.202999999999996</v>
          </cell>
          <cell r="AX22">
            <v>0.3225964767267655</v>
          </cell>
        </row>
        <row r="23">
          <cell r="I23">
            <v>50.111000000000004</v>
          </cell>
          <cell r="J23">
            <v>0.20101140830217634</v>
          </cell>
          <cell r="K23">
            <v>14.760999999999999</v>
          </cell>
          <cell r="L23">
            <v>14.595999999999998</v>
          </cell>
          <cell r="M23">
            <v>13.285</v>
          </cell>
          <cell r="N23">
            <v>14.611000000000001</v>
          </cell>
          <cell r="O23">
            <v>57.253</v>
          </cell>
          <cell r="P23">
            <v>0.14252359761329836</v>
          </cell>
          <cell r="Q23">
            <v>14.540000000000001</v>
          </cell>
          <cell r="R23">
            <v>14.9</v>
          </cell>
          <cell r="S23">
            <v>15.813000000000001</v>
          </cell>
          <cell r="T23">
            <v>16.151</v>
          </cell>
          <cell r="U23">
            <v>61.403999999999996</v>
          </cell>
          <cell r="V23">
            <v>7.2502750947548433E-2</v>
          </cell>
          <cell r="X23">
            <v>16.16</v>
          </cell>
          <cell r="Y23">
            <v>19.077000000000002</v>
          </cell>
          <cell r="Z23">
            <v>19.177</v>
          </cell>
          <cell r="AA23">
            <v>21</v>
          </cell>
          <cell r="AB23">
            <v>75.414000000000001</v>
          </cell>
          <cell r="AE23">
            <v>25.53</v>
          </cell>
          <cell r="AF23">
            <v>28.226999999999997</v>
          </cell>
          <cell r="AG23">
            <v>163.79500000000002</v>
          </cell>
          <cell r="AH23">
            <v>35.036000000000001</v>
          </cell>
          <cell r="AI23">
            <v>252.58800000000002</v>
          </cell>
          <cell r="AP23">
            <v>184.99</v>
          </cell>
          <cell r="AQ23">
            <v>-0.26762158138945635</v>
          </cell>
          <cell r="AW23">
            <v>247.59900000000002</v>
          </cell>
          <cell r="AX23">
            <v>0.33844532136872263</v>
          </cell>
        </row>
        <row r="24">
          <cell r="I24">
            <v>-13.651000000000003</v>
          </cell>
          <cell r="J24" t="e">
            <v>#REF!</v>
          </cell>
          <cell r="K24" t="e">
            <v>#REF!</v>
          </cell>
          <cell r="L24" t="e">
            <v>#REF!</v>
          </cell>
          <cell r="M24" t="e">
            <v>#REF!</v>
          </cell>
          <cell r="N24" t="e">
            <v>#REF!</v>
          </cell>
          <cell r="O24" t="e">
            <v>#REF!</v>
          </cell>
          <cell r="P24" t="e">
            <v>#REF!</v>
          </cell>
          <cell r="Q24">
            <v>-12.549000000000001</v>
          </cell>
          <cell r="R24" t="e">
            <v>#REF!</v>
          </cell>
          <cell r="S24">
            <v>-4.5340000000000007</v>
          </cell>
          <cell r="T24">
            <v>-13.759</v>
          </cell>
          <cell r="U24">
            <v>-31.841999999999995</v>
          </cell>
          <cell r="X24">
            <v>-14.738</v>
          </cell>
          <cell r="Y24">
            <v>-4.2790000000000017</v>
          </cell>
          <cell r="Z24">
            <v>-11.734999999999999</v>
          </cell>
          <cell r="AA24">
            <v>-20.138000000000002</v>
          </cell>
          <cell r="AB24">
            <v>-50.89</v>
          </cell>
          <cell r="AE24">
            <v>-20.23</v>
          </cell>
          <cell r="AF24">
            <v>-22.927</v>
          </cell>
          <cell r="AG24">
            <v>-157.59500000000003</v>
          </cell>
          <cell r="AH24">
            <v>-29.736000000000001</v>
          </cell>
          <cell r="AI24">
            <v>-230.48800000000003</v>
          </cell>
          <cell r="AP24">
            <v>-172.172</v>
          </cell>
          <cell r="AQ24">
            <v>-0.25301100274200838</v>
          </cell>
          <cell r="AW24">
            <v>-244.03900000000002</v>
          </cell>
          <cell r="AX24">
            <v>0.41741398136746977</v>
          </cell>
        </row>
        <row r="25">
          <cell r="I25">
            <v>6.0919999999999996</v>
          </cell>
          <cell r="J25">
            <v>0.52109862671660423</v>
          </cell>
          <cell r="K25">
            <v>1.448</v>
          </cell>
          <cell r="L25">
            <v>2.8860000000000001</v>
          </cell>
          <cell r="M25">
            <v>3.0070000000000001</v>
          </cell>
          <cell r="N25">
            <v>3.1579999999999999</v>
          </cell>
          <cell r="O25">
            <v>10.499999999999998</v>
          </cell>
          <cell r="P25">
            <v>0.72357189757058427</v>
          </cell>
          <cell r="Q25">
            <v>2.8159999999999998</v>
          </cell>
          <cell r="R25">
            <v>2.8</v>
          </cell>
          <cell r="S25">
            <v>2.609</v>
          </cell>
          <cell r="T25">
            <v>2.8380000000000001</v>
          </cell>
          <cell r="U25">
            <v>11.062999999999999</v>
          </cell>
          <cell r="V25">
            <v>5.3619047619047677E-2</v>
          </cell>
          <cell r="X25">
            <v>2.4849999999999999</v>
          </cell>
          <cell r="Y25">
            <v>2.2559999999999998</v>
          </cell>
          <cell r="Z25">
            <v>2.0219999999999998</v>
          </cell>
          <cell r="AA25">
            <v>2.2000000000000002</v>
          </cell>
          <cell r="AB25">
            <v>8.963000000000001</v>
          </cell>
          <cell r="AE25">
            <v>6.8079999999999998</v>
          </cell>
          <cell r="AF25">
            <v>6.8170000000000002</v>
          </cell>
          <cell r="AG25">
            <v>8.6189999999999998</v>
          </cell>
          <cell r="AH25">
            <v>17.899999999999999</v>
          </cell>
          <cell r="AI25">
            <v>40.143999999999998</v>
          </cell>
          <cell r="AP25">
            <v>105.828</v>
          </cell>
          <cell r="AQ25">
            <v>1.636209645277003</v>
          </cell>
          <cell r="AW25">
            <v>82.072508223111043</v>
          </cell>
          <cell r="AX25">
            <v>-0.22447265163178898</v>
          </cell>
        </row>
        <row r="26">
          <cell r="AP26">
            <v>-24.6</v>
          </cell>
          <cell r="AW26">
            <v>-23.763500000000001</v>
          </cell>
        </row>
        <row r="27">
          <cell r="U27">
            <v>-2.226</v>
          </cell>
          <cell r="AB27">
            <v>0</v>
          </cell>
          <cell r="AI27">
            <v>-44.957000000000001</v>
          </cell>
          <cell r="AP27">
            <v>-26.207999999999998</v>
          </cell>
        </row>
        <row r="28">
          <cell r="R28">
            <v>-0.4</v>
          </cell>
          <cell r="S28">
            <v>-0.20200000000000001</v>
          </cell>
          <cell r="T28">
            <v>-1.6240000000000001</v>
          </cell>
          <cell r="U28">
            <v>-2.226</v>
          </cell>
        </row>
        <row r="29">
          <cell r="AP29">
            <v>-22.314</v>
          </cell>
        </row>
        <row r="30">
          <cell r="AH30">
            <v>5.8609999999999998</v>
          </cell>
          <cell r="AI30">
            <v>5.8609999999999998</v>
          </cell>
        </row>
        <row r="31">
          <cell r="AE31">
            <v>-50.817999999999998</v>
          </cell>
          <cell r="AI31">
            <v>-50.817999999999998</v>
          </cell>
          <cell r="AP31">
            <v>-3.8940000000000001</v>
          </cell>
        </row>
        <row r="32">
          <cell r="I32">
            <v>-7.5590000000000037</v>
          </cell>
          <cell r="J32" t="e">
            <v>#REF!</v>
          </cell>
          <cell r="K32" t="e">
            <v>#REF!</v>
          </cell>
          <cell r="L32" t="e">
            <v>#REF!</v>
          </cell>
          <cell r="M32" t="e">
            <v>#REF!</v>
          </cell>
          <cell r="N32" t="e">
            <v>#REF!</v>
          </cell>
          <cell r="O32" t="e">
            <v>#REF!</v>
          </cell>
          <cell r="P32" t="e">
            <v>#REF!</v>
          </cell>
          <cell r="Q32">
            <v>-9.7330000000000005</v>
          </cell>
          <cell r="R32" t="e">
            <v>#REF!</v>
          </cell>
          <cell r="S32">
            <v>-2.1270000000000007</v>
          </cell>
          <cell r="T32">
            <v>-12.545</v>
          </cell>
          <cell r="U32">
            <v>-23.004999999999995</v>
          </cell>
          <cell r="X32">
            <v>-12.253</v>
          </cell>
          <cell r="Y32">
            <v>-2.0230000000000019</v>
          </cell>
          <cell r="Z32">
            <v>-9.7129999999999992</v>
          </cell>
          <cell r="AA32">
            <v>-17.938000000000002</v>
          </cell>
          <cell r="AB32">
            <v>-41.927</v>
          </cell>
          <cell r="AE32">
            <v>-64.239999999999995</v>
          </cell>
          <cell r="AF32">
            <v>-16.11</v>
          </cell>
          <cell r="AG32">
            <v>-148.97600000000003</v>
          </cell>
          <cell r="AH32">
            <v>-5.9750000000000023</v>
          </cell>
          <cell r="AI32">
            <v>-235.30100000000002</v>
          </cell>
          <cell r="AP32">
            <v>-117.15199999999999</v>
          </cell>
          <cell r="AQ32">
            <v>-0.5021185630320314</v>
          </cell>
          <cell r="AW32">
            <v>-185.72999177688897</v>
          </cell>
          <cell r="AX32">
            <v>0.58537619312422318</v>
          </cell>
        </row>
        <row r="33">
          <cell r="AI33">
            <v>-8.3000000000000007</v>
          </cell>
        </row>
        <row r="34">
          <cell r="I34">
            <v>0.2</v>
          </cell>
          <cell r="J34">
            <v>-1.1211387038158691</v>
          </cell>
          <cell r="K34">
            <v>0</v>
          </cell>
          <cell r="L34">
            <v>0.245</v>
          </cell>
          <cell r="M34">
            <v>0</v>
          </cell>
          <cell r="N34">
            <v>0</v>
          </cell>
          <cell r="O34">
            <v>0.245</v>
          </cell>
          <cell r="P34">
            <v>0.22499999999999987</v>
          </cell>
          <cell r="Q34">
            <v>0</v>
          </cell>
          <cell r="R34">
            <v>0.2</v>
          </cell>
          <cell r="S34">
            <v>0</v>
          </cell>
          <cell r="T34">
            <v>0</v>
          </cell>
          <cell r="U34">
            <v>-0.2</v>
          </cell>
          <cell r="X34">
            <v>0</v>
          </cell>
          <cell r="Y34">
            <v>0.22500000000000001</v>
          </cell>
          <cell r="AB34">
            <v>-0.22500000000000001</v>
          </cell>
          <cell r="AF34">
            <v>0.22500000000000001</v>
          </cell>
          <cell r="AI34">
            <v>-0.22500000000000001</v>
          </cell>
        </row>
        <row r="35">
          <cell r="I35">
            <v>-7.7590000000000039</v>
          </cell>
          <cell r="J35" t="e">
            <v>#REF!</v>
          </cell>
          <cell r="K35" t="e">
            <v>#REF!</v>
          </cell>
          <cell r="L35" t="e">
            <v>#REF!</v>
          </cell>
          <cell r="M35" t="e">
            <v>#REF!</v>
          </cell>
          <cell r="N35" t="e">
            <v>#REF!</v>
          </cell>
          <cell r="O35" t="e">
            <v>#REF!</v>
          </cell>
          <cell r="P35" t="e">
            <v>#REF!</v>
          </cell>
          <cell r="Q35">
            <v>-9.7330000000000005</v>
          </cell>
          <cell r="R35" t="e">
            <v>#REF!</v>
          </cell>
          <cell r="S35">
            <v>-2.1270000000000007</v>
          </cell>
          <cell r="T35">
            <v>-12.545</v>
          </cell>
          <cell r="U35">
            <v>-23.204999999999995</v>
          </cell>
          <cell r="X35">
            <v>-12.253</v>
          </cell>
          <cell r="Y35">
            <v>-2.248000000000002</v>
          </cell>
          <cell r="Z35">
            <v>-9.7129999999999992</v>
          </cell>
          <cell r="AA35">
            <v>-17.938000000000002</v>
          </cell>
          <cell r="AB35">
            <v>-42.152000000000001</v>
          </cell>
          <cell r="AE35">
            <v>-64.239999999999995</v>
          </cell>
          <cell r="AF35">
            <v>-16.335000000000001</v>
          </cell>
          <cell r="AG35">
            <v>-148.97600000000003</v>
          </cell>
          <cell r="AH35">
            <v>-5.9750000000000023</v>
          </cell>
          <cell r="AI35">
            <v>-243.82600000000002</v>
          </cell>
          <cell r="AP35">
            <v>-117.15199999999999</v>
          </cell>
          <cell r="AQ35">
            <v>-0.5195262195171968</v>
          </cell>
          <cell r="AW35">
            <v>-185.72999177688897</v>
          </cell>
          <cell r="AX35">
            <v>0.58537619312422318</v>
          </cell>
        </row>
        <row r="36">
          <cell r="I36">
            <v>-0.41647879763821816</v>
          </cell>
          <cell r="K36" t="e">
            <v>#REF!</v>
          </cell>
          <cell r="L36" t="e">
            <v>#REF!</v>
          </cell>
          <cell r="M36" t="e">
            <v>#REF!</v>
          </cell>
          <cell r="N36" t="e">
            <v>#REF!</v>
          </cell>
          <cell r="O36" t="e">
            <v>#REF!</v>
          </cell>
          <cell r="P36" t="e">
            <v>#REF!</v>
          </cell>
          <cell r="Q36">
            <v>-0.10889460729469681</v>
          </cell>
          <cell r="R36" t="e">
            <v>#REF!</v>
          </cell>
          <cell r="S36">
            <v>-2.3738839285714294E-2</v>
          </cell>
          <cell r="T36">
            <v>-0.1387721238938053</v>
          </cell>
          <cell r="U36">
            <v>-0.25856593682099271</v>
          </cell>
          <cell r="X36">
            <v>-0.13420003504775257</v>
          </cell>
          <cell r="Y36">
            <v>-2.450937636284346E-2</v>
          </cell>
          <cell r="Z36">
            <v>-0.10534250140991713</v>
          </cell>
          <cell r="AA36">
            <v>-0.19288172043010754</v>
          </cell>
          <cell r="AB36">
            <v>-0.45789022018966508</v>
          </cell>
          <cell r="AE36">
            <v>-0.62354682480425005</v>
          </cell>
          <cell r="AF36">
            <v>-0.14950428278745614</v>
          </cell>
          <cell r="AG36">
            <v>-2.5870749542961615</v>
          </cell>
          <cell r="AH36">
            <v>-4.9502899751449891E-2</v>
          </cell>
          <cell r="AI36">
            <v>-2.2046516797774225</v>
          </cell>
          <cell r="AP36">
            <v>-0.92278720695335659</v>
          </cell>
          <cell r="AQ36">
            <v>-0.58143628065249775</v>
          </cell>
          <cell r="AW36">
            <v>-1.4406334584730145</v>
          </cell>
          <cell r="AX36">
            <v>0.56117623610037004</v>
          </cell>
        </row>
        <row r="38">
          <cell r="I38">
            <v>18.63</v>
          </cell>
          <cell r="J38">
            <v>0.18545385129330905</v>
          </cell>
          <cell r="K38">
            <v>19.466999999999999</v>
          </cell>
          <cell r="L38">
            <v>22.722999999999999</v>
          </cell>
          <cell r="M38">
            <v>22.228000000000002</v>
          </cell>
          <cell r="N38">
            <v>22.308</v>
          </cell>
          <cell r="O38">
            <v>21.525283000000002</v>
          </cell>
          <cell r="P38">
            <v>0.15540971551261418</v>
          </cell>
          <cell r="Q38">
            <v>89.38</v>
          </cell>
          <cell r="R38">
            <v>89.6</v>
          </cell>
          <cell r="S38">
            <v>89.6</v>
          </cell>
          <cell r="T38">
            <v>90.4</v>
          </cell>
          <cell r="U38">
            <v>89.745000000000005</v>
          </cell>
          <cell r="V38">
            <v>3.1692831634315795</v>
          </cell>
          <cell r="X38">
            <v>91.304000000000002</v>
          </cell>
          <cell r="Y38">
            <v>91.72</v>
          </cell>
          <cell r="Z38">
            <v>92.203999999999994</v>
          </cell>
          <cell r="AA38">
            <v>93</v>
          </cell>
          <cell r="AB38">
            <v>92.057000000000002</v>
          </cell>
          <cell r="AE38">
            <v>103.023538</v>
          </cell>
          <cell r="AF38">
            <v>109.261084</v>
          </cell>
          <cell r="AG38">
            <v>109.4</v>
          </cell>
          <cell r="AH38">
            <v>120.7</v>
          </cell>
          <cell r="AI38">
            <v>110.59615549999999</v>
          </cell>
          <cell r="AP38">
            <v>126.95451249999999</v>
          </cell>
          <cell r="AQ38">
            <v>0.14791072009731843</v>
          </cell>
          <cell r="AW38">
            <v>128.92244774999998</v>
          </cell>
          <cell r="AX38">
            <v>1.5501105169459573E-2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GTI (2)"/>
      <sheetName val="GTI (3)"/>
      <sheetName val="해외주식"/>
      <sheetName val="TOTAL"/>
      <sheetName val="re (3)"/>
      <sheetName val="환율평균(정리)"/>
      <sheetName val="Book1"/>
      <sheetName val="#REF"/>
      <sheetName val="지분법평가(HTVI)5620"/>
      <sheetName val="LIST"/>
      <sheetName val="파생평가"/>
      <sheetName val="아시아 1호5640"/>
      <sheetName val="5620"/>
      <sheetName val="5630"/>
      <sheetName val="5650"/>
      <sheetName val="5612"/>
      <sheetName val="5600"/>
      <sheetName val="5640"/>
      <sheetName val="bs (3)"/>
      <sheetName val="5611"/>
      <sheetName val="5610"/>
      <sheetName val="Graphs"/>
      <sheetName val="Fleet life"/>
      <sheetName val="Assumptions"/>
      <sheetName val="LBO"/>
      <sheetName val="04"/>
      <sheetName val="09"/>
      <sheetName val="10"/>
      <sheetName val="11"/>
      <sheetName val="Europe"/>
      <sheetName val="US"/>
      <sheetName val="DIV Y"/>
      <sheetName val="NESTLE"/>
      <sheetName val="Stock Price"/>
      <sheetName val="Quarters"/>
      <sheetName val="oldSEG"/>
      <sheetName val="Screening"/>
      <sheetName val="Aggregates"/>
      <sheetName val="Screen Criteria"/>
      <sheetName val=""/>
      <sheetName val="Returns"/>
      <sheetName val="FTS Universe Inputs"/>
      <sheetName val="Rel.1Yr"/>
      <sheetName val="Global Equity Indices"/>
      <sheetName val="company"/>
      <sheetName val="graphdialog"/>
      <sheetName val="Quarterly rates"/>
      <sheetName val="MktAss"/>
      <sheetName val="IS -CDN$ (2)"/>
      <sheetName val="Input and controls"/>
      <sheetName val="DIF FAT FEV 01"/>
      <sheetName val="Prod Mac"/>
      <sheetName val="Endividamento (US$)"/>
      <sheetName val="FluxoCorporativo (US$)"/>
      <sheetName val="DRENegócio (US$)"/>
      <sheetName val="Entrada de Dados"/>
      <sheetName val="Plan69"/>
      <sheetName val="EfEnerg (ton)"/>
      <sheetName val="EstoqueComposição"/>
      <sheetName val="VendasZn (US$)"/>
      <sheetName val="ProdZnCont (ton)"/>
      <sheetName val="DistrFat (US$)"/>
      <sheetName val="Indice"/>
      <sheetName val="DREÓxido"/>
      <sheetName val="ProdPbMA (ton)"/>
      <sheetName val="Entr.Dados (US$)"/>
      <sheetName val="Tres Gerações"/>
      <sheetName val="DRECorporativo (US$)"/>
      <sheetName val="painel VM MÊS"/>
      <sheetName val="SBM"/>
      <sheetName val="DIV_Y"/>
      <sheetName val="Population_IBGE"/>
      <sheetName val="Heathcare_SD"/>
      <sheetName val="Delhaize"/>
      <sheetName val="Route 1"/>
      <sheetName val="Financing"/>
      <sheetName val="Route_1"/>
      <sheetName val="Total_Program_Mgmt"/>
      <sheetName val="Total_Perf_Impr"/>
      <sheetName val="Renewal_Counts"/>
      <sheetName val="Schedule"/>
      <sheetName val="A1 - Income Statement"/>
      <sheetName val="sandeep"/>
      <sheetName val="vedant"/>
      <sheetName val="swati"/>
      <sheetName val="nachiket"/>
      <sheetName val="kakde"/>
      <sheetName val="Curr"/>
      <sheetName val="Lists"/>
      <sheetName val="Series Description"/>
      <sheetName val="Economic Series Chart"/>
      <sheetName val="Series Values"/>
      <sheetName val="Admin"/>
      <sheetName val="FS ing"/>
      <sheetName val="Extra 2"/>
      <sheetName val="TB_ HSG"/>
      <sheetName val="TB"/>
      <sheetName val="FS"/>
      <sheetName val="AJE"/>
      <sheetName val="Consolidating BS-PL 2007"/>
      <sheetName val="SD AJE"/>
      <sheetName val="DN AJE"/>
      <sheetName val="AJES2"/>
      <sheetName val="AJES3"/>
      <sheetName val="EJE"/>
      <sheetName val="SD TB"/>
      <sheetName val="DN TB"/>
      <sheetName val="TBS2"/>
      <sheetName val="TBS3"/>
      <sheetName val="TBS4"/>
      <sheetName val="AJES4"/>
      <sheetName val="TB_LUXOR"/>
      <sheetName val="TB_EXEC - Done"/>
      <sheetName val="TB_GPS"/>
      <sheetName val="data"/>
      <sheetName val="P &amp;L"/>
      <sheetName val="Balance"/>
      <sheetName val="Situation"/>
      <sheetName val="DETBIL"/>
      <sheetName val="Aus-P"/>
      <sheetName val="SEC bridge"/>
      <sheetName val="EMC format"/>
      <sheetName val="Overview"/>
      <sheetName val="M A Private Placements"/>
      <sheetName val="Multiples"/>
      <sheetName val="Historical Volatility Co 1"/>
      <sheetName val="GL Profit Analysis"/>
      <sheetName val="Consensus"/>
      <sheetName val="QA表（Ｂ）概要"/>
      <sheetName val="別紙3-1機能別ﾌﾞﾛｯｸ別原価目標"/>
      <sheetName val="別紙3-2Budget(機能、費目別)"/>
      <sheetName val="TM"/>
      <sheetName val="条件"/>
      <sheetName val="ACO"/>
      <sheetName val="wo Lan-hub MBOM"/>
      <sheetName val="wo Lan- Hub (2USB) function"/>
      <sheetName val="Intel Lan + AD1885 EBOM"/>
      <sheetName val="Intel Lan + AD1885 function"/>
      <sheetName val="Summary 1-Ph1"/>
      <sheetName val="Summary 1-Ph1&amp;2"/>
      <sheetName val="Summary 4-Ph1&amp;2"/>
      <sheetName val="Input Sheet"/>
      <sheetName val="Revision Control"/>
      <sheetName val="Summary 1-All Phases"/>
      <sheetName val="Summary 4-All Phases"/>
      <sheetName val="Summary-Precomm-All Phases"/>
      <sheetName val="Summary 2-DONOTUSE"/>
      <sheetName val="Summary 3-DONOTUSE"/>
      <sheetName val="Labor-Peaker-Ph1"/>
      <sheetName val="Labor-Yr2"/>
      <sheetName val="Labor-Yr3+"/>
      <sheetName val="Labor-Peaker-Ph2"/>
      <sheetName val="Labor-CCGT-Ph1"/>
      <sheetName val="Routine O &amp; M-Peaker"/>
      <sheetName val="Routine O &amp; M-CCGT"/>
      <sheetName val="General Plant Operations-CCGT"/>
      <sheetName val="G&amp;A-Peaker"/>
      <sheetName val="MM Gas Turbine"/>
      <sheetName val="MM GT Spares"/>
      <sheetName val="Major Maint"/>
      <sheetName val="Major Maint-2"/>
      <sheetName val="Other Oper. Exp.(Ins,Taxes etc)"/>
      <sheetName val="Pre-Comm-CCGT"/>
      <sheetName val="Precomm LaborA-CCGT"/>
      <sheetName val="Precomm LaborB-CCGT"/>
      <sheetName val="Capital-CCGT"/>
      <sheetName val="Capital Sched"/>
      <sheetName val="Pre-Comm-Peaker"/>
      <sheetName val="Precomm LaborA-Peaker"/>
      <sheetName val="Precomm LaborB-Peaker"/>
      <sheetName val="Capital-Peaker"/>
      <sheetName val="Degradation-Starts"/>
      <sheetName val="Dispatch"/>
      <sheetName val="Asset Management"/>
      <sheetName val="AssetMgt Labor-Yrs1-30-CCGT"/>
      <sheetName val="Degradation-Hrs"/>
      <sheetName val="Summary 4-Ph1"/>
      <sheetName val="Summary-Precomm-Ph1"/>
      <sheetName val="Labor-CCGT-Ph2"/>
      <sheetName val="Routine O &amp; M-CCGT-Ph2"/>
      <sheetName val="General Plant Ops-CCGT-Ph2"/>
      <sheetName val="AssetMgt Labor-Yrs1-30-Ph3"/>
      <sheetName val="Regular&amp;Modified Outage Costs"/>
      <sheetName val="Questions &amp; Answers"/>
      <sheetName val="StartCost-VS-NormalStarts"/>
      <sheetName val="StartCost-VS-Ratio"/>
      <sheetName val="Regional Labor Coeff"/>
      <sheetName val="AssetMgt Labor-Yrs1-30-Peaker"/>
      <sheetName val="Topline"/>
      <sheetName val="GZ-Sum"/>
      <sheetName val="NA Wood Total I"/>
      <sheetName val="Inventory-FG by Submrkt + RM"/>
      <sheetName val="FX"/>
      <sheetName val="科技"/>
      <sheetName val="货龄分析表"/>
      <sheetName val="Sheet4"/>
      <sheetName val="SUPPLY"/>
      <sheetName val="jca"/>
      <sheetName val="原材料成本"/>
      <sheetName val="产品清单"/>
      <sheetName val="华润７月销售"/>
      <sheetName val="华润８月销售"/>
      <sheetName val="利润表"/>
      <sheetName val="2005"/>
      <sheetName val="YTD (2)"/>
      <sheetName val="pfc-sbu look"/>
      <sheetName val="资产负债表"/>
      <sheetName val="利润计划"/>
      <sheetName val="费用明细表"/>
      <sheetName val="产品毛利贡献"/>
      <sheetName val="生产成本"/>
      <sheetName val="总经办"/>
      <sheetName val="帐龄分析表"/>
      <sheetName val="应收应付"/>
      <sheetName val="销售及存货"/>
      <sheetName val="_x0000_૘"/>
      <sheetName val="Book1.xls"/>
      <sheetName val="A430"/>
      <sheetName val="Dongguan"/>
      <sheetName val="Salm2003"/>
      <sheetName val="Control"/>
      <sheetName val="TEMPLATE"/>
      <sheetName val="LoadCAP"/>
      <sheetName val="YE LOAD"/>
      <sheetName val="EVDRE_DATACACHE"/>
      <sheetName val="Period Cost"/>
      <sheetName val="Orders to Revenue"/>
      <sheetName val="LISTPRICE"/>
      <sheetName val="Drop Down"/>
      <sheetName val="Transaction Clients"/>
      <sheetName val="Calculations"/>
      <sheetName val="Source --&gt;"/>
      <sheetName val="Main"/>
      <sheetName val="2014-2015 BBR"/>
      <sheetName val="2013 BBR"/>
      <sheetName val="all"/>
      <sheetName val="BBR-2015"/>
      <sheetName val="ACV-2015"/>
      <sheetName val="MRB"/>
      <sheetName val="ProForma"/>
      <sheetName val="Sheet5"/>
      <sheetName val="Sheet6"/>
      <sheetName val="EBITDA"/>
      <sheetName val="Earnings Model"/>
      <sheetName val="Renovation Schedule (3)"/>
      <sheetName val="EV-EBITDAValuation "/>
      <sheetName val="FCF"/>
      <sheetName val="ADR Chart"/>
      <sheetName val="Pricing Power"/>
      <sheetName val="Chart Relative ADR"/>
      <sheetName val="Pricing Vs. Comp Set"/>
      <sheetName val="Expansion Yields"/>
      <sheetName val="Same Store RevPAR Growth"/>
      <sheetName val="Mgmt. Team"/>
      <sheetName val="Renovation Schecule (2)"/>
      <sheetName val="DCF Model"/>
      <sheetName val="RevPAR estimates"/>
      <sheetName val="Debt"/>
      <sheetName val="FCF Table"/>
      <sheetName val="IPO"/>
      <sheetName val="Biz Units"/>
      <sheetName val="Chart EBITDA Mix"/>
      <sheetName val="EBITDA MIX"/>
      <sheetName val="RevPAR Comps cut n paste"/>
      <sheetName val="RevPAR Comps"/>
      <sheetName val="Valuation  1-10-01"/>
      <sheetName val="Earnings Model   "/>
      <sheetName val="Debt @ 3Q00"/>
      <sheetName val="Valuation - old"/>
      <sheetName val="RevPAR By Qtr"/>
      <sheetName val="CIGA Analysis"/>
      <sheetName val="RevPAR 3Q00"/>
      <sheetName val="EBITDA Mix "/>
      <sheetName val="EBITDA Mix 9-00"/>
      <sheetName val="2Q00 Comparison"/>
      <sheetName val="bas buying hot 6-00 cash deal"/>
      <sheetName val="bas hlt cash stock merger"/>
      <sheetName val="Valuation"/>
      <sheetName val="Valuation (2)"/>
      <sheetName val="EBITDA Multiples"/>
      <sheetName val="EPS Multiples"/>
      <sheetName val="Balance Sheet"/>
      <sheetName val="Inputs"/>
      <sheetName val="Month"/>
      <sheetName val="Service Parts Rejects (RPPM)"/>
      <sheetName val="Freight Issues"/>
      <sheetName val="Carole Worksheet Table"/>
      <sheetName val="Fcst Var"/>
      <sheetName val="Lastyr Conv Cost"/>
      <sheetName val="March Conv Cost"/>
      <sheetName val="March Conv Cost 2008"/>
      <sheetName val="March EQU"/>
      <sheetName val="March EQU 2008"/>
      <sheetName val="March Var"/>
      <sheetName val="March Var 2008"/>
      <sheetName val="B"/>
      <sheetName val="RFQ Instructions"/>
      <sheetName val="Quote Cover Page"/>
      <sheetName val="outbound Oct"/>
      <sheetName val="Rejects PPM"/>
      <sheetName val="Gap"/>
      <sheetName val="Instrucciones"/>
      <sheetName val="In Hold (Status 6) BD"/>
      <sheetName val="Resumen Hold (base)"/>
      <sheetName val="Comportamiento Mensual"/>
      <sheetName val="Reporte RAS 25 2 14 (Base) TOTM"/>
      <sheetName val="REP14DIC"/>
      <sheetName val="TablaProyectos"/>
      <sheetName val="FACTURAS22"/>
      <sheetName val="FACTURAS22Value"/>
      <sheetName val="Prior Fund Raising MGD"/>
      <sheetName val="Summary"/>
      <sheetName val="Managed Accounts - Gross Tradin"/>
      <sheetName val="Managed Accounts"/>
      <sheetName val="Notice"/>
      <sheetName val="P&amp;L"/>
      <sheetName val="Bal Sheet Link &amp; Int Exp"/>
      <sheetName val="_CIQHiddenCacheSheet"/>
      <sheetName val="Dúvidas"/>
      <sheetName val="Capa "/>
      <sheetName val="Instruções"/>
      <sheetName val="Ajustes de EBITDA"/>
      <sheetName val="Calculadora ajuste PJ,PLR e DSR"/>
      <sheetName val="Painel de controle"/>
      <sheetName val="Suporte SPED"/>
      <sheetName val="Projeções"/>
      <sheetName val="Projeções Receita Bruta"/>
      <sheetName val="Faturamento Clientes (Interno)"/>
      <sheetName val="Dados &gt;&gt;"/>
      <sheetName val="SPED"/>
      <sheetName val="Balancete 1 Sem 19"/>
      <sheetName val="Comps"/>
      <sheetName val="Transactions"/>
      <sheetName val="Suporte&gt;&gt;"/>
      <sheetName val="Formatação"/>
      <sheetName val="Macro"/>
      <sheetName val="Capital Structure Summary"/>
      <sheetName val="Representação comercial x IRRJ"/>
      <sheetName val="Pie Chart"/>
      <sheetName val="Line Graph"/>
      <sheetName val="DT Man-hours Chart"/>
      <sheetName val="JAN00"/>
      <sheetName val="Capital Structure Details"/>
      <sheetName val="Key Stats"/>
      <sheetName val="Income Statement"/>
      <sheetName val="Cash Flow"/>
      <sheetName val="Historical Capitalization"/>
      <sheetName val="Ratios"/>
      <sheetName val="Supplemental"/>
      <sheetName val="Industry Specific"/>
      <sheetName val="Pension OPEB"/>
      <sheetName val="Segments"/>
      <sheetName val="E-1"/>
      <sheetName val="E-1a"/>
      <sheetName val="E-1b"/>
      <sheetName val="E_1"/>
      <sheetName val="Revenue Statement"/>
      <sheetName val="Europe 2002-3 P&amp;L"/>
      <sheetName val="Monthly Rollforward"/>
      <sheetName val="B&amp;B"/>
      <sheetName val="William Gardner"/>
      <sheetName val="James Gardner"/>
      <sheetName val="Michael DiProspero"/>
      <sheetName val="Scott Lonkart"/>
      <sheetName val="David Gronik"/>
      <sheetName val="Ross Pollack"/>
      <sheetName val="Phillip Pollack"/>
      <sheetName val="Robert Levy"/>
      <sheetName val="Van Beusekom"/>
      <sheetName val="Mason Greene"/>
      <sheetName val="Unidyne"/>
      <sheetName val="Richard Schmitt"/>
      <sheetName val="David_Levy"/>
      <sheetName val="NLevy Trust"/>
      <sheetName val="Richard_Nucian"/>
      <sheetName val="Co 1"/>
      <sheetName val="Co 5"/>
      <sheetName val="Co 4"/>
      <sheetName val="Exec P&amp;L"/>
      <sheetName val="GFIN"/>
      <sheetName val="GBIA"/>
      <sheetName val="09-14-06"/>
      <sheetName val="Dept Exp SMIN"/>
      <sheetName val="3-31-06 Write OFf "/>
      <sheetName val="Accounts Payable (11)"/>
      <sheetName val="AP Concentrations"/>
      <sheetName val="FS - BS (2)"/>
      <sheetName val="FS - BS Det (2)"/>
      <sheetName val="FS- IS (2)"/>
      <sheetName val="Layout"/>
      <sheetName val="Front"/>
      <sheetName val="Concentrations"/>
      <sheetName val="Delinquent Accounts "/>
      <sheetName val="Ship Test"/>
      <sheetName val="Mgmt Letter"/>
      <sheetName val="AR Roll"/>
      <sheetName val="Non-Primes"/>
      <sheetName val="Misc - Tax(NIC)"/>
      <sheetName val="CM Test "/>
      <sheetName val="Conc (NIC)"/>
      <sheetName val="AR Roll "/>
      <sheetName val="Misc - Tax"/>
      <sheetName val="AR Statistics - Consolidated"/>
      <sheetName val="AR Activity - Domestic"/>
      <sheetName val="AR Activity - Canada"/>
      <sheetName val="Cash - Lockbox"/>
      <sheetName val="INV-Cost Test (Bottled)"/>
      <sheetName val="INV - Counts AHP"/>
      <sheetName val="INV - Costs"/>
      <sheetName val="Ship Test "/>
      <sheetName val="INV - Counts Div B"/>
      <sheetName val="AR Stats Input"/>
      <sheetName val="Cash Diagram (3)"/>
      <sheetName val="Cash  (2)"/>
      <sheetName val="INV-Counts  (2)"/>
      <sheetName val="CM Test (sales credits)"/>
      <sheetName val="H"/>
      <sheetName val="S"/>
      <sheetName val="Cash -Lockbox"/>
      <sheetName val="INV - Counts Roto"/>
      <sheetName val="Cash - Operating Fleet"/>
      <sheetName val="Cash - Operating Trustco"/>
      <sheetName val="Cash Diagram"/>
      <sheetName val="Reconciliations"/>
      <sheetName val="AP - stats"/>
      <sheetName val="AP Factored By CIT (2)"/>
      <sheetName val="INV-IEC"/>
      <sheetName val="INV-CMI"/>
      <sheetName val="INV-CC"/>
      <sheetName val="INV - Costs Intl Environmental"/>
      <sheetName val="INV - Costs Climate Master"/>
      <sheetName val="INV - Costs Climate Craft"/>
      <sheetName val="Flash Pg-1"/>
      <sheetName val="Conc"/>
      <sheetName val="Expanded Shipping Test"/>
      <sheetName val="Conc-Merc.Air Cargo"/>
      <sheetName val="AP - conc"/>
      <sheetName val=" AP Delinq "/>
      <sheetName val="CM Test"/>
      <sheetName val="Missing Doc Rpt"/>
      <sheetName val="AR Roll Consol"/>
      <sheetName val="BU Color &amp; Specialties"/>
      <sheetName val="BRISTOL"/>
      <sheetName val="Manuf Chem Cleveland"/>
      <sheetName val="Organic Pigments"/>
      <sheetName val="AP Conc"/>
      <sheetName val="AP Disb"/>
      <sheetName val="Concs"/>
      <sheetName val="Delinq"/>
      <sheetName val="INV - Counts Nashville"/>
      <sheetName val="FS- IS"/>
      <sheetName val="DETAILS 1 (3)"/>
      <sheetName val="Accounts Payable _11_"/>
      <sheetName val="Sources &amp; Uses"/>
      <sheetName val=" Cons. Financials - EIG"/>
      <sheetName val="LTM"/>
      <sheetName val="CREDIT STATS"/>
      <sheetName val="DropZone"/>
      <sheetName val="Model Summary"/>
      <sheetName val="IV Remit Testing"/>
      <sheetName val="Financials"/>
      <sheetName val="Juros Financ. Siemsa"/>
      <sheetName val="Juros Conta Garantida"/>
      <sheetName val="_REF"/>
      <sheetName val="_x0000_开孞썝豼쌀疋謈ె䶋忴"/>
      <sheetName val="Book1_xls"/>
      <sheetName val="SD NA - Revenue - SD"/>
      <sheetName val="Customize Your Invoice"/>
      <sheetName val="Global_Equity_Indices"/>
      <sheetName val="Stock_Price"/>
      <sheetName val="Quarterly_rates"/>
      <sheetName val="top 30"/>
      <sheetName val="sum"/>
      <sheetName val="Input"/>
      <sheetName val="Data Sheet 1"/>
      <sheetName val="Setup"/>
      <sheetName val="Finance IT &amp; Pro (2)"/>
      <sheetName val="Dashboard"/>
      <sheetName val="WCOL INDEX"/>
      <sheetName val="WCOL INPUT"/>
      <sheetName val="F'cast to go"/>
      <sheetName val="MF 2002"/>
      <sheetName val="Actual"/>
      <sheetName val="713-3"/>
      <sheetName val="713-3-1"/>
      <sheetName val="713-6"/>
      <sheetName val="713-6-1"/>
      <sheetName val="713-7"/>
      <sheetName val="713-7-1"/>
      <sheetName val="713-8"/>
      <sheetName val="713-8-1"/>
      <sheetName val="2.6 Fxs Prov IG post al cierre"/>
      <sheetName val="目录"/>
      <sheetName val="Tally(L)"/>
      <sheetName val="Run Sheet"/>
      <sheetName val="Single"/>
      <sheetName val="Deal &amp; Company Information"/>
      <sheetName val="Model"/>
      <sheetName val="Amortization Table $610K"/>
      <sheetName val="General"/>
      <sheetName val="Index"/>
      <sheetName val="INVENTORY"/>
      <sheetName val="225004"/>
      <sheetName val="DB"/>
      <sheetName val="Planning Data"/>
      <sheetName val="PPAPOALoad"/>
      <sheetName val="PPL Matrix"/>
      <sheetName val="Fab 5 Development Error Rate"/>
      <sheetName val="IS Timesheet "/>
      <sheetName val="Fab 5 Development Gen 9.X"/>
      <sheetName val="R&amp;D P Colunm Device Data"/>
      <sheetName val="WklyRep"/>
      <sheetName val="FC5.6.1 9890"/>
      <sheetName val="****00"/>
      <sheetName val="ENGG_VAL"/>
      <sheetName val="ADD_WAVG"/>
      <sheetName val="VAL31MAR-ALL"/>
      <sheetName val="MPS_PACKING"/>
      <sheetName val="LOCAL FAR TIL JUL10 (2)"/>
      <sheetName val="BS Groupings"/>
      <sheetName val="PL Groupings"/>
      <sheetName val="DF"/>
      <sheetName val="BS (2)"/>
      <sheetName val="P&amp;L (2)"/>
      <sheetName val="FTT_TW_Q2"/>
      <sheetName val="FTT_TW_Q2(Spin)"/>
      <sheetName val="inv e91"/>
      <sheetName val="inv e92"/>
      <sheetName val="wip e91"/>
      <sheetName val="wip e92"/>
      <sheetName val="srp91"/>
      <sheetName val="srp92"/>
      <sheetName val="sube91&amp;e92"/>
      <sheetName val="srp e91"/>
      <sheetName val="srp e92"/>
      <sheetName val="U4-1"/>
      <sheetName val="U5-1"/>
      <sheetName val="os"/>
      <sheetName val="OSM"/>
      <sheetName val="C"/>
      <sheetName val="E1"/>
      <sheetName val="G1"/>
      <sheetName val="TNK-Staff costs"/>
      <sheetName val="U"/>
      <sheetName val="E"/>
      <sheetName val="CF-1|2 (2)"/>
      <sheetName val="CF-3 (2)"/>
      <sheetName val="CF-1|2"/>
      <sheetName val="CF-3"/>
      <sheetName val="Notes to FS (2)"/>
      <sheetName val="Notes to FS"/>
      <sheetName val="U-1-2"/>
      <sheetName val="U-1-1"/>
      <sheetName val="M-1"/>
      <sheetName val="U-1"/>
      <sheetName val="U-2"/>
      <sheetName val="U-3"/>
      <sheetName val="A3-2"/>
      <sheetName val="F"/>
      <sheetName val="J"/>
      <sheetName val="CC-1"/>
      <sheetName val="A3-1&amp;2"/>
      <sheetName val="A3-3"/>
      <sheetName val="SRM-BS"/>
      <sheetName val="SRM-P&amp;L"/>
      <sheetName val="Note 19"/>
      <sheetName val="A3"/>
      <sheetName val="A2-1"/>
      <sheetName val="A2-2"/>
      <sheetName val="A2-3"/>
      <sheetName val="SRM"/>
      <sheetName val="HDA-5"/>
      <sheetName val="C-1-final"/>
      <sheetName val="OS(1)"/>
      <sheetName val="C "/>
      <sheetName val="10-2"/>
      <sheetName val="10-3"/>
      <sheetName val="A2 - 5"/>
      <sheetName val="A2 - 5 (2)"/>
      <sheetName val="A2 - 6"/>
      <sheetName val="A2-5"/>
      <sheetName val="0000"/>
      <sheetName val="A8-6 (1)"/>
      <sheetName val="A8-2(1)"/>
      <sheetName val="A3-1-1"/>
      <sheetName val="A3-1-2"/>
      <sheetName val="A3-1-3"/>
      <sheetName val="A3-1-4"/>
      <sheetName val="A3 - 3"/>
      <sheetName val="A3 - 4"/>
      <sheetName val="G"/>
      <sheetName val="I"/>
      <sheetName val="N"/>
      <sheetName val="O"/>
      <sheetName val="Q"/>
      <sheetName val="A8-5"/>
      <sheetName val="Form EYP 1"/>
      <sheetName val="C-1"/>
      <sheetName val="E-2"/>
      <sheetName val="K"/>
      <sheetName val="K-1"/>
      <sheetName val="K-Disc"/>
      <sheetName val="U4l3"/>
      <sheetName val="Doc"/>
      <sheetName val="N-10_UL"/>
      <sheetName val="F-1"/>
      <sheetName val="A3-1"/>
      <sheetName val="I (2)"/>
      <sheetName val="B-10"/>
      <sheetName val="U-4"/>
      <sheetName val="U-5"/>
      <sheetName val="K-16"/>
      <sheetName val="APPENDIX XIII"/>
      <sheetName val="A2-2 RJE"/>
      <sheetName val="A2-1 AJE"/>
      <sheetName val="Q2"/>
      <sheetName val="C1"/>
      <sheetName val="I1"/>
      <sheetName val="Equity"/>
      <sheetName val="Bal-Sheet"/>
      <sheetName val="Income"/>
      <sheetName val="C4-1 (2)"/>
      <sheetName val="C4-1"/>
      <sheetName val="A10-1 (2)"/>
      <sheetName val="A10-1"/>
      <sheetName val="F7"/>
      <sheetName val="F6"/>
      <sheetName val="F2"/>
      <sheetName val="U3"/>
      <sheetName val="U3-1"/>
      <sheetName val="UA (2)"/>
      <sheetName val="K2-A"/>
      <sheetName val="A2|1(SAD) "/>
      <sheetName val="I2 "/>
      <sheetName val="U1a"/>
      <sheetName val="U2-1a"/>
      <sheetName val="U1-2 Sales Analysis"/>
      <sheetName val="U1-2 Sales Analysis -by product"/>
      <sheetName val="N1"/>
      <sheetName val="N7"/>
      <sheetName val="J-1"/>
      <sheetName val="Outstanding Matters (2)"/>
      <sheetName val="Debtors"/>
      <sheetName val="Creditors"/>
      <sheetName val="OS 1(FOR CLIENT DISTRIBUTION)"/>
      <sheetName val="I-2"/>
      <sheetName val="Inter- Company Reconciliation"/>
      <sheetName val="OML"/>
      <sheetName val="A2-6"/>
      <sheetName val="A3-4"/>
      <sheetName val="A3-5"/>
      <sheetName val="A3-6"/>
      <sheetName val="C-5"/>
      <sheetName val="E-10"/>
      <sheetName val="F-4"/>
      <sheetName val="K-2"/>
      <sheetName val="K-3"/>
      <sheetName val="K-4"/>
      <sheetName val="M"/>
      <sheetName val="M-10"/>
      <sheetName val="O-5"/>
      <sheetName val="P"/>
      <sheetName val="P-1"/>
      <sheetName val="P-2"/>
      <sheetName val="Q-1"/>
      <sheetName val="Q-1-1"/>
      <sheetName val="Q-1-2"/>
      <sheetName val="Q-2"/>
      <sheetName val="Q-2-1"/>
      <sheetName val="Q-2-2"/>
      <sheetName val="Q-3"/>
      <sheetName val="Q-3-1"/>
      <sheetName val="Q-3-2"/>
      <sheetName val="T"/>
      <sheetName val="U-1-5"/>
      <sheetName val="U-2-1"/>
      <sheetName val="U-4 "/>
      <sheetName val="A3-22"/>
      <sheetName val="A3-23"/>
      <sheetName val="interbal"/>
      <sheetName val="K4"/>
      <sheetName val="Questions"/>
      <sheetName val="PMB (opening balance)"/>
      <sheetName val="Hafizah"/>
      <sheetName val="U1"/>
      <sheetName val="U1-1"/>
      <sheetName val="Appendix1"/>
      <sheetName val="F3"/>
      <sheetName val="U6"/>
      <sheetName val="U7"/>
      <sheetName val="U2"/>
      <sheetName val="K1"/>
      <sheetName val="Dir"/>
      <sheetName val="GP analysis"/>
      <sheetName val="Ff -1"/>
      <sheetName val="Notes"/>
      <sheetName val="Appendix II"/>
      <sheetName val="SRM-Appx 1 BS"/>
      <sheetName val="F_1"/>
      <sheetName val="K-1 "/>
      <sheetName val="Attachment 1"/>
      <sheetName val="T. Equity"/>
      <sheetName val="N1 (2)"/>
      <sheetName val="sp (2)"/>
      <sheetName val="O|S (2)"/>
      <sheetName val="O|S"/>
      <sheetName val="N1 .1"/>
      <sheetName val="F3-Group 1 (2)"/>
      <sheetName val="A2-4 (2004)"/>
      <sheetName val="Revenue Summary"/>
      <sheetName val="U-10(CR)"/>
      <sheetName val="U-10(Jan)"/>
      <sheetName val="U-10(Feb)"/>
      <sheetName val="U-10(March)"/>
      <sheetName val="U-10(April)"/>
      <sheetName val="U-10(May)"/>
      <sheetName val="U-10(June)"/>
      <sheetName val="U-10(July)"/>
      <sheetName val="U-10(August)"/>
      <sheetName val="U-10(Sept)"/>
      <sheetName val="U-10(Oct)"/>
      <sheetName val="U-10(Nov)"/>
      <sheetName val="U-10(Dec)"/>
      <sheetName val="U5-2"/>
      <sheetName val="Note 6"/>
      <sheetName val="Note 4"/>
      <sheetName val="J2ss"/>
      <sheetName val="U-10-2"/>
      <sheetName val="U-10-1"/>
      <sheetName val="I "/>
      <sheetName val="K2"/>
      <sheetName val="O101"/>
      <sheetName val="AP&lt;A300&gt;-2002"/>
      <sheetName val="A520"/>
      <sheetName val="U510"/>
      <sheetName val="M-Note Payable"/>
      <sheetName val="U120-top 10 suppliers"/>
      <sheetName val="G200预付帐款帐龄分析表  (2)"/>
      <sheetName val="N100应付帐款帐龄分析表  (2)"/>
      <sheetName val="F600-采购截止测试-一定要填"/>
      <sheetName val="F500-采购截止测试-一定要填"/>
      <sheetName val="U140-销售截止测试1-一定要填 "/>
      <sheetName val="U150-销售截止测试2-一定要填 "/>
      <sheetName val="Valuation test-R.M"/>
      <sheetName val="采购截止测试"/>
      <sheetName val="U410-广告宣传费明细"/>
      <sheetName val="U410-工资明细表"/>
      <sheetName val="Other receipt and payment "/>
      <sheetName val="U610-1-12月工资明细表  (2)"/>
      <sheetName val="S5"/>
      <sheetName val="T1"/>
      <sheetName val="T2"/>
      <sheetName val="U4"/>
      <sheetName val="U5"/>
      <sheetName val="U8"/>
      <sheetName val="P6"/>
      <sheetName val="H2"/>
      <sheetName val="A300"/>
      <sheetName val="辅助生产成本"/>
      <sheetName val="cut off"/>
      <sheetName val="transaction test"/>
      <sheetName val="G&amp;AU400 "/>
      <sheetName val="U401"/>
      <sheetName val="K100"/>
      <sheetName val="U1100"/>
      <sheetName val="U320"/>
      <sheetName val="F520_F.G. NRV test"/>
      <sheetName val="表7-1开办费"/>
      <sheetName val="表3-10-1原材料"/>
      <sheetName val="表6-1土地 (2)"/>
      <sheetName val="表9-12预提费用"/>
      <sheetName val="表3-9其他应收"/>
      <sheetName val="K101 Summary of FA Adj"/>
      <sheetName val="K302 固定资产减值准备计提表"/>
      <sheetName val="OA A500"/>
      <sheetName val="A510"/>
      <sheetName val="O1"/>
      <sheetName val="P3"/>
      <sheetName val="总账汇总表"/>
      <sheetName val="N301-work"/>
      <sheetName val="U100"/>
      <sheetName val="U110_Product mix"/>
      <sheetName val="U120_Premium ceded"/>
      <sheetName val="U130_Commission paid"/>
      <sheetName val="U140_Commission recd"/>
      <sheetName val="U150_Claims incurred"/>
      <sheetName val="U_P&amp;L"/>
      <sheetName val="固定资产NEW  (2)"/>
      <sheetName val="&lt;A2.2&gt;Cla"/>
      <sheetName val="Acs (2)"/>
      <sheetName val="U7-1"/>
      <sheetName val="E5"/>
      <sheetName val="D2x"/>
      <sheetName val="E2"/>
      <sheetName val="BB-10"/>
      <sheetName val="CC-10 "/>
      <sheetName val="BB-10 (2)"/>
      <sheetName val="CC-10  (2)"/>
      <sheetName val="B-10 (2)"/>
      <sheetName val="A8"/>
      <sheetName val="(B3)Purchases cutoff test"/>
      <sheetName val="(B4)Sales cutoff test"/>
      <sheetName val="sales(B2.2)"/>
      <sheetName val="M-done"/>
      <sheetName val="U2-1"/>
      <sheetName val="AA"/>
      <sheetName val="U3-2"/>
      <sheetName val="U-30-1"/>
      <sheetName val="CLA"/>
      <sheetName val="E2 (4)"/>
      <sheetName val="E2 (3)"/>
      <sheetName val="E2 (2)"/>
      <sheetName val="O-1"/>
      <sheetName val="O2"/>
      <sheetName val="G5"/>
      <sheetName val="K4 - Physical Sightings"/>
      <sheetName val="Provision for DD"/>
      <sheetName val="N4"/>
      <sheetName val="A2"/>
      <sheetName val="G1|3"/>
      <sheetName val="N6|1 - PV after YE"/>
      <sheetName val="N6 - Unrecorded Liab"/>
      <sheetName val="FAR"/>
      <sheetName val="O2_superceed"/>
      <sheetName val="Pinus"/>
      <sheetName val="Climate"/>
      <sheetName val="Sy.Kapasi"/>
      <sheetName val="Selamat"/>
      <sheetName val="Primadana"/>
      <sheetName val="F5|1"/>
      <sheetName val="G&amp;SHFnotes"/>
      <sheetName val="Lifenotes"/>
      <sheetName val="LifeUdisc00"/>
      <sheetName val="PLnotes "/>
      <sheetName val="Liferev 2002 (2)"/>
      <sheetName val="Liferev 2002"/>
      <sheetName val="LifeCBS-2002"/>
      <sheetName val="CPL-2002"/>
      <sheetName val="Genrevdetail "/>
      <sheetName val="CBS-2002"/>
      <sheetName val="Div"/>
      <sheetName val="MNIH-Consol entries 2002(i)"/>
      <sheetName val="InvestmentL-BS-2002"/>
      <sheetName val="L-print"/>
      <sheetName val="U- FINAL (2)"/>
      <sheetName val="U-2 FINAL"/>
      <sheetName val="U-FINAL"/>
      <sheetName val="AP 110 sub"/>
      <sheetName val="FSL"/>
      <sheetName val="F-3"/>
      <sheetName val="30"/>
      <sheetName val="U1|1"/>
      <sheetName val="U1|2"/>
      <sheetName val="Info"/>
      <sheetName val="J disclosure"/>
      <sheetName val="F-71"/>
      <sheetName val="M5 Cut off"/>
      <sheetName val="E4-1 cut off"/>
      <sheetName val="sales cut-off"/>
      <sheetName val="purchase cut-off"/>
      <sheetName val="K10"/>
      <sheetName val="N40-2"/>
      <sheetName val="F5"/>
      <sheetName val="APPENDIX 1"/>
      <sheetName val="K3"/>
      <sheetName val="K3-1"/>
      <sheetName val="K4-1"/>
      <sheetName val="U-10"/>
      <sheetName val="U-20"/>
      <sheetName val="U-30"/>
      <sheetName val="U-40"/>
      <sheetName val="U-50"/>
      <sheetName val="E-20"/>
      <sheetName val="E-30"/>
      <sheetName val="E-31"/>
      <sheetName val="E-40"/>
      <sheetName val="F-30"/>
      <sheetName val="Travel.OS.FY04"/>
      <sheetName val="U-6"/>
      <sheetName val="U-11"/>
      <sheetName val="U-12"/>
      <sheetName val="U-13"/>
      <sheetName val="F-50"/>
      <sheetName val="M1l1"/>
      <sheetName val="A2-2-1"/>
      <sheetName val="A2-2-2"/>
      <sheetName val="A2-2-3"/>
      <sheetName val="A2-2-1 (2)"/>
      <sheetName val="A2-2-2 (2)"/>
      <sheetName val="A2-2-3 (2)"/>
      <sheetName val="A2|1"/>
      <sheetName val="R4"/>
      <sheetName val="tax com"/>
      <sheetName val="Cflow"/>
      <sheetName val="CLA (2)"/>
      <sheetName val="Attached 9"/>
      <sheetName val="Attached 10"/>
      <sheetName val="Freehold Land"/>
      <sheetName val="CWIP"/>
      <sheetName val="Sch I"/>
      <sheetName val="Sch IIa"/>
      <sheetName val="Sch IIb"/>
      <sheetName val="Sch III"/>
      <sheetName val="F2100-半成品"/>
      <sheetName val="E4"/>
      <sheetName val="M4"/>
      <sheetName val="E3"/>
      <sheetName val="M1"/>
      <sheetName val="N2"/>
      <sheetName val="K4-Sighting"/>
      <sheetName val="M2_payables listing"/>
      <sheetName val="A2-2(CJE)"/>
      <sheetName val="U30"/>
      <sheetName val="A3-1(U)"/>
      <sheetName val="Aging+ve"/>
      <sheetName val="KFinal"/>
      <sheetName val="CF-1"/>
      <sheetName val="CF-2"/>
      <sheetName val="Disclosure"/>
      <sheetName val="D-1"/>
      <sheetName val="L-2"/>
      <sheetName val="RCD-403-1"/>
      <sheetName val="RCD-403-2"/>
      <sheetName val="RCD-403-3"/>
      <sheetName val="RCD-403-4"/>
      <sheetName val="RCD-403-4 (2)"/>
      <sheetName val="Rec"/>
      <sheetName val="U2_AR on Revenue"/>
      <sheetName val="Serba"/>
      <sheetName val="Garment"/>
      <sheetName val="Tanako"/>
      <sheetName val="RJE"/>
      <sheetName val="CJE"/>
      <sheetName val="AdjPYA"/>
      <sheetName val="Adj"/>
      <sheetName val="O2-2"/>
      <sheetName val="O2-1"/>
      <sheetName val="O4"/>
      <sheetName val="O3"/>
      <sheetName val="O3-1"/>
      <sheetName val="O5"/>
      <sheetName val="R-1"/>
      <sheetName val="R-2"/>
      <sheetName val="R-3"/>
      <sheetName val="Interco"/>
      <sheetName val="J-3"/>
      <sheetName val="J-2"/>
      <sheetName val="Lestari"/>
      <sheetName val="Kenshine"/>
      <sheetName val="OSM (2)"/>
      <sheetName val="OSM 2"/>
      <sheetName val="A2-4"/>
      <sheetName val="Starbase(CLA)"/>
      <sheetName val="Annuity"/>
      <sheetName val="O320-所得税"/>
      <sheetName val="O330-增值税检查"/>
      <sheetName val="U700-销售费用明细表"/>
      <sheetName val="K400-固定资产-增加审计"/>
      <sheetName val="M300-短期借款明细表"/>
      <sheetName val="P410-应付工资-程序表"/>
      <sheetName val="P520-其他应付款-具体审计"/>
      <sheetName val="P620-预提费用-具体审计"/>
      <sheetName val="outstangding"/>
      <sheetName val="交换意见"/>
      <sheetName val="问题汇总"/>
      <sheetName val="U363-收入-截止测试-2004"/>
      <sheetName val="历年净利润及盈余公积复核 (审定)"/>
      <sheetName val="所得税"/>
      <sheetName val="C600-货币资金-符合性测试"/>
      <sheetName val="NN"/>
      <sheetName val="C310"/>
      <sheetName val="OS list of 深中置 - 3"/>
      <sheetName val="往来"/>
      <sheetName val="Compilation test"/>
      <sheetName val="B402"/>
      <sheetName val="附表60-1"/>
      <sheetName val="附表60-2"/>
      <sheetName val="B101"/>
      <sheetName val="os list"/>
      <sheetName val="F 。"/>
      <sheetName val="AC00(02) O-lead"/>
      <sheetName val="AC00(03) O-lead"/>
      <sheetName val="AC00(04) O-lead"/>
      <sheetName val="27.租赁承诺"/>
      <sheetName val="28.资本承诺"/>
      <sheetName val="29.关联交易"/>
      <sheetName val="30.关联余额"/>
      <sheetName val="169"/>
      <sheetName val="k301"/>
      <sheetName val="C110"/>
      <sheetName val="M110BOC"/>
      <sheetName val="M111BOA"/>
      <sheetName val="M112ICBC"/>
      <sheetName val="工资"/>
      <sheetName val="U1110"/>
      <sheetName val="U1200"/>
      <sheetName val="U1201"/>
      <sheetName val="O100"/>
      <sheetName val="U1020"/>
      <sheetName val="outstanding"/>
      <sheetName val="五矿"/>
      <sheetName val="U4营业费"/>
      <sheetName val="U5管理费"/>
      <sheetName val="2003以产顶进"/>
      <sheetName val="7-制造费用"/>
      <sheetName val="递延资产审定表"/>
      <sheetName val="Cindy"/>
      <sheetName val="？I"/>
      <sheetName val="I200%"/>
      <sheetName val="I600%"/>
      <sheetName val="FA details"/>
      <sheetName val="应付帐款明细表"/>
      <sheetName val="其他应付款明细表"/>
      <sheetName val="T10"/>
      <sheetName val="F810 Compliation"/>
      <sheetName val="C120"/>
      <sheetName val="C12-control"/>
      <sheetName val="U500"/>
      <sheetName val="I10"/>
      <sheetName val="RS-F320"/>
      <sheetName val="FS-F310"/>
      <sheetName val="All overhead Variance"/>
      <sheetName val="F20-Breakdown2003"/>
      <sheetName val="04G100"/>
      <sheetName val="04S100"/>
      <sheetName val="IAS510_RJE"/>
      <sheetName val="B300-8"/>
      <sheetName val="03BD"/>
      <sheetName val="固定资产总计-Company"/>
      <sheetName val="Jan 16 (2)"/>
      <sheetName val="C os"/>
      <sheetName val="CIP2003 movement"/>
      <sheetName val="Q100m"/>
      <sheetName val="Q200m"/>
      <sheetName val="stock 5.14报告版2003update ok"/>
      <sheetName val="农行环翠银票03.6"/>
      <sheetName val="C200"/>
      <sheetName val="G200 (2)"/>
      <sheetName val="N100"/>
      <sheetName val="C2000"/>
      <sheetName val="A500"/>
      <sheetName val="K "/>
      <sheetName val="K200"/>
      <sheetName val="K300"/>
      <sheetName val="R"/>
      <sheetName val="R100"/>
      <sheetName val="P410-Breakdown"/>
      <sheetName val="P510-Breakdown"/>
      <sheetName val="jasmine"/>
      <sheetName val="Ellen"/>
      <sheetName val="U3500"/>
      <sheetName val="other-direct02"/>
      <sheetName val="other-direct01"/>
      <sheetName val="U 3310-air"/>
      <sheetName val="ARP"/>
      <sheetName val="U3000-HQ COS"/>
      <sheetName val="engine"/>
      <sheetName val="F10-IM"/>
      <sheetName val="F11-IM"/>
      <sheetName val="F1003-FG list "/>
      <sheetName val="F1004-consignment list"/>
      <sheetName val="母公司"/>
      <sheetName val="合并2"/>
      <sheetName val="子公司"/>
      <sheetName val="现金流量表 (2)"/>
      <sheetName val="爱家资产表"/>
      <sheetName val="爱家利润表"/>
      <sheetName val="爱家流量表"/>
      <sheetName val="汇总负债"/>
      <sheetName val="汇总利润"/>
      <sheetName val="本部负债表"/>
      <sheetName val="本部利润表"/>
      <sheetName val="本部分录"/>
      <sheetName val="土门负债表"/>
      <sheetName val="土门利润表"/>
      <sheetName val="土门分录"/>
      <sheetName val="朝阳资产"/>
      <sheetName val="朝阳利润"/>
      <sheetName val="朝阳分录"/>
      <sheetName val="咸宁资产"/>
      <sheetName val="咸宁利润"/>
      <sheetName val="咸宁分录"/>
      <sheetName val="朝阳资产对照表"/>
      <sheetName val="权益变动表"/>
      <sheetName val="减值表"/>
      <sheetName val="增值税表"/>
      <sheetName val="朝阳期初资产"/>
      <sheetName val="朝阳上期利润"/>
      <sheetName val="朝阳期初分录"/>
      <sheetName val="应收帐款05"/>
      <sheetName val="其他应收款05"/>
      <sheetName val="应付帐款05"/>
      <sheetName val="预收帐款05"/>
      <sheetName val="其他应付款05"/>
      <sheetName val="营业费用"/>
      <sheetName val="营业费用月报表"/>
      <sheetName val="U60-ww"/>
      <sheetName val="U110"/>
      <sheetName val="滨州"/>
      <sheetName val="I1-威海"/>
      <sheetName val="S400"/>
      <sheetName val="U130-Consulting fee"/>
      <sheetName val="U120-Consulting Fee  Breakd"/>
      <sheetName val="U130-Professional Fee GPC"/>
      <sheetName val="U140-Legal Fee"/>
      <sheetName val="F203"/>
      <sheetName val="U500.G&amp;A.Expenses"/>
      <sheetName val="I100-Interco Bal confirmation"/>
      <sheetName val="6 需报废清单"/>
      <sheetName val="2003"/>
      <sheetName val="2002"/>
      <sheetName val="代办工程adj"/>
      <sheetName val="2Q200"/>
      <sheetName val="F311-RM V test"/>
      <sheetName val="매출채권AR"/>
      <sheetName val="현금예금"/>
      <sheetName val="투자자산"/>
      <sheetName val="유형자산"/>
      <sheetName val="상각overall"/>
      <sheetName val="단기차입금"/>
      <sheetName val="장기차입금"/>
      <sheetName val="자본"/>
      <sheetName val="이자비용"/>
      <sheetName val="매출"/>
      <sheetName val="오계장작성"/>
      <sheetName val="C-8220 "/>
      <sheetName val="C-8300"/>
      <sheetName val="C-8400"/>
      <sheetName val="C-8500"/>
      <sheetName val="수익증권매매"/>
      <sheetName val="수익증권평가"/>
      <sheetName val="5400"/>
      <sheetName val="지분법적용개요"/>
      <sheetName val="감가상각비"/>
      <sheetName val="AFS (2)"/>
      <sheetName val="J138"/>
      <sheetName val="콜론(4.1-9.30)"/>
      <sheetName val="명세(건물)"/>
      <sheetName val="명세(차량)"/>
      <sheetName val="명세(기타유형)"/>
      <sheetName val="명세(기타유형) (2)"/>
      <sheetName val="상품-5200"/>
      <sheetName val="LEAD(D7)"/>
      <sheetName val="(D7.1)"/>
      <sheetName val="LEAD(D10)"/>
      <sheetName val="(D10.1)"/>
      <sheetName val="LEAD(D11)"/>
      <sheetName val="법인세비용(8700)"/>
      <sheetName val="수정사항"/>
      <sheetName val="정산표-대차대조표"/>
      <sheetName val="정산표-손익계산서"/>
      <sheetName val="이사회의사록"/>
      <sheetName val="MP"/>
      <sheetName val="par-bs(2)"/>
      <sheetName val="par-pl(2)"/>
      <sheetName val="차입금총대체분석"/>
      <sheetName val="고정부채 "/>
      <sheetName val="장기차입금명세"/>
      <sheetName val="상환스케츌"/>
      <sheetName val="자본7100"/>
      <sheetName val="JOB ASSIGN"/>
      <sheetName val="wbs"/>
      <sheetName val="wpl"/>
      <sheetName val="오류금액의평가"/>
      <sheetName val="연도별tax"/>
      <sheetName val="전기조정사항"/>
      <sheetName val="회사제시기말BS"/>
      <sheetName val="회사제시기말PL"/>
      <sheetName val="A5"/>
      <sheetName val="수정사항-1"/>
      <sheetName val="g20매출원가"/>
      <sheetName val="g30제조원가"/>
      <sheetName val="g31재료비"/>
      <sheetName val="급여 (2)"/>
      <sheetName val="평균급여 (2)"/>
      <sheetName val="15"/>
      <sheetName val="유형자산5800"/>
      <sheetName val="감가"/>
      <sheetName val="pldt"/>
      <sheetName val="조합원명부"/>
      <sheetName val="제품수불(확) (2)"/>
      <sheetName val="원료수불 (확)"/>
      <sheetName val="제품수불(확)"/>
      <sheetName val="년간매출계획"/>
      <sheetName val="제조원가"/>
      <sheetName val="제품별매출 (2)"/>
      <sheetName val="유통경로"/>
      <sheetName val="EPS (2)"/>
      <sheetName val="개요"/>
      <sheetName val="부가세 대사"/>
      <sheetName val="재고실사 refer"/>
      <sheetName val="월별급여"/>
      <sheetName val="8400"/>
      <sheetName val="중요성기준"/>
      <sheetName val="분석적검토"/>
      <sheetName val="매출일반"/>
      <sheetName val="Flow-Chart"/>
      <sheetName val="회계변경"/>
      <sheetName val="퇴충OT"/>
      <sheetName val="퇴충"/>
      <sheetName val="수정사항 (2)"/>
      <sheetName val="매출채권"/>
      <sheetName val="수정사항 정리표"/>
      <sheetName val="재고관련 Issue"/>
      <sheetName val="U201"/>
      <sheetName val="A521 (2)"/>
      <sheetName val="A621 (2)"/>
      <sheetName val="U2.1"/>
      <sheetName val="P100"/>
      <sheetName val="C100"/>
      <sheetName val="U121"/>
      <sheetName val="N501"/>
      <sheetName val="E201"/>
      <sheetName val="Sheet9"/>
      <sheetName val="Sheet11"/>
      <sheetName val="Sheet10"/>
      <sheetName val="S_BDW (2)"/>
      <sheetName val="Fig"/>
      <sheetName val="보고서1"/>
      <sheetName val="보고서2"/>
      <sheetName val="보고서3"/>
      <sheetName val="Sheet1 (2)"/>
      <sheetName val="ALGO-LS14.5(92)V"/>
      <sheetName val="ALGO-jjj재구성"/>
      <sheetName val="수정사항집계표"/>
      <sheetName val="은행연합회자료"/>
      <sheetName val="sum (3)"/>
      <sheetName val="HLDS"/>
      <sheetName val="이사회의사록정리"/>
      <sheetName val="RM31032004"/>
      <sheetName val="månres jfrt få"/>
      <sheetName val="FCAct"/>
      <sheetName val="Matcost (2)"/>
      <sheetName val="FC1999"/>
      <sheetName val="upgsales (2)"/>
      <sheetName val="Trial Balance{C}"/>
      <sheetName val="FY03 Qualified Additions"/>
      <sheetName val="PL"/>
      <sheetName val="통계자료"/>
      <sheetName val="지수"/>
      <sheetName val="생산직"/>
      <sheetName val="sm"/>
      <sheetName val="판매2팀"/>
      <sheetName val="型TB"/>
      <sheetName val="Monthly Revenue"/>
      <sheetName val="Profit and Loss"/>
      <sheetName val="FA"/>
      <sheetName val="Cover"/>
      <sheetName val="PL-yearly"/>
      <sheetName val="Sheet1汇总表"/>
      <sheetName val="S&amp;M Dept"/>
      <sheetName val="Gastos_MadridWE"/>
      <sheetName val="NEW WARRANTS"/>
      <sheetName val="Sources_Uses"/>
      <sheetName val="Controls"/>
      <sheetName val="Print Controls"/>
      <sheetName val="Prior Year"/>
      <sheetName val="Trading Stats"/>
      <sheetName val="cap_structure"/>
      <sheetName val="MergeCo Summary"/>
      <sheetName val="A"/>
      <sheetName val="BANKS_94"/>
      <sheetName val="Operations"/>
      <sheetName val="Football(1)"/>
      <sheetName val="Tuluwaka"/>
      <sheetName val="Exercise"/>
      <sheetName val="General Assumptions"/>
      <sheetName val="QuickLink"/>
      <sheetName val="Company Outputs"/>
      <sheetName val="Corp. Trust Structure"/>
      <sheetName val="Comp Data"/>
      <sheetName val="Float Matrix"/>
      <sheetName val="Data Master"/>
      <sheetName val="Int. Rate Data"/>
      <sheetName val="Rsch"/>
      <sheetName val="Industry Data"/>
      <sheetName val="RT Data"/>
      <sheetName val="RT Indices"/>
      <sheetName val="Mkt Cap."/>
      <sheetName val="RT Targets"/>
      <sheetName val="IT Targets"/>
      <sheetName val="TSE info"/>
      <sheetName val="cap markets data"/>
      <sheetName val="Base"/>
      <sheetName val="100%"/>
      <sheetName val="HelpScreens"/>
      <sheetName val="PUblic Float data"/>
      <sheetName val="Build-up"/>
      <sheetName val="Computations"/>
      <sheetName val="Inputs-Sensitivities"/>
      <sheetName val="Worksheet"/>
      <sheetName val="Market Data"/>
      <sheetName val="Project Info"/>
      <sheetName val="Taxes"/>
      <sheetName val="Old Model"/>
      <sheetName val="Assum"/>
      <sheetName val="AcqIS"/>
      <sheetName val="AcqBSCF"/>
      <sheetName val="Acquiror"/>
      <sheetName val="Model Assumptions"/>
      <sheetName val="wCodeTable"/>
      <sheetName val="Growth"/>
      <sheetName val="Profit &amp; Loss"/>
      <sheetName val="Parameters"/>
      <sheetName val="Monthly Budget "/>
      <sheetName val="A-1 - Audit Planning Program"/>
      <sheetName val="A-1 Audit Prog Index"/>
      <sheetName val="E-5 Lunch 0086"/>
      <sheetName val="REVENUES"/>
      <sheetName val="Sch 16"/>
      <sheetName val="Sch 8"/>
      <sheetName val="E Cash APG"/>
      <sheetName val="(V-1)FASB109"/>
      <sheetName val="A-1 Audit Program Index"/>
      <sheetName val="K-40 FA-CAPLS"/>
      <sheetName val="A-1 Gen Procedures "/>
      <sheetName val="A-1-1 Audit General Procedures"/>
      <sheetName val="General File Index"/>
      <sheetName val="A-2 Minimum Sub Proc Comm Ent"/>
      <sheetName val="J-31 NRV"/>
      <sheetName val="A-1"/>
      <sheetName val="BS"/>
      <sheetName val="subordinated notes"/>
      <sheetName val="senior note"/>
      <sheetName val="PS B"/>
      <sheetName val="PS A"/>
      <sheetName val="Splash Screen"/>
      <sheetName val="Sales"/>
      <sheetName val="CN Detail"/>
      <sheetName val="l"/>
      <sheetName val="Initial"/>
      <sheetName val="Precalculation"/>
      <sheetName val="laroux"/>
      <sheetName val="XXXXXXXXXXXXX"/>
      <sheetName val="XXXXXX"/>
      <sheetName val="WORKINGS"/>
      <sheetName val="ANNEXURE 5 c"/>
      <sheetName val="21 (i)(B)(b)"/>
      <sheetName val="remittance"/>
      <sheetName val="DEC-MEMO"/>
      <sheetName val="Scope of supply"/>
      <sheetName val="Dep"/>
      <sheetName val="BS Schdl- 1 &amp; 2"/>
      <sheetName val="Cabinet details"/>
      <sheetName val="Retirals"/>
      <sheetName val="provision for new Salary"/>
      <sheetName val="TDS"/>
      <sheetName val="Factoring Accrual Summary"/>
      <sheetName val="ttings\purnima\Application Data"/>
      <sheetName val="Material"/>
      <sheetName val="OM except Sales Mat Intcom"/>
      <sheetName val="Inv"/>
      <sheetName val="Inv (2)"/>
      <sheetName val="Obso"/>
      <sheetName val="FIFO Reval"/>
      <sheetName val="IT PPV"/>
      <sheetName val="ECSYSTEM"/>
      <sheetName val="fiannce breakup cost"/>
      <sheetName val="IOB Bank Statement"/>
      <sheetName val="Premature falied details "/>
      <sheetName val="Sales_Data"/>
      <sheetName val="Freight Summary"/>
      <sheetName val="CSIMS Sales"/>
      <sheetName val="Csims Dispatches"/>
      <sheetName val="CSIM "/>
      <sheetName val="4230004000 Discount"/>
      <sheetName val="Discount Summary"/>
      <sheetName val="4230001000 Freight"/>
      <sheetName val="4214000300 I_C Sales GEB LAM"/>
      <sheetName val="4212001900 Sales_adjusts"/>
      <sheetName val="Sales Summary"/>
      <sheetName val="Corporate MARS COA"/>
      <sheetName val="ANN 9"/>
      <sheetName val="DIR REMN"/>
      <sheetName val="80IA (CONT)"/>
      <sheetName val="80 IA"/>
      <sheetName val="Raw Material-old"/>
      <sheetName val="Leave"/>
      <sheetName val="By Product"/>
      <sheetName val="ANN2(workings)-Dump"/>
      <sheetName val="80 HHC"/>
      <sheetName val="10CCAC"/>
      <sheetName val="Checklist"/>
      <sheetName val="TB-New"/>
      <sheetName val="GS Master"/>
      <sheetName val="Oil"/>
      <sheetName val="Chart"/>
      <sheetName val="cs1997"/>
      <sheetName val="Summary model"/>
      <sheetName val="model by field"/>
      <sheetName val="Crude oil"/>
      <sheetName val="Corridor"/>
      <sheetName val="Block A"/>
      <sheetName val="W Natuna"/>
      <sheetName val="Valuation (F)"/>
      <sheetName val="Valuation 2"/>
      <sheetName val="Adjusted data"/>
      <sheetName val="Charts"/>
      <sheetName val="IEA_02-99"/>
      <sheetName val="WRLD EXPN"/>
      <sheetName val="JetFuel"/>
      <sheetName val="SingCracks"/>
      <sheetName val="Delhi"/>
      <sheetName val="Mumbai"/>
      <sheetName val="Kolkata"/>
      <sheetName val="Chennai"/>
      <sheetName val="IBHQ"/>
      <sheetName val="Consolidated Trial Bal"/>
      <sheetName val="trial bal_ibhq"/>
      <sheetName val="Grouping_cltrai"/>
      <sheetName val="ibhq cash_sum"/>
      <sheetName val="current cash tr"/>
      <sheetName val="Qtrly analysis "/>
      <sheetName val="Forecast 2001-02"/>
      <sheetName val="2001-02 monthly pack"/>
      <sheetName val="QIS Form No II"/>
      <sheetName val="Estimate"/>
      <sheetName val="tdg_bs"/>
      <sheetName val="Dep Trading"/>
      <sheetName val="monthly tdg"/>
      <sheetName val="head count"/>
      <sheetName val="Planning Materiality Mar 06"/>
      <sheetName val="Sheet2 (3)"/>
      <sheetName val="Sheet2 (2)"/>
      <sheetName val="TDS_Deposit"/>
      <sheetName val="CRITERIA1"/>
      <sheetName val="BS Schdl-3-Fixed Assets"/>
      <sheetName val="April'00"/>
      <sheetName val="EXPENSES"/>
      <sheetName val="TDS Entries Apr to Sept"/>
      <sheetName val="Add to FA"/>
      <sheetName val="Capex &amp; Opex"/>
      <sheetName val="Interconnect"/>
      <sheetName val="CF"/>
      <sheetName val="Emp"/>
      <sheetName val="Annexuture"/>
      <sheetName val="SPS DETAIL"/>
      <sheetName val="factor"/>
      <sheetName val="list - do not delete"/>
      <sheetName val="____00"/>
      <sheetName val="MAIN LATEST"/>
      <sheetName val="currency (2)"/>
      <sheetName val="Factors"/>
      <sheetName val="entitlements"/>
      <sheetName val="currency"/>
      <sheetName val="Outgoing"/>
      <sheetName val="Incoming"/>
      <sheetName val="Consol"/>
      <sheetName val="Capex_&amp;_Opex"/>
      <sheetName val="MAIN_LATEST"/>
      <sheetName val="currency_(2)"/>
      <sheetName val="SPS_DETAIL"/>
      <sheetName val="final sheet "/>
      <sheetName val="Balaios"/>
      <sheetName val="Consolidated NE"/>
      <sheetName val="Consolidated SE"/>
      <sheetName val="Consolidated SO"/>
      <sheetName val="Hyper NE"/>
      <sheetName val="Hyper SO"/>
      <sheetName val="Maxxi"/>
      <sheetName val="Magazines"/>
      <sheetName val="Sam's Club"/>
      <sheetName val="Super NE"/>
      <sheetName val="Super SO"/>
      <sheetName val="Todo Dia"/>
      <sheetName val="new_main_20K"/>
      <sheetName val="Final"/>
      <sheetName val="Summary-Price_New"/>
      <sheetName val="AN-2K"/>
      <sheetName val="Switch V16"/>
      <sheetName val="EBT"/>
      <sheetName val="MSU"/>
      <sheetName val="Scenarios"/>
      <sheetName val="Component Pricing, Costs"/>
      <sheetName val="AR"/>
      <sheetName val="Edit(01)"/>
      <sheetName val="B'Sheet"/>
      <sheetName val="syndicate codes"/>
      <sheetName val="BTVL-ABN Tranche I"/>
      <sheetName val="&amp;Synchro"/>
      <sheetName val="204"/>
      <sheetName val="BBH"/>
      <sheetName val="chiet tinh"/>
      <sheetName val="discounts_XP140"/>
      <sheetName val="Other assumptions"/>
      <sheetName val="RSU lookups"/>
      <sheetName val="RSU sites"/>
      <sheetName val="DLC sites"/>
      <sheetName val="SDH COST"/>
      <sheetName val="Asmp"/>
      <sheetName val="BdData"/>
      <sheetName val="_x0000__x0000__x0000__xffff_翿_x0000__x0000__x0000__x0000__xffff__xffff__x0000__x0000__x0000__x0000__x0000__x0000_ᆳ"/>
      <sheetName val="final_sheet_"/>
      <sheetName val="chiet_tinh"/>
      <sheetName val="Other_assumptions"/>
      <sheetName val="RSU_lookups"/>
      <sheetName val="RSU_sites"/>
      <sheetName val="DLC_sites"/>
      <sheetName val="SDH_COST"/>
      <sheetName val="c_"/>
      <sheetName val="Citrix"/>
      <sheetName val="raw"/>
      <sheetName val="FORM-16"/>
      <sheetName val="BRP&amp;L"/>
      <sheetName val="Distribution"/>
      <sheetName val="Home Office"/>
      <sheetName val="Others"/>
      <sheetName val="IRR Gaming"/>
      <sheetName val="P&amp;L breakup"/>
      <sheetName val="NOIDA"/>
      <sheetName val="Preside"/>
      <sheetName val="Calcns FDB"/>
      <sheetName val="Assns FDB"/>
      <sheetName val="UK"/>
      <sheetName val="DE"/>
      <sheetName val="MX"/>
      <sheetName val="CN"/>
      <sheetName val="BR"/>
      <sheetName val="BR (2)"/>
      <sheetName val="PLJAN"/>
      <sheetName val="Summary_Local"/>
      <sheetName val="LANGUAGE"/>
      <sheetName val="BCL-Barclays"/>
      <sheetName val="Dels"/>
      <sheetName val="comp."/>
      <sheetName val="Apparel"/>
      <sheetName val="Bodega"/>
      <sheetName val="CCA"/>
      <sheetName val="CashNCarry"/>
      <sheetName val="Membership"/>
      <sheetName val="SoftDiscount"/>
      <sheetName val="Costa_Rica"/>
      <sheetName val="DC"/>
      <sheetName val="El_Salvador"/>
      <sheetName val="GM"/>
      <sheetName val="Guatemala"/>
      <sheetName val="HomeOffice"/>
      <sheetName val="Honduras"/>
      <sheetName val="Hypermarket"/>
      <sheetName val="Restaurant"/>
      <sheetName val="Supermarket"/>
      <sheetName val="ROI"/>
      <sheetName val="Nicaragua"/>
      <sheetName val="roi_pull"/>
      <sheetName val="Sheet Index"/>
      <sheetName val="database-NO"/>
      <sheetName val="Edge_Multiservice"/>
      <sheetName val="Form"/>
      <sheetName val="Challan"/>
      <sheetName val="sEP2003"/>
      <sheetName val="Satco"/>
      <sheetName val="list_-_do_not_delete"/>
      <sheetName val="Operating Companies"/>
      <sheetName val="Management Companies"/>
      <sheetName val="Contacts"/>
      <sheetName val="PCAP Data"/>
      <sheetName val="RCN-Building"/>
      <sheetName val="Rent Roll"/>
      <sheetName val="Run_Sheet"/>
      <sheetName val="Deal_&amp;_Company_Information"/>
      <sheetName val="Amortization_Table_$610K"/>
      <sheetName val="Route_11"/>
      <sheetName val="A1_-_Income_Statement"/>
      <sheetName val="R1040"/>
      <sheetName val="base de dados"/>
      <sheetName val="_x0000_Database: [2]. Exceeded number"/>
      <sheetName val="ERE `ODBCDriver`.`Component_` ="/>
      <sheetName val="elfReg`, `FileAction` Where `Se"/>
      <sheetName val="௔按਱ဵ_x0000__x0000_"/>
      <sheetName val="1-11%20MOI.xls_x0000__x0000__x0016__x0000__x0000__x000d__x0000__x0000__x000c__x0000_ň_x0000__x0002__x0000_"/>
      <sheetName val="ல"/>
      <sheetName val="Database: [2]. Exceeded number "/>
      <sheetName val="1-11%20MOI.xls_x0000__x0000__x0016__x0000__x0000__x000d__x0000__x000c__x0000_ň_x0000__x0002__x0000_Ӥ"/>
      <sheetName val="௔按਱ဵ_x0000_"/>
      <sheetName val="Dept Score-Assoc-Avg Dept Wise"/>
      <sheetName val="Dept Score-Assoc-Avg Dept W (2)"/>
      <sheetName val="ExistingRangeDetails"/>
      <sheetName val="Encl II"/>
      <sheetName val="Other notes"/>
      <sheetName val="Enclosure XV (2)"/>
      <sheetName val="Enclosure X contd"/>
      <sheetName val="Clause 20"/>
      <sheetName val="Enclosure VIII"/>
      <sheetName val="Makro1"/>
      <sheetName val="Form No. 3CD"/>
      <sheetName val="Base Info"/>
      <sheetName val="APPORT"/>
      <sheetName val="Paul"/>
      <sheetName val="ImportData"/>
      <sheetName val="ROIPRO01"/>
      <sheetName val="Summary SC"/>
      <sheetName val="Expanded P&amp;L"/>
      <sheetName val="44526 Dalkey"/>
      <sheetName val="table"/>
      <sheetName val="1601 Detail information"/>
      <sheetName val="품의서"/>
      <sheetName val="Macro1"/>
      <sheetName val="주행"/>
      <sheetName val="표지★"/>
      <sheetName val="MX628EX"/>
      <sheetName val="p2-1"/>
      <sheetName val="2.대외공문"/>
      <sheetName val="85872-82"/>
      <sheetName val="???"/>
      <sheetName val="표지_"/>
      <sheetName val="p2_1"/>
      <sheetName val="2_대외공문"/>
      <sheetName val="비교원가(84601-3L040)"/>
      <sheetName val="비교원가(84601-3L050)"/>
      <sheetName val="비교원가(84601-3L060)"/>
      <sheetName val="비교원가(84601-3L070)"/>
      <sheetName val="비교원가(84660-3L000)"/>
      <sheetName val="비교원가(84660-3L100)"/>
      <sheetName val="비교원가(84690-3L000)"/>
      <sheetName val="비교원가(84640-3L000)"/>
      <sheetName val="비교원가(84640-3L010)"/>
      <sheetName val="비교원가(84640-3L020)"/>
      <sheetName val="비교원가(97040-3L000)"/>
      <sheetName val="??仛"/>
      <sheetName val="??★"/>
      <sheetName val="2.????"/>
      <sheetName val="근태현황"/>
      <sheetName val="Ç°ÀÇ¼­"/>
      <sheetName val="ÁÖÇà"/>
      <sheetName val="Ç¥Áö¡Ú"/>
      <sheetName val="2.´ë¿Ü°ø¹®"/>
      <sheetName val="외주현황.wq1"/>
      <sheetName val="P&amp;L Monthly"/>
      <sheetName val="Cost Analysis plc"/>
      <sheetName val="SBInput"/>
      <sheetName val="Transaction Inputs"/>
      <sheetName val="Company Inputs"/>
      <sheetName val="300 Valuation"/>
      <sheetName val="Five Year DCF"/>
      <sheetName val="Co. Inputs"/>
      <sheetName val="DCF_10"/>
      <sheetName val="Collar-Options Cash"/>
      <sheetName val="WACC"/>
      <sheetName val="Cost of Services"/>
      <sheetName val="Price of Service"/>
      <sheetName val="27"/>
      <sheetName val="Payroll"/>
      <sheetName val="6+6detail"/>
      <sheetName val="HR"/>
      <sheetName val="statistics"/>
      <sheetName val="lookup"/>
      <sheetName val="Budget Data"/>
      <sheetName val="Rev &amp; PC"/>
      <sheetName val="Non Rev&amp;PC"/>
      <sheetName val="Salary Fcst"/>
      <sheetName val="Accts"/>
      <sheetName val="Categories"/>
      <sheetName val="Tables"/>
      <sheetName val="BusDev"/>
      <sheetName val="Marketing"/>
      <sheetName val="ProdDev"/>
      <sheetName val="Exec"/>
      <sheetName val="Lookup Tables"/>
      <sheetName val="ResortQuest and Hawaii Hotel Op"/>
      <sheetName val="prepaid expenses"/>
      <sheetName val="XTU Sum (2)"/>
      <sheetName val="Ctix Mktg "/>
      <sheetName val="Project Analysis"/>
      <sheetName val="Quotation"/>
      <sheetName val="bonus from Forecaster"/>
      <sheetName val="cap comp from Forecaster"/>
      <sheetName val="bad debt from Forecaster"/>
      <sheetName val="PR"/>
      <sheetName val="FY2003"/>
      <sheetName val="FY2002"/>
      <sheetName val="FX rates"/>
      <sheetName val="Input Table"/>
      <sheetName val="Supporting Data"/>
      <sheetName val="Siemens"/>
      <sheetName val="B2C"/>
      <sheetName val="Segment Metrics"/>
      <sheetName val="Prior_Fund_Raising_MGD"/>
      <sheetName val="Managed_Accounts_-_Gross_Tradin"/>
      <sheetName val="Managed_Accounts"/>
      <sheetName val="CREDIT_STATS"/>
      <sheetName val="P&amp;L_Monthly"/>
      <sheetName val="Cost_Analysis_plc"/>
      <sheetName val="Transaction_Inputs"/>
      <sheetName val="Company_Inputs"/>
      <sheetName val="300_Valuation"/>
      <sheetName val="Five_Year_DCF"/>
      <sheetName val="Co__Inputs"/>
      <sheetName val="Collar-Options_Cash"/>
      <sheetName val="Cost_of_Services"/>
      <sheetName val="Price_of_Service"/>
      <sheetName val="Budget_Data"/>
      <sheetName val="Rev_&amp;_PC"/>
      <sheetName val="Non_Rev&amp;PC"/>
      <sheetName val="Salary_Fcst"/>
      <sheetName val="Lookup_Tables"/>
      <sheetName val="ResortQuest_and_Hawaii_Hotel_Op"/>
      <sheetName val="prepaid_expenses"/>
      <sheetName val="XTU_Sum_(2)"/>
      <sheetName val="Ctix_Mktg_"/>
      <sheetName val="Project_Analysis"/>
      <sheetName val="bonus_from_Forecaster"/>
      <sheetName val="cap_comp_from_Forecaster"/>
      <sheetName val="bad_debt_from_Forecaster"/>
      <sheetName val="FX_rates"/>
      <sheetName val="Input_Table"/>
      <sheetName val="Supporting_Data"/>
      <sheetName val="Print_Controls"/>
      <sheetName val="Segment_Metrics"/>
      <sheetName val="Key"/>
      <sheetName val="建物レントロール "/>
      <sheetName val="駐車場レントロール "/>
      <sheetName val="土地賃貸借契約の概要"/>
      <sheetName val="相関図"/>
      <sheetName val="競合ゴルフ場比較"/>
      <sheetName val="競合ゴルフ場"/>
      <sheetName val="Keibai"/>
      <sheetName val="detailed"/>
      <sheetName val="acs"/>
      <sheetName val="Reimbursements"/>
      <sheetName val="Acc"/>
      <sheetName val="D"/>
      <sheetName val="FF-2"/>
      <sheetName val="Annx"/>
      <sheetName val="Annex"/>
      <sheetName val="Significant Processes"/>
      <sheetName val="2001"/>
      <sheetName val="0110"/>
      <sheetName val="F-1 F-2"/>
      <sheetName val="Interim --&gt; Top"/>
      <sheetName val="DTD"/>
      <sheetName val="A2l1.SAD"/>
      <sheetName val="Assumptions 1"/>
      <sheetName val="Consheet(EY)"/>
      <sheetName val="Annx1"/>
      <sheetName val="gl"/>
      <sheetName val="Eppenarra"/>
      <sheetName val="Q-HP-11"/>
      <sheetName val="4 Analysis"/>
      <sheetName val="Q-HP-18"/>
      <sheetName val="Q-HP-36"/>
      <sheetName val="Q-HP-31"/>
      <sheetName val="Q(HP)"/>
      <sheetName val="Q-HP-20"/>
      <sheetName val="Q-HP-37"/>
      <sheetName val="Q-HP-39"/>
      <sheetName val="FF-3"/>
      <sheetName val="Q-HP-23"/>
      <sheetName val="Q-HP-14"/>
      <sheetName val="FF-2 (1)"/>
      <sheetName val="Q-HP-17"/>
      <sheetName val="Q-HP-16"/>
      <sheetName val="Q-HP-38"/>
      <sheetName val="Q-HP-25"/>
      <sheetName val="1 LeadSchedule"/>
      <sheetName val="FORMC94"/>
      <sheetName val="Q-HP-26"/>
      <sheetName val="Q-HP-27"/>
      <sheetName val="Audit Sch"/>
      <sheetName val="Q-HP-28"/>
      <sheetName val="Q-HP-24"/>
      <sheetName val="Q-HP-45"/>
      <sheetName val="U2 - Sales"/>
      <sheetName val="F31"/>
      <sheetName val="Q-HP-41"/>
      <sheetName val="Q-HP-33"/>
      <sheetName val="Q-HP-19"/>
      <sheetName val="Q-HP-34"/>
      <sheetName val="Q-HP-40"/>
      <sheetName val="Hp"/>
      <sheetName val="DFA"/>
      <sheetName val="Q-HP-12"/>
      <sheetName val="Q-HP-42"/>
      <sheetName val="Q-HP-30"/>
      <sheetName val="Q-HP-29"/>
      <sheetName val="Q-HP-21"/>
      <sheetName val="Q-HP-43"/>
      <sheetName val="FSA"/>
      <sheetName val="AFA"/>
      <sheetName val="65 FINANCE"/>
      <sheetName val="Q-HP-22"/>
      <sheetName val="BPR"/>
      <sheetName val="MFA"/>
      <sheetName val="Q-HP-35"/>
      <sheetName val="K5-1"/>
      <sheetName val="61 HR"/>
      <sheetName val="CA"/>
      <sheetName val="COMP00"/>
      <sheetName val="Q-HP-32"/>
      <sheetName val="FF-4"/>
      <sheetName val="Q-HP-15"/>
      <sheetName val="Q-HP-44"/>
      <sheetName val="Q-HP-13"/>
      <sheetName val="FSL-1"/>
      <sheetName val="F-1&amp;F-2"/>
      <sheetName val="Kastoria"/>
      <sheetName val="Suretide"/>
      <sheetName val="ad"/>
      <sheetName val="Safetide"/>
      <sheetName val="PL-APM"/>
      <sheetName val="NON QE"/>
      <sheetName val="O2 TC"/>
      <sheetName val="MFG"/>
      <sheetName val="#RE"/>
      <sheetName val="#R"/>
      <sheetName val="#"/>
      <sheetName val="B Redang"/>
      <sheetName val="AJE (2)"/>
      <sheetName val="A4-1-2"/>
      <sheetName val="A4-3"/>
      <sheetName val="SP B6"/>
      <sheetName val="NKS B6"/>
      <sheetName val="U1-2F Review Margin"/>
      <sheetName val="F3F"/>
      <sheetName val="F-2"/>
      <sheetName val="U2-Staff Welfare"/>
      <sheetName val="N3_SCH FUND"/>
      <sheetName val="K_Leeza"/>
      <sheetName val="K1_DEP Leeza"/>
      <sheetName val="PNB-MINORITY"/>
      <sheetName val="CONPL2003"/>
      <sheetName val="interest restriction"/>
      <sheetName val="E.5"/>
      <sheetName val="Specific_RCD3"/>
      <sheetName val="TBCS-PL"/>
      <sheetName val="L1"/>
      <sheetName val="L1-1"/>
      <sheetName val="Int rea (2)"/>
      <sheetName val="Int rea (4)"/>
      <sheetName val="L7-1"/>
      <sheetName val="Reclassifications"/>
      <sheetName val="RMatValuation"/>
      <sheetName val="E-Sales Cut-off"/>
      <sheetName val="E-Purch Cut-off"/>
      <sheetName val="B3-1"/>
      <sheetName val="E3.3"/>
      <sheetName val="E3.4"/>
      <sheetName val="L-FL"/>
      <sheetName val="L2"/>
      <sheetName val="L3"/>
      <sheetName val="Royalty"/>
      <sheetName val="credit"/>
      <sheetName val="Payroll Summary"/>
      <sheetName val="Insurance"/>
      <sheetName val="B4"/>
      <sheetName val="dpla "/>
      <sheetName val="OP. EXP (2)"/>
      <sheetName val="TOC-Sales"/>
      <sheetName val="TOC-Receipts"/>
      <sheetName val="N1.2 (2)"/>
      <sheetName val="C1-2"/>
      <sheetName val="B-ins"/>
      <sheetName val="lease"/>
      <sheetName val="D2"/>
      <sheetName val="Cut off - Fac A"/>
      <sheetName val="B4-1"/>
      <sheetName val="B2-4 (2)"/>
      <sheetName val="B6"/>
      <sheetName val="M5"/>
      <sheetName val="F1-1"/>
      <sheetName val="C1 "/>
      <sheetName val="C1-1"/>
      <sheetName val="C1-2 "/>
      <sheetName val="C1-3"/>
      <sheetName val="C2"/>
      <sheetName val="C3.."/>
      <sheetName val="C4w"/>
      <sheetName val="TBS"/>
      <sheetName val="TPL"/>
      <sheetName val="TRecon"/>
      <sheetName val="BS-YLI"/>
      <sheetName val="BS-ATT"/>
      <sheetName val="BS-YLB"/>
      <sheetName val="BS-YLT"/>
      <sheetName val="D1-2"/>
      <sheetName val="Adjustments"/>
      <sheetName val="C1-FL"/>
      <sheetName val="C1-AL"/>
      <sheetName val="D-PAD"/>
      <sheetName val="OSM11-01-06"/>
      <sheetName val="TBCS-BS"/>
      <sheetName val="D2-1"/>
      <sheetName val="D1"/>
      <sheetName val="D1-1"/>
      <sheetName val="D3"/>
      <sheetName val="D - Loan charges"/>
      <sheetName val="M1.2"/>
      <sheetName val="M2-deposit"/>
      <sheetName val="M3-retentionsum"/>
      <sheetName val="M4-accruals"/>
      <sheetName val="BURGER ACC"/>
      <sheetName val="M6.1-insurance"/>
      <sheetName val="PT KUTAI P7005 "/>
      <sheetName val="PT KUTAI P705U"/>
      <sheetName val="WTK W7002"/>
      <sheetName val="WTK W7003"/>
      <sheetName val="WTK W7008"/>
      <sheetName val="WTK W708U"/>
      <sheetName val="M2"/>
      <sheetName val="M2-1"/>
      <sheetName val="M2-2"/>
      <sheetName val="M2-3"/>
      <sheetName val="M2-4"/>
      <sheetName val="c1.1"/>
      <sheetName val="c1.2 "/>
      <sheetName val="fully depreciated"/>
      <sheetName val="asset list 2004 (4)"/>
      <sheetName val="details fully depr"/>
      <sheetName val="c1.3"/>
      <sheetName val="FA Addition"/>
      <sheetName val="disposal"/>
      <sheetName val="H1"/>
      <sheetName val="Sheet1 (3)"/>
      <sheetName val="Sheet1 (4)"/>
      <sheetName val="Sheet1 (5)"/>
      <sheetName val="Sheet1 (6)"/>
      <sheetName val="Sheet1 (7)"/>
      <sheetName val="Sheet1 (8)"/>
      <sheetName val="Sheet1 (9)"/>
      <sheetName val="Sheet1 (10)"/>
      <sheetName val="Sheet1 (11)"/>
      <sheetName val="E1-1"/>
      <sheetName val="E1-2 "/>
      <sheetName val="E8"/>
      <sheetName val="Wywy"/>
      <sheetName val="WOS"/>
      <sheetName val="TBCS-PL "/>
      <sheetName val="U3 (disclosure)"/>
      <sheetName val="E5-Recoverability review"/>
      <sheetName val="F1-Stock Roll fwd"/>
      <sheetName val="N3|2-1 (2)"/>
      <sheetName val="A2l1"/>
      <sheetName val="Reclassification"/>
      <sheetName val="O1-1"/>
      <sheetName val="cashflowcomp"/>
      <sheetName val="IPIS"/>
      <sheetName val="COSTS"/>
      <sheetName val="1660 SM"/>
      <sheetName val="1670 SM"/>
      <sheetName val="1641 SX"/>
      <sheetName val="1660SM2"/>
      <sheetName val="1670SM2"/>
      <sheetName val="1660SMOp"/>
      <sheetName val="1670SMOp"/>
      <sheetName val="1641SXOp"/>
      <sheetName val="Coefficient"/>
      <sheetName val="Coeffs"/>
      <sheetName val="Simple Coff."/>
      <sheetName val="F1-Stock Listing"/>
      <sheetName val="FYLE 2006"/>
      <sheetName val="C-1-5"/>
      <sheetName val="FF-1"/>
      <sheetName val="AE96"/>
      <sheetName val="Pg14"/>
      <sheetName val="CPC 25"/>
      <sheetName val="P12.4"/>
      <sheetName val="1515"/>
      <sheetName val="Rates"/>
      <sheetName val="details"/>
      <sheetName val="tax-ss"/>
      <sheetName val="1570 NB"/>
      <sheetName val="FA-LISTING"/>
      <sheetName val="CA Sheet"/>
      <sheetName val="U "/>
      <sheetName val="F-5"/>
      <sheetName val="UB-20"/>
      <sheetName val="Hyperion "/>
      <sheetName val="Services site"/>
      <sheetName val="Coef"/>
      <sheetName val="U-1-3"/>
      <sheetName val="O-5 "/>
      <sheetName val="O-3"/>
      <sheetName val="BBKs"/>
      <sheetName val="FF-5"/>
      <sheetName val="Unit Fixed costs"/>
      <sheetName val="SalesStat"/>
      <sheetName val="GRO Cost"/>
      <sheetName val="owssvr(1)"/>
      <sheetName val="PMO"/>
      <sheetName val="CFM"/>
      <sheetName val="16"/>
      <sheetName val="Amex 19 Jun"/>
      <sheetName val="Amex 12 Jun"/>
      <sheetName val="Amex 5 Jun"/>
      <sheetName val="Detail 1"/>
      <sheetName val="Detail 2"/>
      <sheetName val="Detail 3"/>
      <sheetName val="Detail 4"/>
      <sheetName val="Detail 5"/>
      <sheetName val="GRO_Cost1"/>
      <sheetName val="Amex_19_Jun1"/>
      <sheetName val="Amex_12_Jun1"/>
      <sheetName val="Amex_5_Jun1"/>
      <sheetName val="Detail_11"/>
      <sheetName val="Detail_21"/>
      <sheetName val="Detail_31"/>
      <sheetName val="Detail_41"/>
      <sheetName val="Detail_51"/>
      <sheetName val="GRO_Cost"/>
      <sheetName val="Amex_19_Jun"/>
      <sheetName val="Amex_12_Jun"/>
      <sheetName val="Amex_5_Jun"/>
      <sheetName val="Detail_1"/>
      <sheetName val="Detail_2"/>
      <sheetName val="Detail_3"/>
      <sheetName val="Detail_4"/>
      <sheetName val="Detail_5"/>
      <sheetName val="GRO_Cost2"/>
      <sheetName val="Amex_19_Jun2"/>
      <sheetName val="Amex_12_Jun2"/>
      <sheetName val="Amex_5_Jun2"/>
      <sheetName val="Detail_12"/>
      <sheetName val="Detail_22"/>
      <sheetName val="Detail_32"/>
      <sheetName val="Detail_42"/>
      <sheetName val="Detail_52"/>
      <sheetName val="HICAP suspension salvage"/>
      <sheetName val="rev1"/>
      <sheetName val="OH &amp; Scrap Rate Model"/>
      <sheetName val="Services（携帯電話)"/>
      <sheetName val="Ativo"/>
      <sheetName val="Model Workings"/>
      <sheetName val="Controles"/>
      <sheetName val="Assembled Workforce"/>
      <sheetName val="Profit _ Loss"/>
      <sheetName val="fixed assets"/>
      <sheetName val="Issues (3)"/>
      <sheetName val="F4 (2)"/>
      <sheetName val="Pendências (2)"/>
      <sheetName val="Issues (2)"/>
      <sheetName val="Pendências"/>
      <sheetName val="Issues"/>
      <sheetName val="3900"/>
      <sheetName val="Selic"/>
      <sheetName val="CS comp. nova"/>
      <sheetName val="GAST.I"/>
      <sheetName val="P_L"/>
      <sheetName val="Assets"/>
      <sheetName val="Liab&amp;Equity"/>
      <sheetName val="Dropdown"/>
      <sheetName val="Accretion_dilution"/>
      <sheetName val="DADOS"/>
      <sheetName val="PM2"/>
      <sheetName val="lead"/>
      <sheetName val="links"/>
      <sheetName val="Balanço+DRE"/>
      <sheetName val="xref"/>
      <sheetName val="MLP IPO Yields vs MLP Index"/>
      <sheetName val="sales vol."/>
      <sheetName val="consolidated"/>
      <sheetName val="Page A-1"/>
      <sheetName val="Source_Use"/>
      <sheetName val="CAPEX"/>
      <sheetName val="Labels and Vlookups"/>
      <sheetName val="기안지"/>
      <sheetName val="FO-BO-ER"/>
      <sheetName val="차수"/>
      <sheetName val="사구"/>
      <sheetName val="BASF"/>
      <sheetName val="Tooling Cost (2)"/>
      <sheetName val="UDI'S"/>
      <sheetName val="ia12"/>
      <sheetName val="INPC"/>
      <sheetName val="RDO CONT"/>
      <sheetName val="A. FIJO"/>
      <sheetName val="ABX"/>
      <sheetName val="BB Info"/>
      <sheetName val="nethouse input (CURRENT PERIOD)"/>
      <sheetName val="Dealer names"/>
      <sheetName val="Расчет-выпуск"/>
      <sheetName val="Рез-т"/>
      <sheetName val="BB DATA"/>
      <sheetName val="bloomberg"/>
      <sheetName val="Hasbro"/>
      <sheetName val="FCB_ALL"/>
      <sheetName val="ER LavSal Vs Ant"/>
      <sheetName val="Tooling Assembly"/>
      <sheetName val="Carole_Worksheet_Table"/>
      <sheetName val="TOSH06ISR "/>
      <sheetName val="ajuste IVA"/>
      <sheetName val="IMPAC"/>
      <sheetName val="DEPFIST US2000"/>
      <sheetName val="Hoja1"/>
      <sheetName val="CY Head"/>
      <sheetName val="IOPlan"/>
      <sheetName val="WIPROGE"/>
      <sheetName val="StdMarginRegQtr"/>
      <sheetName val="STATICV"/>
      <sheetName val="Inventory List (2)"/>
      <sheetName val="FGMS"/>
      <sheetName val="Wenger Summary"/>
      <sheetName val="GlobalSAndIByPole"/>
      <sheetName val="GL Summary"/>
      <sheetName val="MCOE Final Slow"/>
      <sheetName val="관세"/>
      <sheetName val="주주명부&lt;끝&gt;"/>
      <sheetName val="Modality Summary"/>
      <sheetName val=" BC SUMMARY 2003"/>
      <sheetName val="Productivity"/>
      <sheetName val="prdtyform"/>
      <sheetName val="Final HU TB Jun 2002"/>
      <sheetName val="2001 even"/>
      <sheetName val="0398exp"/>
      <sheetName val="CUSTOMERDETAILS"/>
      <sheetName val="condensed p&amp;l"/>
      <sheetName val="p&amp;l by month"/>
      <sheetName val="ref"/>
      <sheetName val="DSO"/>
      <sheetName val="cashflow"/>
      <sheetName val="£Summary"/>
      <sheetName val="LCGRAPH"/>
      <sheetName val="GM EPS Model"/>
      <sheetName val="pitch"/>
      <sheetName val="ACLSHL96"/>
      <sheetName val="Mix in Total"/>
      <sheetName val="Page 1"/>
      <sheetName val="calendar"/>
      <sheetName val="NSB_EST2"/>
      <sheetName val="PRC_EST2"/>
      <sheetName val="NSB_EST1"/>
      <sheetName val="PRC_EST1"/>
      <sheetName val="ACT_NSB_CY"/>
      <sheetName val="ACT_NSB_PY"/>
      <sheetName val="ACT_PRC_CY"/>
      <sheetName val="OP_NSB"/>
      <sheetName val="OP_PRICE"/>
      <sheetName val="Business Summary Reports"/>
      <sheetName val="Stock Chart"/>
      <sheetName val="S2_40m_by mth"/>
      <sheetName val="STORE"/>
      <sheetName val="CSH"/>
      <sheetName val="group-match  "/>
      <sheetName val="Reference"/>
      <sheetName val="1077"/>
      <sheetName val="OP"/>
      <sheetName val="IM"/>
      <sheetName val="TPM00"/>
      <sheetName val="Asia"/>
      <sheetName val="Canada"/>
      <sheetName val="CHS"/>
      <sheetName val="Lamer"/>
      <sheetName val="Other"/>
      <sheetName val="Coous"/>
      <sheetName val="TGSO"/>
      <sheetName val="ZT"/>
      <sheetName val="Asiasrcing"/>
      <sheetName val="TPRD"/>
      <sheetName val="TSM"/>
      <sheetName val="TTCH"/>
      <sheetName val="Working Capital"/>
      <sheetName val="ACT_NSB_PYOP"/>
      <sheetName val="ACT_MIX_CY"/>
      <sheetName val="Stepped Pmts"/>
      <sheetName val="OP PLAN"/>
      <sheetName val="Salary"/>
      <sheetName val="HEADCOUNT WORKSHEET"/>
      <sheetName val="Mat'l Pareto"/>
      <sheetName val="Measures"/>
      <sheetName val="MIP codes 2002"/>
      <sheetName val="MIP actuals 2002"/>
      <sheetName val="Managers Database"/>
      <sheetName val="Health Plans"/>
      <sheetName val="Plans"/>
      <sheetName val="NOV8-MCATS"/>
      <sheetName val="SUMbyGEMS"/>
      <sheetName val="Sales-CM"/>
      <sheetName val="3Q Ops"/>
      <sheetName val="3Q Orders"/>
      <sheetName val="4Q Orders"/>
      <sheetName val="4Q Ops"/>
      <sheetName val="2003 Ops"/>
      <sheetName val="2003 Orders"/>
      <sheetName val="TY CM Walk"/>
      <sheetName val="DR4"/>
      <sheetName val="CFOA-TCG 2008 OP"/>
      <sheetName val=" BC SUMMARY 2002"/>
      <sheetName val="25BYOB94"/>
      <sheetName val="P&amp;L Analysis"/>
      <sheetName val="print_macro"/>
      <sheetName val="bpts_2001"/>
      <sheetName val="DR95-Complement"/>
      <sheetName val="94 Rev"/>
      <sheetName val="Adm97"/>
      <sheetName val="Ind Mat"/>
      <sheetName val="1403"/>
      <sheetName val="Input Page"/>
      <sheetName val="prdty"/>
      <sheetName val="References"/>
      <sheetName val="TPM Tot"/>
      <sheetName val="inventory snapshot 20020313"/>
      <sheetName val="Total by Function QSplit"/>
      <sheetName val="On Hand"/>
      <sheetName val="Eur_sub2 "/>
      <sheetName val="R&amp;D"/>
      <sheetName val="3-13 Summary"/>
      <sheetName val="95 Rev"/>
      <sheetName val="FG Obsol"/>
      <sheetName val="chart 1"/>
      <sheetName val="??"/>
      <sheetName val="????&lt;?&gt;"/>
      <sheetName val="CA computation"/>
      <sheetName val="应收帐款 AR "/>
      <sheetName val="固定资产汇总B5"/>
      <sheetName val="建筑物5-1-1"/>
      <sheetName val="构筑物5-1-2"/>
      <sheetName val="管道沟槽5-1-3"/>
      <sheetName val="机器设备5-2-1"/>
      <sheetName val="车辆5-2-2"/>
      <sheetName val="电子设备5-2-3"/>
      <sheetName val="Estimate Trending"/>
      <sheetName val="Sales to CM Summary"/>
      <sheetName val="Estimate Database"/>
      <sheetName val="Database"/>
      <sheetName val="Version Verification"/>
      <sheetName val="Data Sheet Source Example"/>
      <sheetName val="CEP register - ALL (2)"/>
      <sheetName val="Spend June 2008 (2)"/>
      <sheetName val="Inv Est Now"/>
      <sheetName val="MD UK"/>
      <sheetName val="qr_do3_30"/>
      <sheetName val="qr_do14_me"/>
      <sheetName val="1Q02_TIE-OUT"/>
      <sheetName val="Comments"/>
      <sheetName val="Download"/>
      <sheetName val="qr_dlc_me"/>
      <sheetName val="qr_dlc_nv"/>
      <sheetName val="qr_dlc_fpd"/>
      <sheetName val="qr_dlc_30"/>
      <sheetName val="qr_src_gratis_90"/>
      <sheetName val="qr_src_gratis_nv"/>
      <sheetName val="U71 180001004"/>
      <sheetName val="U71 181001004"/>
      <sheetName val="Wrk"/>
      <sheetName val="qr_do14_90"/>
      <sheetName val="3 Digit Account Grouping"/>
      <sheetName val="Balanza 323"/>
      <sheetName val="3 Dig CDR "/>
      <sheetName val="table grille"/>
      <sheetName val="CoverSheet"/>
      <sheetName val="Economic Inputs"/>
      <sheetName val="Cur Yr Data"/>
      <sheetName val="Prv Year Data"/>
      <sheetName val="qr_src_ekspres_30"/>
      <sheetName val="Front Page"/>
      <sheetName val="DYN PP"/>
      <sheetName val="200-Balance_CORR"/>
      <sheetName val="definitionen"/>
      <sheetName val="Severity"/>
      <sheetName val="Site 04 - Level 4"/>
      <sheetName val="src_miss_branches_nv"/>
      <sheetName val="qr_src_nv"/>
      <sheetName val="qr_src_spd"/>
      <sheetName val="qr_do7_me"/>
      <sheetName val="qr_do7_nv"/>
      <sheetName val="qr_do7_30"/>
      <sheetName val="qr_do7_90"/>
      <sheetName val="qr_do7_fpd"/>
      <sheetName val="qr_do14_nv"/>
      <sheetName val="qr_do14_fpd"/>
      <sheetName val="qr_src_me_GE"/>
      <sheetName val="qr_src_nv_GE"/>
      <sheetName val="qr_src30_GE"/>
      <sheetName val="qr_src90_GE"/>
      <sheetName val="qr_src_spd_GE"/>
      <sheetName val="Vol Detail"/>
      <sheetName val="Assessment Allocation"/>
      <sheetName val="Headcount Expense Allocation"/>
      <sheetName val="WIP Details"/>
      <sheetName val="qr_do3_90"/>
      <sheetName val="Source"/>
      <sheetName val="CA WIP"/>
      <sheetName val="YTD Big Y's"/>
      <sheetName val="Actual 03 Volume"/>
      <sheetName val="U71"/>
      <sheetName val="ＣＤＲ_Ｍ"/>
      <sheetName val="Cross Walk"/>
      <sheetName val="Subledger Description"/>
      <sheetName val="Sample"/>
      <sheetName val="Net Income"/>
      <sheetName val="Volume"/>
      <sheetName val="EP Vol New"/>
      <sheetName val="SP Vol New"/>
      <sheetName val="Prepays"/>
      <sheetName val="Q2 Est"/>
      <sheetName val="EPSP Splitout"/>
      <sheetName val="Appendix"/>
      <sheetName val="Cover Page"/>
      <sheetName val="Asset Quality"/>
      <sheetName val="MTDVOLUME"/>
      <sheetName val="Lease Loan98"/>
      <sheetName val="opplanbackup"/>
      <sheetName val="98VOLUME"/>
      <sheetName val="leaseloan-ytd"/>
      <sheetName val="YTDVOLUME"/>
      <sheetName val="BACKUP"/>
      <sheetName val="PopCache"/>
      <sheetName val="Deal Name"/>
      <sheetName val="JE10310X"/>
      <sheetName val="status codes"/>
      <sheetName val="CASHBOOK"/>
      <sheetName val="6300804"/>
      <sheetName val="ATLAS 1-Budget"/>
      <sheetName val="bup c8s001 050001% mar03 (3)"/>
      <sheetName val="CFG&gt;500"/>
      <sheetName val="10-24 Bal Sheet"/>
      <sheetName val="Summary0300"/>
      <sheetName val="Borrowing Base"/>
      <sheetName val="May 4299"/>
      <sheetName val="SOOURCE"/>
      <sheetName val="PMSTABLE"/>
      <sheetName val="ENTREE JOURNAL"/>
      <sheetName val="buttons"/>
      <sheetName val="update_formulas"/>
      <sheetName val="var"/>
      <sheetName val="print_macros"/>
      <sheetName val="print_qtrs"/>
      <sheetName val="update_macros"/>
      <sheetName val="LIQUIDATION &amp; AMORTIZATION GAIN"/>
      <sheetName val="Calculation Questionnaire"/>
      <sheetName val="qr_do3_fpd"/>
      <sheetName val="qr_do14_30"/>
      <sheetName val="qr_do3_me"/>
      <sheetName val="qr_do3_nv"/>
      <sheetName val="ccySummary"/>
      <sheetName val="Waterfall"/>
      <sheetName val="CEF Funding LLC"/>
      <sheetName val="Recalculations-Capital-GAAP"/>
      <sheetName val="Recalculations-Oper-GAAP"/>
      <sheetName val="PROFIT"/>
      <sheetName val="VA89_CHG"/>
      <sheetName val="Comm Mtg"/>
      <sheetName val="Entry"/>
      <sheetName val="Review Minutes"/>
      <sheetName val="Feed sheet"/>
      <sheetName val="New business"/>
      <sheetName val="Pull Sheet"/>
      <sheetName val="Hotel Directory"/>
      <sheetName val="properties"/>
      <sheetName val="KASS"/>
      <sheetName val="FINOPS"/>
      <sheetName val="Pro-Forma"/>
      <sheetName val="junior comps"/>
      <sheetName val="DAYNSR"/>
      <sheetName val="Gold Reserve"/>
      <sheetName val="AUR-Cons"/>
      <sheetName val="LONDON2"/>
      <sheetName val="Quebrada NAV"/>
      <sheetName val="A - NAV"/>
      <sheetName val="D - Deal &amp; Contrib"/>
      <sheetName val="D - Niobec"/>
      <sheetName val="Sheet7"/>
      <sheetName val="Sheet8"/>
      <sheetName val="Sheet12"/>
      <sheetName val="Sheet13"/>
      <sheetName val="Sheet14"/>
      <sheetName val="Sheet15"/>
      <sheetName val="Sheet16"/>
      <sheetName val="DAY_SUM"/>
      <sheetName val="Sensitivity"/>
      <sheetName val="Copper Range"/>
      <sheetName val="B - Niobec"/>
      <sheetName val="1 - CBJ SUM"/>
      <sheetName val="A - Doyon"/>
      <sheetName val="FSA (2)"/>
      <sheetName val="Tuition"/>
      <sheetName val="Hours per Month"/>
      <sheetName val="Tuition Template"/>
      <sheetName val="LA"/>
      <sheetName val="pivot"/>
      <sheetName val="daily Hours"/>
      <sheetName val="90-10"/>
      <sheetName val="Assptn"/>
      <sheetName val="App_Dep"/>
      <sheetName val="Unreal_Market_GL"/>
      <sheetName val="App_Dep (2)"/>
      <sheetName val="EBITDA Bridge"/>
      <sheetName val="Sample Pie"/>
      <sheetName val="Capital Expenditures"/>
      <sheetName val="Dep. and Amort."/>
      <sheetName val="Debt Free - Cash Free"/>
      <sheetName val="Working Cap"/>
      <sheetName val="Income Statement Projections"/>
      <sheetName val="Capital Expenditure Projections"/>
      <sheetName val="Forecasted WC"/>
      <sheetName val="Summary IS (2)"/>
      <sheetName val="Net Sales (2)"/>
      <sheetName val="Gross Profit (2)"/>
      <sheetName val="Summary IS"/>
      <sheetName val="Net Sales"/>
      <sheetName val="Gross Profit"/>
      <sheetName val="Sales - GP Opening Chart"/>
      <sheetName val="Operating Expense"/>
      <sheetName val="Undadjusted EBITDA"/>
      <sheetName val="Adjusted EBITDA"/>
      <sheetName val="BD-GL Account"/>
      <sheetName val="FGGT"/>
      <sheetName val="SG&amp;A-BD"/>
      <sheetName val="NG"/>
      <sheetName val="DO NOT USE"/>
      <sheetName val="BD_GL Account"/>
      <sheetName val="Financial Data"/>
      <sheetName val="Trading Multiples"/>
      <sheetName val="Operating Statistics"/>
      <sheetName val="Business Description"/>
      <sheetName val="Implied Valuation"/>
      <sheetName val="Valuation Chart"/>
      <sheetName val="Credit Health Panel"/>
      <sheetName val="Disclaimer"/>
      <sheetName val="COMBINED_IS"/>
      <sheetName val="COMBINED_BS"/>
      <sheetName val="HAS_GETS"/>
      <sheetName val="TRANS_SUM"/>
      <sheetName val="Sch G-2  LOC Analysis 2004 (2)"/>
      <sheetName val="Subject"/>
      <sheetName val="Data WIP"/>
      <sheetName val="Details BS"/>
      <sheetName val="Details PL"/>
      <sheetName val="RM Consumption Schedule 11"/>
      <sheetName val="TB 01-05-03"/>
      <sheetName val="New Summary P&amp;L"/>
      <sheetName val="Order Pipeline Review Ver2"/>
      <sheetName val="Summary P&amp;L"/>
      <sheetName val="Order Pipeline Review"/>
      <sheetName val="CAP"/>
      <sheetName val="Series_Description"/>
      <sheetName val="Economic_Series_Chart"/>
      <sheetName val="Series_Values"/>
      <sheetName val="FS_ing"/>
      <sheetName val="Extra_2"/>
      <sheetName val="TB__HSG"/>
      <sheetName val="Consolidating_BS-PL_2007"/>
      <sheetName val="SD_AJE"/>
      <sheetName val="DN_AJE"/>
      <sheetName val="SD_TB"/>
      <sheetName val="DN_TB"/>
      <sheetName val="TB_EXEC_-_Done"/>
      <sheetName val="P_&amp;L"/>
      <sheetName val="SEC_bridge"/>
      <sheetName val="EMC_format"/>
      <sheetName val="M_A_Private_Placements"/>
      <sheetName val="Period_Cost"/>
      <sheetName val="Orders_to_Revenue"/>
      <sheetName val="Solar"/>
      <sheetName val="Summary Table 3"/>
      <sheetName val="sun"/>
      <sheetName val="CD001-ENDOW"/>
      <sheetName val="CD001- AUG.TAL INC"/>
      <sheetName val="CD001-VILLAGE"/>
      <sheetName val="CD001-CENTURY"/>
      <sheetName val="CD001-1140"/>
      <sheetName val="RP001"/>
      <sheetName val="K-1 Tax Attributes Cf "/>
      <sheetName val="房屋及建筑物"/>
      <sheetName val="通用设备"/>
      <sheetName val="专用设备"/>
      <sheetName val="运输设备"/>
      <sheetName val="其他"/>
      <sheetName val="#REF!"/>
      <sheetName val="NOTE2004"/>
      <sheetName val="CA2000"/>
      <sheetName val="Contents"/>
      <sheetName val="CB"/>
      <sheetName val="US - FINAL"/>
      <sheetName val="Summ"/>
      <sheetName val="Swell "/>
      <sheetName val="SSA Monthly Journal"/>
      <sheetName val="P&amp;L and BS"/>
      <sheetName val="Budget"/>
      <sheetName val="2 YR Reg"/>
      <sheetName val="Analyst Coverage"/>
      <sheetName val="MAI Plan P&amp;L"/>
      <sheetName val="IS_USD"/>
      <sheetName val="BS_USD"/>
      <sheetName val="Sales_COGS"/>
      <sheetName val="Costs_MSK_03"/>
      <sheetName val="Costs_SPB_03"/>
      <sheetName val="Costs_MSK_04"/>
      <sheetName val="Costs_SPB_04"/>
      <sheetName val="Costs_MSK_05"/>
      <sheetName val="Costs_SPB_05"/>
      <sheetName val="Personnel"/>
      <sheetName val="Rent_MSC"/>
      <sheetName val="Rent_SPB"/>
      <sheetName val="Tax_MSK"/>
      <sheetName val="Tax_SPB"/>
      <sheetName val="2004"/>
      <sheetName val="IS_Statutory (optional)"/>
      <sheetName val="BS_Statutory (optional)"/>
      <sheetName val="IS_AGA_final"/>
      <sheetName val="BS_AGA_final"/>
      <sheetName val="IS_AGA_prelim"/>
      <sheetName val="BS_AGA_prelim"/>
      <sheetName val="SAL-2000"/>
      <sheetName val="IncidentsEAP"/>
      <sheetName val="Cntmrs-Recruit"/>
      <sheetName val="Cntmrs"/>
      <sheetName val="2000"/>
      <sheetName val="Monthly Allowances"/>
      <sheetName val="Actuals by Mth"/>
      <sheetName val="Plan by Mth"/>
      <sheetName val="Forecast"/>
      <sheetName val="Actuals YTD-Mth"/>
      <sheetName val="PLan YTD-Mth"/>
      <sheetName val="plan"/>
      <sheetName val="PYR"/>
      <sheetName val="2002_PD_RJ_Channel_Aug"/>
      <sheetName val="2002_PD_Top_42_Aug"/>
      <sheetName val="072902_NA_Sales_Hist"/>
      <sheetName val="2002_PD_Top_42_July"/>
      <sheetName val="2002_PD_RJ_Channel_July"/>
      <sheetName val="VR data"/>
      <sheetName val="MP data"/>
      <sheetName val="Development"/>
      <sheetName val="Facility"/>
      <sheetName val="IT"/>
      <sheetName val="D504"/>
      <sheetName val="Actuals-Mth"/>
      <sheetName val="Pln by mth"/>
      <sheetName val="Actuals-YTD"/>
      <sheetName val="Pln YTD"/>
      <sheetName val="Vlookup"/>
      <sheetName val="Invent"/>
      <sheetName val="AMCY Impact"/>
      <sheetName val="ZZ_DowntimeIssuesMTD"/>
      <sheetName val="Assy Exc Takt"/>
      <sheetName val="BlindDate"/>
      <sheetName val="BDBarterUlt"/>
      <sheetName val="5thWheel"/>
      <sheetName val="Randall"/>
      <sheetName val="Metro"/>
      <sheetName val="Unadjusted Transactions"/>
      <sheetName val="AtlasParameters"/>
      <sheetName val="SHTCOMPS"/>
      <sheetName val="Revenue Detail"/>
      <sheetName val="Actual INPUT"/>
      <sheetName val="Accounts"/>
      <sheetName val="Master Assumption Page"/>
      <sheetName val="Kelley 15-15 Assumptions"/>
      <sheetName val="CCP"/>
      <sheetName val="폐토수익화 "/>
      <sheetName val="종합일지"/>
      <sheetName val="인건비(골)"/>
      <sheetName val="인건비(PX외)"/>
      <sheetName val="VARIANCE"/>
      <sheetName val="매출-1"/>
      <sheetName val="STRAIGHT"/>
      <sheetName val="FAS Current Month"/>
      <sheetName val="Atlanta"/>
      <sheetName val="Pre-EmploEntry"/>
      <sheetName val="All Vendors Co 1 &amp; 10"/>
      <sheetName val="TRCIII-2001sec gains"/>
      <sheetName val="Liability"/>
      <sheetName val="JE_Summary"/>
      <sheetName val="CAPIQ"/>
      <sheetName val="Dimeco Financials"/>
      <sheetName val="coas"/>
      <sheetName val="Gill"/>
      <sheetName val="mich"/>
      <sheetName val="Departments"/>
      <sheetName val="치솔실적"/>
      <sheetName val="여신현황"/>
      <sheetName val="장할생활 (2)"/>
      <sheetName val="주요품목"/>
      <sheetName val="품목별8"/>
      <sheetName val="총합계"/>
      <sheetName val="품목별1"/>
      <sheetName val="품목별2"/>
      <sheetName val="품목별3"/>
      <sheetName val="품목별4"/>
      <sheetName val="품목별5"/>
      <sheetName val="품목별6"/>
      <sheetName val="품목별7"/>
      <sheetName val="NAV0"/>
      <sheetName val="인원"/>
      <sheetName val="영업현황"/>
      <sheetName val="주요품목거래율"/>
      <sheetName val="자산"/>
      <sheetName val="영업상황"/>
      <sheetName val="손익1"/>
      <sheetName val="손익2"/>
      <sheetName val="자체판매"/>
      <sheetName val="수금현황"/>
      <sheetName val="시장현황분석"/>
      <sheetName val="A-4"/>
      <sheetName val="N-1"/>
      <sheetName val="Q-1 "/>
      <sheetName val="T-1"/>
      <sheetName val="Trial Balance"/>
      <sheetName val="เงินกู้ธนชาติ"/>
      <sheetName val="เงินกู้ MGC"/>
      <sheetName val="Stock Aging"/>
      <sheetName val="Recons"/>
      <sheetName val="Site Stats"/>
      <sheetName val="Cash Reg Orders Recd"/>
      <sheetName val="Warehouse"/>
      <sheetName val="Orders Settled"/>
      <sheetName val="Tot1298"/>
      <sheetName val="Cum_ies_99"/>
      <sheetName val="Cum_intr_99"/>
      <sheetName val="regrupare_cum_99"/>
      <sheetName val="Inflation"/>
      <sheetName val="Hyp - Expense"/>
      <sheetName val="Service Delivery"/>
      <sheetName val="변동원가"/>
      <sheetName val="단가"/>
      <sheetName val="판매"/>
      <sheetName val="투자계획"/>
      <sheetName val="배부율"/>
      <sheetName val="규격손"/>
      <sheetName val="무형처분"/>
      <sheetName val="통제"/>
      <sheetName val="유형처분"/>
      <sheetName val="투자처분"/>
      <sheetName val="기초확정"/>
      <sheetName val="final TB(월)"/>
      <sheetName val="매출원"/>
      <sheetName val="매입채무"/>
      <sheetName val="차입2"/>
      <sheetName val="nude TB"/>
      <sheetName val="BS계정"/>
      <sheetName val="영업외손익"/>
      <sheetName val="종합"/>
      <sheetName val="판관"/>
      <sheetName val="집계"/>
      <sheetName val="레손"/>
      <sheetName val="골손"/>
      <sheetName val="프리"/>
      <sheetName val="전산소모"/>
      <sheetName val="정문앞"/>
      <sheetName val="상각비"/>
      <sheetName val="성수원가"/>
      <sheetName val="운전1"/>
      <sheetName val="월물량"/>
      <sheetName val="자가매출"/>
      <sheetName val="도급"/>
      <sheetName val="03자가(월)"/>
      <sheetName val="원료"/>
      <sheetName val="총괄표(견적)"/>
      <sheetName val="As is Value"/>
      <sheetName val="재무상황"/>
      <sheetName val="On Going Value"/>
      <sheetName val="03자가RC(공장별)"/>
      <sheetName val="자갈매출"/>
      <sheetName val="모래매출"/>
      <sheetName val="임원보수세부"/>
      <sheetName val="임원보수2"/>
      <sheetName val="손익,차입금"/>
      <sheetName val="AutoMacro"/>
      <sheetName val="Deferred Add"/>
      <sheetName val="Returns Analysis"/>
      <sheetName val="FAB별"/>
      <sheetName val="Basic Details"/>
      <sheetName val="Notes to accounts"/>
      <sheetName val="Hub Inputs"/>
      <sheetName val="BOM Matrix (2)"/>
      <sheetName val="SL"/>
      <sheetName val="ECR E04 22.03.02 FRZ"/>
      <sheetName val="MAC500-11013410"/>
      <sheetName val="PRO-DTA"/>
      <sheetName val="MP - DTA"/>
      <sheetName val=".dll_x0000__x0005__x0008_Ā_x0008__x0000__x0000_眹宀Ј⧠స_x0000__x0000__x0000__x0000_ㅾ℀㄀_x0000__x0004__x0005__x0000__x000c_樸౓"/>
      <sheetName val="e &amp;Support_x0000__x0005__x0019_Ā_x000a_Send Feedbac&amp;k_x0000_r"/>
      <sheetName val="SOAD "/>
      <sheetName val="uly%202010%20Aug%205,%202010%20"/>
      <sheetName val="Summary of Project &amp; WIP Review"/>
      <sheetName val="A1-1-2"/>
      <sheetName val="Chart3"/>
      <sheetName val="Chart2"/>
      <sheetName val="Chart1"/>
      <sheetName val="附注汇总  (2)"/>
      <sheetName val="现金合并 (2)"/>
      <sheetName val="固定资产及累计折旧 "/>
      <sheetName val="F5、F6-2"/>
      <sheetName val="应付工资"/>
      <sheetName val="资产合并"/>
      <sheetName val="利润合并"/>
      <sheetName val="现金合并"/>
      <sheetName val="分录抵销"/>
      <sheetName val="E4 Sales cutoff"/>
      <sheetName val="S2"/>
      <sheetName val="A7"/>
      <sheetName val="W"/>
      <sheetName val="III"/>
      <sheetName val="DPL"/>
      <sheetName val="N3"/>
      <sheetName val="CPF"/>
      <sheetName val="U2.1.1 (2)"/>
      <sheetName val="M8memo Prov for connectplan"/>
      <sheetName val="U2.1 ARPs(P)"/>
      <sheetName val="U1 Lead (2)"/>
      <sheetName val="U6.3A Landscape project ana"/>
      <sheetName val="A6.3"/>
      <sheetName val="I1- interco"/>
      <sheetName val="U3 Payroll lead"/>
      <sheetName val="E5.1 Sales cut off"/>
      <sheetName val="现金流量过渡"/>
      <sheetName val="流量附注过渡"/>
      <sheetName val="追溯调帐2000"/>
      <sheetName val="U300"/>
      <sheetName val="U400"/>
      <sheetName val="CFChart (2)"/>
      <sheetName val="AJE  (2)"/>
      <sheetName val="RJE (2)"/>
      <sheetName val="SAD"/>
      <sheetName val="C101 (2)"/>
      <sheetName val="G101"/>
      <sheetName val="H101"/>
      <sheetName val="H601"/>
      <sheetName val="H602"/>
      <sheetName val="M101"/>
      <sheetName val="O501"/>
      <sheetName val="O601"/>
      <sheetName val="T101-Share Cap (2)"/>
      <sheetName val="Umemo"/>
      <sheetName val="CBS"/>
      <sheetName val="U200"/>
      <sheetName val="U-100"/>
      <sheetName val="CFChart (3)"/>
      <sheetName val="H501"/>
      <sheetName val="AJE "/>
      <sheetName val="U102"/>
      <sheetName val="U101"/>
      <sheetName val="BS0605"/>
      <sheetName val="PL0605"/>
      <sheetName val="Other Info"/>
      <sheetName val="MKT PO-2011"/>
      <sheetName val="ONOFF-BUD (ROC)"/>
      <sheetName val="TMSPF-Dump"/>
      <sheetName val="Proclarity"/>
      <sheetName val="EEFC Account"/>
      <sheetName val="CHENNAI - ANNX"/>
      <sheetName val="Allocation for Nov 04"/>
      <sheetName val="Sheet18"/>
      <sheetName val="Aviva Debit Note- Nov 04"/>
      <sheetName val="Aviva Debit Note- Dec 04"/>
      <sheetName val="Aviva Invoice- Dec 04"/>
      <sheetName val="P&amp;LGROUP"/>
      <sheetName val="Encl I"/>
      <sheetName val="Wo_Cl"/>
      <sheetName val="Interlock"/>
      <sheetName val="F'cast Pr Mth"/>
      <sheetName val="Hyp Dump"/>
      <sheetName val="Monthly_Allowances"/>
      <sheetName val="Actuals_by_Mth"/>
      <sheetName val="Plan_by_Mth"/>
      <sheetName val="Actuals_YTD-Mth"/>
      <sheetName val="PLan_YTD-Mth"/>
      <sheetName val="VR_data"/>
      <sheetName val="MP_data"/>
      <sheetName val="Pln_by_mth"/>
      <sheetName val="Pln_YTD"/>
      <sheetName val="TOOLG"/>
      <sheetName val="Competitors"/>
      <sheetName val="Transaction Summary"/>
      <sheetName val="WPA_Assum"/>
      <sheetName val="TradeName"/>
      <sheetName val="RoyaltyAssets"/>
      <sheetName val="Inputs-Tables"/>
      <sheetName val="Transaction-Assum."/>
      <sheetName val="Prices"/>
      <sheetName val="1st Q 2002"/>
      <sheetName val="1999"/>
      <sheetName val="Page A-7 "/>
      <sheetName val="S-7"/>
      <sheetName val="Actual month $"/>
      <sheetName val="fme idex"/>
      <sheetName val="fma idex"/>
      <sheetName val="fme fm"/>
      <sheetName val="History"/>
      <sheetName val="EAT"/>
      <sheetName val="KRA"/>
      <sheetName val="Graph"/>
      <sheetName val="Macros"/>
      <sheetName val="basic working"/>
      <sheetName val="June analysis "/>
      <sheetName val="D&amp;O list IMl"/>
      <sheetName val="Act-PL"/>
      <sheetName val="Bud-HC"/>
      <sheetName val="H&amp;Q"/>
      <sheetName val="PNW"/>
      <sheetName val="TM - USA"/>
      <sheetName val="German Co.- Attrition study"/>
      <sheetName val="Comp IS"/>
      <sheetName val="RB AD"/>
      <sheetName val="NTM PE"/>
      <sheetName val="Inc"/>
      <sheetName val="Operating Statement Data"/>
      <sheetName val="RECEIPTS"/>
      <sheetName val="调整分录-输入"/>
      <sheetName val="新资产负债表"/>
      <sheetName val="新利润及利润分配表"/>
      <sheetName val="试算平衡表"/>
      <sheetName val="注释"/>
      <sheetName val="XBase"/>
      <sheetName val="分析分录"/>
      <sheetName val="前导表"/>
      <sheetName val="补充分录"/>
      <sheetName val="验证"/>
      <sheetName val="新现金流量表"/>
      <sheetName val="台帐资料"/>
      <sheetName val="Account"/>
      <sheetName val="Validation"/>
      <sheetName val="Matrix-Level 3-Gastonia"/>
      <sheetName val="F100"/>
      <sheetName val="D4RP"/>
      <sheetName val="LinkData"/>
      <sheetName val="OutSum"/>
      <sheetName val="ws9"/>
      <sheetName val="ARP-P101"/>
      <sheetName val="Vendor Data"/>
      <sheetName val="C101"/>
      <sheetName val="E101"/>
      <sheetName val="G201"/>
      <sheetName val="G301"/>
      <sheetName val="I101"/>
      <sheetName val="ARP-U101"/>
      <sheetName val="ARP-U301"/>
      <sheetName val="ARP-U501"/>
      <sheetName val="POS Tests"/>
      <sheetName val="Pilot Sites"/>
      <sheetName val="FEB summary"/>
      <sheetName val="Matrix"/>
      <sheetName val="Int Analysis"/>
      <sheetName val="Plant KPI "/>
      <sheetName val="DEFECT CODES"/>
      <sheetName val="LOCATION CODES"/>
      <sheetName val="Consolidated Budget Worksheet"/>
      <sheetName val="2001 Before Capitalization"/>
      <sheetName val="Defaults"/>
      <sheetName val="PD Bowler"/>
      <sheetName val="Vib_BO"/>
      <sheetName val="Mirror"/>
      <sheetName val="Plater"/>
      <sheetName val="Heat"/>
      <sheetName val="67_WW_SALES_YTD_BY_STATE_AND_MA"/>
      <sheetName val="91_INDUSTRIAL_SALES_REPORT"/>
      <sheetName val="825_LDO_ROW_SALES_REPORT"/>
      <sheetName val="815_LDO_US_SALES_REPORT"/>
      <sheetName val="1-30 Consolidated "/>
      <sheetName val="group"/>
      <sheetName val="Bilver link"/>
      <sheetName val="Dbase Bilver txt (2006)"/>
      <sheetName val="BSMONTH"/>
      <sheetName val="5 year AOP"/>
      <sheetName val="A2-1_CLA"/>
      <sheetName val="A2-2_RJE"/>
      <sheetName val="Bakat - consol"/>
      <sheetName val="consol-05"/>
      <sheetName val="K-15"/>
      <sheetName val="K16"/>
      <sheetName val="StockTake"/>
      <sheetName val="Page 3"/>
      <sheetName val="E2 (&lt;)"/>
      <sheetName val="E3 (2)"/>
      <sheetName val="F6 Stock Take recon"/>
      <sheetName val="F5.1 stk valuation"/>
      <sheetName val="A2.4 SAD"/>
      <sheetName val="E3-1"/>
      <sheetName val="B7-2"/>
      <sheetName val="B9-2"/>
      <sheetName val="U1-Turnover and COS"/>
      <sheetName val="U2.4"/>
      <sheetName val="U1.1 Analysis"/>
      <sheetName val="U1 Lead"/>
      <sheetName val="T2 Reserves Lead"/>
      <sheetName val="M7"/>
      <sheetName val="N101"/>
      <sheetName val="问题䀀߅"/>
      <sheetName val="问题က_x0000_"/>
      <sheetName val="问题ᾕ"/>
      <sheetName val="问题㠀茞"/>
      <sheetName val="问题ꠀ继"/>
      <sheetName val="问题耀⒚"/>
      <sheetName val="问题㩔"/>
      <sheetName val="Broker Consensus"/>
      <sheetName val="Essbase Budget (3)"/>
      <sheetName val="Essbase Budget (2)"/>
      <sheetName val="2006"/>
      <sheetName val="2007"/>
      <sheetName val="K5"/>
      <sheetName val="A2|3 AJE"/>
      <sheetName val="A2|2 RJE"/>
      <sheetName val="A2|1 OJE"/>
      <sheetName val="向导生成器(&amp;W)控件向导(&amp;W)用 MS Word 合并(&amp;"/>
      <sheetName val="G200预付帐款帐龄分析表  (3)"/>
      <sheetName val="N100应付帐款帐龄分析表  (3)"/>
      <sheetName val="Detailed PL"/>
      <sheetName val="CA333-AR &amp; AP(ok)"/>
      <sheetName val="CA341-CIP &amp; stock(ok)"/>
      <sheetName val="OS (7)"/>
      <sheetName val="A301-03 (7)"/>
      <sheetName val="H101-03"/>
      <sheetName val="U101-03 (2)"/>
      <sheetName val="OS (6)"/>
      <sheetName val="A301-03 (6)"/>
      <sheetName val="U101-03ok (3)"/>
      <sheetName val="OS (5)"/>
      <sheetName val="A301-03 (5)"/>
      <sheetName val="OS (4)"/>
      <sheetName val="Staff Sal"/>
      <sheetName val="gen ledger data"/>
      <sheetName val="대차대조표"/>
      <sheetName val="재산이용명세"/>
      <sheetName val="추정99"/>
      <sheetName val="shunt"/>
      <sheetName val="ssiuh"/>
      <sheetName val="labns"/>
      <sheetName val="hssft"/>
      <sheetName val="hcman"/>
      <sheetName val="hclij"/>
      <sheetName val="hccor"/>
      <sheetName val="rcare"/>
      <sheetName val="ambmn"/>
      <sheetName val="krasn"/>
      <sheetName val="encor"/>
      <sheetName val="syoss"/>
      <sheetName val="sside"/>
      <sheetName val="plain"/>
      <sheetName val="GLENC1"/>
      <sheetName val="hcFRA1"/>
      <sheetName val="frkln1"/>
      <sheetName val="orzac1"/>
      <sheetName val="forest1"/>
      <sheetName val="cecrr1"/>
      <sheetName val="MAMMO1"/>
      <sheetName val="camra1"/>
      <sheetName val="camch1"/>
      <sheetName val="cacor1"/>
      <sheetName val="BIOSK1"/>
      <sheetName val="manha1"/>
      <sheetName val="hside1"/>
      <sheetName val="schne1"/>
      <sheetName val="calas1"/>
      <sheetName val="lijmc1"/>
      <sheetName val="Trend"/>
      <sheetName val="ARTARG"/>
      <sheetName val="Capa_"/>
      <sheetName val="Ajustes_de_EBITDA"/>
      <sheetName val="Calculadora_ajuste_PJ,PLR_e_DSR"/>
      <sheetName val="Painel_de_controle"/>
      <sheetName val="Suporte_SPED"/>
      <sheetName val="Projeções_Receita_Bruta"/>
      <sheetName val="Faturamento_Clientes_(Interno)"/>
      <sheetName val="Dados_&gt;&gt;"/>
      <sheetName val="Balancete_1_Sem_19"/>
      <sheetName val="Capital_Structure_Summary"/>
      <sheetName val="Representação_comercial_x_IRRJ"/>
      <sheetName val="Pie_Chart"/>
      <sheetName val="Line_Graph"/>
      <sheetName val="DT_Man-hours_Chart"/>
      <sheetName val="ER per Market - Key Accounts"/>
      <sheetName val="P&amp;L - CO &amp; SI Ind."/>
      <sheetName val="Staff FY03"/>
      <sheetName val="ER per SO - 3 Year Plan"/>
      <sheetName val="Cadastro"/>
      <sheetName val="Plan2"/>
      <sheetName val="REVENUE"/>
      <sheetName val="Book1_xls1"/>
      <sheetName val="summsht"/>
      <sheetName val="Erlang and Infra"/>
      <sheetName val="GSM"/>
      <sheetName val="Network Summary"/>
      <sheetName val="Calc"/>
      <sheetName val="margin."/>
      <sheetName val="CONTANGO"/>
      <sheetName val="REFNCOMPARE"/>
      <sheetName val="Cons-Division"/>
      <sheetName val="CVK p&amp;L"/>
      <sheetName val="lot no 86"/>
      <sheetName val="Sales &amp;Sale Cost"/>
      <sheetName val="Stock Cal"/>
      <sheetName val="Lme-REV"/>
      <sheetName val="CU-P&amp;L-Work"/>
      <sheetName val="GROUPING"/>
      <sheetName val="rawmat break up"/>
      <sheetName val="cell rel"/>
      <sheetName val="Contract Details"/>
      <sheetName val="COST SHEET"/>
      <sheetName val="OTHER RM"/>
      <sheetName val="assumption"/>
      <sheetName val="BREAKUP"/>
      <sheetName val="Top Sheet"/>
      <sheetName val="Break up of RMcost"/>
      <sheetName val="March "/>
      <sheetName val="Deal Inputs (In)"/>
      <sheetName val="CompLink"/>
      <sheetName val="Control (In)"/>
      <sheetName val="Combo"/>
      <sheetName val="DCF I (In)"/>
      <sheetName val="manager"/>
      <sheetName val="ELTA"/>
      <sheetName val="CSCCincSKR"/>
      <sheetName val="SOTP"/>
      <sheetName val="Interpool"/>
      <sheetName val="TAL"/>
      <sheetName val="Cronos"/>
      <sheetName val="OpCo"/>
      <sheetName val="Synergies"/>
      <sheetName val="LBO inputs"/>
      <sheetName val="DCF"/>
      <sheetName val="DIV INC"/>
      <sheetName val="Outputs"/>
      <sheetName val="Infrastructure model"/>
      <sheetName val="WC"/>
      <sheetName val="OPTIONS"/>
      <sheetName val="suspended"/>
      <sheetName val="Structure"/>
      <sheetName val="TALE (2)"/>
      <sheetName val="FField (Eq)"/>
      <sheetName val="pl atual"/>
      <sheetName val="Sales 2003"/>
      <sheetName val="ps"/>
      <sheetName val="BASE FINAL"/>
      <sheetName val="ENTRADA"/>
      <sheetName val="Spacenet Inc"/>
      <sheetName val="Tabs"/>
      <sheetName val="Parametros"/>
      <sheetName val="Yellow"/>
      <sheetName val="Oranget"/>
      <sheetName val="BASECASE"/>
      <sheetName val="Regression"/>
      <sheetName val="Forex"/>
      <sheetName val="FCF acier"/>
      <sheetName val="Dave Hypothesis"/>
      <sheetName val="Scenarii "/>
      <sheetName val="Route_12"/>
      <sheetName val="A1_-_Income_Statement1"/>
      <sheetName val="DIV_Y1"/>
      <sheetName val="Stock_Price1"/>
      <sheetName val="FTS_Universe_Inputs"/>
      <sheetName val="Rel_1Yr"/>
      <sheetName val="FS_ing1"/>
      <sheetName val="Extra_21"/>
      <sheetName val="TB__HSG1"/>
      <sheetName val="Consolidating_BS-PL_20071"/>
      <sheetName val="SD_AJE1"/>
      <sheetName val="DN_AJE1"/>
      <sheetName val="SD_TB1"/>
      <sheetName val="DN_TB1"/>
      <sheetName val="TB_EXEC_-_Done1"/>
      <sheetName val="P_&amp;L1"/>
      <sheetName val="Series_Description1"/>
      <sheetName val="Economic_Series_Chart1"/>
      <sheetName val="Series_Values1"/>
      <sheetName val="SEC_bridge1"/>
      <sheetName val="EMC_format1"/>
      <sheetName val="M_A_Private_Placements1"/>
      <sheetName val="Period_Cost1"/>
      <sheetName val="Orders_to_Revenue1"/>
      <sheetName val="Drop_Down"/>
      <sheetName val="Transaction_Clients"/>
      <sheetName val="top_30"/>
      <sheetName val="Data_Sheet_1"/>
      <sheetName val="Finance_IT_&amp;_Pro_(2)"/>
      <sheetName val="WCOL_INDEX"/>
      <sheetName val="WCOL_INPUT"/>
      <sheetName val="F'cast_to_go"/>
      <sheetName val="MF_2002"/>
      <sheetName val="2_6_Fxs_Prov_IG_post_al_cierre"/>
      <sheetName val="Key_Stats"/>
      <sheetName val="Income_Statement"/>
      <sheetName val="Balance_Sheet"/>
      <sheetName val="Cash_Flow"/>
      <sheetName val="Historical_Capitalization"/>
      <sheetName val="Industry_Specific"/>
      <sheetName val="Pension_OPEB"/>
      <sheetName val="Summary_1-Ph1"/>
      <sheetName val="Summary_1-Ph1&amp;2"/>
      <sheetName val="Summary_4-Ph1&amp;2"/>
      <sheetName val="Input_Sheet"/>
      <sheetName val="Revision_Control"/>
      <sheetName val="Summary_1-All_Phases"/>
      <sheetName val="Summary_4-All_Phases"/>
      <sheetName val="Summary-Precomm-All_Phases"/>
      <sheetName val="Summary_2-DONOTUSE"/>
      <sheetName val="Summary_3-DONOTUSE"/>
      <sheetName val="Routine_O_&amp;_M-Peaker"/>
      <sheetName val="Routine_O_&amp;_M-CCGT"/>
      <sheetName val="General_Plant_Operations-CCGT"/>
      <sheetName val="MM_Gas_Turbine"/>
      <sheetName val="MM_GT_Spares"/>
      <sheetName val="Major_Maint"/>
      <sheetName val="Major_Maint-2"/>
      <sheetName val="Other_Oper__Exp_(Ins,Taxes_etc)"/>
      <sheetName val="Precomm_LaborA-CCGT"/>
      <sheetName val="Precomm_LaborB-CCGT"/>
      <sheetName val="Capital_Sched"/>
      <sheetName val="Precomm_LaborA-Peaker"/>
      <sheetName val="Precomm_LaborB-Peaker"/>
      <sheetName val="Asset_Management"/>
      <sheetName val="AssetMgt_Labor-Yrs1-30-CCGT"/>
      <sheetName val="Summary_4-Ph1"/>
      <sheetName val="Routine_O_&amp;_M-CCGT-Ph2"/>
      <sheetName val="General_Plant_Ops-CCGT-Ph2"/>
      <sheetName val="AssetMgt_Labor-Yrs1-30-Ph3"/>
      <sheetName val="Regular&amp;Modified_Outage_Costs"/>
      <sheetName val="Questions_&amp;_Answers"/>
      <sheetName val="Regional_Labor_Coeff"/>
      <sheetName val="AssetMgt_Labor-Yrs1-30-Peaker"/>
      <sheetName val="IS_-CDN$_(2)"/>
      <sheetName val="Input_and_controls"/>
      <sheetName val="DIF_FAT_FEV_01"/>
      <sheetName val="Prod_Mac"/>
      <sheetName val="Endividamento_(US$)"/>
      <sheetName val="FluxoCorporativo_(US$)"/>
      <sheetName val="DRENegócio_(US$)"/>
      <sheetName val="Entrada_de_Dados"/>
      <sheetName val="EfEnerg_(ton)"/>
      <sheetName val="VendasZn_(US$)"/>
      <sheetName val="ProdZnCont_(ton)"/>
      <sheetName val="DistrFat_(US$)"/>
      <sheetName val="ProdPbMA_(ton)"/>
      <sheetName val="Entr_Dados_(US$)"/>
      <sheetName val="Tres_Gerações"/>
      <sheetName val="DRECorporativo_(US$)"/>
      <sheetName val="painel_VM_MÊS"/>
      <sheetName val="Historical_Volatility_Co_1"/>
      <sheetName val="GL_Profit_Analysis"/>
      <sheetName val="Screen_Criteria"/>
      <sheetName val="wo_Lan-hub_MBOM"/>
      <sheetName val="wo_Lan-_Hub_(2USB)_function"/>
      <sheetName val="Intel_Lan_+_AD1885_EBOM"/>
      <sheetName val="Intel_Lan_+_AD1885_function"/>
      <sheetName val="NA_Wood_Total_I"/>
      <sheetName val="Inventory-FG_by_Submrkt_+_RM"/>
      <sheetName val="YTD_(2)"/>
      <sheetName val="pfc-sbu_look"/>
      <sheetName val="YE_LOAD"/>
      <sheetName val="Source_--&gt;"/>
      <sheetName val="2014-2015_BBR"/>
      <sheetName val="2013_BBR"/>
      <sheetName val="Run_Sheet1"/>
      <sheetName val="Deal_&amp;_Company_Information1"/>
      <sheetName val="Amortization_Table_$610K1"/>
      <sheetName val="Planning_Data"/>
      <sheetName val="PPL_Matrix"/>
      <sheetName val="Fab_5_Development_Error_Rate"/>
      <sheetName val="IS_Timesheet_"/>
      <sheetName val="Fab_5_Development_Gen_9_X"/>
      <sheetName val="R&amp;D_P_Colunm_Device_Data"/>
      <sheetName val="FC5_6_1_9890"/>
      <sheetName val="LOCAL_FAR_TIL_JUL10_(2)"/>
      <sheetName val="BS_Groupings"/>
      <sheetName val="PL_Groupings"/>
      <sheetName val="BS_(2)"/>
      <sheetName val="P&amp;L_(2)"/>
      <sheetName val="inv_e91"/>
      <sheetName val="inv_e92"/>
      <sheetName val="wip_e91"/>
      <sheetName val="wip_e92"/>
      <sheetName val="srp_e91"/>
      <sheetName val="srp_e92"/>
      <sheetName val="TNK-Staff_costs"/>
      <sheetName val="CF-1|2_(2)"/>
      <sheetName val="CF-3_(2)"/>
      <sheetName val="Notes_to_FS_(2)"/>
      <sheetName val="Notes_to_FS"/>
      <sheetName val="Note_19"/>
      <sheetName val="A2_-_5"/>
      <sheetName val="A2_-_5_(2)"/>
      <sheetName val="A2_-_6"/>
      <sheetName val="A8-6_(1)"/>
      <sheetName val="A3_-_3"/>
      <sheetName val="A3_-_4"/>
      <sheetName val="Form_EYP_1"/>
      <sheetName val="I_(2)"/>
      <sheetName val="APPENDIX_XIII"/>
      <sheetName val="A2-2_RJE1"/>
      <sheetName val="A2-1_AJE"/>
      <sheetName val="C4-1_(2)"/>
      <sheetName val="A10-1_(2)"/>
      <sheetName val="UA_(2)"/>
      <sheetName val="A2|1(SAD)_"/>
      <sheetName val="I2_"/>
      <sheetName val="U1-2_Sales_Analysis"/>
      <sheetName val="U1-2_Sales_Analysis_-by_product"/>
      <sheetName val="Outstanding_Matters_(2)"/>
      <sheetName val="OS_1(FOR_CLIENT_DISTRIBUTION)"/>
      <sheetName val="Inter-_Company_Reconciliation"/>
      <sheetName val="U-4_"/>
      <sheetName val="PMB_(opening_balance)"/>
      <sheetName val="GP_analysis"/>
      <sheetName val="Ff_-1"/>
      <sheetName val="Appendix_II"/>
      <sheetName val="SRM-Appx_1_BS"/>
      <sheetName val="K-1_"/>
      <sheetName val="Attachment_1"/>
      <sheetName val="T__Equity"/>
      <sheetName val="N1_(2)"/>
      <sheetName val="sp_(2)"/>
      <sheetName val="O|S_(2)"/>
      <sheetName val="N1__1"/>
      <sheetName val="F3-Group_1_(2)"/>
      <sheetName val="A2-4_(2004)"/>
      <sheetName val="Revenue_Summary"/>
      <sheetName val="Note_6"/>
      <sheetName val="Note_4"/>
      <sheetName val="I_"/>
      <sheetName val="M-Note_Payable"/>
      <sheetName val="U120-top_10_suppliers"/>
      <sheetName val="G200预付帐款帐龄分析表__(2)"/>
      <sheetName val="N100应付帐款帐龄分析表__(2)"/>
      <sheetName val="U140-销售截止测试1-一定要填_"/>
      <sheetName val="U150-销售截止测试2-一定要填_"/>
      <sheetName val="Valuation_test-R_M"/>
      <sheetName val="Other_receipt_and_payment_"/>
      <sheetName val="U610-1-12月工资明细表__(2)"/>
      <sheetName val="cut_off"/>
      <sheetName val="transaction_test"/>
      <sheetName val="G&amp;AU400_"/>
      <sheetName val="F520_F_G__NRV_test"/>
      <sheetName val="表6-1土地_(2)"/>
      <sheetName val="K101_Summary_of_FA_Adj"/>
      <sheetName val="K302_固定资产减值准备计提表"/>
      <sheetName val="OA_A500"/>
      <sheetName val="U110_Product_mix"/>
      <sheetName val="U120_Premium_ceded"/>
      <sheetName val="U130_Commission_paid"/>
      <sheetName val="U140_Commission_recd"/>
      <sheetName val="U150_Claims_incurred"/>
      <sheetName val="固定资产NEW__(2)"/>
      <sheetName val="&lt;A2_2&gt;Cla"/>
      <sheetName val="Acs_(2)"/>
      <sheetName val="CC-10_"/>
      <sheetName val="BB-10_(2)"/>
      <sheetName val="CC-10__(2)"/>
      <sheetName val="B-10_(2)"/>
      <sheetName val="(B3)Purchases_cutoff_test"/>
      <sheetName val="(B4)Sales_cutoff_test"/>
      <sheetName val="sales(B2_2)"/>
      <sheetName val="E2_(4)"/>
      <sheetName val="E2_(3)"/>
      <sheetName val="E2_(2)"/>
      <sheetName val="K4_-_Physical_Sightings"/>
      <sheetName val="Provision_for_DD"/>
      <sheetName val="N6|1_-_PV_after_YE"/>
      <sheetName val="N6_-_Unrecorded_Liab"/>
      <sheetName val="Sy_Kapasi"/>
      <sheetName val="PLnotes_"/>
      <sheetName val="Liferev_2002_(2)"/>
      <sheetName val="Liferev_2002"/>
      <sheetName val="Genrevdetail_"/>
      <sheetName val="MNIH-Consol_entries_2002(i)"/>
      <sheetName val="U-_FINAL_(2)"/>
      <sheetName val="U-2_FINAL"/>
      <sheetName val="AP_110_sub"/>
      <sheetName val="J_disclosure"/>
      <sheetName val="M5_Cut_off"/>
      <sheetName val="E4-1_cut_off"/>
      <sheetName val="sales_cut-off"/>
      <sheetName val="purchase_cut-off"/>
      <sheetName val="APPENDIX_1"/>
      <sheetName val="Travel_OS_FY04"/>
      <sheetName val="A2-2-1_(2)"/>
      <sheetName val="A2-2-2_(2)"/>
      <sheetName val="A2-2-3_(2)"/>
      <sheetName val="tax_com"/>
      <sheetName val="CLA_(2)"/>
      <sheetName val="Attached_9"/>
      <sheetName val="Attached_10"/>
      <sheetName val="Freehold_Land"/>
      <sheetName val="Sch_I"/>
      <sheetName val="Sch_IIa"/>
      <sheetName val="Sch_IIb"/>
      <sheetName val="Sch_III"/>
      <sheetName val="M2_payables_listing"/>
      <sheetName val="RCD-403-4_(2)"/>
      <sheetName val="U2_AR_on_Revenue"/>
      <sheetName val="OSM_(2)"/>
      <sheetName val="OSM_2"/>
      <sheetName val="历年净利润及盈余公积复核_(审定)"/>
      <sheetName val="OS_list_of_深中置_-_3"/>
      <sheetName val="Compilation_test"/>
      <sheetName val="os_list"/>
      <sheetName val="F_。"/>
      <sheetName val="AC00(02)_O-lead"/>
      <sheetName val="AC00(03)_O-lead"/>
      <sheetName val="AC00(04)_O-lead"/>
      <sheetName val="27_租赁承诺"/>
      <sheetName val="28_资本承诺"/>
      <sheetName val="29_关联交易"/>
      <sheetName val="30_关联余额"/>
      <sheetName val="FA_details"/>
      <sheetName val="F810_Compliation"/>
      <sheetName val="All_overhead_Variance"/>
      <sheetName val="Jan_16_(2)"/>
      <sheetName val="C_os"/>
      <sheetName val="CIP2003_movement"/>
      <sheetName val="stock_5_14报告版2003update_ok"/>
      <sheetName val="农行环翠银票03_6"/>
      <sheetName val="G200_(2)"/>
      <sheetName val="K_"/>
      <sheetName val="U_3310-air"/>
      <sheetName val="U3000-HQ_COS"/>
      <sheetName val="F1003-FG_list_"/>
      <sheetName val="F1004-consignment_list"/>
      <sheetName val="现金流量表_(2)"/>
      <sheetName val="U130-Consulting_fee"/>
      <sheetName val="U120-Consulting_Fee__Breakd"/>
      <sheetName val="U130-Professional_Fee_GPC"/>
      <sheetName val="U140-Legal_Fee"/>
      <sheetName val="U500_G&amp;A_Expenses"/>
      <sheetName val="I100-Interco_Bal_confirmation"/>
      <sheetName val="6_需报废清单"/>
      <sheetName val="F311-RM_V_test"/>
      <sheetName val="C-8220_"/>
      <sheetName val="AFS_(2)"/>
      <sheetName val="콜론(4_1-9_30)"/>
      <sheetName val="명세(기타유형)_(2)"/>
      <sheetName val="(D7_1)"/>
      <sheetName val="(D10_1)"/>
      <sheetName val="고정부채_"/>
      <sheetName val="JOB_ASSIGN"/>
      <sheetName val="급여_(2)"/>
      <sheetName val="평균급여_(2)"/>
      <sheetName val="제품수불(확)_(2)"/>
      <sheetName val="원료수불_(확)"/>
      <sheetName val="제품별매출_(2)"/>
      <sheetName val="EPS_(2)"/>
      <sheetName val="부가세_대사"/>
      <sheetName val="재고실사_refer"/>
      <sheetName val="수정사항_(2)"/>
      <sheetName val="수정사항_정리표"/>
      <sheetName val="재고관련_Issue"/>
      <sheetName val="A521_(2)"/>
      <sheetName val="A621_(2)"/>
      <sheetName val="U2_1"/>
      <sheetName val="S_BDW_(2)"/>
      <sheetName val="Sheet1_(2)"/>
      <sheetName val="ALGO-LS14_5(92)V"/>
      <sheetName val="sum_(3)"/>
      <sheetName val="månres_jfrt_få"/>
      <sheetName val="Matcost_(2)"/>
      <sheetName val="upgsales_(2)"/>
      <sheetName val="Trial_Balance{C}"/>
      <sheetName val="FY03_Qualified_Additions"/>
      <sheetName val="Monthly_Revenue"/>
      <sheetName val="Profit_and_Loss"/>
      <sheetName val="S&amp;M_Dept"/>
      <sheetName val="NEW_WARRANTS"/>
      <sheetName val="Print_Controls1"/>
      <sheetName val="Prior_Year"/>
      <sheetName val="Trading_Stats"/>
      <sheetName val="MergeCo_Summary"/>
      <sheetName val="General_Assumptions"/>
      <sheetName val="Company_Outputs"/>
      <sheetName val="Corp__Trust_Structure"/>
      <sheetName val="Comp_Data"/>
      <sheetName val="Float_Matrix"/>
      <sheetName val="Data_Master"/>
      <sheetName val="Int__Rate_Data"/>
      <sheetName val="Industry_Data"/>
      <sheetName val="RT_Data"/>
      <sheetName val="RT_Indices"/>
      <sheetName val="Mkt_Cap_"/>
      <sheetName val="RT_Targets"/>
      <sheetName val="IT_Targets"/>
      <sheetName val="TSE_info"/>
      <sheetName val="cap_markets_data"/>
      <sheetName val="PUblic_Float_data"/>
      <sheetName val="Market_Data"/>
      <sheetName val="Project_Info"/>
      <sheetName val="Old_Model"/>
      <sheetName val="Model_Assumptions"/>
      <sheetName val="Profit_&amp;_Loss"/>
      <sheetName val="Monthly_Budget_"/>
      <sheetName val="A-1_-_Audit_Planning_Program"/>
      <sheetName val="A-1_Audit_Prog_Index"/>
      <sheetName val="E-5_Lunch_0086"/>
      <sheetName val="Sch_16"/>
      <sheetName val="Sch_8"/>
      <sheetName val="E_Cash_APG"/>
      <sheetName val="A-1_Audit_Program_Index"/>
      <sheetName val="K-40_FA-CAPLS"/>
      <sheetName val="A-1_Gen_Procedures_"/>
      <sheetName val="A-1-1_Audit_General_Procedures"/>
      <sheetName val="General_File_Index"/>
      <sheetName val="A-2_Minimum_Sub_Proc_Comm_Ent"/>
      <sheetName val="J-31_NRV"/>
      <sheetName val="subordinated_notes"/>
      <sheetName val="senior_note"/>
      <sheetName val="PS_B"/>
      <sheetName val="PS_A"/>
      <sheetName val="Splash_Screen"/>
      <sheetName val="CN_Detail"/>
      <sheetName val="ANNEXURE_5_c"/>
      <sheetName val="21_(i)(B)(b)"/>
      <sheetName val="Scope_of_supply"/>
      <sheetName val="BS_Schdl-_1_&amp;_2"/>
      <sheetName val="Cabinet_details"/>
      <sheetName val="provision_for_new_Salary"/>
      <sheetName val="Factoring_Accrual_Summary"/>
      <sheetName val="ttings\purnima\Application_Data"/>
      <sheetName val="OM_except_Sales_Mat_Intcom"/>
      <sheetName val="Inv_(2)"/>
      <sheetName val="FIFO_Reval"/>
      <sheetName val="IT_PPV"/>
      <sheetName val="fiannce_breakup_cost"/>
      <sheetName val="IOB_Bank_Statement"/>
      <sheetName val="Premature_falied_details_"/>
      <sheetName val="Freight_Summary"/>
      <sheetName val="CSIMS_Sales"/>
      <sheetName val="Csims_Dispatches"/>
      <sheetName val="CSIM_"/>
      <sheetName val="4230004000_Discount"/>
      <sheetName val="Discount_Summary"/>
      <sheetName val="4230001000_Freight"/>
      <sheetName val="4214000300_I_C_Sales_GEB_LAM"/>
      <sheetName val="4212001900_Sales_adjusts"/>
      <sheetName val="Sales_Summary"/>
      <sheetName val="Corporate_MARS_COA"/>
      <sheetName val="ANN_9"/>
      <sheetName val="DIR_REMN"/>
      <sheetName val="80IA_(CONT)"/>
      <sheetName val="80_IA"/>
      <sheetName val="Raw_Material-old"/>
      <sheetName val="By_Product"/>
      <sheetName val="80_HHC"/>
      <sheetName val="GS_Master"/>
      <sheetName val="Summary_model"/>
      <sheetName val="model_by_field"/>
      <sheetName val="Crude_oil"/>
      <sheetName val="Block_A"/>
      <sheetName val="W_Natuna"/>
      <sheetName val="Valuation_(F)"/>
      <sheetName val="Valuation_2"/>
      <sheetName val="Adjusted_data"/>
      <sheetName val="WRLD_EXPN"/>
      <sheetName val="Consolidated_Trial_Bal"/>
      <sheetName val="trial_bal_ibhq"/>
      <sheetName val="ibhq_cash_sum"/>
      <sheetName val="current_cash_tr"/>
      <sheetName val="Qtrly_analysis_"/>
      <sheetName val="Forecast_2001-02"/>
      <sheetName val="2001-02_monthly_pack"/>
      <sheetName val="QIS_Form_No_II"/>
      <sheetName val="Dep_Trading"/>
      <sheetName val="monthly_tdg"/>
      <sheetName val="head_count"/>
      <sheetName val="Planning_Materiality_Mar_06"/>
      <sheetName val="Sheet2_(3)"/>
      <sheetName val="Sheet2_(2)"/>
      <sheetName val="BS_Schdl-3-Fixed_Assets"/>
      <sheetName val="TDS_Entries_Apr_to_Sept"/>
      <sheetName val="Add_to_FA"/>
      <sheetName val="Capex_&amp;_Opex1"/>
      <sheetName val="SPS_DETAIL1"/>
      <sheetName val="list_-_do_not_delete1"/>
      <sheetName val="MAIN_LATEST1"/>
      <sheetName val="currency_(2)1"/>
      <sheetName val="final_sheet_1"/>
      <sheetName val="Consolidated_NE"/>
      <sheetName val="Consolidated_SE"/>
      <sheetName val="Consolidated_SO"/>
      <sheetName val="Hyper_NE"/>
      <sheetName val="Hyper_SO"/>
      <sheetName val="Sam's_Club"/>
      <sheetName val="Super_NE"/>
      <sheetName val="Super_SO"/>
      <sheetName val="Todo_Dia"/>
      <sheetName val="Switch_V16"/>
      <sheetName val="Component_Pricing,_Costs"/>
      <sheetName val="syndicate_codes"/>
      <sheetName val="BTVL-ABN_Tranche_I"/>
      <sheetName val="chiet_tinh1"/>
      <sheetName val="Other_assumptions1"/>
      <sheetName val="RSU_lookups1"/>
      <sheetName val="RSU_sites1"/>
      <sheetName val="DLC_sites1"/>
      <sheetName val="SDH_COST1"/>
      <sheetName val="Home_Office"/>
      <sheetName val="IRR_Gaming"/>
      <sheetName val="P&amp;L_breakup"/>
      <sheetName val="Calcns_FDB"/>
      <sheetName val="Assns_FDB"/>
      <sheetName val="BR_(2)"/>
      <sheetName val="comp_"/>
      <sheetName val="Sheet_Index"/>
      <sheetName val="Operating_Companies"/>
      <sheetName val="Management_Companies"/>
      <sheetName val="PCAP_Data"/>
      <sheetName val="Rent_Roll"/>
      <sheetName val="base_de_dados"/>
      <sheetName val="Database:_[2]__Exceeded_number"/>
      <sheetName val="ERE_`ODBCDriver`_`Component_`_="/>
      <sheetName val="elfReg`,_`FileAction`_Where_`Se"/>
      <sheetName val="௔按਱ဵ"/>
      <sheetName val="1-11%20MOI_xls_x000a_ň"/>
      <sheetName val="Database:_[2]__Exceeded_number_"/>
      <sheetName val="1-11%20MOI_xls_x000a_ňӤ"/>
      <sheetName val="Dept_Score-Assoc-Avg_Dept_Wise"/>
      <sheetName val="Dept_Score-Assoc-Avg_Dept_W_(2)"/>
      <sheetName val="Encl_II"/>
      <sheetName val="Other_notes"/>
      <sheetName val="Enclosure_XV_(2)"/>
      <sheetName val="Enclosure_X_contd"/>
      <sheetName val="Clause_20"/>
      <sheetName val="Enclosure_VIII"/>
      <sheetName val="Form_No__3CD"/>
      <sheetName val="Base_Info"/>
      <sheetName val="Summary_SC"/>
      <sheetName val="Expanded_P&amp;L"/>
      <sheetName val="44526_Dalkey"/>
      <sheetName val="1601_Detail_information"/>
      <sheetName val="2_대외공문1"/>
      <sheetName val="2_????"/>
      <sheetName val="2_´ë¿Ü°ø¹®"/>
      <sheetName val="외주현황_wq1"/>
      <sheetName val="Prior_Fund_Raising_MGD1"/>
      <sheetName val="Managed_Accounts_-_Gross_Tradi1"/>
      <sheetName val="Managed_Accounts1"/>
      <sheetName val="CREDIT_STATS1"/>
      <sheetName val="P&amp;L_Monthly1"/>
      <sheetName val="Cost_Analysis_plc1"/>
      <sheetName val="Transaction_Inputs1"/>
      <sheetName val="Company_Inputs1"/>
      <sheetName val="300_Valuation1"/>
      <sheetName val="Five_Year_DCF1"/>
      <sheetName val="Co__Inputs1"/>
      <sheetName val="Collar-Options_Cash1"/>
      <sheetName val="Cost_of_Services1"/>
      <sheetName val="Price_of_Service1"/>
      <sheetName val="Budget_Data1"/>
      <sheetName val="Rev_&amp;_PC1"/>
      <sheetName val="Non_Rev&amp;PC1"/>
      <sheetName val="Salary_Fcst1"/>
      <sheetName val="Lookup_Tables1"/>
      <sheetName val="ResortQuest_and_Hawaii_Hotel_O1"/>
      <sheetName val="prepaid_expenses1"/>
      <sheetName val="XTU_Sum_(2)1"/>
      <sheetName val="Ctix_Mktg_1"/>
      <sheetName val="Project_Analysis1"/>
      <sheetName val="bonus_from_Forecaster1"/>
      <sheetName val="cap_comp_from_Forecaster1"/>
      <sheetName val="bad_debt_from_Forecaster1"/>
      <sheetName val="FX_rates1"/>
      <sheetName val="Input_Table1"/>
      <sheetName val="Supporting_Data1"/>
      <sheetName val="Segment_Metrics1"/>
      <sheetName val="建物レントロール_"/>
      <sheetName val="駐車場レントロール_"/>
      <sheetName val="Significant_Processes"/>
      <sheetName val="F-1_F-2"/>
      <sheetName val="Interim_--&gt;_Top"/>
      <sheetName val="A2l1_SAD"/>
      <sheetName val="Assumptions_1"/>
      <sheetName val="4_Analysis"/>
      <sheetName val="FF-2_(1)"/>
      <sheetName val="1_LeadSchedule"/>
      <sheetName val="Audit_Sch"/>
      <sheetName val="U2_-_Sales"/>
      <sheetName val="65_FINANCE"/>
      <sheetName val="61_HR"/>
      <sheetName val="NON_QE"/>
      <sheetName val="O2_TC"/>
      <sheetName val="B_Redang"/>
      <sheetName val="AJE_(2)"/>
      <sheetName val="SP_B6"/>
      <sheetName val="NKS_B6"/>
      <sheetName val="U1-2F_Review_Margin"/>
      <sheetName val="U2-Staff_Welfare"/>
      <sheetName val="N3_SCH_FUND"/>
      <sheetName val="K1_DEP_Leeza"/>
      <sheetName val="interest_restriction"/>
      <sheetName val="E_5"/>
      <sheetName val="Int_rea_(2)"/>
      <sheetName val="Int_rea_(4)"/>
      <sheetName val="E-Sales_Cut-off"/>
      <sheetName val="E-Purch_Cut-off"/>
      <sheetName val="E3_3"/>
      <sheetName val="E3_4"/>
      <sheetName val="Payroll_Summary"/>
      <sheetName val="dpla_"/>
      <sheetName val="OP__EXP_(2)"/>
      <sheetName val="N1_2_(2)"/>
      <sheetName val="Cut_off_-_Fac_A"/>
      <sheetName val="B2-4_(2)"/>
      <sheetName val="C1_"/>
      <sheetName val="C1-2_"/>
      <sheetName val="C3__"/>
      <sheetName val="D_-_Loan_charges"/>
      <sheetName val="M1_2"/>
      <sheetName val="BURGER_ACC"/>
      <sheetName val="M6_1-insurance"/>
      <sheetName val="PT_KUTAI_P7005_"/>
      <sheetName val="PT_KUTAI_P705U"/>
      <sheetName val="WTK_W7002"/>
      <sheetName val="WTK_W7003"/>
      <sheetName val="WTK_W7008"/>
      <sheetName val="WTK_W708U"/>
      <sheetName val="c1_1"/>
      <sheetName val="c1_2_"/>
      <sheetName val="fully_depreciated"/>
      <sheetName val="asset_list_2004_(4)"/>
      <sheetName val="details_fully_depr"/>
      <sheetName val="c1_3"/>
      <sheetName val="FA_Addition"/>
      <sheetName val="Sheet1_(3)"/>
      <sheetName val="Sheet1_(4)"/>
      <sheetName val="Sheet1_(5)"/>
      <sheetName val="Sheet1_(6)"/>
      <sheetName val="Sheet1_(7)"/>
      <sheetName val="Sheet1_(8)"/>
      <sheetName val="Sheet1_(9)"/>
      <sheetName val="Sheet1_(10)"/>
      <sheetName val="Sheet1_(11)"/>
      <sheetName val="E1-2_"/>
      <sheetName val="TBCS-PL_"/>
      <sheetName val="U3_(disclosure)"/>
      <sheetName val="E5-Recoverability_review"/>
      <sheetName val="F1-Stock_Roll_fwd"/>
      <sheetName val="N3|2-1_(2)"/>
      <sheetName val="1660_SM"/>
      <sheetName val="1670_SM"/>
      <sheetName val="1641_SX"/>
      <sheetName val="Simple_Coff_"/>
      <sheetName val="F1-Stock_Listing"/>
      <sheetName val="FYLE_2006"/>
      <sheetName val="CPC_25"/>
      <sheetName val="P12_4"/>
      <sheetName val="1570_NB"/>
      <sheetName val="CA_Sheet"/>
      <sheetName val="U_"/>
      <sheetName val="Hyperion_"/>
      <sheetName val="Services_site"/>
      <sheetName val="O-5_"/>
      <sheetName val="Unit_Fixed_costs"/>
      <sheetName val="GRO_Cost3"/>
      <sheetName val="Amex_19_Jun3"/>
      <sheetName val="Amex_12_Jun3"/>
      <sheetName val="Amex_5_Jun3"/>
      <sheetName val="Detail_13"/>
      <sheetName val="Detail_23"/>
      <sheetName val="Detail_33"/>
      <sheetName val="Detail_43"/>
      <sheetName val="Detail_53"/>
      <sheetName val="HICAP_suspension_salvage"/>
      <sheetName val="OH_&amp;_Scrap_Rate_Model"/>
      <sheetName val="Dimeco_Financials"/>
      <sheetName val="Earnings_Model"/>
      <sheetName val="Renovation_Schedule_(3)"/>
      <sheetName val="EV-EBITDAValuation_"/>
      <sheetName val="ADR_Chart"/>
      <sheetName val="Pricing_Power"/>
      <sheetName val="Chart_Relative_ADR"/>
      <sheetName val="Pricing_Vs__Comp_Set"/>
      <sheetName val="Expansion_Yields"/>
      <sheetName val="Same_Store_RevPAR_Growth"/>
      <sheetName val="Mgmt__Team"/>
      <sheetName val="Renovation_Schecule_(2)"/>
      <sheetName val="DCF_Model"/>
      <sheetName val="RevPAR_estimates"/>
      <sheetName val="FCF_Table"/>
      <sheetName val="Biz_Units"/>
      <sheetName val="Chart_EBITDA_Mix"/>
      <sheetName val="EBITDA_MIX"/>
      <sheetName val="RevPAR_Comps_cut_n_paste"/>
      <sheetName val="RevPAR_Comps"/>
      <sheetName val="Valuation__1-10-01"/>
      <sheetName val="Earnings_Model___"/>
      <sheetName val="Debt_@_3Q00"/>
      <sheetName val="Valuation_-_old"/>
      <sheetName val="RevPAR_By_Qtr"/>
      <sheetName val="CIGA_Analysis"/>
      <sheetName val="RevPAR_3Q00"/>
      <sheetName val="EBITDA_Mix_"/>
      <sheetName val="EBITDA_Mix_9-00"/>
      <sheetName val="2Q00_Comparison"/>
      <sheetName val="bas_buying_hot_6-00_cash_deal"/>
      <sheetName val="bas_hlt_cash_stock_merger"/>
      <sheetName val="Valuation_(2)"/>
      <sheetName val="EBITDA_Multiples"/>
      <sheetName val="EPS_Multiples"/>
      <sheetName val="MLP_IPO_Yields_vs_MLP_Index"/>
      <sheetName val="sales_vol_"/>
      <sheetName val="Page_A-1"/>
      <sheetName val="Financial_Data"/>
      <sheetName val="Trading_Multiples"/>
      <sheetName val="Operating_Statistics"/>
      <sheetName val="Business_Description"/>
      <sheetName val="Implied_Valuation"/>
      <sheetName val="Valuation_Chart"/>
      <sheetName val="Credit_Health_Panel"/>
      <sheetName val="Sources_&amp;_Uses"/>
      <sheetName val="Sch_G-2__LOC_Analysis_2004_(2)"/>
      <sheetName val="EBITDA_Bridge"/>
      <sheetName val="Sample_Pie"/>
      <sheetName val="Capital_Expenditures"/>
      <sheetName val="Dep__and_Amort_"/>
      <sheetName val="Debt_Free_-_Cash_Free"/>
      <sheetName val="Working_Cap"/>
      <sheetName val="Income_Statement_Projections"/>
      <sheetName val="Capital_Expenditure_Projections"/>
      <sheetName val="Forecasted_WC"/>
      <sheetName val="Summary_IS_(2)"/>
      <sheetName val="Net_Sales_(2)"/>
      <sheetName val="Gross_Profit_(2)"/>
      <sheetName val="Summary_IS"/>
      <sheetName val="Net_Sales"/>
      <sheetName val="Gross_Profit"/>
      <sheetName val="Sales_-_GP_Opening_Chart"/>
      <sheetName val="Operating_Expense"/>
      <sheetName val="Undadjusted_EBITDA"/>
      <sheetName val="Adjusted_EBITDA"/>
      <sheetName val="BD-GL_Account"/>
      <sheetName val="DO_NOT_USE"/>
      <sheetName val="BD_GL_Account"/>
      <sheetName val="Pull_Sheet"/>
      <sheetName val="Hotel_Directory"/>
      <sheetName val="CD001-_AUG_TAL_INC"/>
      <sheetName val="Capital_Structure_Details"/>
      <sheetName val="Data_WIP"/>
      <sheetName val="장할생활_(2)"/>
      <sheetName val="Site_Stats"/>
      <sheetName val="Cash_Reg_Orders_Recd"/>
      <sheetName val="Orders_Settled"/>
      <sheetName val="Q-1_"/>
      <sheetName val="Trial_Balance"/>
      <sheetName val="เงินกู้_MGC"/>
      <sheetName val="Stock_Aging"/>
      <sheetName val="Hyp_-_Expense"/>
      <sheetName val="Service_Delivery"/>
      <sheetName val="K-1_Tax_Attributes_Cf_"/>
      <sheetName val="폐토수익화_"/>
      <sheetName val="final_TB(월)"/>
      <sheetName val="nude_TB"/>
      <sheetName val="As_is_Value"/>
      <sheetName val="On_Going_Value"/>
      <sheetName val="Deferred_Add"/>
      <sheetName val="Returns_Analysis"/>
      <sheetName val="Basic_Details"/>
      <sheetName val="Notes_to_accounts"/>
      <sheetName val="Hub_Inputs"/>
      <sheetName val="BOM_Matrix_(2)"/>
      <sheetName val="ECR_E04_22_03_02_FRZ"/>
      <sheetName val="MP_-_DTA"/>
      <sheetName val="_dllĀ眹宀Ј⧠సㅾ℀㄀樸౓"/>
      <sheetName val="e_&amp;SupportĀ_x000a_Send_Feedbac&amp;kr"/>
      <sheetName val="SOAD_"/>
      <sheetName val="Summary_of_Project_&amp;_WIP_Review"/>
      <sheetName val="附注汇总__(2)"/>
      <sheetName val="现金合并_(2)"/>
      <sheetName val="固定资产及累计折旧_"/>
      <sheetName val="E4_Sales_cutoff"/>
      <sheetName val="U2_1_1_(2)"/>
      <sheetName val="M8memo_Prov_for_connectplan"/>
      <sheetName val="U2_1_ARPs(P)"/>
      <sheetName val="U1_Lead_(2)"/>
      <sheetName val="U6_3A_Landscape_project_ana"/>
      <sheetName val="A6_3"/>
      <sheetName val="I1-_interco"/>
      <sheetName val="U3_Payroll_lead"/>
      <sheetName val="E5_1_Sales_cut_off"/>
      <sheetName val="CFChart_(2)"/>
      <sheetName val="AJE__(2)"/>
      <sheetName val="RJE_(2)"/>
      <sheetName val="C101_(2)"/>
      <sheetName val="T101-Share_Cap_(2)"/>
      <sheetName val="CFChart_(3)"/>
      <sheetName val="AJE_"/>
      <sheetName val="Other_Info"/>
      <sheetName val="MKT_PO-2011"/>
      <sheetName val="ONOFF-BUD_(ROC)"/>
      <sheetName val="EEFC_Account"/>
      <sheetName val="CHENNAI_-_ANNX"/>
      <sheetName val="Allocation_for_Nov_04"/>
      <sheetName val="Aviva_Debit_Note-_Nov_04"/>
      <sheetName val="Aviva_Debit_Note-_Dec_04"/>
      <sheetName val="Aviva_Invoice-_Dec_04"/>
      <sheetName val="Encl_I"/>
      <sheetName val="F'cast_Pr_Mth"/>
      <sheetName val="Hyp_Dump"/>
      <sheetName val="Juros_Financ__Siemsa"/>
      <sheetName val="Juros_Conta_Garantida"/>
      <sheetName val="Europe_2002-3_P&amp;L"/>
      <sheetName val="Monthly_Rollforward"/>
      <sheetName val="William_Gardner"/>
      <sheetName val="James_Gardner"/>
      <sheetName val="Michael_DiProspero"/>
      <sheetName val="Scott_Lonkart"/>
      <sheetName val="David_Gronik"/>
      <sheetName val="Ross_Pollack"/>
      <sheetName val="Phillip_Pollack"/>
      <sheetName val="Robert_Levy"/>
      <sheetName val="Van_Beusekom"/>
      <sheetName val="Mason_Greene"/>
      <sheetName val="Richard_Schmitt"/>
      <sheetName val="NLevy_Trust"/>
      <sheetName val="Co_1"/>
      <sheetName val="Co_5"/>
      <sheetName val="Co_4"/>
      <sheetName val="Exec_P&amp;L"/>
      <sheetName val="Dept_Exp_SMIN"/>
      <sheetName val="3-31-06_Write_OFf_"/>
      <sheetName val="US_-_FINAL"/>
      <sheetName val="Details_BS"/>
      <sheetName val="Details_PL"/>
      <sheetName val="RM_Consumption_Schedule_11"/>
      <sheetName val="TB_01-05-03"/>
      <sheetName val="New_Summary_P&amp;L"/>
      <sheetName val="Order_Pipeline_Review_Ver2"/>
      <sheetName val="Summary_P&amp;L"/>
      <sheetName val="Order_Pipeline_Review"/>
      <sheetName val="Summary_Table_3"/>
      <sheetName val="Essbase_Budget_(3)"/>
      <sheetName val="Essbase_Budget_(2)"/>
      <sheetName val="E3_(2)"/>
      <sheetName val="F6_Stock_Take_recon"/>
      <sheetName val="F5_1_stk_valuation"/>
      <sheetName val="A2_4_SAD"/>
      <sheetName val="E2_(&lt;)"/>
      <sheetName val="A2|3_AJE"/>
      <sheetName val="A2|2_RJE"/>
      <sheetName val="A2|1_OJE"/>
      <sheetName val="Page_3"/>
      <sheetName val="Bakat_-_consol"/>
      <sheetName val="向导生成器(&amp;W)控件向导(&amp;W)用_MS_Word_合并(&amp;"/>
      <sheetName val="G200预付帐款帐龄分析表__(3)"/>
      <sheetName val="N100应付帐款帐龄分析表__(3)"/>
      <sheetName val="Detailed_PL"/>
      <sheetName val="CA333-AR_&amp;_AP(ok)"/>
      <sheetName val="CA341-CIP_&amp;_stock(ok)"/>
      <sheetName val="OS_(7)"/>
      <sheetName val="A301-03_(7)"/>
      <sheetName val="U101-03_(2)"/>
      <sheetName val="OS_(6)"/>
      <sheetName val="A301-03_(6)"/>
      <sheetName val="U101-03ok_(3)"/>
      <sheetName val="OS_(5)"/>
      <sheetName val="A301-03_(5)"/>
      <sheetName val="OS_(4)"/>
      <sheetName val="Staff_Sal"/>
      <sheetName val="gen_ledger_data"/>
      <sheetName val="1st_Q_2002"/>
      <sheetName val="Page_A-7_"/>
      <sheetName val="Actual_month_$"/>
      <sheetName val="fme_idex"/>
      <sheetName val="fma_idex"/>
      <sheetName val="fme_fm"/>
      <sheetName val="Transaction_Summary"/>
      <sheetName val="Transaction-Assum_"/>
      <sheetName val="应收帐款_AR_"/>
      <sheetName val="basic_working"/>
      <sheetName val="June_analysis_"/>
      <sheetName val="D&amp;O_list_IMl"/>
      <sheetName val="TM_-_USA"/>
      <sheetName val="German_Co_-_Attrition_study"/>
      <sheetName val="Comp_IS"/>
      <sheetName val="RB_AD"/>
      <sheetName val="NTM_PE"/>
      <sheetName val="CY_Head"/>
      <sheetName val="Inventory_List_(2)"/>
      <sheetName val="Wenger_Summary"/>
      <sheetName val="GL_Summary"/>
      <sheetName val="MCOE_Final_Slow"/>
      <sheetName val="Modality_Summary"/>
      <sheetName val="_BC_SUMMARY_2003"/>
      <sheetName val="Final_HU_TB_Jun_2002"/>
      <sheetName val="2001_even"/>
      <sheetName val="condensed_p&amp;l"/>
      <sheetName val="p&amp;l_by_month"/>
      <sheetName val="GM_EPS_Model"/>
      <sheetName val="Mix_in_Total"/>
      <sheetName val="Page_1"/>
      <sheetName val="Business_Summary_Reports"/>
      <sheetName val="Stock_Chart"/>
      <sheetName val="S2_40m_by_mth"/>
      <sheetName val="group-match__"/>
      <sheetName val="Working_Capital"/>
      <sheetName val="Stepped_Pmts"/>
      <sheetName val="OP_PLAN"/>
      <sheetName val="HEADCOUNT_WORKSHEET"/>
      <sheetName val="Mat'l_Pareto"/>
      <sheetName val="MIP_codes_2002"/>
      <sheetName val="MIP_actuals_2002"/>
      <sheetName val="Managers_Database"/>
      <sheetName val="Health_Plans"/>
      <sheetName val="3Q_Ops"/>
      <sheetName val="3Q_Orders"/>
      <sheetName val="4Q_Orders"/>
      <sheetName val="4Q_Ops"/>
      <sheetName val="2003_Ops"/>
      <sheetName val="2003_Orders"/>
      <sheetName val="TY_CM_Walk"/>
      <sheetName val="CFOA-TCG_2008_OP"/>
      <sheetName val="_BC_SUMMARY_2002"/>
      <sheetName val="P&amp;L_Analysis"/>
      <sheetName val="94_Rev"/>
      <sheetName val="Ind_Mat"/>
      <sheetName val="Input_Page"/>
      <sheetName val="TPM_Tot"/>
      <sheetName val="inventory_snapshot_20020313"/>
      <sheetName val="Total_by_Function_QSplit"/>
      <sheetName val="On_Hand"/>
      <sheetName val="Eur_sub2_"/>
      <sheetName val="3-13_Summary"/>
      <sheetName val="95_Rev"/>
      <sheetName val="FG_Obsol"/>
      <sheetName val="chart_1"/>
      <sheetName val="CA_computation"/>
      <sheetName val="CEP_register_-_ALL_(2)"/>
      <sheetName val="Spend_June_2008_(2)"/>
      <sheetName val="Estimate_Trending"/>
      <sheetName val="Sales_to_CM_Summary"/>
      <sheetName val="Estimate_Database"/>
      <sheetName val="Version_Verification"/>
      <sheetName val="Data_Sheet_Source_Example"/>
      <sheetName val="Erlang_and_Infra"/>
      <sheetName val="Network_Summary"/>
      <sheetName val="margin_"/>
      <sheetName val="CVK_p&amp;L"/>
      <sheetName val="lot_no_86"/>
      <sheetName val="Sales_&amp;Sale_Cost"/>
      <sheetName val="Stock_Cal"/>
      <sheetName val="rawmat_break_up"/>
      <sheetName val="cell_rel"/>
      <sheetName val="Contract_Details"/>
      <sheetName val="COST_SHEET"/>
      <sheetName val="OTHER_RM"/>
      <sheetName val="Top_Sheet"/>
      <sheetName val="Break_up_of_RMcost"/>
      <sheetName val="March_"/>
      <sheetName val="Accounts_Payable_(11)"/>
      <sheetName val="AP_Concentrations"/>
      <sheetName val="FS_-_BS_(2)"/>
      <sheetName val="FS_-_BS_Det_(2)"/>
      <sheetName val="FS-_IS_(2)"/>
      <sheetName val="Delinquent_Accounts_"/>
      <sheetName val="Ship_Test"/>
      <sheetName val="Mgmt_Letter"/>
      <sheetName val="AR_Roll"/>
      <sheetName val="Misc_-_Tax(NIC)"/>
      <sheetName val="CM_Test_"/>
      <sheetName val="Conc_(NIC)"/>
      <sheetName val="AR_Roll_"/>
      <sheetName val="Misc_-_Tax"/>
      <sheetName val="AR_Statistics_-_Consolidated"/>
      <sheetName val="AR_Activity_-_Domestic"/>
      <sheetName val="AR_Activity_-_Canada"/>
      <sheetName val="Cash_-_Lockbox"/>
      <sheetName val="INV-Cost_Test_(Bottled)"/>
      <sheetName val="INV_-_Counts_AHP"/>
      <sheetName val="INV_-_Costs"/>
      <sheetName val="Ship_Test_"/>
      <sheetName val="INV_-_Counts_Div_B"/>
      <sheetName val="AR_Stats_Input"/>
      <sheetName val="Cash_Diagram_(3)"/>
      <sheetName val="Cash__(2)"/>
      <sheetName val="INV-Counts__(2)"/>
      <sheetName val="CM_Test_(sales_credits)"/>
      <sheetName val="Cash_-Lockbox"/>
      <sheetName val="INV_-_Counts_Roto"/>
      <sheetName val="Cash_-_Operating_Fleet"/>
      <sheetName val="Cash_-_Operating_Trustco"/>
      <sheetName val="Cash_Diagram"/>
      <sheetName val="AP_-_stats"/>
      <sheetName val="AP_Factored_By_CIT_(2)"/>
      <sheetName val="INV_-_Costs_Intl_Environmental"/>
      <sheetName val="INV_-_Costs_Climate_Master"/>
      <sheetName val="INV_-_Costs_Climate_Craft"/>
      <sheetName val="Flash_Pg-1"/>
      <sheetName val="Expanded_Shipping_Test"/>
      <sheetName val="Conc-Merc_Air_Cargo"/>
      <sheetName val="AP_-_conc"/>
      <sheetName val="_AP_Delinq_"/>
      <sheetName val="CM_Test"/>
      <sheetName val="Missing_Doc_Rpt"/>
      <sheetName val="AR_Roll_Consol"/>
      <sheetName val="BU_Color_&amp;_Specialties"/>
      <sheetName val="Manuf_Chem_Cleveland"/>
      <sheetName val="Organic_Pigments"/>
      <sheetName val="AP_Conc"/>
      <sheetName val="AP_Disb"/>
      <sheetName val="INV_-_Counts_Nashville"/>
      <sheetName val="FS-_IS"/>
      <sheetName val="_Cons__Financials_-_EIG"/>
      <sheetName val="DETAILS_1_(3)"/>
      <sheetName val="Accounts_Payable__11_"/>
      <sheetName val="Service_Parts_Rejects_(RPPM)"/>
      <sheetName val="Freight_Issues"/>
      <sheetName val="Carole_Worksheet_Table1"/>
      <sheetName val="Fcst_Var"/>
      <sheetName val="Lastyr_Conv_Cost"/>
      <sheetName val="March_Conv_Cost"/>
      <sheetName val="March_Conv_Cost_2008"/>
      <sheetName val="March_EQU"/>
      <sheetName val="March_EQU_2008"/>
      <sheetName val="March_Var"/>
      <sheetName val="March_Var_2008"/>
      <sheetName val="RFQ_Instructions"/>
      <sheetName val="Quote_Cover_Page"/>
      <sheetName val="outbound_Oct"/>
      <sheetName val="Rejects_PPM"/>
      <sheetName val="Tooling_Cost_(2)"/>
      <sheetName val="RDO_CONT"/>
      <sheetName val="A__FIJO"/>
      <sheetName val="BB_Info"/>
      <sheetName val="nethouse_input_(CURRENT_PERIOD)"/>
      <sheetName val="Dealer_names"/>
      <sheetName val="BB_DATA"/>
      <sheetName val="ER_LavSal_Vs_Ant"/>
      <sheetName val="Tooling_Assembly"/>
      <sheetName val="TOSH06ISR_"/>
      <sheetName val="ajuste_IVA"/>
      <sheetName val="DEPFIST_US2000"/>
      <sheetName val="Inv_Est_Now"/>
      <sheetName val="MD_UK"/>
      <sheetName val="U71_180001004"/>
      <sheetName val="U71_181001004"/>
      <sheetName val="3_Digit_Account_Grouping"/>
      <sheetName val="Balanza_323"/>
      <sheetName val="3_Dig_CDR_"/>
      <sheetName val="table_grille"/>
      <sheetName val="Economic_Inputs"/>
      <sheetName val="Cur_Yr_Data"/>
      <sheetName val="Prv_Year_Data"/>
      <sheetName val="Front_Page"/>
      <sheetName val="DYN_PP"/>
      <sheetName val="Site_04_-_Level_4"/>
      <sheetName val="Vol_Detail"/>
      <sheetName val="Assessment_Allocation"/>
      <sheetName val="Headcount_Expense_Allocation"/>
      <sheetName val="WIP_Details"/>
      <sheetName val="CA_WIP"/>
      <sheetName val="YTD_Big_Y's"/>
      <sheetName val="Actual_03_Volume"/>
      <sheetName val="Cross_Walk"/>
      <sheetName val="Subledger_Description"/>
      <sheetName val="Net_Income"/>
      <sheetName val="EP_Vol_New"/>
      <sheetName val="SP_Vol_New"/>
      <sheetName val="Q2_Est"/>
      <sheetName val="EPSP_Splitout"/>
      <sheetName val="Cover_Page"/>
      <sheetName val="Asset_Quality"/>
      <sheetName val="Lease_Loan98"/>
      <sheetName val="Deal_Name"/>
      <sheetName val="status_codes"/>
      <sheetName val="ATLAS_1-Budget"/>
      <sheetName val="bup_c8s001_050001%_mar03_(3)"/>
      <sheetName val="10-24_Bal_Sheet"/>
      <sheetName val="Borrowing_Base"/>
      <sheetName val="May_4299"/>
      <sheetName val="ENTREE_JOURNAL"/>
      <sheetName val="LIQUIDATION_&amp;_AMORTIZATION_GAIN"/>
      <sheetName val="Calculation_Questionnaire"/>
      <sheetName val="CEF_Funding_LLC"/>
      <sheetName val="Comm_Mtg"/>
      <sheetName val="Review_Minutes"/>
      <sheetName val="Feed_sheet"/>
      <sheetName val="New_business"/>
      <sheetName val="U1-Turnover_and_COS"/>
      <sheetName val="U2_4"/>
      <sheetName val="U1_1_Analysis"/>
      <sheetName val="U1_Lead"/>
      <sheetName val="T2_Reserves_Lead"/>
      <sheetName val="问题က"/>
      <sheetName val="Route_13"/>
      <sheetName val="A1_-_Income_Statement2"/>
      <sheetName val="DIV_Y2"/>
      <sheetName val="Stock_Price2"/>
      <sheetName val="FTS_Universe_Inputs1"/>
      <sheetName val="Rel_1Yr1"/>
      <sheetName val="FS_ing2"/>
      <sheetName val="Extra_22"/>
      <sheetName val="TB__HSG2"/>
      <sheetName val="Consolidating_BS-PL_20072"/>
      <sheetName val="SD_AJE2"/>
      <sheetName val="DN_AJE2"/>
      <sheetName val="SD_TB2"/>
      <sheetName val="DN_TB2"/>
      <sheetName val="TB_EXEC_-_Done2"/>
      <sheetName val="P_&amp;L2"/>
      <sheetName val="Series_Description2"/>
      <sheetName val="Economic_Series_Chart2"/>
      <sheetName val="Series_Values2"/>
      <sheetName val="SEC_bridge2"/>
      <sheetName val="EMC_format2"/>
      <sheetName val="M_A_Private_Placements2"/>
      <sheetName val="Period_Cost2"/>
      <sheetName val="Orders_to_Revenue2"/>
      <sheetName val="Drop_Down1"/>
      <sheetName val="Transaction_Clients1"/>
      <sheetName val="top_301"/>
      <sheetName val="Data_Sheet_11"/>
      <sheetName val="Finance_IT_&amp;_Pro_(2)1"/>
      <sheetName val="WCOL_INDEX1"/>
      <sheetName val="WCOL_INPUT1"/>
      <sheetName val="F'cast_to_go1"/>
      <sheetName val="MF_20021"/>
      <sheetName val="2_6_Fxs_Prov_IG_post_al_cierre1"/>
      <sheetName val="Key_Stats1"/>
      <sheetName val="Income_Statement1"/>
      <sheetName val="Balance_Sheet1"/>
      <sheetName val="Cash_Flow1"/>
      <sheetName val="Historical_Capitalization1"/>
      <sheetName val="Capital_Structure_Summary1"/>
      <sheetName val="Industry_Specific1"/>
      <sheetName val="Pension_OPEB1"/>
      <sheetName val="Summary_1-Ph11"/>
      <sheetName val="Summary_1-Ph1&amp;21"/>
      <sheetName val="Summary_4-Ph1&amp;21"/>
      <sheetName val="Input_Sheet1"/>
      <sheetName val="Revision_Control1"/>
      <sheetName val="Summary_1-All_Phases1"/>
      <sheetName val="Summary_4-All_Phases1"/>
      <sheetName val="Summary-Precomm-All_Phases1"/>
      <sheetName val="Summary_2-DONOTUSE1"/>
      <sheetName val="Summary_3-DONOTUSE1"/>
      <sheetName val="Routine_O_&amp;_M-Peaker1"/>
      <sheetName val="Routine_O_&amp;_M-CCGT1"/>
      <sheetName val="General_Plant_Operations-CCGT1"/>
      <sheetName val="MM_Gas_Turbine1"/>
      <sheetName val="MM_GT_Spares1"/>
      <sheetName val="Major_Maint1"/>
      <sheetName val="Major_Maint-21"/>
      <sheetName val="Other_Oper__Exp_(Ins,Taxes_etc1"/>
      <sheetName val="Precomm_LaborA-CCGT1"/>
      <sheetName val="Precomm_LaborB-CCGT1"/>
      <sheetName val="Capital_Sched1"/>
      <sheetName val="Precomm_LaborA-Peaker1"/>
      <sheetName val="Precomm_LaborB-Peaker1"/>
      <sheetName val="Asset_Management1"/>
      <sheetName val="AssetMgt_Labor-Yrs1-30-CCGT1"/>
      <sheetName val="Summary_4-Ph11"/>
      <sheetName val="Routine_O_&amp;_M-CCGT-Ph21"/>
      <sheetName val="General_Plant_Ops-CCGT-Ph21"/>
      <sheetName val="AssetMgt_Labor-Yrs1-30-Ph31"/>
      <sheetName val="Regular&amp;Modified_Outage_Costs1"/>
      <sheetName val="Questions_&amp;_Answers1"/>
      <sheetName val="Regional_Labor_Coeff1"/>
      <sheetName val="AssetMgt_Labor-Yrs1-30-Peaker1"/>
      <sheetName val="Quarterly_rates1"/>
      <sheetName val="Global_Equity_Indices1"/>
      <sheetName val="IS_-CDN$_(2)1"/>
      <sheetName val="Input_and_controls1"/>
      <sheetName val="DIF_FAT_FEV_011"/>
      <sheetName val="Prod_Mac1"/>
      <sheetName val="Endividamento_(US$)1"/>
      <sheetName val="FluxoCorporativo_(US$)1"/>
      <sheetName val="DRENegócio_(US$)1"/>
      <sheetName val="Entrada_de_Dados1"/>
      <sheetName val="EfEnerg_(ton)1"/>
      <sheetName val="VendasZn_(US$)1"/>
      <sheetName val="ProdZnCont_(ton)1"/>
      <sheetName val="DistrFat_(US$)1"/>
      <sheetName val="ProdPbMA_(ton)1"/>
      <sheetName val="Entr_Dados_(US$)1"/>
      <sheetName val="Tres_Gerações1"/>
      <sheetName val="DRECorporativo_(US$)1"/>
      <sheetName val="painel_VM_MÊS1"/>
      <sheetName val="Historical_Volatility_Co_11"/>
      <sheetName val="GL_Profit_Analysis1"/>
      <sheetName val="Screen_Criteria1"/>
      <sheetName val="wo_Lan-hub_MBOM1"/>
      <sheetName val="wo_Lan-_Hub_(2USB)_function1"/>
      <sheetName val="Intel_Lan_+_AD1885_EBOM1"/>
      <sheetName val="Intel_Lan_+_AD1885_function1"/>
      <sheetName val="NA_Wood_Total_I1"/>
      <sheetName val="Inventory-FG_by_Submrkt_+_RM1"/>
      <sheetName val="YTD_(2)1"/>
      <sheetName val="pfc-sbu_look1"/>
      <sheetName val="YE_LOAD1"/>
      <sheetName val="Source_--&gt;1"/>
      <sheetName val="2014-2015_BBR1"/>
      <sheetName val="2013_BBR1"/>
      <sheetName val="Run_Sheet2"/>
      <sheetName val="Deal_&amp;_Company_Information2"/>
      <sheetName val="Amortization_Table_$610K2"/>
      <sheetName val="Planning_Data1"/>
      <sheetName val="PPL_Matrix1"/>
      <sheetName val="Fab_5_Development_Error_Rate1"/>
      <sheetName val="IS_Timesheet_1"/>
      <sheetName val="Fab_5_Development_Gen_9_X1"/>
      <sheetName val="R&amp;D_P_Colunm_Device_Data1"/>
      <sheetName val="FC5_6_1_98901"/>
      <sheetName val="LOCAL_FAR_TIL_JUL10_(2)1"/>
      <sheetName val="BS_Groupings1"/>
      <sheetName val="PL_Groupings1"/>
      <sheetName val="BS_(2)1"/>
      <sheetName val="P&amp;L_(2)1"/>
      <sheetName val="inv_e911"/>
      <sheetName val="inv_e921"/>
      <sheetName val="wip_e911"/>
      <sheetName val="wip_e921"/>
      <sheetName val="srp_e911"/>
      <sheetName val="srp_e921"/>
      <sheetName val="TNK-Staff_costs1"/>
      <sheetName val="CF-1|2_(2)1"/>
      <sheetName val="CF-3_(2)1"/>
      <sheetName val="Notes_to_FS_(2)1"/>
      <sheetName val="Notes_to_FS1"/>
      <sheetName val="Note_191"/>
      <sheetName val="A2_-_51"/>
      <sheetName val="A2_-_5_(2)1"/>
      <sheetName val="A2_-_61"/>
      <sheetName val="A8-6_(1)1"/>
      <sheetName val="A3_-_31"/>
      <sheetName val="A3_-_41"/>
      <sheetName val="Form_EYP_11"/>
      <sheetName val="I_(2)1"/>
      <sheetName val="APPENDIX_XIII1"/>
      <sheetName val="A2-2_RJE2"/>
      <sheetName val="A2-1_AJE1"/>
      <sheetName val="C4-1_(2)1"/>
      <sheetName val="A10-1_(2)1"/>
      <sheetName val="UA_(2)1"/>
      <sheetName val="A2|1(SAD)_1"/>
      <sheetName val="I2_1"/>
      <sheetName val="U1-2_Sales_Analysis1"/>
      <sheetName val="U1-2_Sales_Analysis_-by_produc1"/>
      <sheetName val="Outstanding_Matters_(2)1"/>
      <sheetName val="OS_1(FOR_CLIENT_DISTRIBUTION)1"/>
      <sheetName val="Inter-_Company_Reconciliation1"/>
      <sheetName val="U-4_1"/>
      <sheetName val="PMB_(opening_balance)1"/>
      <sheetName val="GP_analysis1"/>
      <sheetName val="Ff_-11"/>
      <sheetName val="Appendix_II1"/>
      <sheetName val="SRM-Appx_1_BS1"/>
      <sheetName val="K-1_1"/>
      <sheetName val="Attachment_11"/>
      <sheetName val="T__Equity1"/>
      <sheetName val="N1_(2)1"/>
      <sheetName val="sp_(2)1"/>
      <sheetName val="O|S_(2)1"/>
      <sheetName val="N1__11"/>
      <sheetName val="F3-Group_1_(2)1"/>
      <sheetName val="A2-4_(2004)1"/>
      <sheetName val="Revenue_Summary1"/>
      <sheetName val="Note_61"/>
      <sheetName val="Note_41"/>
      <sheetName val="I_1"/>
      <sheetName val="M-Note_Payable1"/>
      <sheetName val="U120-top_10_suppliers1"/>
      <sheetName val="G200预付帐款帐龄分析表__(2)1"/>
      <sheetName val="N100应付帐款帐龄分析表__(2)1"/>
      <sheetName val="U140-销售截止测试1-一定要填_1"/>
      <sheetName val="U150-销售截止测试2-一定要填_1"/>
      <sheetName val="Valuation_test-R_M1"/>
      <sheetName val="Other_receipt_and_payment_1"/>
      <sheetName val="U610-1-12月工资明细表__(2)1"/>
      <sheetName val="cut_off1"/>
      <sheetName val="transaction_test1"/>
      <sheetName val="G&amp;AU400_1"/>
      <sheetName val="F520_F_G__NRV_test1"/>
      <sheetName val="表6-1土地_(2)1"/>
      <sheetName val="K101_Summary_of_FA_Adj1"/>
      <sheetName val="K302_固定资产减值准备计提表1"/>
      <sheetName val="OA_A5001"/>
      <sheetName val="U110_Product_mix1"/>
      <sheetName val="U120_Premium_ceded1"/>
      <sheetName val="U130_Commission_paid1"/>
      <sheetName val="U140_Commission_recd1"/>
      <sheetName val="U150_Claims_incurred1"/>
      <sheetName val="固定资产NEW__(2)1"/>
      <sheetName val="&lt;A2_2&gt;Cla1"/>
      <sheetName val="Acs_(2)1"/>
      <sheetName val="CC-10_1"/>
      <sheetName val="BB-10_(2)1"/>
      <sheetName val="CC-10__(2)1"/>
      <sheetName val="B-10_(2)1"/>
      <sheetName val="(B3)Purchases_cutoff_test1"/>
      <sheetName val="(B4)Sales_cutoff_test1"/>
      <sheetName val="sales(B2_2)1"/>
      <sheetName val="E2_(4)1"/>
      <sheetName val="E2_(3)1"/>
      <sheetName val="E2_(2)1"/>
      <sheetName val="K4_-_Physical_Sightings1"/>
      <sheetName val="Provision_for_DD1"/>
      <sheetName val="N6|1_-_PV_after_YE1"/>
      <sheetName val="N6_-_Unrecorded_Liab1"/>
      <sheetName val="Sy_Kapasi1"/>
      <sheetName val="PLnotes_1"/>
      <sheetName val="Liferev_2002_(2)1"/>
      <sheetName val="Liferev_20021"/>
      <sheetName val="Genrevdetail_1"/>
      <sheetName val="MNIH-Consol_entries_2002(i)1"/>
      <sheetName val="U-_FINAL_(2)1"/>
      <sheetName val="U-2_FINAL1"/>
      <sheetName val="AP_110_sub1"/>
      <sheetName val="J_disclosure1"/>
      <sheetName val="M5_Cut_off1"/>
      <sheetName val="E4-1_cut_off1"/>
      <sheetName val="sales_cut-off1"/>
      <sheetName val="purchase_cut-off1"/>
      <sheetName val="APPENDIX_11"/>
      <sheetName val="Travel_OS_FY041"/>
      <sheetName val="A2-2-1_(2)1"/>
      <sheetName val="A2-2-2_(2)1"/>
      <sheetName val="A2-2-3_(2)1"/>
      <sheetName val="tax_com1"/>
      <sheetName val="CLA_(2)1"/>
      <sheetName val="Attached_91"/>
      <sheetName val="Attached_101"/>
      <sheetName val="Freehold_Land1"/>
      <sheetName val="Sch_I1"/>
      <sheetName val="Sch_IIa1"/>
      <sheetName val="Sch_IIb1"/>
      <sheetName val="Sch_III1"/>
      <sheetName val="M2_payables_listing1"/>
      <sheetName val="RCD-403-4_(2)1"/>
      <sheetName val="U2_AR_on_Revenue1"/>
      <sheetName val="OSM_(2)1"/>
      <sheetName val="OSM_21"/>
      <sheetName val="历年净利润及盈余公积复核_(审定)1"/>
      <sheetName val="OS_list_of_深中置_-_31"/>
      <sheetName val="Compilation_test1"/>
      <sheetName val="os_list1"/>
      <sheetName val="F_。1"/>
      <sheetName val="AC00(02)_O-lead1"/>
      <sheetName val="AC00(03)_O-lead1"/>
      <sheetName val="AC00(04)_O-lead1"/>
      <sheetName val="27_租赁承诺1"/>
      <sheetName val="28_资本承诺1"/>
      <sheetName val="29_关联交易1"/>
      <sheetName val="30_关联余额1"/>
      <sheetName val="FA_details1"/>
      <sheetName val="F810_Compliation1"/>
      <sheetName val="All_overhead_Variance1"/>
      <sheetName val="Jan_16_(2)1"/>
      <sheetName val="C_os1"/>
      <sheetName val="CIP2003_movement1"/>
      <sheetName val="stock_5_14报告版2003update_ok1"/>
      <sheetName val="农行环翠银票03_61"/>
      <sheetName val="G200_(2)1"/>
      <sheetName val="K_1"/>
      <sheetName val="U_3310-air1"/>
      <sheetName val="U3000-HQ_COS1"/>
      <sheetName val="F1003-FG_list_1"/>
      <sheetName val="F1004-consignment_list1"/>
      <sheetName val="现金流量表_(2)1"/>
      <sheetName val="U130-Consulting_fee1"/>
      <sheetName val="U120-Consulting_Fee__Breakd1"/>
      <sheetName val="U130-Professional_Fee_GPC1"/>
      <sheetName val="U140-Legal_Fee1"/>
      <sheetName val="U500_G&amp;A_Expenses1"/>
      <sheetName val="I100-Interco_Bal_confirmation1"/>
      <sheetName val="6_需报废清单1"/>
      <sheetName val="F311-RM_V_test1"/>
      <sheetName val="C-8220_1"/>
      <sheetName val="AFS_(2)1"/>
      <sheetName val="콜론(4_1-9_30)1"/>
      <sheetName val="명세(기타유형)_(2)1"/>
      <sheetName val="(D7_1)1"/>
      <sheetName val="(D10_1)1"/>
      <sheetName val="고정부채_1"/>
      <sheetName val="JOB_ASSIGN1"/>
      <sheetName val="급여_(2)1"/>
      <sheetName val="평균급여_(2)1"/>
      <sheetName val="제품수불(확)_(2)1"/>
      <sheetName val="원료수불_(확)1"/>
      <sheetName val="제품별매출_(2)1"/>
      <sheetName val="EPS_(2)1"/>
      <sheetName val="부가세_대사1"/>
      <sheetName val="재고실사_refer1"/>
      <sheetName val="수정사항_(2)1"/>
      <sheetName val="수정사항_정리표1"/>
      <sheetName val="재고관련_Issue1"/>
      <sheetName val="A521_(2)1"/>
      <sheetName val="A621_(2)1"/>
      <sheetName val="U2_11"/>
      <sheetName val="S_BDW_(2)1"/>
      <sheetName val="Sheet1_(2)1"/>
      <sheetName val="ALGO-LS14_5(92)V1"/>
      <sheetName val="sum_(3)1"/>
      <sheetName val="månres_jfrt_få1"/>
      <sheetName val="Matcost_(2)1"/>
      <sheetName val="upgsales_(2)1"/>
      <sheetName val="Trial_Balance{C}1"/>
      <sheetName val="FY03_Qualified_Additions1"/>
      <sheetName val="Monthly_Revenue1"/>
      <sheetName val="Profit_and_Loss1"/>
      <sheetName val="S&amp;M_Dept1"/>
      <sheetName val="NEW_WARRANTS1"/>
      <sheetName val="Print_Controls2"/>
      <sheetName val="Prior_Year1"/>
      <sheetName val="Trading_Stats1"/>
      <sheetName val="MergeCo_Summary1"/>
      <sheetName val="General_Assumptions1"/>
      <sheetName val="Company_Outputs1"/>
      <sheetName val="Corp__Trust_Structure1"/>
      <sheetName val="Comp_Data1"/>
      <sheetName val="Float_Matrix1"/>
      <sheetName val="Data_Master1"/>
      <sheetName val="Int__Rate_Data1"/>
      <sheetName val="Industry_Data1"/>
      <sheetName val="RT_Data1"/>
      <sheetName val="RT_Indices1"/>
      <sheetName val="Mkt_Cap_1"/>
      <sheetName val="RT_Targets1"/>
      <sheetName val="IT_Targets1"/>
      <sheetName val="TSE_info1"/>
      <sheetName val="cap_markets_data1"/>
      <sheetName val="PUblic_Float_data1"/>
      <sheetName val="Market_Data1"/>
      <sheetName val="Project_Info1"/>
      <sheetName val="Old_Model1"/>
      <sheetName val="Model_Assumptions1"/>
      <sheetName val="Profit_&amp;_Loss1"/>
      <sheetName val="Monthly_Budget_1"/>
      <sheetName val="A-1_-_Audit_Planning_Program1"/>
      <sheetName val="A-1_Audit_Prog_Index1"/>
      <sheetName val="E-5_Lunch_00861"/>
      <sheetName val="Sch_161"/>
      <sheetName val="Sch_81"/>
      <sheetName val="E_Cash_APG1"/>
      <sheetName val="A-1_Audit_Program_Index1"/>
      <sheetName val="K-40_FA-CAPLS1"/>
      <sheetName val="A-1_Gen_Procedures_1"/>
      <sheetName val="A-1-1_Audit_General_Procedures1"/>
      <sheetName val="General_File_Index1"/>
      <sheetName val="A-2_Minimum_Sub_Proc_Comm_Ent1"/>
      <sheetName val="J-31_NRV1"/>
      <sheetName val="subordinated_notes1"/>
      <sheetName val="senior_note1"/>
      <sheetName val="PS_B1"/>
      <sheetName val="PS_A1"/>
      <sheetName val="Splash_Screen1"/>
      <sheetName val="CN_Detail1"/>
      <sheetName val="ANNEXURE_5_c1"/>
      <sheetName val="21_(i)(B)(b)1"/>
      <sheetName val="Scope_of_supply1"/>
      <sheetName val="BS_Schdl-_1_&amp;_21"/>
      <sheetName val="Cabinet_details1"/>
      <sheetName val="provision_for_new_Salary1"/>
      <sheetName val="Factoring_Accrual_Summary1"/>
      <sheetName val="ttings\purnima\Application_Dat1"/>
      <sheetName val="OM_except_Sales_Mat_Intcom1"/>
      <sheetName val="Inv_(2)1"/>
      <sheetName val="FIFO_Reval1"/>
      <sheetName val="IT_PPV1"/>
      <sheetName val="fiannce_breakup_cost1"/>
      <sheetName val="IOB_Bank_Statement1"/>
      <sheetName val="Premature_falied_details_1"/>
      <sheetName val="Freight_Summary1"/>
      <sheetName val="CSIMS_Sales1"/>
      <sheetName val="Csims_Dispatches1"/>
      <sheetName val="CSIM_1"/>
      <sheetName val="4230004000_Discount1"/>
      <sheetName val="Discount_Summary1"/>
      <sheetName val="4230001000_Freight1"/>
      <sheetName val="4214000300_I_C_Sales_GEB_LAM1"/>
      <sheetName val="4212001900_Sales_adjusts1"/>
      <sheetName val="Sales_Summary1"/>
      <sheetName val="Corporate_MARS_COA1"/>
      <sheetName val="ANN_91"/>
      <sheetName val="DIR_REMN1"/>
      <sheetName val="80IA_(CONT)1"/>
      <sheetName val="80_IA1"/>
      <sheetName val="Raw_Material-old1"/>
      <sheetName val="By_Product1"/>
      <sheetName val="80_HHC1"/>
      <sheetName val="GS_Master1"/>
      <sheetName val="Summary_model1"/>
      <sheetName val="model_by_field1"/>
      <sheetName val="Crude_oil1"/>
      <sheetName val="Block_A1"/>
      <sheetName val="W_Natuna1"/>
      <sheetName val="Valuation_(F)1"/>
      <sheetName val="Valuation_21"/>
      <sheetName val="Adjusted_data1"/>
      <sheetName val="WRLD_EXPN1"/>
      <sheetName val="Consolidated_Trial_Bal1"/>
      <sheetName val="trial_bal_ibhq1"/>
      <sheetName val="ibhq_cash_sum1"/>
      <sheetName val="current_cash_tr1"/>
      <sheetName val="Qtrly_analysis_1"/>
      <sheetName val="Forecast_2001-021"/>
      <sheetName val="2001-02_monthly_pack1"/>
      <sheetName val="QIS_Form_No_II1"/>
      <sheetName val="Dep_Trading1"/>
      <sheetName val="monthly_tdg1"/>
      <sheetName val="head_count1"/>
      <sheetName val="Planning_Materiality_Mar_061"/>
      <sheetName val="Sheet2_(3)1"/>
      <sheetName val="Sheet2_(2)1"/>
      <sheetName val="BS_Schdl-3-Fixed_Assets1"/>
      <sheetName val="TDS_Entries_Apr_to_Sept1"/>
      <sheetName val="Add_to_FA1"/>
      <sheetName val="Capex_&amp;_Opex2"/>
      <sheetName val="SPS_DETAIL2"/>
      <sheetName val="list_-_do_not_delete2"/>
      <sheetName val="MAIN_LATEST2"/>
      <sheetName val="currency_(2)2"/>
      <sheetName val="final_sheet_2"/>
      <sheetName val="Consolidated_NE1"/>
      <sheetName val="Consolidated_SE1"/>
      <sheetName val="Consolidated_SO1"/>
      <sheetName val="Hyper_NE1"/>
      <sheetName val="Hyper_SO1"/>
      <sheetName val="Sam's_Club1"/>
      <sheetName val="Super_NE1"/>
      <sheetName val="Super_SO1"/>
      <sheetName val="Todo_Dia1"/>
      <sheetName val="Switch_V161"/>
      <sheetName val="Component_Pricing,_Costs1"/>
      <sheetName val="syndicate_codes1"/>
      <sheetName val="BTVL-ABN_Tranche_I1"/>
      <sheetName val="chiet_tinh2"/>
      <sheetName val="Other_assumptions2"/>
      <sheetName val="RSU_lookups2"/>
      <sheetName val="RSU_sites2"/>
      <sheetName val="DLC_sites2"/>
      <sheetName val="SDH_COST2"/>
      <sheetName val="Home_Office1"/>
      <sheetName val="IRR_Gaming1"/>
      <sheetName val="P&amp;L_breakup1"/>
      <sheetName val="Calcns_FDB1"/>
      <sheetName val="Assns_FDB1"/>
      <sheetName val="BR_(2)1"/>
      <sheetName val="comp_1"/>
      <sheetName val="Sheet_Index1"/>
      <sheetName val="Operating_Companies1"/>
      <sheetName val="Management_Companies1"/>
      <sheetName val="PCAP_Data1"/>
      <sheetName val="Rent_Roll1"/>
      <sheetName val="base_de_dados1"/>
      <sheetName val="ERE_`ODBCDriver`_`Component_`_1"/>
      <sheetName val="elfReg`,_`FileAction`_Where_`S1"/>
      <sheetName val="Database:_[2]__Exceeded_number1"/>
      <sheetName val="Dept_Score-Assoc-Avg_Dept_Wise1"/>
      <sheetName val="Dept_Score-Assoc-Avg_Dept_W_(21"/>
      <sheetName val="Encl_II1"/>
      <sheetName val="Other_notes1"/>
      <sheetName val="Enclosure_XV_(2)1"/>
      <sheetName val="Enclosure_X_contd1"/>
      <sheetName val="Clause_201"/>
      <sheetName val="Enclosure_VIII1"/>
      <sheetName val="Form_No__3CD1"/>
      <sheetName val="Base_Info1"/>
      <sheetName val="Summary_SC1"/>
      <sheetName val="Expanded_P&amp;L1"/>
      <sheetName val="44526_Dalkey1"/>
      <sheetName val="1601_Detail_information1"/>
      <sheetName val="2_대외공문2"/>
      <sheetName val="2_????1"/>
      <sheetName val="2_´ë¿Ü°ø¹®1"/>
      <sheetName val="외주현황_wq11"/>
      <sheetName val="Prior_Fund_Raising_MGD2"/>
      <sheetName val="Managed_Accounts_-_Gross_Tradi2"/>
      <sheetName val="Managed_Accounts2"/>
      <sheetName val="CREDIT_STATS2"/>
      <sheetName val="P&amp;L_Monthly2"/>
      <sheetName val="Cost_Analysis_plc2"/>
      <sheetName val="Transaction_Inputs2"/>
      <sheetName val="Company_Inputs2"/>
      <sheetName val="300_Valuation2"/>
      <sheetName val="Five_Year_DCF2"/>
      <sheetName val="Co__Inputs2"/>
      <sheetName val="Collar-Options_Cash2"/>
      <sheetName val="Cost_of_Services2"/>
      <sheetName val="Price_of_Service2"/>
      <sheetName val="Budget_Data2"/>
      <sheetName val="Rev_&amp;_PC2"/>
      <sheetName val="Non_Rev&amp;PC2"/>
      <sheetName val="Salary_Fcst2"/>
      <sheetName val="Lookup_Tables2"/>
      <sheetName val="ResortQuest_and_Hawaii_Hotel_O2"/>
      <sheetName val="prepaid_expenses2"/>
      <sheetName val="XTU_Sum_(2)2"/>
      <sheetName val="Ctix_Mktg_2"/>
      <sheetName val="Project_Analysis2"/>
      <sheetName val="bonus_from_Forecaster2"/>
      <sheetName val="cap_comp_from_Forecaster2"/>
      <sheetName val="bad_debt_from_Forecaster2"/>
      <sheetName val="FX_rates2"/>
      <sheetName val="Input_Table2"/>
      <sheetName val="Supporting_Data2"/>
      <sheetName val="Segment_Metrics2"/>
      <sheetName val="建物レントロール_1"/>
      <sheetName val="駐車場レントロール_1"/>
      <sheetName val="Significant_Processes1"/>
      <sheetName val="F-1_F-21"/>
      <sheetName val="Interim_--&gt;_Top1"/>
      <sheetName val="A2l1_SAD1"/>
      <sheetName val="Assumptions_11"/>
      <sheetName val="4_Analysis1"/>
      <sheetName val="FF-2_(1)1"/>
      <sheetName val="1_LeadSchedule1"/>
      <sheetName val="Audit_Sch1"/>
      <sheetName val="U2_-_Sales1"/>
      <sheetName val="65_FINANCE1"/>
      <sheetName val="61_HR1"/>
      <sheetName val="NON_QE1"/>
      <sheetName val="O2_TC1"/>
      <sheetName val="B_Redang1"/>
      <sheetName val="AJE_(2)1"/>
      <sheetName val="SP_B61"/>
      <sheetName val="NKS_B61"/>
      <sheetName val="U1-2F_Review_Margin1"/>
      <sheetName val="U2-Staff_Welfare1"/>
      <sheetName val="N3_SCH_FUND1"/>
      <sheetName val="K1_DEP_Leeza1"/>
      <sheetName val="interest_restriction1"/>
      <sheetName val="E_51"/>
      <sheetName val="Int_rea_(2)1"/>
      <sheetName val="Int_rea_(4)1"/>
      <sheetName val="E-Sales_Cut-off1"/>
      <sheetName val="E-Purch_Cut-off1"/>
      <sheetName val="E3_31"/>
      <sheetName val="E3_41"/>
      <sheetName val="Payroll_Summary1"/>
      <sheetName val="dpla_1"/>
      <sheetName val="OP__EXP_(2)1"/>
      <sheetName val="N1_2_(2)1"/>
      <sheetName val="Cut_off_-_Fac_A1"/>
      <sheetName val="B2-4_(2)1"/>
      <sheetName val="C1-2_1"/>
      <sheetName val="C3__1"/>
      <sheetName val="D_-_Loan_charges1"/>
      <sheetName val="M1_21"/>
      <sheetName val="BURGER_ACC1"/>
      <sheetName val="M6_1-insurance1"/>
      <sheetName val="PT_KUTAI_P7005_1"/>
      <sheetName val="PT_KUTAI_P705U1"/>
      <sheetName val="WTK_W70021"/>
      <sheetName val="WTK_W70031"/>
      <sheetName val="WTK_W70081"/>
      <sheetName val="WTK_W708U1"/>
      <sheetName val="c1_11"/>
      <sheetName val="c1_2_1"/>
      <sheetName val="fully_depreciated1"/>
      <sheetName val="asset_list_2004_(4)1"/>
      <sheetName val="details_fully_depr1"/>
      <sheetName val="c1_31"/>
      <sheetName val="FA_Addition1"/>
      <sheetName val="Sheet1_(3)1"/>
      <sheetName val="Sheet1_(4)1"/>
      <sheetName val="Sheet1_(5)1"/>
      <sheetName val="Sheet1_(6)1"/>
      <sheetName val="Sheet1_(7)1"/>
      <sheetName val="Sheet1_(8)1"/>
      <sheetName val="Sheet1_(9)1"/>
      <sheetName val="Sheet1_(10)1"/>
      <sheetName val="Sheet1_(11)1"/>
      <sheetName val="E1-2_1"/>
      <sheetName val="TBCS-PL_1"/>
      <sheetName val="U3_(disclosure)1"/>
      <sheetName val="E5-Recoverability_review1"/>
      <sheetName val="F1-Stock_Roll_fwd1"/>
      <sheetName val="N3|2-1_(2)1"/>
      <sheetName val="1660_SM1"/>
      <sheetName val="1670_SM1"/>
      <sheetName val="1641_SX1"/>
      <sheetName val="Simple_Coff_1"/>
      <sheetName val="F1-Stock_Listing1"/>
      <sheetName val="FYLE_20061"/>
      <sheetName val="CPC_251"/>
      <sheetName val="P12_41"/>
      <sheetName val="1570_NB1"/>
      <sheetName val="CA_Sheet1"/>
      <sheetName val="U_1"/>
      <sheetName val="Hyperion_1"/>
      <sheetName val="Services_site1"/>
      <sheetName val="O-5_1"/>
      <sheetName val="Unit_Fixed_costs1"/>
      <sheetName val="GRO_Cost4"/>
      <sheetName val="Amex_19_Jun4"/>
      <sheetName val="Amex_12_Jun4"/>
      <sheetName val="Amex_5_Jun4"/>
      <sheetName val="Detail_14"/>
      <sheetName val="Detail_24"/>
      <sheetName val="Detail_34"/>
      <sheetName val="Detail_44"/>
      <sheetName val="Detail_54"/>
      <sheetName val="HICAP_suspension_salvage1"/>
      <sheetName val="OH_&amp;_Scrap_Rate_Model1"/>
      <sheetName val="Dimeco_Financials1"/>
      <sheetName val="Earnings_Model1"/>
      <sheetName val="Renovation_Schedule_(3)1"/>
      <sheetName val="EV-EBITDAValuation_1"/>
      <sheetName val="ADR_Chart1"/>
      <sheetName val="Pricing_Power1"/>
      <sheetName val="Chart_Relative_ADR1"/>
      <sheetName val="Pricing_Vs__Comp_Set1"/>
      <sheetName val="Expansion_Yields1"/>
      <sheetName val="Same_Store_RevPAR_Growth1"/>
      <sheetName val="Mgmt__Team1"/>
      <sheetName val="Renovation_Schecule_(2)1"/>
      <sheetName val="DCF_Model1"/>
      <sheetName val="RevPAR_estimates1"/>
      <sheetName val="FCF_Table1"/>
      <sheetName val="Biz_Units1"/>
      <sheetName val="Chart_EBITDA_Mix1"/>
      <sheetName val="EBITDA_MIX1"/>
      <sheetName val="RevPAR_Comps_cut_n_paste1"/>
      <sheetName val="RevPAR_Comps1"/>
      <sheetName val="Valuation__1-10-011"/>
      <sheetName val="Earnings_Model___1"/>
      <sheetName val="Debt_@_3Q001"/>
      <sheetName val="Valuation_-_old1"/>
      <sheetName val="RevPAR_By_Qtr1"/>
      <sheetName val="CIGA_Analysis1"/>
      <sheetName val="RevPAR_3Q001"/>
      <sheetName val="EBITDA_Mix_1"/>
      <sheetName val="EBITDA_Mix_9-001"/>
      <sheetName val="2Q00_Comparison1"/>
      <sheetName val="bas_buying_hot_6-00_cash_deal1"/>
      <sheetName val="bas_hlt_cash_stock_merger1"/>
      <sheetName val="Valuation_(2)1"/>
      <sheetName val="EBITDA_Multiples1"/>
      <sheetName val="EPS_Multiples1"/>
      <sheetName val="MLP_IPO_Yields_vs_MLP_Index1"/>
      <sheetName val="sales_vol_1"/>
      <sheetName val="Page_A-11"/>
      <sheetName val="Financial_Data1"/>
      <sheetName val="Trading_Multiples1"/>
      <sheetName val="Operating_Statistics1"/>
      <sheetName val="Business_Description1"/>
      <sheetName val="Implied_Valuation1"/>
      <sheetName val="Valuation_Chart1"/>
      <sheetName val="Credit_Health_Panel1"/>
      <sheetName val="Sources_&amp;_Uses1"/>
      <sheetName val="Sch_G-2__LOC_Analysis_2004_(2)1"/>
      <sheetName val="EBITDA_Bridge1"/>
      <sheetName val="Sample_Pie1"/>
      <sheetName val="Capital_Expenditures1"/>
      <sheetName val="Dep__and_Amort_1"/>
      <sheetName val="Debt_Free_-_Cash_Free1"/>
      <sheetName val="Working_Cap1"/>
      <sheetName val="Income_Statement_Projections1"/>
      <sheetName val="Capital_Expenditure_Projection1"/>
      <sheetName val="Forecasted_WC1"/>
      <sheetName val="Summary_IS_(2)1"/>
      <sheetName val="Net_Sales_(2)1"/>
      <sheetName val="Gross_Profit_(2)1"/>
      <sheetName val="Summary_IS1"/>
      <sheetName val="Net_Sales1"/>
      <sheetName val="Gross_Profit1"/>
      <sheetName val="Sales_-_GP_Opening_Chart1"/>
      <sheetName val="Operating_Expense1"/>
      <sheetName val="Undadjusted_EBITDA1"/>
      <sheetName val="Adjusted_EBITDA1"/>
      <sheetName val="BD-GL_Account1"/>
      <sheetName val="DO_NOT_USE1"/>
      <sheetName val="BD_GL_Account1"/>
      <sheetName val="Pull_Sheet1"/>
      <sheetName val="Hotel_Directory1"/>
      <sheetName val="CD001-_AUG_TAL_INC1"/>
      <sheetName val="DT_Man-hours_Chart1"/>
      <sheetName val="Capital_Structure_Details1"/>
      <sheetName val="Data_WIP1"/>
      <sheetName val="장할생활_(2)1"/>
      <sheetName val="Site_Stats1"/>
      <sheetName val="Cash_Reg_Orders_Recd1"/>
      <sheetName val="Orders_Settled1"/>
      <sheetName val="Q-1_1"/>
      <sheetName val="Trial_Balance1"/>
      <sheetName val="เงินกู้_MGC1"/>
      <sheetName val="Stock_Aging1"/>
      <sheetName val="Hyp_-_Expense1"/>
      <sheetName val="Service_Delivery1"/>
      <sheetName val="K-1_Tax_Attributes_Cf_1"/>
      <sheetName val="폐토수익화_1"/>
      <sheetName val="final_TB(월)1"/>
      <sheetName val="nude_TB1"/>
      <sheetName val="As_is_Value1"/>
      <sheetName val="On_Going_Value1"/>
      <sheetName val="Deferred_Add1"/>
      <sheetName val="Returns_Analysis1"/>
      <sheetName val="Basic_Details1"/>
      <sheetName val="Notes_to_accounts1"/>
      <sheetName val="Hub_Inputs1"/>
      <sheetName val="BOM_Matrix_(2)1"/>
      <sheetName val="ECR_E04_22_03_02_FRZ1"/>
      <sheetName val="MP_-_DTA1"/>
      <sheetName val="SOAD_1"/>
      <sheetName val="Summary_of_Project_&amp;_WIP_Revie1"/>
      <sheetName val="附注汇总__(2)1"/>
      <sheetName val="现金合并_(2)1"/>
      <sheetName val="固定资产及累计折旧_1"/>
      <sheetName val="E4_Sales_cutoff1"/>
      <sheetName val="U2_1_1_(2)1"/>
      <sheetName val="M8memo_Prov_for_connectplan1"/>
      <sheetName val="U2_1_ARPs(P)1"/>
      <sheetName val="U1_Lead_(2)1"/>
      <sheetName val="U6_3A_Landscape_project_ana1"/>
      <sheetName val="A6_31"/>
      <sheetName val="I1-_interco1"/>
      <sheetName val="U3_Payroll_lead1"/>
      <sheetName val="E5_1_Sales_cut_off1"/>
      <sheetName val="CFChart_(2)1"/>
      <sheetName val="AJE__(2)1"/>
      <sheetName val="RJE_(2)1"/>
      <sheetName val="C101_(2)1"/>
      <sheetName val="T101-Share_Cap_(2)1"/>
      <sheetName val="CFChart_(3)1"/>
      <sheetName val="AJE_1"/>
      <sheetName val="Other_Info1"/>
      <sheetName val="MKT_PO-20111"/>
      <sheetName val="ONOFF-BUD_(ROC)1"/>
      <sheetName val="EEFC_Account1"/>
      <sheetName val="CHENNAI_-_ANNX1"/>
      <sheetName val="Allocation_for_Nov_041"/>
      <sheetName val="Aviva_Debit_Note-_Nov_041"/>
      <sheetName val="Aviva_Debit_Note-_Dec_041"/>
      <sheetName val="Aviva_Invoice-_Dec_041"/>
      <sheetName val="Encl_I1"/>
      <sheetName val="F'cast_Pr_Mth1"/>
      <sheetName val="Hyp_Dump1"/>
      <sheetName val="Juros_Financ__Siemsa1"/>
      <sheetName val="Juros_Conta_Garantida1"/>
      <sheetName val="Europe_2002-3_P&amp;L1"/>
      <sheetName val="Monthly_Rollforward1"/>
      <sheetName val="William_Gardner1"/>
      <sheetName val="James_Gardner1"/>
      <sheetName val="Michael_DiProspero1"/>
      <sheetName val="Scott_Lonkart1"/>
      <sheetName val="David_Gronik1"/>
      <sheetName val="Ross_Pollack1"/>
      <sheetName val="Phillip_Pollack1"/>
      <sheetName val="Robert_Levy1"/>
      <sheetName val="Van_Beusekom1"/>
      <sheetName val="Mason_Greene1"/>
      <sheetName val="Richard_Schmitt1"/>
      <sheetName val="NLevy_Trust1"/>
      <sheetName val="Co_11"/>
      <sheetName val="Co_51"/>
      <sheetName val="Co_41"/>
      <sheetName val="Exec_P&amp;L1"/>
      <sheetName val="Dept_Exp_SMIN1"/>
      <sheetName val="3-31-06_Write_OFf_1"/>
      <sheetName val="US_-_FINAL1"/>
      <sheetName val="Details_BS1"/>
      <sheetName val="Details_PL1"/>
      <sheetName val="RM_Consumption_Schedule_111"/>
      <sheetName val="TB_01-05-031"/>
      <sheetName val="New_Summary_P&amp;L1"/>
      <sheetName val="Order_Pipeline_Review_Ver21"/>
      <sheetName val="Summary_P&amp;L1"/>
      <sheetName val="Order_Pipeline_Review1"/>
      <sheetName val="Summary_Table_31"/>
      <sheetName val="Essbase_Budget_(3)1"/>
      <sheetName val="Essbase_Budget_(2)1"/>
      <sheetName val="E3_(2)1"/>
      <sheetName val="F6_Stock_Take_recon1"/>
      <sheetName val="F5_1_stk_valuation1"/>
      <sheetName val="A2_4_SAD1"/>
      <sheetName val="E2_(&lt;)1"/>
      <sheetName val="A2|3_AJE1"/>
      <sheetName val="A2|2_RJE1"/>
      <sheetName val="A2|1_OJE1"/>
      <sheetName val="Page_31"/>
      <sheetName val="Bakat_-_consol1"/>
      <sheetName val="向导生成器(&amp;W)控件向导(&amp;W)用_MS_Word_合并(1"/>
      <sheetName val="G200预付帐款帐龄分析表__(3)1"/>
      <sheetName val="N100应付帐款帐龄分析表__(3)1"/>
      <sheetName val="Detailed_PL1"/>
      <sheetName val="CA333-AR_&amp;_AP(ok)1"/>
      <sheetName val="CA341-CIP_&amp;_stock(ok)1"/>
      <sheetName val="OS_(7)1"/>
      <sheetName val="A301-03_(7)1"/>
      <sheetName val="U101-03_(2)1"/>
      <sheetName val="OS_(6)1"/>
      <sheetName val="A301-03_(6)1"/>
      <sheetName val="U101-03ok_(3)1"/>
      <sheetName val="OS_(5)1"/>
      <sheetName val="A301-03_(5)1"/>
      <sheetName val="OS_(4)1"/>
      <sheetName val="Staff_Sal1"/>
      <sheetName val="gen_ledger_data1"/>
      <sheetName val="1st_Q_20021"/>
      <sheetName val="Page_A-7_1"/>
      <sheetName val="Actual_month_$1"/>
      <sheetName val="fme_idex1"/>
      <sheetName val="fma_idex1"/>
      <sheetName val="fme_fm1"/>
      <sheetName val="Transaction_Summary1"/>
      <sheetName val="Transaction-Assum_1"/>
      <sheetName val="应收帐款_AR_1"/>
      <sheetName val="basic_working1"/>
      <sheetName val="June_analysis_1"/>
      <sheetName val="D&amp;O_list_IMl1"/>
      <sheetName val="TM_-_USA1"/>
      <sheetName val="German_Co_-_Attrition_study1"/>
      <sheetName val="Comp_IS1"/>
      <sheetName val="RB_AD1"/>
      <sheetName val="NTM_PE1"/>
      <sheetName val="CY_Head1"/>
      <sheetName val="Inventory_List_(2)1"/>
      <sheetName val="Wenger_Summary1"/>
      <sheetName val="GL_Summary1"/>
      <sheetName val="MCOE_Final_Slow1"/>
      <sheetName val="Modality_Summary1"/>
      <sheetName val="_BC_SUMMARY_20031"/>
      <sheetName val="Final_HU_TB_Jun_20021"/>
      <sheetName val="2001_even1"/>
      <sheetName val="condensed_p&amp;l1"/>
      <sheetName val="p&amp;l_by_month1"/>
      <sheetName val="GM_EPS_Model1"/>
      <sheetName val="Mix_in_Total1"/>
      <sheetName val="Page_11"/>
      <sheetName val="Business_Summary_Reports1"/>
      <sheetName val="Stock_Chart1"/>
      <sheetName val="S2_40m_by_mth1"/>
      <sheetName val="group-match__1"/>
      <sheetName val="Working_Capital1"/>
      <sheetName val="Stepped_Pmts1"/>
      <sheetName val="OP_PLAN1"/>
      <sheetName val="HEADCOUNT_WORKSHEET1"/>
      <sheetName val="Mat'l_Pareto1"/>
      <sheetName val="MIP_codes_20021"/>
      <sheetName val="MIP_actuals_20021"/>
      <sheetName val="Managers_Database1"/>
      <sheetName val="Health_Plans1"/>
      <sheetName val="3Q_Ops1"/>
      <sheetName val="3Q_Orders1"/>
      <sheetName val="4Q_Orders1"/>
      <sheetName val="4Q_Ops1"/>
      <sheetName val="2003_Ops1"/>
      <sheetName val="2003_Orders1"/>
      <sheetName val="TY_CM_Walk1"/>
      <sheetName val="CFOA-TCG_2008_OP1"/>
      <sheetName val="_BC_SUMMARY_20021"/>
      <sheetName val="P&amp;L_Analysis1"/>
      <sheetName val="94_Rev1"/>
      <sheetName val="Ind_Mat1"/>
      <sheetName val="Input_Page1"/>
      <sheetName val="TPM_Tot1"/>
      <sheetName val="inventory_snapshot_200203131"/>
      <sheetName val="Total_by_Function_QSplit1"/>
      <sheetName val="On_Hand1"/>
      <sheetName val="Eur_sub2_1"/>
      <sheetName val="3-13_Summary1"/>
      <sheetName val="95_Rev1"/>
      <sheetName val="FG_Obsol1"/>
      <sheetName val="chart_11"/>
      <sheetName val="CA_computation1"/>
      <sheetName val="CEP_register_-_ALL_(2)1"/>
      <sheetName val="Spend_June_2008_(2)1"/>
      <sheetName val="Estimate_Trending1"/>
      <sheetName val="Sales_to_CM_Summary1"/>
      <sheetName val="Estimate_Database1"/>
      <sheetName val="Version_Verification1"/>
      <sheetName val="Data_Sheet_Source_Example1"/>
      <sheetName val="Erlang_and_Infra1"/>
      <sheetName val="Network_Summary1"/>
      <sheetName val="margin_1"/>
      <sheetName val="CVK_p&amp;L1"/>
      <sheetName val="lot_no_861"/>
      <sheetName val="Sales_&amp;Sale_Cost1"/>
      <sheetName val="Stock_Cal1"/>
      <sheetName val="rawmat_break_up1"/>
      <sheetName val="cell_rel1"/>
      <sheetName val="Contract_Details1"/>
      <sheetName val="COST_SHEET1"/>
      <sheetName val="OTHER_RM1"/>
      <sheetName val="Top_Sheet1"/>
      <sheetName val="Break_up_of_RMcost1"/>
      <sheetName val="March_1"/>
      <sheetName val="Accounts_Payable_(11)1"/>
      <sheetName val="AP_Concentrations1"/>
      <sheetName val="FS_-_BS_(2)1"/>
      <sheetName val="FS_-_BS_Det_(2)1"/>
      <sheetName val="FS-_IS_(2)1"/>
      <sheetName val="Delinquent_Accounts_1"/>
      <sheetName val="Ship_Test1"/>
      <sheetName val="Mgmt_Letter1"/>
      <sheetName val="AR_Roll1"/>
      <sheetName val="Misc_-_Tax(NIC)1"/>
      <sheetName val="CM_Test_1"/>
      <sheetName val="Conc_(NIC)1"/>
      <sheetName val="AR_Roll_1"/>
      <sheetName val="Misc_-_Tax1"/>
      <sheetName val="AR_Statistics_-_Consolidated1"/>
      <sheetName val="AR_Activity_-_Domestic1"/>
      <sheetName val="AR_Activity_-_Canada1"/>
      <sheetName val="Cash_-_Lockbox1"/>
      <sheetName val="INV-Cost_Test_(Bottled)1"/>
      <sheetName val="INV_-_Counts_AHP1"/>
      <sheetName val="INV_-_Costs1"/>
      <sheetName val="Ship_Test_1"/>
      <sheetName val="INV_-_Counts_Div_B1"/>
      <sheetName val="AR_Stats_Input1"/>
      <sheetName val="Cash_Diagram_(3)1"/>
      <sheetName val="Cash__(2)1"/>
      <sheetName val="INV-Counts__(2)1"/>
      <sheetName val="CM_Test_(sales_credits)1"/>
      <sheetName val="Cash_-Lockbox1"/>
      <sheetName val="INV_-_Counts_Roto1"/>
      <sheetName val="Cash_-_Operating_Fleet1"/>
      <sheetName val="Cash_-_Operating_Trustco1"/>
      <sheetName val="Cash_Diagram1"/>
      <sheetName val="AP_-_stats1"/>
      <sheetName val="AP_Factored_By_CIT_(2)1"/>
      <sheetName val="INV_-_Costs_Intl_Environmental1"/>
      <sheetName val="INV_-_Costs_Climate_Master1"/>
      <sheetName val="INV_-_Costs_Climate_Craft1"/>
      <sheetName val="Flash_Pg-11"/>
      <sheetName val="Expanded_Shipping_Test1"/>
      <sheetName val="Conc-Merc_Air_Cargo1"/>
      <sheetName val="AP_-_conc1"/>
      <sheetName val="_AP_Delinq_1"/>
      <sheetName val="CM_Test1"/>
      <sheetName val="Missing_Doc_Rpt1"/>
      <sheetName val="AR_Roll_Consol1"/>
      <sheetName val="BU_Color_&amp;_Specialties1"/>
      <sheetName val="Manuf_Chem_Cleveland1"/>
      <sheetName val="Organic_Pigments1"/>
      <sheetName val="AP_Conc1"/>
      <sheetName val="AP_Disb1"/>
      <sheetName val="INV_-_Counts_Nashville1"/>
      <sheetName val="FS-_IS1"/>
      <sheetName val="_Cons__Financials_-_EIG1"/>
      <sheetName val="DETAILS_1_(3)1"/>
      <sheetName val="Accounts_Payable__11_1"/>
      <sheetName val="Service_Parts_Rejects_(RPPM)1"/>
      <sheetName val="Freight_Issues1"/>
      <sheetName val="Carole_Worksheet_Table2"/>
      <sheetName val="Fcst_Var1"/>
      <sheetName val="Lastyr_Conv_Cost1"/>
      <sheetName val="March_Conv_Cost1"/>
      <sheetName val="March_Conv_Cost_20081"/>
      <sheetName val="March_EQU1"/>
      <sheetName val="March_EQU_20081"/>
      <sheetName val="March_Var1"/>
      <sheetName val="March_Var_20081"/>
      <sheetName val="RFQ_Instructions1"/>
      <sheetName val="Quote_Cover_Page1"/>
      <sheetName val="outbound_Oct1"/>
      <sheetName val="Rejects_PPM1"/>
      <sheetName val="Tooling_Cost_(2)1"/>
      <sheetName val="RDO_CONT1"/>
      <sheetName val="A__FIJO1"/>
      <sheetName val="BB_Info1"/>
      <sheetName val="nethouse_input_(CURRENT_PERIOD1"/>
      <sheetName val="Dealer_names1"/>
      <sheetName val="BB_DATA1"/>
      <sheetName val="ER_LavSal_Vs_Ant1"/>
      <sheetName val="Tooling_Assembly1"/>
      <sheetName val="TOSH06ISR_1"/>
      <sheetName val="ajuste_IVA1"/>
      <sheetName val="DEPFIST_US20001"/>
      <sheetName val="Inv_Est_Now1"/>
      <sheetName val="MD_UK1"/>
      <sheetName val="U71_1800010041"/>
      <sheetName val="U71_1810010041"/>
      <sheetName val="3_Digit_Account_Grouping1"/>
      <sheetName val="Balanza_3231"/>
      <sheetName val="3_Dig_CDR_1"/>
      <sheetName val="table_grille1"/>
      <sheetName val="Economic_Inputs1"/>
      <sheetName val="Cur_Yr_Data1"/>
      <sheetName val="Prv_Year_Data1"/>
      <sheetName val="Front_Page1"/>
      <sheetName val="DYN_PP1"/>
      <sheetName val="Site_04_-_Level_41"/>
      <sheetName val="Vol_Detail1"/>
      <sheetName val="Assessment_Allocation1"/>
      <sheetName val="Headcount_Expense_Allocation1"/>
      <sheetName val="WIP_Details1"/>
      <sheetName val="CA_WIP1"/>
      <sheetName val="YTD_Big_Y's1"/>
      <sheetName val="Actual_03_Volume1"/>
      <sheetName val="Cross_Walk1"/>
      <sheetName val="Subledger_Description1"/>
      <sheetName val="Net_Income1"/>
      <sheetName val="EP_Vol_New1"/>
      <sheetName val="SP_Vol_New1"/>
      <sheetName val="Q2_Est1"/>
      <sheetName val="EPSP_Splitout1"/>
      <sheetName val="Cover_Page1"/>
      <sheetName val="Asset_Quality1"/>
      <sheetName val="Lease_Loan981"/>
      <sheetName val="Deal_Name1"/>
      <sheetName val="status_codes1"/>
      <sheetName val="ATLAS_1-Budget1"/>
      <sheetName val="bup_c8s001_050001%_mar03_(3)1"/>
      <sheetName val="10-24_Bal_Sheet1"/>
      <sheetName val="Borrowing_Base1"/>
      <sheetName val="May_42991"/>
      <sheetName val="ENTREE_JOURNAL1"/>
      <sheetName val="LIQUIDATION_&amp;_AMORTIZATION_GAI1"/>
      <sheetName val="Calculation_Questionnaire1"/>
      <sheetName val="CEF_Funding_LLC1"/>
      <sheetName val="Comm_Mtg1"/>
      <sheetName val="Review_Minutes1"/>
      <sheetName val="Feed_sheet1"/>
      <sheetName val="New_business1"/>
      <sheetName val="U1-Turnover_and_COS1"/>
      <sheetName val="U2_41"/>
      <sheetName val="U1_1_Analysis1"/>
      <sheetName val="U1_Lead1"/>
      <sheetName val="T2_Reserves_Lead1"/>
      <sheetName val="Revenue_Statement"/>
      <sheetName val="Ark1"/>
      <sheetName val="Bex Query P&amp;L"/>
      <sheetName val="Bex Query Branded"/>
      <sheetName val="Bex Query Unbranded"/>
      <sheetName val="地区別"/>
      <sheetName val="基本量販店動向 (2)"/>
      <sheetName val="基本量販店動向"/>
      <sheetName val="基本量販店動向 tomato"/>
      <sheetName val="基本量販店動向 (3)"/>
      <sheetName val="①充実野菜"/>
      <sheetName val="量販店動向1"/>
      <sheetName val="14w日曜の市"/>
      <sheetName val="商品台帳"/>
      <sheetName val="まとめグロサリー"/>
      <sheetName val="指数"/>
      <sheetName val="P４（７月）"/>
      <sheetName val="l37쳸d⨀䂤 _x0000_⋌,9"/>
      <sheetName val="l37쳸d⨀䂤 "/>
      <sheetName val="_7254_x0000__x0000_15"/>
      <sheetName val="_7254_515"/>
      <sheetName val="予算計画"/>
      <sheetName val="2月"/>
      <sheetName val="_7254"/>
      <sheetName val="台帳"/>
      <sheetName val="l37쳸d⨀䂤 ?⋌,9"/>
      <sheetName val="_7254??15"/>
      <sheetName val="予算・過去実績"/>
      <sheetName val="1_1006divson210"/>
      <sheetName val="2_1006divson220"/>
      <sheetName val="3_1006divson230"/>
      <sheetName val="4_1006divson240"/>
      <sheetName val="5_1006divson250"/>
      <sheetName val="6_1006divson270"/>
      <sheetName val="7_1006divson280"/>
      <sheetName val="8_1006divson999"/>
      <sheetName val="l37쳸d⨀䂤 _⋌,9"/>
      <sheetName val="_7254__15"/>
      <sheetName val="基本cvs動向"/>
      <sheetName val="表紙"/>
      <sheetName val="l37쳸d⨀䂤  ⋌,9"/>
      <sheetName val="_7254  15"/>
      <sheetName val="④回答結果"/>
      <sheetName val="Sheet1_x0000__x0000_¤_x0014__x0000__x0000__x0000__x0000__x0000__x0000__x0001_ļ䷨փ_x0000__x0004__x0000__x0000__x0000__x0000__x0000__x0000_䭸փ_x0000_"/>
      <sheetName val="oue\My Documents_x0000_ALLUSERSPROFIL"/>
      <sheetName val="oue_My Documents"/>
      <sheetName val="Sheet1_x0000_¤_x0014__x0000__x0001_ļ䷨փ_x0000__x0004__x0000_䭸փ_x0000_丈փ_x0000__x0001__x0000__x000e_[Book"/>
      <sheetName val="豆畑倉敷"/>
      <sheetName val="上期実績"/>
      <sheetName val="POP案内"/>
      <sheetName val="5-6月キャンペーン"/>
      <sheetName val="人口移動第４表"/>
      <sheetName val="ﾌﾙｰﾂ村pet"/>
      <sheetName val="⑤弁当"/>
      <sheetName val="行楽ﾌｪｱ"/>
      <sheetName val="489社"/>
      <sheetName val="カレドミルク"/>
      <sheetName val="原紙"/>
      <sheetName val="ﾒｲﾃﾝ"/>
      <sheetName val="銘店"/>
      <sheetName val="原紙 (3)"/>
      <sheetName val="原紙 (4)"/>
      <sheetName val="45週"/>
      <sheetName val="8月"/>
      <sheetName val="８月 （２）"/>
      <sheetName val="プチぐるみ"/>
      <sheetName val="８月（３）"/>
      <sheetName val="８月（４）"/>
      <sheetName val="298均一"/>
      <sheetName val="９９円均一"/>
      <sheetName val="ＣＢキット"/>
      <sheetName val="ダースキット"/>
      <sheetName val="001"/>
      <sheetName val="東北"/>
      <sheetName val="東北 (２)"/>
      <sheetName val="長野"/>
      <sheetName val="7月度"/>
      <sheetName val="ワイン 表 (2)"/>
      <sheetName val="ﾌﾙｰﾂﾜｲﾝ"/>
      <sheetName val="ﾌﾙｰﾂﾜｲﾝ (2)"/>
      <sheetName val="商品ﾏｽﾀｰ"/>
      <sheetName val="商談報告書"/>
      <sheetName val="ﾒ-ｶ-別対比"/>
      <sheetName val="アニマーレ"/>
      <sheetName val="イカワ"/>
      <sheetName val="フェレロ"/>
      <sheetName val="輸入"/>
      <sheetName val="輸入 (2)"/>
      <sheetName val="ホテルオ－クラ"/>
      <sheetName val="陳指38"/>
      <sheetName val="延岡040オープン"/>
      <sheetName val="０４２基本"/>
      <sheetName val="１2月度ﾏﾈｷﾝ計画"/>
      <sheetName val="コンタクト (2)"/>
      <sheetName val="シルバーおむつ (2)"/>
      <sheetName val="５月VP  (3)"/>
      <sheetName val="花粉吊り下げ２ (3)"/>
      <sheetName val="ｺﾝﾀｸﾄ3月度 (2)"/>
      <sheetName val="表紙 (2)"/>
      <sheetName val="特保ケース売り (2)"/>
      <sheetName val="カルピス健康フェア (2)"/>
      <sheetName val="バディエット企画書 (2)"/>
      <sheetName val="スリムリング (2)"/>
      <sheetName val="ダイエット (2)"/>
      <sheetName val="B-UPドロップ発注表  (2)"/>
      <sheetName val="TVマスク台紙 (2)"/>
      <sheetName val="救急衛生 (2)"/>
      <sheetName val="コンタクトケア (2)"/>
      <sheetName val="ホテルオ−クラ"/>
      <sheetName val="按分係数修正"/>
      <sheetName val="収支表"/>
      <sheetName val="全件ﾘｽﾄ"/>
      <sheetName val="カット"/>
      <sheetName val="新規リスト"/>
      <sheetName val="マット全件リスト"/>
      <sheetName val="ﾊﾟｰﾙ"/>
      <sheetName val="ニトムズ"/>
      <sheetName val="岩崎工業"/>
      <sheetName val="おたふく"/>
      <sheetName val="カゴメ"/>
      <sheetName val="リス"/>
      <sheetName val="関屋化学"/>
      <sheetName val="理研"/>
      <sheetName val="ｽｹｰﾀｰ"/>
      <sheetName val="清掃体系図"/>
      <sheetName val="02.02月POP"/>
      <sheetName val="サニタリー"/>
      <sheetName val="２本 (3)"/>
      <sheetName val="返品承認"/>
      <sheetName val="ラップ２－２"/>
      <sheetName val="ラップ２－１"/>
      <sheetName val="収納３－１ "/>
      <sheetName val="収納３－３"/>
      <sheetName val="収納３－２"/>
      <sheetName val="たわし3本"/>
      <sheetName val="新規"/>
      <sheetName val="都市ﾗｯﾌﾟ２本"/>
      <sheetName val="マスター登録用紙"/>
      <sheetName val="流し廻"/>
      <sheetName val="２００３年実績"/>
      <sheetName val="12月本部導入台帳"/>
      <sheetName val="商品登録票原紙 ﾌﾟﾘﾝﾄ"/>
      <sheetName val="03.10.11月"/>
      <sheetName val="依頼書"/>
      <sheetName val="山梨 (2)"/>
      <sheetName val="山梨"/>
      <sheetName val="月度数値"/>
      <sheetName val="週取組"/>
      <sheetName val="品質管理基準"/>
      <sheetName val="組織図"/>
      <sheetName val="管理基準"/>
      <sheetName val="ラップ２−２"/>
      <sheetName val="ラップ２−１"/>
      <sheetName val="収納３−１ "/>
      <sheetName val="収納３−３"/>
      <sheetName val="収納３−２"/>
      <sheetName val="05障子紙・清掃全件 (5)"/>
      <sheetName val="製菓"/>
      <sheetName val="新生活Ｋ"/>
      <sheetName val="5大塚"/>
      <sheetName val="年末年始."/>
      <sheetName val="PP大分"/>
      <sheetName val="PP大分 (2)"/>
      <sheetName val="PP大分 (3)"/>
      <sheetName val="イワタニ (15)"/>
      <sheetName val="リスト (2)"/>
      <sheetName val="リスト (3)"/>
      <sheetName val="リスト (4)"/>
      <sheetName val="まな板"/>
      <sheetName val="全件確定 (2)"/>
      <sheetName val="５月２日 "/>
      <sheetName val="５月２日  "/>
      <sheetName val="清掃"/>
      <sheetName val="2 (2)"/>
      <sheetName val="EXCEL_DATA_951042_221745"/>
      <sheetName val="マスター"/>
      <sheetName val="マスター作成"/>
      <sheetName val="追加カット"/>
      <sheetName val="画像"/>
      <sheetName val="&amp;B)..._x0000_ﾌｧｲﾙの種類(&amp;T)_x0000_自動的に更新する(&amp;C)"/>
      <sheetName val="６月販売目標修正"/>
      <sheetName val="新色ライブリッシュ予約状況５月２５日現在"/>
      <sheetName val="チラシ原稿01,05の②"/>
      <sheetName val="チラシ原稿01,05の①"/>
      <sheetName val="２月度活動実績"/>
      <sheetName val="１月度活動実績"/>
      <sheetName val="１２月度活動実績"/>
      <sheetName val="１１月度活動実績"/>
      <sheetName val="１０月度活動実績"/>
      <sheetName val="２００２年度下半期活動実績"/>
      <sheetName val="UV実績"/>
      <sheetName val="作成用値"/>
      <sheetName val="新規登録原紙 (5)"/>
      <sheetName val="社員"/>
      <sheetName val="部門順位"/>
      <sheetName val="９月"/>
      <sheetName val="0409重点 (2)"/>
      <sheetName val="売上"/>
      <sheetName val="売上伸率"/>
      <sheetName val="1次PL"/>
      <sheetName val="利益率"/>
      <sheetName val="3次PL"/>
      <sheetName val="昨年差"/>
      <sheetName val="荒利率"/>
      <sheetName val="1値下率"/>
      <sheetName val="後藤会議用"/>
      <sheetName val="目薬"/>
      <sheetName val="ごとう (2)"/>
      <sheetName val="ドライアイ"/>
      <sheetName val="サンテ"/>
      <sheetName val="アスピリン"/>
      <sheetName val="ｋｌｋ元 (2)"/>
      <sheetName val="&amp;B)..."/>
      <sheetName val="今後の対応①"/>
      <sheetName val="今後の対応②"/>
      <sheetName val="東北② (2)"/>
      <sheetName val="箱ﾓｼﾞｭｰﾙ"/>
      <sheetName val="_x0010_ʝ② (2)"/>
      <sheetName val="She}_x0013__x0000_kÞÌ"/>
      <sheetName val="1"/>
      <sheetName val="2"/>
      <sheetName val="3"/>
      <sheetName val="4"/>
      <sheetName val="5"/>
      <sheetName val="6"/>
      <sheetName val="7"/>
      <sheetName val="8"/>
      <sheetName val="9"/>
      <sheetName val="12"/>
      <sheetName val="２６０単品"/>
      <sheetName val="２７０単品"/>
      <sheetName val="汎用分析レポート"/>
      <sheetName val="③"/>
      <sheetName val="04,08"/>
      <sheetName val="31-33"/>
      <sheetName val="カテゴリ別店舗べスト"/>
      <sheetName val="単品作業表紙 (271)"/>
      <sheetName val="28-29"/>
      <sheetName val="28-29 (2)"/>
      <sheetName val="230"/>
      <sheetName val="241"/>
      <sheetName val="242"/>
      <sheetName val="243"/>
      <sheetName val="3 (3)"/>
      <sheetName val="月間行為計画書数値"/>
      <sheetName val="7月BSG375"/>
      <sheetName val="7月BSG375(2)"/>
      <sheetName val="7月BSG375(3)"/>
      <sheetName val="7月BSG375(4)"/>
      <sheetName val="7月BSG375(5)"/>
      <sheetName val="ｱｽﾍﾞﾙ"/>
      <sheetName val="ｱｽﾍﾞﾙ(2)"/>
      <sheetName val="ﾎｰｸｽｾｰﾙ商品ﾘｽﾄ (4)"/>
      <sheetName val="ｻﾘﾌﾞﾌﾗｲﾊﾟﾝｶﾊﾞｰ16～20変更"/>
      <sheetName val="3怑"/>
      <sheetName val="戦略展開"/>
      <sheetName val="半期販売計画"/>
      <sheetName val="&amp;B)...?ﾌｧｲﾙの種類(&amp;T)?自動的に更新する(&amp;C)"/>
      <sheetName val="デリカ荒利対策"/>
      <sheetName val="美ら海 (2)"/>
      <sheetName val="⑤原材料調査書 (2)"/>
      <sheetName val="⑥原材料リスト (3)"/>
      <sheetName val="ｻﾘﾌﾞﾌﾗｲﾊﾟﾝｶﾊﾞｰ16〜20変更"/>
      <sheetName val="3_"/>
      <sheetName val="&amp;B)..._ﾌｧｲﾙの種類(&amp;T)_自動的に更新する(&amp;C)"/>
      <sheetName val="She}_x0013_"/>
      <sheetName val="ギフト受注データ"/>
      <sheetName val="農産乾物"/>
      <sheetName val="かつおぶし"/>
      <sheetName val="のり"/>
      <sheetName val="海産乾物"/>
      <sheetName val="店舗別配布表"/>
      <sheetName val="購入平均売価"/>
      <sheetName val="06"/>
      <sheetName val="05"/>
      <sheetName val="橋本"/>
      <sheetName val="板本"/>
      <sheetName val="谷口"/>
      <sheetName val="藤川"/>
      <sheetName val="山崎"/>
      <sheetName val="奥本"/>
      <sheetName val="正地"/>
      <sheetName val="福田"/>
      <sheetName val="石井"/>
      <sheetName val="山縣"/>
      <sheetName val="She}_x0013_?kÞÌ"/>
      <sheetName val="08年６月"/>
      <sheetName val="１２月"/>
      <sheetName val="ユーカリ新聞"/>
      <sheetName val="３月売場計画"/>
      <sheetName val="11月コメント"/>
      <sheetName val="5月売場計画"/>
      <sheetName val="She}_x0013__kÞÌ"/>
      <sheetName val="見積り2 (3)"/>
      <sheetName val="変わります"/>
      <sheetName val="B_THKP(XDM)"/>
      <sheetName val="TKKTNTRAM"/>
      <sheetName val="THKLNTR"/>
      <sheetName val="XL4Poppy"/>
      <sheetName val="XL4Test5"/>
      <sheetName val="TSTT"/>
      <sheetName val="BKL"/>
      <sheetName val="TKT"/>
      <sheetName val="00000000"/>
      <sheetName val="10000000"/>
      <sheetName val="20000000"/>
      <sheetName val="XL4Test5 (2)"/>
      <sheetName val="XL4Test5 (3)"/>
      <sheetName val="XL4Test5 (4)"/>
      <sheetName val="XL4Test5 (5)"/>
      <sheetName val="VatLieu"/>
      <sheetName val="THVL"/>
      <sheetName val="nh_cb"/>
      <sheetName val="DG"/>
      <sheetName val="構成比"/>
      <sheetName val="売上推移"/>
      <sheetName val="売上推移グラフ"/>
      <sheetName val="予実"/>
      <sheetName val="買場別"/>
      <sheetName val="開発実績"/>
      <sheetName val="売店調査リスト（既存）"/>
      <sheetName val="全支店 計"/>
      <sheetName val="ｹｰｽ実績"/>
      <sheetName val="7月"/>
      <sheetName val="労保料"/>
      <sheetName val="介護保険 松本工場"/>
      <sheetName val="標準報酬"/>
      <sheetName val="１月"/>
      <sheetName val="２月"/>
      <sheetName val="３月"/>
      <sheetName val="４月"/>
      <sheetName val="５月"/>
      <sheetName val="６月"/>
      <sheetName val="７月"/>
      <sheetName val="東北② (2_x0002_"/>
      <sheetName val="_x0000__x0012_"/>
      <sheetName val="_x0000__x0000__x0000__x0012__x0013__x0000_&gt;_x0013__x0000__x0000__x0000__x0000__x0000__x0000__x0000__x0000__x0000_"/>
      <sheetName val="新生఻_x0000_"/>
      <sheetName val="05障子紙・清掃全件 (ȵ_x0000_"/>
      <sheetName val="_x0012_Ž"/>
      <sheetName val="_x0012__x0013__x0000_&gt;’_x0013__x0000_"/>
      <sheetName val="_x0012__x0013_"/>
      <sheetName val="カネボウ"/>
      <sheetName val="コーセー"/>
      <sheetName val="244"/>
      <sheetName val="暖房・冬物関連 (2)"/>
      <sheetName val="一覧"/>
      <sheetName val="直営マックスバリュVD傾向"/>
      <sheetName val="Sheet7 (2)"/>
      <sheetName val="仕事リストの設定(&amp;I)仕事リストのビュー(&amp;K)連絡先(&amp;A"/>
      <sheetName val="ＭＹ坂井醤油"/>
      <sheetName val="180"/>
      <sheetName val="430"/>
      <sheetName val="oue\My Documents"/>
      <sheetName val="Sheet1_x0000_¤_x0014__x0000__x0001_ļ䷨փ_x0004__x0000_䭸փ丈փ_x0001__x0000__x000e_[Book1.x"/>
      <sheetName val="AP(ｴﾝｼﾞﾆｱ)②"/>
      <sheetName val="2012果物供物（日別）"/>
      <sheetName val="2012生花（日別）"/>
      <sheetName val="34"/>
      <sheetName val="●改廃FVﾁｪｯｸ3（20140329通報～）.xls"/>
      <sheetName val="基本量販店動向_(2)"/>
      <sheetName val="基本量販店動向_tomato"/>
      <sheetName val="基本量販店動向_(3)"/>
      <sheetName val="l37쳸d⨀䂤 _⋌,91"/>
      <sheetName val="_7254__151"/>
      <sheetName val="Sheet1¤ļ䷨փ䭸փ"/>
      <sheetName val="oue\My_DocumentsALLUSERSPROFIL"/>
      <sheetName val="Sheet1¤ļ䷨փ䭸փ丈փ[Book"/>
      <sheetName val="oue_My_Documents"/>
      <sheetName val="原紙_(3)"/>
      <sheetName val="原紙_(4)"/>
      <sheetName val="８月_（２）"/>
      <sheetName val="東北_(２)"/>
      <sheetName val="ワイン_表_(2)"/>
      <sheetName val="ﾌﾙｰﾂﾜｲﾝ_(2)"/>
      <sheetName val="輸入_(2)"/>
      <sheetName val="コンタクト_(2)"/>
      <sheetName val="シルバーおむつ_(2)"/>
      <sheetName val="５月VP__(3)"/>
      <sheetName val="花粉吊り下げ２_(3)"/>
      <sheetName val="ｺﾝﾀｸﾄ3月度_(2)"/>
      <sheetName val="表紙_(2)"/>
      <sheetName val="特保ケース売り_(2)"/>
      <sheetName val="カルピス健康フェア_(2)"/>
      <sheetName val="バディエット企画書_(2)"/>
      <sheetName val="スリムリング_(2)"/>
      <sheetName val="ダイエット_(2)"/>
      <sheetName val="B-UPドロップ発注表__(2)"/>
      <sheetName val="TVマスク台紙_(2)"/>
      <sheetName val="救急衛生_(2)"/>
      <sheetName val="コンタクトケア_(2)"/>
      <sheetName val="02_02月POP"/>
      <sheetName val="２本_(3)"/>
      <sheetName val="収納３－１_"/>
      <sheetName val="商品登録票原紙_ﾌﾟﾘﾝﾄ"/>
      <sheetName val="03_10_11月"/>
      <sheetName val="山梨_(2)"/>
      <sheetName val="収納３−１_"/>
      <sheetName val="05障子紙・清掃全件_(5)"/>
      <sheetName val="年末年始_"/>
      <sheetName val="PP大分_(2)"/>
      <sheetName val="PP大分_(3)"/>
      <sheetName val="イワタニ_(15)"/>
      <sheetName val="リスト_(2)"/>
      <sheetName val="リスト_(3)"/>
      <sheetName val="リスト_(4)"/>
      <sheetName val="全件確定_(2)"/>
      <sheetName val="５月２日_"/>
      <sheetName val="５月２日__"/>
      <sheetName val="2_(2)"/>
      <sheetName val="&amp;B)___ﾌｧｲﾙの種類(&amp;T)自動的に更新する(&amp;C)"/>
      <sheetName val="新規登録原紙_(5)"/>
      <sheetName val="0409重点_(2)"/>
      <sheetName val="ごとう_(2)"/>
      <sheetName val="ｋｌｋ元_(2)"/>
      <sheetName val="&amp;B)___"/>
      <sheetName val="東北②_(2)"/>
      <sheetName val="ʝ②_(2)"/>
      <sheetName val="She}kÞÌ"/>
      <sheetName val="単品作業表紙_(271)"/>
      <sheetName val="28-29_(2)"/>
      <sheetName val="3_(3)"/>
      <sheetName val="ﾎｰｸｽｾｰﾙ商品ﾘｽﾄ_(4)"/>
      <sheetName val="&amp;B)___?ﾌｧｲﾙの種類(&amp;T)?自動的に更新する(&amp;C)"/>
      <sheetName val="美ら海_(2)"/>
      <sheetName val="⑤原材料調査書_(2)"/>
      <sheetName val="⑥原材料リスト_(3)"/>
      <sheetName val="&amp;B)____ﾌｧｲﾙの種類(&amp;T)_自動的に更新する(&amp;C)"/>
      <sheetName val="She}"/>
      <sheetName val="She}?kÞÌ"/>
      <sheetName val="She}_kÞÌ"/>
      <sheetName val="見積り2_(3)"/>
      <sheetName val="XL4Test5_(2)"/>
      <sheetName val="XL4Test5_(3)"/>
      <sheetName val="XL4Test5_(4)"/>
      <sheetName val="XL4Test5_(5)"/>
      <sheetName val="全支店_計"/>
      <sheetName val="介護保険_松本工場"/>
      <sheetName val="東北②_(2"/>
      <sheetName val=""/>
      <sheetName val="&gt;"/>
      <sheetName val="05障子紙・清掃全件_(ȵ"/>
      <sheetName val="Ž"/>
      <sheetName val="&gt;’"/>
      <sheetName val=""/>
      <sheetName val="暖房・冬物関連_(2)"/>
      <sheetName val="Sheet7_(2)"/>
      <sheetName val="oue\My_Documents"/>
      <sheetName val="Sheet1¤ļ䷨փ䭸փ丈փ[Book1_x"/>
      <sheetName val="刺身"/>
      <sheetName val="丸魚切り身"/>
      <sheetName val="SF"/>
      <sheetName val="合計"/>
      <sheetName val="DPT"/>
      <sheetName val="０３年"/>
      <sheetName val="０４年上期"/>
      <sheetName val="０２年７月分析シート.xls"/>
      <sheetName val="発注実績照会 (3)"/>
      <sheetName val=" ʝ② (2)"/>
      <sheetName val="She} "/>
      <sheetName val="東北② (2 "/>
      <sheetName val=" Ž"/>
      <sheetName val="  "/>
      <sheetName val="?_x0012_"/>
      <sheetName val="???_x0012__x0013_?&gt;_x0013_?????????"/>
      <sheetName val="新生఻?"/>
      <sheetName val="05障子紙・清掃全件 (ȵ?"/>
      <sheetName val="_x0012__x0013_?&gt;’_x0013_?"/>
      <sheetName val="She} ?kÞÌ"/>
      <sheetName val="? "/>
      <sheetName val="???  ?&gt; ?????????"/>
      <sheetName val="  ?&gt;’ ?"/>
      <sheetName val="fficeGlobal"/>
      <sheetName val="__x0012_"/>
      <sheetName val="____x0012__x0013__&gt;_x0013__________"/>
      <sheetName val="新生఻_"/>
      <sheetName val="05障子紙・清掃全件 (ȵ_"/>
      <sheetName val="_x0012__x0013__&gt;’_x0013__"/>
      <sheetName val="１品"/>
      <sheetName val="１品 (2)"/>
      <sheetName val="商品台帳（ＭＤコーナー）"/>
      <sheetName val="店名"/>
      <sheetName val="oue_My_DocumentsALLUSERSPROFIL"/>
      <sheetName val="Sheet1¤ļ䷨փ䭸փ丈փ_Book"/>
      <sheetName val="She} _kÞÌ"/>
      <sheetName val="_ "/>
      <sheetName val="Sheet1¤ļ䷨փ䭸փ丈փ_Book1_x"/>
      <sheetName val="Sheet1??¤_x0014_??????_x0001_ļ䷨փ?_x0004_??????䭸փ?"/>
      <sheetName val="Sheet1__¤_x0014________x0001_ļ䷨փ__x0004_______䭸փ_"/>
      <sheetName val="l37쳸d⨀䂤 _x005f_x0000_⋌,9"/>
      <sheetName val="_7254_x005f_x0000__x005f_x0000_15"/>
      <sheetName val="Sheet1_x005f_x0000__x005f_x0000_¤_x005f_x0014__x0"/>
      <sheetName val="Sheet1__¤_x005f_x0014________x005f_x0001_ļ䷨"/>
      <sheetName val="l37쳸d⨀䂤 _x005f_x005f_x005f_x0000_⋌,9"/>
      <sheetName val="_7254_x005f_x005f_x005f_x0000__x005f_x005f_x005f_x0000_"/>
      <sheetName val="___  _&gt; _________"/>
      <sheetName val="  _&gt;’ _"/>
      <sheetName val="[Book1.xls]oue\My Documents_x0000_ALL"/>
      <sheetName val="[Book1.xls]oue\My Documents"/>
      <sheetName val="[Book1.xls]oue\My_DocumentsALLU"/>
      <sheetName val="[Book1.xls]oue\My_Documents"/>
      <sheetName val="[Book1.xls][Book1.xls][Book1.xl"/>
      <sheetName val="[Book1.xls][Book1.xls]oue\My Do"/>
      <sheetName val="[Book1.xls][Book1.xls]oue\My_Do"/>
      <sheetName val="７月本部発注企画"/>
      <sheetName val="＜うなぎ企画」「料理のための清酒」"/>
      <sheetName val="集約表(帳合ﾍﾞｰｽ）"/>
      <sheetName val="商品台帳（大部門別）"/>
      <sheetName val="25DJ40"/>
      <sheetName val="Q9　日本酒掲載要望　男女"/>
      <sheetName val="A表　右"/>
      <sheetName val="ext Box 81_x0000_Text Box 85_x0000_倠㪡_x0001__x0000_垘ө_x0002__x0000_"/>
      <sheetName val="冷蔵庫3(400L以上)"/>
      <sheetName val="下書2 (2)"/>
      <sheetName val="下書2"/>
      <sheetName val="She} _x0000_kÞÌ"/>
      <sheetName val="_x0000_ "/>
      <sheetName val="_x0000__x0000__x0000_  _x0000_&gt; _x0000__x0000__x0000__x0000__x0000__x0000__x0000__x0000__x0000_"/>
      <sheetName val="  _x0000_&gt;’ _x0000_"/>
      <sheetName val="fficeGlobal_x0000_InfoPath_x0000_RibbonUI_x0000_A"/>
      <sheetName val="販促物-用"/>
      <sheetName val="0108発売ｻﾏﾘｰ"/>
      <sheetName val="緑黄色野菜のお豆腐バーグ"/>
      <sheetName val="いわしの魚バーグ"/>
      <sheetName val="ひじきのお豆腐バーグ"/>
      <sheetName val="鶏肉と根菜のお豆腐バーグ"/>
      <sheetName val="発売提案チーズかまぼこ"/>
      <sheetName val="ベーコン"/>
      <sheetName val="ハーフベーコン"/>
      <sheetName val="ミニカットベーコン"/>
      <sheetName val="ﾌﾟﾚｰﾝ"/>
      <sheetName val="ﾁｰｽﾞ"/>
      <sheetName val="ﾁｮｺ"/>
      <sheetName val="ﾁｮｺﾊﾞﾅﾅ"/>
      <sheetName val="関東-月間"/>
      <sheetName val="赤どり"/>
      <sheetName val="●改廃FVﾁｪｯｸ3（20140329通報～）_xls"/>
      <sheetName val="ドライエイド"/>
      <sheetName val="'Sheet4'!$B$7:$I$8"/>
      <sheetName val="導入アイテム②"/>
      <sheetName val="虫さされ企画明細"/>
      <sheetName val="ｸﾘｰﾝﾃﾞﾝﾀﾙ企画明細"/>
      <sheetName val="ｶﾛﾔﾝｼﾞｪｯﾄ企画明細"/>
      <sheetName val="ｼﾃｨｰｽﾎﾜｲﾄ吊下げ企画明細"/>
      <sheetName val="ｻﾝｼｰﾗ･ﾋﾟｭｱ1000企画明細"/>
      <sheetName val="検索結果"/>
      <sheetName val="検索結果 (2)"/>
      <sheetName val="殺虫(3月)"/>
      <sheetName val="アクネージア"/>
      <sheetName val="配荷案"/>
      <sheetName val="配荷まとめ"/>
      <sheetName val="自然発注見込み"/>
      <sheetName val="メラノ"/>
      <sheetName val="リフレア"/>
      <sheetName val="Sheet1¤ļ䷨փ䭸փ_x0000__x0000_退흰簷ثĂ"/>
      <sheetName val="IHP Detailed QA"/>
      <sheetName val="Profit &amp; Loss (2)"/>
      <sheetName val="M-2 Discounted"/>
      <sheetName val="PE EV charts"/>
      <sheetName val="Herramientas para análisis-VBA"/>
      <sheetName val="Mont. Ward"/>
      <sheetName val="Table - 807(f)"/>
      <sheetName val="CY M-1's"/>
      <sheetName val="4Q02provision"/>
      <sheetName val="Goldman Sachs Cov Ratio Analysi"/>
      <sheetName val="Assumptions2001"/>
      <sheetName val="cck"/>
      <sheetName val="Asset Profile"/>
      <sheetName val="Table Data"/>
      <sheetName val="UFLIC New Business"/>
      <sheetName val="GL Bals"/>
      <sheetName val="Ref Table"/>
      <sheetName val="Main Menu"/>
      <sheetName val="Insurance Assumptions"/>
      <sheetName val="Columns"/>
      <sheetName val="DATA - ACQ"/>
      <sheetName val="old data"/>
      <sheetName val="curr year"/>
      <sheetName val="column"/>
      <sheetName val="FEBE_Data"/>
      <sheetName val="Relocation_Data"/>
      <sheetName val="GEFA (2)"/>
      <sheetName val="Railcar (2)"/>
      <sheetName val="Input - Acq&amp;ExNonEx"/>
      <sheetName val="walk_data"/>
      <sheetName val="GECC"/>
      <sheetName val="GEFA"/>
      <sheetName val="TYQ"/>
      <sheetName val="Codes"/>
      <sheetName val="Corp P&amp;L Summary"/>
      <sheetName val="Unlevered NI"/>
      <sheetName val="floating rates 2002"/>
      <sheetName val="Controlsheet"/>
      <sheetName val="Rates - 00"/>
      <sheetName val="LookUp Ref"/>
      <sheetName val="Dec 18 1030AM"/>
      <sheetName val="Rollforward"/>
      <sheetName val="Lookups"/>
      <sheetName val="O - CY Stat"/>
      <sheetName val="GECA SA FY AMEX LAST 6 Mo GAAP"/>
      <sheetName val="GECA SA FY AMEX Last 6 Mo STAT "/>
      <sheetName val="Payments"/>
      <sheetName val="GNIAC"/>
      <sheetName val="schD Rec"/>
      <sheetName val="ALL GEFA"/>
      <sheetName val="O - PY Stat"/>
      <sheetName val="O-CY Reserves"/>
      <sheetName val="PQ STATPROVISION "/>
      <sheetName val="PY TAXRETURN SUMMARIES"/>
      <sheetName val="Table - IMR Tax"/>
      <sheetName val="Table -  PY Adj"/>
      <sheetName val="Table -  Settlements"/>
      <sheetName val="Ex 1 pt2"/>
      <sheetName val="Ex 11"/>
      <sheetName val="PYbk2tax all companies"/>
      <sheetName val="CookBook"/>
      <sheetName val="GAAP_CY"/>
      <sheetName val="Stat_CY"/>
      <sheetName val="GAAPDRIL"/>
      <sheetName val="AC"/>
      <sheetName val="AE"/>
      <sheetName val="AF"/>
      <sheetName val="AH"/>
      <sheetName val="AL"/>
      <sheetName val="V"/>
      <sheetName val="X"/>
      <sheetName val="Z"/>
      <sheetName val="AB"/>
      <sheetName val="Y"/>
      <sheetName val="AG"/>
      <sheetName val="SPIA"/>
      <sheetName val="SPDA LOOKUP"/>
      <sheetName val="OFA 2001"/>
      <sheetName val="Stat_PY"/>
      <sheetName val="COC-EB"/>
      <sheetName val="PYADJ_FITSIT"/>
      <sheetName val="Data Inputs"/>
      <sheetName val="TableI"/>
      <sheetName val="Import"/>
      <sheetName val="EBS"/>
      <sheetName val="XFBS"/>
      <sheetName val="RBC"/>
      <sheetName val="Assumptions-Waterfall"/>
      <sheetName val="OUTPUT"/>
      <sheetName val="3-2004"/>
      <sheetName val="CF summary"/>
      <sheetName val="Wynne"/>
      <sheetName val="data_Account Manager Scorecar"/>
      <sheetName val="s_3data_Account Manager Score"/>
      <sheetName val="data_Page1_1_1"/>
      <sheetName val="data_Page1_1_2"/>
      <sheetName val="Ass"/>
      <sheetName val="Underperform"/>
      <sheetName val="DSO 2005"/>
      <sheetName val="FS2000"/>
      <sheetName val="Region-Dist-Loc US"/>
      <sheetName val="Month to Date"/>
      <sheetName val="11090"/>
      <sheetName val="Unadjusted_Transactions"/>
      <sheetName val="Tabel ratios"/>
      <sheetName val="Feuil1"/>
      <sheetName val="Output TK"/>
      <sheetName val="VLCC"/>
      <sheetName val="OBO"/>
      <sheetName val="BULK"/>
      <sheetName val="@"/>
      <sheetName val="Summary Cash Flow"/>
      <sheetName val="TK Fleet Composition"/>
      <sheetName val="K101"/>
      <sheetName val="Equipment"/>
      <sheetName val="Motor Vehicle"/>
      <sheetName val="Renovation"/>
      <sheetName val="CCTL"/>
      <sheetName val="P101"/>
      <sheetName val="I101 "/>
      <sheetName val="FDREPORT"/>
      <sheetName val="Air Conditional"/>
      <sheetName val="Ã«ÀûÂÊ·ÖÎö±í"/>
      <sheetName val="Computer"/>
      <sheetName val="Phase1f.a.DEC"/>
      <sheetName val="WIP"/>
      <sheetName val="C101 "/>
      <sheetName val="Phase2 f.a.DEC (2)"/>
      <sheetName val="Phase2 movementDEC"/>
      <sheetName val="Q101"/>
      <sheetName val="A771"/>
      <sheetName val="A801 "/>
      <sheetName val="A401"/>
      <sheetName val="U301"/>
      <sheetName val="U501"/>
      <sheetName val="A1000"/>
      <sheetName val="CD"/>
      <sheetName val="interco balance receivable"/>
      <sheetName val="interco_balance_receivable"/>
      <sheetName val="Client List"/>
      <sheetName val="interco_balance_receivable1"/>
      <sheetName val="INSTRUCTIONS"/>
      <sheetName val="VXXX"/>
      <sheetName val="선급금"/>
      <sheetName val="선급비용"/>
      <sheetName val="미지급비용"/>
      <sheetName val="잡손실 "/>
      <sheetName val="잡이익 "/>
      <sheetName val="하미착기계"/>
      <sheetName val="미착기계대체"/>
      <sheetName val="미착원료"/>
      <sheetName val="외매금"/>
      <sheetName val="외환차익"/>
      <sheetName val="외환차손"/>
      <sheetName val="평가손익"/>
      <sheetName val="세금과1"/>
      <sheetName val="세금과2"/>
      <sheetName val="세금과3"/>
      <sheetName val="세금과4"/>
      <sheetName val="세금과5"/>
      <sheetName val="세금과6"/>
      <sheetName val="세금과7"/>
      <sheetName val="세금과8"/>
      <sheetName val="세금과9"/>
      <sheetName val="세금과10"/>
      <sheetName val="세금과11"/>
      <sheetName val="세금과12"/>
      <sheetName val="Crossholdings"/>
      <sheetName val="Ⅱ-6予算"/>
      <sheetName val="oar"/>
      <sheetName val="EXPCOM"/>
      <sheetName val="SUBEXP"/>
      <sheetName val="STABDC"/>
      <sheetName val="Add Sales"/>
      <sheetName val="improved sales"/>
      <sheetName val="COST"/>
      <sheetName val="land sales"/>
      <sheetName val="RENT"/>
      <sheetName val="전사 (2)"/>
      <sheetName val="BA (2)"/>
      <sheetName val="CP (2)"/>
      <sheetName val="Capacity Red. C200 - 50 ms"/>
      <sheetName val="procurement"/>
      <sheetName val="EPC  PAYMENTS"/>
      <sheetName val="As per PCA"/>
      <sheetName val="Constr, Op &amp; Fin Assmp"/>
      <sheetName val="HIOS 93 thru 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ow r="1">
          <cell r="A1" t="str">
            <v>242901300011</v>
          </cell>
        </row>
      </sheetData>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sheetData sheetId="234"/>
      <sheetData sheetId="235"/>
      <sheetData sheetId="236"/>
      <sheetData sheetId="237"/>
      <sheetData sheetId="238"/>
      <sheetData sheetId="239"/>
      <sheetData sheetId="240"/>
      <sheetData sheetId="241"/>
      <sheetData sheetId="242" refreshError="1"/>
      <sheetData sheetId="243" refreshError="1"/>
      <sheetData sheetId="244" refreshError="1"/>
      <sheetData sheetId="245" refreshError="1"/>
      <sheetData sheetId="246"/>
      <sheetData sheetId="247"/>
      <sheetData sheetId="248"/>
      <sheetData sheetId="249"/>
      <sheetData sheetId="250" refreshError="1"/>
      <sheetData sheetId="251"/>
      <sheetData sheetId="252" refreshError="1"/>
      <sheetData sheetId="253"/>
      <sheetData sheetId="254"/>
      <sheetData sheetId="255"/>
      <sheetData sheetId="256"/>
      <sheetData sheetId="257"/>
      <sheetData sheetId="258"/>
      <sheetData sheetId="259"/>
      <sheetData sheetId="260"/>
      <sheetData sheetId="261"/>
      <sheetData sheetId="262"/>
      <sheetData sheetId="263"/>
      <sheetData sheetId="264" refreshError="1"/>
      <sheetData sheetId="265" refreshError="1"/>
      <sheetData sheetId="266" refreshError="1"/>
      <sheetData sheetId="267" refreshError="1"/>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refreshError="1"/>
      <sheetData sheetId="286" refreshError="1"/>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row r="2">
          <cell r="A2" t="str">
            <v>FM1</v>
          </cell>
        </row>
      </sheetData>
      <sheetData sheetId="311"/>
      <sheetData sheetId="312">
        <row r="1">
          <cell r="A1" t="str">
            <v>Key</v>
          </cell>
        </row>
      </sheetData>
      <sheetData sheetId="313" refreshError="1"/>
      <sheetData sheetId="314" refreshError="1"/>
      <sheetData sheetId="315" refreshError="1"/>
      <sheetData sheetId="316" refreshError="1"/>
      <sheetData sheetId="317" refreshError="1"/>
      <sheetData sheetId="318" refreshError="1"/>
      <sheetData sheetId="319" refreshError="1"/>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refreshError="1"/>
      <sheetData sheetId="340"/>
      <sheetData sheetId="341"/>
      <sheetData sheetId="342" refreshError="1"/>
      <sheetData sheetId="343">
        <row r="2">
          <cell r="A2" t="str">
            <v>Product RFPs</v>
          </cell>
        </row>
      </sheetData>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sheetData sheetId="356"/>
      <sheetData sheetId="357"/>
      <sheetData sheetId="358"/>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sheetData sheetId="469" refreshError="1"/>
      <sheetData sheetId="470"/>
      <sheetData sheetId="471"/>
      <sheetData sheetId="472"/>
      <sheetData sheetId="473"/>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sheetData sheetId="509" refreshError="1"/>
      <sheetData sheetId="510" refreshError="1"/>
      <sheetData sheetId="51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sheetData sheetId="547" refreshError="1"/>
      <sheetData sheetId="548" refreshError="1"/>
      <sheetData sheetId="549" refreshError="1"/>
      <sheetData sheetId="550"/>
      <sheetData sheetId="55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sheetData sheetId="579"/>
      <sheetData sheetId="580" refreshError="1"/>
      <sheetData sheetId="581" refreshError="1"/>
      <sheetData sheetId="582" refreshError="1"/>
      <sheetData sheetId="583" refreshError="1"/>
      <sheetData sheetId="584"/>
      <sheetData sheetId="585"/>
      <sheetData sheetId="586"/>
      <sheetData sheetId="587"/>
      <sheetData sheetId="588"/>
      <sheetData sheetId="589"/>
      <sheetData sheetId="590"/>
      <sheetData sheetId="591"/>
      <sheetData sheetId="592"/>
      <sheetData sheetId="593"/>
      <sheetData sheetId="594"/>
      <sheetData sheetId="595"/>
      <sheetData sheetId="596" refreshError="1"/>
      <sheetData sheetId="597"/>
      <sheetData sheetId="598"/>
      <sheetData sheetId="599"/>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sheetData sheetId="609" refreshError="1"/>
      <sheetData sheetId="610" refreshError="1"/>
      <sheetData sheetId="611" refreshError="1"/>
      <sheetData sheetId="612" refreshError="1"/>
      <sheetData sheetId="613" refreshError="1"/>
      <sheetData sheetId="614" refreshError="1"/>
      <sheetData sheetId="615"/>
      <sheetData sheetId="616"/>
      <sheetData sheetId="617"/>
      <sheetData sheetId="618" refreshError="1"/>
      <sheetData sheetId="619" refreshError="1"/>
      <sheetData sheetId="620" refreshError="1"/>
      <sheetData sheetId="621"/>
      <sheetData sheetId="622"/>
      <sheetData sheetId="623"/>
      <sheetData sheetId="624" refreshError="1"/>
      <sheetData sheetId="625" refreshError="1"/>
      <sheetData sheetId="626" refreshError="1"/>
      <sheetData sheetId="627" refreshError="1"/>
      <sheetData sheetId="628"/>
      <sheetData sheetId="629"/>
      <sheetData sheetId="630" refreshError="1"/>
      <sheetData sheetId="631" refreshError="1"/>
      <sheetData sheetId="632" refreshError="1"/>
      <sheetData sheetId="633"/>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refreshError="1"/>
      <sheetData sheetId="681" refreshError="1"/>
      <sheetData sheetId="682" refreshError="1"/>
      <sheetData sheetId="683" refreshError="1"/>
      <sheetData sheetId="684" refreshError="1"/>
      <sheetData sheetId="685"/>
      <sheetData sheetId="686" refreshError="1"/>
      <sheetData sheetId="687"/>
      <sheetData sheetId="688"/>
      <sheetData sheetId="689"/>
      <sheetData sheetId="690"/>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sheetData sheetId="702"/>
      <sheetData sheetId="703"/>
      <sheetData sheetId="704" refreshError="1"/>
      <sheetData sheetId="705" refreshError="1"/>
      <sheetData sheetId="706"/>
      <sheetData sheetId="707"/>
      <sheetData sheetId="708" refreshError="1"/>
      <sheetData sheetId="709" refreshError="1"/>
      <sheetData sheetId="710"/>
      <sheetData sheetId="711" refreshError="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refreshError="1"/>
      <sheetData sheetId="727" refreshError="1"/>
      <sheetData sheetId="728" refreshError="1"/>
      <sheetData sheetId="729" refreshError="1"/>
      <sheetData sheetId="730"/>
      <sheetData sheetId="731"/>
      <sheetData sheetId="732"/>
      <sheetData sheetId="733" refreshError="1"/>
      <sheetData sheetId="734"/>
      <sheetData sheetId="735" refreshError="1"/>
      <sheetData sheetId="736"/>
      <sheetData sheetId="737"/>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sheetData sheetId="748" refreshError="1"/>
      <sheetData sheetId="749" refreshError="1"/>
      <sheetData sheetId="750" refreshError="1"/>
      <sheetData sheetId="751" refreshError="1"/>
      <sheetData sheetId="752"/>
      <sheetData sheetId="753"/>
      <sheetData sheetId="754"/>
      <sheetData sheetId="755"/>
      <sheetData sheetId="756"/>
      <sheetData sheetId="757"/>
      <sheetData sheetId="758"/>
      <sheetData sheetId="759"/>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sheetData sheetId="771"/>
      <sheetData sheetId="772"/>
      <sheetData sheetId="773"/>
      <sheetData sheetId="774"/>
      <sheetData sheetId="775"/>
      <sheetData sheetId="776" refreshError="1"/>
      <sheetData sheetId="777" refreshError="1"/>
      <sheetData sheetId="778" refreshError="1"/>
      <sheetData sheetId="779"/>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sheetData sheetId="790" refreshError="1"/>
      <sheetData sheetId="791"/>
      <sheetData sheetId="792" refreshError="1"/>
      <sheetData sheetId="793" refreshError="1"/>
      <sheetData sheetId="794" refreshError="1"/>
      <sheetData sheetId="795"/>
      <sheetData sheetId="796" refreshError="1"/>
      <sheetData sheetId="797"/>
      <sheetData sheetId="798"/>
      <sheetData sheetId="799"/>
      <sheetData sheetId="800"/>
      <sheetData sheetId="801" refreshError="1"/>
      <sheetData sheetId="802"/>
      <sheetData sheetId="803" refreshError="1"/>
      <sheetData sheetId="804" refreshError="1"/>
      <sheetData sheetId="805" refreshError="1"/>
      <sheetData sheetId="806"/>
      <sheetData sheetId="807" refreshError="1"/>
      <sheetData sheetId="808" refreshError="1"/>
      <sheetData sheetId="809" refreshError="1"/>
      <sheetData sheetId="810" refreshError="1"/>
      <sheetData sheetId="811"/>
      <sheetData sheetId="812" refreshError="1"/>
      <sheetData sheetId="813" refreshError="1"/>
      <sheetData sheetId="814" refreshError="1"/>
      <sheetData sheetId="815" refreshError="1"/>
      <sheetData sheetId="816"/>
      <sheetData sheetId="817" refreshError="1"/>
      <sheetData sheetId="818" refreshError="1"/>
      <sheetData sheetId="819" refreshError="1"/>
      <sheetData sheetId="820" refreshError="1"/>
      <sheetData sheetId="821" refreshError="1"/>
      <sheetData sheetId="822"/>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sheetData sheetId="857"/>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sheetData sheetId="897"/>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sheetData sheetId="920"/>
      <sheetData sheetId="921"/>
      <sheetData sheetId="922"/>
      <sheetData sheetId="923"/>
      <sheetData sheetId="924"/>
      <sheetData sheetId="925"/>
      <sheetData sheetId="926"/>
      <sheetData sheetId="927"/>
      <sheetData sheetId="928"/>
      <sheetData sheetId="929" refreshError="1"/>
      <sheetData sheetId="930" refreshError="1"/>
      <sheetData sheetId="931"/>
      <sheetData sheetId="932"/>
      <sheetData sheetId="933"/>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sheetData sheetId="945"/>
      <sheetData sheetId="946"/>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sheetData sheetId="1015"/>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sheetData sheetId="1064" refreshError="1"/>
      <sheetData sheetId="1065" refreshError="1"/>
      <sheetData sheetId="1066" refreshError="1"/>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refreshError="1"/>
      <sheetData sheetId="1093" refreshError="1"/>
      <sheetData sheetId="1094" refreshError="1"/>
      <sheetData sheetId="1095" refreshError="1"/>
      <sheetData sheetId="1096" refreshError="1"/>
      <sheetData sheetId="1097"/>
      <sheetData sheetId="1098"/>
      <sheetData sheetId="1099" refreshError="1"/>
      <sheetData sheetId="1100" refreshError="1"/>
      <sheetData sheetId="1101" refreshError="1"/>
      <sheetData sheetId="1102" refreshError="1"/>
      <sheetData sheetId="1103" refreshError="1"/>
      <sheetData sheetId="1104" refreshError="1"/>
      <sheetData sheetId="1105"/>
      <sheetData sheetId="1106"/>
      <sheetData sheetId="1107" refreshError="1"/>
      <sheetData sheetId="1108"/>
      <sheetData sheetId="1109" refreshError="1"/>
      <sheetData sheetId="1110" refreshError="1"/>
      <sheetData sheetId="1111"/>
      <sheetData sheetId="1112" refreshError="1"/>
      <sheetData sheetId="1113" refreshError="1"/>
      <sheetData sheetId="1114" refreshError="1"/>
      <sheetData sheetId="1115" refreshError="1"/>
      <sheetData sheetId="1116" refreshError="1"/>
      <sheetData sheetId="1117"/>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sheetData sheetId="1128"/>
      <sheetData sheetId="1129"/>
      <sheetData sheetId="1130"/>
      <sheetData sheetId="1131"/>
      <sheetData sheetId="1132"/>
      <sheetData sheetId="1133"/>
      <sheetData sheetId="1134"/>
      <sheetData sheetId="1135"/>
      <sheetData sheetId="1136"/>
      <sheetData sheetId="1137" refreshError="1"/>
      <sheetData sheetId="1138" refreshError="1"/>
      <sheetData sheetId="1139" refreshError="1"/>
      <sheetData sheetId="1140" refreshError="1"/>
      <sheetData sheetId="1141" refreshError="1"/>
      <sheetData sheetId="1142" refreshError="1"/>
      <sheetData sheetId="1143" refreshError="1"/>
      <sheetData sheetId="1144"/>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sheetData sheetId="1170"/>
      <sheetData sheetId="1171"/>
      <sheetData sheetId="1172" refreshError="1"/>
      <sheetData sheetId="1173"/>
      <sheetData sheetId="1174"/>
      <sheetData sheetId="1175"/>
      <sheetData sheetId="1176"/>
      <sheetData sheetId="1177"/>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sheetData sheetId="1189"/>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sheetData sheetId="1204" refreshError="1"/>
      <sheetData sheetId="1205" refreshError="1"/>
      <sheetData sheetId="1206" refreshError="1"/>
      <sheetData sheetId="1207"/>
      <sheetData sheetId="1208"/>
      <sheetData sheetId="1209"/>
      <sheetData sheetId="1210" refreshError="1"/>
      <sheetData sheetId="1211" refreshError="1"/>
      <sheetData sheetId="1212" refreshError="1"/>
      <sheetData sheetId="1213"/>
      <sheetData sheetId="1214" refreshError="1"/>
      <sheetData sheetId="1215" refreshError="1"/>
      <sheetData sheetId="1216" refreshError="1"/>
      <sheetData sheetId="1217" refreshError="1"/>
      <sheetData sheetId="1218" refreshError="1"/>
      <sheetData sheetId="1219"/>
      <sheetData sheetId="1220" refreshError="1"/>
      <sheetData sheetId="1221"/>
      <sheetData sheetId="1222"/>
      <sheetData sheetId="1223"/>
      <sheetData sheetId="1224"/>
      <sheetData sheetId="1225" refreshError="1"/>
      <sheetData sheetId="1226" refreshError="1"/>
      <sheetData sheetId="1227"/>
      <sheetData sheetId="1228" refreshError="1"/>
      <sheetData sheetId="1229"/>
      <sheetData sheetId="1230"/>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sheetData sheetId="1252"/>
      <sheetData sheetId="1253"/>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sheetData sheetId="1310"/>
      <sheetData sheetId="1311"/>
      <sheetData sheetId="1312"/>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sheetData sheetId="1331"/>
      <sheetData sheetId="1332" refreshError="1"/>
      <sheetData sheetId="1333" refreshError="1"/>
      <sheetData sheetId="1334" refreshError="1"/>
      <sheetData sheetId="1335"/>
      <sheetData sheetId="1336"/>
      <sheetData sheetId="1337"/>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sheetData sheetId="1353"/>
      <sheetData sheetId="1354"/>
      <sheetData sheetId="1355"/>
      <sheetData sheetId="1356"/>
      <sheetData sheetId="1357"/>
      <sheetData sheetId="1358"/>
      <sheetData sheetId="1359" refreshError="1"/>
      <sheetData sheetId="1360"/>
      <sheetData sheetId="136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sheetData sheetId="1376"/>
      <sheetData sheetId="1377"/>
      <sheetData sheetId="1378"/>
      <sheetData sheetId="1379"/>
      <sheetData sheetId="1380"/>
      <sheetData sheetId="1381"/>
      <sheetData sheetId="1382" refreshError="1"/>
      <sheetData sheetId="1383"/>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ow r="1">
          <cell r="A1" t="str">
            <v>OXFORD UNIVERSITY PRESS INDIAN BRANCH</v>
          </cell>
        </row>
      </sheetData>
      <sheetData sheetId="1406">
        <row r="1">
          <cell r="A1" t="str">
            <v>OXFORD UNIVERSITY PRESS INDIAN BRANCH</v>
          </cell>
        </row>
      </sheetData>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row r="1">
          <cell r="A1" t="str">
            <v>OXFORD UNIVERSITY PRESS INDIAN BRANCH</v>
          </cell>
        </row>
      </sheetData>
      <sheetData sheetId="1420">
        <row r="1">
          <cell r="A1" t="str">
            <v>OXFORD UNIVERSITY PRESS INDIAN BRANCH</v>
          </cell>
        </row>
      </sheetData>
      <sheetData sheetId="1421">
        <row r="1">
          <cell r="A1" t="str">
            <v>OXFORD UNIVERSITY PRESS INDIAN BRANCH</v>
          </cell>
        </row>
      </sheetData>
      <sheetData sheetId="1422">
        <row r="1">
          <cell r="A1" t="str">
            <v>OXFORD UNIVERSITY PRESS INDIAN BRANCH</v>
          </cell>
        </row>
      </sheetData>
      <sheetData sheetId="1423"/>
      <sheetData sheetId="1424" refreshError="1"/>
      <sheetData sheetId="1425"/>
      <sheetData sheetId="1426"/>
      <sheetData sheetId="1427" refreshError="1"/>
      <sheetData sheetId="1428" refreshError="1"/>
      <sheetData sheetId="1429" refreshError="1"/>
      <sheetData sheetId="1430" refreshError="1"/>
      <sheetData sheetId="1431" refreshError="1"/>
      <sheetData sheetId="1432" refreshError="1"/>
      <sheetData sheetId="1433" refreshError="1"/>
      <sheetData sheetId="1434" refreshError="1"/>
      <sheetData sheetId="1435" refreshError="1"/>
      <sheetData sheetId="1436" refreshError="1"/>
      <sheetData sheetId="1437" refreshError="1"/>
      <sheetData sheetId="1438" refreshError="1"/>
      <sheetData sheetId="1439" refreshError="1"/>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efreshError="1"/>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ow r="19">
          <cell r="C19" t="str">
            <v>VEHICLES</v>
          </cell>
        </row>
      </sheetData>
      <sheetData sheetId="1553" refreshError="1"/>
      <sheetData sheetId="1554"/>
      <sheetData sheetId="1555" refreshError="1"/>
      <sheetData sheetId="1556" refreshError="1"/>
      <sheetData sheetId="1557" refreshError="1"/>
      <sheetData sheetId="1558" refreshError="1"/>
      <sheetData sheetId="1559" refreshError="1"/>
      <sheetData sheetId="1560" refreshError="1"/>
      <sheetData sheetId="1561"/>
      <sheetData sheetId="1562"/>
      <sheetData sheetId="1563"/>
      <sheetData sheetId="1564"/>
      <sheetData sheetId="1565"/>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sheetData sheetId="1588" refreshError="1"/>
      <sheetData sheetId="1589">
        <row r="1">
          <cell r="J1" t="str">
            <v>K:\CLIENTS\W\WONDERWA.CRP\1996\WRKPAPER\STATES\[BOOK1.XLS]APPORT</v>
          </cell>
        </row>
      </sheetData>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sheetData sheetId="1606" refreshError="1"/>
      <sheetData sheetId="1607"/>
      <sheetData sheetId="1608"/>
      <sheetData sheetId="1609"/>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refreshError="1"/>
      <sheetData sheetId="1712" refreshError="1"/>
      <sheetData sheetId="1713" refreshError="1"/>
      <sheetData sheetId="1714" refreshError="1"/>
      <sheetData sheetId="1715" refreshError="1"/>
      <sheetData sheetId="1716" refreshError="1"/>
      <sheetData sheetId="1717" refreshError="1"/>
      <sheetData sheetId="1718" refreshError="1"/>
      <sheetData sheetId="1719" refreshError="1"/>
      <sheetData sheetId="1720" refreshError="1"/>
      <sheetData sheetId="1721" refreshError="1"/>
      <sheetData sheetId="1722" refreshError="1"/>
      <sheetData sheetId="1723" refreshError="1"/>
      <sheetData sheetId="1724" refreshError="1"/>
      <sheetData sheetId="1725" refreshError="1"/>
      <sheetData sheetId="1726" refreshError="1"/>
      <sheetData sheetId="1727" refreshError="1"/>
      <sheetData sheetId="1728" refreshError="1"/>
      <sheetData sheetId="1729" refreshError="1"/>
      <sheetData sheetId="1730" refreshError="1"/>
      <sheetData sheetId="1731" refreshError="1"/>
      <sheetData sheetId="1732" refreshError="1"/>
      <sheetData sheetId="1733" refreshError="1"/>
      <sheetData sheetId="1734" refreshError="1"/>
      <sheetData sheetId="1735" refreshError="1"/>
      <sheetData sheetId="1736" refreshError="1"/>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sheetData sheetId="1749" refreshError="1"/>
      <sheetData sheetId="1750" refreshError="1"/>
      <sheetData sheetId="175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sheetData sheetId="1782" refreshError="1"/>
      <sheetData sheetId="1783"/>
      <sheetData sheetId="1784" refreshError="1"/>
      <sheetData sheetId="1785" refreshError="1"/>
      <sheetData sheetId="1786" refreshError="1"/>
      <sheetData sheetId="1787" refreshError="1"/>
      <sheetData sheetId="1788" refreshError="1"/>
      <sheetData sheetId="1789" refreshError="1"/>
      <sheetData sheetId="1790" refreshError="1"/>
      <sheetData sheetId="1791"/>
      <sheetData sheetId="1792" refreshError="1"/>
      <sheetData sheetId="1793" refreshError="1"/>
      <sheetData sheetId="1794" refreshError="1"/>
      <sheetData sheetId="1795" refreshError="1"/>
      <sheetData sheetId="1796" refreshError="1"/>
      <sheetData sheetId="1797"/>
      <sheetData sheetId="1798"/>
      <sheetData sheetId="1799" refreshError="1"/>
      <sheetData sheetId="1800" refreshError="1"/>
      <sheetData sheetId="1801"/>
      <sheetData sheetId="1802"/>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efreshError="1"/>
      <sheetData sheetId="1860" refreshError="1"/>
      <sheetData sheetId="1861" refreshError="1"/>
      <sheetData sheetId="1862" refreshError="1"/>
      <sheetData sheetId="1863" refreshError="1"/>
      <sheetData sheetId="1864" refreshError="1"/>
      <sheetData sheetId="1865" refreshError="1"/>
      <sheetData sheetId="1866" refreshError="1"/>
      <sheetData sheetId="1867" refreshError="1"/>
      <sheetData sheetId="1868" refreshError="1"/>
      <sheetData sheetId="1869" refreshError="1"/>
      <sheetData sheetId="1870" refreshError="1"/>
      <sheetData sheetId="1871" refreshError="1"/>
      <sheetData sheetId="1872" refreshError="1"/>
      <sheetData sheetId="1873" refreshError="1"/>
      <sheetData sheetId="1874" refreshError="1"/>
      <sheetData sheetId="1875" refreshError="1"/>
      <sheetData sheetId="1876" refreshError="1"/>
      <sheetData sheetId="1877" refreshError="1"/>
      <sheetData sheetId="1878" refreshError="1"/>
      <sheetData sheetId="1879" refreshError="1"/>
      <sheetData sheetId="1880" refreshError="1"/>
      <sheetData sheetId="1881" refreshError="1"/>
      <sheetData sheetId="1882" refreshError="1"/>
      <sheetData sheetId="1883" refreshError="1"/>
      <sheetData sheetId="1884" refreshError="1"/>
      <sheetData sheetId="1885" refreshError="1"/>
      <sheetData sheetId="1886" refreshError="1"/>
      <sheetData sheetId="1887" refreshError="1"/>
      <sheetData sheetId="1888" refreshError="1"/>
      <sheetData sheetId="1889" refreshError="1"/>
      <sheetData sheetId="1890" refreshError="1"/>
      <sheetData sheetId="1891" refreshError="1"/>
      <sheetData sheetId="1892" refreshError="1"/>
      <sheetData sheetId="1893" refreshError="1"/>
      <sheetData sheetId="1894" refreshError="1"/>
      <sheetData sheetId="1895" refreshError="1"/>
      <sheetData sheetId="1896" refreshError="1"/>
      <sheetData sheetId="1897" refreshError="1"/>
      <sheetData sheetId="1898" refreshError="1"/>
      <sheetData sheetId="1899" refreshError="1"/>
      <sheetData sheetId="1900" refreshError="1"/>
      <sheetData sheetId="1901" refreshError="1"/>
      <sheetData sheetId="1902" refreshError="1"/>
      <sheetData sheetId="1903" refreshError="1"/>
      <sheetData sheetId="1904" refreshError="1"/>
      <sheetData sheetId="1905" refreshError="1"/>
      <sheetData sheetId="1906" refreshError="1"/>
      <sheetData sheetId="1907" refreshError="1"/>
      <sheetData sheetId="1908" refreshError="1"/>
      <sheetData sheetId="1909" refreshError="1"/>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refreshError="1"/>
      <sheetData sheetId="1919" refreshError="1"/>
      <sheetData sheetId="1920" refreshError="1"/>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refreshError="1"/>
      <sheetData sheetId="1938" refreshError="1"/>
      <sheetData sheetId="1939" refreshError="1"/>
      <sheetData sheetId="1940" refreshError="1"/>
      <sheetData sheetId="1941" refreshError="1"/>
      <sheetData sheetId="1942" refreshError="1"/>
      <sheetData sheetId="1943" refreshError="1"/>
      <sheetData sheetId="1944" refreshError="1"/>
      <sheetData sheetId="1945" refreshError="1"/>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sheetData sheetId="1956"/>
      <sheetData sheetId="1957" refreshError="1"/>
      <sheetData sheetId="1958" refreshError="1"/>
      <sheetData sheetId="1959" refreshError="1"/>
      <sheetData sheetId="1960" refreshError="1"/>
      <sheetData sheetId="1961" refreshError="1"/>
      <sheetData sheetId="1962" refreshError="1"/>
      <sheetData sheetId="1963" refreshError="1"/>
      <sheetData sheetId="1964" refreshError="1"/>
      <sheetData sheetId="1965" refreshError="1"/>
      <sheetData sheetId="1966" refreshError="1"/>
      <sheetData sheetId="1967" refreshError="1"/>
      <sheetData sheetId="1968" refreshError="1"/>
      <sheetData sheetId="1969" refreshError="1"/>
      <sheetData sheetId="1970" refreshError="1"/>
      <sheetData sheetId="1971" refreshError="1"/>
      <sheetData sheetId="1972" refreshError="1"/>
      <sheetData sheetId="1973" refreshError="1"/>
      <sheetData sheetId="1974" refreshError="1"/>
      <sheetData sheetId="1975" refreshError="1"/>
      <sheetData sheetId="1976" refreshError="1"/>
      <sheetData sheetId="1977" refreshError="1"/>
      <sheetData sheetId="1978" refreshError="1"/>
      <sheetData sheetId="1979">
        <row r="28">
          <cell r="J28" t="str">
            <v>Not yet processed</v>
          </cell>
        </row>
      </sheetData>
      <sheetData sheetId="1980">
        <row r="1">
          <cell r="B1" t="str">
            <v>Acc_PersonnelID</v>
          </cell>
        </row>
      </sheetData>
      <sheetData sheetId="1981"/>
      <sheetData sheetId="1982"/>
      <sheetData sheetId="1983" refreshError="1"/>
      <sheetData sheetId="1984" refreshError="1"/>
      <sheetData sheetId="1985" refreshError="1"/>
      <sheetData sheetId="1986" refreshError="1"/>
      <sheetData sheetId="1987" refreshError="1"/>
      <sheetData sheetId="1988" refreshError="1"/>
      <sheetData sheetId="1989" refreshError="1"/>
      <sheetData sheetId="1990" refreshError="1"/>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refreshError="1"/>
      <sheetData sheetId="2021" refreshError="1"/>
      <sheetData sheetId="2022" refreshError="1"/>
      <sheetData sheetId="2023" refreshError="1"/>
      <sheetData sheetId="2024" refreshError="1"/>
      <sheetData sheetId="2025"/>
      <sheetData sheetId="2026">
        <row r="1">
          <cell r="A1" t="str">
            <v>FAUJI CEMENT COMPANY LIMITED</v>
          </cell>
        </row>
      </sheetData>
      <sheetData sheetId="2027"/>
      <sheetData sheetId="2028" refreshError="1"/>
      <sheetData sheetId="2029"/>
      <sheetData sheetId="2030" refreshError="1"/>
      <sheetData sheetId="2031" refreshError="1"/>
      <sheetData sheetId="2032" refreshError="1"/>
      <sheetData sheetId="2033" refreshError="1"/>
      <sheetData sheetId="2034" refreshError="1"/>
      <sheetData sheetId="2035" refreshError="1"/>
      <sheetData sheetId="2036" refreshError="1"/>
      <sheetData sheetId="2037" refreshError="1"/>
      <sheetData sheetId="2038" refreshError="1"/>
      <sheetData sheetId="2039" refreshError="1"/>
      <sheetData sheetId="2040" refreshError="1"/>
      <sheetData sheetId="2041" refreshError="1"/>
      <sheetData sheetId="2042" refreshError="1"/>
      <sheetData sheetId="2043" refreshError="1"/>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efreshError="1"/>
      <sheetData sheetId="2055" refreshError="1"/>
      <sheetData sheetId="2056" refreshError="1"/>
      <sheetData sheetId="2057" refreshError="1"/>
      <sheetData sheetId="2058" refreshError="1"/>
      <sheetData sheetId="2059" refreshError="1"/>
      <sheetData sheetId="2060" refreshError="1"/>
      <sheetData sheetId="2061" refreshError="1"/>
      <sheetData sheetId="2062" refreshError="1"/>
      <sheetData sheetId="2063" refreshError="1"/>
      <sheetData sheetId="2064" refreshError="1"/>
      <sheetData sheetId="2065" refreshError="1"/>
      <sheetData sheetId="2066" refreshError="1"/>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sheetData sheetId="2080"/>
      <sheetData sheetId="2081"/>
      <sheetData sheetId="2082"/>
      <sheetData sheetId="2083">
        <row r="22">
          <cell r="D22" t="str">
            <v>VALOR</v>
          </cell>
        </row>
      </sheetData>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refreshError="1"/>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sheetData sheetId="2205"/>
      <sheetData sheetId="2206"/>
      <sheetData sheetId="2207"/>
      <sheetData sheetId="2208"/>
      <sheetData sheetId="2209"/>
      <sheetData sheetId="2210"/>
      <sheetData sheetId="2211" refreshError="1"/>
      <sheetData sheetId="2212" refreshError="1"/>
      <sheetData sheetId="2213" refreshError="1"/>
      <sheetData sheetId="2214" refreshError="1"/>
      <sheetData sheetId="2215" refreshError="1"/>
      <sheetData sheetId="2216" refreshError="1"/>
      <sheetData sheetId="2217"/>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refreshError="1"/>
      <sheetData sheetId="2282" refreshError="1"/>
      <sheetData sheetId="2283" refreshError="1"/>
      <sheetData sheetId="2284" refreshError="1"/>
      <sheetData sheetId="2285" refreshError="1"/>
      <sheetData sheetId="2286" refreshError="1"/>
      <sheetData sheetId="2287" refreshError="1"/>
      <sheetData sheetId="2288" refreshError="1"/>
      <sheetData sheetId="2289" refreshError="1"/>
      <sheetData sheetId="2290" refreshError="1"/>
      <sheetData sheetId="2291" refreshError="1"/>
      <sheetData sheetId="2292" refreshError="1"/>
      <sheetData sheetId="2293" refreshError="1"/>
      <sheetData sheetId="2294" refreshError="1"/>
      <sheetData sheetId="2295" refreshError="1"/>
      <sheetData sheetId="2296" refreshError="1"/>
      <sheetData sheetId="2297" refreshError="1"/>
      <sheetData sheetId="2298" refreshError="1"/>
      <sheetData sheetId="2299" refreshError="1"/>
      <sheetData sheetId="2300" refreshError="1"/>
      <sheetData sheetId="2301" refreshError="1"/>
      <sheetData sheetId="2302" refreshError="1"/>
      <sheetData sheetId="2303" refreshError="1"/>
      <sheetData sheetId="2304" refreshError="1"/>
      <sheetData sheetId="2305" refreshError="1"/>
      <sheetData sheetId="2306" refreshError="1"/>
      <sheetData sheetId="2307" refreshError="1"/>
      <sheetData sheetId="2308" refreshError="1"/>
      <sheetData sheetId="2309" refreshError="1"/>
      <sheetData sheetId="2310" refreshError="1"/>
      <sheetData sheetId="2311" refreshError="1"/>
      <sheetData sheetId="2312" refreshError="1"/>
      <sheetData sheetId="2313" refreshError="1"/>
      <sheetData sheetId="2314" refreshError="1"/>
      <sheetData sheetId="2315" refreshError="1"/>
      <sheetData sheetId="2316" refreshError="1"/>
      <sheetData sheetId="2317" refreshError="1"/>
      <sheetData sheetId="2318" refreshError="1"/>
      <sheetData sheetId="2319" refreshError="1"/>
      <sheetData sheetId="2320" refreshError="1"/>
      <sheetData sheetId="2321" refreshError="1"/>
      <sheetData sheetId="2322" refreshError="1"/>
      <sheetData sheetId="2323" refreshError="1"/>
      <sheetData sheetId="2324" refreshError="1"/>
      <sheetData sheetId="2325" refreshError="1"/>
      <sheetData sheetId="2326" refreshError="1"/>
      <sheetData sheetId="2327" refreshError="1"/>
      <sheetData sheetId="2328" refreshError="1"/>
      <sheetData sheetId="2329" refreshError="1"/>
      <sheetData sheetId="2330" refreshError="1"/>
      <sheetData sheetId="2331" refreshError="1"/>
      <sheetData sheetId="2332" refreshError="1"/>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sheetData sheetId="2367"/>
      <sheetData sheetId="2368" refreshError="1"/>
      <sheetData sheetId="2369"/>
      <sheetData sheetId="2370"/>
      <sheetData sheetId="2371"/>
      <sheetData sheetId="2372" refreshError="1"/>
      <sheetData sheetId="2373" refreshError="1"/>
      <sheetData sheetId="2374">
        <row r="7">
          <cell r="D7">
            <v>336622.46</v>
          </cell>
        </row>
      </sheetData>
      <sheetData sheetId="2375"/>
      <sheetData sheetId="2376"/>
      <sheetData sheetId="2377" refreshError="1"/>
      <sheetData sheetId="2378" refreshError="1"/>
      <sheetData sheetId="2379" refreshError="1"/>
      <sheetData sheetId="2380" refreshError="1"/>
      <sheetData sheetId="2381" refreshError="1"/>
      <sheetData sheetId="2382" refreshError="1"/>
      <sheetData sheetId="2383" refreshError="1"/>
      <sheetData sheetId="2384" refreshError="1"/>
      <sheetData sheetId="2385" refreshError="1"/>
      <sheetData sheetId="2386" refreshError="1"/>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refreshError="1"/>
      <sheetData sheetId="2400" refreshError="1"/>
      <sheetData sheetId="2401" refreshError="1"/>
      <sheetData sheetId="2402" refreshError="1"/>
      <sheetData sheetId="2403" refreshError="1"/>
      <sheetData sheetId="2404" refreshError="1"/>
      <sheetData sheetId="2405" refreshError="1"/>
      <sheetData sheetId="2406" refreshError="1"/>
      <sheetData sheetId="2407" refreshError="1"/>
      <sheetData sheetId="2408" refreshError="1"/>
      <sheetData sheetId="2409" refreshError="1"/>
      <sheetData sheetId="2410" refreshError="1"/>
      <sheetData sheetId="2411" refreshError="1"/>
      <sheetData sheetId="2412" refreshError="1"/>
      <sheetData sheetId="2413" refreshError="1"/>
      <sheetData sheetId="2414"/>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sheetData sheetId="2427"/>
      <sheetData sheetId="2428"/>
      <sheetData sheetId="2429"/>
      <sheetData sheetId="2430"/>
      <sheetData sheetId="243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refreshError="1"/>
      <sheetData sheetId="2445" refreshError="1"/>
      <sheetData sheetId="2446" refreshError="1"/>
      <sheetData sheetId="2447"/>
      <sheetData sheetId="2448"/>
      <sheetData sheetId="2449"/>
      <sheetData sheetId="2450" refreshError="1"/>
      <sheetData sheetId="2451" refreshError="1"/>
      <sheetData sheetId="2452" refreshError="1"/>
      <sheetData sheetId="2453"/>
      <sheetData sheetId="2454"/>
      <sheetData sheetId="2455"/>
      <sheetData sheetId="2456"/>
      <sheetData sheetId="2457"/>
      <sheetData sheetId="2458"/>
      <sheetData sheetId="2459"/>
      <sheetData sheetId="2460" refreshError="1"/>
      <sheetData sheetId="2461" refreshError="1"/>
      <sheetData sheetId="2462" refreshError="1"/>
      <sheetData sheetId="2463" refreshError="1"/>
      <sheetData sheetId="2464" refreshError="1"/>
      <sheetData sheetId="2465" refreshError="1"/>
      <sheetData sheetId="2466" refreshError="1"/>
      <sheetData sheetId="2467" refreshError="1"/>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refreshError="1"/>
      <sheetData sheetId="2507" refreshError="1"/>
      <sheetData sheetId="2508" refreshError="1"/>
      <sheetData sheetId="2509" refreshError="1"/>
      <sheetData sheetId="2510" refreshError="1"/>
      <sheetData sheetId="2511" refreshError="1"/>
      <sheetData sheetId="2512" refreshError="1"/>
      <sheetData sheetId="2513" refreshError="1"/>
      <sheetData sheetId="2514" refreshError="1"/>
      <sheetData sheetId="2515" refreshError="1"/>
      <sheetData sheetId="2516" refreshError="1"/>
      <sheetData sheetId="2517" refreshError="1"/>
      <sheetData sheetId="2518" refreshError="1"/>
      <sheetData sheetId="2519" refreshError="1"/>
      <sheetData sheetId="2520" refreshError="1"/>
      <sheetData sheetId="2521" refreshError="1"/>
      <sheetData sheetId="2522" refreshError="1"/>
      <sheetData sheetId="2523" refreshError="1"/>
      <sheetData sheetId="2524" refreshError="1"/>
      <sheetData sheetId="2525" refreshError="1"/>
      <sheetData sheetId="2526" refreshError="1"/>
      <sheetData sheetId="2527" refreshError="1"/>
      <sheetData sheetId="2528" refreshError="1"/>
      <sheetData sheetId="2529" refreshError="1"/>
      <sheetData sheetId="2530" refreshError="1"/>
      <sheetData sheetId="2531" refreshError="1"/>
      <sheetData sheetId="2532" refreshError="1"/>
      <sheetData sheetId="2533"/>
      <sheetData sheetId="2534" refreshError="1"/>
      <sheetData sheetId="2535" refreshError="1"/>
      <sheetData sheetId="2536" refreshError="1"/>
      <sheetData sheetId="2537" refreshError="1"/>
      <sheetData sheetId="2538" refreshError="1"/>
      <sheetData sheetId="2539" refreshError="1"/>
      <sheetData sheetId="2540" refreshError="1"/>
      <sheetData sheetId="2541" refreshError="1"/>
      <sheetData sheetId="2542" refreshError="1"/>
      <sheetData sheetId="2543" refreshError="1"/>
      <sheetData sheetId="2544" refreshError="1"/>
      <sheetData sheetId="2545" refreshError="1"/>
      <sheetData sheetId="2546" refreshError="1"/>
      <sheetData sheetId="2547" refreshError="1"/>
      <sheetData sheetId="2548"/>
      <sheetData sheetId="2549" refreshError="1"/>
      <sheetData sheetId="2550" refreshError="1"/>
      <sheetData sheetId="2551" refreshError="1"/>
      <sheetData sheetId="2552" refreshError="1"/>
      <sheetData sheetId="2553" refreshError="1"/>
      <sheetData sheetId="2554" refreshError="1"/>
      <sheetData sheetId="2555" refreshError="1"/>
      <sheetData sheetId="2556" refreshError="1"/>
      <sheetData sheetId="2557"/>
      <sheetData sheetId="2558"/>
      <sheetData sheetId="2559">
        <row r="4">
          <cell r="A4" t="str">
            <v>1 GL-TR May 31</v>
          </cell>
        </row>
      </sheetData>
      <sheetData sheetId="2560" refreshError="1"/>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refreshError="1"/>
      <sheetData sheetId="2586" refreshError="1"/>
      <sheetData sheetId="2587" refreshError="1"/>
      <sheetData sheetId="2588" refreshError="1"/>
      <sheetData sheetId="2589" refreshError="1"/>
      <sheetData sheetId="2590" refreshError="1"/>
      <sheetData sheetId="2591" refreshError="1"/>
      <sheetData sheetId="2592" refreshError="1"/>
      <sheetData sheetId="2593" refreshError="1"/>
      <sheetData sheetId="2594" refreshError="1"/>
      <sheetData sheetId="2595" refreshError="1"/>
      <sheetData sheetId="2596" refreshError="1"/>
      <sheetData sheetId="2597" refreshError="1"/>
      <sheetData sheetId="2598" refreshError="1"/>
      <sheetData sheetId="2599" refreshError="1"/>
      <sheetData sheetId="2600" refreshError="1"/>
      <sheetData sheetId="2601" refreshError="1"/>
      <sheetData sheetId="2602" refreshError="1"/>
      <sheetData sheetId="2603" refreshError="1"/>
      <sheetData sheetId="2604"/>
      <sheetData sheetId="2605" refreshError="1"/>
      <sheetData sheetId="2606" refreshError="1"/>
      <sheetData sheetId="2607" refreshError="1"/>
      <sheetData sheetId="2608" refreshError="1"/>
      <sheetData sheetId="2609" refreshError="1"/>
      <sheetData sheetId="2610" refreshError="1"/>
      <sheetData sheetId="2611" refreshError="1"/>
      <sheetData sheetId="2612" refreshError="1"/>
      <sheetData sheetId="2613" refreshError="1"/>
      <sheetData sheetId="2614" refreshError="1"/>
      <sheetData sheetId="2615" refreshError="1"/>
      <sheetData sheetId="2616" refreshError="1"/>
      <sheetData sheetId="2617" refreshError="1"/>
      <sheetData sheetId="2618" refreshError="1"/>
      <sheetData sheetId="2619" refreshError="1"/>
      <sheetData sheetId="2620" refreshError="1"/>
      <sheetData sheetId="2621" refreshError="1"/>
      <sheetData sheetId="2622" refreshError="1"/>
      <sheetData sheetId="2623" refreshError="1"/>
      <sheetData sheetId="2624" refreshError="1"/>
      <sheetData sheetId="2625" refreshError="1"/>
      <sheetData sheetId="2626" refreshError="1"/>
      <sheetData sheetId="2627" refreshError="1"/>
      <sheetData sheetId="2628" refreshError="1"/>
      <sheetData sheetId="2629" refreshError="1"/>
      <sheetData sheetId="2630" refreshError="1"/>
      <sheetData sheetId="2631" refreshError="1"/>
      <sheetData sheetId="2632" refreshError="1"/>
      <sheetData sheetId="2633" refreshError="1"/>
      <sheetData sheetId="2634" refreshError="1"/>
      <sheetData sheetId="2635" refreshError="1"/>
      <sheetData sheetId="2636" refreshError="1"/>
      <sheetData sheetId="2637" refreshError="1"/>
      <sheetData sheetId="2638" refreshError="1"/>
      <sheetData sheetId="2639" refreshError="1"/>
      <sheetData sheetId="2640" refreshError="1"/>
      <sheetData sheetId="2641" refreshError="1"/>
      <sheetData sheetId="2642" refreshError="1"/>
      <sheetData sheetId="2643" refreshError="1"/>
      <sheetData sheetId="2644" refreshError="1"/>
      <sheetData sheetId="2645" refreshError="1"/>
      <sheetData sheetId="2646" refreshError="1"/>
      <sheetData sheetId="2647" refreshError="1"/>
      <sheetData sheetId="2648" refreshError="1"/>
      <sheetData sheetId="2649" refreshError="1"/>
      <sheetData sheetId="2650" refreshError="1"/>
      <sheetData sheetId="2651" refreshError="1"/>
      <sheetData sheetId="2652" refreshError="1"/>
      <sheetData sheetId="2653" refreshError="1"/>
      <sheetData sheetId="2654" refreshError="1"/>
      <sheetData sheetId="2655" refreshError="1"/>
      <sheetData sheetId="2656" refreshError="1"/>
      <sheetData sheetId="2657"/>
      <sheetData sheetId="2658" refreshError="1"/>
      <sheetData sheetId="2659" refreshError="1"/>
      <sheetData sheetId="2660" refreshError="1"/>
      <sheetData sheetId="2661" refreshError="1"/>
      <sheetData sheetId="2662" refreshError="1"/>
      <sheetData sheetId="2663" refreshError="1"/>
      <sheetData sheetId="2664" refreshError="1"/>
      <sheetData sheetId="2665" refreshError="1"/>
      <sheetData sheetId="2666" refreshError="1"/>
      <sheetData sheetId="2667" refreshError="1"/>
      <sheetData sheetId="2668" refreshError="1"/>
      <sheetData sheetId="2669" refreshError="1"/>
      <sheetData sheetId="2670" refreshError="1"/>
      <sheetData sheetId="2671" refreshError="1"/>
      <sheetData sheetId="2672" refreshError="1"/>
      <sheetData sheetId="2673" refreshError="1"/>
      <sheetData sheetId="2674" refreshError="1"/>
      <sheetData sheetId="2675" refreshError="1"/>
      <sheetData sheetId="2676" refreshError="1"/>
      <sheetData sheetId="2677" refreshError="1"/>
      <sheetData sheetId="2678" refreshError="1"/>
      <sheetData sheetId="2679" refreshError="1"/>
      <sheetData sheetId="2680" refreshError="1"/>
      <sheetData sheetId="2681" refreshError="1"/>
      <sheetData sheetId="2682" refreshError="1"/>
      <sheetData sheetId="2683" refreshError="1"/>
      <sheetData sheetId="2684" refreshError="1"/>
      <sheetData sheetId="2685" refreshError="1"/>
      <sheetData sheetId="2686" refreshError="1"/>
      <sheetData sheetId="2687" refreshError="1"/>
      <sheetData sheetId="2688" refreshError="1"/>
      <sheetData sheetId="2689" refreshError="1"/>
      <sheetData sheetId="2690" refreshError="1"/>
      <sheetData sheetId="2691" refreshError="1"/>
      <sheetData sheetId="2692" refreshError="1"/>
      <sheetData sheetId="2693" refreshError="1"/>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refreshError="1"/>
      <sheetData sheetId="2703" refreshError="1"/>
      <sheetData sheetId="2704" refreshError="1"/>
      <sheetData sheetId="2705" refreshError="1"/>
      <sheetData sheetId="2706" refreshError="1"/>
      <sheetData sheetId="2707" refreshError="1"/>
      <sheetData sheetId="2708" refreshError="1"/>
      <sheetData sheetId="2709" refreshError="1"/>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sheetData sheetId="2727"/>
      <sheetData sheetId="2728" refreshError="1"/>
      <sheetData sheetId="2729" refreshError="1"/>
      <sheetData sheetId="2730" refreshError="1"/>
      <sheetData sheetId="2731" refreshError="1"/>
      <sheetData sheetId="2732"/>
      <sheetData sheetId="2733" refreshError="1"/>
      <sheetData sheetId="2734" refreshError="1"/>
      <sheetData sheetId="2735"/>
      <sheetData sheetId="2736"/>
      <sheetData sheetId="2737"/>
      <sheetData sheetId="2738"/>
      <sheetData sheetId="2739"/>
      <sheetData sheetId="2740" refreshError="1"/>
      <sheetData sheetId="2741" refreshError="1"/>
      <sheetData sheetId="2742" refreshError="1"/>
      <sheetData sheetId="2743" refreshError="1"/>
      <sheetData sheetId="2744" refreshError="1"/>
      <sheetData sheetId="2745" refreshError="1"/>
      <sheetData sheetId="2746" refreshError="1"/>
      <sheetData sheetId="2747" refreshError="1"/>
      <sheetData sheetId="2748" refreshError="1"/>
      <sheetData sheetId="2749" refreshError="1"/>
      <sheetData sheetId="2750" refreshError="1"/>
      <sheetData sheetId="2751" refreshError="1"/>
      <sheetData sheetId="2752" refreshError="1"/>
      <sheetData sheetId="2753" refreshError="1"/>
      <sheetData sheetId="2754" refreshError="1"/>
      <sheetData sheetId="2755" refreshError="1"/>
      <sheetData sheetId="2756" refreshError="1"/>
      <sheetData sheetId="2757" refreshError="1"/>
      <sheetData sheetId="2758" refreshError="1"/>
      <sheetData sheetId="2759" refreshError="1"/>
      <sheetData sheetId="2760" refreshError="1"/>
      <sheetData sheetId="2761" refreshError="1"/>
      <sheetData sheetId="2762" refreshError="1"/>
      <sheetData sheetId="2763" refreshError="1"/>
      <sheetData sheetId="2764" refreshError="1"/>
      <sheetData sheetId="2765" refreshError="1"/>
      <sheetData sheetId="2766" refreshError="1"/>
      <sheetData sheetId="2767" refreshError="1"/>
      <sheetData sheetId="2768" refreshError="1"/>
      <sheetData sheetId="2769" refreshError="1"/>
      <sheetData sheetId="2770" refreshError="1"/>
      <sheetData sheetId="2771" refreshError="1"/>
      <sheetData sheetId="2772" refreshError="1"/>
      <sheetData sheetId="2773" refreshError="1"/>
      <sheetData sheetId="2774" refreshError="1"/>
      <sheetData sheetId="2775"/>
      <sheetData sheetId="2776"/>
      <sheetData sheetId="2777"/>
      <sheetData sheetId="2778" refreshError="1"/>
      <sheetData sheetId="2779" refreshError="1"/>
      <sheetData sheetId="2780" refreshError="1"/>
      <sheetData sheetId="2781" refreshError="1"/>
      <sheetData sheetId="2782" refreshError="1"/>
      <sheetData sheetId="2783" refreshError="1"/>
      <sheetData sheetId="2784" refreshError="1"/>
      <sheetData sheetId="2785" refreshError="1"/>
      <sheetData sheetId="2786" refreshError="1"/>
      <sheetData sheetId="2787" refreshError="1"/>
      <sheetData sheetId="2788" refreshError="1"/>
      <sheetData sheetId="2789" refreshError="1"/>
      <sheetData sheetId="2790" refreshError="1"/>
      <sheetData sheetId="2791" refreshError="1"/>
      <sheetData sheetId="2792" refreshError="1"/>
      <sheetData sheetId="2793" refreshError="1"/>
      <sheetData sheetId="2794" refreshError="1"/>
      <sheetData sheetId="2795" refreshError="1"/>
      <sheetData sheetId="2796" refreshError="1"/>
      <sheetData sheetId="2797" refreshError="1"/>
      <sheetData sheetId="2798" refreshError="1"/>
      <sheetData sheetId="2799" refreshError="1"/>
      <sheetData sheetId="2800" refreshError="1"/>
      <sheetData sheetId="2801" refreshError="1"/>
      <sheetData sheetId="2802" refreshError="1"/>
      <sheetData sheetId="2803" refreshError="1"/>
      <sheetData sheetId="2804" refreshError="1"/>
      <sheetData sheetId="2805"/>
      <sheetData sheetId="2806" refreshError="1"/>
      <sheetData sheetId="2807" refreshError="1"/>
      <sheetData sheetId="2808" refreshError="1"/>
      <sheetData sheetId="2809" refreshError="1"/>
      <sheetData sheetId="2810" refreshError="1"/>
      <sheetData sheetId="2811" refreshError="1"/>
      <sheetData sheetId="2812" refreshError="1"/>
      <sheetData sheetId="2813" refreshError="1"/>
      <sheetData sheetId="2814" refreshError="1"/>
      <sheetData sheetId="2815" refreshError="1"/>
      <sheetData sheetId="2816" refreshError="1"/>
      <sheetData sheetId="2817" refreshError="1"/>
      <sheetData sheetId="2818" refreshError="1"/>
      <sheetData sheetId="2819" refreshError="1"/>
      <sheetData sheetId="2820" refreshError="1"/>
      <sheetData sheetId="2821" refreshError="1"/>
      <sheetData sheetId="2822" refreshError="1"/>
      <sheetData sheetId="2823" refreshError="1"/>
      <sheetData sheetId="2824" refreshError="1"/>
      <sheetData sheetId="2825" refreshError="1"/>
      <sheetData sheetId="2826" refreshError="1"/>
      <sheetData sheetId="2827" refreshError="1"/>
      <sheetData sheetId="2828" refreshError="1"/>
      <sheetData sheetId="2829" refreshError="1"/>
      <sheetData sheetId="2830" refreshError="1"/>
      <sheetData sheetId="2831" refreshError="1"/>
      <sheetData sheetId="2832" refreshError="1"/>
      <sheetData sheetId="2833" refreshError="1"/>
      <sheetData sheetId="2834" refreshError="1"/>
      <sheetData sheetId="2835" refreshError="1"/>
      <sheetData sheetId="2836" refreshError="1"/>
      <sheetData sheetId="2837" refreshError="1"/>
      <sheetData sheetId="2838" refreshError="1"/>
      <sheetData sheetId="2839" refreshError="1"/>
      <sheetData sheetId="2840" refreshError="1"/>
      <sheetData sheetId="2841" refreshError="1"/>
      <sheetData sheetId="2842" refreshError="1"/>
      <sheetData sheetId="2843" refreshError="1"/>
      <sheetData sheetId="2844" refreshError="1"/>
      <sheetData sheetId="2845" refreshError="1"/>
      <sheetData sheetId="2846" refreshError="1"/>
      <sheetData sheetId="2847" refreshError="1"/>
      <sheetData sheetId="2848" refreshError="1"/>
      <sheetData sheetId="2849" refreshError="1"/>
      <sheetData sheetId="2850"/>
      <sheetData sheetId="2851"/>
      <sheetData sheetId="2852"/>
      <sheetData sheetId="2853" refreshError="1"/>
      <sheetData sheetId="2854" refreshError="1"/>
      <sheetData sheetId="2855"/>
      <sheetData sheetId="2856" refreshError="1"/>
      <sheetData sheetId="2857" refreshError="1"/>
      <sheetData sheetId="2858" refreshError="1"/>
      <sheetData sheetId="2859" refreshError="1"/>
      <sheetData sheetId="2860" refreshError="1"/>
      <sheetData sheetId="2861" refreshError="1"/>
      <sheetData sheetId="2862"/>
      <sheetData sheetId="2863"/>
      <sheetData sheetId="2864" refreshError="1"/>
      <sheetData sheetId="2865"/>
      <sheetData sheetId="2866"/>
      <sheetData sheetId="2867" refreshError="1"/>
      <sheetData sheetId="2868"/>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sheetData sheetId="2880"/>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ow r="30">
          <cell r="F30">
            <v>126829286</v>
          </cell>
        </row>
      </sheetData>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refreshError="1"/>
      <sheetData sheetId="2936" refreshError="1"/>
      <sheetData sheetId="2937" refreshError="1"/>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row r="2">
          <cell r="A2" t="str">
            <v>Product RFPs</v>
          </cell>
        </row>
      </sheetData>
      <sheetData sheetId="2952" refreshError="1"/>
      <sheetData sheetId="2953" refreshError="1"/>
      <sheetData sheetId="2954" refreshError="1"/>
      <sheetData sheetId="2955" refreshError="1"/>
      <sheetData sheetId="2956" refreshError="1"/>
      <sheetData sheetId="2957" refreshError="1"/>
      <sheetData sheetId="2958" refreshError="1"/>
      <sheetData sheetId="2959"/>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row r="1">
          <cell r="A1" t="str">
            <v>242901300011</v>
          </cell>
        </row>
      </sheetData>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sheetData sheetId="3340"/>
      <sheetData sheetId="3341"/>
      <sheetData sheetId="3342"/>
      <sheetData sheetId="3343"/>
      <sheetData sheetId="3344"/>
      <sheetData sheetId="3345"/>
      <sheetData sheetId="3346"/>
      <sheetData sheetId="3347"/>
      <sheetData sheetId="3348"/>
      <sheetData sheetId="3349"/>
      <sheetData sheetId="3350"/>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sheetData sheetId="3393"/>
      <sheetData sheetId="3394"/>
      <sheetData sheetId="3395"/>
      <sheetData sheetId="3396"/>
      <sheetData sheetId="3397"/>
      <sheetData sheetId="3398"/>
      <sheetData sheetId="3399"/>
      <sheetData sheetId="3400"/>
      <sheetData sheetId="3401"/>
      <sheetData sheetId="3402"/>
      <sheetData sheetId="3403"/>
      <sheetData sheetId="3404"/>
      <sheetData sheetId="3405"/>
      <sheetData sheetId="3406"/>
      <sheetData sheetId="3407"/>
      <sheetData sheetId="3408"/>
      <sheetData sheetId="3409"/>
      <sheetData sheetId="3410"/>
      <sheetData sheetId="3411"/>
      <sheetData sheetId="3412"/>
      <sheetData sheetId="3413"/>
      <sheetData sheetId="3414"/>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row r="1">
          <cell r="A1" t="str">
            <v>OXFORD UNIVERSITY PRESS INDIAN BRANCH</v>
          </cell>
        </row>
      </sheetData>
      <sheetData sheetId="3439">
        <row r="1">
          <cell r="A1" t="str">
            <v>OXFORD UNIVERSITY PRESS INDIAN BRANCH</v>
          </cell>
        </row>
      </sheetData>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sheetData sheetId="3609"/>
      <sheetData sheetId="3610"/>
      <sheetData sheetId="3611"/>
      <sheetData sheetId="3612"/>
      <sheetData sheetId="3613"/>
      <sheetData sheetId="3614"/>
      <sheetData sheetId="3615"/>
      <sheetData sheetId="3616"/>
      <sheetData sheetId="3617"/>
      <sheetData sheetId="3618"/>
      <sheetData sheetId="3619"/>
      <sheetData sheetId="3620"/>
      <sheetData sheetId="3621"/>
      <sheetData sheetId="3622"/>
      <sheetData sheetId="3623"/>
      <sheetData sheetId="3624"/>
      <sheetData sheetId="3625"/>
      <sheetData sheetId="3626"/>
      <sheetData sheetId="3627"/>
      <sheetData sheetId="3628"/>
      <sheetData sheetId="3629"/>
      <sheetData sheetId="3630"/>
      <sheetData sheetId="3631"/>
      <sheetData sheetId="3632"/>
      <sheetData sheetId="3633"/>
      <sheetData sheetId="3634"/>
      <sheetData sheetId="3635"/>
      <sheetData sheetId="3636"/>
      <sheetData sheetId="3637"/>
      <sheetData sheetId="3638"/>
      <sheetData sheetId="3639"/>
      <sheetData sheetId="3640"/>
      <sheetData sheetId="3641"/>
      <sheetData sheetId="3642"/>
      <sheetData sheetId="3643"/>
      <sheetData sheetId="3644"/>
      <sheetData sheetId="3645"/>
      <sheetData sheetId="3646"/>
      <sheetData sheetId="3647"/>
      <sheetData sheetId="3648"/>
      <sheetData sheetId="3649"/>
      <sheetData sheetId="3650"/>
      <sheetData sheetId="3651"/>
      <sheetData sheetId="3652"/>
      <sheetData sheetId="3653"/>
      <sheetData sheetId="3654"/>
      <sheetData sheetId="3655"/>
      <sheetData sheetId="3656"/>
      <sheetData sheetId="3657"/>
      <sheetData sheetId="3658"/>
      <sheetData sheetId="3659"/>
      <sheetData sheetId="3660"/>
      <sheetData sheetId="3661"/>
      <sheetData sheetId="3662"/>
      <sheetData sheetId="3663"/>
      <sheetData sheetId="3664"/>
      <sheetData sheetId="3665"/>
      <sheetData sheetId="3666"/>
      <sheetData sheetId="3667"/>
      <sheetData sheetId="3668"/>
      <sheetData sheetId="3669"/>
      <sheetData sheetId="3670"/>
      <sheetData sheetId="3671"/>
      <sheetData sheetId="3672"/>
      <sheetData sheetId="3673"/>
      <sheetData sheetId="3674"/>
      <sheetData sheetId="3675"/>
      <sheetData sheetId="3676"/>
      <sheetData sheetId="3677"/>
      <sheetData sheetId="3678"/>
      <sheetData sheetId="3679"/>
      <sheetData sheetId="3680"/>
      <sheetData sheetId="3681"/>
      <sheetData sheetId="3682"/>
      <sheetData sheetId="3683"/>
      <sheetData sheetId="3684"/>
      <sheetData sheetId="3685"/>
      <sheetData sheetId="3686"/>
      <sheetData sheetId="3687"/>
      <sheetData sheetId="3688"/>
      <sheetData sheetId="3689"/>
      <sheetData sheetId="3690"/>
      <sheetData sheetId="3691"/>
      <sheetData sheetId="3692"/>
      <sheetData sheetId="3693"/>
      <sheetData sheetId="3694"/>
      <sheetData sheetId="3695"/>
      <sheetData sheetId="3696"/>
      <sheetData sheetId="3697"/>
      <sheetData sheetId="3698"/>
      <sheetData sheetId="3699"/>
      <sheetData sheetId="3700"/>
      <sheetData sheetId="3701"/>
      <sheetData sheetId="3702"/>
      <sheetData sheetId="3703"/>
      <sheetData sheetId="3704"/>
      <sheetData sheetId="3705"/>
      <sheetData sheetId="3706"/>
      <sheetData sheetId="3707"/>
      <sheetData sheetId="3708"/>
      <sheetData sheetId="3709"/>
      <sheetData sheetId="3710"/>
      <sheetData sheetId="3711"/>
      <sheetData sheetId="3712"/>
      <sheetData sheetId="3713"/>
      <sheetData sheetId="3714"/>
      <sheetData sheetId="3715"/>
      <sheetData sheetId="3716"/>
      <sheetData sheetId="3717"/>
      <sheetData sheetId="3718"/>
      <sheetData sheetId="3719"/>
      <sheetData sheetId="3720"/>
      <sheetData sheetId="3721"/>
      <sheetData sheetId="3722"/>
      <sheetData sheetId="3723"/>
      <sheetData sheetId="3724"/>
      <sheetData sheetId="3725"/>
      <sheetData sheetId="3726"/>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row r="22">
          <cell r="D22" t="str">
            <v>VALOR</v>
          </cell>
        </row>
      </sheetData>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row r="1">
          <cell r="A1" t="str">
            <v>242901300011</v>
          </cell>
        </row>
      </sheetData>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sheetData sheetId="4281"/>
      <sheetData sheetId="4282"/>
      <sheetData sheetId="4283"/>
      <sheetData sheetId="4284"/>
      <sheetData sheetId="4285"/>
      <sheetData sheetId="4286"/>
      <sheetData sheetId="4287"/>
      <sheetData sheetId="4288"/>
      <sheetData sheetId="4289"/>
      <sheetData sheetId="4290"/>
      <sheetData sheetId="4291"/>
      <sheetData sheetId="4292"/>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row r="1">
          <cell r="A1" t="str">
            <v>OXFORD UNIVERSITY PRESS INDIAN BRANCH</v>
          </cell>
        </row>
      </sheetData>
      <sheetData sheetId="4474">
        <row r="1">
          <cell r="A1" t="str">
            <v>OXFORD UNIVERSITY PRESS INDIAN BRANCH</v>
          </cell>
        </row>
      </sheetData>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sheetData sheetId="4632"/>
      <sheetData sheetId="4633"/>
      <sheetData sheetId="4634"/>
      <sheetData sheetId="4635"/>
      <sheetData sheetId="4636"/>
      <sheetData sheetId="4637"/>
      <sheetData sheetId="4638"/>
      <sheetData sheetId="4639"/>
      <sheetData sheetId="4640"/>
      <sheetData sheetId="464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sheetData sheetId="4657"/>
      <sheetData sheetId="4658"/>
      <sheetData sheetId="4659"/>
      <sheetData sheetId="4660"/>
      <sheetData sheetId="4661"/>
      <sheetData sheetId="4662"/>
      <sheetData sheetId="4663"/>
      <sheetData sheetId="4664"/>
      <sheetData sheetId="4665"/>
      <sheetData sheetId="4666"/>
      <sheetData sheetId="4667"/>
      <sheetData sheetId="4668"/>
      <sheetData sheetId="4669"/>
      <sheetData sheetId="4670"/>
      <sheetData sheetId="4671"/>
      <sheetData sheetId="4672"/>
      <sheetData sheetId="4673"/>
      <sheetData sheetId="4674"/>
      <sheetData sheetId="4675"/>
      <sheetData sheetId="4676"/>
      <sheetData sheetId="4677"/>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sheetData sheetId="4729"/>
      <sheetData sheetId="4730"/>
      <sheetData sheetId="4731"/>
      <sheetData sheetId="4732"/>
      <sheetData sheetId="4733"/>
      <sheetData sheetId="4734"/>
      <sheetData sheetId="4735"/>
      <sheetData sheetId="4736"/>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sheetData sheetId="4752"/>
      <sheetData sheetId="4753"/>
      <sheetData sheetId="4754"/>
      <sheetData sheetId="4755"/>
      <sheetData sheetId="4756"/>
      <sheetData sheetId="4757"/>
      <sheetData sheetId="4758"/>
      <sheetData sheetId="4759"/>
      <sheetData sheetId="4760"/>
      <sheetData sheetId="4761"/>
      <sheetData sheetId="4762"/>
      <sheetData sheetId="4763"/>
      <sheetData sheetId="4764"/>
      <sheetData sheetId="4765"/>
      <sheetData sheetId="4766"/>
      <sheetData sheetId="4767"/>
      <sheetData sheetId="4768"/>
      <sheetData sheetId="4769"/>
      <sheetData sheetId="4770"/>
      <sheetData sheetId="477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sheetData sheetId="4893"/>
      <sheetData sheetId="4894"/>
      <sheetData sheetId="4895"/>
      <sheetData sheetId="4896"/>
      <sheetData sheetId="4897"/>
      <sheetData sheetId="4898"/>
      <sheetData sheetId="4899"/>
      <sheetData sheetId="4900"/>
      <sheetData sheetId="4901"/>
      <sheetData sheetId="4902"/>
      <sheetData sheetId="4903"/>
      <sheetData sheetId="4904"/>
      <sheetData sheetId="4905"/>
      <sheetData sheetId="4906"/>
      <sheetData sheetId="4907"/>
      <sheetData sheetId="4908"/>
      <sheetData sheetId="4909"/>
      <sheetData sheetId="4910"/>
      <sheetData sheetId="4911"/>
      <sheetData sheetId="4912"/>
      <sheetData sheetId="4913"/>
      <sheetData sheetId="4914"/>
      <sheetData sheetId="4915"/>
      <sheetData sheetId="4916"/>
      <sheetData sheetId="4917"/>
      <sheetData sheetId="4918"/>
      <sheetData sheetId="4919"/>
      <sheetData sheetId="4920"/>
      <sheetData sheetId="4921"/>
      <sheetData sheetId="4922"/>
      <sheetData sheetId="4923"/>
      <sheetData sheetId="4924"/>
      <sheetData sheetId="4925"/>
      <sheetData sheetId="4926"/>
      <sheetData sheetId="4927"/>
      <sheetData sheetId="4928"/>
      <sheetData sheetId="4929"/>
      <sheetData sheetId="4930"/>
      <sheetData sheetId="4931"/>
      <sheetData sheetId="4932"/>
      <sheetData sheetId="4933"/>
      <sheetData sheetId="4934"/>
      <sheetData sheetId="4935"/>
      <sheetData sheetId="4936"/>
      <sheetData sheetId="4937"/>
      <sheetData sheetId="4938"/>
      <sheetData sheetId="4939"/>
      <sheetData sheetId="4940"/>
      <sheetData sheetId="4941"/>
      <sheetData sheetId="4942"/>
      <sheetData sheetId="4943"/>
      <sheetData sheetId="4944"/>
      <sheetData sheetId="4945"/>
      <sheetData sheetId="4946"/>
      <sheetData sheetId="4947"/>
      <sheetData sheetId="4948"/>
      <sheetData sheetId="4949"/>
      <sheetData sheetId="4950"/>
      <sheetData sheetId="4951"/>
      <sheetData sheetId="4952"/>
      <sheetData sheetId="4953"/>
      <sheetData sheetId="4954"/>
      <sheetData sheetId="4955"/>
      <sheetData sheetId="4956"/>
      <sheetData sheetId="4957"/>
      <sheetData sheetId="4958"/>
      <sheetData sheetId="4959"/>
      <sheetData sheetId="4960"/>
      <sheetData sheetId="4961"/>
      <sheetData sheetId="4962"/>
      <sheetData sheetId="4963"/>
      <sheetData sheetId="4964"/>
      <sheetData sheetId="4965"/>
      <sheetData sheetId="4966"/>
      <sheetData sheetId="4967"/>
      <sheetData sheetId="4968"/>
      <sheetData sheetId="4969"/>
      <sheetData sheetId="4970"/>
      <sheetData sheetId="4971"/>
      <sheetData sheetId="4972"/>
      <sheetData sheetId="4973"/>
      <sheetData sheetId="4974"/>
      <sheetData sheetId="4975"/>
      <sheetData sheetId="4976"/>
      <sheetData sheetId="4977"/>
      <sheetData sheetId="4978"/>
      <sheetData sheetId="4979"/>
      <sheetData sheetId="4980"/>
      <sheetData sheetId="4981"/>
      <sheetData sheetId="4982"/>
      <sheetData sheetId="4983"/>
      <sheetData sheetId="4984"/>
      <sheetData sheetId="4985"/>
      <sheetData sheetId="4986"/>
      <sheetData sheetId="4987"/>
      <sheetData sheetId="4988"/>
      <sheetData sheetId="4989"/>
      <sheetData sheetId="4990"/>
      <sheetData sheetId="4991"/>
      <sheetData sheetId="4992"/>
      <sheetData sheetId="4993"/>
      <sheetData sheetId="4994"/>
      <sheetData sheetId="4995"/>
      <sheetData sheetId="4996"/>
      <sheetData sheetId="4997"/>
      <sheetData sheetId="4998"/>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row r="22">
          <cell r="D22" t="str">
            <v>VALOR</v>
          </cell>
        </row>
      </sheetData>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sheetData sheetId="5070"/>
      <sheetData sheetId="5071"/>
      <sheetData sheetId="5072"/>
      <sheetData sheetId="5073"/>
      <sheetData sheetId="5074"/>
      <sheetData sheetId="5075"/>
      <sheetData sheetId="5076"/>
      <sheetData sheetId="5077"/>
      <sheetData sheetId="5078"/>
      <sheetData sheetId="5079"/>
      <sheetData sheetId="5080"/>
      <sheetData sheetId="5081"/>
      <sheetData sheetId="5082"/>
      <sheetData sheetId="5083"/>
      <sheetData sheetId="5084"/>
      <sheetData sheetId="5085"/>
      <sheetData sheetId="5086"/>
      <sheetData sheetId="5087"/>
      <sheetData sheetId="5088" refreshError="1"/>
      <sheetData sheetId="5089" refreshError="1"/>
      <sheetData sheetId="5090" refreshError="1"/>
      <sheetData sheetId="5091" refreshError="1"/>
      <sheetData sheetId="5092"/>
      <sheetData sheetId="5093"/>
      <sheetData sheetId="5094"/>
      <sheetData sheetId="5095"/>
      <sheetData sheetId="5096"/>
      <sheetData sheetId="5097"/>
      <sheetData sheetId="5098" refreshError="1"/>
      <sheetData sheetId="5099" refreshError="1"/>
      <sheetData sheetId="5100" refreshError="1"/>
      <sheetData sheetId="5101" refreshError="1"/>
      <sheetData sheetId="5102" refreshError="1"/>
      <sheetData sheetId="5103" refreshError="1"/>
      <sheetData sheetId="5104" refreshError="1"/>
      <sheetData sheetId="5105"/>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efreshError="1"/>
      <sheetData sheetId="5122" refreshError="1"/>
      <sheetData sheetId="5123" refreshError="1"/>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sheetData sheetId="5135" refreshError="1"/>
      <sheetData sheetId="5136" refreshError="1"/>
      <sheetData sheetId="5137" refreshError="1"/>
      <sheetData sheetId="5138" refreshError="1"/>
      <sheetData sheetId="5139" refreshError="1"/>
      <sheetData sheetId="5140" refreshError="1"/>
      <sheetData sheetId="5141" refreshError="1"/>
      <sheetData sheetId="5142" refreshError="1"/>
      <sheetData sheetId="5143" refreshError="1"/>
      <sheetData sheetId="5144" refreshError="1"/>
      <sheetData sheetId="5145" refreshError="1"/>
      <sheetData sheetId="5146" refreshError="1"/>
      <sheetData sheetId="5147" refreshError="1"/>
      <sheetData sheetId="5148" refreshError="1"/>
      <sheetData sheetId="5149" refreshError="1"/>
      <sheetData sheetId="5150" refreshError="1"/>
      <sheetData sheetId="5151" refreshError="1"/>
      <sheetData sheetId="5152" refreshError="1"/>
      <sheetData sheetId="5153" refreshError="1"/>
      <sheetData sheetId="5154" refreshError="1"/>
      <sheetData sheetId="5155" refreshError="1"/>
      <sheetData sheetId="5156" refreshError="1"/>
      <sheetData sheetId="5157" refreshError="1"/>
      <sheetData sheetId="5158" refreshError="1"/>
      <sheetData sheetId="5159" refreshError="1"/>
      <sheetData sheetId="5160" refreshError="1"/>
      <sheetData sheetId="5161" refreshError="1"/>
      <sheetData sheetId="5162" refreshError="1"/>
      <sheetData sheetId="5163" refreshError="1"/>
      <sheetData sheetId="5164" refreshError="1"/>
      <sheetData sheetId="5165" refreshError="1"/>
      <sheetData sheetId="5166" refreshError="1"/>
      <sheetData sheetId="5167" refreshError="1"/>
      <sheetData sheetId="5168" refreshError="1"/>
      <sheetData sheetId="5169" refreshError="1"/>
      <sheetData sheetId="5170" refreshError="1"/>
      <sheetData sheetId="5171" refreshError="1"/>
      <sheetData sheetId="5172" refreshError="1"/>
      <sheetData sheetId="5173" refreshError="1"/>
      <sheetData sheetId="5174" refreshError="1"/>
      <sheetData sheetId="5175" refreshError="1"/>
      <sheetData sheetId="5176" refreshError="1"/>
      <sheetData sheetId="5177" refreshError="1"/>
      <sheetData sheetId="5178" refreshError="1"/>
      <sheetData sheetId="5179" refreshError="1"/>
      <sheetData sheetId="5180" refreshError="1"/>
      <sheetData sheetId="5181" refreshError="1"/>
      <sheetData sheetId="5182" refreshError="1"/>
      <sheetData sheetId="5183" refreshError="1"/>
      <sheetData sheetId="5184" refreshError="1"/>
      <sheetData sheetId="5185" refreshError="1"/>
      <sheetData sheetId="5186" refreshError="1"/>
      <sheetData sheetId="5187" refreshError="1"/>
      <sheetData sheetId="5188" refreshError="1"/>
      <sheetData sheetId="5189" refreshError="1"/>
      <sheetData sheetId="5190" refreshError="1"/>
      <sheetData sheetId="5191" refreshError="1"/>
      <sheetData sheetId="5192" refreshError="1"/>
      <sheetData sheetId="5193" refreshError="1"/>
      <sheetData sheetId="5194" refreshError="1"/>
      <sheetData sheetId="5195" refreshError="1"/>
      <sheetData sheetId="5196" refreshError="1"/>
      <sheetData sheetId="5197" refreshError="1"/>
      <sheetData sheetId="5198" refreshError="1"/>
      <sheetData sheetId="5199" refreshError="1"/>
      <sheetData sheetId="5200" refreshError="1"/>
      <sheetData sheetId="5201" refreshError="1"/>
      <sheetData sheetId="5202" refreshError="1"/>
      <sheetData sheetId="5203" refreshError="1"/>
      <sheetData sheetId="5204" refreshError="1"/>
      <sheetData sheetId="5205" refreshError="1"/>
      <sheetData sheetId="5206" refreshError="1"/>
      <sheetData sheetId="5207" refreshError="1"/>
      <sheetData sheetId="5208" refreshError="1"/>
      <sheetData sheetId="5209" refreshError="1"/>
      <sheetData sheetId="5210" refreshError="1"/>
      <sheetData sheetId="5211" refreshError="1"/>
      <sheetData sheetId="5212" refreshError="1"/>
      <sheetData sheetId="5213" refreshError="1"/>
      <sheetData sheetId="5214" refreshError="1"/>
      <sheetData sheetId="5215" refreshError="1"/>
      <sheetData sheetId="5216" refreshError="1"/>
      <sheetData sheetId="5217" refreshError="1"/>
      <sheetData sheetId="5218" refreshError="1"/>
      <sheetData sheetId="5219" refreshError="1"/>
      <sheetData sheetId="5220" refreshError="1"/>
      <sheetData sheetId="5221" refreshError="1"/>
      <sheetData sheetId="5222" refreshError="1"/>
      <sheetData sheetId="5223" refreshError="1"/>
      <sheetData sheetId="5224" refreshError="1"/>
      <sheetData sheetId="5225" refreshError="1"/>
      <sheetData sheetId="5226" refreshError="1"/>
      <sheetData sheetId="5227" refreshError="1"/>
      <sheetData sheetId="5228" refreshError="1"/>
      <sheetData sheetId="5229" refreshError="1"/>
      <sheetData sheetId="5230" refreshError="1"/>
      <sheetData sheetId="5231" refreshError="1"/>
      <sheetData sheetId="5232" refreshError="1"/>
      <sheetData sheetId="5233" refreshError="1"/>
      <sheetData sheetId="5234" refreshError="1"/>
      <sheetData sheetId="5235" refreshError="1"/>
      <sheetData sheetId="5236" refreshError="1"/>
      <sheetData sheetId="5237" refreshError="1"/>
      <sheetData sheetId="5238" refreshError="1"/>
      <sheetData sheetId="5239" refreshError="1"/>
      <sheetData sheetId="5240" refreshError="1"/>
      <sheetData sheetId="5241" refreshError="1"/>
      <sheetData sheetId="5242" refreshError="1"/>
      <sheetData sheetId="5243" refreshError="1"/>
      <sheetData sheetId="5244" refreshError="1"/>
      <sheetData sheetId="5245" refreshError="1"/>
      <sheetData sheetId="5246" refreshError="1"/>
      <sheetData sheetId="5247" refreshError="1"/>
      <sheetData sheetId="5248" refreshError="1"/>
      <sheetData sheetId="5249" refreshError="1"/>
      <sheetData sheetId="5250" refreshError="1"/>
      <sheetData sheetId="5251" refreshError="1"/>
      <sheetData sheetId="5252" refreshError="1"/>
      <sheetData sheetId="5253" refreshError="1"/>
      <sheetData sheetId="5254" refreshError="1"/>
      <sheetData sheetId="5255" refreshError="1"/>
      <sheetData sheetId="5256" refreshError="1"/>
      <sheetData sheetId="5257" refreshError="1"/>
      <sheetData sheetId="5258" refreshError="1"/>
      <sheetData sheetId="5259" refreshError="1"/>
      <sheetData sheetId="5260" refreshError="1"/>
      <sheetData sheetId="5261" refreshError="1"/>
      <sheetData sheetId="5262" refreshError="1"/>
      <sheetData sheetId="5263" refreshError="1"/>
      <sheetData sheetId="5264" refreshError="1"/>
      <sheetData sheetId="5265" refreshError="1"/>
      <sheetData sheetId="5266" refreshError="1"/>
      <sheetData sheetId="5267" refreshError="1"/>
      <sheetData sheetId="5268" refreshError="1"/>
      <sheetData sheetId="5269" refreshError="1"/>
      <sheetData sheetId="5270" refreshError="1"/>
      <sheetData sheetId="5271" refreshError="1"/>
      <sheetData sheetId="5272" refreshError="1"/>
      <sheetData sheetId="5273" refreshError="1"/>
      <sheetData sheetId="5274" refreshError="1"/>
      <sheetData sheetId="5275" refreshError="1"/>
      <sheetData sheetId="5276" refreshError="1"/>
      <sheetData sheetId="5277" refreshError="1"/>
      <sheetData sheetId="5278" refreshError="1"/>
      <sheetData sheetId="5279" refreshError="1"/>
      <sheetData sheetId="5280" refreshError="1"/>
      <sheetData sheetId="5281" refreshError="1"/>
      <sheetData sheetId="5282" refreshError="1"/>
      <sheetData sheetId="5283" refreshError="1"/>
      <sheetData sheetId="5284" refreshError="1"/>
      <sheetData sheetId="5285" refreshError="1"/>
      <sheetData sheetId="5286" refreshError="1"/>
      <sheetData sheetId="5287" refreshError="1"/>
      <sheetData sheetId="5288" refreshError="1"/>
      <sheetData sheetId="5289" refreshError="1"/>
      <sheetData sheetId="5290" refreshError="1"/>
      <sheetData sheetId="5291" refreshError="1"/>
      <sheetData sheetId="5292" refreshError="1"/>
      <sheetData sheetId="5293" refreshError="1"/>
      <sheetData sheetId="5294" refreshError="1"/>
      <sheetData sheetId="5295" refreshError="1"/>
      <sheetData sheetId="5296" refreshError="1"/>
      <sheetData sheetId="5297" refreshError="1"/>
      <sheetData sheetId="5298" refreshError="1"/>
      <sheetData sheetId="5299" refreshError="1"/>
      <sheetData sheetId="5300" refreshError="1"/>
      <sheetData sheetId="5301" refreshError="1"/>
      <sheetData sheetId="5302" refreshError="1"/>
      <sheetData sheetId="5303" refreshError="1"/>
      <sheetData sheetId="5304" refreshError="1"/>
      <sheetData sheetId="5305" refreshError="1"/>
      <sheetData sheetId="5306" refreshError="1"/>
      <sheetData sheetId="5307" refreshError="1"/>
      <sheetData sheetId="5308" refreshError="1"/>
      <sheetData sheetId="5309" refreshError="1"/>
      <sheetData sheetId="5310" refreshError="1"/>
      <sheetData sheetId="5311" refreshError="1"/>
      <sheetData sheetId="5312" refreshError="1"/>
      <sheetData sheetId="5313" refreshError="1"/>
      <sheetData sheetId="5314" refreshError="1"/>
      <sheetData sheetId="5315" refreshError="1"/>
      <sheetData sheetId="5316" refreshError="1"/>
      <sheetData sheetId="5317" refreshError="1"/>
      <sheetData sheetId="5318" refreshError="1"/>
      <sheetData sheetId="5319" refreshError="1"/>
      <sheetData sheetId="5320" refreshError="1"/>
      <sheetData sheetId="5321" refreshError="1"/>
      <sheetData sheetId="5322" refreshError="1"/>
      <sheetData sheetId="5323" refreshError="1"/>
      <sheetData sheetId="5324" refreshError="1"/>
      <sheetData sheetId="5325" refreshError="1"/>
      <sheetData sheetId="5326" refreshError="1"/>
      <sheetData sheetId="5327" refreshError="1"/>
      <sheetData sheetId="5328" refreshError="1"/>
      <sheetData sheetId="5329" refreshError="1"/>
      <sheetData sheetId="5330" refreshError="1"/>
      <sheetData sheetId="5331" refreshError="1"/>
      <sheetData sheetId="5332" refreshError="1"/>
      <sheetData sheetId="5333" refreshError="1"/>
      <sheetData sheetId="5334" refreshError="1"/>
      <sheetData sheetId="5335" refreshError="1"/>
      <sheetData sheetId="5336" refreshError="1"/>
      <sheetData sheetId="5337" refreshError="1"/>
      <sheetData sheetId="5338" refreshError="1"/>
      <sheetData sheetId="5339" refreshError="1"/>
      <sheetData sheetId="5340" refreshError="1"/>
      <sheetData sheetId="5341" refreshError="1"/>
      <sheetData sheetId="5342" refreshError="1"/>
      <sheetData sheetId="5343" refreshError="1"/>
      <sheetData sheetId="5344" refreshError="1"/>
      <sheetData sheetId="5345" refreshError="1"/>
      <sheetData sheetId="5346" refreshError="1"/>
      <sheetData sheetId="5347" refreshError="1"/>
      <sheetData sheetId="5348" refreshError="1"/>
      <sheetData sheetId="5349" refreshError="1"/>
      <sheetData sheetId="5350" refreshError="1"/>
      <sheetData sheetId="5351" refreshError="1"/>
      <sheetData sheetId="5352" refreshError="1"/>
      <sheetData sheetId="5353" refreshError="1"/>
      <sheetData sheetId="5354" refreshError="1"/>
      <sheetData sheetId="5355" refreshError="1"/>
      <sheetData sheetId="5356" refreshError="1"/>
      <sheetData sheetId="5357" refreshError="1"/>
      <sheetData sheetId="5358" refreshError="1"/>
      <sheetData sheetId="5359" refreshError="1"/>
      <sheetData sheetId="5360" refreshError="1"/>
      <sheetData sheetId="5361" refreshError="1"/>
      <sheetData sheetId="5362" refreshError="1"/>
      <sheetData sheetId="5363" refreshError="1"/>
      <sheetData sheetId="5364" refreshError="1"/>
      <sheetData sheetId="5365" refreshError="1"/>
      <sheetData sheetId="5366" refreshError="1"/>
      <sheetData sheetId="5367" refreshError="1"/>
      <sheetData sheetId="5368" refreshError="1"/>
      <sheetData sheetId="5369" refreshError="1"/>
      <sheetData sheetId="5370" refreshError="1"/>
      <sheetData sheetId="5371" refreshError="1"/>
      <sheetData sheetId="5372" refreshError="1"/>
      <sheetData sheetId="5373" refreshError="1"/>
      <sheetData sheetId="5374" refreshError="1"/>
      <sheetData sheetId="5375" refreshError="1"/>
      <sheetData sheetId="5376" refreshError="1"/>
      <sheetData sheetId="5377" refreshError="1"/>
      <sheetData sheetId="5378" refreshError="1"/>
      <sheetData sheetId="5379" refreshError="1"/>
      <sheetData sheetId="5380" refreshError="1"/>
      <sheetData sheetId="5381" refreshError="1"/>
      <sheetData sheetId="5382" refreshError="1"/>
      <sheetData sheetId="5383" refreshError="1"/>
      <sheetData sheetId="5384" refreshError="1"/>
      <sheetData sheetId="5385" refreshError="1"/>
      <sheetData sheetId="5386" refreshError="1"/>
      <sheetData sheetId="5387" refreshError="1"/>
      <sheetData sheetId="5388" refreshError="1"/>
      <sheetData sheetId="5389" refreshError="1"/>
      <sheetData sheetId="5390" refreshError="1"/>
      <sheetData sheetId="5391" refreshError="1"/>
      <sheetData sheetId="5392" refreshError="1"/>
      <sheetData sheetId="5393" refreshError="1"/>
      <sheetData sheetId="5394" refreshError="1"/>
      <sheetData sheetId="5395" refreshError="1"/>
      <sheetData sheetId="5396" refreshError="1"/>
      <sheetData sheetId="5397" refreshError="1"/>
      <sheetData sheetId="5398" refreshError="1"/>
      <sheetData sheetId="5399" refreshError="1"/>
      <sheetData sheetId="5400" refreshError="1"/>
      <sheetData sheetId="5401" refreshError="1"/>
      <sheetData sheetId="5402" refreshError="1"/>
      <sheetData sheetId="5403" refreshError="1"/>
      <sheetData sheetId="5404" refreshError="1"/>
      <sheetData sheetId="5405" refreshError="1"/>
      <sheetData sheetId="5406" refreshError="1"/>
      <sheetData sheetId="5407" refreshError="1"/>
      <sheetData sheetId="5408" refreshError="1"/>
      <sheetData sheetId="5409" refreshError="1"/>
      <sheetData sheetId="5410" refreshError="1"/>
      <sheetData sheetId="5411" refreshError="1"/>
      <sheetData sheetId="5412" refreshError="1"/>
      <sheetData sheetId="5413" refreshError="1"/>
      <sheetData sheetId="5414" refreshError="1"/>
      <sheetData sheetId="5415" refreshError="1"/>
      <sheetData sheetId="5416" refreshError="1"/>
      <sheetData sheetId="5417" refreshError="1"/>
      <sheetData sheetId="5418" refreshError="1"/>
      <sheetData sheetId="5419" refreshError="1"/>
      <sheetData sheetId="5420" refreshError="1"/>
      <sheetData sheetId="5421" refreshError="1"/>
      <sheetData sheetId="5422" refreshError="1"/>
      <sheetData sheetId="5423" refreshError="1"/>
      <sheetData sheetId="5424" refreshError="1"/>
      <sheetData sheetId="5425" refreshError="1"/>
      <sheetData sheetId="5426" refreshError="1"/>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sheetData sheetId="5441" refreshError="1"/>
      <sheetData sheetId="5442" refreshError="1"/>
      <sheetData sheetId="5443" refreshError="1"/>
      <sheetData sheetId="5444" refreshError="1"/>
      <sheetData sheetId="5445" refreshError="1"/>
      <sheetData sheetId="5446" refreshError="1"/>
      <sheetData sheetId="5447"/>
      <sheetData sheetId="5448"/>
      <sheetData sheetId="5449"/>
      <sheetData sheetId="5450"/>
      <sheetData sheetId="5451"/>
      <sheetData sheetId="5452"/>
      <sheetData sheetId="5453"/>
      <sheetData sheetId="5454"/>
      <sheetData sheetId="5455"/>
      <sheetData sheetId="5456"/>
      <sheetData sheetId="5457"/>
      <sheetData sheetId="5458"/>
      <sheetData sheetId="5459"/>
      <sheetData sheetId="5460"/>
      <sheetData sheetId="5461"/>
      <sheetData sheetId="5462"/>
      <sheetData sheetId="5463"/>
      <sheetData sheetId="5464"/>
      <sheetData sheetId="5465"/>
      <sheetData sheetId="5466"/>
      <sheetData sheetId="5467"/>
      <sheetData sheetId="5468"/>
      <sheetData sheetId="5469"/>
      <sheetData sheetId="5470"/>
      <sheetData sheetId="5471"/>
      <sheetData sheetId="5472"/>
      <sheetData sheetId="5473"/>
      <sheetData sheetId="5474"/>
      <sheetData sheetId="5475"/>
      <sheetData sheetId="5476"/>
      <sheetData sheetId="5477"/>
      <sheetData sheetId="5478"/>
      <sheetData sheetId="5479"/>
      <sheetData sheetId="5480"/>
      <sheetData sheetId="5481"/>
      <sheetData sheetId="5482"/>
      <sheetData sheetId="5483"/>
      <sheetData sheetId="5484"/>
      <sheetData sheetId="5485"/>
      <sheetData sheetId="5486"/>
      <sheetData sheetId="5487"/>
      <sheetData sheetId="5488"/>
      <sheetData sheetId="5489"/>
      <sheetData sheetId="5490"/>
      <sheetData sheetId="5491"/>
      <sheetData sheetId="5492"/>
      <sheetData sheetId="5493"/>
      <sheetData sheetId="5494"/>
      <sheetData sheetId="5495"/>
      <sheetData sheetId="5496"/>
      <sheetData sheetId="5497"/>
      <sheetData sheetId="5498"/>
      <sheetData sheetId="5499"/>
      <sheetData sheetId="5500"/>
      <sheetData sheetId="5501"/>
      <sheetData sheetId="5502"/>
      <sheetData sheetId="5503"/>
      <sheetData sheetId="5504"/>
      <sheetData sheetId="5505"/>
      <sheetData sheetId="5506"/>
      <sheetData sheetId="5507"/>
      <sheetData sheetId="5508"/>
      <sheetData sheetId="5509"/>
      <sheetData sheetId="5510"/>
      <sheetData sheetId="5511"/>
      <sheetData sheetId="5512"/>
      <sheetData sheetId="5513"/>
      <sheetData sheetId="5514"/>
      <sheetData sheetId="5515"/>
      <sheetData sheetId="5516"/>
      <sheetData sheetId="5517"/>
      <sheetData sheetId="5518"/>
      <sheetData sheetId="5519"/>
      <sheetData sheetId="5520"/>
      <sheetData sheetId="5521"/>
      <sheetData sheetId="5522"/>
      <sheetData sheetId="5523"/>
      <sheetData sheetId="5524"/>
      <sheetData sheetId="5525"/>
      <sheetData sheetId="5526"/>
      <sheetData sheetId="5527"/>
      <sheetData sheetId="5528"/>
      <sheetData sheetId="5529"/>
      <sheetData sheetId="5530"/>
      <sheetData sheetId="5531"/>
      <sheetData sheetId="5532"/>
      <sheetData sheetId="5533"/>
      <sheetData sheetId="5534"/>
      <sheetData sheetId="5535"/>
      <sheetData sheetId="5536"/>
      <sheetData sheetId="5537"/>
      <sheetData sheetId="5538"/>
      <sheetData sheetId="5539"/>
      <sheetData sheetId="5540"/>
      <sheetData sheetId="5541"/>
      <sheetData sheetId="5542"/>
      <sheetData sheetId="5543"/>
      <sheetData sheetId="5544"/>
      <sheetData sheetId="5545"/>
      <sheetData sheetId="5546"/>
      <sheetData sheetId="5547"/>
      <sheetData sheetId="5548"/>
      <sheetData sheetId="5549"/>
      <sheetData sheetId="5550"/>
      <sheetData sheetId="5551"/>
      <sheetData sheetId="5552"/>
      <sheetData sheetId="5553"/>
      <sheetData sheetId="5554"/>
      <sheetData sheetId="5555"/>
      <sheetData sheetId="5556"/>
      <sheetData sheetId="5557"/>
      <sheetData sheetId="5558"/>
      <sheetData sheetId="5559"/>
      <sheetData sheetId="5560"/>
      <sheetData sheetId="5561"/>
      <sheetData sheetId="5562"/>
      <sheetData sheetId="5563"/>
      <sheetData sheetId="5564"/>
      <sheetData sheetId="5565"/>
      <sheetData sheetId="5566"/>
      <sheetData sheetId="5567"/>
      <sheetData sheetId="5568"/>
      <sheetData sheetId="5569" refreshError="1"/>
      <sheetData sheetId="5570" refreshError="1"/>
      <sheetData sheetId="5571"/>
      <sheetData sheetId="5572"/>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refreshError="1"/>
      <sheetData sheetId="5582" refreshError="1"/>
      <sheetData sheetId="5583" refreshError="1"/>
      <sheetData sheetId="5584" refreshError="1"/>
      <sheetData sheetId="5585"/>
      <sheetData sheetId="5586"/>
      <sheetData sheetId="5587"/>
      <sheetData sheetId="5588" refreshError="1"/>
      <sheetData sheetId="5589" refreshError="1"/>
      <sheetData sheetId="5590" refreshError="1"/>
      <sheetData sheetId="5591"/>
      <sheetData sheetId="5592" refreshError="1"/>
      <sheetData sheetId="5593" refreshError="1"/>
      <sheetData sheetId="5594" refreshError="1"/>
      <sheetData sheetId="5595" refreshError="1"/>
      <sheetData sheetId="5596" refreshError="1"/>
      <sheetData sheetId="5597" refreshError="1"/>
      <sheetData sheetId="5598" refreshError="1"/>
      <sheetData sheetId="5599" refreshError="1"/>
      <sheetData sheetId="5600" refreshError="1"/>
      <sheetData sheetId="5601" refreshError="1"/>
      <sheetData sheetId="5602" refreshError="1"/>
      <sheetData sheetId="5603" refreshError="1"/>
      <sheetData sheetId="5604" refreshError="1"/>
      <sheetData sheetId="5605" refreshError="1"/>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refreshError="1"/>
      <sheetData sheetId="5616" refreshError="1"/>
      <sheetData sheetId="5617" refreshError="1"/>
      <sheetData sheetId="5618" refreshError="1"/>
      <sheetData sheetId="5619" refreshError="1"/>
      <sheetData sheetId="5620" refreshError="1"/>
      <sheetData sheetId="5621" refreshError="1"/>
      <sheetData sheetId="5622" refreshError="1"/>
      <sheetData sheetId="5623" refreshError="1"/>
      <sheetData sheetId="5624" refreshError="1"/>
      <sheetData sheetId="5625" refreshError="1"/>
      <sheetData sheetId="5626" refreshError="1"/>
      <sheetData sheetId="5627" refreshError="1"/>
      <sheetData sheetId="5628" refreshError="1"/>
      <sheetData sheetId="5629" refreshError="1"/>
      <sheetData sheetId="5630" refreshError="1"/>
      <sheetData sheetId="5631" refreshError="1"/>
      <sheetData sheetId="5632" refreshError="1"/>
      <sheetData sheetId="5633" refreshError="1"/>
      <sheetData sheetId="5634" refreshError="1"/>
      <sheetData sheetId="5635" refreshError="1"/>
      <sheetData sheetId="5636" refreshError="1"/>
      <sheetData sheetId="5637" refreshError="1"/>
      <sheetData sheetId="5638" refreshError="1"/>
      <sheetData sheetId="5639" refreshError="1"/>
      <sheetData sheetId="5640" refreshError="1"/>
      <sheetData sheetId="5641" refreshError="1"/>
      <sheetData sheetId="5642" refreshError="1"/>
      <sheetData sheetId="5643" refreshError="1"/>
      <sheetData sheetId="5644" refreshError="1"/>
      <sheetData sheetId="5645" refreshError="1"/>
      <sheetData sheetId="5646" refreshError="1"/>
      <sheetData sheetId="5647" refreshError="1"/>
      <sheetData sheetId="5648" refreshError="1"/>
      <sheetData sheetId="5649" refreshError="1"/>
      <sheetData sheetId="5650" refreshError="1"/>
      <sheetData sheetId="5651" refreshError="1"/>
      <sheetData sheetId="5652" refreshError="1"/>
      <sheetData sheetId="5653" refreshError="1"/>
      <sheetData sheetId="5654" refreshError="1"/>
      <sheetData sheetId="5655" refreshError="1"/>
      <sheetData sheetId="5656" refreshError="1"/>
      <sheetData sheetId="5657" refreshError="1"/>
      <sheetData sheetId="5658" refreshError="1"/>
      <sheetData sheetId="5659" refreshError="1"/>
      <sheetData sheetId="5660" refreshError="1"/>
      <sheetData sheetId="5661" refreshError="1"/>
      <sheetData sheetId="5662" refreshError="1"/>
      <sheetData sheetId="5663" refreshError="1"/>
      <sheetData sheetId="5664" refreshError="1"/>
      <sheetData sheetId="5665" refreshError="1"/>
      <sheetData sheetId="5666" refreshError="1"/>
      <sheetData sheetId="5667" refreshError="1"/>
      <sheetData sheetId="5668" refreshError="1"/>
      <sheetData sheetId="5669" refreshError="1"/>
      <sheetData sheetId="5670" refreshError="1"/>
      <sheetData sheetId="5671" refreshError="1"/>
      <sheetData sheetId="5672" refreshError="1"/>
      <sheetData sheetId="5673" refreshError="1"/>
      <sheetData sheetId="5674" refreshError="1"/>
      <sheetData sheetId="5675" refreshError="1"/>
      <sheetData sheetId="5676" refreshError="1"/>
      <sheetData sheetId="5677" refreshError="1"/>
      <sheetData sheetId="5678" refreshError="1"/>
      <sheetData sheetId="5679" refreshError="1"/>
      <sheetData sheetId="5680" refreshError="1"/>
      <sheetData sheetId="5681" refreshError="1"/>
      <sheetData sheetId="5682" refreshError="1"/>
      <sheetData sheetId="5683" refreshError="1"/>
      <sheetData sheetId="5684" refreshError="1"/>
      <sheetData sheetId="5685" refreshError="1"/>
      <sheetData sheetId="5686" refreshError="1"/>
      <sheetData sheetId="5687" refreshError="1"/>
      <sheetData sheetId="5688" refreshError="1"/>
      <sheetData sheetId="5689" refreshError="1"/>
      <sheetData sheetId="5690" refreshError="1"/>
      <sheetData sheetId="5691" refreshError="1"/>
      <sheetData sheetId="5692" refreshError="1"/>
      <sheetData sheetId="5693" refreshError="1"/>
      <sheetData sheetId="5694" refreshError="1"/>
      <sheetData sheetId="5695" refreshError="1"/>
      <sheetData sheetId="5696" refreshError="1"/>
      <sheetData sheetId="5697" refreshError="1"/>
      <sheetData sheetId="5698" refreshError="1"/>
      <sheetData sheetId="5699" refreshError="1"/>
      <sheetData sheetId="5700" refreshError="1"/>
      <sheetData sheetId="5701" refreshError="1"/>
      <sheetData sheetId="5702" refreshError="1"/>
      <sheetData sheetId="5703" refreshError="1"/>
      <sheetData sheetId="5704" refreshError="1"/>
      <sheetData sheetId="5705" refreshError="1"/>
      <sheetData sheetId="5706" refreshError="1"/>
      <sheetData sheetId="5707" refreshError="1"/>
      <sheetData sheetId="5708" refreshError="1"/>
      <sheetData sheetId="5709" refreshError="1"/>
      <sheetData sheetId="5710" refreshError="1"/>
      <sheetData sheetId="5711" refreshError="1"/>
      <sheetData sheetId="5712" refreshError="1"/>
      <sheetData sheetId="5713" refreshError="1"/>
      <sheetData sheetId="5714" refreshError="1"/>
      <sheetData sheetId="5715" refreshError="1"/>
      <sheetData sheetId="5716" refreshError="1"/>
      <sheetData sheetId="5717" refreshError="1"/>
      <sheetData sheetId="5718" refreshError="1"/>
      <sheetData sheetId="5719" refreshError="1"/>
      <sheetData sheetId="5720" refreshError="1"/>
      <sheetData sheetId="5721" refreshError="1"/>
      <sheetData sheetId="5722" refreshError="1"/>
      <sheetData sheetId="5723" refreshError="1"/>
      <sheetData sheetId="5724" refreshError="1"/>
      <sheetData sheetId="5725" refreshError="1"/>
      <sheetData sheetId="5726" refreshError="1"/>
      <sheetData sheetId="5727" refreshError="1"/>
      <sheetData sheetId="5728" refreshError="1"/>
      <sheetData sheetId="5729" refreshError="1"/>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efreshError="1"/>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sheetData sheetId="5786"/>
      <sheetData sheetId="5787"/>
      <sheetData sheetId="5788"/>
      <sheetData sheetId="5789"/>
      <sheetData sheetId="5790"/>
      <sheetData sheetId="5791"/>
      <sheetData sheetId="5792"/>
      <sheetData sheetId="5793"/>
      <sheetData sheetId="5794"/>
      <sheetData sheetId="5795"/>
      <sheetData sheetId="5796"/>
      <sheetData sheetId="5797"/>
      <sheetData sheetId="5798"/>
      <sheetData sheetId="5799"/>
      <sheetData sheetId="5800"/>
      <sheetData sheetId="5801"/>
      <sheetData sheetId="5802"/>
      <sheetData sheetId="5803"/>
      <sheetData sheetId="5804"/>
      <sheetData sheetId="5805"/>
      <sheetData sheetId="5806"/>
      <sheetData sheetId="5807"/>
      <sheetData sheetId="5808"/>
      <sheetData sheetId="5809" refreshError="1"/>
      <sheetData sheetId="5810" refreshError="1"/>
      <sheetData sheetId="5811"/>
      <sheetData sheetId="5812">
        <row r="3">
          <cell r="B3" t="str">
            <v>Property Owner:</v>
          </cell>
        </row>
      </sheetData>
      <sheetData sheetId="5813"/>
      <sheetData sheetId="5814" refreshError="1"/>
      <sheetData sheetId="5815">
        <row r="322">
          <cell r="C322" t="str">
            <v>Quality 1</v>
          </cell>
        </row>
      </sheetData>
      <sheetData sheetId="5816" refreshError="1"/>
      <sheetData sheetId="5817" refreshError="1"/>
      <sheetData sheetId="5818" refreshError="1"/>
      <sheetData sheetId="5819" refreshError="1"/>
      <sheetData sheetId="5820" refreshError="1"/>
      <sheetData sheetId="5821" refreshError="1"/>
      <sheetData sheetId="5822" refreshError="1"/>
      <sheetData sheetId="5823" refreshError="1"/>
      <sheetData sheetId="5824" refreshError="1"/>
      <sheetData sheetId="5825" refreshError="1"/>
      <sheetData sheetId="5826" refreshError="1"/>
      <sheetData sheetId="5827" refreshError="1"/>
      <sheetData sheetId="582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wareTaxoPres"/>
      <sheetName val="LOG"/>
      <sheetName val="MS Est vs Rpt"/>
      <sheetName val="Changes to Model"/>
      <sheetName val="Model_Template"/>
      <sheetName val="Quarterly"/>
      <sheetName val="Annual"/>
      <sheetName val="Balance Sheet"/>
      <sheetName val="Cash Flow"/>
      <sheetName val="mwareValPrintout"/>
      <sheetName val="Byetta"/>
      <sheetName val="Symlin"/>
      <sheetName val="DCF"/>
      <sheetName val="mwareDates"/>
      <sheetName val="__FDSCACHE__"/>
      <sheetName val="mwareSettings"/>
      <sheetName val="Summary"/>
      <sheetName val="NY UPLOAD shadow"/>
      <sheetName val="Speci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__FDSCACHE__"/>
      <sheetName val="MS Est vs Rpt"/>
      <sheetName val="Changes to Model "/>
      <sheetName val="Quarterly"/>
      <sheetName val="mwareTaxoPres"/>
      <sheetName val="Annual"/>
      <sheetName val="mwareValPrintout"/>
      <sheetName val="Balance Sheet"/>
      <sheetName val="MW-Cache"/>
      <sheetName val="Cash Flow"/>
      <sheetName val="Collaborative Rev"/>
      <sheetName val="scenarios "/>
      <sheetName val="HCV market"/>
      <sheetName val="DCF"/>
      <sheetName val="Lexiva"/>
      <sheetName val="Charts"/>
      <sheetName val="Marketing"/>
      <sheetName val="mwareSettings"/>
      <sheetName val="mwareDates"/>
      <sheetName val="mStartup"/>
      <sheetName val="NY UPLOAD shadow"/>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sheetData sheetId="11" refreshError="1"/>
      <sheetData sheetId="12"/>
      <sheetData sheetId="13" refreshError="1"/>
      <sheetData sheetId="14"/>
      <sheetData sheetId="15"/>
      <sheetData sheetId="16" refreshError="1"/>
      <sheetData sheetId="17"/>
      <sheetData sheetId="18" refreshError="1"/>
      <sheetData sheetId="19"/>
      <sheetData sheetId="20" refreshError="1"/>
      <sheetData sheetId="2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Quarterly - 2003"/>
      <sheetName val="Quarterly - 2004"/>
      <sheetName val="MS Est vs Rpt"/>
      <sheetName val="Annual"/>
      <sheetName val="Balance Sheet "/>
      <sheetName val="Cashflow"/>
      <sheetName val="Tarceva-US"/>
      <sheetName val="Tarceva-Europe"/>
      <sheetName val="Tarceva-Japan"/>
      <sheetName val="Changes to Model"/>
      <sheetName val="Pipeline Chart"/>
      <sheetName val="Tarceva Trials"/>
      <sheetName val="Milestones"/>
      <sheetName val="Snap"/>
      <sheetName val="NY UPLOAD shadow"/>
      <sheetName val="mStartup"/>
      <sheetName val="MainCode"/>
      <sheetName val="mwareTaxoPres"/>
      <sheetName val="LOG"/>
      <sheetName val="MS Est. Vs Actual"/>
      <sheetName val="Quarterly"/>
      <sheetName val="mwareValPrintout"/>
      <sheetName val="Model_Template"/>
      <sheetName val="DCF Valuation"/>
      <sheetName val="Int'l Epo Model"/>
      <sheetName val="US Epo Model"/>
      <sheetName val="CSFs"/>
      <sheetName val="US RA Model"/>
      <sheetName val="Figures"/>
      <sheetName val="Marketing"/>
      <sheetName val="mwareDates"/>
      <sheetName val="mwareSettings"/>
    </sheetNames>
    <sheetDataSet>
      <sheetData sheetId="0"/>
      <sheetData sheetId="1"/>
      <sheetData sheetId="2"/>
      <sheetData sheetId="3"/>
      <sheetData sheetId="4"/>
      <sheetData sheetId="5" refreshError="1">
        <row r="21">
          <cell r="E21">
            <v>56038</v>
          </cell>
          <cell r="F21">
            <v>102202</v>
          </cell>
          <cell r="G21">
            <v>102642</v>
          </cell>
          <cell r="I21">
            <v>100105</v>
          </cell>
          <cell r="K21">
            <v>112750</v>
          </cell>
          <cell r="M21">
            <v>112750</v>
          </cell>
        </row>
      </sheetData>
      <sheetData sheetId="6"/>
      <sheetData sheetId="7"/>
      <sheetData sheetId="8"/>
      <sheetData sheetId="9" refreshError="1"/>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2003"/>
      <sheetName val="2004"/>
      <sheetName val="Annual"/>
      <sheetName val="Angiomax-US"/>
      <sheetName val="Balance Sheet"/>
      <sheetName val="Cash Flow"/>
      <sheetName val="Changes to Model"/>
      <sheetName val="MS Est vs Rpt"/>
      <sheetName val="Milestones"/>
      <sheetName val="Snap"/>
      <sheetName val="NY UPLOAD shadow"/>
    </sheetNames>
    <sheetDataSet>
      <sheetData sheetId="0"/>
      <sheetData sheetId="1"/>
      <sheetData sheetId="2"/>
      <sheetData sheetId="3"/>
      <sheetData sheetId="4" refreshError="1">
        <row r="16">
          <cell r="O16">
            <v>57000</v>
          </cell>
        </row>
      </sheetData>
      <sheetData sheetId="5"/>
      <sheetData sheetId="6"/>
      <sheetData sheetId="7"/>
      <sheetData sheetId="8"/>
      <sheetData sheetId="9"/>
      <sheetData sheetId="10"/>
      <sheetData sheetId="11"/>
      <sheetData sheetId="12"/>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arterly"/>
      <sheetName val="__FDSCACHE__"/>
      <sheetName val="Annual"/>
      <sheetName val="Angiomax-US"/>
      <sheetName val="Angiomax-Europe"/>
      <sheetName val="Balance Sheet"/>
      <sheetName val="Cash Flow"/>
      <sheetName val="Calc"/>
      <sheetName val="NY UPLOAD shadow"/>
    </sheetNames>
    <sheetDataSet>
      <sheetData sheetId="0"/>
      <sheetData sheetId="1"/>
      <sheetData sheetId="2"/>
      <sheetData sheetId="3"/>
      <sheetData sheetId="4"/>
      <sheetData sheetId="5"/>
      <sheetData sheetId="6"/>
      <sheetData sheetId="7"/>
      <sheetData sheetId="8"/>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eetName val="Valuations"/>
      <sheetName val="5 Year Sales &amp; Earnings"/>
      <sheetName val="Annual Prod Sales"/>
      <sheetName val="Qrt Sales"/>
      <sheetName val="Qtr Income"/>
      <sheetName val="Qtr Margin"/>
      <sheetName val="Q-Preview"/>
      <sheetName val="CF2"/>
      <sheetName val="CF2part2"/>
      <sheetName val="Balance Sheet"/>
      <sheetName val="Lipitor&amp;Ari "/>
      <sheetName val="Lipitor Only"/>
      <sheetName val="P&amp;L"/>
      <sheetName val="Quarterly"/>
      <sheetName val="Ann. Prod Sales (2)"/>
      <sheetName val="Blank"/>
      <sheetName val="Viagra model"/>
      <sheetName val="IS-COMPS"/>
      <sheetName val="BS"/>
      <sheetName val="Cashflow"/>
      <sheetName val="Alliance lose Lipitor"/>
      <sheetName val="Lipitor &amp; Aricept "/>
      <sheetName val="Sales &amp; Op. Earnings"/>
      <sheetName val="Zeldox"/>
      <sheetName val="QRT_LINK"/>
      <sheetName val="Stat Sheet"/>
      <sheetName val="Q-PreviewOLD"/>
      <sheetName val="Disclaimer"/>
      <sheetName val="IndexInformation"/>
      <sheetName val="MainCode"/>
      <sheetName val="NY UPLOAD shadow"/>
    </sheetNames>
    <sheetDataSet>
      <sheetData sheetId="0" refreshError="1"/>
      <sheetData sheetId="1" refreshError="1"/>
      <sheetData sheetId="2" refreshError="1"/>
      <sheetData sheetId="3" refreshError="1"/>
      <sheetData sheetId="4" refreshError="1">
        <row r="3">
          <cell r="A3" t="str">
            <v>Table 5</v>
          </cell>
          <cell r="AO3" t="str">
            <v>Table 5</v>
          </cell>
          <cell r="AP3" t="str">
            <v>(continued)</v>
          </cell>
          <cell r="BV3" t="str">
            <v>Table 5</v>
          </cell>
          <cell r="BW3" t="str">
            <v>(continued)</v>
          </cell>
          <cell r="DC3" t="str">
            <v>Table 5</v>
          </cell>
          <cell r="DD3" t="str">
            <v>(continued)</v>
          </cell>
        </row>
        <row r="4">
          <cell r="A4" t="str">
            <v>Pfizer</v>
          </cell>
          <cell r="AO4" t="str">
            <v>Pfizer</v>
          </cell>
          <cell r="BV4" t="str">
            <v>Pfizer</v>
          </cell>
          <cell r="DC4" t="str">
            <v>Pfizer</v>
          </cell>
        </row>
        <row r="5">
          <cell r="A5" t="str">
            <v>Quarterly Sales Analysis 1998-2005E</v>
          </cell>
          <cell r="AO5" t="str">
            <v>Quarterly Sales Analysis 1998-2005E</v>
          </cell>
          <cell r="BV5" t="str">
            <v>Quarterly Sales Analysis 1998-2005E</v>
          </cell>
          <cell r="DC5" t="str">
            <v>Quarterly Sales Analysis 1998-2005E</v>
          </cell>
        </row>
        <row r="6">
          <cell r="A6" t="str">
            <v>($ Millions)</v>
          </cell>
          <cell r="AO6" t="str">
            <v>($ Millions)</v>
          </cell>
          <cell r="BV6" t="str">
            <v>($ Millions)</v>
          </cell>
          <cell r="DC6" t="str">
            <v>($ Millions)</v>
          </cell>
        </row>
        <row r="8">
          <cell r="B8" t="str">
            <v>Cardiovascular</v>
          </cell>
          <cell r="Y8" t="str">
            <v>Central Nervous System</v>
          </cell>
          <cell r="AP8" t="str">
            <v>Anti-Infectives</v>
          </cell>
          <cell r="BJ8" t="str">
            <v xml:space="preserve">Anti-Inflammatories    </v>
          </cell>
          <cell r="CA8" t="str">
            <v>Allergy</v>
          </cell>
          <cell r="CM8" t="str">
            <v>Diabetes</v>
          </cell>
        </row>
        <row r="9">
          <cell r="B9" t="str">
            <v>Procardia XL</v>
          </cell>
          <cell r="F9" t="str">
            <v xml:space="preserve">Norvasc   </v>
          </cell>
          <cell r="J9" t="str">
            <v>Cardura</v>
          </cell>
          <cell r="M9" t="str">
            <v>Lipitor</v>
          </cell>
          <cell r="Q9" t="str">
            <v xml:space="preserve">  Other Cardio (a) </v>
          </cell>
          <cell r="U9" t="str">
            <v>Total Cardio</v>
          </cell>
          <cell r="Y9" t="str">
            <v>Zoloft</v>
          </cell>
          <cell r="AC9" t="str">
            <v>Zeldox</v>
          </cell>
          <cell r="AG9" t="str">
            <v>Other CNS (b)</v>
          </cell>
          <cell r="AK9" t="str">
            <v>Total CNS</v>
          </cell>
          <cell r="AP9" t="str">
            <v xml:space="preserve">Diflucan  </v>
          </cell>
          <cell r="AT9" t="str">
            <v>Zithromax</v>
          </cell>
          <cell r="AX9" t="str">
            <v>Trovan</v>
          </cell>
          <cell r="BB9" t="str">
            <v>Other (c)</v>
          </cell>
          <cell r="BF9" t="str">
            <v>Total Anti-Infectives</v>
          </cell>
          <cell r="BJ9" t="str">
            <v>Feldene</v>
          </cell>
          <cell r="BN9" t="str">
            <v xml:space="preserve">Other </v>
          </cell>
          <cell r="BR9" t="str">
            <v>Total</v>
          </cell>
          <cell r="BW9" t="str">
            <v>Viagra</v>
          </cell>
          <cell r="CA9" t="str">
            <v>Zyrtec/Reactine (d)</v>
          </cell>
          <cell r="CE9" t="str">
            <v>Other</v>
          </cell>
          <cell r="CI9" t="str">
            <v>Total</v>
          </cell>
          <cell r="CM9" t="str">
            <v xml:space="preserve">Glucotrol XL </v>
          </cell>
          <cell r="CQ9" t="str">
            <v>Other (e)</v>
          </cell>
          <cell r="CU9" t="str">
            <v>Total</v>
          </cell>
          <cell r="CY9" t="str">
            <v>Other Products</v>
          </cell>
          <cell r="DD9" t="str">
            <v>New Products</v>
          </cell>
          <cell r="DH9" t="str">
            <v>Alliance Revenues (c)</v>
          </cell>
          <cell r="DL9" t="str">
            <v>Total Pharmaceuticals</v>
          </cell>
          <cell r="DP9" t="str">
            <v>Animal Health</v>
          </cell>
          <cell r="DT9" t="str">
            <v>Consumer Health</v>
          </cell>
          <cell r="DX9" t="str">
            <v>Total Corporate Sales</v>
          </cell>
        </row>
        <row r="10">
          <cell r="B10" t="str">
            <v>U.S.</v>
          </cell>
          <cell r="C10" t="str">
            <v>Intl</v>
          </cell>
          <cell r="D10" t="str">
            <v>Total</v>
          </cell>
          <cell r="F10" t="str">
            <v>U.S.</v>
          </cell>
          <cell r="G10" t="str">
            <v>Intl</v>
          </cell>
          <cell r="H10" t="str">
            <v>Total</v>
          </cell>
          <cell r="J10" t="str">
            <v>U.S.</v>
          </cell>
          <cell r="K10" t="str">
            <v>Intl</v>
          </cell>
          <cell r="L10" t="str">
            <v>Total</v>
          </cell>
          <cell r="M10" t="str">
            <v>U.S.</v>
          </cell>
          <cell r="N10" t="str">
            <v>Intl</v>
          </cell>
          <cell r="O10" t="str">
            <v>Total</v>
          </cell>
          <cell r="Q10" t="str">
            <v>U.S.</v>
          </cell>
          <cell r="R10" t="str">
            <v>Intl</v>
          </cell>
          <cell r="S10" t="str">
            <v>Total</v>
          </cell>
          <cell r="U10" t="str">
            <v xml:space="preserve">U.S. </v>
          </cell>
          <cell r="V10" t="str">
            <v xml:space="preserve">Intl </v>
          </cell>
          <cell r="W10" t="str">
            <v xml:space="preserve">Total </v>
          </cell>
          <cell r="Y10" t="str">
            <v>U.S.</v>
          </cell>
          <cell r="Z10" t="str">
            <v xml:space="preserve">Intl </v>
          </cell>
          <cell r="AA10" t="str">
            <v xml:space="preserve">Total </v>
          </cell>
          <cell r="AC10" t="str">
            <v>U.S.</v>
          </cell>
          <cell r="AD10" t="str">
            <v xml:space="preserve">Intl </v>
          </cell>
          <cell r="AE10" t="str">
            <v xml:space="preserve">Total </v>
          </cell>
          <cell r="AG10" t="str">
            <v>U.S.</v>
          </cell>
          <cell r="AH10" t="str">
            <v xml:space="preserve">Intl </v>
          </cell>
          <cell r="AI10" t="str">
            <v xml:space="preserve">Total </v>
          </cell>
          <cell r="AK10" t="str">
            <v>U.S.</v>
          </cell>
          <cell r="AL10" t="str">
            <v xml:space="preserve">Intl </v>
          </cell>
          <cell r="AM10" t="str">
            <v xml:space="preserve">Total </v>
          </cell>
          <cell r="AP10" t="str">
            <v>U.S.</v>
          </cell>
          <cell r="AQ10" t="str">
            <v>Intl</v>
          </cell>
          <cell r="AR10" t="str">
            <v xml:space="preserve">Total </v>
          </cell>
          <cell r="AT10" t="str">
            <v>U.S.</v>
          </cell>
          <cell r="AU10" t="str">
            <v>Intl</v>
          </cell>
          <cell r="AV10" t="str">
            <v xml:space="preserve">Total </v>
          </cell>
          <cell r="AX10" t="str">
            <v>U.S.</v>
          </cell>
          <cell r="AY10" t="str">
            <v>Intl</v>
          </cell>
          <cell r="AZ10" t="str">
            <v xml:space="preserve">Total </v>
          </cell>
          <cell r="BB10" t="str">
            <v>U.S.</v>
          </cell>
          <cell r="BC10" t="str">
            <v>Intl</v>
          </cell>
          <cell r="BD10" t="str">
            <v xml:space="preserve">Total </v>
          </cell>
          <cell r="BF10" t="str">
            <v>U.S.</v>
          </cell>
          <cell r="BG10" t="str">
            <v>Intl</v>
          </cell>
          <cell r="BH10" t="str">
            <v>Total</v>
          </cell>
          <cell r="BJ10" t="str">
            <v>U.S.</v>
          </cell>
          <cell r="BK10" t="str">
            <v>Intl</v>
          </cell>
          <cell r="BL10" t="str">
            <v xml:space="preserve">Total </v>
          </cell>
          <cell r="BN10" t="str">
            <v>U.S.</v>
          </cell>
          <cell r="BO10" t="str">
            <v xml:space="preserve">Intl </v>
          </cell>
          <cell r="BP10" t="str">
            <v xml:space="preserve">Total </v>
          </cell>
          <cell r="BR10" t="str">
            <v>U.S.</v>
          </cell>
          <cell r="BS10" t="str">
            <v xml:space="preserve">Intl </v>
          </cell>
          <cell r="BT10" t="str">
            <v xml:space="preserve">Total </v>
          </cell>
          <cell r="BW10" t="str">
            <v>U.S.</v>
          </cell>
          <cell r="BX10" t="str">
            <v>Intl</v>
          </cell>
          <cell r="BY10" t="str">
            <v xml:space="preserve">Total </v>
          </cell>
          <cell r="CA10" t="str">
            <v>U.S.</v>
          </cell>
          <cell r="CB10" t="str">
            <v>Intl</v>
          </cell>
          <cell r="CC10" t="str">
            <v xml:space="preserve">Total </v>
          </cell>
          <cell r="CE10" t="str">
            <v>U.S.</v>
          </cell>
          <cell r="CF10" t="str">
            <v xml:space="preserve">Intl </v>
          </cell>
          <cell r="CG10" t="str">
            <v xml:space="preserve">Total </v>
          </cell>
          <cell r="CI10" t="str">
            <v>U.S.</v>
          </cell>
          <cell r="CJ10" t="str">
            <v xml:space="preserve">Intl </v>
          </cell>
          <cell r="CK10" t="str">
            <v xml:space="preserve">Total </v>
          </cell>
          <cell r="CM10" t="str">
            <v>U.S.</v>
          </cell>
          <cell r="CN10" t="str">
            <v>Intl</v>
          </cell>
          <cell r="CO10" t="str">
            <v xml:space="preserve">Total </v>
          </cell>
          <cell r="CQ10" t="str">
            <v>U.S.</v>
          </cell>
          <cell r="CR10" t="str">
            <v xml:space="preserve">Intl </v>
          </cell>
          <cell r="CS10" t="str">
            <v xml:space="preserve">Total </v>
          </cell>
          <cell r="CU10" t="str">
            <v>U.S.</v>
          </cell>
          <cell r="CV10" t="str">
            <v xml:space="preserve">Intl </v>
          </cell>
          <cell r="CW10" t="str">
            <v xml:space="preserve">Total </v>
          </cell>
          <cell r="CY10" t="str">
            <v>U.S.</v>
          </cell>
          <cell r="CZ10" t="str">
            <v xml:space="preserve">Intl </v>
          </cell>
          <cell r="DA10" t="str">
            <v xml:space="preserve">Total </v>
          </cell>
          <cell r="DD10" t="str">
            <v>U.S.</v>
          </cell>
          <cell r="DE10" t="str">
            <v>Intl</v>
          </cell>
          <cell r="DF10" t="str">
            <v xml:space="preserve">Total </v>
          </cell>
          <cell r="DH10" t="str">
            <v>U.S.</v>
          </cell>
          <cell r="DI10" t="str">
            <v>Intl</v>
          </cell>
          <cell r="DJ10" t="str">
            <v xml:space="preserve">Total </v>
          </cell>
          <cell r="DL10" t="str">
            <v>U.S.</v>
          </cell>
          <cell r="DM10" t="str">
            <v xml:space="preserve">Intl </v>
          </cell>
          <cell r="DN10" t="str">
            <v xml:space="preserve">Total </v>
          </cell>
          <cell r="DP10" t="str">
            <v>U.S.</v>
          </cell>
          <cell r="DQ10" t="str">
            <v>Intl</v>
          </cell>
          <cell r="DR10" t="str">
            <v xml:space="preserve">Total  </v>
          </cell>
          <cell r="DT10" t="str">
            <v>U.S.</v>
          </cell>
          <cell r="DU10" t="str">
            <v>Intl</v>
          </cell>
          <cell r="DV10" t="str">
            <v xml:space="preserve">Total  </v>
          </cell>
          <cell r="DX10" t="str">
            <v>U.S.</v>
          </cell>
          <cell r="DY10" t="str">
            <v xml:space="preserve">Intl </v>
          </cell>
          <cell r="DZ10" t="str">
            <v xml:space="preserve">Total </v>
          </cell>
        </row>
        <row r="12">
          <cell r="A12" t="str">
            <v>1994</v>
          </cell>
          <cell r="AO12" t="str">
            <v>1994</v>
          </cell>
          <cell r="BV12" t="str">
            <v>1994</v>
          </cell>
          <cell r="DC12" t="str">
            <v>1994</v>
          </cell>
        </row>
        <row r="13">
          <cell r="A13" t="str">
            <v xml:space="preserve"> 1Q</v>
          </cell>
          <cell r="B13">
            <v>336.1</v>
          </cell>
          <cell r="C13">
            <v>0</v>
          </cell>
          <cell r="D13">
            <v>336.1</v>
          </cell>
          <cell r="F13">
            <v>61.9</v>
          </cell>
          <cell r="G13">
            <v>92.2</v>
          </cell>
          <cell r="H13">
            <v>154.1</v>
          </cell>
          <cell r="J13">
            <v>22.6</v>
          </cell>
          <cell r="K13">
            <v>49.5</v>
          </cell>
          <cell r="L13">
            <v>72.099999999999994</v>
          </cell>
          <cell r="Q13">
            <v>11.099999999999966</v>
          </cell>
          <cell r="R13">
            <v>32.400000000000006</v>
          </cell>
          <cell r="S13">
            <v>43.499999999999972</v>
          </cell>
          <cell r="U13">
            <v>431.7</v>
          </cell>
          <cell r="V13">
            <v>174.1</v>
          </cell>
          <cell r="W13">
            <v>605.79999999999995</v>
          </cell>
          <cell r="Y13">
            <v>141.6</v>
          </cell>
          <cell r="Z13">
            <v>15.3</v>
          </cell>
          <cell r="AA13">
            <v>156.9</v>
          </cell>
          <cell r="AC13">
            <v>0</v>
          </cell>
          <cell r="AD13">
            <v>0</v>
          </cell>
          <cell r="AE13">
            <v>0</v>
          </cell>
          <cell r="AG13">
            <v>6.4000000000000057</v>
          </cell>
          <cell r="AH13">
            <v>7.6999999999999993</v>
          </cell>
          <cell r="AI13">
            <v>14.100000000000005</v>
          </cell>
          <cell r="AK13">
            <v>148</v>
          </cell>
          <cell r="AL13">
            <v>23</v>
          </cell>
          <cell r="AM13">
            <v>171</v>
          </cell>
          <cell r="AO13" t="str">
            <v xml:space="preserve"> 1Q</v>
          </cell>
          <cell r="AP13">
            <v>71.599999999999994</v>
          </cell>
          <cell r="AQ13">
            <v>86</v>
          </cell>
          <cell r="AR13">
            <v>157.6</v>
          </cell>
          <cell r="AT13">
            <v>36.1</v>
          </cell>
          <cell r="AU13">
            <v>11.1</v>
          </cell>
          <cell r="AV13">
            <v>47.2</v>
          </cell>
          <cell r="AX13">
            <v>0</v>
          </cell>
          <cell r="AY13">
            <v>0</v>
          </cell>
          <cell r="AZ13">
            <v>0</v>
          </cell>
          <cell r="BB13">
            <v>47.700000000000017</v>
          </cell>
          <cell r="BC13">
            <v>167.00000000000003</v>
          </cell>
          <cell r="BD13">
            <v>214.70000000000005</v>
          </cell>
          <cell r="BF13">
            <v>155.4</v>
          </cell>
          <cell r="BG13">
            <v>264.10000000000002</v>
          </cell>
          <cell r="BH13">
            <v>419.5</v>
          </cell>
          <cell r="BJ13">
            <v>10.6</v>
          </cell>
          <cell r="BK13">
            <v>64.7</v>
          </cell>
          <cell r="BL13">
            <v>75.3</v>
          </cell>
          <cell r="BN13">
            <v>0.40000000000000036</v>
          </cell>
          <cell r="BO13">
            <v>16.299999999999997</v>
          </cell>
          <cell r="BP13">
            <v>16.699999999999996</v>
          </cell>
          <cell r="BR13">
            <v>11</v>
          </cell>
          <cell r="BS13">
            <v>81</v>
          </cell>
          <cell r="BT13">
            <v>92</v>
          </cell>
          <cell r="BV13" t="str">
            <v xml:space="preserve"> 1Q</v>
          </cell>
          <cell r="BW13">
            <v>0</v>
          </cell>
          <cell r="BX13">
            <v>0</v>
          </cell>
          <cell r="BY13">
            <v>0</v>
          </cell>
          <cell r="CA13">
            <v>0</v>
          </cell>
          <cell r="CB13">
            <v>1.3</v>
          </cell>
          <cell r="CC13">
            <v>1.3</v>
          </cell>
          <cell r="CE13">
            <v>0</v>
          </cell>
          <cell r="CF13">
            <v>-0.30000000000000004</v>
          </cell>
          <cell r="CG13">
            <v>-0.30000000000000004</v>
          </cell>
          <cell r="CI13">
            <v>0</v>
          </cell>
          <cell r="CJ13">
            <v>1</v>
          </cell>
          <cell r="CK13">
            <v>1</v>
          </cell>
          <cell r="CL13">
            <v>0</v>
          </cell>
          <cell r="CM13">
            <v>0</v>
          </cell>
          <cell r="CN13">
            <v>0</v>
          </cell>
          <cell r="CO13">
            <v>0</v>
          </cell>
          <cell r="CQ13">
            <v>61</v>
          </cell>
          <cell r="CR13">
            <v>7</v>
          </cell>
          <cell r="CS13">
            <v>68</v>
          </cell>
          <cell r="CU13">
            <v>61</v>
          </cell>
          <cell r="CV13">
            <v>7</v>
          </cell>
          <cell r="CW13">
            <v>68</v>
          </cell>
          <cell r="CY13">
            <v>7.6999999999999602</v>
          </cell>
          <cell r="CZ13">
            <v>45.899999999999977</v>
          </cell>
          <cell r="DA13">
            <v>53.599999999999937</v>
          </cell>
          <cell r="DC13" t="str">
            <v xml:space="preserve"> 1Q</v>
          </cell>
          <cell r="DD13">
            <v>0</v>
          </cell>
          <cell r="DE13">
            <v>0</v>
          </cell>
          <cell r="DF13">
            <v>0</v>
          </cell>
          <cell r="DL13">
            <v>814.8</v>
          </cell>
          <cell r="DM13">
            <v>596.1</v>
          </cell>
          <cell r="DN13">
            <v>1410.9</v>
          </cell>
          <cell r="DP13">
            <v>38.299999999999997</v>
          </cell>
          <cell r="DQ13">
            <v>107</v>
          </cell>
          <cell r="DR13">
            <v>145.30000000000001</v>
          </cell>
          <cell r="DT13">
            <v>75</v>
          </cell>
          <cell r="DU13">
            <v>32</v>
          </cell>
          <cell r="DV13">
            <v>107</v>
          </cell>
          <cell r="DX13">
            <v>928.09999999999991</v>
          </cell>
          <cell r="DY13">
            <v>735.1</v>
          </cell>
          <cell r="DZ13">
            <v>1663.1999999999998</v>
          </cell>
        </row>
        <row r="14">
          <cell r="A14" t="str">
            <v xml:space="preserve"> 2Q</v>
          </cell>
          <cell r="B14">
            <v>249.7</v>
          </cell>
          <cell r="C14">
            <v>0</v>
          </cell>
          <cell r="D14">
            <v>249.7</v>
          </cell>
          <cell r="F14">
            <v>66.900000000000006</v>
          </cell>
          <cell r="G14">
            <v>107.5</v>
          </cell>
          <cell r="H14">
            <v>174.4</v>
          </cell>
          <cell r="J14">
            <v>20.7</v>
          </cell>
          <cell r="K14">
            <v>53.7</v>
          </cell>
          <cell r="L14">
            <v>74.400000000000006</v>
          </cell>
          <cell r="Q14">
            <v>7.0999999999999659</v>
          </cell>
          <cell r="R14">
            <v>31.900000000000006</v>
          </cell>
          <cell r="S14">
            <v>38.999999999999972</v>
          </cell>
          <cell r="U14">
            <v>344.4</v>
          </cell>
          <cell r="V14">
            <v>193.1</v>
          </cell>
          <cell r="W14">
            <v>537.5</v>
          </cell>
          <cell r="Y14">
            <v>140.6</v>
          </cell>
          <cell r="Z14">
            <v>17.399999999999999</v>
          </cell>
          <cell r="AA14">
            <v>158</v>
          </cell>
          <cell r="AC14">
            <v>0</v>
          </cell>
          <cell r="AD14">
            <v>0</v>
          </cell>
          <cell r="AE14">
            <v>0</v>
          </cell>
          <cell r="AG14">
            <v>5.4000000000000057</v>
          </cell>
          <cell r="AH14">
            <v>8.6000000000000014</v>
          </cell>
          <cell r="AI14">
            <v>14.000000000000007</v>
          </cell>
          <cell r="AK14">
            <v>146</v>
          </cell>
          <cell r="AL14">
            <v>26</v>
          </cell>
          <cell r="AM14">
            <v>172</v>
          </cell>
          <cell r="AO14" t="str">
            <v xml:space="preserve"> 2Q</v>
          </cell>
          <cell r="AP14">
            <v>75.7</v>
          </cell>
          <cell r="AQ14">
            <v>92.4</v>
          </cell>
          <cell r="AR14">
            <v>168.10000000000002</v>
          </cell>
          <cell r="AT14">
            <v>22.5</v>
          </cell>
          <cell r="AU14">
            <v>14</v>
          </cell>
          <cell r="AV14">
            <v>36.5</v>
          </cell>
          <cell r="AX14">
            <v>0</v>
          </cell>
          <cell r="AY14">
            <v>0</v>
          </cell>
          <cell r="AZ14">
            <v>0</v>
          </cell>
          <cell r="BB14">
            <v>40.299999999999997</v>
          </cell>
          <cell r="BC14">
            <v>148.5</v>
          </cell>
          <cell r="BD14">
            <v>188.8</v>
          </cell>
          <cell r="BF14">
            <v>138.5</v>
          </cell>
          <cell r="BG14">
            <v>254.9</v>
          </cell>
          <cell r="BH14">
            <v>393.4</v>
          </cell>
          <cell r="BJ14">
            <v>6.9</v>
          </cell>
          <cell r="BK14">
            <v>63.3</v>
          </cell>
          <cell r="BL14">
            <v>70.2</v>
          </cell>
          <cell r="BN14">
            <v>9.9999999999999645E-2</v>
          </cell>
          <cell r="BO14">
            <v>10.700000000000003</v>
          </cell>
          <cell r="BP14">
            <v>10.800000000000002</v>
          </cell>
          <cell r="BR14">
            <v>7</v>
          </cell>
          <cell r="BS14">
            <v>74</v>
          </cell>
          <cell r="BT14">
            <v>81</v>
          </cell>
          <cell r="BV14" t="str">
            <v xml:space="preserve"> 2Q</v>
          </cell>
          <cell r="BW14">
            <v>0</v>
          </cell>
          <cell r="BX14">
            <v>0</v>
          </cell>
          <cell r="BY14">
            <v>0</v>
          </cell>
          <cell r="CA14">
            <v>0</v>
          </cell>
          <cell r="CB14">
            <v>3</v>
          </cell>
          <cell r="CC14">
            <v>3</v>
          </cell>
          <cell r="CE14">
            <v>0</v>
          </cell>
          <cell r="CF14">
            <v>0</v>
          </cell>
          <cell r="CG14">
            <v>0</v>
          </cell>
          <cell r="CI14">
            <v>0</v>
          </cell>
          <cell r="CJ14">
            <v>3</v>
          </cell>
          <cell r="CK14">
            <v>3</v>
          </cell>
          <cell r="CM14">
            <v>7.2</v>
          </cell>
          <cell r="CN14">
            <v>0</v>
          </cell>
          <cell r="CO14">
            <v>7.2</v>
          </cell>
          <cell r="CQ14">
            <v>48.8</v>
          </cell>
          <cell r="CR14">
            <v>8</v>
          </cell>
          <cell r="CS14">
            <v>56.8</v>
          </cell>
          <cell r="CU14">
            <v>56</v>
          </cell>
          <cell r="CV14">
            <v>8</v>
          </cell>
          <cell r="CW14">
            <v>64</v>
          </cell>
          <cell r="CY14">
            <v>5.3999999999999773</v>
          </cell>
          <cell r="CZ14">
            <v>53.200000000000017</v>
          </cell>
          <cell r="DA14">
            <v>58.599999999999994</v>
          </cell>
          <cell r="DC14" t="str">
            <v xml:space="preserve"> 2Q</v>
          </cell>
          <cell r="DD14">
            <v>0</v>
          </cell>
          <cell r="DE14">
            <v>0</v>
          </cell>
          <cell r="DF14">
            <v>0</v>
          </cell>
          <cell r="DL14">
            <v>697.3</v>
          </cell>
          <cell r="DM14">
            <v>612.20000000000005</v>
          </cell>
          <cell r="DN14">
            <v>1309.5</v>
          </cell>
          <cell r="DP14">
            <v>38.799999999999997</v>
          </cell>
          <cell r="DQ14">
            <v>102.6</v>
          </cell>
          <cell r="DR14">
            <v>141.39999999999998</v>
          </cell>
          <cell r="DT14">
            <v>75</v>
          </cell>
          <cell r="DU14">
            <v>32</v>
          </cell>
          <cell r="DV14">
            <v>107</v>
          </cell>
          <cell r="DX14">
            <v>811.09999999999991</v>
          </cell>
          <cell r="DY14">
            <v>746.80000000000007</v>
          </cell>
          <cell r="DZ14">
            <v>1557.9</v>
          </cell>
        </row>
        <row r="15">
          <cell r="A15" t="str">
            <v xml:space="preserve"> 3Q</v>
          </cell>
          <cell r="B15">
            <v>292.60000000000002</v>
          </cell>
          <cell r="C15">
            <v>0</v>
          </cell>
          <cell r="D15">
            <v>292.60000000000002</v>
          </cell>
          <cell r="F15">
            <v>87.6</v>
          </cell>
          <cell r="G15">
            <v>122.2</v>
          </cell>
          <cell r="H15">
            <v>209.8</v>
          </cell>
          <cell r="J15">
            <v>26.2</v>
          </cell>
          <cell r="K15">
            <v>55.2</v>
          </cell>
          <cell r="L15">
            <v>81.400000000000006</v>
          </cell>
          <cell r="Q15">
            <v>8.4999999999999432</v>
          </cell>
          <cell r="R15">
            <v>32.900000000000006</v>
          </cell>
          <cell r="S15">
            <v>41.399999999999949</v>
          </cell>
          <cell r="U15">
            <v>414.9</v>
          </cell>
          <cell r="V15">
            <v>210.3</v>
          </cell>
          <cell r="W15">
            <v>625.20000000000005</v>
          </cell>
          <cell r="Y15">
            <v>176.7</v>
          </cell>
          <cell r="Z15">
            <v>20.399999999999999</v>
          </cell>
          <cell r="AA15">
            <v>197.1</v>
          </cell>
          <cell r="AC15">
            <v>0</v>
          </cell>
          <cell r="AD15">
            <v>0</v>
          </cell>
          <cell r="AE15">
            <v>0</v>
          </cell>
          <cell r="AG15">
            <v>6.3000000000000114</v>
          </cell>
          <cell r="AH15">
            <v>7.6000000000000014</v>
          </cell>
          <cell r="AI15">
            <v>13.900000000000013</v>
          </cell>
          <cell r="AK15">
            <v>183</v>
          </cell>
          <cell r="AL15">
            <v>28</v>
          </cell>
          <cell r="AM15">
            <v>211</v>
          </cell>
          <cell r="AO15" t="str">
            <v xml:space="preserve"> 3Q</v>
          </cell>
          <cell r="AP15">
            <v>94.3</v>
          </cell>
          <cell r="AQ15">
            <v>103.3</v>
          </cell>
          <cell r="AR15">
            <v>197.6</v>
          </cell>
          <cell r="AT15">
            <v>25.7</v>
          </cell>
          <cell r="AU15">
            <v>19</v>
          </cell>
          <cell r="AV15">
            <v>44.7</v>
          </cell>
          <cell r="AX15">
            <v>0</v>
          </cell>
          <cell r="AY15">
            <v>0</v>
          </cell>
          <cell r="AZ15">
            <v>0</v>
          </cell>
          <cell r="BB15">
            <v>40.800000000000011</v>
          </cell>
          <cell r="BC15">
            <v>156.30000000000001</v>
          </cell>
          <cell r="BD15">
            <v>197.10000000000002</v>
          </cell>
          <cell r="BF15">
            <v>160.80000000000001</v>
          </cell>
          <cell r="BG15">
            <v>278.60000000000002</v>
          </cell>
          <cell r="BH15">
            <v>439.40000000000003</v>
          </cell>
          <cell r="BJ15">
            <v>6.8</v>
          </cell>
          <cell r="BK15">
            <v>66.099999999999994</v>
          </cell>
          <cell r="BL15">
            <v>72.899999999999991</v>
          </cell>
          <cell r="BN15">
            <v>0.20000000000000018</v>
          </cell>
          <cell r="BO15">
            <v>15.900000000000006</v>
          </cell>
          <cell r="BP15">
            <v>16.100000000000005</v>
          </cell>
          <cell r="BR15">
            <v>7</v>
          </cell>
          <cell r="BS15">
            <v>82</v>
          </cell>
          <cell r="BT15">
            <v>89</v>
          </cell>
          <cell r="BV15" t="str">
            <v xml:space="preserve"> 3Q</v>
          </cell>
          <cell r="BW15">
            <v>0</v>
          </cell>
          <cell r="BX15">
            <v>0</v>
          </cell>
          <cell r="BY15">
            <v>0</v>
          </cell>
          <cell r="CA15">
            <v>0</v>
          </cell>
          <cell r="CB15">
            <v>4</v>
          </cell>
          <cell r="CC15">
            <v>4</v>
          </cell>
          <cell r="CE15">
            <v>0</v>
          </cell>
          <cell r="CF15">
            <v>0</v>
          </cell>
          <cell r="CG15">
            <v>0</v>
          </cell>
          <cell r="CI15">
            <v>0</v>
          </cell>
          <cell r="CJ15">
            <v>4</v>
          </cell>
          <cell r="CK15">
            <v>4</v>
          </cell>
          <cell r="CM15">
            <v>4.5</v>
          </cell>
          <cell r="CN15">
            <v>0</v>
          </cell>
          <cell r="CO15">
            <v>4.5</v>
          </cell>
          <cell r="CQ15">
            <v>38.5</v>
          </cell>
          <cell r="CR15">
            <v>8</v>
          </cell>
          <cell r="CS15">
            <v>46.5</v>
          </cell>
          <cell r="CU15">
            <v>43</v>
          </cell>
          <cell r="CV15">
            <v>8</v>
          </cell>
          <cell r="CW15">
            <v>51</v>
          </cell>
          <cell r="CY15">
            <v>6.0999999999999659</v>
          </cell>
          <cell r="CZ15">
            <v>55.800000000000011</v>
          </cell>
          <cell r="DA15">
            <v>61.899999999999977</v>
          </cell>
          <cell r="DC15" t="str">
            <v xml:space="preserve"> 3Q</v>
          </cell>
          <cell r="DD15">
            <v>0</v>
          </cell>
          <cell r="DE15">
            <v>0</v>
          </cell>
          <cell r="DF15">
            <v>0</v>
          </cell>
          <cell r="DL15">
            <v>814.8</v>
          </cell>
          <cell r="DM15">
            <v>666.7</v>
          </cell>
          <cell r="DN15">
            <v>1481.5</v>
          </cell>
          <cell r="DP15">
            <v>50</v>
          </cell>
          <cell r="DQ15">
            <v>93</v>
          </cell>
          <cell r="DR15">
            <v>143</v>
          </cell>
          <cell r="DT15">
            <v>75</v>
          </cell>
          <cell r="DU15">
            <v>33</v>
          </cell>
          <cell r="DV15">
            <v>108</v>
          </cell>
          <cell r="DX15">
            <v>939.8</v>
          </cell>
          <cell r="DY15">
            <v>792.7</v>
          </cell>
          <cell r="DZ15">
            <v>1732.5</v>
          </cell>
        </row>
        <row r="16">
          <cell r="A16" t="str">
            <v xml:space="preserve"> 4Q</v>
          </cell>
          <cell r="B16">
            <v>298.8</v>
          </cell>
          <cell r="C16">
            <v>0</v>
          </cell>
          <cell r="D16">
            <v>298.8</v>
          </cell>
          <cell r="F16">
            <v>86.1</v>
          </cell>
          <cell r="G16">
            <v>143.19999999999999</v>
          </cell>
          <cell r="H16">
            <v>229.29999999999998</v>
          </cell>
          <cell r="J16">
            <v>26</v>
          </cell>
          <cell r="K16">
            <v>59.4</v>
          </cell>
          <cell r="L16">
            <v>85.4</v>
          </cell>
          <cell r="Q16">
            <v>9.1000000000000227</v>
          </cell>
          <cell r="R16">
            <v>36.5</v>
          </cell>
          <cell r="S16">
            <v>45.600000000000023</v>
          </cell>
          <cell r="U16">
            <v>420</v>
          </cell>
          <cell r="V16">
            <v>239.1</v>
          </cell>
          <cell r="W16">
            <v>659.1</v>
          </cell>
          <cell r="Y16">
            <v>179.5</v>
          </cell>
          <cell r="Z16">
            <v>26.9</v>
          </cell>
          <cell r="AA16">
            <v>206.4</v>
          </cell>
          <cell r="AC16">
            <v>0</v>
          </cell>
          <cell r="AD16">
            <v>0</v>
          </cell>
          <cell r="AE16">
            <v>0</v>
          </cell>
          <cell r="AG16">
            <v>6.5</v>
          </cell>
          <cell r="AH16">
            <v>8.1000000000000014</v>
          </cell>
          <cell r="AI16">
            <v>14.600000000000001</v>
          </cell>
          <cell r="AK16">
            <v>186</v>
          </cell>
          <cell r="AL16">
            <v>35</v>
          </cell>
          <cell r="AM16">
            <v>221</v>
          </cell>
          <cell r="AO16" t="str">
            <v xml:space="preserve"> 4Q</v>
          </cell>
          <cell r="AP16">
            <v>86.2</v>
          </cell>
          <cell r="AQ16">
            <v>111.3</v>
          </cell>
          <cell r="AR16">
            <v>197.5</v>
          </cell>
          <cell r="AT16">
            <v>39.1</v>
          </cell>
          <cell r="AU16">
            <v>38.700000000000003</v>
          </cell>
          <cell r="AV16">
            <v>77.800000000000011</v>
          </cell>
          <cell r="AX16">
            <v>0</v>
          </cell>
          <cell r="AY16">
            <v>0</v>
          </cell>
          <cell r="AZ16">
            <v>0</v>
          </cell>
          <cell r="BB16">
            <v>45.299999999999983</v>
          </cell>
          <cell r="BC16">
            <v>178.5</v>
          </cell>
          <cell r="BD16">
            <v>223.79999999999998</v>
          </cell>
          <cell r="BF16">
            <v>170.6</v>
          </cell>
          <cell r="BG16">
            <v>328.5</v>
          </cell>
          <cell r="BH16">
            <v>499.1</v>
          </cell>
          <cell r="BJ16">
            <v>11.2</v>
          </cell>
          <cell r="BK16">
            <v>72.2</v>
          </cell>
          <cell r="BL16">
            <v>83.4</v>
          </cell>
          <cell r="BN16">
            <v>-0.19999999999999929</v>
          </cell>
          <cell r="BO16">
            <v>17.799999999999997</v>
          </cell>
          <cell r="BP16">
            <v>17.599999999999998</v>
          </cell>
          <cell r="BR16">
            <v>11</v>
          </cell>
          <cell r="BS16">
            <v>90</v>
          </cell>
          <cell r="BT16">
            <v>101</v>
          </cell>
          <cell r="BV16" t="str">
            <v xml:space="preserve"> 4Q</v>
          </cell>
          <cell r="BW16">
            <v>0</v>
          </cell>
          <cell r="BX16">
            <v>0</v>
          </cell>
          <cell r="BY16">
            <v>0</v>
          </cell>
          <cell r="CA16">
            <v>0</v>
          </cell>
          <cell r="CB16">
            <v>2.9</v>
          </cell>
          <cell r="CC16">
            <v>2.9</v>
          </cell>
          <cell r="CE16">
            <v>0</v>
          </cell>
          <cell r="CF16">
            <v>0.10000000000000009</v>
          </cell>
          <cell r="CG16">
            <v>0.10000000000000009</v>
          </cell>
          <cell r="CI16">
            <v>0</v>
          </cell>
          <cell r="CJ16">
            <v>3</v>
          </cell>
          <cell r="CK16">
            <v>3</v>
          </cell>
          <cell r="CM16">
            <v>11.9</v>
          </cell>
          <cell r="CN16">
            <v>0</v>
          </cell>
          <cell r="CO16">
            <v>11.9</v>
          </cell>
          <cell r="CQ16">
            <v>32.1</v>
          </cell>
          <cell r="CR16">
            <v>9</v>
          </cell>
          <cell r="CS16">
            <v>41.1</v>
          </cell>
          <cell r="CU16">
            <v>44</v>
          </cell>
          <cell r="CV16">
            <v>9</v>
          </cell>
          <cell r="CW16">
            <v>53</v>
          </cell>
          <cell r="CY16">
            <v>7.1999999999999602</v>
          </cell>
          <cell r="CZ16">
            <v>65.899999999999977</v>
          </cell>
          <cell r="DA16">
            <v>73.099999999999937</v>
          </cell>
          <cell r="DC16" t="str">
            <v xml:space="preserve"> 4Q</v>
          </cell>
          <cell r="DD16">
            <v>0</v>
          </cell>
          <cell r="DE16">
            <v>0</v>
          </cell>
          <cell r="DF16">
            <v>0</v>
          </cell>
          <cell r="DL16">
            <v>838.8</v>
          </cell>
          <cell r="DM16">
            <v>770.5</v>
          </cell>
          <cell r="DN16">
            <v>1609.3</v>
          </cell>
          <cell r="DP16">
            <v>48</v>
          </cell>
          <cell r="DQ16">
            <v>127.7</v>
          </cell>
          <cell r="DR16">
            <v>175.7</v>
          </cell>
          <cell r="DT16">
            <v>49</v>
          </cell>
          <cell r="DU16">
            <v>38</v>
          </cell>
          <cell r="DV16">
            <v>87</v>
          </cell>
          <cell r="DX16">
            <v>935.8</v>
          </cell>
          <cell r="DY16">
            <v>936.2</v>
          </cell>
          <cell r="DZ16">
            <v>1872</v>
          </cell>
        </row>
        <row r="18">
          <cell r="A18" t="str">
            <v>1994</v>
          </cell>
          <cell r="B18">
            <v>1177.2</v>
          </cell>
          <cell r="C18">
            <v>0</v>
          </cell>
          <cell r="D18">
            <v>1177.2</v>
          </cell>
          <cell r="F18">
            <v>302.5</v>
          </cell>
          <cell r="G18">
            <v>465.09999999999997</v>
          </cell>
          <cell r="H18">
            <v>767.59999999999991</v>
          </cell>
          <cell r="J18">
            <v>95.5</v>
          </cell>
          <cell r="K18">
            <v>217.8</v>
          </cell>
          <cell r="L18">
            <v>313.3</v>
          </cell>
          <cell r="Q18">
            <v>35.799999999999898</v>
          </cell>
          <cell r="R18">
            <v>133.70000000000002</v>
          </cell>
          <cell r="S18">
            <v>169.49999999999991</v>
          </cell>
          <cell r="U18">
            <v>1611</v>
          </cell>
          <cell r="V18">
            <v>816.6</v>
          </cell>
          <cell r="W18">
            <v>2427.6</v>
          </cell>
          <cell r="Y18">
            <v>638.4</v>
          </cell>
          <cell r="Z18">
            <v>80</v>
          </cell>
          <cell r="AA18">
            <v>718.4</v>
          </cell>
          <cell r="AC18">
            <v>0</v>
          </cell>
          <cell r="AD18">
            <v>0</v>
          </cell>
          <cell r="AE18">
            <v>0</v>
          </cell>
          <cell r="AG18">
            <v>24.600000000000023</v>
          </cell>
          <cell r="AH18">
            <v>32</v>
          </cell>
          <cell r="AI18">
            <v>56.60000000000003</v>
          </cell>
          <cell r="AK18">
            <v>663</v>
          </cell>
          <cell r="AL18">
            <v>112</v>
          </cell>
          <cell r="AM18">
            <v>775</v>
          </cell>
          <cell r="AO18" t="str">
            <v>1994</v>
          </cell>
          <cell r="AP18">
            <v>327.8</v>
          </cell>
          <cell r="AQ18">
            <v>393</v>
          </cell>
          <cell r="AR18">
            <v>720.80000000000007</v>
          </cell>
          <cell r="AT18">
            <v>123.4</v>
          </cell>
          <cell r="AU18">
            <v>82.800000000000011</v>
          </cell>
          <cell r="AV18">
            <v>206.20000000000002</v>
          </cell>
          <cell r="AX18">
            <v>0</v>
          </cell>
          <cell r="AY18">
            <v>0</v>
          </cell>
          <cell r="AZ18">
            <v>0</v>
          </cell>
          <cell r="BB18">
            <v>174.1</v>
          </cell>
          <cell r="BC18">
            <v>650.29999999999995</v>
          </cell>
          <cell r="BD18">
            <v>824.40000000000009</v>
          </cell>
          <cell r="BF18">
            <v>625.29999999999995</v>
          </cell>
          <cell r="BG18">
            <v>1126.0999999999999</v>
          </cell>
          <cell r="BH18">
            <v>1751.4</v>
          </cell>
          <cell r="BJ18">
            <v>35.5</v>
          </cell>
          <cell r="BK18">
            <v>266.3</v>
          </cell>
          <cell r="BL18">
            <v>301.79999999999995</v>
          </cell>
          <cell r="BN18">
            <v>0.50000000000000089</v>
          </cell>
          <cell r="BO18">
            <v>60.7</v>
          </cell>
          <cell r="BP18">
            <v>61.2</v>
          </cell>
          <cell r="BR18">
            <v>36</v>
          </cell>
          <cell r="BS18">
            <v>327</v>
          </cell>
          <cell r="BT18">
            <v>363</v>
          </cell>
          <cell r="BV18" t="str">
            <v>1994</v>
          </cell>
          <cell r="BW18">
            <v>0</v>
          </cell>
          <cell r="BX18">
            <v>0</v>
          </cell>
          <cell r="BY18">
            <v>0</v>
          </cell>
          <cell r="CA18">
            <v>0</v>
          </cell>
          <cell r="CB18">
            <v>11.200000000000001</v>
          </cell>
          <cell r="CC18">
            <v>11.200000000000001</v>
          </cell>
          <cell r="CE18">
            <v>0</v>
          </cell>
          <cell r="CF18">
            <v>-0.19999999999999996</v>
          </cell>
          <cell r="CG18">
            <v>-0.19999999999999996</v>
          </cell>
          <cell r="CI18">
            <v>0</v>
          </cell>
          <cell r="CJ18">
            <v>11</v>
          </cell>
          <cell r="CK18">
            <v>11</v>
          </cell>
          <cell r="CM18">
            <v>23.6</v>
          </cell>
          <cell r="CN18">
            <v>0</v>
          </cell>
          <cell r="CO18">
            <v>23.6</v>
          </cell>
          <cell r="CP18">
            <v>0</v>
          </cell>
          <cell r="CQ18">
            <v>180.4</v>
          </cell>
          <cell r="CR18">
            <v>32</v>
          </cell>
          <cell r="CS18">
            <v>212.4</v>
          </cell>
          <cell r="CU18">
            <v>204</v>
          </cell>
          <cell r="CV18">
            <v>32</v>
          </cell>
          <cell r="CW18">
            <v>236</v>
          </cell>
          <cell r="CY18">
            <v>26.399999999999864</v>
          </cell>
          <cell r="CZ18">
            <v>220.79999999999998</v>
          </cell>
          <cell r="DA18">
            <v>247.19999999999985</v>
          </cell>
          <cell r="DC18" t="str">
            <v>1994</v>
          </cell>
          <cell r="DD18">
            <v>0</v>
          </cell>
          <cell r="DE18">
            <v>0</v>
          </cell>
          <cell r="DF18">
            <v>0</v>
          </cell>
          <cell r="DL18">
            <v>3165.7</v>
          </cell>
          <cell r="DM18">
            <v>2645.5</v>
          </cell>
          <cell r="DN18">
            <v>5811.2</v>
          </cell>
          <cell r="DP18">
            <v>175.1</v>
          </cell>
          <cell r="DQ18">
            <v>430.3</v>
          </cell>
          <cell r="DR18">
            <v>605.4</v>
          </cell>
          <cell r="DT18">
            <v>319</v>
          </cell>
          <cell r="DU18">
            <v>90</v>
          </cell>
          <cell r="DV18">
            <v>409</v>
          </cell>
          <cell r="DX18">
            <v>3614.8</v>
          </cell>
          <cell r="DY18">
            <v>3210.8</v>
          </cell>
          <cell r="DZ18">
            <v>6825.6</v>
          </cell>
        </row>
        <row r="20">
          <cell r="A20" t="str">
            <v xml:space="preserve">1995/94 </v>
          </cell>
          <cell r="AO20" t="str">
            <v xml:space="preserve">1995/94 </v>
          </cell>
          <cell r="BV20" t="str">
            <v xml:space="preserve">1995/94 </v>
          </cell>
          <cell r="DC20" t="str">
            <v xml:space="preserve">1995/94 </v>
          </cell>
        </row>
        <row r="21">
          <cell r="A21" t="str">
            <v xml:space="preserve"> 1Q</v>
          </cell>
          <cell r="B21">
            <v>-2.2314787265694733E-2</v>
          </cell>
          <cell r="C21" t="str">
            <v>NM</v>
          </cell>
          <cell r="D21">
            <v>-2.2314787265694733E-2</v>
          </cell>
          <cell r="F21">
            <v>0.89176090468497571</v>
          </cell>
          <cell r="G21">
            <v>0.61605206073752705</v>
          </cell>
          <cell r="H21">
            <v>0.72680077871512028</v>
          </cell>
          <cell r="J21">
            <v>0.34955752212389374</v>
          </cell>
          <cell r="K21">
            <v>0.15151515151515152</v>
          </cell>
          <cell r="L21">
            <v>0.21359223300970884</v>
          </cell>
          <cell r="Q21">
            <v>-0.30630630630631034</v>
          </cell>
          <cell r="R21">
            <v>-3.0864197530864192E-2</v>
          </cell>
          <cell r="S21">
            <v>-0.10114942528735717</v>
          </cell>
          <cell r="U21">
            <v>0.12091730368311325</v>
          </cell>
          <cell r="V21">
            <v>0.36358414704192998</v>
          </cell>
          <cell r="W21">
            <v>0.19065698250247609</v>
          </cell>
          <cell r="Y21">
            <v>0.47598870056497183</v>
          </cell>
          <cell r="Z21">
            <v>0.84313725490196068</v>
          </cell>
          <cell r="AA21">
            <v>0.51179094964945815</v>
          </cell>
          <cell r="AC21" t="str">
            <v>NM</v>
          </cell>
          <cell r="AD21" t="str">
            <v>NM</v>
          </cell>
          <cell r="AE21" t="str">
            <v>NM</v>
          </cell>
          <cell r="AG21">
            <v>9.3749999999999029E-2</v>
          </cell>
          <cell r="AH21">
            <v>1.2987012987013173E-2</v>
          </cell>
          <cell r="AI21">
            <v>4.9645390070921669E-2</v>
          </cell>
          <cell r="AK21">
            <v>0.45945945945945948</v>
          </cell>
          <cell r="AL21">
            <v>0.56521739130434778</v>
          </cell>
          <cell r="AM21">
            <v>0.47368421052631576</v>
          </cell>
          <cell r="AO21" t="str">
            <v xml:space="preserve"> 1Q</v>
          </cell>
          <cell r="AP21">
            <v>0.33240223463687169</v>
          </cell>
          <cell r="AQ21">
            <v>0.2023255813953489</v>
          </cell>
          <cell r="AR21">
            <v>0.26142131979695443</v>
          </cell>
          <cell r="AT21">
            <v>0.65373961218836563</v>
          </cell>
          <cell r="AU21">
            <v>2.9909909909909906</v>
          </cell>
          <cell r="AV21">
            <v>1.2033898305084745</v>
          </cell>
          <cell r="AX21" t="str">
            <v>NM</v>
          </cell>
          <cell r="AY21" t="str">
            <v>NM</v>
          </cell>
          <cell r="AZ21" t="str">
            <v>NM</v>
          </cell>
          <cell r="BB21">
            <v>-1.4675052410902415E-2</v>
          </cell>
          <cell r="BC21">
            <v>1.7964071856286401E-3</v>
          </cell>
          <cell r="BD21">
            <v>-1.863064741500058E-3</v>
          </cell>
          <cell r="BF21">
            <v>0.30051480051480045</v>
          </cell>
          <cell r="BG21">
            <v>0.19273002650511159</v>
          </cell>
          <cell r="BH21">
            <v>0.23265792610250302</v>
          </cell>
          <cell r="BJ21">
            <v>-0.43396226415094336</v>
          </cell>
          <cell r="BK21">
            <v>-1.0819165378670831E-2</v>
          </cell>
          <cell r="BL21">
            <v>-7.0385126162018558E-2</v>
          </cell>
          <cell r="BN21" t="str">
            <v xml:space="preserve">  NM</v>
          </cell>
          <cell r="BO21">
            <v>-1.8404907975459951E-2</v>
          </cell>
          <cell r="BP21">
            <v>-4.1916167664670413E-2</v>
          </cell>
          <cell r="BR21">
            <v>-0.45454545454545453</v>
          </cell>
          <cell r="BS21">
            <v>-1.2345679012345678E-2</v>
          </cell>
          <cell r="BT21">
            <v>-6.5217391304347824E-2</v>
          </cell>
          <cell r="BV21" t="str">
            <v xml:space="preserve"> 1Q</v>
          </cell>
          <cell r="BW21" t="str">
            <v>NM</v>
          </cell>
          <cell r="BX21" t="str">
            <v>NM</v>
          </cell>
          <cell r="BY21" t="str">
            <v>NM</v>
          </cell>
          <cell r="CA21" t="str">
            <v xml:space="preserve">    NM</v>
          </cell>
          <cell r="CB21">
            <v>0.53846153846153844</v>
          </cell>
          <cell r="CC21" t="str">
            <v xml:space="preserve">    NM</v>
          </cell>
          <cell r="CE21" t="str">
            <v xml:space="preserve">   NM</v>
          </cell>
          <cell r="CF21" t="str">
            <v xml:space="preserve">  NM</v>
          </cell>
          <cell r="CG21" t="str">
            <v xml:space="preserve">   NM</v>
          </cell>
          <cell r="CI21" t="str">
            <v xml:space="preserve">   NM</v>
          </cell>
          <cell r="CJ21">
            <v>1</v>
          </cell>
          <cell r="CK21">
            <v>1</v>
          </cell>
          <cell r="CM21" t="str">
            <v xml:space="preserve">    NM</v>
          </cell>
          <cell r="CN21" t="str">
            <v xml:space="preserve">    NM</v>
          </cell>
          <cell r="CO21" t="str">
            <v xml:space="preserve">    NM</v>
          </cell>
          <cell r="CQ21">
            <v>-0.58360655737704925</v>
          </cell>
          <cell r="CR21">
            <v>0.14285714285714285</v>
          </cell>
          <cell r="CS21">
            <v>-0.50882352941176467</v>
          </cell>
          <cell r="CU21">
            <v>-0.34426229508196721</v>
          </cell>
          <cell r="CV21">
            <v>0.14285714285714285</v>
          </cell>
          <cell r="CW21">
            <v>-0.29411764705882354</v>
          </cell>
          <cell r="CY21">
            <v>-0.49350649350649384</v>
          </cell>
          <cell r="CZ21">
            <v>0.27233115468409846</v>
          </cell>
          <cell r="DA21">
            <v>0.16231343283582353</v>
          </cell>
          <cell r="DC21" t="str">
            <v xml:space="preserve"> 1Q</v>
          </cell>
          <cell r="DD21" t="str">
            <v xml:space="preserve">    NM</v>
          </cell>
          <cell r="DE21" t="str">
            <v xml:space="preserve">    NM</v>
          </cell>
          <cell r="DF21" t="str">
            <v xml:space="preserve">    NM</v>
          </cell>
          <cell r="DL21">
            <v>0.16826215022091315</v>
          </cell>
          <cell r="DM21">
            <v>0.23603422244589842</v>
          </cell>
          <cell r="DN21">
            <v>0.19689559855411434</v>
          </cell>
          <cell r="DP21">
            <v>1.5691906005221936</v>
          </cell>
          <cell r="DQ21">
            <v>0.6327102803738317</v>
          </cell>
          <cell r="DR21">
            <v>0.87955953200275294</v>
          </cell>
          <cell r="DT21">
            <v>-0.10666666666666667</v>
          </cell>
          <cell r="DU21">
            <v>-3.125E-2</v>
          </cell>
          <cell r="DV21">
            <v>-8.4112149532710276E-2</v>
          </cell>
          <cell r="DX21">
            <v>0.20385734295873295</v>
          </cell>
          <cell r="DY21">
            <v>0.2821384845599238</v>
          </cell>
          <cell r="DZ21">
            <v>0.2384559884559887</v>
          </cell>
        </row>
        <row r="22">
          <cell r="A22" t="str">
            <v xml:space="preserve"> 2Q</v>
          </cell>
          <cell r="B22">
            <v>-3.4841810172206604E-2</v>
          </cell>
          <cell r="C22" t="str">
            <v>NM</v>
          </cell>
          <cell r="D22">
            <v>-3.4841810172206604E-2</v>
          </cell>
          <cell r="F22">
            <v>0.75037369207772775</v>
          </cell>
          <cell r="G22">
            <v>0.69860465116279069</v>
          </cell>
          <cell r="H22">
            <v>0.71846330275229342</v>
          </cell>
          <cell r="J22">
            <v>0.47826086956521752</v>
          </cell>
          <cell r="K22">
            <v>0.32588454376163872</v>
          </cell>
          <cell r="L22">
            <v>0.36827956989247318</v>
          </cell>
          <cell r="Q22">
            <v>-8.4507042253524733E-2</v>
          </cell>
          <cell r="R22">
            <v>0.17868338557993602</v>
          </cell>
          <cell r="S22">
            <v>0.13076923076922925</v>
          </cell>
          <cell r="U22">
            <v>0.14750290360046461</v>
          </cell>
          <cell r="V22">
            <v>0.509062661833247</v>
          </cell>
          <cell r="W22">
            <v>0.27739534883720912</v>
          </cell>
          <cell r="Y22">
            <v>0.44096728307254623</v>
          </cell>
          <cell r="Z22">
            <v>1.1264367816091956</v>
          </cell>
          <cell r="AA22">
            <v>0.51645569620253162</v>
          </cell>
          <cell r="AC22" t="str">
            <v>NM</v>
          </cell>
          <cell r="AD22" t="str">
            <v>NM</v>
          </cell>
          <cell r="AE22" t="str">
            <v>NM</v>
          </cell>
          <cell r="AG22">
            <v>-0.18518518518518498</v>
          </cell>
          <cell r="AH22">
            <v>4.651162790697657E-2</v>
          </cell>
          <cell r="AI22">
            <v>-4.2857142857142934E-2</v>
          </cell>
          <cell r="AK22">
            <v>0.4178082191780822</v>
          </cell>
          <cell r="AL22">
            <v>0.76923076923076927</v>
          </cell>
          <cell r="AM22">
            <v>0.47093023255813954</v>
          </cell>
          <cell r="AO22" t="str">
            <v xml:space="preserve"> 2Q</v>
          </cell>
          <cell r="AP22">
            <v>0.21003963011889024</v>
          </cell>
          <cell r="AQ22">
            <v>0.35173160173160173</v>
          </cell>
          <cell r="AR22">
            <v>0.28792385484830441</v>
          </cell>
          <cell r="AT22">
            <v>0.8533333333333335</v>
          </cell>
          <cell r="AU22">
            <v>2.8285714285714287</v>
          </cell>
          <cell r="AV22">
            <v>1.6109589041095893</v>
          </cell>
          <cell r="AX22" t="str">
            <v>NM</v>
          </cell>
          <cell r="AY22" t="str">
            <v>NM</v>
          </cell>
          <cell r="AZ22" t="str">
            <v>NM</v>
          </cell>
          <cell r="BB22">
            <v>-1.4888337468982844E-2</v>
          </cell>
          <cell r="BC22">
            <v>0.19730639730639737</v>
          </cell>
          <cell r="BD22">
            <v>0.15201271186440671</v>
          </cell>
          <cell r="BF22">
            <v>0.24909747292418771</v>
          </cell>
          <cell r="BG22">
            <v>0.39780306002353866</v>
          </cell>
          <cell r="BH22">
            <v>0.34544992374173866</v>
          </cell>
          <cell r="BJ22">
            <v>-0.1304347826086957</v>
          </cell>
          <cell r="BK22">
            <v>0.12164296998420226</v>
          </cell>
          <cell r="BL22">
            <v>9.6866096866096818E-2</v>
          </cell>
          <cell r="BN22" t="str">
            <v xml:space="preserve">  NM</v>
          </cell>
          <cell r="BO22">
            <v>0.30841121495327067</v>
          </cell>
          <cell r="BP22">
            <v>0.38888888888888856</v>
          </cell>
          <cell r="BR22">
            <v>0</v>
          </cell>
          <cell r="BS22">
            <v>0.14864864864864866</v>
          </cell>
          <cell r="BT22">
            <v>0.13580246913580246</v>
          </cell>
          <cell r="BV22" t="str">
            <v xml:space="preserve"> 2Q</v>
          </cell>
          <cell r="BW22" t="str">
            <v>NM</v>
          </cell>
          <cell r="BX22" t="str">
            <v>NM</v>
          </cell>
          <cell r="BY22" t="str">
            <v>NM</v>
          </cell>
          <cell r="CA22" t="str">
            <v xml:space="preserve">    NM</v>
          </cell>
          <cell r="CB22">
            <v>9.9999999999999936E-2</v>
          </cell>
          <cell r="CC22">
            <v>9.9999999999999936E-2</v>
          </cell>
          <cell r="CE22" t="str">
            <v xml:space="preserve">   NM</v>
          </cell>
          <cell r="CF22" t="str">
            <v xml:space="preserve">  NM</v>
          </cell>
          <cell r="CG22" t="str">
            <v xml:space="preserve">   NM</v>
          </cell>
          <cell r="CI22" t="str">
            <v xml:space="preserve">   NM</v>
          </cell>
          <cell r="CJ22">
            <v>0</v>
          </cell>
          <cell r="CK22">
            <v>1</v>
          </cell>
          <cell r="CM22">
            <v>1.7083333333333335</v>
          </cell>
          <cell r="CN22" t="str">
            <v xml:space="preserve">    NM</v>
          </cell>
          <cell r="CO22">
            <v>1.7083333333333335</v>
          </cell>
          <cell r="CQ22">
            <v>-0.57991803278688525</v>
          </cell>
          <cell r="CR22">
            <v>0.125</v>
          </cell>
          <cell r="CS22">
            <v>-0.48063380281690138</v>
          </cell>
          <cell r="CU22">
            <v>-0.2857142857142857</v>
          </cell>
          <cell r="CV22">
            <v>0.125</v>
          </cell>
          <cell r="CW22">
            <v>-0.234375</v>
          </cell>
          <cell r="CY22" t="str">
            <v xml:space="preserve">    NM</v>
          </cell>
          <cell r="CZ22">
            <v>0.25751879699248142</v>
          </cell>
          <cell r="DA22">
            <v>1.1945392491468839E-2</v>
          </cell>
          <cell r="DC22" t="str">
            <v xml:space="preserve"> 2Q</v>
          </cell>
          <cell r="DD22" t="str">
            <v xml:space="preserve">    NM</v>
          </cell>
          <cell r="DE22" t="str">
            <v xml:space="preserve">    NM</v>
          </cell>
          <cell r="DF22" t="str">
            <v xml:space="preserve">    NM</v>
          </cell>
          <cell r="DL22">
            <v>0.17252258712175544</v>
          </cell>
          <cell r="DM22">
            <v>0.40084939562234556</v>
          </cell>
          <cell r="DN22">
            <v>0.27926689576174113</v>
          </cell>
          <cell r="DP22">
            <v>1.2938144329896908</v>
          </cell>
          <cell r="DQ22">
            <v>0.91033138401559466</v>
          </cell>
          <cell r="DR22">
            <v>1.015558698727016</v>
          </cell>
          <cell r="DT22">
            <v>-0.17333333333333334</v>
          </cell>
          <cell r="DU22">
            <v>0.1875</v>
          </cell>
          <cell r="DV22">
            <v>-6.5420560747663545E-2</v>
          </cell>
          <cell r="DX22">
            <v>0.19418074220194814</v>
          </cell>
          <cell r="DY22">
            <v>0.46170326727370087</v>
          </cell>
          <cell r="DZ22">
            <v>0.32242120803645913</v>
          </cell>
        </row>
        <row r="23">
          <cell r="A23" t="str">
            <v xml:space="preserve"> 3Q</v>
          </cell>
          <cell r="B23">
            <v>-2.7341079972659308E-3</v>
          </cell>
          <cell r="C23" t="str">
            <v>NM</v>
          </cell>
          <cell r="D23">
            <v>-2.7341079972659308E-3</v>
          </cell>
          <cell r="F23">
            <v>0.5821917808219178</v>
          </cell>
          <cell r="G23">
            <v>0.59901800327332244</v>
          </cell>
          <cell r="H23">
            <v>0.59199237368922775</v>
          </cell>
          <cell r="J23">
            <v>0.43129770992366417</v>
          </cell>
          <cell r="K23">
            <v>0.29347826086956524</v>
          </cell>
          <cell r="L23">
            <v>0.33783783783783783</v>
          </cell>
          <cell r="Q23">
            <v>-0.35294117647058393</v>
          </cell>
          <cell r="R23">
            <v>0.23100303951367759</v>
          </cell>
          <cell r="S23">
            <v>0.11111111111111248</v>
          </cell>
          <cell r="U23">
            <v>0.14099783080260306</v>
          </cell>
          <cell r="V23">
            <v>0.46124583927722301</v>
          </cell>
          <cell r="W23">
            <v>0.24872040946896992</v>
          </cell>
          <cell r="Y23">
            <v>0.34917940011318632</v>
          </cell>
          <cell r="Z23">
            <v>0.88235294117647067</v>
          </cell>
          <cell r="AA23">
            <v>0.4043632673769661</v>
          </cell>
          <cell r="AC23" t="str">
            <v>NM</v>
          </cell>
          <cell r="AD23" t="str">
            <v>NM</v>
          </cell>
          <cell r="AE23" t="str">
            <v>NM</v>
          </cell>
          <cell r="AG23">
            <v>-0.26984126984127205</v>
          </cell>
          <cell r="AH23">
            <v>0.13157894736842102</v>
          </cell>
          <cell r="AI23">
            <v>-5.0359712230217006E-2</v>
          </cell>
          <cell r="AK23">
            <v>0.32786885245901637</v>
          </cell>
          <cell r="AL23">
            <v>0.6785714285714286</v>
          </cell>
          <cell r="AM23">
            <v>0.37440758293838861</v>
          </cell>
          <cell r="AO23" t="str">
            <v xml:space="preserve"> 3Q</v>
          </cell>
          <cell r="AP23">
            <v>6.4687168610816637E-2</v>
          </cell>
          <cell r="AQ23">
            <v>0.27395934172313646</v>
          </cell>
          <cell r="AR23">
            <v>0.17408906882591096</v>
          </cell>
          <cell r="AT23">
            <v>0.19066147859922189</v>
          </cell>
          <cell r="AU23">
            <v>0.96842105263157885</v>
          </cell>
          <cell r="AV23">
            <v>0.52125279642058153</v>
          </cell>
          <cell r="AX23" t="str">
            <v>NM</v>
          </cell>
          <cell r="AY23" t="str">
            <v>NM</v>
          </cell>
          <cell r="AZ23" t="str">
            <v>NM</v>
          </cell>
          <cell r="BB23">
            <v>7.3529411764705857E-2</v>
          </cell>
          <cell r="BC23">
            <v>0.10556621880998079</v>
          </cell>
          <cell r="BD23">
            <v>9.8934550989345504E-2</v>
          </cell>
          <cell r="BF23">
            <v>8.7064676616915415E-2</v>
          </cell>
          <cell r="BG23">
            <v>0.22684852835606598</v>
          </cell>
          <cell r="BH23">
            <v>0.17569412835685022</v>
          </cell>
          <cell r="BJ23">
            <v>-0.17647058823529416</v>
          </cell>
          <cell r="BK23">
            <v>6.6565809379727781E-2</v>
          </cell>
          <cell r="BL23">
            <v>4.3895747599451349E-2</v>
          </cell>
          <cell r="BN23" t="str">
            <v xml:space="preserve">  NM</v>
          </cell>
          <cell r="BO23">
            <v>0.10062893081760967</v>
          </cell>
          <cell r="BP23">
            <v>4.9689440993788407E-2</v>
          </cell>
          <cell r="BR23">
            <v>-0.2857142857142857</v>
          </cell>
          <cell r="BS23">
            <v>7.3170731707317069E-2</v>
          </cell>
          <cell r="BT23">
            <v>4.49438202247191E-2</v>
          </cell>
          <cell r="BV23" t="str">
            <v xml:space="preserve"> 3Q</v>
          </cell>
          <cell r="BW23" t="str">
            <v>NM</v>
          </cell>
          <cell r="BX23" t="str">
            <v>NM</v>
          </cell>
          <cell r="BY23" t="str">
            <v>NM</v>
          </cell>
          <cell r="CA23" t="str">
            <v xml:space="preserve">    NM</v>
          </cell>
          <cell r="CB23">
            <v>0</v>
          </cell>
          <cell r="CC23">
            <v>0</v>
          </cell>
          <cell r="CE23" t="str">
            <v xml:space="preserve">   NM</v>
          </cell>
          <cell r="CF23" t="str">
            <v xml:space="preserve">  NM</v>
          </cell>
          <cell r="CG23" t="str">
            <v xml:space="preserve">   NM</v>
          </cell>
          <cell r="CI23" t="str">
            <v xml:space="preserve">   NM</v>
          </cell>
          <cell r="CJ23">
            <v>0</v>
          </cell>
          <cell r="CK23">
            <v>0.5</v>
          </cell>
          <cell r="CM23">
            <v>3.9555555555555557</v>
          </cell>
          <cell r="CN23" t="str">
            <v xml:space="preserve">    NM</v>
          </cell>
          <cell r="CO23">
            <v>3.9555555555555557</v>
          </cell>
          <cell r="CQ23">
            <v>-0.59220779220779218</v>
          </cell>
          <cell r="CR23">
            <v>0.125</v>
          </cell>
          <cell r="CS23">
            <v>-0.46881720430107526</v>
          </cell>
          <cell r="CU23">
            <v>-0.11627906976744186</v>
          </cell>
          <cell r="CV23">
            <v>0.125</v>
          </cell>
          <cell r="CW23">
            <v>-7.8431372549019607E-2</v>
          </cell>
          <cell r="CY23">
            <v>0.85245901639345489</v>
          </cell>
          <cell r="CZ23">
            <v>-1.4336917562725234E-2</v>
          </cell>
          <cell r="DA23">
            <v>7.1082390953149902E-2</v>
          </cell>
          <cell r="DC23" t="str">
            <v xml:space="preserve"> 3Q</v>
          </cell>
          <cell r="DD23" t="str">
            <v xml:space="preserve">    NM</v>
          </cell>
          <cell r="DE23" t="str">
            <v xml:space="preserve">    NM</v>
          </cell>
          <cell r="DF23" t="str">
            <v xml:space="preserve">    NM</v>
          </cell>
          <cell r="DL23">
            <v>0.16286205203730983</v>
          </cell>
          <cell r="DM23">
            <v>0.2780860956952152</v>
          </cell>
          <cell r="DN23">
            <v>0.21471481606479914</v>
          </cell>
          <cell r="DP23">
            <v>1.54</v>
          </cell>
          <cell r="DQ23">
            <v>0.89247311827956988</v>
          </cell>
          <cell r="DR23">
            <v>1.118881118881119</v>
          </cell>
          <cell r="DT23">
            <v>-5.3333333333333337E-2</v>
          </cell>
          <cell r="DU23">
            <v>0.12121212121212122</v>
          </cell>
          <cell r="DV23">
            <v>0</v>
          </cell>
          <cell r="DX23">
            <v>0.21887635667163233</v>
          </cell>
          <cell r="DY23">
            <v>0.34363567553929586</v>
          </cell>
          <cell r="DZ23">
            <v>0.2759595959595959</v>
          </cell>
        </row>
        <row r="24">
          <cell r="A24" t="str">
            <v xml:space="preserve"> 4Q</v>
          </cell>
          <cell r="B24">
            <v>-8.7684069611780407E-2</v>
          </cell>
          <cell r="C24" t="str">
            <v>NM</v>
          </cell>
          <cell r="D24">
            <v>-8.7684069611780407E-2</v>
          </cell>
          <cell r="F24">
            <v>0.72822299651567968</v>
          </cell>
          <cell r="G24">
            <v>0.51326815642458101</v>
          </cell>
          <cell r="H24">
            <v>0.59398168338421298</v>
          </cell>
          <cell r="J24">
            <v>0.52692307692307705</v>
          </cell>
          <cell r="K24">
            <v>0.26430976430976422</v>
          </cell>
          <cell r="L24">
            <v>0.3442622950819671</v>
          </cell>
          <cell r="Q24">
            <v>-0.3296703296703351</v>
          </cell>
          <cell r="R24">
            <v>-1.6438356164382627E-2</v>
          </cell>
          <cell r="S24">
            <v>-7.8947368421053085E-2</v>
          </cell>
          <cell r="U24">
            <v>0.11238095238095236</v>
          </cell>
          <cell r="V24">
            <v>0.37055625261396902</v>
          </cell>
          <cell r="W24">
            <v>0.20603853739948408</v>
          </cell>
          <cell r="Y24">
            <v>0.31754874651810583</v>
          </cell>
          <cell r="Z24">
            <v>0.84758364312267676</v>
          </cell>
          <cell r="AA24">
            <v>0.3866279069767441</v>
          </cell>
          <cell r="AC24" t="str">
            <v>NM</v>
          </cell>
          <cell r="AD24" t="str">
            <v>NM</v>
          </cell>
          <cell r="AE24" t="str">
            <v>NM</v>
          </cell>
          <cell r="AG24">
            <v>-0.61538461538461542</v>
          </cell>
          <cell r="AH24">
            <v>2.4691358024690826E-2</v>
          </cell>
          <cell r="AI24">
            <v>-0.26027397260273999</v>
          </cell>
          <cell r="AK24">
            <v>0.28494623655913981</v>
          </cell>
          <cell r="AL24">
            <v>0.65714285714285714</v>
          </cell>
          <cell r="AM24">
            <v>0.34389140271493213</v>
          </cell>
          <cell r="AO24" t="str">
            <v xml:space="preserve"> 4Q</v>
          </cell>
          <cell r="AP24">
            <v>0.17285382830626439</v>
          </cell>
          <cell r="AQ24">
            <v>0.16981132075471692</v>
          </cell>
          <cell r="AR24">
            <v>0.17113924050632903</v>
          </cell>
          <cell r="AT24">
            <v>0.91815856777493599</v>
          </cell>
          <cell r="AU24">
            <v>0.47803617571059426</v>
          </cell>
          <cell r="AV24">
            <v>0.6992287917737785</v>
          </cell>
          <cell r="AX24" t="str">
            <v>NM</v>
          </cell>
          <cell r="AY24" t="str">
            <v>NM</v>
          </cell>
          <cell r="AZ24" t="str">
            <v>NM</v>
          </cell>
          <cell r="BB24">
            <v>-4.8565121412803301E-2</v>
          </cell>
          <cell r="BC24">
            <v>-1.3445378151260377E-2</v>
          </cell>
          <cell r="BD24">
            <v>-2.0554066130473485E-2</v>
          </cell>
          <cell r="BF24">
            <v>0.28487690504103164</v>
          </cell>
          <cell r="BG24">
            <v>0.106544901065449</v>
          </cell>
          <cell r="BH24">
            <v>0.1675015027048688</v>
          </cell>
          <cell r="BJ24">
            <v>-0.38392857142857134</v>
          </cell>
          <cell r="BK24">
            <v>4.2936288088642575E-2</v>
          </cell>
          <cell r="BL24">
            <v>-1.4388489208633127E-2</v>
          </cell>
          <cell r="BN24" t="str">
            <v xml:space="preserve">  NM</v>
          </cell>
          <cell r="BO24">
            <v>-0.11797752808988735</v>
          </cell>
          <cell r="BP24">
            <v>-0.10227272727272703</v>
          </cell>
          <cell r="BR24">
            <v>-0.36363636363636365</v>
          </cell>
          <cell r="BS24">
            <v>1.1111111111111112E-2</v>
          </cell>
          <cell r="BT24">
            <v>-2.9702970297029702E-2</v>
          </cell>
          <cell r="BV24" t="str">
            <v xml:space="preserve"> 4Q</v>
          </cell>
          <cell r="BW24" t="str">
            <v>NM</v>
          </cell>
          <cell r="BX24" t="str">
            <v>NM</v>
          </cell>
          <cell r="BY24" t="str">
            <v>NM</v>
          </cell>
          <cell r="CA24" t="str">
            <v xml:space="preserve">    NM</v>
          </cell>
          <cell r="CB24">
            <v>-0.58620689655172409</v>
          </cell>
          <cell r="CC24">
            <v>-0.58620689655172409</v>
          </cell>
          <cell r="CE24" t="str">
            <v xml:space="preserve">   NM</v>
          </cell>
          <cell r="CF24" t="str">
            <v xml:space="preserve">  NM</v>
          </cell>
          <cell r="CG24" t="str">
            <v xml:space="preserve">   NM</v>
          </cell>
          <cell r="CI24" t="str">
            <v xml:space="preserve">   NM</v>
          </cell>
          <cell r="CJ24">
            <v>-0.66666666666666663</v>
          </cell>
          <cell r="CK24">
            <v>0.33333333333333331</v>
          </cell>
          <cell r="CM24">
            <v>1.1344537815126048</v>
          </cell>
          <cell r="CN24" t="str">
            <v xml:space="preserve">    NM</v>
          </cell>
          <cell r="CO24">
            <v>1.1344537815126048</v>
          </cell>
          <cell r="CQ24">
            <v>-0.32710280373831774</v>
          </cell>
          <cell r="CR24">
            <v>0</v>
          </cell>
          <cell r="CS24">
            <v>-0.25547445255474449</v>
          </cell>
          <cell r="CU24">
            <v>6.8181818181818177E-2</v>
          </cell>
          <cell r="CV24">
            <v>0</v>
          </cell>
          <cell r="CW24">
            <v>5.6603773584905662E-2</v>
          </cell>
          <cell r="CY24">
            <v>-0.36111111111111233</v>
          </cell>
          <cell r="CZ24">
            <v>7.4355083459787238E-2</v>
          </cell>
          <cell r="DA24">
            <v>3.1463748290013471E-2</v>
          </cell>
          <cell r="DC24" t="str">
            <v xml:space="preserve"> 4Q</v>
          </cell>
          <cell r="DD24" t="str">
            <v xml:space="preserve">    NM</v>
          </cell>
          <cell r="DE24" t="str">
            <v xml:space="preserve">    NM</v>
          </cell>
          <cell r="DF24" t="str">
            <v xml:space="preserve">    NM</v>
          </cell>
          <cell r="DL24">
            <v>0.17668097281831194</v>
          </cell>
          <cell r="DM24">
            <v>0.19532770927968851</v>
          </cell>
          <cell r="DN24">
            <v>0.18560864972348229</v>
          </cell>
          <cell r="DP24">
            <v>1.5</v>
          </cell>
          <cell r="DQ24">
            <v>0.86374314800313234</v>
          </cell>
          <cell r="DR24">
            <v>1.0375640295959023</v>
          </cell>
          <cell r="DT24">
            <v>0</v>
          </cell>
          <cell r="DU24">
            <v>0</v>
          </cell>
          <cell r="DV24">
            <v>0</v>
          </cell>
          <cell r="DX24">
            <v>0.23530668946356065</v>
          </cell>
          <cell r="DY24">
            <v>0.27857295449690234</v>
          </cell>
          <cell r="DZ24">
            <v>0.25694444444444442</v>
          </cell>
        </row>
        <row r="26">
          <cell r="A26" t="str">
            <v xml:space="preserve">1995/94 </v>
          </cell>
          <cell r="B26">
            <v>-3.669724770642202E-2</v>
          </cell>
          <cell r="C26" t="str">
            <v>NM</v>
          </cell>
          <cell r="D26">
            <v>-3.669724770642202E-2</v>
          </cell>
          <cell r="F26">
            <v>0.72429752066115682</v>
          </cell>
          <cell r="G26">
            <v>0.59901096538378873</v>
          </cell>
          <cell r="H26">
            <v>0.64838457529963534</v>
          </cell>
          <cell r="J26">
            <v>0.44816753926701591</v>
          </cell>
          <cell r="K26">
            <v>0.26124885215794302</v>
          </cell>
          <cell r="L26">
            <v>0.31822534312160888</v>
          </cell>
          <cell r="Q26">
            <v>-0.27932960893854986</v>
          </cell>
          <cell r="R26">
            <v>8.7509349289453864E-2</v>
          </cell>
          <cell r="S26">
            <v>1.0029498525073288E-2</v>
          </cell>
          <cell r="U26">
            <v>0.12954686530105519</v>
          </cell>
          <cell r="V26">
            <v>0.4251775655155523</v>
          </cell>
          <cell r="W26">
            <v>0.22899159663865554</v>
          </cell>
          <cell r="Y26">
            <v>0.38862781954887216</v>
          </cell>
          <cell r="Z26">
            <v>0.91625000000000023</v>
          </cell>
          <cell r="AA26">
            <v>0.44738307349665929</v>
          </cell>
          <cell r="AC26" t="str">
            <v>NM</v>
          </cell>
          <cell r="AD26" t="str">
            <v>NM</v>
          </cell>
          <cell r="AE26" t="str">
            <v>NM</v>
          </cell>
          <cell r="AG26">
            <v>-0.24796747967479749</v>
          </cell>
          <cell r="AH26">
            <v>5.3125000000000089E-2</v>
          </cell>
          <cell r="AI26">
            <v>-7.7738515901060512E-2</v>
          </cell>
          <cell r="AK26">
            <v>0.36500754147812975</v>
          </cell>
          <cell r="AL26">
            <v>0.66964285714285721</v>
          </cell>
          <cell r="AM26">
            <v>0.40903225806451604</v>
          </cell>
          <cell r="AO26" t="str">
            <v xml:space="preserve">1995/94 </v>
          </cell>
          <cell r="AP26">
            <v>0.18517388651616828</v>
          </cell>
          <cell r="AQ26">
            <v>0.24707379134860052</v>
          </cell>
          <cell r="AR26">
            <v>0.21892341842397323</v>
          </cell>
          <cell r="AT26">
            <v>0.67747163695299828</v>
          </cell>
          <cell r="AU26">
            <v>1.32487922705314</v>
          </cell>
          <cell r="AV26">
            <v>0.93743937924345278</v>
          </cell>
          <cell r="AW26" t="e">
            <v>#DIV/0!</v>
          </cell>
          <cell r="AX26" t="str">
            <v>NM</v>
          </cell>
          <cell r="AY26" t="str">
            <v>NM</v>
          </cell>
          <cell r="AZ26" t="str">
            <v>NM</v>
          </cell>
          <cell r="BB26">
            <v>-2.8719126938542283E-3</v>
          </cell>
          <cell r="BC26">
            <v>6.7199753959711117E-2</v>
          </cell>
          <cell r="BD26">
            <v>5.240174672489073E-2</v>
          </cell>
          <cell r="BF26">
            <v>0.22996961458499943</v>
          </cell>
          <cell r="BG26">
            <v>0.22244916082053101</v>
          </cell>
          <cell r="BH26">
            <v>0.22513417837158833</v>
          </cell>
          <cell r="BJ26">
            <v>-0.3098591549295775</v>
          </cell>
          <cell r="BK26">
            <v>5.4449868569282689E-2</v>
          </cell>
          <cell r="BL26">
            <v>1.159708416169658E-2</v>
          </cell>
          <cell r="BN26" t="str">
            <v xml:space="preserve">  NM</v>
          </cell>
          <cell r="BO26">
            <v>4.1186161449752845E-2</v>
          </cell>
          <cell r="BP26">
            <v>4.0849673202614456E-2</v>
          </cell>
          <cell r="BR26">
            <v>-0.30555555555555558</v>
          </cell>
          <cell r="BS26">
            <v>5.1987767584097844E-2</v>
          </cell>
          <cell r="BT26">
            <v>1.6528925619834656E-2</v>
          </cell>
          <cell r="BV26" t="str">
            <v xml:space="preserve">1995/94 </v>
          </cell>
          <cell r="BW26" t="str">
            <v>NM</v>
          </cell>
          <cell r="BX26" t="str">
            <v>NM</v>
          </cell>
          <cell r="BY26" t="str">
            <v>NM</v>
          </cell>
          <cell r="CA26" t="str">
            <v xml:space="preserve">    NM</v>
          </cell>
          <cell r="CB26">
            <v>-6.2500000000000111E-2</v>
          </cell>
          <cell r="CC26">
            <v>-6.2500000000000111E-2</v>
          </cell>
          <cell r="CE26" t="str">
            <v xml:space="preserve">   NM</v>
          </cell>
          <cell r="CF26" t="str">
            <v xml:space="preserve">  NM</v>
          </cell>
          <cell r="CG26" t="str">
            <v xml:space="preserve">   NM</v>
          </cell>
          <cell r="CI26" t="str">
            <v xml:space="preserve">   NM</v>
          </cell>
          <cell r="CJ26">
            <v>-9.0909090909090939E-2</v>
          </cell>
          <cell r="CK26">
            <v>0.63636363636363646</v>
          </cell>
          <cell r="CM26">
            <v>2.4661016949152543</v>
          </cell>
          <cell r="CN26" t="str">
            <v xml:space="preserve">    NM</v>
          </cell>
          <cell r="CO26">
            <v>2.4661016949152543</v>
          </cell>
          <cell r="CQ26">
            <v>-0.53880266075388028</v>
          </cell>
          <cell r="CR26">
            <v>9.375E-2</v>
          </cell>
          <cell r="CS26">
            <v>-0.44350282485875714</v>
          </cell>
          <cell r="CU26">
            <v>-0.19117647058823528</v>
          </cell>
          <cell r="CV26">
            <v>9.375E-2</v>
          </cell>
          <cell r="CW26">
            <v>-0.15254237288135597</v>
          </cell>
          <cell r="CY26">
            <v>-0.53787878787878585</v>
          </cell>
          <cell r="CZ26">
            <v>0.13722826086956541</v>
          </cell>
          <cell r="DA26">
            <v>6.5129449838188469E-2</v>
          </cell>
          <cell r="DC26" t="str">
            <v xml:space="preserve">1995/94 </v>
          </cell>
          <cell r="DD26" t="str">
            <v xml:space="preserve">    NM</v>
          </cell>
          <cell r="DE26" t="str">
            <v xml:space="preserve">    NM</v>
          </cell>
          <cell r="DF26" t="str">
            <v xml:space="preserve">    NM</v>
          </cell>
          <cell r="DL26">
            <v>0.17004138105316366</v>
          </cell>
          <cell r="DM26">
            <v>0.27291627291627291</v>
          </cell>
          <cell r="DN26">
            <v>0.21687431167400884</v>
          </cell>
          <cell r="DP26">
            <v>1.4808680753854937</v>
          </cell>
          <cell r="DQ26">
            <v>0.82361143388333724</v>
          </cell>
          <cell r="DR26">
            <v>1.0137099438387842</v>
          </cell>
          <cell r="DT26">
            <v>-9.0909090909090912E-2</v>
          </cell>
          <cell r="DU26">
            <v>3.3333333333333333E-2</v>
          </cell>
          <cell r="DV26">
            <v>-3.9119804400977995E-2</v>
          </cell>
          <cell r="DX26">
            <v>0.21373243332964464</v>
          </cell>
          <cell r="DY26">
            <v>0.33804659274947041</v>
          </cell>
          <cell r="DZ26">
            <v>0.2722105016408814</v>
          </cell>
        </row>
        <row r="28">
          <cell r="A28" t="str">
            <v>1995</v>
          </cell>
          <cell r="AO28" t="str">
            <v>1995</v>
          </cell>
          <cell r="BV28" t="str">
            <v>1995</v>
          </cell>
          <cell r="DC28" t="str">
            <v>1995</v>
          </cell>
        </row>
        <row r="29">
          <cell r="A29" t="str">
            <v xml:space="preserve"> 1Q</v>
          </cell>
          <cell r="B29">
            <v>328.6</v>
          </cell>
          <cell r="C29">
            <v>0</v>
          </cell>
          <cell r="D29">
            <v>328.6</v>
          </cell>
          <cell r="F29">
            <v>117.1</v>
          </cell>
          <cell r="G29">
            <v>149</v>
          </cell>
          <cell r="H29">
            <v>266.10000000000002</v>
          </cell>
          <cell r="J29">
            <v>30.5</v>
          </cell>
          <cell r="K29">
            <v>57</v>
          </cell>
          <cell r="L29">
            <v>87.5</v>
          </cell>
          <cell r="Q29">
            <v>7.6999999999999318</v>
          </cell>
          <cell r="R29">
            <v>31.400000000000006</v>
          </cell>
          <cell r="S29">
            <v>39.099999999999937</v>
          </cell>
          <cell r="U29">
            <v>483.9</v>
          </cell>
          <cell r="V29">
            <v>237.4</v>
          </cell>
          <cell r="W29">
            <v>721.3</v>
          </cell>
          <cell r="Y29">
            <v>209</v>
          </cell>
          <cell r="Z29">
            <v>28.2</v>
          </cell>
          <cell r="AA29">
            <v>237.2</v>
          </cell>
          <cell r="AC29">
            <v>0</v>
          </cell>
          <cell r="AD29">
            <v>0</v>
          </cell>
          <cell r="AE29">
            <v>0</v>
          </cell>
          <cell r="AG29">
            <v>7</v>
          </cell>
          <cell r="AH29">
            <v>7.8000000000000007</v>
          </cell>
          <cell r="AI29">
            <v>14.8</v>
          </cell>
          <cell r="AK29">
            <v>216</v>
          </cell>
          <cell r="AL29">
            <v>36</v>
          </cell>
          <cell r="AM29">
            <v>252</v>
          </cell>
          <cell r="AO29" t="str">
            <v xml:space="preserve"> 1Q</v>
          </cell>
          <cell r="AP29">
            <v>95.4</v>
          </cell>
          <cell r="AQ29">
            <v>103.4</v>
          </cell>
          <cell r="AR29">
            <v>198.8</v>
          </cell>
          <cell r="AT29">
            <v>59.7</v>
          </cell>
          <cell r="AU29">
            <v>44.3</v>
          </cell>
          <cell r="AV29">
            <v>104</v>
          </cell>
          <cell r="AX29">
            <v>0</v>
          </cell>
          <cell r="AY29">
            <v>0</v>
          </cell>
          <cell r="AZ29">
            <v>0</v>
          </cell>
          <cell r="BB29">
            <v>46.999999999999972</v>
          </cell>
          <cell r="BC29">
            <v>167.3</v>
          </cell>
          <cell r="BD29">
            <v>214.29999999999998</v>
          </cell>
          <cell r="BF29">
            <v>202.1</v>
          </cell>
          <cell r="BG29">
            <v>315</v>
          </cell>
          <cell r="BH29">
            <v>517.1</v>
          </cell>
          <cell r="BJ29">
            <v>6</v>
          </cell>
          <cell r="BK29">
            <v>64</v>
          </cell>
          <cell r="BL29">
            <v>70</v>
          </cell>
          <cell r="BN29">
            <v>0</v>
          </cell>
          <cell r="BO29">
            <v>16</v>
          </cell>
          <cell r="BP29">
            <v>16</v>
          </cell>
          <cell r="BR29">
            <v>6</v>
          </cell>
          <cell r="BS29">
            <v>80</v>
          </cell>
          <cell r="BT29">
            <v>86</v>
          </cell>
          <cell r="BV29" t="str">
            <v xml:space="preserve"> 1Q</v>
          </cell>
          <cell r="BW29">
            <v>0</v>
          </cell>
          <cell r="BX29">
            <v>0</v>
          </cell>
          <cell r="BY29">
            <v>0</v>
          </cell>
          <cell r="CA29">
            <v>0</v>
          </cell>
          <cell r="CB29">
            <v>2</v>
          </cell>
          <cell r="CC29">
            <v>2</v>
          </cell>
          <cell r="CE29">
            <v>0</v>
          </cell>
          <cell r="CF29">
            <v>0</v>
          </cell>
          <cell r="CG29">
            <v>0</v>
          </cell>
          <cell r="CI29">
            <v>0</v>
          </cell>
          <cell r="CJ29">
            <v>2</v>
          </cell>
          <cell r="CK29">
            <v>2</v>
          </cell>
          <cell r="CM29">
            <v>14.6</v>
          </cell>
          <cell r="CN29">
            <v>0</v>
          </cell>
          <cell r="CO29">
            <v>14.6</v>
          </cell>
          <cell r="CQ29">
            <v>25.4</v>
          </cell>
          <cell r="CR29">
            <v>8</v>
          </cell>
          <cell r="CS29">
            <v>33.4</v>
          </cell>
          <cell r="CU29">
            <v>40</v>
          </cell>
          <cell r="CV29">
            <v>8</v>
          </cell>
          <cell r="CW29">
            <v>48</v>
          </cell>
          <cell r="CY29">
            <v>3.8999999999999773</v>
          </cell>
          <cell r="CZ29">
            <v>58.400000000000091</v>
          </cell>
          <cell r="DA29">
            <v>62.300000000000068</v>
          </cell>
          <cell r="DC29" t="str">
            <v xml:space="preserve"> 1Q</v>
          </cell>
          <cell r="DD29">
            <v>0</v>
          </cell>
          <cell r="DE29">
            <v>0</v>
          </cell>
          <cell r="DF29">
            <v>0</v>
          </cell>
          <cell r="DL29">
            <v>951.9</v>
          </cell>
          <cell r="DM29">
            <v>736.80000000000007</v>
          </cell>
          <cell r="DN29">
            <v>1688.7</v>
          </cell>
          <cell r="DP29">
            <v>98.4</v>
          </cell>
          <cell r="DQ29">
            <v>174.7</v>
          </cell>
          <cell r="DR29">
            <v>273.10000000000002</v>
          </cell>
          <cell r="DT29">
            <v>67</v>
          </cell>
          <cell r="DU29">
            <v>31</v>
          </cell>
          <cell r="DV29">
            <v>98</v>
          </cell>
          <cell r="DX29">
            <v>1117.3</v>
          </cell>
          <cell r="DY29">
            <v>942.5</v>
          </cell>
          <cell r="DZ29">
            <v>2059.8000000000002</v>
          </cell>
        </row>
        <row r="30">
          <cell r="A30" t="str">
            <v xml:space="preserve"> 2Q</v>
          </cell>
          <cell r="B30">
            <v>241</v>
          </cell>
          <cell r="C30">
            <v>0</v>
          </cell>
          <cell r="D30">
            <v>241</v>
          </cell>
          <cell r="F30">
            <v>117.1</v>
          </cell>
          <cell r="G30">
            <v>182.6</v>
          </cell>
          <cell r="H30">
            <v>299.7</v>
          </cell>
          <cell r="J30">
            <v>30.6</v>
          </cell>
          <cell r="K30">
            <v>71.2</v>
          </cell>
          <cell r="L30">
            <v>101.80000000000001</v>
          </cell>
          <cell r="Q30">
            <v>6.4999999999999432</v>
          </cell>
          <cell r="R30">
            <v>37.599999999999966</v>
          </cell>
          <cell r="S30">
            <v>44.099999999999909</v>
          </cell>
          <cell r="U30">
            <v>395.2</v>
          </cell>
          <cell r="V30">
            <v>291.39999999999998</v>
          </cell>
          <cell r="W30">
            <v>686.59999999999991</v>
          </cell>
          <cell r="Y30">
            <v>202.6</v>
          </cell>
          <cell r="Z30">
            <v>37</v>
          </cell>
          <cell r="AA30">
            <v>239.6</v>
          </cell>
          <cell r="AC30">
            <v>0</v>
          </cell>
          <cell r="AD30">
            <v>0</v>
          </cell>
          <cell r="AE30">
            <v>0</v>
          </cell>
          <cell r="AG30">
            <v>4.4000000000000057</v>
          </cell>
          <cell r="AH30">
            <v>9</v>
          </cell>
          <cell r="AI30">
            <v>13.400000000000006</v>
          </cell>
          <cell r="AK30">
            <v>207</v>
          </cell>
          <cell r="AL30">
            <v>46</v>
          </cell>
          <cell r="AM30">
            <v>253</v>
          </cell>
          <cell r="AO30" t="str">
            <v xml:space="preserve"> 2Q</v>
          </cell>
          <cell r="AP30">
            <v>91.6</v>
          </cell>
          <cell r="AQ30">
            <v>124.9</v>
          </cell>
          <cell r="AR30">
            <v>216.5</v>
          </cell>
          <cell r="AT30">
            <v>41.7</v>
          </cell>
          <cell r="AU30">
            <v>53.6</v>
          </cell>
          <cell r="AV30">
            <v>95.300000000000011</v>
          </cell>
          <cell r="AX30">
            <v>0</v>
          </cell>
          <cell r="AY30">
            <v>0</v>
          </cell>
          <cell r="AZ30">
            <v>0</v>
          </cell>
          <cell r="BB30">
            <v>39.699999999999989</v>
          </cell>
          <cell r="BC30">
            <v>177.8</v>
          </cell>
          <cell r="BD30">
            <v>217.5</v>
          </cell>
          <cell r="BF30">
            <v>173</v>
          </cell>
          <cell r="BG30">
            <v>356.3</v>
          </cell>
          <cell r="BH30">
            <v>529.29999999999995</v>
          </cell>
          <cell r="BJ30">
            <v>6</v>
          </cell>
          <cell r="BK30">
            <v>71</v>
          </cell>
          <cell r="BL30">
            <v>77</v>
          </cell>
          <cell r="BN30">
            <v>1</v>
          </cell>
          <cell r="BO30">
            <v>14</v>
          </cell>
          <cell r="BP30">
            <v>15</v>
          </cell>
          <cell r="BR30">
            <v>7</v>
          </cell>
          <cell r="BS30">
            <v>85</v>
          </cell>
          <cell r="BT30">
            <v>92</v>
          </cell>
          <cell r="BV30" t="str">
            <v xml:space="preserve"> 2Q</v>
          </cell>
          <cell r="BW30">
            <v>0</v>
          </cell>
          <cell r="BX30">
            <v>0</v>
          </cell>
          <cell r="BY30">
            <v>0</v>
          </cell>
          <cell r="CA30">
            <v>0</v>
          </cell>
          <cell r="CB30">
            <v>3.3</v>
          </cell>
          <cell r="CC30">
            <v>3.3</v>
          </cell>
          <cell r="CE30">
            <v>3</v>
          </cell>
          <cell r="CF30">
            <v>-0.29999999999999982</v>
          </cell>
          <cell r="CG30">
            <v>2.7</v>
          </cell>
          <cell r="CI30">
            <v>3</v>
          </cell>
          <cell r="CJ30">
            <v>3</v>
          </cell>
          <cell r="CK30">
            <v>6</v>
          </cell>
          <cell r="CM30">
            <v>19.5</v>
          </cell>
          <cell r="CN30">
            <v>0</v>
          </cell>
          <cell r="CO30">
            <v>19.5</v>
          </cell>
          <cell r="CQ30">
            <v>20.5</v>
          </cell>
          <cell r="CR30">
            <v>9</v>
          </cell>
          <cell r="CS30">
            <v>29.5</v>
          </cell>
          <cell r="CU30">
            <v>40</v>
          </cell>
          <cell r="CV30">
            <v>9</v>
          </cell>
          <cell r="CW30">
            <v>49</v>
          </cell>
          <cell r="CY30">
            <v>-7.5999999999999659</v>
          </cell>
          <cell r="CZ30">
            <v>66.900000000000034</v>
          </cell>
          <cell r="DA30">
            <v>59.300000000000068</v>
          </cell>
          <cell r="DC30" t="str">
            <v xml:space="preserve"> 2Q</v>
          </cell>
          <cell r="DD30">
            <v>0</v>
          </cell>
          <cell r="DE30">
            <v>0</v>
          </cell>
          <cell r="DF30">
            <v>0</v>
          </cell>
          <cell r="DL30">
            <v>817.6</v>
          </cell>
          <cell r="DM30">
            <v>857.6</v>
          </cell>
          <cell r="DN30">
            <v>1675.2</v>
          </cell>
          <cell r="DP30">
            <v>89</v>
          </cell>
          <cell r="DQ30">
            <v>196</v>
          </cell>
          <cell r="DR30">
            <v>285</v>
          </cell>
          <cell r="DT30">
            <v>62</v>
          </cell>
          <cell r="DU30">
            <v>38</v>
          </cell>
          <cell r="DV30">
            <v>100</v>
          </cell>
          <cell r="DX30">
            <v>968.6</v>
          </cell>
          <cell r="DY30">
            <v>1091.5999999999999</v>
          </cell>
          <cell r="DZ30">
            <v>2060.1999999999998</v>
          </cell>
        </row>
        <row r="31">
          <cell r="A31" t="str">
            <v xml:space="preserve"> 3Q</v>
          </cell>
          <cell r="B31">
            <v>291.8</v>
          </cell>
          <cell r="C31">
            <v>0</v>
          </cell>
          <cell r="D31">
            <v>291.8</v>
          </cell>
          <cell r="F31">
            <v>138.6</v>
          </cell>
          <cell r="G31">
            <v>195.4</v>
          </cell>
          <cell r="H31">
            <v>334</v>
          </cell>
          <cell r="J31">
            <v>37.5</v>
          </cell>
          <cell r="K31">
            <v>71.400000000000006</v>
          </cell>
          <cell r="L31">
            <v>108.9</v>
          </cell>
          <cell r="Q31">
            <v>5.5</v>
          </cell>
          <cell r="R31">
            <v>40.5</v>
          </cell>
          <cell r="S31">
            <v>46</v>
          </cell>
          <cell r="U31">
            <v>473.4</v>
          </cell>
          <cell r="V31">
            <v>307.3</v>
          </cell>
          <cell r="W31">
            <v>780.7</v>
          </cell>
          <cell r="Y31">
            <v>238.4</v>
          </cell>
          <cell r="Z31">
            <v>38.4</v>
          </cell>
          <cell r="AA31">
            <v>276.8</v>
          </cell>
          <cell r="AC31">
            <v>0</v>
          </cell>
          <cell r="AD31">
            <v>0</v>
          </cell>
          <cell r="AE31">
            <v>0</v>
          </cell>
          <cell r="AG31">
            <v>4.5999999999999943</v>
          </cell>
          <cell r="AH31">
            <v>8.6000000000000014</v>
          </cell>
          <cell r="AI31">
            <v>13.199999999999996</v>
          </cell>
          <cell r="AK31">
            <v>243</v>
          </cell>
          <cell r="AL31">
            <v>47</v>
          </cell>
          <cell r="AM31">
            <v>290</v>
          </cell>
          <cell r="AO31" t="str">
            <v xml:space="preserve"> 3Q</v>
          </cell>
          <cell r="AP31">
            <v>100.4</v>
          </cell>
          <cell r="AQ31">
            <v>131.6</v>
          </cell>
          <cell r="AR31">
            <v>232</v>
          </cell>
          <cell r="AT31">
            <v>30.6</v>
          </cell>
          <cell r="AU31">
            <v>37.4</v>
          </cell>
          <cell r="AV31">
            <v>68</v>
          </cell>
          <cell r="AX31">
            <v>0</v>
          </cell>
          <cell r="AY31">
            <v>0</v>
          </cell>
          <cell r="AZ31">
            <v>0</v>
          </cell>
          <cell r="BB31">
            <v>43.800000000000011</v>
          </cell>
          <cell r="BC31">
            <v>172.8</v>
          </cell>
          <cell r="BD31">
            <v>216.60000000000002</v>
          </cell>
          <cell r="BF31">
            <v>174.8</v>
          </cell>
          <cell r="BG31">
            <v>341.8</v>
          </cell>
          <cell r="BH31">
            <v>516.6</v>
          </cell>
          <cell r="BJ31">
            <v>5.6</v>
          </cell>
          <cell r="BK31">
            <v>70.5</v>
          </cell>
          <cell r="BL31">
            <v>76.099999999999994</v>
          </cell>
          <cell r="BN31">
            <v>-0.59999999999999964</v>
          </cell>
          <cell r="BO31">
            <v>17.5</v>
          </cell>
          <cell r="BP31">
            <v>16.899999999999999</v>
          </cell>
          <cell r="BR31">
            <v>5</v>
          </cell>
          <cell r="BS31">
            <v>88</v>
          </cell>
          <cell r="BT31">
            <v>93</v>
          </cell>
          <cell r="BV31" t="str">
            <v xml:space="preserve"> 3Q</v>
          </cell>
          <cell r="BW31">
            <v>0</v>
          </cell>
          <cell r="BX31">
            <v>0</v>
          </cell>
          <cell r="BY31">
            <v>0</v>
          </cell>
          <cell r="CA31">
            <v>0</v>
          </cell>
          <cell r="CB31">
            <v>4</v>
          </cell>
          <cell r="CC31">
            <v>4</v>
          </cell>
          <cell r="CE31">
            <v>2</v>
          </cell>
          <cell r="CF31">
            <v>0</v>
          </cell>
          <cell r="CG31">
            <v>2</v>
          </cell>
          <cell r="CI31">
            <v>2</v>
          </cell>
          <cell r="CJ31">
            <v>4</v>
          </cell>
          <cell r="CK31">
            <v>6</v>
          </cell>
          <cell r="CM31">
            <v>22.3</v>
          </cell>
          <cell r="CN31">
            <v>0</v>
          </cell>
          <cell r="CO31">
            <v>22.3</v>
          </cell>
          <cell r="CQ31">
            <v>15.7</v>
          </cell>
          <cell r="CR31">
            <v>9</v>
          </cell>
          <cell r="CS31">
            <v>24.7</v>
          </cell>
          <cell r="CU31">
            <v>38</v>
          </cell>
          <cell r="CV31">
            <v>9</v>
          </cell>
          <cell r="CW31">
            <v>47</v>
          </cell>
          <cell r="CY31">
            <v>11.300000000000011</v>
          </cell>
          <cell r="CZ31">
            <v>54.999999999999943</v>
          </cell>
          <cell r="DA31">
            <v>66.299999999999955</v>
          </cell>
          <cell r="DC31" t="str">
            <v xml:space="preserve"> 3Q</v>
          </cell>
          <cell r="DD31">
            <v>0</v>
          </cell>
          <cell r="DE31">
            <v>0</v>
          </cell>
          <cell r="DF31">
            <v>0</v>
          </cell>
          <cell r="DL31">
            <v>947.5</v>
          </cell>
          <cell r="DM31">
            <v>852.1</v>
          </cell>
          <cell r="DN31">
            <v>1799.6</v>
          </cell>
          <cell r="DP31">
            <v>127</v>
          </cell>
          <cell r="DQ31">
            <v>176</v>
          </cell>
          <cell r="DR31">
            <v>303</v>
          </cell>
          <cell r="DT31">
            <v>71</v>
          </cell>
          <cell r="DU31">
            <v>37</v>
          </cell>
          <cell r="DV31">
            <v>108</v>
          </cell>
          <cell r="DX31">
            <v>1145.5</v>
          </cell>
          <cell r="DY31">
            <v>1065.0999999999999</v>
          </cell>
          <cell r="DZ31">
            <v>2210.6</v>
          </cell>
        </row>
        <row r="32">
          <cell r="A32" t="str">
            <v xml:space="preserve"> 4Q</v>
          </cell>
          <cell r="B32">
            <v>272.60000000000002</v>
          </cell>
          <cell r="C32">
            <v>0</v>
          </cell>
          <cell r="D32">
            <v>272.60000000000002</v>
          </cell>
          <cell r="F32">
            <v>148.80000000000001</v>
          </cell>
          <cell r="G32">
            <v>216.7</v>
          </cell>
          <cell r="H32">
            <v>365.5</v>
          </cell>
          <cell r="J32">
            <v>39.700000000000003</v>
          </cell>
          <cell r="K32">
            <v>75.099999999999994</v>
          </cell>
          <cell r="L32">
            <v>114.8</v>
          </cell>
          <cell r="Q32">
            <v>6.0999999999999659</v>
          </cell>
          <cell r="R32">
            <v>35.900000000000034</v>
          </cell>
          <cell r="S32">
            <v>42</v>
          </cell>
          <cell r="U32">
            <v>467.2</v>
          </cell>
          <cell r="V32">
            <v>327.7</v>
          </cell>
          <cell r="W32">
            <v>794.9</v>
          </cell>
          <cell r="Y32">
            <v>236.5</v>
          </cell>
          <cell r="Z32">
            <v>49.7</v>
          </cell>
          <cell r="AA32">
            <v>286.2</v>
          </cell>
          <cell r="AC32">
            <v>0</v>
          </cell>
          <cell r="AD32">
            <v>0</v>
          </cell>
          <cell r="AE32">
            <v>0</v>
          </cell>
          <cell r="AG32">
            <v>2.5</v>
          </cell>
          <cell r="AH32">
            <v>8.2999999999999972</v>
          </cell>
          <cell r="AI32">
            <v>10.799999999999997</v>
          </cell>
          <cell r="AK32">
            <v>239</v>
          </cell>
          <cell r="AL32">
            <v>58</v>
          </cell>
          <cell r="AM32">
            <v>297</v>
          </cell>
          <cell r="AO32" t="str">
            <v xml:space="preserve"> 4Q</v>
          </cell>
          <cell r="AP32">
            <v>101.1</v>
          </cell>
          <cell r="AQ32">
            <v>130.19999999999999</v>
          </cell>
          <cell r="AR32">
            <v>231.29999999999998</v>
          </cell>
          <cell r="AT32">
            <v>75</v>
          </cell>
          <cell r="AU32">
            <v>57.2</v>
          </cell>
          <cell r="AV32">
            <v>132.19999999999999</v>
          </cell>
          <cell r="AX32">
            <v>0</v>
          </cell>
          <cell r="AY32">
            <v>0</v>
          </cell>
          <cell r="AZ32">
            <v>0</v>
          </cell>
          <cell r="BB32">
            <v>43.099999999999994</v>
          </cell>
          <cell r="BC32">
            <v>176.10000000000002</v>
          </cell>
          <cell r="BD32">
            <v>219.20000000000002</v>
          </cell>
          <cell r="BF32">
            <v>219.2</v>
          </cell>
          <cell r="BG32">
            <v>363.5</v>
          </cell>
          <cell r="BH32">
            <v>582.70000000000005</v>
          </cell>
          <cell r="BJ32">
            <v>6.9</v>
          </cell>
          <cell r="BK32">
            <v>75.3</v>
          </cell>
          <cell r="BL32">
            <v>82.2</v>
          </cell>
          <cell r="BN32">
            <v>9.9999999999999645E-2</v>
          </cell>
          <cell r="BO32">
            <v>15.700000000000003</v>
          </cell>
          <cell r="BP32">
            <v>15.800000000000002</v>
          </cell>
          <cell r="BR32">
            <v>7</v>
          </cell>
          <cell r="BS32">
            <v>91</v>
          </cell>
          <cell r="BT32">
            <v>98</v>
          </cell>
          <cell r="BV32" t="str">
            <v xml:space="preserve"> 4Q</v>
          </cell>
          <cell r="BW32">
            <v>0</v>
          </cell>
          <cell r="BX32">
            <v>0</v>
          </cell>
          <cell r="BY32">
            <v>0</v>
          </cell>
          <cell r="CA32">
            <v>0</v>
          </cell>
          <cell r="CB32">
            <v>1.2</v>
          </cell>
          <cell r="CC32">
            <v>1.2</v>
          </cell>
          <cell r="CE32">
            <v>3</v>
          </cell>
          <cell r="CF32">
            <v>-0.19999999999999996</v>
          </cell>
          <cell r="CG32">
            <v>2.8</v>
          </cell>
          <cell r="CI32">
            <v>3</v>
          </cell>
          <cell r="CJ32">
            <v>1</v>
          </cell>
          <cell r="CK32">
            <v>4</v>
          </cell>
          <cell r="CM32">
            <v>25.4</v>
          </cell>
          <cell r="CN32">
            <v>0</v>
          </cell>
          <cell r="CO32">
            <v>25.4</v>
          </cell>
          <cell r="CQ32">
            <v>21.6</v>
          </cell>
          <cell r="CR32">
            <v>9</v>
          </cell>
          <cell r="CS32">
            <v>30.6</v>
          </cell>
          <cell r="CU32">
            <v>47</v>
          </cell>
          <cell r="CV32">
            <v>9</v>
          </cell>
          <cell r="CW32">
            <v>56</v>
          </cell>
          <cell r="CY32">
            <v>4.5999999999999659</v>
          </cell>
          <cell r="CZ32">
            <v>70.799999999999955</v>
          </cell>
          <cell r="DA32">
            <v>75.39999999999992</v>
          </cell>
          <cell r="DC32" t="str">
            <v xml:space="preserve"> 4Q</v>
          </cell>
          <cell r="DD32">
            <v>0</v>
          </cell>
          <cell r="DE32">
            <v>0</v>
          </cell>
          <cell r="DF32">
            <v>0</v>
          </cell>
          <cell r="DL32">
            <v>987</v>
          </cell>
          <cell r="DM32">
            <v>921</v>
          </cell>
          <cell r="DN32">
            <v>1908</v>
          </cell>
          <cell r="DP32">
            <v>120</v>
          </cell>
          <cell r="DQ32">
            <v>238</v>
          </cell>
          <cell r="DR32">
            <v>358</v>
          </cell>
          <cell r="DT32">
            <v>49</v>
          </cell>
          <cell r="DU32">
            <v>38</v>
          </cell>
          <cell r="DV32">
            <v>87</v>
          </cell>
          <cell r="DX32">
            <v>1156</v>
          </cell>
          <cell r="DY32">
            <v>1197</v>
          </cell>
          <cell r="DZ32">
            <v>2353</v>
          </cell>
        </row>
        <row r="34">
          <cell r="A34" t="str">
            <v>1995</v>
          </cell>
          <cell r="B34">
            <v>1134</v>
          </cell>
          <cell r="C34">
            <v>0</v>
          </cell>
          <cell r="D34">
            <v>1134</v>
          </cell>
          <cell r="F34">
            <v>521.59999999999991</v>
          </cell>
          <cell r="G34">
            <v>743.7</v>
          </cell>
          <cell r="H34">
            <v>1265.3</v>
          </cell>
          <cell r="J34">
            <v>138.30000000000001</v>
          </cell>
          <cell r="K34">
            <v>274.7</v>
          </cell>
          <cell r="L34">
            <v>413.00000000000006</v>
          </cell>
          <cell r="Q34">
            <v>25.799999999999841</v>
          </cell>
          <cell r="R34">
            <v>145.4</v>
          </cell>
          <cell r="S34">
            <v>171.19999999999985</v>
          </cell>
          <cell r="U34">
            <v>1819.7</v>
          </cell>
          <cell r="V34">
            <v>1163.8</v>
          </cell>
          <cell r="W34">
            <v>2983.5</v>
          </cell>
          <cell r="Y34">
            <v>886.5</v>
          </cell>
          <cell r="Z34">
            <v>153.30000000000001</v>
          </cell>
          <cell r="AA34">
            <v>1039.8</v>
          </cell>
          <cell r="AC34">
            <v>0</v>
          </cell>
          <cell r="AD34">
            <v>0</v>
          </cell>
          <cell r="AE34">
            <v>0</v>
          </cell>
          <cell r="AG34">
            <v>18.5</v>
          </cell>
          <cell r="AH34">
            <v>33.700000000000003</v>
          </cell>
          <cell r="AI34">
            <v>52.2</v>
          </cell>
          <cell r="AJ34">
            <v>0</v>
          </cell>
          <cell r="AK34">
            <v>905</v>
          </cell>
          <cell r="AL34">
            <v>187</v>
          </cell>
          <cell r="AM34">
            <v>1092</v>
          </cell>
          <cell r="AO34" t="str">
            <v>1995</v>
          </cell>
          <cell r="AP34">
            <v>388.5</v>
          </cell>
          <cell r="AQ34">
            <v>490.09999999999997</v>
          </cell>
          <cell r="AR34">
            <v>878.59999999999991</v>
          </cell>
          <cell r="AT34">
            <v>207</v>
          </cell>
          <cell r="AU34">
            <v>192.5</v>
          </cell>
          <cell r="AV34">
            <v>399.5</v>
          </cell>
          <cell r="AW34">
            <v>0</v>
          </cell>
          <cell r="AX34">
            <v>0</v>
          </cell>
          <cell r="AY34">
            <v>0</v>
          </cell>
          <cell r="AZ34">
            <v>0</v>
          </cell>
          <cell r="BB34">
            <v>173.59999999999997</v>
          </cell>
          <cell r="BC34">
            <v>694.00000000000011</v>
          </cell>
          <cell r="BD34">
            <v>867.6</v>
          </cell>
          <cell r="BF34">
            <v>769.10000000000014</v>
          </cell>
          <cell r="BG34">
            <v>1376.6</v>
          </cell>
          <cell r="BH34">
            <v>2145.6999999999998</v>
          </cell>
          <cell r="BJ34">
            <v>24.5</v>
          </cell>
          <cell r="BK34">
            <v>280.8</v>
          </cell>
          <cell r="BL34">
            <v>305.3</v>
          </cell>
          <cell r="BN34">
            <v>0.5</v>
          </cell>
          <cell r="BO34">
            <v>63.2</v>
          </cell>
          <cell r="BP34">
            <v>63.7</v>
          </cell>
          <cell r="BR34">
            <v>25</v>
          </cell>
          <cell r="BS34">
            <v>344</v>
          </cell>
          <cell r="BT34">
            <v>369</v>
          </cell>
          <cell r="BV34" t="str">
            <v>1995</v>
          </cell>
          <cell r="BW34">
            <v>0</v>
          </cell>
          <cell r="BX34">
            <v>0</v>
          </cell>
          <cell r="BY34">
            <v>0</v>
          </cell>
          <cell r="CA34">
            <v>0</v>
          </cell>
          <cell r="CB34">
            <v>10.5</v>
          </cell>
          <cell r="CC34">
            <v>10.5</v>
          </cell>
          <cell r="CE34">
            <v>8</v>
          </cell>
          <cell r="CF34">
            <v>-0.49999999999999978</v>
          </cell>
          <cell r="CG34">
            <v>7.5</v>
          </cell>
          <cell r="CI34">
            <v>8</v>
          </cell>
          <cell r="CJ34">
            <v>10</v>
          </cell>
          <cell r="CK34">
            <v>18</v>
          </cell>
          <cell r="CM34">
            <v>81.800000000000011</v>
          </cell>
          <cell r="CN34">
            <v>0</v>
          </cell>
          <cell r="CO34">
            <v>81.800000000000011</v>
          </cell>
          <cell r="CQ34">
            <v>83.199999999999989</v>
          </cell>
          <cell r="CR34">
            <v>35</v>
          </cell>
          <cell r="CS34">
            <v>118.19999999999999</v>
          </cell>
          <cell r="CU34">
            <v>165</v>
          </cell>
          <cell r="CV34">
            <v>35</v>
          </cell>
          <cell r="CW34">
            <v>200</v>
          </cell>
          <cell r="CY34">
            <v>12.199999999999989</v>
          </cell>
          <cell r="CZ34">
            <v>251.10000000000002</v>
          </cell>
          <cell r="DA34">
            <v>263.3</v>
          </cell>
          <cell r="DC34" t="str">
            <v>1995</v>
          </cell>
          <cell r="DD34">
            <v>0</v>
          </cell>
          <cell r="DE34">
            <v>0</v>
          </cell>
          <cell r="DF34">
            <v>0</v>
          </cell>
          <cell r="DL34">
            <v>3704</v>
          </cell>
          <cell r="DM34">
            <v>3367.5</v>
          </cell>
          <cell r="DN34">
            <v>7071.5</v>
          </cell>
          <cell r="DP34">
            <v>434.4</v>
          </cell>
          <cell r="DQ34">
            <v>784.7</v>
          </cell>
          <cell r="DR34">
            <v>1219.0999999999999</v>
          </cell>
          <cell r="DT34">
            <v>290</v>
          </cell>
          <cell r="DU34">
            <v>93</v>
          </cell>
          <cell r="DV34">
            <v>393</v>
          </cell>
          <cell r="DX34">
            <v>4387.3999999999996</v>
          </cell>
          <cell r="DY34">
            <v>4296.2</v>
          </cell>
          <cell r="DZ34">
            <v>8683.6</v>
          </cell>
        </row>
        <row r="36">
          <cell r="A36" t="str">
            <v xml:space="preserve">1996/95 </v>
          </cell>
          <cell r="AO36" t="str">
            <v xml:space="preserve">1996/95 </v>
          </cell>
          <cell r="BV36" t="str">
            <v xml:space="preserve">1996/95 </v>
          </cell>
          <cell r="DC36" t="str">
            <v xml:space="preserve">1996/95 </v>
          </cell>
        </row>
        <row r="37">
          <cell r="A37" t="str">
            <v xml:space="preserve"> 1Q</v>
          </cell>
          <cell r="B37">
            <v>-7.2124163116250917E-2</v>
          </cell>
          <cell r="C37" t="str">
            <v>NM</v>
          </cell>
          <cell r="D37">
            <v>-7.2124163116250917E-2</v>
          </cell>
          <cell r="F37">
            <v>0.48932536293766016</v>
          </cell>
          <cell r="G37">
            <v>0.43221476510067114</v>
          </cell>
          <cell r="H37">
            <v>0.4573468620819241</v>
          </cell>
          <cell r="J37">
            <v>0.577049180327869</v>
          </cell>
          <cell r="K37">
            <v>0.29649122807017547</v>
          </cell>
          <cell r="L37">
            <v>0.39428571428571435</v>
          </cell>
          <cell r="Q37">
            <v>-0.3766233766233622</v>
          </cell>
          <cell r="R37">
            <v>3.8216560509552799E-2</v>
          </cell>
          <cell r="S37">
            <v>-4.3478260869562857E-2</v>
          </cell>
          <cell r="U37">
            <v>9.981401115933064E-2</v>
          </cell>
          <cell r="V37">
            <v>0.34751474304970498</v>
          </cell>
          <cell r="W37">
            <v>0.18133924857895467</v>
          </cell>
          <cell r="Y37">
            <v>0.31244019138755985</v>
          </cell>
          <cell r="Z37">
            <v>0.5070921985815604</v>
          </cell>
          <cell r="AA37">
            <v>0.33558178752107937</v>
          </cell>
          <cell r="AC37" t="str">
            <v>NM</v>
          </cell>
          <cell r="AD37" t="str">
            <v>NM</v>
          </cell>
          <cell r="AE37" t="str">
            <v>NM</v>
          </cell>
          <cell r="AG37">
            <v>-0.32857142857143018</v>
          </cell>
          <cell r="AH37">
            <v>-3.8461538461538547E-2</v>
          </cell>
          <cell r="AI37">
            <v>-0.17567567567567643</v>
          </cell>
          <cell r="AK37">
            <v>0.29166666666666674</v>
          </cell>
          <cell r="AL37">
            <v>0.38888888888888884</v>
          </cell>
          <cell r="AM37">
            <v>0.30555555555555558</v>
          </cell>
          <cell r="AO37" t="str">
            <v xml:space="preserve"> 1Q</v>
          </cell>
          <cell r="AP37">
            <v>2.515723270440251E-2</v>
          </cell>
          <cell r="AQ37">
            <v>0.13346228239845259</v>
          </cell>
          <cell r="AR37">
            <v>8.1488933601609581E-2</v>
          </cell>
          <cell r="AT37">
            <v>0.45393634840871</v>
          </cell>
          <cell r="AU37">
            <v>0.63882618510158018</v>
          </cell>
          <cell r="AV37">
            <v>0.53269230769230758</v>
          </cell>
          <cell r="AX37" t="str">
            <v>NM</v>
          </cell>
          <cell r="AY37" t="str">
            <v>NM</v>
          </cell>
          <cell r="AZ37" t="str">
            <v>NM</v>
          </cell>
          <cell r="BB37">
            <v>-0.15957446808510589</v>
          </cell>
          <cell r="BC37">
            <v>-4.3036461446503527E-2</v>
          </cell>
          <cell r="BD37">
            <v>-6.8595426971535312E-2</v>
          </cell>
          <cell r="BF37">
            <v>0.10885700148441368</v>
          </cell>
          <cell r="BG37">
            <v>0.11079365079365067</v>
          </cell>
          <cell r="BH37">
            <v>0.11003674337652281</v>
          </cell>
          <cell r="BJ37">
            <v>1.6666666666666607E-2</v>
          </cell>
          <cell r="BK37">
            <v>-6.2499999999999778E-3</v>
          </cell>
          <cell r="BL37">
            <v>-4.2857142857142261E-3</v>
          </cell>
          <cell r="BN37" t="str">
            <v xml:space="preserve">  NM</v>
          </cell>
          <cell r="BO37">
            <v>-0.16250000000000009</v>
          </cell>
          <cell r="BP37">
            <v>-0.16875000000000007</v>
          </cell>
          <cell r="BR37">
            <v>0</v>
          </cell>
          <cell r="BS37">
            <v>-3.7499999999999978E-2</v>
          </cell>
          <cell r="BT37">
            <v>-3.4883720930232509E-2</v>
          </cell>
          <cell r="BV37" t="str">
            <v xml:space="preserve"> 1Q</v>
          </cell>
          <cell r="BW37" t="str">
            <v>NM</v>
          </cell>
          <cell r="BX37" t="str">
            <v>NM</v>
          </cell>
          <cell r="BY37" t="str">
            <v>NM</v>
          </cell>
          <cell r="CA37" t="str">
            <v xml:space="preserve">    NM</v>
          </cell>
          <cell r="CB37">
            <v>-0.30000000000000004</v>
          </cell>
          <cell r="CC37" t="str">
            <v xml:space="preserve">    NM</v>
          </cell>
          <cell r="CE37" t="str">
            <v xml:space="preserve">   NM</v>
          </cell>
          <cell r="CF37" t="str">
            <v xml:space="preserve">  NM</v>
          </cell>
          <cell r="CG37" t="str">
            <v xml:space="preserve">   NM</v>
          </cell>
          <cell r="CI37" t="str">
            <v xml:space="preserve">    NM</v>
          </cell>
          <cell r="CJ37">
            <v>-0.5</v>
          </cell>
          <cell r="CK37" t="str">
            <v xml:space="preserve">    NM</v>
          </cell>
          <cell r="CM37">
            <v>0.83561643835616439</v>
          </cell>
          <cell r="CN37" t="str">
            <v xml:space="preserve">    NM</v>
          </cell>
          <cell r="CO37">
            <v>0.83561643835616439</v>
          </cell>
          <cell r="CQ37">
            <v>-0.36220472440944884</v>
          </cell>
          <cell r="CR37">
            <v>0</v>
          </cell>
          <cell r="CS37">
            <v>-0.27544910179640714</v>
          </cell>
          <cell r="CU37">
            <v>7.4999999999999956E-2</v>
          </cell>
          <cell r="CV37">
            <v>0</v>
          </cell>
          <cell r="CW37">
            <v>6.25E-2</v>
          </cell>
          <cell r="CY37">
            <v>-0.43589743589745011</v>
          </cell>
          <cell r="CZ37">
            <v>8.5616438356164171E-2</v>
          </cell>
          <cell r="DA37">
            <v>5.2969502407703928E-2</v>
          </cell>
          <cell r="DC37" t="str">
            <v xml:space="preserve"> 1Q</v>
          </cell>
          <cell r="DD37" t="str">
            <v xml:space="preserve">    NM</v>
          </cell>
          <cell r="DE37" t="str">
            <v xml:space="preserve">    NM</v>
          </cell>
          <cell r="DF37" t="str">
            <v xml:space="preserve">    NM</v>
          </cell>
          <cell r="DL37">
            <v>0.16976573169450576</v>
          </cell>
          <cell r="DM37">
            <v>0.17969598262757866</v>
          </cell>
          <cell r="DN37">
            <v>0.17409841890211405</v>
          </cell>
          <cell r="DP37">
            <v>-0.17682926829268297</v>
          </cell>
          <cell r="DQ37">
            <v>6.468231253577568E-2</v>
          </cell>
          <cell r="DR37">
            <v>-2.2336140607836039E-2</v>
          </cell>
          <cell r="DT37">
            <v>0.26865671641791045</v>
          </cell>
          <cell r="DU37">
            <v>0</v>
          </cell>
          <cell r="DV37">
            <v>0.18367346938775511</v>
          </cell>
          <cell r="DX37">
            <v>0.14517139532802295</v>
          </cell>
          <cell r="DY37">
            <v>0.1524668435013263</v>
          </cell>
          <cell r="DZ37">
            <v>0.14850956403534304</v>
          </cell>
        </row>
        <row r="38">
          <cell r="A38" t="str">
            <v xml:space="preserve"> 2Q</v>
          </cell>
          <cell r="B38">
            <v>-0.18672199170124482</v>
          </cell>
          <cell r="C38" t="str">
            <v>NM</v>
          </cell>
          <cell r="D38">
            <v>-0.18672199170124482</v>
          </cell>
          <cell r="F38">
            <v>0.4773697694278396</v>
          </cell>
          <cell r="G38">
            <v>0.35268346111719606</v>
          </cell>
          <cell r="H38">
            <v>0.40140140140140135</v>
          </cell>
          <cell r="J38">
            <v>0.50326797385620914</v>
          </cell>
          <cell r="K38">
            <v>0.12359550561797739</v>
          </cell>
          <cell r="L38">
            <v>0.23772102161100173</v>
          </cell>
          <cell r="Q38">
            <v>-0.53846153846153444</v>
          </cell>
          <cell r="R38">
            <v>-6.9148936170211894E-2</v>
          </cell>
          <cell r="S38">
            <v>-0.1383219954648508</v>
          </cell>
          <cell r="U38">
            <v>5.7692307692307709E-2</v>
          </cell>
          <cell r="V38">
            <v>0.24227865477007549</v>
          </cell>
          <cell r="W38">
            <v>0.13603262452665321</v>
          </cell>
          <cell r="Y38">
            <v>0.21915103652517276</v>
          </cell>
          <cell r="Z38">
            <v>0.37837837837837829</v>
          </cell>
          <cell r="AA38">
            <v>0.24373956594323887</v>
          </cell>
          <cell r="AC38" t="str">
            <v>NM</v>
          </cell>
          <cell r="AD38" t="str">
            <v>NM</v>
          </cell>
          <cell r="AE38" t="str">
            <v>NM</v>
          </cell>
          <cell r="AG38">
            <v>-0.31818181818181901</v>
          </cell>
          <cell r="AH38">
            <v>-0.22222222222222221</v>
          </cell>
          <cell r="AI38">
            <v>-0.25373134328358238</v>
          </cell>
          <cell r="AK38">
            <v>0.20772946859903385</v>
          </cell>
          <cell r="AL38">
            <v>0.26086956521739135</v>
          </cell>
          <cell r="AM38">
            <v>0.21739130434782616</v>
          </cell>
          <cell r="AO38" t="str">
            <v xml:space="preserve"> 2Q</v>
          </cell>
          <cell r="AP38">
            <v>0.10262008733624461</v>
          </cell>
          <cell r="AQ38">
            <v>-1.521216973578865E-2</v>
          </cell>
          <cell r="AR38">
            <v>3.4642032332563577E-2</v>
          </cell>
          <cell r="AT38">
            <v>0.82254196642685828</v>
          </cell>
          <cell r="AU38">
            <v>0.13805970149253732</v>
          </cell>
          <cell r="AV38">
            <v>0.43756558237145837</v>
          </cell>
          <cell r="AX38" t="str">
            <v>NM</v>
          </cell>
          <cell r="AY38" t="str">
            <v>NM</v>
          </cell>
          <cell r="AZ38" t="str">
            <v>NM</v>
          </cell>
          <cell r="BB38">
            <v>-9.3198992443324635E-2</v>
          </cell>
          <cell r="BC38">
            <v>-0.11136107986501698</v>
          </cell>
          <cell r="BD38">
            <v>-0.10804597701149421</v>
          </cell>
          <cell r="BF38">
            <v>0.23121387283237005</v>
          </cell>
          <cell r="BG38">
            <v>-4.0134717934324993E-2</v>
          </cell>
          <cell r="BH38">
            <v>4.8554694880030391E-2</v>
          </cell>
          <cell r="BJ38">
            <v>-0.33333333333333337</v>
          </cell>
          <cell r="BK38">
            <v>-4.2253521126760618E-2</v>
          </cell>
          <cell r="BL38">
            <v>-6.4935064935064957E-2</v>
          </cell>
          <cell r="BN38" t="str">
            <v xml:space="preserve">  NM</v>
          </cell>
          <cell r="BO38">
            <v>7.1428571428571397E-2</v>
          </cell>
          <cell r="BP38">
            <v>0</v>
          </cell>
          <cell r="BR38">
            <v>-0.4285714285714286</v>
          </cell>
          <cell r="BS38">
            <v>-2.352941176470591E-2</v>
          </cell>
          <cell r="BT38">
            <v>-5.4347826086956541E-2</v>
          </cell>
          <cell r="BV38" t="str">
            <v xml:space="preserve"> 2Q</v>
          </cell>
          <cell r="BW38" t="str">
            <v>NM</v>
          </cell>
          <cell r="BX38" t="str">
            <v>NM</v>
          </cell>
          <cell r="BY38" t="str">
            <v>NM</v>
          </cell>
          <cell r="CA38" t="str">
            <v xml:space="preserve">    NM</v>
          </cell>
          <cell r="CB38">
            <v>-0.39393939393939392</v>
          </cell>
          <cell r="CC38" t="str">
            <v xml:space="preserve">    NM</v>
          </cell>
          <cell r="CE38" t="str">
            <v xml:space="preserve">   NM</v>
          </cell>
          <cell r="CF38" t="str">
            <v xml:space="preserve">  NM</v>
          </cell>
          <cell r="CG38" t="str">
            <v xml:space="preserve">   NM</v>
          </cell>
          <cell r="CI38" t="str">
            <v xml:space="preserve">    NM</v>
          </cell>
          <cell r="CJ38">
            <v>-0.33333333333333337</v>
          </cell>
          <cell r="CK38" t="str">
            <v xml:space="preserve">    NM</v>
          </cell>
          <cell r="CM38">
            <v>0.53846153846153855</v>
          </cell>
          <cell r="CN38" t="str">
            <v xml:space="preserve">    NM</v>
          </cell>
          <cell r="CO38">
            <v>0.53846153846153855</v>
          </cell>
          <cell r="CQ38">
            <v>-0.51219512195121952</v>
          </cell>
          <cell r="CR38">
            <v>0</v>
          </cell>
          <cell r="CS38">
            <v>-0.35593220338983056</v>
          </cell>
          <cell r="CU38">
            <v>0</v>
          </cell>
          <cell r="CV38">
            <v>0</v>
          </cell>
          <cell r="CW38">
            <v>0</v>
          </cell>
          <cell r="CY38">
            <v>-0.73684210526315663</v>
          </cell>
          <cell r="CZ38">
            <v>3.1390134529147407E-2</v>
          </cell>
          <cell r="DA38">
            <v>0.12984822934232576</v>
          </cell>
          <cell r="DC38" t="str">
            <v xml:space="preserve"> 2Q</v>
          </cell>
          <cell r="DD38" t="str">
            <v xml:space="preserve">    NM</v>
          </cell>
          <cell r="DE38" t="str">
            <v xml:space="preserve">    NM</v>
          </cell>
          <cell r="DF38" t="str">
            <v xml:space="preserve">    NM</v>
          </cell>
          <cell r="DL38">
            <v>0.17294520547945202</v>
          </cell>
          <cell r="DM38">
            <v>7.8591417910447728E-2</v>
          </cell>
          <cell r="DN38">
            <v>0.12464183381088823</v>
          </cell>
          <cell r="DP38">
            <v>-5.6179775280898875E-2</v>
          </cell>
          <cell r="DQ38">
            <v>5.6122448979591837E-2</v>
          </cell>
          <cell r="DR38">
            <v>2.1052631578947368E-2</v>
          </cell>
          <cell r="DT38">
            <v>0.37096774193548387</v>
          </cell>
          <cell r="DU38">
            <v>7.8947368421052627E-2</v>
          </cell>
          <cell r="DV38">
            <v>0.26</v>
          </cell>
          <cell r="DX38">
            <v>0.1645674168903572</v>
          </cell>
          <cell r="DY38">
            <v>7.4569439355075207E-2</v>
          </cell>
          <cell r="DZ38">
            <v>0.11688185613047287</v>
          </cell>
        </row>
        <row r="39">
          <cell r="A39" t="str">
            <v xml:space="preserve"> 3Q</v>
          </cell>
          <cell r="B39">
            <v>-0.14667580534612756</v>
          </cell>
          <cell r="C39" t="str">
            <v>NM</v>
          </cell>
          <cell r="D39">
            <v>-0.14667580534612756</v>
          </cell>
          <cell r="F39">
            <v>0.52236652236652237</v>
          </cell>
          <cell r="G39">
            <v>0.33060388945752295</v>
          </cell>
          <cell r="H39">
            <v>0.41017964071856294</v>
          </cell>
          <cell r="J39">
            <v>0.4933333333333334</v>
          </cell>
          <cell r="K39">
            <v>0.10644257703081217</v>
          </cell>
          <cell r="L39">
            <v>0.23966942148760317</v>
          </cell>
          <cell r="Q39">
            <v>-0.27272727272727271</v>
          </cell>
          <cell r="R39">
            <v>-0.16049382716049387</v>
          </cell>
          <cell r="S39">
            <v>-0.17391304347826086</v>
          </cell>
          <cell r="U39">
            <v>9.8436839881706817E-2</v>
          </cell>
          <cell r="V39">
            <v>0.21379759192971037</v>
          </cell>
          <cell r="W39">
            <v>0.14384526706801593</v>
          </cell>
          <cell r="Y39">
            <v>0.22902684563758391</v>
          </cell>
          <cell r="Z39">
            <v>0.484375</v>
          </cell>
          <cell r="AA39">
            <v>0.26445086705202314</v>
          </cell>
          <cell r="AC39" t="str">
            <v>NM</v>
          </cell>
          <cell r="AD39" t="str">
            <v>NM</v>
          </cell>
          <cell r="AE39" t="str">
            <v>NM</v>
          </cell>
          <cell r="AG39">
            <v>8.6956521739131709E-2</v>
          </cell>
          <cell r="AH39">
            <v>-0.18604651162790709</v>
          </cell>
          <cell r="AI39">
            <v>-9.0909090909090606E-2</v>
          </cell>
          <cell r="AK39">
            <v>0.22633744855967075</v>
          </cell>
          <cell r="AL39">
            <v>0.36170212765957444</v>
          </cell>
          <cell r="AM39">
            <v>0.24827586206896557</v>
          </cell>
          <cell r="AO39" t="str">
            <v xml:space="preserve"> 3Q</v>
          </cell>
          <cell r="AP39">
            <v>2.5896414342629459E-2</v>
          </cell>
          <cell r="AQ39">
            <v>-2.7355623100303927E-2</v>
          </cell>
          <cell r="AR39">
            <v>-4.3103448275861878E-3</v>
          </cell>
          <cell r="AT39">
            <v>1.4509803921568625</v>
          </cell>
          <cell r="AU39">
            <v>0.31016042780748676</v>
          </cell>
          <cell r="AV39">
            <v>0.82352941176470584</v>
          </cell>
          <cell r="AX39" t="str">
            <v>NM</v>
          </cell>
          <cell r="AY39" t="str">
            <v>NM</v>
          </cell>
          <cell r="AZ39" t="str">
            <v>NM</v>
          </cell>
          <cell r="BB39">
            <v>-1.8264840182648623E-2</v>
          </cell>
          <cell r="BC39">
            <v>-0.12615740740740744</v>
          </cell>
          <cell r="BD39">
            <v>-0.1043397968605726</v>
          </cell>
          <cell r="BF39">
            <v>0.26430205949656749</v>
          </cell>
          <cell r="BG39">
            <v>-4.0374488004681131E-2</v>
          </cell>
          <cell r="BH39">
            <v>6.2717770034843134E-2</v>
          </cell>
          <cell r="BJ39">
            <v>-0.4642857142857143</v>
          </cell>
          <cell r="BK39">
            <v>-0.1063829787234043</v>
          </cell>
          <cell r="BL39">
            <v>-0.13272010512483567</v>
          </cell>
          <cell r="BN39" t="str">
            <v xml:space="preserve">  NM</v>
          </cell>
          <cell r="BO39">
            <v>-0.1428571428571429</v>
          </cell>
          <cell r="BP39">
            <v>-0.11242603550295849</v>
          </cell>
          <cell r="BR39">
            <v>-0.4</v>
          </cell>
          <cell r="BS39">
            <v>-0.11363636363636365</v>
          </cell>
          <cell r="BT39">
            <v>-0.12903225806451613</v>
          </cell>
          <cell r="BV39" t="str">
            <v xml:space="preserve"> 3Q</v>
          </cell>
          <cell r="BW39" t="str">
            <v>NM</v>
          </cell>
          <cell r="BX39" t="str">
            <v>NM</v>
          </cell>
          <cell r="BY39" t="str">
            <v>NM</v>
          </cell>
          <cell r="CA39" t="str">
            <v xml:space="preserve">    NM</v>
          </cell>
          <cell r="CB39">
            <v>-0.25</v>
          </cell>
          <cell r="CC39" t="str">
            <v xml:space="preserve">    NM</v>
          </cell>
          <cell r="CE39" t="str">
            <v xml:space="preserve">   NM</v>
          </cell>
          <cell r="CF39" t="str">
            <v xml:space="preserve">  NM</v>
          </cell>
          <cell r="CG39" t="str">
            <v xml:space="preserve">   NM</v>
          </cell>
          <cell r="CI39" t="str">
            <v xml:space="preserve">    NM</v>
          </cell>
          <cell r="CJ39">
            <v>-0.5</v>
          </cell>
          <cell r="CK39" t="str">
            <v xml:space="preserve">    NM</v>
          </cell>
          <cell r="CM39">
            <v>0.56950672645739897</v>
          </cell>
          <cell r="CN39" t="str">
            <v xml:space="preserve">    NM</v>
          </cell>
          <cell r="CO39">
            <v>0.56950672645739897</v>
          </cell>
          <cell r="CQ39">
            <v>-0.2993630573248407</v>
          </cell>
          <cell r="CR39">
            <v>-0.22222222222222221</v>
          </cell>
          <cell r="CS39">
            <v>-0.27125506072874495</v>
          </cell>
          <cell r="CU39">
            <v>0.21052631578947367</v>
          </cell>
          <cell r="CV39">
            <v>-0.22222222222222221</v>
          </cell>
          <cell r="CW39">
            <v>0.12765957446808507</v>
          </cell>
          <cell r="CY39">
            <v>-0.73451327433628344</v>
          </cell>
          <cell r="CZ39">
            <v>9.0909090909091939E-2</v>
          </cell>
          <cell r="DA39">
            <v>-4.9773755656107976E-2</v>
          </cell>
          <cell r="DC39" t="str">
            <v xml:space="preserve"> 3Q</v>
          </cell>
          <cell r="DD39" t="str">
            <v xml:space="preserve">    NM</v>
          </cell>
          <cell r="DE39" t="str">
            <v xml:space="preserve">    NM</v>
          </cell>
          <cell r="DF39" t="str">
            <v xml:space="preserve">    NM</v>
          </cell>
          <cell r="DL39">
            <v>0.18944591029023747</v>
          </cell>
          <cell r="DM39">
            <v>7.0296913507804218E-2</v>
          </cell>
          <cell r="DN39">
            <v>0.13302956212491671</v>
          </cell>
          <cell r="DP39">
            <v>-3.937007874015748E-2</v>
          </cell>
          <cell r="DQ39">
            <v>2.2727272727272728E-2</v>
          </cell>
          <cell r="DR39">
            <v>-3.3003300330033004E-3</v>
          </cell>
          <cell r="DT39">
            <v>0.11267605633802817</v>
          </cell>
          <cell r="DU39">
            <v>2.7027027027027029E-2</v>
          </cell>
          <cell r="DV39">
            <v>8.3333333333333329E-2</v>
          </cell>
          <cell r="DX39">
            <v>0.15931907463989525</v>
          </cell>
          <cell r="DY39">
            <v>6.0933245704628762E-2</v>
          </cell>
          <cell r="DZ39">
            <v>0.11191531710847738</v>
          </cell>
        </row>
        <row r="40">
          <cell r="A40" t="str">
            <v xml:space="preserve"> 4Q</v>
          </cell>
          <cell r="B40">
            <v>-6.4563462949376427E-2</v>
          </cell>
          <cell r="C40" t="str">
            <v>NM</v>
          </cell>
          <cell r="D40">
            <v>-6.4563462949376427E-2</v>
          </cell>
          <cell r="F40">
            <v>0.52553763440860202</v>
          </cell>
          <cell r="G40">
            <v>0.33825565297646532</v>
          </cell>
          <cell r="H40">
            <v>0.414500683994528</v>
          </cell>
          <cell r="J40">
            <v>0.58690176322418131</v>
          </cell>
          <cell r="K40">
            <v>0.15845539280958731</v>
          </cell>
          <cell r="L40">
            <v>0.30662020905923337</v>
          </cell>
          <cell r="Q40">
            <v>-0.3442622950819636</v>
          </cell>
          <cell r="R40">
            <v>-2.506963788300931E-2</v>
          </cell>
          <cell r="S40">
            <v>-7.1428571428571397E-2</v>
          </cell>
          <cell r="U40">
            <v>0.1750856164383563</v>
          </cell>
          <cell r="V40">
            <v>0.25724748245346363</v>
          </cell>
          <cell r="W40">
            <v>0.20895710152220404</v>
          </cell>
          <cell r="Y40">
            <v>0.30655391120507391</v>
          </cell>
          <cell r="Z40">
            <v>0.26760563380281677</v>
          </cell>
          <cell r="AA40">
            <v>0.29979035639412999</v>
          </cell>
          <cell r="AC40" t="str">
            <v>NM</v>
          </cell>
          <cell r="AD40" t="str">
            <v>NM</v>
          </cell>
          <cell r="AE40" t="str">
            <v>NM</v>
          </cell>
          <cell r="AG40">
            <v>0.60000000000000009</v>
          </cell>
          <cell r="AH40">
            <v>-0.15662650602409611</v>
          </cell>
          <cell r="AI40">
            <v>1.8518518518518823E-2</v>
          </cell>
          <cell r="AK40">
            <v>0.30962343096234313</v>
          </cell>
          <cell r="AL40">
            <v>0.2068965517241379</v>
          </cell>
          <cell r="AM40">
            <v>0.28956228956228958</v>
          </cell>
          <cell r="AO40" t="str">
            <v xml:space="preserve"> 4Q</v>
          </cell>
          <cell r="AP40">
            <v>5.8358061325420429E-2</v>
          </cell>
          <cell r="AQ40">
            <v>2.1505376344086002E-2</v>
          </cell>
          <cell r="AR40">
            <v>3.7613488975356768E-2</v>
          </cell>
          <cell r="AT40">
            <v>0.78666666666666663</v>
          </cell>
          <cell r="AU40">
            <v>0.11888111888111874</v>
          </cell>
          <cell r="AV40">
            <v>0.49773071104387312</v>
          </cell>
          <cell r="AX40" t="str">
            <v>NM</v>
          </cell>
          <cell r="AY40" t="str">
            <v>NM</v>
          </cell>
          <cell r="AZ40" t="str">
            <v>NM</v>
          </cell>
          <cell r="BB40">
            <v>9.0487238979118478E-2</v>
          </cell>
          <cell r="BC40">
            <v>-4.0318001135718484E-2</v>
          </cell>
          <cell r="BD40">
            <v>-1.4598540145985495E-2</v>
          </cell>
          <cell r="BF40">
            <v>0.3138686131386863</v>
          </cell>
          <cell r="BG40">
            <v>6.8775790921595803E-3</v>
          </cell>
          <cell r="BH40">
            <v>0.12236142097134017</v>
          </cell>
          <cell r="BJ40">
            <v>-0.13043478260869568</v>
          </cell>
          <cell r="BK40">
            <v>-9.6945551128817975E-2</v>
          </cell>
          <cell r="BL40">
            <v>-9.9756690997566899E-2</v>
          </cell>
          <cell r="BN40" t="str">
            <v xml:space="preserve">  NM</v>
          </cell>
          <cell r="BO40">
            <v>8.2802547770700397E-2</v>
          </cell>
          <cell r="BP40">
            <v>7.5949367088607334E-2</v>
          </cell>
          <cell r="BR40">
            <v>-0.1428571428571429</v>
          </cell>
          <cell r="BS40">
            <v>-6.5934065934065922E-2</v>
          </cell>
          <cell r="BT40">
            <v>-7.1428571428571397E-2</v>
          </cell>
          <cell r="BV40" t="str">
            <v xml:space="preserve"> 4Q</v>
          </cell>
          <cell r="BW40" t="str">
            <v>NM</v>
          </cell>
          <cell r="BX40" t="str">
            <v>NM</v>
          </cell>
          <cell r="BY40" t="str">
            <v>NM</v>
          </cell>
          <cell r="CA40" t="str">
            <v xml:space="preserve">    NM</v>
          </cell>
          <cell r="CB40" t="str">
            <v xml:space="preserve"> NM</v>
          </cell>
          <cell r="CC40" t="str">
            <v xml:space="preserve">    NM</v>
          </cell>
          <cell r="CE40" t="str">
            <v xml:space="preserve">   NM</v>
          </cell>
          <cell r="CF40" t="str">
            <v xml:space="preserve">  NM</v>
          </cell>
          <cell r="CG40" t="str">
            <v xml:space="preserve">   NM</v>
          </cell>
          <cell r="CI40" t="str">
            <v xml:space="preserve">    NM</v>
          </cell>
          <cell r="CJ40">
            <v>0</v>
          </cell>
          <cell r="CK40" t="str">
            <v xml:space="preserve">    NM</v>
          </cell>
          <cell r="CM40">
            <v>0.61417322834645671</v>
          </cell>
          <cell r="CN40" t="str">
            <v xml:space="preserve">    NM</v>
          </cell>
          <cell r="CO40">
            <v>0.61417322834645671</v>
          </cell>
          <cell r="CQ40">
            <v>-0.53703703703703709</v>
          </cell>
          <cell r="CR40">
            <v>-0.11111111111111116</v>
          </cell>
          <cell r="CS40">
            <v>-0.41176470588235292</v>
          </cell>
          <cell r="CU40">
            <v>8.5106382978723305E-2</v>
          </cell>
          <cell r="CV40">
            <v>-0.11111111111111116</v>
          </cell>
          <cell r="CW40">
            <v>5.3571428571428603E-2</v>
          </cell>
          <cell r="CY40">
            <v>0.30434782608696609</v>
          </cell>
          <cell r="CZ40">
            <v>7.3446327683616586E-2</v>
          </cell>
          <cell r="DA40">
            <v>8.7533156498674991E-2</v>
          </cell>
          <cell r="DC40" t="str">
            <v xml:space="preserve"> 4Q</v>
          </cell>
          <cell r="DD40" t="str">
            <v xml:space="preserve">    NM</v>
          </cell>
          <cell r="DE40" t="str">
            <v xml:space="preserve">    NM</v>
          </cell>
          <cell r="DF40" t="str">
            <v xml:space="preserve">    NM</v>
          </cell>
          <cell r="DL40">
            <v>0.28064842958459979</v>
          </cell>
          <cell r="DM40">
            <v>0.10532030401737243</v>
          </cell>
          <cell r="DN40">
            <v>0.1960167714884696</v>
          </cell>
          <cell r="DP40">
            <v>-5.8333333333333334E-2</v>
          </cell>
          <cell r="DQ40">
            <v>4.6218487394957986E-2</v>
          </cell>
          <cell r="DR40">
            <v>1.11731843575419E-2</v>
          </cell>
          <cell r="DT40">
            <v>0.10204081632653061</v>
          </cell>
          <cell r="DU40">
            <v>7.8947368421052627E-2</v>
          </cell>
          <cell r="DV40">
            <v>9.1954022988505746E-2</v>
          </cell>
          <cell r="DX40">
            <v>0.23788927335640139</v>
          </cell>
          <cell r="DY40">
            <v>9.2731829573934832E-2</v>
          </cell>
          <cell r="DZ40">
            <v>0.16404589885252868</v>
          </cell>
        </row>
        <row r="42">
          <cell r="A42" t="str">
            <v xml:space="preserve">1996/95 </v>
          </cell>
          <cell r="B42">
            <v>-0.11384479717813056</v>
          </cell>
          <cell r="C42" t="str">
            <v>NM</v>
          </cell>
          <cell r="D42">
            <v>-0.11384479717813056</v>
          </cell>
          <cell r="F42">
            <v>0.5057515337423315</v>
          </cell>
          <cell r="G42">
            <v>0.35861234368697037</v>
          </cell>
          <cell r="H42">
            <v>0.41926815774915038</v>
          </cell>
          <cell r="I42" t="e">
            <v>#DIV/0!</v>
          </cell>
          <cell r="J42">
            <v>0.54085321764280536</v>
          </cell>
          <cell r="K42">
            <v>0.16454313796869302</v>
          </cell>
          <cell r="L42">
            <v>0.29055690072639218</v>
          </cell>
          <cell r="Q42">
            <v>-0.38759689922479978</v>
          </cell>
          <cell r="R42">
            <v>-6.0522696011004351E-2</v>
          </cell>
          <cell r="S42">
            <v>-0.10981308411214852</v>
          </cell>
          <cell r="U42">
            <v>0.10963345606418651</v>
          </cell>
          <cell r="V42">
            <v>0.26043993813370014</v>
          </cell>
          <cell r="W42">
            <v>0.16845986257750956</v>
          </cell>
          <cell r="Y42">
            <v>0.26711787930062036</v>
          </cell>
          <cell r="Z42">
            <v>0.39269406392694051</v>
          </cell>
          <cell r="AA42">
            <v>0.28563185227928445</v>
          </cell>
          <cell r="AC42" t="str">
            <v>NM</v>
          </cell>
          <cell r="AD42" t="str">
            <v>NM</v>
          </cell>
          <cell r="AE42" t="str">
            <v>NM</v>
          </cell>
          <cell r="AG42">
            <v>-9.7297297297297858E-2</v>
          </cell>
          <cell r="AH42">
            <v>-0.15430267062314551</v>
          </cell>
          <cell r="AI42">
            <v>-0.13409961685823779</v>
          </cell>
          <cell r="AK42">
            <v>0.25966850828729271</v>
          </cell>
          <cell r="AL42">
            <v>0.29411764705882359</v>
          </cell>
          <cell r="AM42">
            <v>0.26556776556776551</v>
          </cell>
          <cell r="AO42" t="str">
            <v xml:space="preserve">1996/95 </v>
          </cell>
          <cell r="AP42">
            <v>5.2252252252252385E-2</v>
          </cell>
          <cell r="AQ42">
            <v>2.2648439094062445E-2</v>
          </cell>
          <cell r="AR42">
            <v>3.5738675165035483E-2</v>
          </cell>
          <cell r="AT42">
            <v>0.79613526570048321</v>
          </cell>
          <cell r="AU42">
            <v>0.28103896103896098</v>
          </cell>
          <cell r="AV42">
            <v>0.54793491864831023</v>
          </cell>
          <cell r="AW42" t="e">
            <v>#DIV/0!</v>
          </cell>
          <cell r="AX42" t="str">
            <v>NM</v>
          </cell>
          <cell r="AY42" t="str">
            <v>NM</v>
          </cell>
          <cell r="AZ42" t="str">
            <v>NM</v>
          </cell>
          <cell r="BB42">
            <v>-4.6658986175114991E-2</v>
          </cell>
          <cell r="BC42">
            <v>-8.0547550432276904E-2</v>
          </cell>
          <cell r="BD42">
            <v>-7.376671277086233E-2</v>
          </cell>
          <cell r="BF42">
            <v>0.23013912365102041</v>
          </cell>
          <cell r="BG42">
            <v>6.7557750980677955E-3</v>
          </cell>
          <cell r="BH42">
            <v>8.6824812415528863E-2</v>
          </cell>
          <cell r="BJ42">
            <v>-0.2204081632653061</v>
          </cell>
          <cell r="BK42">
            <v>-6.481481481481477E-2</v>
          </cell>
          <cell r="BL42">
            <v>-7.7301015394693806E-2</v>
          </cell>
          <cell r="BN42" t="str">
            <v xml:space="preserve">  NM</v>
          </cell>
          <cell r="BO42">
            <v>-4.4303797468354444E-2</v>
          </cell>
          <cell r="BP42">
            <v>-5.3375196232339217E-2</v>
          </cell>
          <cell r="BR42">
            <v>-0.24</v>
          </cell>
          <cell r="BS42">
            <v>-6.1046511627906974E-2</v>
          </cell>
          <cell r="BT42">
            <v>-7.3170731707317027E-2</v>
          </cell>
          <cell r="BV42" t="str">
            <v xml:space="preserve">1996/95 </v>
          </cell>
          <cell r="BW42" t="str">
            <v>NM</v>
          </cell>
          <cell r="BX42" t="str">
            <v>NM</v>
          </cell>
          <cell r="BY42" t="str">
            <v>NM</v>
          </cell>
          <cell r="CA42" t="str">
            <v xml:space="preserve">    NM</v>
          </cell>
          <cell r="CB42">
            <v>-0.39047619047619042</v>
          </cell>
          <cell r="CC42" t="str">
            <v xml:space="preserve">    NM</v>
          </cell>
          <cell r="CE42" t="str">
            <v xml:space="preserve">   NM</v>
          </cell>
          <cell r="CF42" t="str">
            <v xml:space="preserve">  NM</v>
          </cell>
          <cell r="CG42" t="str">
            <v xml:space="preserve">   NM</v>
          </cell>
          <cell r="CI42" t="str">
            <v xml:space="preserve">    NM</v>
          </cell>
          <cell r="CJ42">
            <v>-0.4</v>
          </cell>
          <cell r="CK42" t="str">
            <v xml:space="preserve">    NM</v>
          </cell>
          <cell r="CM42">
            <v>0.62347188264058673</v>
          </cell>
          <cell r="CN42" t="str">
            <v xml:space="preserve">    NM</v>
          </cell>
          <cell r="CO42">
            <v>0.62347188264058673</v>
          </cell>
          <cell r="CQ42">
            <v>-0.4326923076923076</v>
          </cell>
          <cell r="CR42">
            <v>-8.5714285714285743E-2</v>
          </cell>
          <cell r="CS42">
            <v>-0.32994923857868008</v>
          </cell>
          <cell r="CU42">
            <v>9.0909090909090828E-2</v>
          </cell>
          <cell r="CV42">
            <v>-8.5714285714285743E-2</v>
          </cell>
          <cell r="CW42">
            <v>6.0000000000000053E-2</v>
          </cell>
          <cell r="CY42">
            <v>-0.24590163934426723</v>
          </cell>
          <cell r="CZ42">
            <v>6.8896853843090744E-2</v>
          </cell>
          <cell r="DA42">
            <v>5.4310672236992152E-2</v>
          </cell>
          <cell r="DC42" t="str">
            <v xml:space="preserve">1996/95 </v>
          </cell>
          <cell r="DD42" t="str">
            <v xml:space="preserve">    NM</v>
          </cell>
          <cell r="DE42" t="str">
            <v xml:space="preserve">    NM</v>
          </cell>
          <cell r="DF42" t="str">
            <v xml:space="preserve">    NM</v>
          </cell>
          <cell r="DL42">
            <v>0.20504859611231102</v>
          </cell>
          <cell r="DM42">
            <v>0.10592427616926497</v>
          </cell>
          <cell r="DN42">
            <v>0.15784487025383578</v>
          </cell>
          <cell r="DP42">
            <v>-7.9189686924493505E-2</v>
          </cell>
          <cell r="DQ42">
            <v>4.7534089460940426E-2</v>
          </cell>
          <cell r="DR42">
            <v>2.3788040357641629E-3</v>
          </cell>
          <cell r="DS42" t="e">
            <v>#DIV/0!</v>
          </cell>
          <cell r="DT42">
            <v>4.4827586206896551E-2</v>
          </cell>
          <cell r="DU42">
            <v>0.62365591397849462</v>
          </cell>
          <cell r="DV42">
            <v>0.15521628498727735</v>
          </cell>
          <cell r="DW42" t="e">
            <v>#DIV/0!</v>
          </cell>
          <cell r="DX42">
            <v>0.17757669690477285</v>
          </cell>
          <cell r="DY42">
            <v>9.3338298961873289E-2</v>
          </cell>
          <cell r="DZ42">
            <v>0.13589985720208211</v>
          </cell>
        </row>
        <row r="44">
          <cell r="A44" t="str">
            <v>1996</v>
          </cell>
          <cell r="AO44" t="str">
            <v>1996</v>
          </cell>
          <cell r="BV44" t="str">
            <v>1996</v>
          </cell>
          <cell r="DC44" t="str">
            <v>1996</v>
          </cell>
        </row>
        <row r="45">
          <cell r="A45" t="str">
            <v xml:space="preserve"> 1Q</v>
          </cell>
          <cell r="B45">
            <v>304.89999999999998</v>
          </cell>
          <cell r="C45">
            <v>0</v>
          </cell>
          <cell r="D45">
            <v>304.89999999999998</v>
          </cell>
          <cell r="F45">
            <v>174.4</v>
          </cell>
          <cell r="G45">
            <v>213.4</v>
          </cell>
          <cell r="H45">
            <v>387.8</v>
          </cell>
          <cell r="J45">
            <v>48.1</v>
          </cell>
          <cell r="K45">
            <v>73.900000000000006</v>
          </cell>
          <cell r="L45">
            <v>122</v>
          </cell>
          <cell r="Q45">
            <v>4.8000000000000682</v>
          </cell>
          <cell r="R45">
            <v>32.599999999999966</v>
          </cell>
          <cell r="S45">
            <v>37.400000000000034</v>
          </cell>
          <cell r="U45">
            <v>532.20000000000005</v>
          </cell>
          <cell r="V45">
            <v>319.89999999999998</v>
          </cell>
          <cell r="W45">
            <v>852.1</v>
          </cell>
          <cell r="Y45">
            <v>274.3</v>
          </cell>
          <cell r="Z45">
            <v>42.5</v>
          </cell>
          <cell r="AA45">
            <v>316.8</v>
          </cell>
          <cell r="AC45">
            <v>0</v>
          </cell>
          <cell r="AD45">
            <v>0</v>
          </cell>
          <cell r="AE45">
            <v>0</v>
          </cell>
          <cell r="AG45">
            <v>4.6999999999999886</v>
          </cell>
          <cell r="AH45">
            <v>7.5</v>
          </cell>
          <cell r="AI45">
            <v>12.199999999999989</v>
          </cell>
          <cell r="AK45">
            <v>279</v>
          </cell>
          <cell r="AL45">
            <v>50</v>
          </cell>
          <cell r="AM45">
            <v>329</v>
          </cell>
          <cell r="AO45" t="str">
            <v xml:space="preserve"> 1Q</v>
          </cell>
          <cell r="AP45">
            <v>97.8</v>
          </cell>
          <cell r="AQ45">
            <v>117.2</v>
          </cell>
          <cell r="AR45">
            <v>215</v>
          </cell>
          <cell r="AT45">
            <v>86.8</v>
          </cell>
          <cell r="AU45">
            <v>72.599999999999994</v>
          </cell>
          <cell r="AV45">
            <v>159.39999999999998</v>
          </cell>
          <cell r="AX45">
            <v>0</v>
          </cell>
          <cell r="AY45">
            <v>0</v>
          </cell>
          <cell r="AZ45">
            <v>0</v>
          </cell>
          <cell r="BB45">
            <v>39.5</v>
          </cell>
          <cell r="BC45">
            <v>160.09999999999997</v>
          </cell>
          <cell r="BD45">
            <v>199.59999999999997</v>
          </cell>
          <cell r="BF45">
            <v>224.1</v>
          </cell>
          <cell r="BG45">
            <v>349.9</v>
          </cell>
          <cell r="BH45">
            <v>574</v>
          </cell>
          <cell r="BJ45">
            <v>6.1</v>
          </cell>
          <cell r="BK45">
            <v>63.6</v>
          </cell>
          <cell r="BL45">
            <v>69.7</v>
          </cell>
          <cell r="BN45">
            <v>-9.9999999999999645E-2</v>
          </cell>
          <cell r="BO45">
            <v>13.399999999999999</v>
          </cell>
          <cell r="BP45">
            <v>13.299999999999999</v>
          </cell>
          <cell r="BR45">
            <v>6</v>
          </cell>
          <cell r="BS45">
            <v>77</v>
          </cell>
          <cell r="BT45">
            <v>83</v>
          </cell>
          <cell r="BV45" t="str">
            <v xml:space="preserve"> 1Q</v>
          </cell>
          <cell r="BW45">
            <v>0</v>
          </cell>
          <cell r="BX45">
            <v>0</v>
          </cell>
          <cell r="BY45">
            <v>0</v>
          </cell>
          <cell r="CA45">
            <v>24.1</v>
          </cell>
          <cell r="CB45">
            <v>1.4</v>
          </cell>
          <cell r="CC45">
            <v>25.5</v>
          </cell>
          <cell r="CE45">
            <v>2.8999999999999986</v>
          </cell>
          <cell r="CF45">
            <v>-0.39999999999999991</v>
          </cell>
          <cell r="CG45">
            <v>2.4999999999999987</v>
          </cell>
          <cell r="CI45">
            <v>27</v>
          </cell>
          <cell r="CJ45">
            <v>1</v>
          </cell>
          <cell r="CK45">
            <v>28</v>
          </cell>
          <cell r="CM45">
            <v>26.8</v>
          </cell>
          <cell r="CN45">
            <v>0</v>
          </cell>
          <cell r="CO45">
            <v>26.8</v>
          </cell>
          <cell r="CQ45">
            <v>16.2</v>
          </cell>
          <cell r="CR45">
            <v>8</v>
          </cell>
          <cell r="CS45">
            <v>24.2</v>
          </cell>
          <cell r="CU45">
            <v>43</v>
          </cell>
          <cell r="CV45">
            <v>8</v>
          </cell>
          <cell r="CW45">
            <v>51</v>
          </cell>
          <cell r="CY45">
            <v>2.1999999999999318</v>
          </cell>
          <cell r="CZ45">
            <v>63.400000000000091</v>
          </cell>
          <cell r="DA45">
            <v>65.600000000000023</v>
          </cell>
          <cell r="DC45" t="str">
            <v xml:space="preserve"> 1Q</v>
          </cell>
          <cell r="DD45">
            <v>0</v>
          </cell>
          <cell r="DE45">
            <v>0</v>
          </cell>
          <cell r="DF45">
            <v>0</v>
          </cell>
          <cell r="DL45">
            <v>1113.5</v>
          </cell>
          <cell r="DM45">
            <v>869.2</v>
          </cell>
          <cell r="DN45">
            <v>1982.7</v>
          </cell>
          <cell r="DP45">
            <v>81</v>
          </cell>
          <cell r="DQ45">
            <v>186</v>
          </cell>
          <cell r="DR45">
            <v>267</v>
          </cell>
          <cell r="DT45">
            <v>85</v>
          </cell>
          <cell r="DU45">
            <v>31</v>
          </cell>
          <cell r="DV45">
            <v>116</v>
          </cell>
          <cell r="DX45">
            <v>1279.5</v>
          </cell>
          <cell r="DY45">
            <v>1086.2</v>
          </cell>
          <cell r="DZ45">
            <v>2365.6999999999998</v>
          </cell>
        </row>
        <row r="46">
          <cell r="A46" t="str">
            <v xml:space="preserve"> 2Q</v>
          </cell>
          <cell r="B46">
            <v>196</v>
          </cell>
          <cell r="C46">
            <v>0</v>
          </cell>
          <cell r="D46">
            <v>196</v>
          </cell>
          <cell r="F46">
            <v>173</v>
          </cell>
          <cell r="G46">
            <v>247</v>
          </cell>
          <cell r="H46">
            <v>420</v>
          </cell>
          <cell r="J46">
            <v>46</v>
          </cell>
          <cell r="K46">
            <v>80</v>
          </cell>
          <cell r="L46">
            <v>126</v>
          </cell>
          <cell r="Q46">
            <v>3</v>
          </cell>
          <cell r="R46">
            <v>35</v>
          </cell>
          <cell r="S46">
            <v>38</v>
          </cell>
          <cell r="U46">
            <v>418</v>
          </cell>
          <cell r="V46">
            <v>362</v>
          </cell>
          <cell r="W46">
            <v>780</v>
          </cell>
          <cell r="Y46">
            <v>247</v>
          </cell>
          <cell r="Z46">
            <v>51</v>
          </cell>
          <cell r="AA46">
            <v>298</v>
          </cell>
          <cell r="AC46">
            <v>0</v>
          </cell>
          <cell r="AD46">
            <v>0</v>
          </cell>
          <cell r="AE46">
            <v>0</v>
          </cell>
          <cell r="AG46">
            <v>3</v>
          </cell>
          <cell r="AH46">
            <v>7</v>
          </cell>
          <cell r="AI46">
            <v>10</v>
          </cell>
          <cell r="AK46">
            <v>250</v>
          </cell>
          <cell r="AL46">
            <v>58</v>
          </cell>
          <cell r="AM46">
            <v>308</v>
          </cell>
          <cell r="AO46" t="str">
            <v xml:space="preserve"> 2Q</v>
          </cell>
          <cell r="AP46">
            <v>101</v>
          </cell>
          <cell r="AQ46">
            <v>123</v>
          </cell>
          <cell r="AR46">
            <v>224</v>
          </cell>
          <cell r="AT46">
            <v>76</v>
          </cell>
          <cell r="AU46">
            <v>61</v>
          </cell>
          <cell r="AV46">
            <v>137</v>
          </cell>
          <cell r="AX46">
            <v>0</v>
          </cell>
          <cell r="AY46">
            <v>0</v>
          </cell>
          <cell r="AZ46">
            <v>0</v>
          </cell>
          <cell r="BB46">
            <v>36</v>
          </cell>
          <cell r="BC46">
            <v>158</v>
          </cell>
          <cell r="BD46">
            <v>194</v>
          </cell>
          <cell r="BF46">
            <v>213</v>
          </cell>
          <cell r="BG46">
            <v>342</v>
          </cell>
          <cell r="BH46">
            <v>555</v>
          </cell>
          <cell r="BJ46">
            <v>4</v>
          </cell>
          <cell r="BK46">
            <v>68</v>
          </cell>
          <cell r="BL46">
            <v>72</v>
          </cell>
          <cell r="BN46">
            <v>0</v>
          </cell>
          <cell r="BO46">
            <v>15</v>
          </cell>
          <cell r="BP46">
            <v>15</v>
          </cell>
          <cell r="BR46">
            <v>4</v>
          </cell>
          <cell r="BS46">
            <v>83</v>
          </cell>
          <cell r="BT46">
            <v>87</v>
          </cell>
          <cell r="BV46" t="str">
            <v xml:space="preserve"> 2Q</v>
          </cell>
          <cell r="BW46">
            <v>0</v>
          </cell>
          <cell r="BX46">
            <v>0</v>
          </cell>
          <cell r="BY46">
            <v>0</v>
          </cell>
          <cell r="CA46">
            <v>34</v>
          </cell>
          <cell r="CB46">
            <v>2</v>
          </cell>
          <cell r="CC46">
            <v>36</v>
          </cell>
          <cell r="CE46">
            <v>2</v>
          </cell>
          <cell r="CF46">
            <v>0</v>
          </cell>
          <cell r="CG46">
            <v>2</v>
          </cell>
          <cell r="CI46">
            <v>36</v>
          </cell>
          <cell r="CJ46">
            <v>2</v>
          </cell>
          <cell r="CK46">
            <v>38</v>
          </cell>
          <cell r="CM46">
            <v>30</v>
          </cell>
          <cell r="CN46">
            <v>0</v>
          </cell>
          <cell r="CO46">
            <v>30</v>
          </cell>
          <cell r="CQ46">
            <v>10</v>
          </cell>
          <cell r="CR46">
            <v>9</v>
          </cell>
          <cell r="CS46">
            <v>19</v>
          </cell>
          <cell r="CU46">
            <v>40</v>
          </cell>
          <cell r="CV46">
            <v>9</v>
          </cell>
          <cell r="CW46">
            <v>49</v>
          </cell>
          <cell r="CY46">
            <v>-2</v>
          </cell>
          <cell r="CZ46">
            <v>69</v>
          </cell>
          <cell r="DA46">
            <v>67</v>
          </cell>
          <cell r="DC46" t="str">
            <v xml:space="preserve"> 2Q</v>
          </cell>
          <cell r="DD46">
            <v>0</v>
          </cell>
          <cell r="DE46">
            <v>0</v>
          </cell>
          <cell r="DF46">
            <v>0</v>
          </cell>
          <cell r="DL46">
            <v>959</v>
          </cell>
          <cell r="DM46">
            <v>925</v>
          </cell>
          <cell r="DN46">
            <v>1884</v>
          </cell>
          <cell r="DP46">
            <v>84</v>
          </cell>
          <cell r="DQ46">
            <v>207</v>
          </cell>
          <cell r="DR46">
            <v>291</v>
          </cell>
          <cell r="DT46">
            <v>85</v>
          </cell>
          <cell r="DU46">
            <v>41</v>
          </cell>
          <cell r="DV46">
            <v>126</v>
          </cell>
          <cell r="DX46">
            <v>1128</v>
          </cell>
          <cell r="DY46">
            <v>1173</v>
          </cell>
          <cell r="DZ46">
            <v>2301</v>
          </cell>
        </row>
        <row r="47">
          <cell r="A47" t="str">
            <v xml:space="preserve"> 3Q</v>
          </cell>
          <cell r="B47">
            <v>249</v>
          </cell>
          <cell r="C47">
            <v>0</v>
          </cell>
          <cell r="D47">
            <v>249</v>
          </cell>
          <cell r="F47">
            <v>211</v>
          </cell>
          <cell r="G47">
            <v>260</v>
          </cell>
          <cell r="H47">
            <v>471</v>
          </cell>
          <cell r="J47">
            <v>56</v>
          </cell>
          <cell r="K47">
            <v>79</v>
          </cell>
          <cell r="L47">
            <v>135</v>
          </cell>
          <cell r="Q47">
            <v>4</v>
          </cell>
          <cell r="R47">
            <v>34</v>
          </cell>
          <cell r="S47">
            <v>38</v>
          </cell>
          <cell r="U47">
            <v>520</v>
          </cell>
          <cell r="V47">
            <v>373</v>
          </cell>
          <cell r="W47">
            <v>893</v>
          </cell>
          <cell r="Y47">
            <v>293</v>
          </cell>
          <cell r="Z47">
            <v>57</v>
          </cell>
          <cell r="AA47">
            <v>350</v>
          </cell>
          <cell r="AC47">
            <v>0</v>
          </cell>
          <cell r="AD47">
            <v>0</v>
          </cell>
          <cell r="AE47">
            <v>0</v>
          </cell>
          <cell r="AG47">
            <v>5</v>
          </cell>
          <cell r="AH47">
            <v>7</v>
          </cell>
          <cell r="AI47">
            <v>12</v>
          </cell>
          <cell r="AK47">
            <v>298</v>
          </cell>
          <cell r="AL47">
            <v>64</v>
          </cell>
          <cell r="AM47">
            <v>362</v>
          </cell>
          <cell r="AO47" t="str">
            <v xml:space="preserve"> 3Q</v>
          </cell>
          <cell r="AP47">
            <v>103</v>
          </cell>
          <cell r="AQ47">
            <v>128</v>
          </cell>
          <cell r="AR47">
            <v>231</v>
          </cell>
          <cell r="AT47">
            <v>75</v>
          </cell>
          <cell r="AU47">
            <v>49</v>
          </cell>
          <cell r="AV47">
            <v>124</v>
          </cell>
          <cell r="AX47">
            <v>0</v>
          </cell>
          <cell r="AY47">
            <v>0</v>
          </cell>
          <cell r="AZ47">
            <v>0</v>
          </cell>
          <cell r="BB47">
            <v>43</v>
          </cell>
          <cell r="BC47">
            <v>151</v>
          </cell>
          <cell r="BD47">
            <v>194</v>
          </cell>
          <cell r="BF47">
            <v>221</v>
          </cell>
          <cell r="BG47">
            <v>328</v>
          </cell>
          <cell r="BH47">
            <v>549</v>
          </cell>
          <cell r="BJ47">
            <v>3</v>
          </cell>
          <cell r="BK47">
            <v>63</v>
          </cell>
          <cell r="BL47">
            <v>66</v>
          </cell>
          <cell r="BN47">
            <v>0</v>
          </cell>
          <cell r="BO47">
            <v>15</v>
          </cell>
          <cell r="BP47">
            <v>15</v>
          </cell>
          <cell r="BR47">
            <v>3</v>
          </cell>
          <cell r="BS47">
            <v>78</v>
          </cell>
          <cell r="BT47">
            <v>81</v>
          </cell>
          <cell r="BV47" t="str">
            <v xml:space="preserve"> 3Q</v>
          </cell>
          <cell r="BW47">
            <v>0</v>
          </cell>
          <cell r="BX47">
            <v>0</v>
          </cell>
          <cell r="BY47">
            <v>0</v>
          </cell>
          <cell r="CA47">
            <v>33</v>
          </cell>
          <cell r="CB47">
            <v>3</v>
          </cell>
          <cell r="CC47">
            <v>36</v>
          </cell>
          <cell r="CE47">
            <v>3</v>
          </cell>
          <cell r="CF47">
            <v>-1</v>
          </cell>
          <cell r="CG47">
            <v>2</v>
          </cell>
          <cell r="CI47">
            <v>36</v>
          </cell>
          <cell r="CJ47">
            <v>2</v>
          </cell>
          <cell r="CK47">
            <v>38</v>
          </cell>
          <cell r="CM47">
            <v>35</v>
          </cell>
          <cell r="CN47">
            <v>0</v>
          </cell>
          <cell r="CO47">
            <v>35</v>
          </cell>
          <cell r="CQ47">
            <v>11</v>
          </cell>
          <cell r="CR47">
            <v>7</v>
          </cell>
          <cell r="CS47">
            <v>18</v>
          </cell>
          <cell r="CU47">
            <v>46</v>
          </cell>
          <cell r="CV47">
            <v>7</v>
          </cell>
          <cell r="CW47">
            <v>53</v>
          </cell>
          <cell r="CY47">
            <v>3</v>
          </cell>
          <cell r="CZ47">
            <v>60</v>
          </cell>
          <cell r="DA47">
            <v>63</v>
          </cell>
          <cell r="DC47" t="str">
            <v xml:space="preserve"> 3Q</v>
          </cell>
          <cell r="DD47">
            <v>0</v>
          </cell>
          <cell r="DE47">
            <v>0</v>
          </cell>
          <cell r="DF47">
            <v>0</v>
          </cell>
          <cell r="DL47">
            <v>1127</v>
          </cell>
          <cell r="DM47">
            <v>912</v>
          </cell>
          <cell r="DN47">
            <v>2039</v>
          </cell>
          <cell r="DP47">
            <v>122</v>
          </cell>
          <cell r="DQ47">
            <v>180</v>
          </cell>
          <cell r="DR47">
            <v>302</v>
          </cell>
          <cell r="DT47">
            <v>79</v>
          </cell>
          <cell r="DU47">
            <v>38</v>
          </cell>
          <cell r="DV47">
            <v>117</v>
          </cell>
          <cell r="DX47">
            <v>1328</v>
          </cell>
          <cell r="DY47">
            <v>1130</v>
          </cell>
          <cell r="DZ47">
            <v>2458</v>
          </cell>
        </row>
        <row r="48">
          <cell r="A48" t="str">
            <v xml:space="preserve"> 4Q</v>
          </cell>
          <cell r="B48">
            <v>255</v>
          </cell>
          <cell r="C48">
            <v>0</v>
          </cell>
          <cell r="D48">
            <v>255</v>
          </cell>
          <cell r="F48">
            <v>227</v>
          </cell>
          <cell r="G48">
            <v>290</v>
          </cell>
          <cell r="H48">
            <v>517</v>
          </cell>
          <cell r="J48">
            <v>63</v>
          </cell>
          <cell r="K48">
            <v>87</v>
          </cell>
          <cell r="L48">
            <v>150</v>
          </cell>
          <cell r="Q48">
            <v>4</v>
          </cell>
          <cell r="R48">
            <v>35</v>
          </cell>
          <cell r="S48">
            <v>39</v>
          </cell>
          <cell r="U48">
            <v>549</v>
          </cell>
          <cell r="V48">
            <v>412</v>
          </cell>
          <cell r="W48">
            <v>961</v>
          </cell>
          <cell r="Y48">
            <v>309</v>
          </cell>
          <cell r="Z48">
            <v>63</v>
          </cell>
          <cell r="AA48">
            <v>372</v>
          </cell>
          <cell r="AC48">
            <v>0</v>
          </cell>
          <cell r="AD48">
            <v>0</v>
          </cell>
          <cell r="AE48">
            <v>0</v>
          </cell>
          <cell r="AG48">
            <v>4</v>
          </cell>
          <cell r="AH48">
            <v>7</v>
          </cell>
          <cell r="AI48">
            <v>11</v>
          </cell>
          <cell r="AK48">
            <v>313</v>
          </cell>
          <cell r="AL48">
            <v>70</v>
          </cell>
          <cell r="AM48">
            <v>383</v>
          </cell>
          <cell r="AO48" t="str">
            <v xml:space="preserve"> 4Q</v>
          </cell>
          <cell r="AP48">
            <v>107</v>
          </cell>
          <cell r="AQ48">
            <v>133</v>
          </cell>
          <cell r="AR48">
            <v>240</v>
          </cell>
          <cell r="AT48">
            <v>134</v>
          </cell>
          <cell r="AU48">
            <v>64</v>
          </cell>
          <cell r="AV48">
            <v>198</v>
          </cell>
          <cell r="AX48">
            <v>0</v>
          </cell>
          <cell r="AY48">
            <v>0</v>
          </cell>
          <cell r="AZ48">
            <v>0</v>
          </cell>
          <cell r="BB48">
            <v>47</v>
          </cell>
          <cell r="BC48">
            <v>169</v>
          </cell>
          <cell r="BD48">
            <v>216</v>
          </cell>
          <cell r="BF48">
            <v>288</v>
          </cell>
          <cell r="BG48">
            <v>366</v>
          </cell>
          <cell r="BH48">
            <v>654</v>
          </cell>
          <cell r="BJ48">
            <v>6</v>
          </cell>
          <cell r="BK48">
            <v>68</v>
          </cell>
          <cell r="BL48">
            <v>74</v>
          </cell>
          <cell r="BN48">
            <v>0</v>
          </cell>
          <cell r="BO48">
            <v>17</v>
          </cell>
          <cell r="BP48">
            <v>17</v>
          </cell>
          <cell r="BR48">
            <v>6</v>
          </cell>
          <cell r="BS48">
            <v>85</v>
          </cell>
          <cell r="BT48">
            <v>91</v>
          </cell>
          <cell r="BV48" t="str">
            <v xml:space="preserve"> 4Q</v>
          </cell>
          <cell r="BW48">
            <v>0</v>
          </cell>
          <cell r="BX48">
            <v>0</v>
          </cell>
          <cell r="BY48">
            <v>0</v>
          </cell>
          <cell r="CA48">
            <v>49</v>
          </cell>
          <cell r="CB48">
            <v>0</v>
          </cell>
          <cell r="CC48">
            <v>49</v>
          </cell>
          <cell r="CE48">
            <v>2</v>
          </cell>
          <cell r="CF48">
            <v>1</v>
          </cell>
          <cell r="CG48">
            <v>3</v>
          </cell>
          <cell r="CI48">
            <v>51</v>
          </cell>
          <cell r="CJ48">
            <v>1</v>
          </cell>
          <cell r="CK48">
            <v>52</v>
          </cell>
          <cell r="CM48">
            <v>41</v>
          </cell>
          <cell r="CN48">
            <v>0</v>
          </cell>
          <cell r="CO48">
            <v>41</v>
          </cell>
          <cell r="CQ48">
            <v>10</v>
          </cell>
          <cell r="CR48">
            <v>8</v>
          </cell>
          <cell r="CS48">
            <v>18</v>
          </cell>
          <cell r="CU48">
            <v>51</v>
          </cell>
          <cell r="CV48">
            <v>8</v>
          </cell>
          <cell r="CW48">
            <v>59</v>
          </cell>
          <cell r="CY48">
            <v>6</v>
          </cell>
          <cell r="CZ48">
            <v>76</v>
          </cell>
          <cell r="DA48">
            <v>82</v>
          </cell>
          <cell r="DC48" t="str">
            <v xml:space="preserve"> 4Q</v>
          </cell>
          <cell r="DD48">
            <v>0</v>
          </cell>
          <cell r="DE48">
            <v>0</v>
          </cell>
          <cell r="DF48">
            <v>0</v>
          </cell>
          <cell r="DL48">
            <v>1264</v>
          </cell>
          <cell r="DM48">
            <v>1018</v>
          </cell>
          <cell r="DN48">
            <v>2282</v>
          </cell>
          <cell r="DP48">
            <v>113</v>
          </cell>
          <cell r="DQ48">
            <v>249</v>
          </cell>
          <cell r="DR48">
            <v>362</v>
          </cell>
          <cell r="DT48">
            <v>54</v>
          </cell>
          <cell r="DU48">
            <v>41</v>
          </cell>
          <cell r="DV48">
            <v>95</v>
          </cell>
          <cell r="DX48">
            <v>1431</v>
          </cell>
          <cell r="DY48">
            <v>1308</v>
          </cell>
          <cell r="DZ48">
            <v>2739</v>
          </cell>
        </row>
        <row r="49">
          <cell r="CW49">
            <v>0</v>
          </cell>
        </row>
        <row r="50">
          <cell r="A50" t="str">
            <v>1996</v>
          </cell>
          <cell r="B50">
            <v>1004.9</v>
          </cell>
          <cell r="C50">
            <v>0</v>
          </cell>
          <cell r="D50">
            <v>1004.9</v>
          </cell>
          <cell r="F50">
            <v>785.4</v>
          </cell>
          <cell r="G50">
            <v>1010.4</v>
          </cell>
          <cell r="H50">
            <v>1795.8</v>
          </cell>
          <cell r="I50">
            <v>0</v>
          </cell>
          <cell r="J50">
            <v>213.1</v>
          </cell>
          <cell r="K50">
            <v>319.89999999999998</v>
          </cell>
          <cell r="L50">
            <v>533</v>
          </cell>
          <cell r="P50">
            <v>0</v>
          </cell>
          <cell r="Q50">
            <v>15.800000000000068</v>
          </cell>
          <cell r="R50">
            <v>136.59999999999997</v>
          </cell>
          <cell r="S50">
            <v>152.40000000000003</v>
          </cell>
          <cell r="T50">
            <v>0</v>
          </cell>
          <cell r="U50">
            <v>2019.2</v>
          </cell>
          <cell r="V50">
            <v>1466.9</v>
          </cell>
          <cell r="W50">
            <v>3486.1</v>
          </cell>
          <cell r="X50">
            <v>0</v>
          </cell>
          <cell r="Y50">
            <v>1123.3</v>
          </cell>
          <cell r="Z50">
            <v>213.5</v>
          </cell>
          <cell r="AA50">
            <v>1336.8</v>
          </cell>
          <cell r="AC50">
            <v>0</v>
          </cell>
          <cell r="AD50">
            <v>0</v>
          </cell>
          <cell r="AE50">
            <v>0</v>
          </cell>
          <cell r="AG50">
            <v>16.699999999999989</v>
          </cell>
          <cell r="AH50">
            <v>28.5</v>
          </cell>
          <cell r="AI50">
            <v>45.199999999999989</v>
          </cell>
          <cell r="AK50">
            <v>1140</v>
          </cell>
          <cell r="AL50">
            <v>242</v>
          </cell>
          <cell r="AM50">
            <v>1382</v>
          </cell>
          <cell r="AO50" t="str">
            <v>Year</v>
          </cell>
          <cell r="AP50">
            <v>408.8</v>
          </cell>
          <cell r="AQ50">
            <v>501.2</v>
          </cell>
          <cell r="AR50">
            <v>910</v>
          </cell>
          <cell r="AT50">
            <v>371.8</v>
          </cell>
          <cell r="AU50">
            <v>246.6</v>
          </cell>
          <cell r="AV50">
            <v>618.4</v>
          </cell>
          <cell r="AW50">
            <v>0</v>
          </cell>
          <cell r="AX50">
            <v>0</v>
          </cell>
          <cell r="AY50">
            <v>0</v>
          </cell>
          <cell r="AZ50">
            <v>0</v>
          </cell>
          <cell r="BB50">
            <v>165.5</v>
          </cell>
          <cell r="BC50">
            <v>638.09999999999991</v>
          </cell>
          <cell r="BD50">
            <v>803.59999999999991</v>
          </cell>
          <cell r="BE50">
            <v>0</v>
          </cell>
          <cell r="BF50">
            <v>946.1</v>
          </cell>
          <cell r="BG50">
            <v>1385.9</v>
          </cell>
          <cell r="BH50">
            <v>2332</v>
          </cell>
          <cell r="BI50">
            <v>0</v>
          </cell>
          <cell r="BJ50">
            <v>19.100000000000001</v>
          </cell>
          <cell r="BK50">
            <v>262.60000000000002</v>
          </cell>
          <cell r="BL50">
            <v>281.7</v>
          </cell>
          <cell r="BM50">
            <v>0</v>
          </cell>
          <cell r="BN50">
            <v>-9.9999999999999645E-2</v>
          </cell>
          <cell r="BO50">
            <v>60.4</v>
          </cell>
          <cell r="BP50">
            <v>60.3</v>
          </cell>
          <cell r="BQ50">
            <v>0</v>
          </cell>
          <cell r="BR50">
            <v>19</v>
          </cell>
          <cell r="BS50">
            <v>323</v>
          </cell>
          <cell r="BT50">
            <v>342</v>
          </cell>
          <cell r="BV50" t="str">
            <v>1996</v>
          </cell>
          <cell r="BW50">
            <v>0</v>
          </cell>
          <cell r="BX50">
            <v>0</v>
          </cell>
          <cell r="BY50">
            <v>0</v>
          </cell>
          <cell r="CA50">
            <v>140.1</v>
          </cell>
          <cell r="CB50">
            <v>6.4</v>
          </cell>
          <cell r="CC50">
            <v>146.5</v>
          </cell>
          <cell r="CE50">
            <v>9.8999999999999986</v>
          </cell>
          <cell r="CF50">
            <v>-0.39999999999999991</v>
          </cell>
          <cell r="CG50">
            <v>9.4999999999999982</v>
          </cell>
          <cell r="CI50">
            <v>150</v>
          </cell>
          <cell r="CJ50">
            <v>6</v>
          </cell>
          <cell r="CK50">
            <v>156</v>
          </cell>
          <cell r="CM50">
            <v>132.80000000000001</v>
          </cell>
          <cell r="CN50">
            <v>0</v>
          </cell>
          <cell r="CO50">
            <v>132.80000000000001</v>
          </cell>
          <cell r="CQ50">
            <v>47.2</v>
          </cell>
          <cell r="CR50">
            <v>32</v>
          </cell>
          <cell r="CS50">
            <v>79.2</v>
          </cell>
          <cell r="CU50">
            <v>180</v>
          </cell>
          <cell r="CV50">
            <v>32</v>
          </cell>
          <cell r="CW50">
            <v>212</v>
          </cell>
          <cell r="CY50">
            <v>9.1999999999999318</v>
          </cell>
          <cell r="CZ50">
            <v>268.40000000000009</v>
          </cell>
          <cell r="DA50">
            <v>277.60000000000002</v>
          </cell>
          <cell r="DC50" t="str">
            <v>1996</v>
          </cell>
          <cell r="DD50">
            <v>0</v>
          </cell>
          <cell r="DE50">
            <v>0</v>
          </cell>
          <cell r="DF50">
            <v>0</v>
          </cell>
          <cell r="DL50">
            <v>4463.5</v>
          </cell>
          <cell r="DM50">
            <v>3724.2</v>
          </cell>
          <cell r="DN50">
            <v>8187.7</v>
          </cell>
          <cell r="DP50">
            <v>400</v>
          </cell>
          <cell r="DQ50">
            <v>822</v>
          </cell>
          <cell r="DR50">
            <v>1222</v>
          </cell>
          <cell r="DT50">
            <v>303</v>
          </cell>
          <cell r="DU50">
            <v>151</v>
          </cell>
          <cell r="DV50">
            <v>454</v>
          </cell>
          <cell r="DX50">
            <v>5166.5</v>
          </cell>
          <cell r="DY50">
            <v>4697.2</v>
          </cell>
          <cell r="DZ50">
            <v>9863.7000000000007</v>
          </cell>
        </row>
        <row r="52">
          <cell r="A52" t="str">
            <v xml:space="preserve">1997/96 </v>
          </cell>
          <cell r="AO52" t="str">
            <v xml:space="preserve">1997/96 </v>
          </cell>
          <cell r="BV52" t="str">
            <v xml:space="preserve">1997/96 </v>
          </cell>
          <cell r="DC52" t="str">
            <v xml:space="preserve">1997/96 </v>
          </cell>
        </row>
        <row r="53">
          <cell r="A53" t="str">
            <v xml:space="preserve"> 1Q</v>
          </cell>
          <cell r="B53">
            <v>-0.21613643817645123</v>
          </cell>
          <cell r="C53" t="str">
            <v>NM</v>
          </cell>
          <cell r="D53">
            <v>-0.21613643817645123</v>
          </cell>
          <cell r="F53">
            <v>0.25573394495412849</v>
          </cell>
          <cell r="G53">
            <v>0.30740393626991569</v>
          </cell>
          <cell r="H53">
            <v>0.28416709644146465</v>
          </cell>
          <cell r="J53">
            <v>0.45530145530145516</v>
          </cell>
          <cell r="K53">
            <v>0.13667117726657629</v>
          </cell>
          <cell r="L53">
            <v>0.26229508196721318</v>
          </cell>
          <cell r="Q53">
            <v>-0.37500000000000888</v>
          </cell>
          <cell r="R53">
            <v>-0.14110429447852668</v>
          </cell>
          <cell r="S53">
            <v>-0.17112299465240721</v>
          </cell>
          <cell r="U53">
            <v>-2.2547914317926354E-3</v>
          </cell>
          <cell r="V53">
            <v>0.22225695529853096</v>
          </cell>
          <cell r="W53">
            <v>8.2032625278723126E-2</v>
          </cell>
          <cell r="Y53">
            <v>0.21764491432737865</v>
          </cell>
          <cell r="Z53">
            <v>0.41176470588235303</v>
          </cell>
          <cell r="AA53">
            <v>0.24368686868686873</v>
          </cell>
          <cell r="AC53" t="str">
            <v>NM</v>
          </cell>
          <cell r="AD53" t="str">
            <v>NM</v>
          </cell>
          <cell r="AE53" t="str">
            <v>NM</v>
          </cell>
          <cell r="AG53">
            <v>-0.14893617021276395</v>
          </cell>
          <cell r="AH53">
            <v>-0.19999999999999996</v>
          </cell>
          <cell r="AI53">
            <v>-0.18032786885245822</v>
          </cell>
          <cell r="AK53">
            <v>0.21146953405017932</v>
          </cell>
          <cell r="AL53">
            <v>0.32000000000000006</v>
          </cell>
          <cell r="AM53">
            <v>0.22796352583586632</v>
          </cell>
          <cell r="AO53" t="str">
            <v xml:space="preserve"> 1Q</v>
          </cell>
          <cell r="AP53">
            <v>2.249488752556239E-2</v>
          </cell>
          <cell r="AQ53">
            <v>6.8259385665527805E-3</v>
          </cell>
          <cell r="AR53">
            <v>1.3953488372093092E-2</v>
          </cell>
          <cell r="AT53">
            <v>1.0852534562211984</v>
          </cell>
          <cell r="AU53">
            <v>0.14325068870523427</v>
          </cell>
          <cell r="AV53">
            <v>0.65621079046424113</v>
          </cell>
          <cell r="AX53" t="str">
            <v>NM</v>
          </cell>
          <cell r="AY53" t="str">
            <v>NM</v>
          </cell>
          <cell r="AZ53" t="str">
            <v>NM</v>
          </cell>
          <cell r="BB53">
            <v>0.11392405063291133</v>
          </cell>
          <cell r="BC53">
            <v>-2.5608994378513272E-2</v>
          </cell>
          <cell r="BD53">
            <v>2.0040080160321772E-3</v>
          </cell>
          <cell r="BF53">
            <v>0.45024542614904073</v>
          </cell>
          <cell r="BG53">
            <v>2.0291511860531575E-2</v>
          </cell>
          <cell r="BH53">
            <v>0.18815331010452963</v>
          </cell>
          <cell r="BJ53">
            <v>-0.50819672131147531</v>
          </cell>
          <cell r="BK53">
            <v>-0.13522012578616349</v>
          </cell>
          <cell r="BL53">
            <v>-0.16786226685796268</v>
          </cell>
          <cell r="BM53" t="e">
            <v>#DIV/0!</v>
          </cell>
          <cell r="BN53" t="str">
            <v xml:space="preserve">  NM</v>
          </cell>
          <cell r="BO53">
            <v>-0.4776119402985074</v>
          </cell>
          <cell r="BP53">
            <v>-0.47368421052631571</v>
          </cell>
          <cell r="BQ53" t="e">
            <v>#DIV/0!</v>
          </cell>
          <cell r="BR53">
            <v>-0.5</v>
          </cell>
          <cell r="BS53">
            <v>-0.19480519480519476</v>
          </cell>
          <cell r="BT53">
            <v>-0.2168674698795181</v>
          </cell>
          <cell r="BV53" t="str">
            <v xml:space="preserve"> 1Q</v>
          </cell>
          <cell r="BW53" t="str">
            <v>NM</v>
          </cell>
          <cell r="BX53" t="str">
            <v>NM</v>
          </cell>
          <cell r="BY53" t="str">
            <v>NM</v>
          </cell>
          <cell r="CA53">
            <v>1.1161825726141079</v>
          </cell>
          <cell r="CB53">
            <v>-0.2857142857142857</v>
          </cell>
          <cell r="CC53">
            <v>1.0392156862745097</v>
          </cell>
          <cell r="CE53" t="str">
            <v xml:space="preserve">  NM</v>
          </cell>
          <cell r="CF53" t="str">
            <v xml:space="preserve">  NM</v>
          </cell>
          <cell r="CG53" t="str">
            <v xml:space="preserve">  NM</v>
          </cell>
          <cell r="CI53">
            <v>0.96296296296296302</v>
          </cell>
          <cell r="CJ53">
            <v>0</v>
          </cell>
          <cell r="CK53">
            <v>0.9285714285714286</v>
          </cell>
          <cell r="CM53">
            <v>0.49253731343283569</v>
          </cell>
          <cell r="CN53" t="str">
            <v xml:space="preserve">  NM</v>
          </cell>
          <cell r="CO53">
            <v>0.49253731343283569</v>
          </cell>
          <cell r="CQ53">
            <v>-0.50617283950617287</v>
          </cell>
          <cell r="CR53">
            <v>0.125</v>
          </cell>
          <cell r="CS53">
            <v>-0.2975206611570248</v>
          </cell>
          <cell r="CU53">
            <v>0.11627906976744184</v>
          </cell>
          <cell r="CV53">
            <v>0.125</v>
          </cell>
          <cell r="CW53">
            <v>0.11764705882352944</v>
          </cell>
          <cell r="CY53">
            <v>0.36363636363640595</v>
          </cell>
          <cell r="CZ53">
            <v>0.11987381703469868</v>
          </cell>
          <cell r="DA53">
            <v>0.12804878048780455</v>
          </cell>
          <cell r="DC53" t="str">
            <v xml:space="preserve"> 1Q</v>
          </cell>
          <cell r="DD53" t="str">
            <v xml:space="preserve">    NM</v>
          </cell>
          <cell r="DE53" t="str">
            <v xml:space="preserve">    NM</v>
          </cell>
          <cell r="DF53" t="str">
            <v xml:space="preserve">    NM</v>
          </cell>
          <cell r="DL53">
            <v>0.16748989672204759</v>
          </cell>
          <cell r="DM53">
            <v>0.10101242521859174</v>
          </cell>
          <cell r="DN53">
            <v>0.13834669894588186</v>
          </cell>
          <cell r="DP53">
            <v>0.22222222222222221</v>
          </cell>
          <cell r="DQ53">
            <v>5.3763440860215055E-2</v>
          </cell>
          <cell r="DR53">
            <v>0.10486891385767791</v>
          </cell>
          <cell r="DT53">
            <v>0.15294117647058825</v>
          </cell>
          <cell r="DU53">
            <v>9.6774193548387094E-2</v>
          </cell>
          <cell r="DV53">
            <v>0.13793103448275862</v>
          </cell>
          <cell r="DX53">
            <v>0.16998827667057445</v>
          </cell>
          <cell r="DY53">
            <v>9.280058921009017E-2</v>
          </cell>
          <cell r="DZ53">
            <v>0.13454791393667845</v>
          </cell>
        </row>
        <row r="54">
          <cell r="A54" t="str">
            <v xml:space="preserve"> 2Q</v>
          </cell>
          <cell r="B54">
            <v>-0.1428571428571429</v>
          </cell>
          <cell r="C54" t="str">
            <v>NM</v>
          </cell>
          <cell r="D54">
            <v>-0.1428571428571429</v>
          </cell>
          <cell r="F54">
            <v>0.24277456647398843</v>
          </cell>
          <cell r="G54">
            <v>0.23886639676113353</v>
          </cell>
          <cell r="H54">
            <v>0.24047619047619051</v>
          </cell>
          <cell r="J54">
            <v>0.34782608695652173</v>
          </cell>
          <cell r="K54">
            <v>7.4999999999999956E-2</v>
          </cell>
          <cell r="L54">
            <v>0.17460317460317465</v>
          </cell>
          <cell r="Q54">
            <v>0</v>
          </cell>
          <cell r="R54">
            <v>-5.7142857142857162E-2</v>
          </cell>
          <cell r="S54">
            <v>-5.2631578947368474E-2</v>
          </cell>
          <cell r="U54">
            <v>7.1770334928229707E-2</v>
          </cell>
          <cell r="V54">
            <v>0.17403314917127077</v>
          </cell>
          <cell r="W54">
            <v>0.11923076923076925</v>
          </cell>
          <cell r="Y54">
            <v>1.6194331983805599E-2</v>
          </cell>
          <cell r="Z54">
            <v>0.41176470588235303</v>
          </cell>
          <cell r="AA54">
            <v>8.3892617449664364E-2</v>
          </cell>
          <cell r="AC54" t="str">
            <v>NM</v>
          </cell>
          <cell r="AD54" t="str">
            <v>NM</v>
          </cell>
          <cell r="AE54" t="str">
            <v>NM</v>
          </cell>
          <cell r="AG54">
            <v>0</v>
          </cell>
          <cell r="AH54">
            <v>0</v>
          </cell>
          <cell r="AI54">
            <v>0</v>
          </cell>
          <cell r="AK54">
            <v>1.6000000000000014E-2</v>
          </cell>
          <cell r="AL54">
            <v>0.36206896551724133</v>
          </cell>
          <cell r="AM54">
            <v>8.1168831168831224E-2</v>
          </cell>
          <cell r="AO54" t="str">
            <v xml:space="preserve"> 2Q</v>
          </cell>
          <cell r="AP54">
            <v>-6.9306930693069257E-2</v>
          </cell>
          <cell r="AQ54">
            <v>-8.1300813008130524E-3</v>
          </cell>
          <cell r="AR54">
            <v>-3.5714285714285698E-2</v>
          </cell>
          <cell r="AT54">
            <v>0.21052631578947367</v>
          </cell>
          <cell r="AU54">
            <v>8.1967213114754189E-2</v>
          </cell>
          <cell r="AV54">
            <v>0.15328467153284664</v>
          </cell>
          <cell r="AX54" t="str">
            <v>NM</v>
          </cell>
          <cell r="AY54" t="str">
            <v>NM</v>
          </cell>
          <cell r="AZ54" t="str">
            <v>NM</v>
          </cell>
          <cell r="BB54">
            <v>2.7777777777777679E-2</v>
          </cell>
          <cell r="BC54">
            <v>-1.2658227848101222E-2</v>
          </cell>
          <cell r="BD54">
            <v>-5.1546391752577136E-3</v>
          </cell>
          <cell r="BF54">
            <v>4.6948356807511749E-2</v>
          </cell>
          <cell r="BG54">
            <v>5.8479532163742132E-3</v>
          </cell>
          <cell r="BH54">
            <v>2.1621621621621623E-2</v>
          </cell>
          <cell r="BJ54">
            <v>-0.25</v>
          </cell>
          <cell r="BK54">
            <v>-0.1470588235294118</v>
          </cell>
          <cell r="BL54">
            <v>-0.15277777777777779</v>
          </cell>
          <cell r="BN54" t="str">
            <v xml:space="preserve">  NM</v>
          </cell>
          <cell r="BO54">
            <v>-0.53333333333333333</v>
          </cell>
          <cell r="BP54">
            <v>-0.53333333333333333</v>
          </cell>
          <cell r="BR54">
            <v>-0.25</v>
          </cell>
          <cell r="BS54">
            <v>-0.2168674698795181</v>
          </cell>
          <cell r="BT54">
            <v>-0.2183908045977011</v>
          </cell>
          <cell r="BV54" t="str">
            <v xml:space="preserve"> 2Q</v>
          </cell>
          <cell r="BW54" t="str">
            <v>NM</v>
          </cell>
          <cell r="BX54" t="str">
            <v>NM</v>
          </cell>
          <cell r="BY54" t="str">
            <v>NM</v>
          </cell>
          <cell r="CA54">
            <v>1</v>
          </cell>
          <cell r="CB54">
            <v>0</v>
          </cell>
          <cell r="CC54">
            <v>0.94444444444444442</v>
          </cell>
          <cell r="CE54" t="str">
            <v xml:space="preserve">  NM</v>
          </cell>
          <cell r="CF54" t="str">
            <v xml:space="preserve">  NM</v>
          </cell>
          <cell r="CG54" t="str">
            <v xml:space="preserve">  NM</v>
          </cell>
          <cell r="CI54">
            <v>0.91666666666666674</v>
          </cell>
          <cell r="CJ54">
            <v>0</v>
          </cell>
          <cell r="CK54">
            <v>0.86842105263157898</v>
          </cell>
          <cell r="CM54">
            <v>0.23333333333333339</v>
          </cell>
          <cell r="CN54" t="str">
            <v xml:space="preserve">  NM</v>
          </cell>
          <cell r="CO54">
            <v>0.39999999999999991</v>
          </cell>
          <cell r="CQ54">
            <v>-0.30000000000000004</v>
          </cell>
          <cell r="CR54">
            <v>-0.44444444444444442</v>
          </cell>
          <cell r="CS54">
            <v>-0.36842105263157898</v>
          </cell>
          <cell r="CU54">
            <v>0.10000000000000009</v>
          </cell>
          <cell r="CV54">
            <v>0.11111111111111116</v>
          </cell>
          <cell r="CW54">
            <v>0.1020408163265305</v>
          </cell>
          <cell r="CY54" t="str">
            <v xml:space="preserve">  NM</v>
          </cell>
          <cell r="CZ54">
            <v>8.6956521739130377E-2</v>
          </cell>
          <cell r="DA54">
            <v>0.14925373134328357</v>
          </cell>
          <cell r="DC54" t="str">
            <v xml:space="preserve"> 2Q</v>
          </cell>
          <cell r="DD54" t="str">
            <v xml:space="preserve">    NM</v>
          </cell>
          <cell r="DE54" t="str">
            <v xml:space="preserve">    NM</v>
          </cell>
          <cell r="DF54" t="str">
            <v xml:space="preserve">    NM</v>
          </cell>
          <cell r="DL54">
            <v>0.14911366006256518</v>
          </cell>
          <cell r="DM54">
            <v>8.2162162162162156E-2</v>
          </cell>
          <cell r="DN54">
            <v>0.11624203821656051</v>
          </cell>
          <cell r="DP54">
            <v>0.30952380952380953</v>
          </cell>
          <cell r="DQ54">
            <v>-1.4492753623188406E-2</v>
          </cell>
          <cell r="DR54">
            <v>7.903780068728522E-2</v>
          </cell>
          <cell r="DT54">
            <v>4.7058823529411764E-2</v>
          </cell>
          <cell r="DU54">
            <v>0.12195121951219512</v>
          </cell>
          <cell r="DV54">
            <v>7.1428571428571425E-2</v>
          </cell>
          <cell r="DX54">
            <v>0.15336879432624115</v>
          </cell>
          <cell r="DY54">
            <v>6.6496163682864456E-2</v>
          </cell>
          <cell r="DZ54">
            <v>0.10908300738809214</v>
          </cell>
        </row>
        <row r="55">
          <cell r="A55" t="str">
            <v xml:space="preserve"> 3Q</v>
          </cell>
          <cell r="B55">
            <v>-0.10441767068273089</v>
          </cell>
          <cell r="C55" t="str">
            <v>NM</v>
          </cell>
          <cell r="D55">
            <v>-0.10441767068273089</v>
          </cell>
          <cell r="F55">
            <v>0.28436018957345977</v>
          </cell>
          <cell r="G55">
            <v>0.16538461538461546</v>
          </cell>
          <cell r="H55">
            <v>0.21868365180467086</v>
          </cell>
          <cell r="J55">
            <v>0.33928571428571419</v>
          </cell>
          <cell r="K55">
            <v>7.5949367088607556E-2</v>
          </cell>
          <cell r="L55">
            <v>0.18518518518518512</v>
          </cell>
          <cell r="Q55">
            <v>-0.5</v>
          </cell>
          <cell r="R55">
            <v>-2.9411764705882359E-2</v>
          </cell>
          <cell r="S55">
            <v>-7.8947368421052655E-2</v>
          </cell>
          <cell r="U55">
            <v>9.8076923076923173E-2</v>
          </cell>
          <cell r="V55">
            <v>0.12868632707774807</v>
          </cell>
          <cell r="W55">
            <v>0.11086226203807392</v>
          </cell>
          <cell r="Y55">
            <v>0.10238907849829348</v>
          </cell>
          <cell r="Z55">
            <v>0.26315789473684204</v>
          </cell>
          <cell r="AA55">
            <v>0.12857142857142856</v>
          </cell>
          <cell r="AC55" t="str">
            <v>NM</v>
          </cell>
          <cell r="AD55" t="str">
            <v>NM</v>
          </cell>
          <cell r="AE55" t="str">
            <v>NM</v>
          </cell>
          <cell r="AG55">
            <v>-0.4</v>
          </cell>
          <cell r="AH55">
            <v>0</v>
          </cell>
          <cell r="AI55">
            <v>-0.16666666666666663</v>
          </cell>
          <cell r="AK55">
            <v>9.3959731543624248E-2</v>
          </cell>
          <cell r="AL55">
            <v>0.234375</v>
          </cell>
          <cell r="AM55">
            <v>0.11878453038674031</v>
          </cell>
          <cell r="AO55" t="str">
            <v xml:space="preserve"> 3Q</v>
          </cell>
          <cell r="AP55">
            <v>-1.9417475728155331E-2</v>
          </cell>
          <cell r="AQ55">
            <v>-7.03125E-2</v>
          </cell>
          <cell r="AR55">
            <v>-4.7619047619047672E-2</v>
          </cell>
          <cell r="AT55">
            <v>0.10666666666666669</v>
          </cell>
          <cell r="AU55">
            <v>0</v>
          </cell>
          <cell r="AV55">
            <v>6.4516129032258007E-2</v>
          </cell>
          <cell r="AX55" t="str">
            <v>NM</v>
          </cell>
          <cell r="AY55" t="str">
            <v>NM</v>
          </cell>
          <cell r="AZ55" t="str">
            <v>NM</v>
          </cell>
          <cell r="BB55">
            <v>-4.6511627906976716E-2</v>
          </cell>
          <cell r="BC55">
            <v>-3.9735099337748325E-2</v>
          </cell>
          <cell r="BD55">
            <v>-4.123711340206182E-2</v>
          </cell>
          <cell r="BF55">
            <v>1.8099547511312153E-2</v>
          </cell>
          <cell r="BG55">
            <v>-4.5731707317073211E-2</v>
          </cell>
          <cell r="BH55">
            <v>-2.0036429872495432E-2</v>
          </cell>
          <cell r="BJ55">
            <v>0.33333333333333326</v>
          </cell>
          <cell r="BK55">
            <v>-0.12698412698412698</v>
          </cell>
          <cell r="BL55">
            <v>-0.10606060606060608</v>
          </cell>
          <cell r="BN55" t="str">
            <v xml:space="preserve">  NM</v>
          </cell>
          <cell r="BO55">
            <v>-0.46666666666666667</v>
          </cell>
          <cell r="BP55">
            <v>-0.46666666666666667</v>
          </cell>
          <cell r="BR55">
            <v>0.33333333333333326</v>
          </cell>
          <cell r="BS55">
            <v>-0.19230769230769229</v>
          </cell>
          <cell r="BT55">
            <v>-0.1728395061728395</v>
          </cell>
          <cell r="BV55" t="str">
            <v xml:space="preserve"> 3Q</v>
          </cell>
          <cell r="BW55" t="str">
            <v>NM</v>
          </cell>
          <cell r="BX55" t="str">
            <v>NM</v>
          </cell>
          <cell r="BY55" t="str">
            <v>NM</v>
          </cell>
          <cell r="CA55">
            <v>1.1515151515151514</v>
          </cell>
          <cell r="CB55">
            <v>-0.33333333333333337</v>
          </cell>
          <cell r="CC55">
            <v>1.0277777777777777</v>
          </cell>
          <cell r="CE55" t="str">
            <v xml:space="preserve">  NM</v>
          </cell>
          <cell r="CF55" t="str">
            <v xml:space="preserve">  NM</v>
          </cell>
          <cell r="CG55" t="str">
            <v xml:space="preserve">  NM</v>
          </cell>
          <cell r="CI55">
            <v>1.0277777777777777</v>
          </cell>
          <cell r="CJ55">
            <v>0</v>
          </cell>
          <cell r="CK55">
            <v>0.97368421052631571</v>
          </cell>
          <cell r="CM55">
            <v>0.25714285714285712</v>
          </cell>
          <cell r="CN55" t="str">
            <v xml:space="preserve">  NM</v>
          </cell>
          <cell r="CO55">
            <v>0.31428571428571428</v>
          </cell>
          <cell r="CQ55">
            <v>-0.36363636363636365</v>
          </cell>
          <cell r="CR55">
            <v>0</v>
          </cell>
          <cell r="CS55">
            <v>-0.22222222222222221</v>
          </cell>
          <cell r="CU55">
            <v>0.10869565217391308</v>
          </cell>
          <cell r="CV55">
            <v>0.28571428571428581</v>
          </cell>
          <cell r="CW55">
            <v>0.13207547169811318</v>
          </cell>
          <cell r="CY55" t="str">
            <v xml:space="preserve">  NM</v>
          </cell>
          <cell r="CZ55">
            <v>0.1166666666666667</v>
          </cell>
          <cell r="DA55">
            <v>7.9365079365079305E-2</v>
          </cell>
          <cell r="DC55" t="str">
            <v xml:space="preserve"> 3Q</v>
          </cell>
          <cell r="DD55" t="str">
            <v xml:space="preserve">    NM</v>
          </cell>
          <cell r="DE55" t="str">
            <v xml:space="preserve">    NM</v>
          </cell>
          <cell r="DF55" t="str">
            <v xml:space="preserve">    NM</v>
          </cell>
          <cell r="DL55">
            <v>0.19254658385093168</v>
          </cell>
          <cell r="DM55">
            <v>4.8245614035087717E-2</v>
          </cell>
          <cell r="DN55">
            <v>0.12800392349190781</v>
          </cell>
          <cell r="DP55">
            <v>0.13934426229508196</v>
          </cell>
          <cell r="DQ55">
            <v>2.7777777777777776E-2</v>
          </cell>
          <cell r="DR55">
            <v>7.2847682119205295E-2</v>
          </cell>
          <cell r="DT55">
            <v>3.7974683544303799E-2</v>
          </cell>
          <cell r="DU55">
            <v>7.8947368421052627E-2</v>
          </cell>
          <cell r="DV55">
            <v>5.128205128205128E-2</v>
          </cell>
          <cell r="DX55">
            <v>0.17846385542168675</v>
          </cell>
          <cell r="DY55">
            <v>4.6017699115044247E-2</v>
          </cell>
          <cell r="DZ55">
            <v>0.11757526444263629</v>
          </cell>
        </row>
        <row r="56">
          <cell r="A56" t="str">
            <v xml:space="preserve"> 4Q</v>
          </cell>
          <cell r="B56">
            <v>-0.24705882352941178</v>
          </cell>
          <cell r="C56" t="str">
            <v>NM</v>
          </cell>
          <cell r="D56">
            <v>-0.24705882352941178</v>
          </cell>
          <cell r="F56">
            <v>0.26431718061674014</v>
          </cell>
          <cell r="G56">
            <v>0.16206896551724137</v>
          </cell>
          <cell r="H56">
            <v>0.20696324951644107</v>
          </cell>
          <cell r="J56">
            <v>0.12698412698412698</v>
          </cell>
          <cell r="K56">
            <v>5.7471264367816133E-2</v>
          </cell>
          <cell r="L56">
            <v>8.666666666666667E-2</v>
          </cell>
          <cell r="Q56">
            <v>-0.5</v>
          </cell>
          <cell r="R56">
            <v>8.5714285714285632E-2</v>
          </cell>
          <cell r="S56">
            <v>2.564102564102555E-2</v>
          </cell>
          <cell r="U56">
            <v>5.464480874316946E-3</v>
          </cell>
          <cell r="V56">
            <v>0.13349514563106801</v>
          </cell>
          <cell r="W56">
            <v>6.0353798126951075E-2</v>
          </cell>
          <cell r="Y56">
            <v>6.4724919093850364E-3</v>
          </cell>
          <cell r="Z56">
            <v>0.33333333333333326</v>
          </cell>
          <cell r="AA56">
            <v>6.1827956989247257E-2</v>
          </cell>
          <cell r="AC56" t="str">
            <v>NM</v>
          </cell>
          <cell r="AD56" t="str">
            <v>NM</v>
          </cell>
          <cell r="AE56" t="str">
            <v>NM</v>
          </cell>
          <cell r="AG56">
            <v>0</v>
          </cell>
          <cell r="AH56">
            <v>0.71428571428571419</v>
          </cell>
          <cell r="AI56">
            <v>0.45454545454545459</v>
          </cell>
          <cell r="AK56">
            <v>6.389776357827559E-3</v>
          </cell>
          <cell r="AL56">
            <v>0.37142857142857144</v>
          </cell>
          <cell r="AM56">
            <v>7.3107049608355013E-2</v>
          </cell>
          <cell r="AO56" t="str">
            <v xml:space="preserve"> 4Q</v>
          </cell>
          <cell r="AP56">
            <v>-6.5420560747663559E-2</v>
          </cell>
          <cell r="AQ56">
            <v>-5.2631578947368474E-2</v>
          </cell>
          <cell r="AR56">
            <v>-5.8333333333333348E-2</v>
          </cell>
          <cell r="AT56">
            <v>0.4701492537313432</v>
          </cell>
          <cell r="AU56">
            <v>9.375E-2</v>
          </cell>
          <cell r="AV56">
            <v>0.3484848484848484</v>
          </cell>
          <cell r="AX56" t="str">
            <v>NM</v>
          </cell>
          <cell r="AY56" t="str">
            <v>NM</v>
          </cell>
          <cell r="AZ56" t="str">
            <v>NM</v>
          </cell>
          <cell r="BB56">
            <v>-4.2553191489361653E-2</v>
          </cell>
          <cell r="BC56">
            <v>-6.5088757396449703E-2</v>
          </cell>
          <cell r="BD56">
            <v>-6.018518518518523E-2</v>
          </cell>
          <cell r="BF56">
            <v>0.1875</v>
          </cell>
          <cell r="BG56">
            <v>-3.2786885245901676E-2</v>
          </cell>
          <cell r="BH56">
            <v>6.4220183486238591E-2</v>
          </cell>
          <cell r="BJ56">
            <v>-0.33333333333333337</v>
          </cell>
          <cell r="BK56">
            <v>-0.1470588235294118</v>
          </cell>
          <cell r="BL56">
            <v>-0.16216216216216217</v>
          </cell>
          <cell r="BN56" t="str">
            <v xml:space="preserve">  NM</v>
          </cell>
          <cell r="BO56">
            <v>-0.58823529411764708</v>
          </cell>
          <cell r="BP56">
            <v>-0.58823529411764708</v>
          </cell>
          <cell r="BR56">
            <v>-0.33333333333333337</v>
          </cell>
          <cell r="BS56">
            <v>-0.23529411764705888</v>
          </cell>
          <cell r="BT56">
            <v>-0.24175824175824179</v>
          </cell>
          <cell r="BV56" t="str">
            <v xml:space="preserve"> 4Q</v>
          </cell>
          <cell r="BW56" t="str">
            <v>NM</v>
          </cell>
          <cell r="BX56" t="str">
            <v>NM</v>
          </cell>
          <cell r="BY56" t="str">
            <v>NM</v>
          </cell>
          <cell r="CA56">
            <v>0.4285714285714286</v>
          </cell>
          <cell r="CB56" t="str">
            <v xml:space="preserve"> NM</v>
          </cell>
          <cell r="CC56">
            <v>0.44897959183673475</v>
          </cell>
          <cell r="CE56" t="str">
            <v xml:space="preserve">  NM</v>
          </cell>
          <cell r="CF56" t="str">
            <v xml:space="preserve">  NM</v>
          </cell>
          <cell r="CG56" t="str">
            <v xml:space="preserve">  NM</v>
          </cell>
          <cell r="CI56">
            <v>0.41176470588235303</v>
          </cell>
          <cell r="CJ56" t="str">
            <v xml:space="preserve">    NM</v>
          </cell>
          <cell r="CK56">
            <v>0.40384615384615374</v>
          </cell>
          <cell r="CM56">
            <v>7.3170731707317138E-2</v>
          </cell>
          <cell r="CN56" t="str">
            <v xml:space="preserve">  NM</v>
          </cell>
          <cell r="CO56">
            <v>0.14634146341463405</v>
          </cell>
          <cell r="CQ56">
            <v>-0.19999999999999996</v>
          </cell>
          <cell r="CR56">
            <v>-0.125</v>
          </cell>
          <cell r="CS56">
            <v>-0.16666666666666663</v>
          </cell>
          <cell r="CU56">
            <v>1.9607843137254832E-2</v>
          </cell>
          <cell r="CV56">
            <v>0.25</v>
          </cell>
          <cell r="CW56">
            <v>5.0847457627118731E-2</v>
          </cell>
          <cell r="CY56">
            <v>0</v>
          </cell>
          <cell r="CZ56">
            <v>0.05</v>
          </cell>
          <cell r="DA56">
            <v>4.8780487804878092E-2</v>
          </cell>
          <cell r="DC56" t="str">
            <v xml:space="preserve"> 4Q</v>
          </cell>
          <cell r="DD56" t="str">
            <v xml:space="preserve">    NM</v>
          </cell>
          <cell r="DE56" t="str">
            <v xml:space="preserve">    NM</v>
          </cell>
          <cell r="DF56" t="str">
            <v xml:space="preserve">    NM</v>
          </cell>
          <cell r="DL56">
            <v>0.18196202531645569</v>
          </cell>
          <cell r="DM56">
            <v>6.5815324165029471E-2</v>
          </cell>
          <cell r="DN56">
            <v>0.13014899211218228</v>
          </cell>
          <cell r="DP56">
            <v>0.38053097345132741</v>
          </cell>
          <cell r="DQ56">
            <v>-3.2128514056224897E-2</v>
          </cell>
          <cell r="DR56">
            <v>9.668508287292818E-2</v>
          </cell>
          <cell r="DT56">
            <v>-3.7037037037037035E-2</v>
          </cell>
          <cell r="DU56">
            <v>7.3170731707317069E-2</v>
          </cell>
          <cell r="DV56">
            <v>1.0526315789473684E-2</v>
          </cell>
          <cell r="DX56">
            <v>0.18937805730258561</v>
          </cell>
          <cell r="DY56">
            <v>4.7400611620795105E-2</v>
          </cell>
          <cell r="DZ56">
            <v>0.12157721796276014</v>
          </cell>
        </row>
        <row r="58">
          <cell r="A58" t="str">
            <v>Year</v>
          </cell>
          <cell r="B58">
            <v>-0.18200816001592202</v>
          </cell>
          <cell r="C58" t="str">
            <v>NM</v>
          </cell>
          <cell r="D58">
            <v>-0.18200816001592202</v>
          </cell>
          <cell r="F58">
            <v>0.26305067481538069</v>
          </cell>
          <cell r="G58">
            <v>0.2123911322248615</v>
          </cell>
          <cell r="H58">
            <v>0.23454727697961908</v>
          </cell>
          <cell r="I58" t="e">
            <v>#DIV/0!</v>
          </cell>
          <cell r="J58">
            <v>0.30455185358986392</v>
          </cell>
          <cell r="K58">
            <v>8.4713973116599117E-2</v>
          </cell>
          <cell r="L58">
            <v>0.17260787992495308</v>
          </cell>
          <cell r="Q58">
            <v>-0.36708860759493944</v>
          </cell>
          <cell r="R58">
            <v>-3.3674963396778668E-2</v>
          </cell>
          <cell r="S58">
            <v>-6.8241469816273215E-2</v>
          </cell>
          <cell r="U58">
            <v>4.1006339144215476E-2</v>
          </cell>
          <cell r="V58">
            <v>0.16163337650828269</v>
          </cell>
          <cell r="W58">
            <v>9.1764435902584651E-2</v>
          </cell>
          <cell r="Y58">
            <v>8.5195406391881168E-2</v>
          </cell>
          <cell r="Z58">
            <v>0.34894613583138168</v>
          </cell>
          <cell r="AA58">
            <v>0.12731897067624187</v>
          </cell>
          <cell r="AC58" t="str">
            <v>NM</v>
          </cell>
          <cell r="AD58" t="str">
            <v>NM</v>
          </cell>
          <cell r="AE58" t="str">
            <v>NM</v>
          </cell>
          <cell r="AG58">
            <v>-0.16167664670658621</v>
          </cell>
          <cell r="AH58">
            <v>0.12280701754385959</v>
          </cell>
          <cell r="AI58">
            <v>1.7699115044248037E-2</v>
          </cell>
          <cell r="AK58">
            <v>8.1578947368420973E-2</v>
          </cell>
          <cell r="AL58">
            <v>0.3223140495867769</v>
          </cell>
          <cell r="AM58">
            <v>0.12373371924746746</v>
          </cell>
          <cell r="AO58" t="str">
            <v>Year</v>
          </cell>
          <cell r="AP58">
            <v>-3.375733855185914E-2</v>
          </cell>
          <cell r="AQ58">
            <v>-3.2322426177174735E-2</v>
          </cell>
          <cell r="AR58">
            <v>-3.2967032967032961E-2</v>
          </cell>
          <cell r="AT58">
            <v>0.48735879505110269</v>
          </cell>
          <cell r="AU58">
            <v>8.6780210867802188E-2</v>
          </cell>
          <cell r="AV58">
            <v>0.32761966364812434</v>
          </cell>
          <cell r="AW58" t="e">
            <v>#DIV/0!</v>
          </cell>
          <cell r="AX58" t="str">
            <v>NM</v>
          </cell>
          <cell r="AY58" t="str">
            <v>NM</v>
          </cell>
          <cell r="AZ58" t="str">
            <v>NM</v>
          </cell>
          <cell r="BB58">
            <v>9.0634441087613649E-3</v>
          </cell>
          <cell r="BC58">
            <v>-3.6201222378937303E-2</v>
          </cell>
          <cell r="BD58">
            <v>-2.6879044300647026E-2</v>
          </cell>
          <cell r="BF58">
            <v>0.1785223549307684</v>
          </cell>
          <cell r="BG58">
            <v>-1.2915794790388957E-2</v>
          </cell>
          <cell r="BH58">
            <v>6.4751286449399759E-2</v>
          </cell>
          <cell r="BJ58">
            <v>-0.26701570680628273</v>
          </cell>
          <cell r="BK58">
            <v>-0.13937547600913947</v>
          </cell>
          <cell r="BL58">
            <v>-0.14802981895633649</v>
          </cell>
          <cell r="BN58" t="str">
            <v xml:space="preserve">  NM</v>
          </cell>
          <cell r="BO58">
            <v>-0.51986754966887416</v>
          </cell>
          <cell r="BP58">
            <v>-0.5190713101160862</v>
          </cell>
          <cell r="BR58">
            <v>-0.26315789473684215</v>
          </cell>
          <cell r="BS58">
            <v>-0.21052631578947367</v>
          </cell>
          <cell r="BT58">
            <v>-0.21345029239766078</v>
          </cell>
          <cell r="BV58" t="str">
            <v>Year</v>
          </cell>
          <cell r="BW58" t="str">
            <v>NM</v>
          </cell>
          <cell r="BX58" t="str">
            <v>NM</v>
          </cell>
          <cell r="BY58" t="str">
            <v>NM</v>
          </cell>
          <cell r="CA58">
            <v>0.85581727337615998</v>
          </cell>
          <cell r="CB58">
            <v>-6.25E-2</v>
          </cell>
          <cell r="CC58">
            <v>0.8156996587030716</v>
          </cell>
          <cell r="CE58" t="str">
            <v xml:space="preserve">  NM</v>
          </cell>
          <cell r="CF58" t="str">
            <v xml:space="preserve">  NM</v>
          </cell>
          <cell r="CG58" t="str">
            <v xml:space="preserve">  NM</v>
          </cell>
          <cell r="CI58">
            <v>0.78</v>
          </cell>
          <cell r="CJ58">
            <v>0</v>
          </cell>
          <cell r="CK58">
            <v>0.75</v>
          </cell>
          <cell r="CM58">
            <v>0.2424698795180722</v>
          </cell>
          <cell r="CN58" t="str">
            <v xml:space="preserve">  NM</v>
          </cell>
          <cell r="CO58">
            <v>0.31777108433734935</v>
          </cell>
          <cell r="CQ58">
            <v>-0.36440677966101698</v>
          </cell>
          <cell r="CR58">
            <v>-0.125</v>
          </cell>
          <cell r="CS58">
            <v>-0.26767676767676774</v>
          </cell>
          <cell r="CU58">
            <v>8.3333333333333259E-2</v>
          </cell>
          <cell r="CV58">
            <v>0.1875</v>
          </cell>
          <cell r="CW58">
            <v>9.9056603773584939E-2</v>
          </cell>
          <cell r="CY58">
            <v>-0.13043478260868924</v>
          </cell>
          <cell r="CZ58">
            <v>0.10655737704917989</v>
          </cell>
          <cell r="DA58">
            <v>9.8703170028818343E-2</v>
          </cell>
          <cell r="DC58" t="str">
            <v>Year</v>
          </cell>
          <cell r="DD58" t="str">
            <v xml:space="preserve">    NM</v>
          </cell>
          <cell r="DE58" t="str">
            <v xml:space="preserve">    NM</v>
          </cell>
          <cell r="DF58" t="str">
            <v xml:space="preserve">    NM</v>
          </cell>
          <cell r="DL58">
            <v>0.17396661812478997</v>
          </cell>
          <cell r="DM58">
            <v>7.3787659094570704E-2</v>
          </cell>
          <cell r="DN58">
            <v>0.12839991694859365</v>
          </cell>
          <cell r="DP58">
            <v>0.26</v>
          </cell>
          <cell r="DQ58">
            <v>4.8661800486618006E-3</v>
          </cell>
          <cell r="DR58">
            <v>8.8379705400982E-2</v>
          </cell>
          <cell r="DT58">
            <v>5.9405940594059403E-2</v>
          </cell>
          <cell r="DU58">
            <v>9.2715231788079472E-2</v>
          </cell>
          <cell r="DV58">
            <v>7.0484581497797363E-2</v>
          </cell>
          <cell r="DX58">
            <v>0.17390883576889576</v>
          </cell>
          <cell r="DY58">
            <v>6.2335008089925953E-2</v>
          </cell>
          <cell r="DZ58">
            <v>0.1207761793241886</v>
          </cell>
        </row>
        <row r="60">
          <cell r="A60" t="str">
            <v>1997</v>
          </cell>
          <cell r="AO60" t="str">
            <v>1997</v>
          </cell>
          <cell r="BV60" t="str">
            <v>1997</v>
          </cell>
          <cell r="DC60" t="str">
            <v>1997</v>
          </cell>
        </row>
        <row r="61">
          <cell r="A61" t="str">
            <v xml:space="preserve"> 1Q</v>
          </cell>
          <cell r="B61">
            <v>239</v>
          </cell>
          <cell r="C61">
            <v>0</v>
          </cell>
          <cell r="D61">
            <v>239</v>
          </cell>
          <cell r="E61">
            <v>0</v>
          </cell>
          <cell r="F61">
            <v>219</v>
          </cell>
          <cell r="G61">
            <v>279</v>
          </cell>
          <cell r="H61">
            <v>498</v>
          </cell>
          <cell r="I61">
            <v>0</v>
          </cell>
          <cell r="J61">
            <v>70</v>
          </cell>
          <cell r="K61">
            <v>84</v>
          </cell>
          <cell r="L61">
            <v>154</v>
          </cell>
          <cell r="Q61">
            <v>3</v>
          </cell>
          <cell r="R61">
            <v>28</v>
          </cell>
          <cell r="S61">
            <v>31</v>
          </cell>
          <cell r="U61">
            <v>531</v>
          </cell>
          <cell r="V61">
            <v>391</v>
          </cell>
          <cell r="W61">
            <v>922</v>
          </cell>
          <cell r="Y61">
            <v>334</v>
          </cell>
          <cell r="Z61">
            <v>60</v>
          </cell>
          <cell r="AA61">
            <v>394</v>
          </cell>
          <cell r="AC61">
            <v>0</v>
          </cell>
          <cell r="AD61">
            <v>0</v>
          </cell>
          <cell r="AE61">
            <v>0</v>
          </cell>
          <cell r="AG61">
            <v>4</v>
          </cell>
          <cell r="AH61">
            <v>6</v>
          </cell>
          <cell r="AI61">
            <v>10</v>
          </cell>
          <cell r="AK61">
            <v>338</v>
          </cell>
          <cell r="AL61">
            <v>66</v>
          </cell>
          <cell r="AM61">
            <v>404</v>
          </cell>
          <cell r="AO61" t="str">
            <v xml:space="preserve"> 1Q</v>
          </cell>
          <cell r="AP61">
            <v>100</v>
          </cell>
          <cell r="AQ61">
            <v>118</v>
          </cell>
          <cell r="AR61">
            <v>218</v>
          </cell>
          <cell r="AT61">
            <v>181</v>
          </cell>
          <cell r="AU61">
            <v>83</v>
          </cell>
          <cell r="AV61">
            <v>264</v>
          </cell>
          <cell r="AX61">
            <v>0</v>
          </cell>
          <cell r="AY61">
            <v>0</v>
          </cell>
          <cell r="AZ61">
            <v>0</v>
          </cell>
          <cell r="BB61">
            <v>44</v>
          </cell>
          <cell r="BC61">
            <v>156</v>
          </cell>
          <cell r="BD61">
            <v>200</v>
          </cell>
          <cell r="BF61">
            <v>325</v>
          </cell>
          <cell r="BG61">
            <v>357</v>
          </cell>
          <cell r="BH61">
            <v>682</v>
          </cell>
          <cell r="BJ61">
            <v>3</v>
          </cell>
          <cell r="BK61">
            <v>55</v>
          </cell>
          <cell r="BL61">
            <v>58</v>
          </cell>
          <cell r="BN61">
            <v>0</v>
          </cell>
          <cell r="BO61">
            <v>7</v>
          </cell>
          <cell r="BP61">
            <v>7</v>
          </cell>
          <cell r="BR61">
            <v>3</v>
          </cell>
          <cell r="BS61">
            <v>62</v>
          </cell>
          <cell r="BT61">
            <v>65</v>
          </cell>
          <cell r="BV61" t="str">
            <v xml:space="preserve"> 1Q</v>
          </cell>
          <cell r="BW61">
            <v>0</v>
          </cell>
          <cell r="BX61">
            <v>0</v>
          </cell>
          <cell r="BY61">
            <v>0</v>
          </cell>
          <cell r="CA61">
            <v>51</v>
          </cell>
          <cell r="CB61">
            <v>1</v>
          </cell>
          <cell r="CC61">
            <v>52</v>
          </cell>
          <cell r="CE61">
            <v>2</v>
          </cell>
          <cell r="CF61">
            <v>0</v>
          </cell>
          <cell r="CG61">
            <v>2</v>
          </cell>
          <cell r="CI61">
            <v>53</v>
          </cell>
          <cell r="CJ61">
            <v>1</v>
          </cell>
          <cell r="CK61">
            <v>54</v>
          </cell>
          <cell r="CM61">
            <v>40</v>
          </cell>
          <cell r="CN61">
            <v>0</v>
          </cell>
          <cell r="CO61">
            <v>40</v>
          </cell>
          <cell r="CQ61">
            <v>8</v>
          </cell>
          <cell r="CR61">
            <v>9</v>
          </cell>
          <cell r="CS61">
            <v>17</v>
          </cell>
          <cell r="CU61">
            <v>48</v>
          </cell>
          <cell r="CV61">
            <v>9</v>
          </cell>
          <cell r="CW61">
            <v>57</v>
          </cell>
          <cell r="CY61">
            <v>3</v>
          </cell>
          <cell r="CZ61">
            <v>71</v>
          </cell>
          <cell r="DA61">
            <v>74</v>
          </cell>
          <cell r="DC61" t="str">
            <v xml:space="preserve"> 1Q</v>
          </cell>
          <cell r="DD61">
            <v>0</v>
          </cell>
          <cell r="DE61">
            <v>0</v>
          </cell>
          <cell r="DF61">
            <v>0</v>
          </cell>
          <cell r="DH61">
            <v>-1</v>
          </cell>
          <cell r="DI61">
            <v>0</v>
          </cell>
          <cell r="DJ61">
            <v>-1</v>
          </cell>
          <cell r="DL61">
            <v>1300</v>
          </cell>
          <cell r="DM61">
            <v>957</v>
          </cell>
          <cell r="DN61">
            <v>2257</v>
          </cell>
          <cell r="DP61">
            <v>99</v>
          </cell>
          <cell r="DQ61">
            <v>196</v>
          </cell>
          <cell r="DR61">
            <v>295</v>
          </cell>
          <cell r="DT61">
            <v>98</v>
          </cell>
          <cell r="DU61">
            <v>34</v>
          </cell>
          <cell r="DV61">
            <v>132</v>
          </cell>
          <cell r="DX61">
            <v>1497</v>
          </cell>
          <cell r="DY61">
            <v>1187</v>
          </cell>
          <cell r="DZ61">
            <v>2684</v>
          </cell>
        </row>
        <row r="62">
          <cell r="A62" t="str">
            <v xml:space="preserve"> 2Q</v>
          </cell>
          <cell r="B62">
            <v>168</v>
          </cell>
          <cell r="C62">
            <v>0</v>
          </cell>
          <cell r="D62">
            <v>168</v>
          </cell>
          <cell r="E62">
            <v>0</v>
          </cell>
          <cell r="F62">
            <v>215</v>
          </cell>
          <cell r="G62">
            <v>306</v>
          </cell>
          <cell r="H62">
            <v>521</v>
          </cell>
          <cell r="I62">
            <v>0</v>
          </cell>
          <cell r="J62">
            <v>62</v>
          </cell>
          <cell r="K62">
            <v>86</v>
          </cell>
          <cell r="L62">
            <v>148</v>
          </cell>
          <cell r="Q62">
            <v>3</v>
          </cell>
          <cell r="R62">
            <v>33</v>
          </cell>
          <cell r="S62">
            <v>36</v>
          </cell>
          <cell r="U62">
            <v>448</v>
          </cell>
          <cell r="V62">
            <v>425</v>
          </cell>
          <cell r="W62">
            <v>873</v>
          </cell>
          <cell r="Y62">
            <v>251</v>
          </cell>
          <cell r="Z62">
            <v>72</v>
          </cell>
          <cell r="AA62">
            <v>323</v>
          </cell>
          <cell r="AC62">
            <v>0</v>
          </cell>
          <cell r="AD62">
            <v>0</v>
          </cell>
          <cell r="AE62">
            <v>0</v>
          </cell>
          <cell r="AG62">
            <v>3</v>
          </cell>
          <cell r="AH62">
            <v>7</v>
          </cell>
          <cell r="AI62">
            <v>10</v>
          </cell>
          <cell r="AK62">
            <v>254</v>
          </cell>
          <cell r="AL62">
            <v>79</v>
          </cell>
          <cell r="AM62">
            <v>333</v>
          </cell>
          <cell r="AO62" t="str">
            <v xml:space="preserve"> 2Q</v>
          </cell>
          <cell r="AP62">
            <v>94</v>
          </cell>
          <cell r="AQ62">
            <v>122</v>
          </cell>
          <cell r="AR62">
            <v>216</v>
          </cell>
          <cell r="AT62">
            <v>92</v>
          </cell>
          <cell r="AU62">
            <v>66</v>
          </cell>
          <cell r="AV62">
            <v>158</v>
          </cell>
          <cell r="AX62">
            <v>0</v>
          </cell>
          <cell r="AY62">
            <v>0</v>
          </cell>
          <cell r="AZ62">
            <v>0</v>
          </cell>
          <cell r="BB62">
            <v>37</v>
          </cell>
          <cell r="BC62">
            <v>156</v>
          </cell>
          <cell r="BD62">
            <v>193</v>
          </cell>
          <cell r="BF62">
            <v>223</v>
          </cell>
          <cell r="BG62">
            <v>344</v>
          </cell>
          <cell r="BH62">
            <v>567</v>
          </cell>
          <cell r="BJ62">
            <v>3</v>
          </cell>
          <cell r="BK62">
            <v>58</v>
          </cell>
          <cell r="BL62">
            <v>61</v>
          </cell>
          <cell r="BN62">
            <v>0</v>
          </cell>
          <cell r="BO62">
            <v>7</v>
          </cell>
          <cell r="BP62">
            <v>7</v>
          </cell>
          <cell r="BR62">
            <v>3</v>
          </cell>
          <cell r="BS62">
            <v>65</v>
          </cell>
          <cell r="BT62">
            <v>68</v>
          </cell>
          <cell r="BV62" t="str">
            <v xml:space="preserve"> 2Q</v>
          </cell>
          <cell r="BW62">
            <v>0</v>
          </cell>
          <cell r="BX62">
            <v>0</v>
          </cell>
          <cell r="BY62">
            <v>0</v>
          </cell>
          <cell r="CA62">
            <v>68</v>
          </cell>
          <cell r="CB62">
            <v>2</v>
          </cell>
          <cell r="CC62">
            <v>70</v>
          </cell>
          <cell r="CE62">
            <v>1</v>
          </cell>
          <cell r="CF62">
            <v>0</v>
          </cell>
          <cell r="CG62">
            <v>1</v>
          </cell>
          <cell r="CI62">
            <v>69</v>
          </cell>
          <cell r="CJ62">
            <v>2</v>
          </cell>
          <cell r="CK62">
            <v>71</v>
          </cell>
          <cell r="CM62">
            <v>37</v>
          </cell>
          <cell r="CN62">
            <v>5</v>
          </cell>
          <cell r="CO62">
            <v>42</v>
          </cell>
          <cell r="CQ62">
            <v>7</v>
          </cell>
          <cell r="CR62">
            <v>5</v>
          </cell>
          <cell r="CS62">
            <v>12</v>
          </cell>
          <cell r="CU62">
            <v>44</v>
          </cell>
          <cell r="CV62">
            <v>10</v>
          </cell>
          <cell r="CW62">
            <v>54</v>
          </cell>
          <cell r="CY62">
            <v>2</v>
          </cell>
          <cell r="CZ62">
            <v>75</v>
          </cell>
          <cell r="DA62">
            <v>77</v>
          </cell>
          <cell r="DC62" t="str">
            <v xml:space="preserve"> 2Q</v>
          </cell>
          <cell r="DD62">
            <v>0</v>
          </cell>
          <cell r="DE62">
            <v>0</v>
          </cell>
          <cell r="DF62">
            <v>0</v>
          </cell>
          <cell r="DH62">
            <v>58</v>
          </cell>
          <cell r="DI62">
            <v>1</v>
          </cell>
          <cell r="DJ62">
            <v>59</v>
          </cell>
          <cell r="DL62">
            <v>1102</v>
          </cell>
          <cell r="DM62">
            <v>1001</v>
          </cell>
          <cell r="DN62">
            <v>2103</v>
          </cell>
          <cell r="DP62">
            <v>110</v>
          </cell>
          <cell r="DQ62">
            <v>204</v>
          </cell>
          <cell r="DR62">
            <v>314</v>
          </cell>
          <cell r="DT62">
            <v>89</v>
          </cell>
          <cell r="DU62">
            <v>46</v>
          </cell>
          <cell r="DV62">
            <v>135</v>
          </cell>
          <cell r="DX62">
            <v>1301</v>
          </cell>
          <cell r="DY62">
            <v>1251</v>
          </cell>
          <cell r="DZ62">
            <v>2552</v>
          </cell>
        </row>
        <row r="63">
          <cell r="A63" t="str">
            <v xml:space="preserve"> 3Q</v>
          </cell>
          <cell r="B63">
            <v>223</v>
          </cell>
          <cell r="C63">
            <v>0</v>
          </cell>
          <cell r="D63">
            <v>223</v>
          </cell>
          <cell r="E63">
            <v>0</v>
          </cell>
          <cell r="F63">
            <v>271</v>
          </cell>
          <cell r="G63">
            <v>303</v>
          </cell>
          <cell r="H63">
            <v>574</v>
          </cell>
          <cell r="I63">
            <v>0</v>
          </cell>
          <cell r="J63">
            <v>75</v>
          </cell>
          <cell r="K63">
            <v>85</v>
          </cell>
          <cell r="L63">
            <v>160</v>
          </cell>
          <cell r="Q63">
            <v>2</v>
          </cell>
          <cell r="R63">
            <v>33</v>
          </cell>
          <cell r="S63">
            <v>35</v>
          </cell>
          <cell r="U63">
            <v>571</v>
          </cell>
          <cell r="V63">
            <v>421</v>
          </cell>
          <cell r="W63">
            <v>992</v>
          </cell>
          <cell r="Y63">
            <v>323</v>
          </cell>
          <cell r="Z63">
            <v>72</v>
          </cell>
          <cell r="AA63">
            <v>395</v>
          </cell>
          <cell r="AC63">
            <v>0</v>
          </cell>
          <cell r="AD63">
            <v>0</v>
          </cell>
          <cell r="AE63">
            <v>0</v>
          </cell>
          <cell r="AG63">
            <v>3</v>
          </cell>
          <cell r="AH63">
            <v>7</v>
          </cell>
          <cell r="AI63">
            <v>10</v>
          </cell>
          <cell r="AK63">
            <v>326</v>
          </cell>
          <cell r="AL63">
            <v>79</v>
          </cell>
          <cell r="AM63">
            <v>405</v>
          </cell>
          <cell r="AO63" t="str">
            <v xml:space="preserve"> 3Q</v>
          </cell>
          <cell r="AP63">
            <v>101</v>
          </cell>
          <cell r="AQ63">
            <v>119</v>
          </cell>
          <cell r="AR63">
            <v>220</v>
          </cell>
          <cell r="AT63">
            <v>83</v>
          </cell>
          <cell r="AU63">
            <v>49</v>
          </cell>
          <cell r="AV63">
            <v>132</v>
          </cell>
          <cell r="AX63">
            <v>0</v>
          </cell>
          <cell r="AY63">
            <v>0</v>
          </cell>
          <cell r="AZ63">
            <v>0</v>
          </cell>
          <cell r="BB63">
            <v>41</v>
          </cell>
          <cell r="BC63">
            <v>145</v>
          </cell>
          <cell r="BD63">
            <v>186</v>
          </cell>
          <cell r="BF63">
            <v>225</v>
          </cell>
          <cell r="BG63">
            <v>313</v>
          </cell>
          <cell r="BH63">
            <v>538</v>
          </cell>
          <cell r="BJ63">
            <v>4</v>
          </cell>
          <cell r="BK63">
            <v>55</v>
          </cell>
          <cell r="BL63">
            <v>59</v>
          </cell>
          <cell r="BN63">
            <v>0</v>
          </cell>
          <cell r="BO63">
            <v>8</v>
          </cell>
          <cell r="BP63">
            <v>8</v>
          </cell>
          <cell r="BR63">
            <v>4</v>
          </cell>
          <cell r="BS63">
            <v>63</v>
          </cell>
          <cell r="BT63">
            <v>67</v>
          </cell>
          <cell r="BV63" t="str">
            <v xml:space="preserve"> 3Q</v>
          </cell>
          <cell r="BW63">
            <v>0</v>
          </cell>
          <cell r="BX63">
            <v>0</v>
          </cell>
          <cell r="BY63">
            <v>0</v>
          </cell>
          <cell r="CA63">
            <v>71</v>
          </cell>
          <cell r="CB63">
            <v>2</v>
          </cell>
          <cell r="CC63">
            <v>73</v>
          </cell>
          <cell r="CE63">
            <v>2</v>
          </cell>
          <cell r="CF63">
            <v>0</v>
          </cell>
          <cell r="CG63">
            <v>2</v>
          </cell>
          <cell r="CI63">
            <v>73</v>
          </cell>
          <cell r="CJ63">
            <v>2</v>
          </cell>
          <cell r="CK63">
            <v>75</v>
          </cell>
          <cell r="CM63">
            <v>44</v>
          </cell>
          <cell r="CN63">
            <v>2</v>
          </cell>
          <cell r="CO63">
            <v>46</v>
          </cell>
          <cell r="CQ63">
            <v>7</v>
          </cell>
          <cell r="CR63">
            <v>7</v>
          </cell>
          <cell r="CS63">
            <v>14</v>
          </cell>
          <cell r="CU63">
            <v>51</v>
          </cell>
          <cell r="CV63">
            <v>9</v>
          </cell>
          <cell r="CW63">
            <v>60</v>
          </cell>
          <cell r="CY63">
            <v>1</v>
          </cell>
          <cell r="CZ63">
            <v>67</v>
          </cell>
          <cell r="DA63">
            <v>68</v>
          </cell>
          <cell r="DC63" t="str">
            <v xml:space="preserve"> 3Q</v>
          </cell>
          <cell r="DD63">
            <v>0</v>
          </cell>
          <cell r="DE63">
            <v>0</v>
          </cell>
          <cell r="DF63">
            <v>0</v>
          </cell>
          <cell r="DH63">
            <v>93</v>
          </cell>
          <cell r="DI63">
            <v>2</v>
          </cell>
          <cell r="DJ63">
            <v>95</v>
          </cell>
          <cell r="DL63">
            <v>1344</v>
          </cell>
          <cell r="DM63">
            <v>956</v>
          </cell>
          <cell r="DN63">
            <v>2300</v>
          </cell>
          <cell r="DP63">
            <v>139</v>
          </cell>
          <cell r="DQ63">
            <v>185</v>
          </cell>
          <cell r="DR63">
            <v>324</v>
          </cell>
          <cell r="DT63">
            <v>82</v>
          </cell>
          <cell r="DU63">
            <v>41</v>
          </cell>
          <cell r="DV63">
            <v>123</v>
          </cell>
          <cell r="DX63">
            <v>1565</v>
          </cell>
          <cell r="DY63">
            <v>1182</v>
          </cell>
          <cell r="DZ63">
            <v>2747</v>
          </cell>
        </row>
        <row r="64">
          <cell r="A64" t="str">
            <v xml:space="preserve"> 4Q</v>
          </cell>
          <cell r="B64">
            <v>192</v>
          </cell>
          <cell r="C64">
            <v>0</v>
          </cell>
          <cell r="D64">
            <v>192</v>
          </cell>
          <cell r="E64">
            <v>0</v>
          </cell>
          <cell r="F64">
            <v>287</v>
          </cell>
          <cell r="G64">
            <v>337</v>
          </cell>
          <cell r="H64">
            <v>624</v>
          </cell>
          <cell r="I64">
            <v>0</v>
          </cell>
          <cell r="J64">
            <v>71</v>
          </cell>
          <cell r="K64">
            <v>92</v>
          </cell>
          <cell r="L64">
            <v>163</v>
          </cell>
          <cell r="Q64">
            <v>2</v>
          </cell>
          <cell r="R64">
            <v>38</v>
          </cell>
          <cell r="S64">
            <v>40</v>
          </cell>
          <cell r="U64">
            <v>552</v>
          </cell>
          <cell r="V64">
            <v>467</v>
          </cell>
          <cell r="W64">
            <v>1019</v>
          </cell>
          <cell r="Y64">
            <v>311</v>
          </cell>
          <cell r="Z64">
            <v>84</v>
          </cell>
          <cell r="AA64">
            <v>395</v>
          </cell>
          <cell r="AC64">
            <v>0</v>
          </cell>
          <cell r="AD64">
            <v>0</v>
          </cell>
          <cell r="AE64">
            <v>0</v>
          </cell>
          <cell r="AG64">
            <v>4</v>
          </cell>
          <cell r="AH64">
            <v>12</v>
          </cell>
          <cell r="AI64">
            <v>16</v>
          </cell>
          <cell r="AK64">
            <v>315</v>
          </cell>
          <cell r="AL64">
            <v>96</v>
          </cell>
          <cell r="AM64">
            <v>411</v>
          </cell>
          <cell r="AO64" t="str">
            <v xml:space="preserve"> 4Q</v>
          </cell>
          <cell r="AP64">
            <v>100</v>
          </cell>
          <cell r="AQ64">
            <v>126</v>
          </cell>
          <cell r="AR64">
            <v>226</v>
          </cell>
          <cell r="AT64">
            <v>197</v>
          </cell>
          <cell r="AU64">
            <v>70</v>
          </cell>
          <cell r="AV64">
            <v>267</v>
          </cell>
          <cell r="AX64">
            <v>0</v>
          </cell>
          <cell r="AY64">
            <v>0</v>
          </cell>
          <cell r="AZ64">
            <v>0</v>
          </cell>
          <cell r="BB64">
            <v>45</v>
          </cell>
          <cell r="BC64">
            <v>158</v>
          </cell>
          <cell r="BD64">
            <v>203</v>
          </cell>
          <cell r="BF64">
            <v>342</v>
          </cell>
          <cell r="BG64">
            <v>354</v>
          </cell>
          <cell r="BH64">
            <v>696</v>
          </cell>
          <cell r="BJ64">
            <v>4</v>
          </cell>
          <cell r="BK64">
            <v>58</v>
          </cell>
          <cell r="BL64">
            <v>62</v>
          </cell>
          <cell r="BN64">
            <v>0</v>
          </cell>
          <cell r="BO64">
            <v>7</v>
          </cell>
          <cell r="BP64">
            <v>7</v>
          </cell>
          <cell r="BR64">
            <v>4</v>
          </cell>
          <cell r="BS64">
            <v>65</v>
          </cell>
          <cell r="BT64">
            <v>69</v>
          </cell>
          <cell r="BV64" t="str">
            <v xml:space="preserve"> 4Q</v>
          </cell>
          <cell r="BW64">
            <v>0</v>
          </cell>
          <cell r="BX64">
            <v>0</v>
          </cell>
          <cell r="BY64">
            <v>0</v>
          </cell>
          <cell r="CA64">
            <v>70</v>
          </cell>
          <cell r="CB64">
            <v>1</v>
          </cell>
          <cell r="CC64">
            <v>71</v>
          </cell>
          <cell r="CE64">
            <v>2</v>
          </cell>
          <cell r="CF64">
            <v>0</v>
          </cell>
          <cell r="CG64">
            <v>2</v>
          </cell>
          <cell r="CI64">
            <v>72</v>
          </cell>
          <cell r="CJ64">
            <v>1</v>
          </cell>
          <cell r="CK64">
            <v>73</v>
          </cell>
          <cell r="CM64">
            <v>44</v>
          </cell>
          <cell r="CN64">
            <v>3</v>
          </cell>
          <cell r="CO64">
            <v>47</v>
          </cell>
          <cell r="CQ64">
            <v>8</v>
          </cell>
          <cell r="CR64">
            <v>7</v>
          </cell>
          <cell r="CS64">
            <v>15</v>
          </cell>
          <cell r="CU64">
            <v>52</v>
          </cell>
          <cell r="CV64">
            <v>10</v>
          </cell>
          <cell r="CW64">
            <v>62</v>
          </cell>
          <cell r="CY64">
            <v>2</v>
          </cell>
          <cell r="CZ64">
            <v>84</v>
          </cell>
          <cell r="DA64">
            <v>86</v>
          </cell>
          <cell r="DC64" t="str">
            <v xml:space="preserve"> 4Q</v>
          </cell>
          <cell r="DD64">
            <v>0</v>
          </cell>
          <cell r="DE64">
            <v>0</v>
          </cell>
          <cell r="DF64">
            <v>0</v>
          </cell>
          <cell r="DH64">
            <v>155</v>
          </cell>
          <cell r="DI64">
            <v>8</v>
          </cell>
          <cell r="DJ64">
            <v>163</v>
          </cell>
          <cell r="DL64">
            <v>1494</v>
          </cell>
          <cell r="DM64">
            <v>1085</v>
          </cell>
          <cell r="DN64">
            <v>2579</v>
          </cell>
          <cell r="DP64">
            <v>156</v>
          </cell>
          <cell r="DQ64">
            <v>241</v>
          </cell>
          <cell r="DR64">
            <v>397</v>
          </cell>
          <cell r="DT64">
            <v>52</v>
          </cell>
          <cell r="DU64">
            <v>44</v>
          </cell>
          <cell r="DV64">
            <v>96</v>
          </cell>
          <cell r="DX64">
            <v>1702</v>
          </cell>
          <cell r="DY64">
            <v>1370</v>
          </cell>
          <cell r="DZ64">
            <v>3072</v>
          </cell>
        </row>
        <row r="66">
          <cell r="A66" t="str">
            <v>Year</v>
          </cell>
          <cell r="B66">
            <v>822</v>
          </cell>
          <cell r="C66">
            <v>0</v>
          </cell>
          <cell r="D66">
            <v>822</v>
          </cell>
          <cell r="F66">
            <v>992</v>
          </cell>
          <cell r="G66">
            <v>1225</v>
          </cell>
          <cell r="H66">
            <v>2217</v>
          </cell>
          <cell r="J66">
            <v>278</v>
          </cell>
          <cell r="K66">
            <v>347</v>
          </cell>
          <cell r="L66">
            <v>625</v>
          </cell>
          <cell r="Q66">
            <v>10</v>
          </cell>
          <cell r="R66">
            <v>132</v>
          </cell>
          <cell r="S66">
            <v>142</v>
          </cell>
          <cell r="U66">
            <v>2102</v>
          </cell>
          <cell r="V66">
            <v>1704</v>
          </cell>
          <cell r="W66">
            <v>3806</v>
          </cell>
          <cell r="Y66">
            <v>1219</v>
          </cell>
          <cell r="Z66">
            <v>288</v>
          </cell>
          <cell r="AA66">
            <v>1507</v>
          </cell>
          <cell r="AC66">
            <v>0</v>
          </cell>
          <cell r="AD66">
            <v>0</v>
          </cell>
          <cell r="AE66">
            <v>0</v>
          </cell>
          <cell r="AG66">
            <v>14</v>
          </cell>
          <cell r="AH66">
            <v>32</v>
          </cell>
          <cell r="AI66">
            <v>46</v>
          </cell>
          <cell r="AK66">
            <v>1233</v>
          </cell>
          <cell r="AL66">
            <v>320</v>
          </cell>
          <cell r="AM66">
            <v>1553</v>
          </cell>
          <cell r="AO66" t="str">
            <v>Year</v>
          </cell>
          <cell r="AP66">
            <v>395</v>
          </cell>
          <cell r="AQ66">
            <v>485</v>
          </cell>
          <cell r="AR66">
            <v>880</v>
          </cell>
          <cell r="AT66">
            <v>553</v>
          </cell>
          <cell r="AU66">
            <v>268</v>
          </cell>
          <cell r="AV66">
            <v>821</v>
          </cell>
          <cell r="AX66">
            <v>0</v>
          </cell>
          <cell r="AY66">
            <v>0</v>
          </cell>
          <cell r="AZ66">
            <v>0</v>
          </cell>
          <cell r="BB66">
            <v>167</v>
          </cell>
          <cell r="BC66">
            <v>615</v>
          </cell>
          <cell r="BD66">
            <v>782</v>
          </cell>
          <cell r="BF66">
            <v>1115</v>
          </cell>
          <cell r="BG66">
            <v>1368</v>
          </cell>
          <cell r="BH66">
            <v>2483</v>
          </cell>
          <cell r="BJ66">
            <v>14</v>
          </cell>
          <cell r="BK66">
            <v>226</v>
          </cell>
          <cell r="BL66">
            <v>240</v>
          </cell>
          <cell r="BM66">
            <v>0</v>
          </cell>
          <cell r="BN66">
            <v>0</v>
          </cell>
          <cell r="BO66">
            <v>29</v>
          </cell>
          <cell r="BP66">
            <v>29</v>
          </cell>
          <cell r="BQ66">
            <v>0</v>
          </cell>
          <cell r="BR66">
            <v>14</v>
          </cell>
          <cell r="BS66">
            <v>255</v>
          </cell>
          <cell r="BT66">
            <v>269</v>
          </cell>
          <cell r="BV66" t="str">
            <v>Year</v>
          </cell>
          <cell r="BW66">
            <v>0</v>
          </cell>
          <cell r="BX66">
            <v>0</v>
          </cell>
          <cell r="BY66">
            <v>0</v>
          </cell>
          <cell r="CA66">
            <v>260</v>
          </cell>
          <cell r="CB66">
            <v>6</v>
          </cell>
          <cell r="CC66">
            <v>266</v>
          </cell>
          <cell r="CE66">
            <v>7</v>
          </cell>
          <cell r="CF66">
            <v>0</v>
          </cell>
          <cell r="CG66">
            <v>7</v>
          </cell>
          <cell r="CI66">
            <v>267</v>
          </cell>
          <cell r="CJ66">
            <v>6</v>
          </cell>
          <cell r="CK66">
            <v>273</v>
          </cell>
          <cell r="CM66">
            <v>165</v>
          </cell>
          <cell r="CN66">
            <v>10</v>
          </cell>
          <cell r="CO66">
            <v>175</v>
          </cell>
          <cell r="CQ66">
            <v>30</v>
          </cell>
          <cell r="CR66">
            <v>28</v>
          </cell>
          <cell r="CS66">
            <v>58</v>
          </cell>
          <cell r="CU66">
            <v>195</v>
          </cell>
          <cell r="CV66">
            <v>38</v>
          </cell>
          <cell r="CW66">
            <v>233</v>
          </cell>
          <cell r="CY66">
            <v>8</v>
          </cell>
          <cell r="CZ66">
            <v>297</v>
          </cell>
          <cell r="DA66">
            <v>305</v>
          </cell>
          <cell r="DC66" t="str">
            <v>Year</v>
          </cell>
          <cell r="DD66">
            <v>0</v>
          </cell>
          <cell r="DE66">
            <v>0</v>
          </cell>
          <cell r="DF66">
            <v>0</v>
          </cell>
          <cell r="DH66">
            <v>303</v>
          </cell>
          <cell r="DI66">
            <v>13</v>
          </cell>
          <cell r="DJ66">
            <v>316</v>
          </cell>
          <cell r="DL66">
            <v>5240</v>
          </cell>
          <cell r="DM66">
            <v>3999</v>
          </cell>
          <cell r="DN66">
            <v>9239</v>
          </cell>
          <cell r="DP66">
            <v>504</v>
          </cell>
          <cell r="DQ66">
            <v>826</v>
          </cell>
          <cell r="DR66">
            <v>1330</v>
          </cell>
          <cell r="DT66">
            <v>321</v>
          </cell>
          <cell r="DU66">
            <v>165</v>
          </cell>
          <cell r="DV66">
            <v>486</v>
          </cell>
          <cell r="DX66">
            <v>6065</v>
          </cell>
          <cell r="DY66">
            <v>4990</v>
          </cell>
          <cell r="DZ66">
            <v>11055</v>
          </cell>
        </row>
        <row r="68">
          <cell r="A68" t="str">
            <v xml:space="preserve">1998/97 </v>
          </cell>
          <cell r="AO68" t="str">
            <v xml:space="preserve">1998/97 </v>
          </cell>
          <cell r="BV68" t="str">
            <v xml:space="preserve">1998/97 </v>
          </cell>
          <cell r="DC68" t="str">
            <v xml:space="preserve">1998/97 </v>
          </cell>
        </row>
        <row r="69">
          <cell r="A69" t="str">
            <v xml:space="preserve"> 1Q</v>
          </cell>
          <cell r="B69">
            <v>-0.19246861924686187</v>
          </cell>
          <cell r="C69" t="str">
            <v>NM</v>
          </cell>
          <cell r="D69">
            <v>-0.19246861924686187</v>
          </cell>
          <cell r="F69">
            <v>0.18264840182648401</v>
          </cell>
          <cell r="G69">
            <v>0.10394265232974909</v>
          </cell>
          <cell r="H69">
            <v>0.13855421686746983</v>
          </cell>
          <cell r="J69">
            <v>0.19999999999999996</v>
          </cell>
          <cell r="K69">
            <v>1.1904761904761862E-2</v>
          </cell>
          <cell r="L69">
            <v>9.740259740259738E-2</v>
          </cell>
          <cell r="Q69">
            <v>-0.33333333333333337</v>
          </cell>
          <cell r="R69">
            <v>-0.1071428571428571</v>
          </cell>
          <cell r="S69">
            <v>-0.12903225806451613</v>
          </cell>
          <cell r="U69">
            <v>1.3182674199623268E-2</v>
          </cell>
          <cell r="V69">
            <v>0.10230179028132991</v>
          </cell>
          <cell r="W69">
            <v>5.0976138828633388E-2</v>
          </cell>
          <cell r="Y69">
            <v>0.14071856287425155</v>
          </cell>
          <cell r="Z69">
            <v>0.31666666666666665</v>
          </cell>
          <cell r="AA69">
            <v>0.1675126903553299</v>
          </cell>
          <cell r="AC69" t="str">
            <v>NM</v>
          </cell>
          <cell r="AD69" t="str">
            <v>NM</v>
          </cell>
          <cell r="AE69" t="str">
            <v>NM</v>
          </cell>
          <cell r="AG69">
            <v>0</v>
          </cell>
          <cell r="AH69" t="str">
            <v xml:space="preserve">  NM</v>
          </cell>
          <cell r="AI69">
            <v>0.60000000000000009</v>
          </cell>
          <cell r="AK69">
            <v>0.13905325443786976</v>
          </cell>
          <cell r="AL69">
            <v>0.3787878787878789</v>
          </cell>
          <cell r="AM69">
            <v>0.17821782178217815</v>
          </cell>
          <cell r="AO69" t="str">
            <v xml:space="preserve"> 1Q</v>
          </cell>
          <cell r="AP69">
            <v>0.17999999999999994</v>
          </cell>
          <cell r="AQ69">
            <v>-5.9322033898305038E-2</v>
          </cell>
          <cell r="AR69">
            <v>5.0458715596330306E-2</v>
          </cell>
          <cell r="AT69">
            <v>0.28176795580110503</v>
          </cell>
          <cell r="AU69">
            <v>-0.10843373493975905</v>
          </cell>
          <cell r="AV69">
            <v>0.15909090909090917</v>
          </cell>
          <cell r="AW69" t="e">
            <v>#DIV/0!</v>
          </cell>
          <cell r="AX69" t="str">
            <v>NM</v>
          </cell>
          <cell r="AY69" t="str">
            <v>NM</v>
          </cell>
          <cell r="AZ69" t="str">
            <v>NM</v>
          </cell>
          <cell r="BB69">
            <v>-4.5454545454545414E-2</v>
          </cell>
          <cell r="BC69">
            <v>-0.10897435897435892</v>
          </cell>
          <cell r="BD69">
            <v>-9.4999999999999973E-2</v>
          </cell>
          <cell r="BF69">
            <v>0.33230769230769241</v>
          </cell>
          <cell r="BG69">
            <v>-9.2436974789915971E-2</v>
          </cell>
          <cell r="BH69">
            <v>0.10997067448680342</v>
          </cell>
          <cell r="BJ69">
            <v>0</v>
          </cell>
          <cell r="BK69">
            <v>-0.18181818181818177</v>
          </cell>
          <cell r="BL69">
            <v>-0.17241379310344829</v>
          </cell>
          <cell r="BN69" t="str">
            <v xml:space="preserve">  NM</v>
          </cell>
          <cell r="BO69">
            <v>-0.4285714285714286</v>
          </cell>
          <cell r="BP69">
            <v>-0.4285714285714286</v>
          </cell>
          <cell r="BR69">
            <v>0</v>
          </cell>
          <cell r="BS69">
            <v>-0.20967741935483875</v>
          </cell>
          <cell r="BT69">
            <v>-0.19999999999999996</v>
          </cell>
          <cell r="BV69" t="str">
            <v xml:space="preserve"> 1Q</v>
          </cell>
          <cell r="BW69" t="str">
            <v>NM</v>
          </cell>
          <cell r="BX69" t="str">
            <v>NM</v>
          </cell>
          <cell r="BY69" t="str">
            <v>NM</v>
          </cell>
          <cell r="CA69">
            <v>0.58823529411764697</v>
          </cell>
          <cell r="CB69">
            <v>0</v>
          </cell>
          <cell r="CC69">
            <v>0.57692307692307687</v>
          </cell>
          <cell r="CE69" t="str">
            <v xml:space="preserve">  NM</v>
          </cell>
          <cell r="CF69" t="str">
            <v xml:space="preserve">  NM</v>
          </cell>
          <cell r="CG69" t="str">
            <v xml:space="preserve">  NM</v>
          </cell>
          <cell r="CI69">
            <v>0.5660377358490567</v>
          </cell>
          <cell r="CJ69">
            <v>0</v>
          </cell>
          <cell r="CK69">
            <v>0.55555555555555558</v>
          </cell>
          <cell r="CM69">
            <v>0.39999999999999991</v>
          </cell>
          <cell r="CN69" t="str">
            <v xml:space="preserve">  NM</v>
          </cell>
          <cell r="CO69">
            <v>0.44999999999999996</v>
          </cell>
          <cell r="CQ69">
            <v>-0.25</v>
          </cell>
          <cell r="CR69">
            <v>-0.22222222222222221</v>
          </cell>
          <cell r="CS69">
            <v>-0.23529411764705888</v>
          </cell>
          <cell r="CU69">
            <v>0.29166666666666674</v>
          </cell>
          <cell r="CV69">
            <v>0</v>
          </cell>
          <cell r="CW69">
            <v>0.2456140350877194</v>
          </cell>
          <cell r="CY69" t="str">
            <v xml:space="preserve">  NM</v>
          </cell>
          <cell r="CZ69">
            <v>-5.633802816901412E-2</v>
          </cell>
          <cell r="DA69">
            <v>-8.108108108108103E-2</v>
          </cell>
          <cell r="DC69" t="str">
            <v xml:space="preserve"> 1Q</v>
          </cell>
          <cell r="DD69" t="str">
            <v xml:space="preserve">    NM</v>
          </cell>
          <cell r="DE69" t="str">
            <v xml:space="preserve">    NM</v>
          </cell>
          <cell r="DF69" t="str">
            <v xml:space="preserve">    NM</v>
          </cell>
          <cell r="DH69" t="str">
            <v xml:space="preserve">    NM</v>
          </cell>
          <cell r="DI69" t="str">
            <v xml:space="preserve">    NM</v>
          </cell>
          <cell r="DJ69" t="str">
            <v xml:space="preserve">    NM</v>
          </cell>
          <cell r="DL69">
            <v>0.2646153846153847</v>
          </cell>
          <cell r="DM69">
            <v>2.7168234064785857E-2</v>
          </cell>
          <cell r="DN69">
            <v>0.16393442622950816</v>
          </cell>
          <cell r="DP69">
            <v>0.15151515151515152</v>
          </cell>
          <cell r="DQ69">
            <v>-0.10204081632653061</v>
          </cell>
          <cell r="DR69">
            <v>-1.6949152542372881E-2</v>
          </cell>
          <cell r="DT69">
            <v>-0.11224489795918369</v>
          </cell>
          <cell r="DU69">
            <v>-5.8823529411764719E-2</v>
          </cell>
          <cell r="DV69">
            <v>-9.8484848484848508E-2</v>
          </cell>
          <cell r="DX69">
            <v>0.23246492985971945</v>
          </cell>
          <cell r="DY69">
            <v>3.3698399326032025E-3</v>
          </cell>
          <cell r="DZ69">
            <v>0.13114754098360648</v>
          </cell>
        </row>
        <row r="70">
          <cell r="A70" t="str">
            <v xml:space="preserve"> 2Q</v>
          </cell>
          <cell r="B70">
            <v>-6.5476190476190466E-2</v>
          </cell>
          <cell r="C70" t="str">
            <v>NM</v>
          </cell>
          <cell r="D70">
            <v>-6.5476190476190466E-2</v>
          </cell>
          <cell r="F70">
            <v>0.30232558139534893</v>
          </cell>
          <cell r="G70">
            <v>0.10457516339869288</v>
          </cell>
          <cell r="H70">
            <v>0.1861804222648753</v>
          </cell>
          <cell r="J70">
            <v>0.11290322580645151</v>
          </cell>
          <cell r="K70">
            <v>4.6511627906976827E-2</v>
          </cell>
          <cell r="L70">
            <v>7.4324324324324342E-2</v>
          </cell>
          <cell r="Q70">
            <v>-0.33333333333333337</v>
          </cell>
          <cell r="R70">
            <v>-0.24242424242424243</v>
          </cell>
          <cell r="S70">
            <v>-0.25</v>
          </cell>
          <cell r="U70">
            <v>0.1339285714285714</v>
          </cell>
          <cell r="V70">
            <v>0.11764705882352944</v>
          </cell>
          <cell r="W70">
            <v>0.12600229095074456</v>
          </cell>
          <cell r="Y70">
            <v>0.24302788844621515</v>
          </cell>
          <cell r="Z70">
            <v>0.19444444444444442</v>
          </cell>
          <cell r="AA70">
            <v>0.2321981424148607</v>
          </cell>
          <cell r="AC70" t="str">
            <v>NM</v>
          </cell>
          <cell r="AD70" t="str">
            <v>NM</v>
          </cell>
          <cell r="AE70" t="str">
            <v>NM</v>
          </cell>
          <cell r="AG70">
            <v>0</v>
          </cell>
          <cell r="AH70" t="str">
            <v xml:space="preserve">  NM</v>
          </cell>
          <cell r="AI70">
            <v>0.89999999999999991</v>
          </cell>
          <cell r="AK70">
            <v>0.24015748031496065</v>
          </cell>
          <cell r="AL70">
            <v>0.29113924050632911</v>
          </cell>
          <cell r="AM70">
            <v>0.25225225225225234</v>
          </cell>
          <cell r="AO70" t="str">
            <v xml:space="preserve"> 2Q</v>
          </cell>
          <cell r="AP70">
            <v>-3.1914893617021267E-2</v>
          </cell>
          <cell r="AQ70">
            <v>-1.6393442622950838E-2</v>
          </cell>
          <cell r="AR70">
            <v>-2.314814814814814E-2</v>
          </cell>
          <cell r="AT70">
            <v>5.4347826086956541E-2</v>
          </cell>
          <cell r="AU70">
            <v>0</v>
          </cell>
          <cell r="AV70">
            <v>3.1645569620253111E-2</v>
          </cell>
          <cell r="AW70" t="e">
            <v>#DIV/0!</v>
          </cell>
          <cell r="AX70" t="str">
            <v>NM</v>
          </cell>
          <cell r="AY70" t="str">
            <v>NM</v>
          </cell>
          <cell r="AZ70" t="str">
            <v>NM</v>
          </cell>
          <cell r="BB70">
            <v>-0.18918918918918914</v>
          </cell>
          <cell r="BC70">
            <v>-9.6153846153846145E-2</v>
          </cell>
          <cell r="BD70">
            <v>-0.11398963730569944</v>
          </cell>
          <cell r="BF70">
            <v>7.623318385650224E-2</v>
          </cell>
          <cell r="BG70">
            <v>-4.9418604651162767E-2</v>
          </cell>
          <cell r="BH70">
            <v>0</v>
          </cell>
          <cell r="BJ70">
            <v>-0.33333333333333337</v>
          </cell>
          <cell r="BK70">
            <v>-0.17241379310344829</v>
          </cell>
          <cell r="BL70">
            <v>-0.18032786885245899</v>
          </cell>
          <cell r="BN70" t="str">
            <v xml:space="preserve">  NM</v>
          </cell>
          <cell r="BO70">
            <v>0.14285714285714279</v>
          </cell>
          <cell r="BP70">
            <v>0.14285714285714279</v>
          </cell>
          <cell r="BR70">
            <v>-0.33333333333333337</v>
          </cell>
          <cell r="BS70">
            <v>-0.13846153846153841</v>
          </cell>
          <cell r="BT70">
            <v>-0.1470588235294118</v>
          </cell>
          <cell r="BV70" t="str">
            <v xml:space="preserve"> 2Q</v>
          </cell>
          <cell r="BW70" t="str">
            <v>NM</v>
          </cell>
          <cell r="BX70" t="str">
            <v>NM</v>
          </cell>
          <cell r="BY70" t="str">
            <v>NM</v>
          </cell>
          <cell r="CA70">
            <v>0.52941176470588225</v>
          </cell>
          <cell r="CB70">
            <v>-0.5</v>
          </cell>
          <cell r="CC70">
            <v>0.5</v>
          </cell>
          <cell r="CE70" t="str">
            <v xml:space="preserve">  NM</v>
          </cell>
          <cell r="CF70" t="str">
            <v xml:space="preserve">  NM</v>
          </cell>
          <cell r="CG70" t="str">
            <v xml:space="preserve">  NM</v>
          </cell>
          <cell r="CI70">
            <v>0.52173913043478271</v>
          </cell>
          <cell r="CJ70">
            <v>-0.5</v>
          </cell>
          <cell r="CK70">
            <v>0.49295774647887325</v>
          </cell>
          <cell r="CM70">
            <v>0.29729729729729737</v>
          </cell>
          <cell r="CN70" t="str">
            <v xml:space="preserve">  NM</v>
          </cell>
          <cell r="CO70">
            <v>0.19047619047619047</v>
          </cell>
          <cell r="CQ70">
            <v>-0.2857142857142857</v>
          </cell>
          <cell r="CR70">
            <v>0.19999999999999996</v>
          </cell>
          <cell r="CS70">
            <v>-8.333333333333337E-2</v>
          </cell>
          <cell r="CU70">
            <v>0.20454545454545459</v>
          </cell>
          <cell r="CV70">
            <v>-0.19999999999999996</v>
          </cell>
          <cell r="CW70">
            <v>0.12962962962962954</v>
          </cell>
          <cell r="CY70" t="str">
            <v xml:space="preserve">  NM</v>
          </cell>
          <cell r="CZ70">
            <v>-0.36</v>
          </cell>
          <cell r="DA70">
            <v>-0.36363636363636365</v>
          </cell>
          <cell r="DC70" t="str">
            <v xml:space="preserve"> 2Q</v>
          </cell>
          <cell r="DD70" t="str">
            <v xml:space="preserve">    NM</v>
          </cell>
          <cell r="DE70" t="str">
            <v xml:space="preserve">    NM</v>
          </cell>
          <cell r="DF70" t="str">
            <v xml:space="preserve">    NM</v>
          </cell>
          <cell r="DH70">
            <v>2.103448275862069</v>
          </cell>
          <cell r="DI70">
            <v>17</v>
          </cell>
          <cell r="DJ70">
            <v>2.3559322033898304</v>
          </cell>
          <cell r="DL70">
            <v>0.64519056261343022</v>
          </cell>
          <cell r="DM70">
            <v>3.5964035964035856E-2</v>
          </cell>
          <cell r="DN70">
            <v>0.3552068473609129</v>
          </cell>
          <cell r="DP70">
            <v>0.20909090909090908</v>
          </cell>
          <cell r="DQ70">
            <v>-8.3333333333333329E-2</v>
          </cell>
          <cell r="DR70">
            <v>1.9108280254777069E-2</v>
          </cell>
          <cell r="DT70">
            <v>-0.15730337078651691</v>
          </cell>
          <cell r="DU70">
            <v>0.45652173913043481</v>
          </cell>
          <cell r="DV70">
            <v>5.1851851851851816E-2</v>
          </cell>
          <cell r="DX70">
            <v>0.55342044581091465</v>
          </cell>
          <cell r="DY70">
            <v>3.1974420463629194E-2</v>
          </cell>
          <cell r="DZ70">
            <v>0.29780564263322895</v>
          </cell>
        </row>
        <row r="71">
          <cell r="A71" t="str">
            <v xml:space="preserve"> 3Q</v>
          </cell>
          <cell r="B71">
            <v>-0.1434977578475336</v>
          </cell>
          <cell r="C71" t="str">
            <v>NM</v>
          </cell>
          <cell r="D71">
            <v>-0.1434977578475336</v>
          </cell>
          <cell r="F71">
            <v>0.26199261992619927</v>
          </cell>
          <cell r="G71">
            <v>8.5808580858085737E-2</v>
          </cell>
          <cell r="H71">
            <v>0.16898954703832758</v>
          </cell>
          <cell r="J71">
            <v>0.15999999999999992</v>
          </cell>
          <cell r="K71">
            <v>2.3529411764705799E-2</v>
          </cell>
          <cell r="L71">
            <v>8.7499999999999911E-2</v>
          </cell>
          <cell r="Q71">
            <v>0</v>
          </cell>
          <cell r="R71">
            <v>-0.24242424242424243</v>
          </cell>
          <cell r="S71">
            <v>-0.22857142857142854</v>
          </cell>
          <cell r="U71">
            <v>8.9316987740805542E-2</v>
          </cell>
          <cell r="V71">
            <v>0.1116389548693586</v>
          </cell>
          <cell r="W71">
            <v>9.879032258064524E-2</v>
          </cell>
          <cell r="Y71">
            <v>0.24767801857585137</v>
          </cell>
          <cell r="Z71">
            <v>0.19444444444444442</v>
          </cell>
          <cell r="AA71">
            <v>0.23797468354430373</v>
          </cell>
          <cell r="AC71" t="str">
            <v>NM</v>
          </cell>
          <cell r="AD71" t="str">
            <v>NM</v>
          </cell>
          <cell r="AE71" t="str">
            <v>NM</v>
          </cell>
          <cell r="AG71">
            <v>0</v>
          </cell>
          <cell r="AH71" t="str">
            <v xml:space="preserve">  NM</v>
          </cell>
          <cell r="AI71" t="str">
            <v xml:space="preserve">  NM</v>
          </cell>
          <cell r="AK71">
            <v>0.24539877300613488</v>
          </cell>
          <cell r="AL71">
            <v>0.34177215189873422</v>
          </cell>
          <cell r="AM71">
            <v>0.26419753086419751</v>
          </cell>
          <cell r="AO71" t="str">
            <v xml:space="preserve"> 3Q</v>
          </cell>
          <cell r="AP71">
            <v>0.11881188118811892</v>
          </cell>
          <cell r="AQ71">
            <v>-3.3613445378151252E-2</v>
          </cell>
          <cell r="AR71">
            <v>3.6363636363636376E-2</v>
          </cell>
          <cell r="AT71">
            <v>0.6987951807228916</v>
          </cell>
          <cell r="AU71">
            <v>6.1224489795918435E-2</v>
          </cell>
          <cell r="AV71">
            <v>0.46212121212121215</v>
          </cell>
          <cell r="AW71" t="e">
            <v>#DIV/0!</v>
          </cell>
          <cell r="AX71" t="str">
            <v>NM</v>
          </cell>
          <cell r="AY71" t="str">
            <v>NM</v>
          </cell>
          <cell r="AZ71" t="str">
            <v>NM</v>
          </cell>
          <cell r="BB71">
            <v>-9.7560975609756073E-2</v>
          </cell>
          <cell r="BC71">
            <v>-0.12413793103448278</v>
          </cell>
          <cell r="BD71">
            <v>-0.11827956989247312</v>
          </cell>
          <cell r="BF71">
            <v>0.47555555555555551</v>
          </cell>
          <cell r="BG71">
            <v>-6.0702875399361034E-2</v>
          </cell>
          <cell r="BH71">
            <v>0.16356877323420083</v>
          </cell>
          <cell r="BJ71">
            <v>-0.25</v>
          </cell>
          <cell r="BK71">
            <v>-0.18181818181818177</v>
          </cell>
          <cell r="BL71">
            <v>-0.18644067796610164</v>
          </cell>
          <cell r="BN71" t="str">
            <v xml:space="preserve">  NM</v>
          </cell>
          <cell r="BO71">
            <v>0</v>
          </cell>
          <cell r="BP71">
            <v>0</v>
          </cell>
          <cell r="BR71">
            <v>-0.25</v>
          </cell>
          <cell r="BS71">
            <v>-0.15873015873015872</v>
          </cell>
          <cell r="BT71">
            <v>-0.16417910447761197</v>
          </cell>
          <cell r="BV71" t="str">
            <v xml:space="preserve"> 3Q</v>
          </cell>
          <cell r="BW71" t="str">
            <v>NM</v>
          </cell>
          <cell r="BX71" t="str">
            <v>NM</v>
          </cell>
          <cell r="BY71" t="str">
            <v>NM</v>
          </cell>
          <cell r="CA71">
            <v>0.6619718309859155</v>
          </cell>
          <cell r="CB71">
            <v>-0.17500000000000004</v>
          </cell>
          <cell r="CC71">
            <v>0.63904109589041114</v>
          </cell>
          <cell r="CE71" t="str">
            <v xml:space="preserve">  NM</v>
          </cell>
          <cell r="CF71" t="str">
            <v xml:space="preserve">  NM</v>
          </cell>
          <cell r="CG71" t="str">
            <v xml:space="preserve">  NM</v>
          </cell>
          <cell r="CI71">
            <v>0.63013698630136994</v>
          </cell>
          <cell r="CJ71">
            <v>0</v>
          </cell>
          <cell r="CK71">
            <v>0.61333333333333329</v>
          </cell>
          <cell r="CM71">
            <v>0.27272727272727271</v>
          </cell>
          <cell r="CN71">
            <v>0</v>
          </cell>
          <cell r="CO71">
            <v>0.26086956521739135</v>
          </cell>
          <cell r="CQ71">
            <v>-0.1428571428571429</v>
          </cell>
          <cell r="CR71">
            <v>-0.1428571428571429</v>
          </cell>
          <cell r="CS71">
            <v>-0.1428571428571429</v>
          </cell>
          <cell r="CU71">
            <v>0.21568627450980382</v>
          </cell>
          <cell r="CV71">
            <v>-0.11111111111111116</v>
          </cell>
          <cell r="CW71">
            <v>0.16666666666666674</v>
          </cell>
          <cell r="CY71" t="str">
            <v xml:space="preserve">  NM</v>
          </cell>
          <cell r="CZ71">
            <v>-0.31343283582089554</v>
          </cell>
          <cell r="DA71">
            <v>-0.26470588235294112</v>
          </cell>
          <cell r="DC71" t="str">
            <v xml:space="preserve"> 3Q</v>
          </cell>
          <cell r="DD71" t="str">
            <v xml:space="preserve">    NM</v>
          </cell>
          <cell r="DE71" t="str">
            <v xml:space="preserve">    NM</v>
          </cell>
          <cell r="DF71" t="str">
            <v xml:space="preserve">    NM</v>
          </cell>
          <cell r="DH71">
            <v>1.118279569892473</v>
          </cell>
          <cell r="DI71">
            <v>10.5</v>
          </cell>
          <cell r="DJ71">
            <v>1.3157894736842106</v>
          </cell>
          <cell r="DL71">
            <v>0.3839285714285714</v>
          </cell>
          <cell r="DM71">
            <v>7.322175732217584E-2</v>
          </cell>
          <cell r="DN71">
            <v>0.25478260869565217</v>
          </cell>
          <cell r="DP71">
            <v>0.11510791366906475</v>
          </cell>
          <cell r="DQ71">
            <v>-0.11351351351351352</v>
          </cell>
          <cell r="DR71">
            <v>-1.5432098765432098E-2</v>
          </cell>
          <cell r="DT71">
            <v>-0.18292682926829273</v>
          </cell>
          <cell r="DU71">
            <v>0.41463414634146334</v>
          </cell>
          <cell r="DV71">
            <v>1.6260162601626105E-2</v>
          </cell>
          <cell r="DX71">
            <v>0.33035143769968056</v>
          </cell>
          <cell r="DY71">
            <v>5.5837563451776706E-2</v>
          </cell>
          <cell r="DZ71">
            <v>0.21223152530032774</v>
          </cell>
        </row>
        <row r="72">
          <cell r="A72" t="str">
            <v xml:space="preserve"> 4Q</v>
          </cell>
          <cell r="B72">
            <v>-0.10416666666666663</v>
          </cell>
          <cell r="C72" t="str">
            <v>NM</v>
          </cell>
          <cell r="D72">
            <v>-0.10416666666666663</v>
          </cell>
          <cell r="F72">
            <v>0.12891986062717775</v>
          </cell>
          <cell r="G72">
            <v>0.17210682492581597</v>
          </cell>
          <cell r="H72">
            <v>0.15224358974358965</v>
          </cell>
          <cell r="J72">
            <v>0.15492957746478875</v>
          </cell>
          <cell r="K72">
            <v>0.11956521739130443</v>
          </cell>
          <cell r="L72">
            <v>0.13496932515337434</v>
          </cell>
          <cell r="Q72">
            <v>0.5</v>
          </cell>
          <cell r="R72">
            <v>-0.28947368421052633</v>
          </cell>
          <cell r="S72">
            <v>-0.25</v>
          </cell>
          <cell r="U72">
            <v>5.2536231884057871E-2</v>
          </cell>
          <cell r="V72">
            <v>0.20556745182012848</v>
          </cell>
          <cell r="W72">
            <v>0.12266928361138363</v>
          </cell>
          <cell r="Y72">
            <v>0.24437299035369775</v>
          </cell>
          <cell r="Z72">
            <v>0.21428571428571419</v>
          </cell>
          <cell r="AA72">
            <v>0.23797468354430373</v>
          </cell>
          <cell r="AC72" t="str">
            <v>NM</v>
          </cell>
          <cell r="AD72" t="str">
            <v>NM</v>
          </cell>
          <cell r="AE72" t="str">
            <v>NM</v>
          </cell>
          <cell r="AG72">
            <v>0</v>
          </cell>
          <cell r="AH72" t="str">
            <v xml:space="preserve">  NM</v>
          </cell>
          <cell r="AI72">
            <v>0.875</v>
          </cell>
          <cell r="AK72">
            <v>0.2412698412698413</v>
          </cell>
          <cell r="AL72">
            <v>0.33333333333333326</v>
          </cell>
          <cell r="AM72">
            <v>0.26277372262773713</v>
          </cell>
          <cell r="AO72" t="str">
            <v xml:space="preserve"> 4Q</v>
          </cell>
          <cell r="AP72">
            <v>0.18999999999999995</v>
          </cell>
          <cell r="AQ72">
            <v>2.3809523809523725E-2</v>
          </cell>
          <cell r="AR72">
            <v>9.7345132743362761E-2</v>
          </cell>
          <cell r="AT72">
            <v>0.54314720812182737</v>
          </cell>
          <cell r="AU72">
            <v>7.1428571428571397E-2</v>
          </cell>
          <cell r="AV72">
            <v>0.41947565543071152</v>
          </cell>
          <cell r="AW72" t="e">
            <v>#DIV/0!</v>
          </cell>
          <cell r="AX72" t="str">
            <v>NM</v>
          </cell>
          <cell r="AY72" t="str">
            <v>NM</v>
          </cell>
          <cell r="AZ72" t="str">
            <v>NM</v>
          </cell>
          <cell r="BB72">
            <v>-4.4444444444444398E-2</v>
          </cell>
          <cell r="BC72">
            <v>-6.9620253164557E-2</v>
          </cell>
          <cell r="BD72">
            <v>-6.4039408866995107E-2</v>
          </cell>
          <cell r="BF72">
            <v>0.50877192982456143</v>
          </cell>
          <cell r="BG72">
            <v>5.6497175141243527E-3</v>
          </cell>
          <cell r="BH72">
            <v>0.25287356321839072</v>
          </cell>
          <cell r="BJ72">
            <v>0</v>
          </cell>
          <cell r="BK72">
            <v>-0.10344827586206895</v>
          </cell>
          <cell r="BL72">
            <v>-9.6774193548387122E-2</v>
          </cell>
          <cell r="BN72" t="str">
            <v xml:space="preserve">  NM</v>
          </cell>
          <cell r="BO72">
            <v>0.28571428571428581</v>
          </cell>
          <cell r="BP72">
            <v>0.28571428571428581</v>
          </cell>
          <cell r="BR72">
            <v>0</v>
          </cell>
          <cell r="BS72">
            <v>-6.1538461538461542E-2</v>
          </cell>
          <cell r="BT72">
            <v>-5.7971014492753659E-2</v>
          </cell>
          <cell r="BV72" t="str">
            <v xml:space="preserve"> 4Q</v>
          </cell>
          <cell r="BW72" t="str">
            <v>NM</v>
          </cell>
          <cell r="BX72" t="str">
            <v>NM</v>
          </cell>
          <cell r="BY72" t="str">
            <v>NM</v>
          </cell>
          <cell r="CA72">
            <v>0.54285714285714293</v>
          </cell>
          <cell r="CB72">
            <v>0</v>
          </cell>
          <cell r="CC72">
            <v>0.53521126760563376</v>
          </cell>
          <cell r="CE72" t="str">
            <v xml:space="preserve">  NM</v>
          </cell>
          <cell r="CF72" t="str">
            <v xml:space="preserve">  NM</v>
          </cell>
          <cell r="CG72" t="str">
            <v xml:space="preserve">  NM</v>
          </cell>
          <cell r="CI72">
            <v>0.51388888888888884</v>
          </cell>
          <cell r="CJ72">
            <v>0</v>
          </cell>
          <cell r="CK72">
            <v>0.50684931506849318</v>
          </cell>
          <cell r="CM72">
            <v>0.29545454545454541</v>
          </cell>
          <cell r="CN72">
            <v>-0.33333333333333337</v>
          </cell>
          <cell r="CO72">
            <v>0.25531914893617014</v>
          </cell>
          <cell r="CQ72">
            <v>-0.25</v>
          </cell>
          <cell r="CR72">
            <v>0</v>
          </cell>
          <cell r="CS72">
            <v>-0.1333333333333333</v>
          </cell>
          <cell r="CU72">
            <v>0.21153846153846145</v>
          </cell>
          <cell r="CV72">
            <v>-9.9999999999999978E-2</v>
          </cell>
          <cell r="CW72">
            <v>0.16129032258064524</v>
          </cell>
          <cell r="CY72">
            <v>0</v>
          </cell>
          <cell r="CZ72">
            <v>-0.3928571428571429</v>
          </cell>
          <cell r="DA72">
            <v>-0.51162790697674421</v>
          </cell>
          <cell r="DC72" t="str">
            <v xml:space="preserve"> 4Q</v>
          </cell>
          <cell r="DD72" t="str">
            <v xml:space="preserve">    NM</v>
          </cell>
          <cell r="DE72" t="str">
            <v xml:space="preserve">    NM</v>
          </cell>
          <cell r="DF72" t="str">
            <v xml:space="preserve">    NM</v>
          </cell>
          <cell r="DH72">
            <v>0.70322580645161281</v>
          </cell>
          <cell r="DI72">
            <v>3.375</v>
          </cell>
          <cell r="DJ72">
            <v>0.83435582822085896</v>
          </cell>
          <cell r="DL72">
            <v>0.37215528781793838</v>
          </cell>
          <cell r="DM72">
            <v>0.20645161290322589</v>
          </cell>
          <cell r="DN72">
            <v>0.30244280728964723</v>
          </cell>
          <cell r="DP72">
            <v>0</v>
          </cell>
          <cell r="DQ72">
            <v>-4.9792531120331947E-2</v>
          </cell>
          <cell r="DR72">
            <v>-3.0226700251889168E-2</v>
          </cell>
          <cell r="DT72">
            <v>-3.8461538461538436E-2</v>
          </cell>
          <cell r="DU72">
            <v>0.63636363636363646</v>
          </cell>
          <cell r="DV72">
            <v>0.27083333333333326</v>
          </cell>
          <cell r="DX72">
            <v>0.32549941245593428</v>
          </cell>
          <cell r="DY72">
            <v>0.17518248175182483</v>
          </cell>
          <cell r="DZ72">
            <v>0.25846354166666674</v>
          </cell>
        </row>
        <row r="74">
          <cell r="A74" t="str">
            <v>Year</v>
          </cell>
          <cell r="B74">
            <v>-0.13260340632603407</v>
          </cell>
          <cell r="C74" t="str">
            <v>NM</v>
          </cell>
          <cell r="D74">
            <v>-0.13260340632603407</v>
          </cell>
          <cell r="F74">
            <v>0.21471774193548376</v>
          </cell>
          <cell r="G74">
            <v>0.1183673469387756</v>
          </cell>
          <cell r="H74">
            <v>0.16147947677041041</v>
          </cell>
          <cell r="I74" t="e">
            <v>#DIV/0!</v>
          </cell>
          <cell r="J74">
            <v>0.15827338129496393</v>
          </cell>
          <cell r="K74">
            <v>5.187319884726227E-2</v>
          </cell>
          <cell r="L74">
            <v>9.9199999999999955E-2</v>
          </cell>
          <cell r="Q74">
            <v>-9.9999999999999978E-2</v>
          </cell>
          <cell r="R74">
            <v>-0.22727272727272729</v>
          </cell>
          <cell r="S74">
            <v>-0.21830985915492962</v>
          </cell>
          <cell r="U74">
            <v>6.9933396764985778E-2</v>
          </cell>
          <cell r="V74">
            <v>0.13673708920187799</v>
          </cell>
          <cell r="W74">
            <v>9.9842354177614334E-2</v>
          </cell>
          <cell r="Y74">
            <v>0.21657095980311736</v>
          </cell>
          <cell r="Z74">
            <v>0.22569444444444442</v>
          </cell>
          <cell r="AA74">
            <v>0.21831453218314523</v>
          </cell>
          <cell r="AC74" t="str">
            <v>NM</v>
          </cell>
          <cell r="AD74" t="str">
            <v>NM</v>
          </cell>
          <cell r="AE74" t="str">
            <v>NM</v>
          </cell>
          <cell r="AG74">
            <v>0</v>
          </cell>
          <cell r="AH74" t="str">
            <v xml:space="preserve">  NM</v>
          </cell>
          <cell r="AI74">
            <v>0.91304347826086962</v>
          </cell>
          <cell r="AK74">
            <v>0.21411192214111918</v>
          </cell>
          <cell r="AL74">
            <v>0.33437500000000009</v>
          </cell>
          <cell r="AM74">
            <v>0.23889246619446225</v>
          </cell>
          <cell r="AO74" t="str">
            <v>Year</v>
          </cell>
          <cell r="AP74">
            <v>0.1164556962025316</v>
          </cell>
          <cell r="AQ74">
            <v>-2.0618556701030966E-2</v>
          </cell>
          <cell r="AR74">
            <v>4.0909090909091006E-2</v>
          </cell>
          <cell r="AT74">
            <v>0.39963833634719714</v>
          </cell>
          <cell r="AU74">
            <v>-3.7313432835820448E-3</v>
          </cell>
          <cell r="AV74">
            <v>0.2679658952496955</v>
          </cell>
          <cell r="AW74" t="e">
            <v>#DIV/0!</v>
          </cell>
          <cell r="AX74" t="str">
            <v>NM</v>
          </cell>
          <cell r="AY74" t="str">
            <v>NM</v>
          </cell>
          <cell r="AZ74" t="str">
            <v>NM</v>
          </cell>
          <cell r="BB74">
            <v>-8.9820359281437168E-2</v>
          </cell>
          <cell r="BC74">
            <v>-9.918699186991875E-2</v>
          </cell>
          <cell r="BD74">
            <v>-9.7186700767263434E-2</v>
          </cell>
          <cell r="BF74">
            <v>0.36412556053811662</v>
          </cell>
          <cell r="BG74">
            <v>-4.8976608187134452E-2</v>
          </cell>
          <cell r="BH74">
            <v>0.13652839307289577</v>
          </cell>
          <cell r="BJ74">
            <v>-0.1428571428571429</v>
          </cell>
          <cell r="BK74">
            <v>-0.15929203539823011</v>
          </cell>
          <cell r="BL74">
            <v>-0.15833333333333333</v>
          </cell>
          <cell r="BN74" t="str">
            <v xml:space="preserve">  NM</v>
          </cell>
          <cell r="BO74">
            <v>0</v>
          </cell>
          <cell r="BP74">
            <v>0</v>
          </cell>
          <cell r="BR74">
            <v>-0.1428571428571429</v>
          </cell>
          <cell r="BS74">
            <v>-0.14117647058823535</v>
          </cell>
          <cell r="BT74">
            <v>-0.14126394052044611</v>
          </cell>
          <cell r="BV74" t="str">
            <v>Year</v>
          </cell>
          <cell r="BW74" t="str">
            <v>NM</v>
          </cell>
          <cell r="BX74" t="str">
            <v>NM</v>
          </cell>
          <cell r="BY74" t="str">
            <v>NM</v>
          </cell>
          <cell r="CA74">
            <v>0.5807692307692307</v>
          </cell>
          <cell r="CB74">
            <v>-0.22499999999999998</v>
          </cell>
          <cell r="CC74">
            <v>0.56259398496240598</v>
          </cell>
          <cell r="CE74" t="str">
            <v xml:space="preserve">  NM</v>
          </cell>
          <cell r="CF74" t="str">
            <v xml:space="preserve">  NM</v>
          </cell>
          <cell r="CG74" t="str">
            <v xml:space="preserve">  NM</v>
          </cell>
          <cell r="CI74">
            <v>0.55805243445692887</v>
          </cell>
          <cell r="CJ74">
            <v>-0.16666666666666663</v>
          </cell>
          <cell r="CK74">
            <v>0.5421245421245422</v>
          </cell>
          <cell r="CM74">
            <v>0.31515151515151518</v>
          </cell>
          <cell r="CN74" t="str">
            <v xml:space="preserve">  NM</v>
          </cell>
          <cell r="CO74">
            <v>0.28571428571428581</v>
          </cell>
          <cell r="CQ74">
            <v>-0.23333333333333328</v>
          </cell>
          <cell r="CR74">
            <v>-7.1428571428571397E-2</v>
          </cell>
          <cell r="CS74">
            <v>-0.15517241379310343</v>
          </cell>
          <cell r="CU74">
            <v>0.23076923076923084</v>
          </cell>
          <cell r="CV74">
            <v>-0.10526315789473684</v>
          </cell>
          <cell r="CW74">
            <v>0.17596566523605151</v>
          </cell>
          <cell r="CY74" t="str">
            <v xml:space="preserve">  NM</v>
          </cell>
          <cell r="CZ74">
            <v>-0.28619528619528622</v>
          </cell>
          <cell r="DA74">
            <v>-0.31475409836065571</v>
          </cell>
          <cell r="DC74" t="str">
            <v>Year</v>
          </cell>
          <cell r="DD74" t="str">
            <v xml:space="preserve">    NM</v>
          </cell>
          <cell r="DE74" t="str">
            <v xml:space="preserve">    NM</v>
          </cell>
          <cell r="DF74" t="str">
            <v xml:space="preserve">    NM</v>
          </cell>
          <cell r="DH74">
            <v>1.5742574257425743</v>
          </cell>
          <cell r="DI74">
            <v>5.6923076923076925</v>
          </cell>
          <cell r="DJ74">
            <v>1.7436708860759493</v>
          </cell>
          <cell r="DL74">
            <v>0.40591603053435121</v>
          </cell>
          <cell r="DM74">
            <v>8.9022255563890873E-2</v>
          </cell>
          <cell r="DN74">
            <v>0.26875202944041554</v>
          </cell>
          <cell r="DP74">
            <v>0.10714285714285721</v>
          </cell>
          <cell r="DQ74">
            <v>-8.4745762711864403E-2</v>
          </cell>
          <cell r="DR74">
            <v>-1.2030075187969946E-2</v>
          </cell>
          <cell r="DS74" t="e">
            <v>#DIV/0!</v>
          </cell>
          <cell r="DT74">
            <v>-0.13084112149532712</v>
          </cell>
          <cell r="DU74">
            <v>0.38787878787878793</v>
          </cell>
          <cell r="DV74">
            <v>4.5267489711934061E-2</v>
          </cell>
          <cell r="DW74" t="e">
            <v>#DIV/0!</v>
          </cell>
          <cell r="DX74">
            <v>0.35267930750206111</v>
          </cell>
          <cell r="DY74">
            <v>7.0140280561122204E-2</v>
          </cell>
          <cell r="DZ74">
            <v>0.22514699231117152</v>
          </cell>
        </row>
        <row r="76">
          <cell r="A76" t="str">
            <v xml:space="preserve">1998 </v>
          </cell>
          <cell r="AO76" t="str">
            <v xml:space="preserve">1998 </v>
          </cell>
          <cell r="BQ76">
            <v>0</v>
          </cell>
          <cell r="BV76" t="str">
            <v xml:space="preserve">1998 </v>
          </cell>
          <cell r="CH76">
            <v>0</v>
          </cell>
          <cell r="DC76" t="str">
            <v xml:space="preserve">1998 </v>
          </cell>
        </row>
        <row r="77">
          <cell r="A77" t="str">
            <v xml:space="preserve"> 1Q</v>
          </cell>
          <cell r="B77">
            <v>193</v>
          </cell>
          <cell r="C77">
            <v>0</v>
          </cell>
          <cell r="D77">
            <v>193</v>
          </cell>
          <cell r="E77">
            <v>0</v>
          </cell>
          <cell r="F77">
            <v>259</v>
          </cell>
          <cell r="G77">
            <v>308</v>
          </cell>
          <cell r="H77">
            <v>567</v>
          </cell>
          <cell r="I77">
            <v>0</v>
          </cell>
          <cell r="J77">
            <v>84</v>
          </cell>
          <cell r="K77">
            <v>85</v>
          </cell>
          <cell r="L77">
            <v>169</v>
          </cell>
          <cell r="M77">
            <v>0</v>
          </cell>
          <cell r="N77">
            <v>13</v>
          </cell>
          <cell r="O77">
            <v>13</v>
          </cell>
          <cell r="Q77">
            <v>2</v>
          </cell>
          <cell r="R77">
            <v>25</v>
          </cell>
          <cell r="S77">
            <v>27</v>
          </cell>
          <cell r="U77">
            <v>538</v>
          </cell>
          <cell r="V77">
            <v>431</v>
          </cell>
          <cell r="W77">
            <v>969</v>
          </cell>
          <cell r="Y77">
            <v>381</v>
          </cell>
          <cell r="Z77">
            <v>79</v>
          </cell>
          <cell r="AA77">
            <v>460</v>
          </cell>
          <cell r="AC77">
            <v>0</v>
          </cell>
          <cell r="AD77">
            <v>0</v>
          </cell>
          <cell r="AE77">
            <v>0</v>
          </cell>
          <cell r="AG77">
            <v>4</v>
          </cell>
          <cell r="AH77">
            <v>12</v>
          </cell>
          <cell r="AI77">
            <v>16</v>
          </cell>
          <cell r="AK77">
            <v>385</v>
          </cell>
          <cell r="AL77">
            <v>91</v>
          </cell>
          <cell r="AM77">
            <v>476</v>
          </cell>
          <cell r="AO77" t="str">
            <v xml:space="preserve"> 1Q</v>
          </cell>
          <cell r="AP77">
            <v>118</v>
          </cell>
          <cell r="AQ77">
            <v>111</v>
          </cell>
          <cell r="AR77">
            <v>229</v>
          </cell>
          <cell r="AT77">
            <v>232</v>
          </cell>
          <cell r="AU77">
            <v>74</v>
          </cell>
          <cell r="AV77">
            <v>306</v>
          </cell>
          <cell r="AX77">
            <v>41</v>
          </cell>
          <cell r="AY77">
            <v>0</v>
          </cell>
          <cell r="AZ77">
            <v>41</v>
          </cell>
          <cell r="BB77">
            <v>42</v>
          </cell>
          <cell r="BC77">
            <v>139</v>
          </cell>
          <cell r="BD77">
            <v>181</v>
          </cell>
          <cell r="BF77">
            <v>433</v>
          </cell>
          <cell r="BG77">
            <v>324</v>
          </cell>
          <cell r="BH77">
            <v>757</v>
          </cell>
          <cell r="BJ77">
            <v>3</v>
          </cell>
          <cell r="BK77">
            <v>45</v>
          </cell>
          <cell r="BL77">
            <v>48</v>
          </cell>
          <cell r="BN77">
            <v>0</v>
          </cell>
          <cell r="BO77">
            <v>4</v>
          </cell>
          <cell r="BP77">
            <v>4</v>
          </cell>
          <cell r="BR77">
            <v>3</v>
          </cell>
          <cell r="BS77">
            <v>49</v>
          </cell>
          <cell r="BT77">
            <v>52</v>
          </cell>
          <cell r="BV77" t="str">
            <v xml:space="preserve"> 1Q</v>
          </cell>
          <cell r="BW77">
            <v>0</v>
          </cell>
          <cell r="BX77">
            <v>0</v>
          </cell>
          <cell r="BY77">
            <v>0</v>
          </cell>
          <cell r="CA77">
            <v>81</v>
          </cell>
          <cell r="CB77">
            <v>1</v>
          </cell>
          <cell r="CC77">
            <v>82</v>
          </cell>
          <cell r="CE77">
            <v>2</v>
          </cell>
          <cell r="CF77">
            <v>0</v>
          </cell>
          <cell r="CG77">
            <v>2</v>
          </cell>
          <cell r="CI77">
            <v>83</v>
          </cell>
          <cell r="CJ77">
            <v>1</v>
          </cell>
          <cell r="CK77">
            <v>84</v>
          </cell>
          <cell r="CM77">
            <v>56</v>
          </cell>
          <cell r="CN77">
            <v>2</v>
          </cell>
          <cell r="CO77">
            <v>58</v>
          </cell>
          <cell r="CQ77">
            <v>6</v>
          </cell>
          <cell r="CR77">
            <v>7</v>
          </cell>
          <cell r="CS77">
            <v>13</v>
          </cell>
          <cell r="CU77">
            <v>62</v>
          </cell>
          <cell r="CV77">
            <v>9</v>
          </cell>
          <cell r="CW77">
            <v>71</v>
          </cell>
          <cell r="CY77">
            <v>1</v>
          </cell>
          <cell r="CZ77">
            <v>67</v>
          </cell>
          <cell r="DA77">
            <v>68</v>
          </cell>
          <cell r="DC77" t="str">
            <v xml:space="preserve"> 1Q</v>
          </cell>
          <cell r="DD77">
            <v>0</v>
          </cell>
          <cell r="DE77">
            <v>0</v>
          </cell>
          <cell r="DF77">
            <v>0</v>
          </cell>
          <cell r="DH77">
            <v>139</v>
          </cell>
          <cell r="DI77">
            <v>11</v>
          </cell>
          <cell r="DJ77">
            <v>150</v>
          </cell>
          <cell r="DL77">
            <v>1644</v>
          </cell>
          <cell r="DM77">
            <v>983</v>
          </cell>
          <cell r="DN77">
            <v>2627</v>
          </cell>
          <cell r="DP77">
            <v>114</v>
          </cell>
          <cell r="DQ77">
            <v>176</v>
          </cell>
          <cell r="DR77">
            <v>290</v>
          </cell>
          <cell r="DT77">
            <v>87</v>
          </cell>
          <cell r="DU77">
            <v>32</v>
          </cell>
          <cell r="DV77">
            <v>119</v>
          </cell>
          <cell r="DX77">
            <v>1845</v>
          </cell>
          <cell r="DY77">
            <v>1191</v>
          </cell>
          <cell r="DZ77">
            <v>3036</v>
          </cell>
        </row>
        <row r="78">
          <cell r="A78" t="str">
            <v xml:space="preserve"> 2Q</v>
          </cell>
          <cell r="B78">
            <v>157</v>
          </cell>
          <cell r="C78">
            <v>0</v>
          </cell>
          <cell r="D78">
            <v>157</v>
          </cell>
          <cell r="E78">
            <v>0</v>
          </cell>
          <cell r="F78">
            <v>280</v>
          </cell>
          <cell r="G78">
            <v>338</v>
          </cell>
          <cell r="H78">
            <v>618</v>
          </cell>
          <cell r="I78">
            <v>0</v>
          </cell>
          <cell r="J78">
            <v>69</v>
          </cell>
          <cell r="K78">
            <v>90</v>
          </cell>
          <cell r="L78">
            <v>159</v>
          </cell>
          <cell r="M78">
            <v>0</v>
          </cell>
          <cell r="N78">
            <v>22</v>
          </cell>
          <cell r="O78">
            <v>22</v>
          </cell>
          <cell r="Q78">
            <v>2</v>
          </cell>
          <cell r="R78">
            <v>25</v>
          </cell>
          <cell r="S78">
            <v>27</v>
          </cell>
          <cell r="U78">
            <v>508</v>
          </cell>
          <cell r="V78">
            <v>475</v>
          </cell>
          <cell r="W78">
            <v>983</v>
          </cell>
          <cell r="Y78">
            <v>312</v>
          </cell>
          <cell r="Z78">
            <v>86</v>
          </cell>
          <cell r="AA78">
            <v>398</v>
          </cell>
          <cell r="AC78">
            <v>0</v>
          </cell>
          <cell r="AD78">
            <v>0</v>
          </cell>
          <cell r="AE78">
            <v>0</v>
          </cell>
          <cell r="AG78">
            <v>3</v>
          </cell>
          <cell r="AH78">
            <v>16</v>
          </cell>
          <cell r="AI78">
            <v>19</v>
          </cell>
          <cell r="AK78">
            <v>315</v>
          </cell>
          <cell r="AL78">
            <v>102</v>
          </cell>
          <cell r="AM78">
            <v>417</v>
          </cell>
          <cell r="AO78" t="str">
            <v xml:space="preserve"> 2Q</v>
          </cell>
          <cell r="AP78">
            <v>91</v>
          </cell>
          <cell r="AQ78">
            <v>120</v>
          </cell>
          <cell r="AR78">
            <v>211</v>
          </cell>
          <cell r="AT78">
            <v>97</v>
          </cell>
          <cell r="AU78">
            <v>66</v>
          </cell>
          <cell r="AV78">
            <v>163</v>
          </cell>
          <cell r="AX78">
            <v>22</v>
          </cell>
          <cell r="AY78">
            <v>0</v>
          </cell>
          <cell r="AZ78">
            <v>22</v>
          </cell>
          <cell r="BB78">
            <v>30</v>
          </cell>
          <cell r="BC78">
            <v>141</v>
          </cell>
          <cell r="BD78">
            <v>171</v>
          </cell>
          <cell r="BF78">
            <v>240</v>
          </cell>
          <cell r="BG78">
            <v>327</v>
          </cell>
          <cell r="BH78">
            <v>567</v>
          </cell>
          <cell r="BJ78">
            <v>2</v>
          </cell>
          <cell r="BK78">
            <v>48</v>
          </cell>
          <cell r="BL78">
            <v>50</v>
          </cell>
          <cell r="BN78">
            <v>0</v>
          </cell>
          <cell r="BO78">
            <v>8</v>
          </cell>
          <cell r="BP78">
            <v>8</v>
          </cell>
          <cell r="BR78">
            <v>2</v>
          </cell>
          <cell r="BS78">
            <v>56</v>
          </cell>
          <cell r="BT78">
            <v>58</v>
          </cell>
          <cell r="BV78" t="str">
            <v xml:space="preserve"> 2Q</v>
          </cell>
          <cell r="BW78">
            <v>409</v>
          </cell>
          <cell r="BX78">
            <v>2</v>
          </cell>
          <cell r="BY78">
            <v>411</v>
          </cell>
          <cell r="CA78">
            <v>104</v>
          </cell>
          <cell r="CB78">
            <v>1</v>
          </cell>
          <cell r="CC78">
            <v>105</v>
          </cell>
          <cell r="CE78">
            <v>1</v>
          </cell>
          <cell r="CF78">
            <v>0</v>
          </cell>
          <cell r="CG78">
            <v>1</v>
          </cell>
          <cell r="CI78">
            <v>105</v>
          </cell>
          <cell r="CJ78">
            <v>1</v>
          </cell>
          <cell r="CK78">
            <v>106</v>
          </cell>
          <cell r="CM78">
            <v>48</v>
          </cell>
          <cell r="CN78">
            <v>2</v>
          </cell>
          <cell r="CO78">
            <v>50</v>
          </cell>
          <cell r="CQ78">
            <v>5</v>
          </cell>
          <cell r="CR78">
            <v>6</v>
          </cell>
          <cell r="CS78">
            <v>11</v>
          </cell>
          <cell r="CU78">
            <v>53</v>
          </cell>
          <cell r="CV78">
            <v>8</v>
          </cell>
          <cell r="CW78">
            <v>61</v>
          </cell>
          <cell r="CY78">
            <v>1</v>
          </cell>
          <cell r="CZ78">
            <v>48</v>
          </cell>
          <cell r="DA78">
            <v>49</v>
          </cell>
          <cell r="DC78" t="str">
            <v xml:space="preserve"> 2Q</v>
          </cell>
          <cell r="DD78">
            <v>0</v>
          </cell>
          <cell r="DE78">
            <v>0</v>
          </cell>
          <cell r="DF78">
            <v>0</v>
          </cell>
          <cell r="DH78">
            <v>180</v>
          </cell>
          <cell r="DI78">
            <v>18</v>
          </cell>
          <cell r="DJ78">
            <v>198</v>
          </cell>
          <cell r="DL78">
            <v>1813</v>
          </cell>
          <cell r="DM78">
            <v>1037</v>
          </cell>
          <cell r="DN78">
            <v>2850</v>
          </cell>
          <cell r="DP78">
            <v>133</v>
          </cell>
          <cell r="DQ78">
            <v>187</v>
          </cell>
          <cell r="DR78">
            <v>320</v>
          </cell>
          <cell r="DT78">
            <v>75</v>
          </cell>
          <cell r="DU78">
            <v>67</v>
          </cell>
          <cell r="DV78">
            <v>142</v>
          </cell>
          <cell r="DX78">
            <v>2021</v>
          </cell>
          <cell r="DY78">
            <v>1291</v>
          </cell>
          <cell r="DZ78">
            <v>3312</v>
          </cell>
        </row>
        <row r="79">
          <cell r="A79" t="str">
            <v xml:space="preserve"> 3Q</v>
          </cell>
          <cell r="B79">
            <v>191</v>
          </cell>
          <cell r="C79">
            <v>0</v>
          </cell>
          <cell r="D79">
            <v>191</v>
          </cell>
          <cell r="E79">
            <v>0</v>
          </cell>
          <cell r="F79">
            <v>342</v>
          </cell>
          <cell r="G79">
            <v>329</v>
          </cell>
          <cell r="H79">
            <v>671</v>
          </cell>
          <cell r="I79">
            <v>0</v>
          </cell>
          <cell r="J79">
            <v>87</v>
          </cell>
          <cell r="K79">
            <v>87</v>
          </cell>
          <cell r="L79">
            <v>174</v>
          </cell>
          <cell r="M79">
            <v>0</v>
          </cell>
          <cell r="N79">
            <v>27</v>
          </cell>
          <cell r="O79">
            <v>27</v>
          </cell>
          <cell r="Q79">
            <v>2</v>
          </cell>
          <cell r="R79">
            <v>25</v>
          </cell>
          <cell r="S79">
            <v>27</v>
          </cell>
          <cell r="U79">
            <v>622</v>
          </cell>
          <cell r="V79">
            <v>468</v>
          </cell>
          <cell r="W79">
            <v>1090</v>
          </cell>
          <cell r="Y79">
            <v>403</v>
          </cell>
          <cell r="Z79">
            <v>86</v>
          </cell>
          <cell r="AA79">
            <v>489</v>
          </cell>
          <cell r="AC79">
            <v>0</v>
          </cell>
          <cell r="AD79">
            <v>0</v>
          </cell>
          <cell r="AE79">
            <v>0</v>
          </cell>
          <cell r="AG79">
            <v>3</v>
          </cell>
          <cell r="AH79">
            <v>20</v>
          </cell>
          <cell r="AI79">
            <v>23</v>
          </cell>
          <cell r="AK79">
            <v>406</v>
          </cell>
          <cell r="AL79">
            <v>106</v>
          </cell>
          <cell r="AM79">
            <v>512</v>
          </cell>
          <cell r="AO79" t="str">
            <v xml:space="preserve"> 3Q</v>
          </cell>
          <cell r="AP79">
            <v>113</v>
          </cell>
          <cell r="AQ79">
            <v>115</v>
          </cell>
          <cell r="AR79">
            <v>228</v>
          </cell>
          <cell r="AT79">
            <v>141</v>
          </cell>
          <cell r="AU79">
            <v>52</v>
          </cell>
          <cell r="AV79">
            <v>193</v>
          </cell>
          <cell r="AX79">
            <v>41</v>
          </cell>
          <cell r="AY79">
            <v>0</v>
          </cell>
          <cell r="AZ79">
            <v>41</v>
          </cell>
          <cell r="BB79">
            <v>37</v>
          </cell>
          <cell r="BC79">
            <v>127</v>
          </cell>
          <cell r="BD79">
            <v>164</v>
          </cell>
          <cell r="BF79">
            <v>332</v>
          </cell>
          <cell r="BG79">
            <v>294</v>
          </cell>
          <cell r="BH79">
            <v>626</v>
          </cell>
          <cell r="BJ79">
            <v>3</v>
          </cell>
          <cell r="BK79">
            <v>45</v>
          </cell>
          <cell r="BL79">
            <v>48</v>
          </cell>
          <cell r="BN79">
            <v>0</v>
          </cell>
          <cell r="BO79">
            <v>8</v>
          </cell>
          <cell r="BP79">
            <v>8</v>
          </cell>
          <cell r="BR79">
            <v>3</v>
          </cell>
          <cell r="BS79">
            <v>53</v>
          </cell>
          <cell r="BT79">
            <v>56</v>
          </cell>
          <cell r="BV79" t="str">
            <v xml:space="preserve"> 3Q</v>
          </cell>
          <cell r="BW79">
            <v>115</v>
          </cell>
          <cell r="BX79">
            <v>26</v>
          </cell>
          <cell r="BY79">
            <v>141</v>
          </cell>
          <cell r="CA79">
            <v>118</v>
          </cell>
          <cell r="CB79">
            <v>1.65</v>
          </cell>
          <cell r="CC79">
            <v>119.65</v>
          </cell>
          <cell r="CE79">
            <v>1</v>
          </cell>
          <cell r="CF79">
            <v>0.35000000000000009</v>
          </cell>
          <cell r="CG79">
            <v>1.35</v>
          </cell>
          <cell r="CI79">
            <v>119</v>
          </cell>
          <cell r="CJ79">
            <v>2</v>
          </cell>
          <cell r="CK79">
            <v>121</v>
          </cell>
          <cell r="CM79">
            <v>56</v>
          </cell>
          <cell r="CN79">
            <v>2</v>
          </cell>
          <cell r="CO79">
            <v>58</v>
          </cell>
          <cell r="CQ79">
            <v>6</v>
          </cell>
          <cell r="CR79">
            <v>6</v>
          </cell>
          <cell r="CS79">
            <v>12</v>
          </cell>
          <cell r="CU79">
            <v>62</v>
          </cell>
          <cell r="CV79">
            <v>8</v>
          </cell>
          <cell r="CW79">
            <v>70</v>
          </cell>
          <cell r="CY79">
            <v>4</v>
          </cell>
          <cell r="CZ79">
            <v>46</v>
          </cell>
          <cell r="DA79">
            <v>50</v>
          </cell>
          <cell r="DC79" t="str">
            <v xml:space="preserve"> 3Q</v>
          </cell>
          <cell r="DD79">
            <v>0</v>
          </cell>
          <cell r="DE79">
            <v>0</v>
          </cell>
          <cell r="DF79">
            <v>0</v>
          </cell>
          <cell r="DH79">
            <v>197</v>
          </cell>
          <cell r="DI79">
            <v>23</v>
          </cell>
          <cell r="DJ79">
            <v>220</v>
          </cell>
          <cell r="DL79">
            <v>1860</v>
          </cell>
          <cell r="DM79">
            <v>1026</v>
          </cell>
          <cell r="DN79">
            <v>2886</v>
          </cell>
          <cell r="DP79">
            <v>155</v>
          </cell>
          <cell r="DQ79">
            <v>164</v>
          </cell>
          <cell r="DR79">
            <v>319</v>
          </cell>
          <cell r="DT79">
            <v>67</v>
          </cell>
          <cell r="DU79">
            <v>58</v>
          </cell>
          <cell r="DV79">
            <v>125</v>
          </cell>
          <cell r="DX79">
            <v>2082</v>
          </cell>
          <cell r="DY79">
            <v>1248</v>
          </cell>
          <cell r="DZ79">
            <v>3330</v>
          </cell>
        </row>
        <row r="80">
          <cell r="A80" t="str">
            <v xml:space="preserve"> 4Q</v>
          </cell>
          <cell r="B80">
            <v>172</v>
          </cell>
          <cell r="C80">
            <v>0</v>
          </cell>
          <cell r="D80">
            <v>172</v>
          </cell>
          <cell r="E80">
            <v>0</v>
          </cell>
          <cell r="F80">
            <v>324</v>
          </cell>
          <cell r="G80">
            <v>395</v>
          </cell>
          <cell r="H80">
            <v>719</v>
          </cell>
          <cell r="I80">
            <v>0</v>
          </cell>
          <cell r="J80">
            <v>82</v>
          </cell>
          <cell r="K80">
            <v>103</v>
          </cell>
          <cell r="L80">
            <v>185</v>
          </cell>
          <cell r="M80">
            <v>0</v>
          </cell>
          <cell r="N80">
            <v>38</v>
          </cell>
          <cell r="O80">
            <v>38</v>
          </cell>
          <cell r="Q80">
            <v>3</v>
          </cell>
          <cell r="R80">
            <v>27</v>
          </cell>
          <cell r="S80">
            <v>30</v>
          </cell>
          <cell r="U80">
            <v>581</v>
          </cell>
          <cell r="V80">
            <v>563</v>
          </cell>
          <cell r="W80">
            <v>1144</v>
          </cell>
          <cell r="Y80">
            <v>387</v>
          </cell>
          <cell r="Z80">
            <v>102</v>
          </cell>
          <cell r="AA80">
            <v>489</v>
          </cell>
          <cell r="AC80">
            <v>0</v>
          </cell>
          <cell r="AD80">
            <v>0</v>
          </cell>
          <cell r="AE80">
            <v>0</v>
          </cell>
          <cell r="AG80">
            <v>4</v>
          </cell>
          <cell r="AH80">
            <v>26</v>
          </cell>
          <cell r="AI80">
            <v>30</v>
          </cell>
          <cell r="AK80">
            <v>391</v>
          </cell>
          <cell r="AL80">
            <v>128</v>
          </cell>
          <cell r="AM80">
            <v>519</v>
          </cell>
          <cell r="AO80" t="str">
            <v xml:space="preserve"> 4Q</v>
          </cell>
          <cell r="AP80">
            <v>119</v>
          </cell>
          <cell r="AQ80">
            <v>129</v>
          </cell>
          <cell r="AR80">
            <v>248</v>
          </cell>
          <cell r="AT80">
            <v>304</v>
          </cell>
          <cell r="AU80">
            <v>75</v>
          </cell>
          <cell r="AV80">
            <v>379</v>
          </cell>
          <cell r="AX80">
            <v>50</v>
          </cell>
          <cell r="AY80">
            <v>5</v>
          </cell>
          <cell r="AZ80">
            <v>55</v>
          </cell>
          <cell r="BB80">
            <v>43</v>
          </cell>
          <cell r="BC80">
            <v>147</v>
          </cell>
          <cell r="BD80">
            <v>190</v>
          </cell>
          <cell r="BF80">
            <v>516</v>
          </cell>
          <cell r="BG80">
            <v>356</v>
          </cell>
          <cell r="BH80">
            <v>872</v>
          </cell>
          <cell r="BJ80">
            <v>4</v>
          </cell>
          <cell r="BK80">
            <v>52</v>
          </cell>
          <cell r="BL80">
            <v>56</v>
          </cell>
          <cell r="BN80">
            <v>0</v>
          </cell>
          <cell r="BO80">
            <v>9</v>
          </cell>
          <cell r="BP80">
            <v>9</v>
          </cell>
          <cell r="BR80">
            <v>4</v>
          </cell>
          <cell r="BS80">
            <v>61</v>
          </cell>
          <cell r="BT80">
            <v>65</v>
          </cell>
          <cell r="BV80" t="str">
            <v xml:space="preserve"> 4Q</v>
          </cell>
          <cell r="BW80">
            <v>131</v>
          </cell>
          <cell r="BX80">
            <v>105</v>
          </cell>
          <cell r="BY80">
            <v>236</v>
          </cell>
          <cell r="CA80">
            <v>108</v>
          </cell>
          <cell r="CB80">
            <v>1</v>
          </cell>
          <cell r="CC80">
            <v>109</v>
          </cell>
          <cell r="CE80">
            <v>1</v>
          </cell>
          <cell r="CF80">
            <v>0</v>
          </cell>
          <cell r="CG80">
            <v>1</v>
          </cell>
          <cell r="CI80">
            <v>109</v>
          </cell>
          <cell r="CJ80">
            <v>1</v>
          </cell>
          <cell r="CK80">
            <v>110</v>
          </cell>
          <cell r="CM80">
            <v>57</v>
          </cell>
          <cell r="CN80">
            <v>2</v>
          </cell>
          <cell r="CO80">
            <v>59</v>
          </cell>
          <cell r="CQ80">
            <v>6</v>
          </cell>
          <cell r="CR80">
            <v>7</v>
          </cell>
          <cell r="CS80">
            <v>13</v>
          </cell>
          <cell r="CU80">
            <v>63</v>
          </cell>
          <cell r="CV80">
            <v>9</v>
          </cell>
          <cell r="CW80">
            <v>72</v>
          </cell>
          <cell r="CY80">
            <v>-9</v>
          </cell>
          <cell r="CZ80">
            <v>51</v>
          </cell>
          <cell r="DA80">
            <v>42</v>
          </cell>
          <cell r="DC80" t="str">
            <v xml:space="preserve"> 4Q</v>
          </cell>
          <cell r="DD80">
            <v>0</v>
          </cell>
          <cell r="DE80">
            <v>0</v>
          </cell>
          <cell r="DF80">
            <v>0</v>
          </cell>
          <cell r="DH80">
            <v>264</v>
          </cell>
          <cell r="DI80">
            <v>35</v>
          </cell>
          <cell r="DJ80">
            <v>299</v>
          </cell>
          <cell r="DL80">
            <v>2050</v>
          </cell>
          <cell r="DM80">
            <v>1309</v>
          </cell>
          <cell r="DN80">
            <v>3359</v>
          </cell>
          <cell r="DP80">
            <v>156</v>
          </cell>
          <cell r="DQ80">
            <v>229</v>
          </cell>
          <cell r="DR80">
            <v>385</v>
          </cell>
          <cell r="DT80">
            <v>50</v>
          </cell>
          <cell r="DU80">
            <v>72</v>
          </cell>
          <cell r="DV80">
            <v>122</v>
          </cell>
          <cell r="DX80">
            <v>2256</v>
          </cell>
          <cell r="DY80">
            <v>1610</v>
          </cell>
          <cell r="DZ80">
            <v>3866</v>
          </cell>
        </row>
        <row r="82">
          <cell r="A82" t="str">
            <v>Year</v>
          </cell>
          <cell r="B82">
            <v>713</v>
          </cell>
          <cell r="C82">
            <v>0</v>
          </cell>
          <cell r="D82">
            <v>713</v>
          </cell>
          <cell r="F82">
            <v>1205</v>
          </cell>
          <cell r="G82">
            <v>1370</v>
          </cell>
          <cell r="H82">
            <v>2575</v>
          </cell>
          <cell r="J82">
            <v>322</v>
          </cell>
          <cell r="K82">
            <v>365</v>
          </cell>
          <cell r="L82">
            <v>687</v>
          </cell>
          <cell r="M82">
            <v>0</v>
          </cell>
          <cell r="N82">
            <v>100</v>
          </cell>
          <cell r="O82">
            <v>100</v>
          </cell>
          <cell r="Q82">
            <v>9</v>
          </cell>
          <cell r="R82">
            <v>102</v>
          </cell>
          <cell r="S82">
            <v>111</v>
          </cell>
          <cell r="U82">
            <v>2249</v>
          </cell>
          <cell r="V82">
            <v>1937</v>
          </cell>
          <cell r="W82">
            <v>4186</v>
          </cell>
          <cell r="Y82">
            <v>1483</v>
          </cell>
          <cell r="Z82">
            <v>353</v>
          </cell>
          <cell r="AA82">
            <v>1836</v>
          </cell>
          <cell r="AC82">
            <v>0</v>
          </cell>
          <cell r="AD82">
            <v>0</v>
          </cell>
          <cell r="AE82">
            <v>0</v>
          </cell>
          <cell r="AG82">
            <v>14</v>
          </cell>
          <cell r="AH82">
            <v>74</v>
          </cell>
          <cell r="AI82">
            <v>88</v>
          </cell>
          <cell r="AK82">
            <v>1497</v>
          </cell>
          <cell r="AL82">
            <v>427</v>
          </cell>
          <cell r="AM82">
            <v>1924</v>
          </cell>
          <cell r="AO82" t="str">
            <v>Year</v>
          </cell>
          <cell r="AP82">
            <v>441</v>
          </cell>
          <cell r="AQ82">
            <v>475</v>
          </cell>
          <cell r="AR82">
            <v>916</v>
          </cell>
          <cell r="AT82">
            <v>774</v>
          </cell>
          <cell r="AU82">
            <v>267</v>
          </cell>
          <cell r="AV82">
            <v>1041</v>
          </cell>
          <cell r="AX82">
            <v>154</v>
          </cell>
          <cell r="AY82">
            <v>5</v>
          </cell>
          <cell r="AZ82">
            <v>159</v>
          </cell>
          <cell r="BB82">
            <v>152</v>
          </cell>
          <cell r="BC82">
            <v>554</v>
          </cell>
          <cell r="BD82">
            <v>706</v>
          </cell>
          <cell r="BF82">
            <v>1521</v>
          </cell>
          <cell r="BG82">
            <v>1301</v>
          </cell>
          <cell r="BH82">
            <v>2822</v>
          </cell>
          <cell r="BJ82">
            <v>12</v>
          </cell>
          <cell r="BK82">
            <v>190</v>
          </cell>
          <cell r="BL82">
            <v>202</v>
          </cell>
          <cell r="BM82">
            <v>0</v>
          </cell>
          <cell r="BN82">
            <v>0</v>
          </cell>
          <cell r="BO82">
            <v>29</v>
          </cell>
          <cell r="BP82">
            <v>29</v>
          </cell>
          <cell r="BQ82">
            <v>0</v>
          </cell>
          <cell r="BR82">
            <v>12</v>
          </cell>
          <cell r="BS82">
            <v>219</v>
          </cell>
          <cell r="BT82">
            <v>231</v>
          </cell>
          <cell r="BV82" t="str">
            <v>Year</v>
          </cell>
          <cell r="BW82">
            <v>655</v>
          </cell>
          <cell r="BX82">
            <v>133</v>
          </cell>
          <cell r="BY82">
            <v>788</v>
          </cell>
          <cell r="CA82">
            <v>411</v>
          </cell>
          <cell r="CB82">
            <v>4.6500000000000004</v>
          </cell>
          <cell r="CC82">
            <v>415.65</v>
          </cell>
          <cell r="CE82">
            <v>5</v>
          </cell>
          <cell r="CF82">
            <v>0.35000000000000009</v>
          </cell>
          <cell r="CG82">
            <v>5.35</v>
          </cell>
          <cell r="CI82">
            <v>416</v>
          </cell>
          <cell r="CJ82">
            <v>5</v>
          </cell>
          <cell r="CK82">
            <v>421</v>
          </cell>
          <cell r="CM82">
            <v>217</v>
          </cell>
          <cell r="CN82">
            <v>8</v>
          </cell>
          <cell r="CO82">
            <v>225</v>
          </cell>
          <cell r="CQ82">
            <v>23</v>
          </cell>
          <cell r="CR82">
            <v>26</v>
          </cell>
          <cell r="CS82">
            <v>49</v>
          </cell>
          <cell r="CU82">
            <v>240</v>
          </cell>
          <cell r="CV82">
            <v>34</v>
          </cell>
          <cell r="CW82">
            <v>274</v>
          </cell>
          <cell r="CY82">
            <v>-3</v>
          </cell>
          <cell r="CZ82">
            <v>212</v>
          </cell>
          <cell r="DA82">
            <v>209</v>
          </cell>
          <cell r="DC82" t="str">
            <v>Year</v>
          </cell>
          <cell r="DD82">
            <v>0</v>
          </cell>
          <cell r="DE82">
            <v>0</v>
          </cell>
          <cell r="DF82">
            <v>0</v>
          </cell>
          <cell r="DH82">
            <v>780</v>
          </cell>
          <cell r="DI82">
            <v>87</v>
          </cell>
          <cell r="DJ82">
            <v>867</v>
          </cell>
          <cell r="DL82">
            <v>7367</v>
          </cell>
          <cell r="DM82">
            <v>4355</v>
          </cell>
          <cell r="DN82">
            <v>11722</v>
          </cell>
          <cell r="DP82">
            <v>558</v>
          </cell>
          <cell r="DQ82">
            <v>756</v>
          </cell>
          <cell r="DR82">
            <v>1314</v>
          </cell>
          <cell r="DT82">
            <v>279</v>
          </cell>
          <cell r="DU82">
            <v>229</v>
          </cell>
          <cell r="DV82">
            <v>508</v>
          </cell>
          <cell r="DX82">
            <v>8204</v>
          </cell>
          <cell r="DY82">
            <v>5340</v>
          </cell>
          <cell r="DZ82">
            <v>13544</v>
          </cell>
        </row>
        <row r="84">
          <cell r="A84" t="str">
            <v xml:space="preserve">1999/98 </v>
          </cell>
          <cell r="AO84" t="str">
            <v xml:space="preserve">1999/98 </v>
          </cell>
          <cell r="BV84" t="str">
            <v xml:space="preserve">1999/98 </v>
          </cell>
          <cell r="DC84" t="str">
            <v xml:space="preserve">1999/98 </v>
          </cell>
        </row>
        <row r="85">
          <cell r="A85" t="str">
            <v xml:space="preserve"> 1QA</v>
          </cell>
          <cell r="B85">
            <v>-0.26943005181347146</v>
          </cell>
          <cell r="C85" t="str">
            <v>NM</v>
          </cell>
          <cell r="D85">
            <v>-0.26943005181347146</v>
          </cell>
          <cell r="F85">
            <v>0.21235521235521237</v>
          </cell>
          <cell r="G85">
            <v>0.26298701298701288</v>
          </cell>
          <cell r="H85">
            <v>0.23985890652557318</v>
          </cell>
          <cell r="J85">
            <v>0.13095238095238093</v>
          </cell>
          <cell r="K85">
            <v>0.16470588235294126</v>
          </cell>
          <cell r="L85">
            <v>0.14792899408284033</v>
          </cell>
          <cell r="N85">
            <v>1.9230769230769229</v>
          </cell>
          <cell r="O85">
            <v>1.9230769230769229</v>
          </cell>
          <cell r="Q85">
            <v>-0.5</v>
          </cell>
          <cell r="R85">
            <v>-7.999999999999996E-2</v>
          </cell>
          <cell r="S85">
            <v>-0.11111111111111116</v>
          </cell>
          <cell r="U85">
            <v>2.4163568773234223E-2</v>
          </cell>
          <cell r="V85">
            <v>0.27378190255220414</v>
          </cell>
          <cell r="W85">
            <v>0.1351909184726523</v>
          </cell>
          <cell r="Y85">
            <v>0.13910761154855633</v>
          </cell>
          <cell r="Z85">
            <v>0.17721518987341778</v>
          </cell>
          <cell r="AA85">
            <v>0.14565217391304341</v>
          </cell>
          <cell r="AC85" t="str">
            <v xml:space="preserve">  NM</v>
          </cell>
          <cell r="AD85" t="str">
            <v xml:space="preserve">  NM</v>
          </cell>
          <cell r="AE85" t="str">
            <v xml:space="preserve">  NM</v>
          </cell>
          <cell r="AG85">
            <v>-0.25</v>
          </cell>
          <cell r="AH85" t="str">
            <v>NM</v>
          </cell>
          <cell r="AI85">
            <v>0.625</v>
          </cell>
          <cell r="AK85">
            <v>0.13506493506493511</v>
          </cell>
          <cell r="AL85">
            <v>0.27472527472527464</v>
          </cell>
          <cell r="AM85">
            <v>0.16176470588235303</v>
          </cell>
          <cell r="AO85" t="str">
            <v xml:space="preserve"> 1QA</v>
          </cell>
          <cell r="AP85">
            <v>5.0847457627118731E-2</v>
          </cell>
          <cell r="AQ85">
            <v>9.0090090090090058E-2</v>
          </cell>
          <cell r="AR85">
            <v>6.9868995633187714E-2</v>
          </cell>
          <cell r="AT85">
            <v>0.48275862068965525</v>
          </cell>
          <cell r="AU85">
            <v>0.31081081081081074</v>
          </cell>
          <cell r="AV85">
            <v>0.44117647058823528</v>
          </cell>
          <cell r="AX85">
            <v>0.31707317073170738</v>
          </cell>
          <cell r="AY85" t="str">
            <v>NM</v>
          </cell>
          <cell r="AZ85">
            <v>0.51219512195121952</v>
          </cell>
          <cell r="BB85">
            <v>-7.1428571428571397E-2</v>
          </cell>
          <cell r="BC85">
            <v>8.6330935251798468E-2</v>
          </cell>
          <cell r="BD85">
            <v>4.9723756906077332E-2</v>
          </cell>
          <cell r="BF85">
            <v>0.29561200923787534</v>
          </cell>
          <cell r="BG85">
            <v>0.16358024691358031</v>
          </cell>
          <cell r="BH85">
            <v>0.23910171730515195</v>
          </cell>
          <cell r="BJ85">
            <v>-0.33333333333333337</v>
          </cell>
          <cell r="BK85">
            <v>-4.4444444444444398E-2</v>
          </cell>
          <cell r="BL85">
            <v>-6.25E-2</v>
          </cell>
          <cell r="BN85" t="str">
            <v xml:space="preserve">  NM</v>
          </cell>
          <cell r="BO85">
            <v>0.25</v>
          </cell>
          <cell r="BP85">
            <v>0.25</v>
          </cell>
          <cell r="BR85">
            <v>-0.33333333333333337</v>
          </cell>
          <cell r="BS85">
            <v>-2.0408163265306145E-2</v>
          </cell>
          <cell r="BT85">
            <v>-3.8461538461538436E-2</v>
          </cell>
          <cell r="BV85" t="str">
            <v xml:space="preserve"> 1QA</v>
          </cell>
          <cell r="BW85" t="str">
            <v xml:space="preserve">  NM</v>
          </cell>
          <cell r="BX85" t="str">
            <v xml:space="preserve">  NM</v>
          </cell>
          <cell r="BY85" t="str">
            <v xml:space="preserve">  NM</v>
          </cell>
          <cell r="CA85">
            <v>0.54320987654320985</v>
          </cell>
          <cell r="CB85">
            <v>0</v>
          </cell>
          <cell r="CC85">
            <v>0.53658536585365857</v>
          </cell>
          <cell r="CE85">
            <v>0</v>
          </cell>
          <cell r="CF85" t="str">
            <v xml:space="preserve">  NM</v>
          </cell>
          <cell r="CG85">
            <v>0</v>
          </cell>
          <cell r="CI85">
            <v>0.53012048192771077</v>
          </cell>
          <cell r="CJ85">
            <v>0</v>
          </cell>
          <cell r="CK85">
            <v>0.52380952380952372</v>
          </cell>
          <cell r="CM85">
            <v>0.14285714285714279</v>
          </cell>
          <cell r="CN85">
            <v>0.5</v>
          </cell>
          <cell r="CO85">
            <v>0.15517241379310343</v>
          </cell>
          <cell r="CQ85">
            <v>-0.33333333333333337</v>
          </cell>
          <cell r="CR85">
            <v>-0.2857142857142857</v>
          </cell>
          <cell r="CS85">
            <v>-0.30769230769230771</v>
          </cell>
          <cell r="CU85">
            <v>9.6774193548387011E-2</v>
          </cell>
          <cell r="CV85">
            <v>-0.11111111111111116</v>
          </cell>
          <cell r="CW85">
            <v>7.0422535211267512E-2</v>
          </cell>
          <cell r="CY85" t="str">
            <v xml:space="preserve">  NM</v>
          </cell>
          <cell r="CZ85">
            <v>-0.20895522388059706</v>
          </cell>
          <cell r="DA85">
            <v>-0.22058823529411764</v>
          </cell>
          <cell r="DC85" t="str">
            <v xml:space="preserve"> 1QA</v>
          </cell>
          <cell r="DD85" t="str">
            <v xml:space="preserve">    NM</v>
          </cell>
          <cell r="DE85" t="str">
            <v xml:space="preserve">    NM</v>
          </cell>
          <cell r="DF85" t="str">
            <v xml:space="preserve">    NM</v>
          </cell>
          <cell r="DH85">
            <v>1.5899280575539567</v>
          </cell>
          <cell r="DI85">
            <v>2.9090909090909092</v>
          </cell>
          <cell r="DJ85">
            <v>1.6866666666666665</v>
          </cell>
          <cell r="DL85">
            <v>0.37165450121654509</v>
          </cell>
          <cell r="DM85">
            <v>0.26042726347914558</v>
          </cell>
          <cell r="DN85">
            <v>0.3300342596117245</v>
          </cell>
          <cell r="DP85">
            <v>2.6315789473684292E-2</v>
          </cell>
          <cell r="DQ85">
            <v>-3.9772727272727293E-2</v>
          </cell>
          <cell r="DR85">
            <v>-1.379310344827589E-2</v>
          </cell>
          <cell r="DT85">
            <v>4.5977011494252817E-2</v>
          </cell>
          <cell r="DU85">
            <v>0.75</v>
          </cell>
          <cell r="DV85">
            <v>0.23529411764705888</v>
          </cell>
          <cell r="DX85">
            <v>0.33495934959349594</v>
          </cell>
          <cell r="DY85">
            <v>0.22921914357682627</v>
          </cell>
          <cell r="DZ85">
            <v>0.29347826086956519</v>
          </cell>
        </row>
        <row r="86">
          <cell r="A86" t="str">
            <v xml:space="preserve"> 2QA</v>
          </cell>
          <cell r="B86">
            <v>-0.27388535031847139</v>
          </cell>
          <cell r="C86" t="str">
            <v>NM</v>
          </cell>
          <cell r="D86">
            <v>-0.27388535031847139</v>
          </cell>
          <cell r="F86">
            <v>0.11785714285714288</v>
          </cell>
          <cell r="G86">
            <v>0.21005917159763321</v>
          </cell>
          <cell r="H86">
            <v>0.16828478964401294</v>
          </cell>
          <cell r="J86">
            <v>0.14492753623188404</v>
          </cell>
          <cell r="K86">
            <v>0.21111111111111103</v>
          </cell>
          <cell r="L86">
            <v>0.1823899371069182</v>
          </cell>
          <cell r="N86">
            <v>0.95454545454545459</v>
          </cell>
          <cell r="O86">
            <v>0.95454545454545459</v>
          </cell>
          <cell r="Q86">
            <v>-1</v>
          </cell>
          <cell r="R86">
            <v>0</v>
          </cell>
          <cell r="S86">
            <v>-7.407407407407407E-2</v>
          </cell>
          <cell r="U86">
            <v>-3.937007874015741E-3</v>
          </cell>
          <cell r="V86">
            <v>0.23368421052631572</v>
          </cell>
          <cell r="W86">
            <v>0.11088504577823</v>
          </cell>
          <cell r="Y86">
            <v>0.15705128205128216</v>
          </cell>
          <cell r="Z86">
            <v>0.16279069767441867</v>
          </cell>
          <cell r="AA86">
            <v>0.15829145728643224</v>
          </cell>
          <cell r="AC86" t="str">
            <v xml:space="preserve">  NM</v>
          </cell>
          <cell r="AD86" t="str">
            <v xml:space="preserve">  NM</v>
          </cell>
          <cell r="AE86" t="str">
            <v xml:space="preserve">  NM</v>
          </cell>
          <cell r="AG86">
            <v>-0.33333333333333337</v>
          </cell>
          <cell r="AH86">
            <v>0.75</v>
          </cell>
          <cell r="AI86">
            <v>0.57894736842105265</v>
          </cell>
          <cell r="AK86">
            <v>0.15238095238095228</v>
          </cell>
          <cell r="AL86">
            <v>0.25490196078431371</v>
          </cell>
          <cell r="AM86">
            <v>0.17745803357314149</v>
          </cell>
          <cell r="AO86" t="str">
            <v xml:space="preserve"> 2QA</v>
          </cell>
          <cell r="AP86">
            <v>0.10989010989010994</v>
          </cell>
          <cell r="AQ86">
            <v>5.8333333333333348E-2</v>
          </cell>
          <cell r="AR86">
            <v>8.0568720379146974E-2</v>
          </cell>
          <cell r="AT86">
            <v>0.47422680412371143</v>
          </cell>
          <cell r="AU86">
            <v>-3.0303030303030276E-2</v>
          </cell>
          <cell r="AV86">
            <v>0.26993865030674846</v>
          </cell>
          <cell r="AX86">
            <v>9.0909090909090828E-2</v>
          </cell>
          <cell r="AY86" t="str">
            <v>NM</v>
          </cell>
          <cell r="AZ86">
            <v>0.59090909090909083</v>
          </cell>
          <cell r="BB86">
            <v>3.3333333333333437E-2</v>
          </cell>
          <cell r="BC86">
            <v>-3.546099290780147E-2</v>
          </cell>
          <cell r="BD86">
            <v>-2.3391812865497075E-2</v>
          </cell>
          <cell r="BF86">
            <v>0.24583333333333335</v>
          </cell>
          <cell r="BG86">
            <v>3.3639143730886945E-2</v>
          </cell>
          <cell r="BH86">
            <v>0.12345679012345689</v>
          </cell>
          <cell r="BJ86">
            <v>-0.5</v>
          </cell>
          <cell r="BK86">
            <v>-8.333333333333337E-2</v>
          </cell>
          <cell r="BL86">
            <v>-9.9999999999999978E-2</v>
          </cell>
          <cell r="BN86" t="str">
            <v xml:space="preserve">  NM</v>
          </cell>
          <cell r="BO86">
            <v>0.25</v>
          </cell>
          <cell r="BP86">
            <v>0.25</v>
          </cell>
          <cell r="BR86">
            <v>-0.5</v>
          </cell>
          <cell r="BS86">
            <v>-3.5714285714285698E-2</v>
          </cell>
          <cell r="BT86">
            <v>-5.1724137931034475E-2</v>
          </cell>
          <cell r="BV86" t="str">
            <v xml:space="preserve"> 2QA</v>
          </cell>
          <cell r="BW86">
            <v>-0.5158924205378973</v>
          </cell>
          <cell r="BX86" t="str">
            <v xml:space="preserve">  NM</v>
          </cell>
          <cell r="BY86">
            <v>-0.24574209245742096</v>
          </cell>
          <cell r="CA86">
            <v>0.375</v>
          </cell>
          <cell r="CB86">
            <v>0</v>
          </cell>
          <cell r="CC86">
            <v>0.37142857142857144</v>
          </cell>
          <cell r="CE86">
            <v>1</v>
          </cell>
          <cell r="CF86" t="str">
            <v xml:space="preserve">  NM</v>
          </cell>
          <cell r="CG86">
            <v>1</v>
          </cell>
          <cell r="CI86">
            <v>0.38095238095238093</v>
          </cell>
          <cell r="CJ86">
            <v>0</v>
          </cell>
          <cell r="CK86">
            <v>0.37735849056603765</v>
          </cell>
          <cell r="CM86">
            <v>0.14583333333333326</v>
          </cell>
          <cell r="CN86">
            <v>0</v>
          </cell>
          <cell r="CO86">
            <v>0.1399999999999999</v>
          </cell>
          <cell r="CQ86">
            <v>-0.4</v>
          </cell>
          <cell r="CR86">
            <v>0</v>
          </cell>
          <cell r="CS86">
            <v>-0.18181818181818177</v>
          </cell>
          <cell r="CU86">
            <v>9.4339622641509413E-2</v>
          </cell>
          <cell r="CV86">
            <v>0</v>
          </cell>
          <cell r="CW86">
            <v>8.1967213114754189E-2</v>
          </cell>
          <cell r="CY86" t="str">
            <v xml:space="preserve">  NM</v>
          </cell>
          <cell r="CZ86">
            <v>-0.16666666666666663</v>
          </cell>
          <cell r="DA86">
            <v>-0.1428571428571429</v>
          </cell>
          <cell r="DC86" t="str">
            <v xml:space="preserve"> 2QA</v>
          </cell>
          <cell r="DD86" t="str">
            <v xml:space="preserve">    NM</v>
          </cell>
          <cell r="DE86" t="str">
            <v xml:space="preserve">    NM</v>
          </cell>
          <cell r="DF86" t="str">
            <v xml:space="preserve">    NM</v>
          </cell>
          <cell r="DH86">
            <v>1.3222222222222224</v>
          </cell>
          <cell r="DI86">
            <v>2.5</v>
          </cell>
          <cell r="DJ86">
            <v>1.4292929292929295</v>
          </cell>
          <cell r="DL86">
            <v>9.7628240485383433E-2</v>
          </cell>
          <cell r="DM86">
            <v>0.28254580520732886</v>
          </cell>
          <cell r="DN86">
            <v>0.16491228070175445</v>
          </cell>
          <cell r="DP86">
            <v>2.2556390977443552E-2</v>
          </cell>
          <cell r="DQ86">
            <v>-9.6256684491978661E-2</v>
          </cell>
          <cell r="DR86">
            <v>-4.6875E-2</v>
          </cell>
          <cell r="DT86">
            <v>6.6666666666666652E-2</v>
          </cell>
          <cell r="DU86">
            <v>0.10447761194029859</v>
          </cell>
          <cell r="DV86">
            <v>8.4507042253521236E-2</v>
          </cell>
          <cell r="DX86">
            <v>9.1538842157347755E-2</v>
          </cell>
          <cell r="DY86">
            <v>0.21843532145623556</v>
          </cell>
          <cell r="DZ86">
            <v>0.1410024154589371</v>
          </cell>
        </row>
        <row r="87">
          <cell r="A87" t="str">
            <v xml:space="preserve"> 3QA</v>
          </cell>
          <cell r="B87">
            <v>-0.34554973821989532</v>
          </cell>
          <cell r="C87" t="str">
            <v>NM</v>
          </cell>
          <cell r="D87">
            <v>-0.34554973821989532</v>
          </cell>
          <cell r="F87">
            <v>7.0175438596491224E-2</v>
          </cell>
          <cell r="G87">
            <v>0.28571428571428581</v>
          </cell>
          <cell r="H87">
            <v>0.17585692995529056</v>
          </cell>
          <cell r="J87">
            <v>5.7471264367816133E-2</v>
          </cell>
          <cell r="K87">
            <v>0.21839080459770122</v>
          </cell>
          <cell r="L87">
            <v>0.13793103448275867</v>
          </cell>
          <cell r="N87">
            <v>0.7407407407407407</v>
          </cell>
          <cell r="O87">
            <v>0.7407407407407407</v>
          </cell>
          <cell r="Q87">
            <v>-0.5</v>
          </cell>
          <cell r="R87">
            <v>-4.0000000000000036E-2</v>
          </cell>
          <cell r="S87">
            <v>-7.407407407407407E-2</v>
          </cell>
          <cell r="U87">
            <v>-6.1093247588424382E-2</v>
          </cell>
          <cell r="V87">
            <v>0.28205128205128216</v>
          </cell>
          <cell r="W87">
            <v>8.6238532110091803E-2</v>
          </cell>
          <cell r="Y87">
            <v>5.7071960297766733E-2</v>
          </cell>
          <cell r="Z87">
            <v>0.20930232558139528</v>
          </cell>
          <cell r="AA87">
            <v>8.3844580777096223E-2</v>
          </cell>
          <cell r="AC87" t="str">
            <v xml:space="preserve">  NM</v>
          </cell>
          <cell r="AD87" t="str">
            <v xml:space="preserve">  NM</v>
          </cell>
          <cell r="AE87" t="str">
            <v xml:space="preserve">  NM</v>
          </cell>
          <cell r="AG87">
            <v>-0.33333333333333337</v>
          </cell>
          <cell r="AH87">
            <v>0.39999999999999991</v>
          </cell>
          <cell r="AI87">
            <v>0.30434782608695654</v>
          </cell>
          <cell r="AK87">
            <v>5.4187192118226646E-2</v>
          </cell>
          <cell r="AL87">
            <v>0.24528301886792447</v>
          </cell>
          <cell r="AM87">
            <v>9.375E-2</v>
          </cell>
          <cell r="AO87" t="str">
            <v xml:space="preserve"> 3QA</v>
          </cell>
          <cell r="AP87">
            <v>4.4247787610619538E-2</v>
          </cell>
          <cell r="AQ87">
            <v>0.13913043478260878</v>
          </cell>
          <cell r="AR87">
            <v>9.210526315789469E-2</v>
          </cell>
          <cell r="AT87">
            <v>0.23404255319148937</v>
          </cell>
          <cell r="AU87">
            <v>3.8461538461538547E-2</v>
          </cell>
          <cell r="AV87">
            <v>0.18134715025906734</v>
          </cell>
          <cell r="AX87" t="str">
            <v>NM</v>
          </cell>
          <cell r="AY87" t="str">
            <v>NM</v>
          </cell>
          <cell r="AZ87" t="str">
            <v>NM</v>
          </cell>
          <cell r="BB87">
            <v>0.18918918918918926</v>
          </cell>
          <cell r="BC87">
            <v>6.2992125984252079E-2</v>
          </cell>
          <cell r="BD87">
            <v>9.1463414634146423E-2</v>
          </cell>
          <cell r="BF87">
            <v>-9.0361445783132543E-3</v>
          </cell>
          <cell r="BG87">
            <v>8.503401360544216E-2</v>
          </cell>
          <cell r="BH87">
            <v>3.514376996805102E-2</v>
          </cell>
          <cell r="BJ87">
            <v>-0.33333333333333337</v>
          </cell>
          <cell r="BK87">
            <v>-6.6666666666666652E-2</v>
          </cell>
          <cell r="BL87">
            <v>-8.333333333333337E-2</v>
          </cell>
          <cell r="BN87" t="str">
            <v xml:space="preserve">  NM</v>
          </cell>
          <cell r="BO87">
            <v>0.375</v>
          </cell>
          <cell r="BP87">
            <v>0.375</v>
          </cell>
          <cell r="BR87">
            <v>-0.33333333333333337</v>
          </cell>
          <cell r="BS87">
            <v>0</v>
          </cell>
          <cell r="BT87">
            <v>-1.7857142857142905E-2</v>
          </cell>
          <cell r="BV87" t="str">
            <v xml:space="preserve"> 3QA</v>
          </cell>
          <cell r="BW87">
            <v>0.39999999999999991</v>
          </cell>
          <cell r="BX87">
            <v>2.3846153846153846</v>
          </cell>
          <cell r="BY87">
            <v>0.76595744680851063</v>
          </cell>
          <cell r="CA87">
            <v>0.22881355932203395</v>
          </cell>
          <cell r="CB87">
            <v>-0.15151515151515149</v>
          </cell>
          <cell r="CC87">
            <v>0.22356874216464684</v>
          </cell>
          <cell r="CE87">
            <v>0</v>
          </cell>
          <cell r="CF87" t="str">
            <v xml:space="preserve">  NM</v>
          </cell>
          <cell r="CG87">
            <v>-0.2592592592592593</v>
          </cell>
          <cell r="CI87">
            <v>0.22689075630252109</v>
          </cell>
          <cell r="CJ87">
            <v>-0.30000000000000004</v>
          </cell>
          <cell r="CK87">
            <v>0.21818181818181825</v>
          </cell>
          <cell r="CM87">
            <v>0.1785714285714286</v>
          </cell>
          <cell r="CN87">
            <v>0.5</v>
          </cell>
          <cell r="CO87">
            <v>0.18965517241379315</v>
          </cell>
          <cell r="CQ87">
            <v>-0.33333333333333337</v>
          </cell>
          <cell r="CR87">
            <v>-0.16666666666666663</v>
          </cell>
          <cell r="CS87">
            <v>-0.25</v>
          </cell>
          <cell r="CU87">
            <v>0.12903225806451624</v>
          </cell>
          <cell r="CV87">
            <v>0</v>
          </cell>
          <cell r="CW87">
            <v>0.11428571428571432</v>
          </cell>
          <cell r="CY87">
            <v>-2</v>
          </cell>
          <cell r="CZ87">
            <v>-0.16086956521739137</v>
          </cell>
          <cell r="DA87">
            <v>-0.30800000000000016</v>
          </cell>
          <cell r="DC87" t="str">
            <v xml:space="preserve"> 3QA</v>
          </cell>
          <cell r="DD87" t="str">
            <v xml:space="preserve">    NM</v>
          </cell>
          <cell r="DE87" t="str">
            <v xml:space="preserve">    NM</v>
          </cell>
          <cell r="DF87" t="str">
            <v xml:space="preserve">    NM</v>
          </cell>
          <cell r="DH87">
            <v>1.5583756345177666</v>
          </cell>
          <cell r="DI87">
            <v>1.8260869565217392</v>
          </cell>
          <cell r="DJ87">
            <v>1.5863636363636364</v>
          </cell>
          <cell r="DL87">
            <v>0.19354838709677424</v>
          </cell>
          <cell r="DM87">
            <v>0.27192982456140347</v>
          </cell>
          <cell r="DN87">
            <v>0.22141372141372151</v>
          </cell>
          <cell r="DP87">
            <v>0.16129032258064524</v>
          </cell>
          <cell r="DQ87">
            <v>-4.8780487804878092E-2</v>
          </cell>
          <cell r="DR87">
            <v>5.3291536050156685E-2</v>
          </cell>
          <cell r="DT87">
            <v>0.10447761194029859</v>
          </cell>
          <cell r="DU87">
            <v>-1.7241379310344862E-2</v>
          </cell>
          <cell r="DV87">
            <v>4.8000000000000043E-2</v>
          </cell>
          <cell r="DX87">
            <v>0.1882804995196925</v>
          </cell>
          <cell r="DY87">
            <v>0.21634615384615374</v>
          </cell>
          <cell r="DZ87">
            <v>0.19879879879879869</v>
          </cell>
        </row>
        <row r="88">
          <cell r="A88" t="str">
            <v xml:space="preserve"> 4Q</v>
          </cell>
          <cell r="B88">
            <v>-0.17441860465116277</v>
          </cell>
          <cell r="C88" t="str">
            <v>NM</v>
          </cell>
          <cell r="D88">
            <v>-0.17441860465116277</v>
          </cell>
          <cell r="F88">
            <v>0.14814814814814814</v>
          </cell>
          <cell r="G88">
            <v>0.12658227848101267</v>
          </cell>
          <cell r="H88">
            <v>0.18</v>
          </cell>
          <cell r="J88">
            <v>0.14634146341463405</v>
          </cell>
          <cell r="K88">
            <v>0.17475728155339798</v>
          </cell>
          <cell r="L88">
            <v>0.16216216216216206</v>
          </cell>
          <cell r="N88">
            <v>0.60526315789473695</v>
          </cell>
          <cell r="O88">
            <v>0.60526315789473695</v>
          </cell>
          <cell r="Q88">
            <v>-0.66666666666666674</v>
          </cell>
          <cell r="R88">
            <v>-0.14814814814814814</v>
          </cell>
          <cell r="S88">
            <v>-0.19999999999999996</v>
          </cell>
          <cell r="U88">
            <v>4.8192771084337283E-2</v>
          </cell>
          <cell r="V88">
            <v>0.15452930728241565</v>
          </cell>
          <cell r="W88">
            <v>0.10052447552447563</v>
          </cell>
          <cell r="Y88">
            <v>6.9767441860465018E-2</v>
          </cell>
          <cell r="Z88">
            <v>9.8039215686274161E-3</v>
          </cell>
          <cell r="AA88">
            <v>5.7259713701431458E-2</v>
          </cell>
          <cell r="AC88" t="str">
            <v xml:space="preserve">  NM</v>
          </cell>
          <cell r="AD88" t="str">
            <v xml:space="preserve">  NM</v>
          </cell>
          <cell r="AE88" t="str">
            <v xml:space="preserve">  NM</v>
          </cell>
          <cell r="AG88">
            <v>-0.25</v>
          </cell>
          <cell r="AH88">
            <v>0.23076923076923084</v>
          </cell>
          <cell r="AI88">
            <v>0.16666666666666674</v>
          </cell>
          <cell r="AK88">
            <v>6.6496163682864484E-2</v>
          </cell>
          <cell r="AL88">
            <v>5.46875E-2</v>
          </cell>
          <cell r="AM88">
            <v>6.3583815028901647E-2</v>
          </cell>
          <cell r="AO88" t="str">
            <v xml:space="preserve"> 4Q</v>
          </cell>
          <cell r="AP88">
            <v>0.15126050420168058</v>
          </cell>
          <cell r="AQ88">
            <v>0.10077519379844957</v>
          </cell>
          <cell r="AR88">
            <v>0.125</v>
          </cell>
          <cell r="AT88">
            <v>0.26644736842105265</v>
          </cell>
          <cell r="AU88">
            <v>-2.6666666666666616E-2</v>
          </cell>
          <cell r="AV88">
            <v>0.20844327176780997</v>
          </cell>
          <cell r="AX88">
            <v>-0.9</v>
          </cell>
          <cell r="AY88" t="str">
            <v>NM</v>
          </cell>
          <cell r="AZ88">
            <v>-0.88181818181818183</v>
          </cell>
          <cell r="BB88">
            <v>-0.20930232558139539</v>
          </cell>
          <cell r="BC88">
            <v>-1.7006802721088454E-2</v>
          </cell>
          <cell r="BD88">
            <v>-6.052631578947365E-2</v>
          </cell>
          <cell r="BF88">
            <v>8.7209302325581328E-2</v>
          </cell>
          <cell r="BG88">
            <v>1.4044943820224809E-2</v>
          </cell>
          <cell r="BH88">
            <v>5.7339449541284448E-2</v>
          </cell>
          <cell r="BJ88">
            <v>-0.5</v>
          </cell>
          <cell r="BK88">
            <v>-0.17307692307692313</v>
          </cell>
          <cell r="BL88">
            <v>-0.1964285714285714</v>
          </cell>
          <cell r="BN88" t="str">
            <v xml:space="preserve">  NM</v>
          </cell>
          <cell r="BO88">
            <v>0.44444444444444442</v>
          </cell>
          <cell r="BP88">
            <v>0.44444444444444442</v>
          </cell>
          <cell r="BR88">
            <v>-0.5</v>
          </cell>
          <cell r="BS88">
            <v>-8.1967213114754078E-2</v>
          </cell>
          <cell r="BT88">
            <v>-0.10769230769230764</v>
          </cell>
          <cell r="BV88" t="str">
            <v xml:space="preserve"> 4Q</v>
          </cell>
          <cell r="BW88">
            <v>0.25190839694656497</v>
          </cell>
          <cell r="BX88">
            <v>0.11428571428571432</v>
          </cell>
          <cell r="BY88">
            <v>0.19067796610169485</v>
          </cell>
          <cell r="CA88">
            <v>0.25</v>
          </cell>
          <cell r="CB88">
            <v>0</v>
          </cell>
          <cell r="CC88">
            <v>0.24770642201834869</v>
          </cell>
          <cell r="CE88">
            <v>0</v>
          </cell>
          <cell r="CF88" t="str">
            <v xml:space="preserve">  NM</v>
          </cell>
          <cell r="CG88">
            <v>0</v>
          </cell>
          <cell r="CI88">
            <v>0.24770642201834869</v>
          </cell>
          <cell r="CJ88">
            <v>0</v>
          </cell>
          <cell r="CK88">
            <v>0.24545454545454537</v>
          </cell>
          <cell r="CM88">
            <v>0.12280701754385959</v>
          </cell>
          <cell r="CN88">
            <v>1</v>
          </cell>
          <cell r="CO88">
            <v>0.15254237288135597</v>
          </cell>
          <cell r="CQ88">
            <v>-0.16666666666666663</v>
          </cell>
          <cell r="CR88">
            <v>-0.4285714285714286</v>
          </cell>
          <cell r="CS88">
            <v>-0.30769230769230771</v>
          </cell>
          <cell r="CU88">
            <v>9.5238095238095344E-2</v>
          </cell>
          <cell r="CV88">
            <v>-0.11111111111111116</v>
          </cell>
          <cell r="CW88">
            <v>6.944444444444442E-2</v>
          </cell>
          <cell r="CY88">
            <v>-1.4444444444444444</v>
          </cell>
          <cell r="CZ88">
            <v>1.9607843137254832E-2</v>
          </cell>
          <cell r="DA88">
            <v>0.33333333333333326</v>
          </cell>
          <cell r="DC88" t="str">
            <v xml:space="preserve"> 4Q</v>
          </cell>
          <cell r="DD88" t="str">
            <v xml:space="preserve">    NM</v>
          </cell>
          <cell r="DE88" t="str">
            <v xml:space="preserve">    NM</v>
          </cell>
          <cell r="DF88" t="str">
            <v xml:space="preserve">    NM</v>
          </cell>
          <cell r="DH88">
            <v>1.0265151515151514</v>
          </cell>
          <cell r="DI88">
            <v>1.4</v>
          </cell>
          <cell r="DJ88">
            <v>1.0702341137123748</v>
          </cell>
          <cell r="DL88">
            <v>0.21804878048780485</v>
          </cell>
          <cell r="DM88">
            <v>0.11841100076394184</v>
          </cell>
          <cell r="DN88">
            <v>0.17922000595415311</v>
          </cell>
          <cell r="DP88">
            <v>0.3141025641025641</v>
          </cell>
          <cell r="DQ88">
            <v>-7.423580786026196E-2</v>
          </cell>
          <cell r="DR88">
            <v>8.3116883116883145E-2</v>
          </cell>
          <cell r="DT88">
            <v>2.0000000000000018E-2</v>
          </cell>
          <cell r="DU88">
            <v>6.944444444444442E-2</v>
          </cell>
          <cell r="DV88">
            <v>4.9180327868852514E-2</v>
          </cell>
          <cell r="DX88">
            <v>0.22030141843971629</v>
          </cell>
          <cell r="DY88">
            <v>8.8819875776397605E-2</v>
          </cell>
          <cell r="DZ88">
            <v>0.16554578375582008</v>
          </cell>
        </row>
        <row r="90">
          <cell r="A90" t="str">
            <v>Year</v>
          </cell>
          <cell r="B90">
            <v>-0.26788218793828888</v>
          </cell>
          <cell r="C90" t="str">
            <v>NM</v>
          </cell>
          <cell r="D90">
            <v>-0.26788218793828888</v>
          </cell>
          <cell r="F90">
            <v>0.13278008298755184</v>
          </cell>
          <cell r="G90">
            <v>0.21605839416058403</v>
          </cell>
          <cell r="H90">
            <v>0.17708737864077673</v>
          </cell>
          <cell r="I90" t="e">
            <v>#DIV/0!</v>
          </cell>
          <cell r="J90">
            <v>0.11801242236024834</v>
          </cell>
          <cell r="K90">
            <v>0.19178082191780832</v>
          </cell>
          <cell r="L90">
            <v>0.15720524017467241</v>
          </cell>
          <cell r="N90">
            <v>0.8899999999999999</v>
          </cell>
          <cell r="O90">
            <v>0.8899999999999999</v>
          </cell>
          <cell r="Q90">
            <v>-0.66666666666666674</v>
          </cell>
          <cell r="R90">
            <v>-6.8627450980392135E-2</v>
          </cell>
          <cell r="S90">
            <v>-0.11711711711711714</v>
          </cell>
          <cell r="U90">
            <v>4.4464206313921117E-4</v>
          </cell>
          <cell r="V90">
            <v>0.23128549303045953</v>
          </cell>
          <cell r="W90">
            <v>0.1072623029144768</v>
          </cell>
          <cell r="Y90">
            <v>0.10249494268374915</v>
          </cell>
          <cell r="Z90">
            <v>0.13314447592067991</v>
          </cell>
          <cell r="AA90">
            <v>0.10838779956427014</v>
          </cell>
          <cell r="AC90" t="str">
            <v>NM</v>
          </cell>
          <cell r="AD90" t="str">
            <v>NM</v>
          </cell>
          <cell r="AE90" t="str">
            <v>NM</v>
          </cell>
          <cell r="AG90">
            <v>-0.2857142857142857</v>
          </cell>
          <cell r="AH90">
            <v>0.5</v>
          </cell>
          <cell r="AI90">
            <v>0.375</v>
          </cell>
          <cell r="AK90">
            <v>9.8864395457581855E-2</v>
          </cell>
          <cell r="AL90">
            <v>0.19672131147540983</v>
          </cell>
          <cell r="AM90">
            <v>0.12058212058212048</v>
          </cell>
          <cell r="AO90" t="str">
            <v>Year</v>
          </cell>
          <cell r="AP90">
            <v>8.8435374149659962E-2</v>
          </cell>
          <cell r="AQ90">
            <v>9.6842105263157841E-2</v>
          </cell>
          <cell r="AR90">
            <v>9.2794759825327588E-2</v>
          </cell>
          <cell r="AT90">
            <v>0.35142118863049099</v>
          </cell>
          <cell r="AU90">
            <v>7.8651685393258397E-2</v>
          </cell>
          <cell r="AV90">
            <v>0.28146013448607099</v>
          </cell>
          <cell r="AW90" t="e">
            <v>#DIV/0!</v>
          </cell>
          <cell r="AX90">
            <v>-0.50649350649350655</v>
          </cell>
          <cell r="AY90" t="str">
            <v>NM</v>
          </cell>
          <cell r="AZ90">
            <v>-0.39937106918238996</v>
          </cell>
          <cell r="BB90">
            <v>-2.6315789473684181E-2</v>
          </cell>
          <cell r="BC90">
            <v>2.2563176895306958E-2</v>
          </cell>
          <cell r="BD90">
            <v>1.2039660056657242E-2</v>
          </cell>
          <cell r="BF90">
            <v>0.1505588428665352</v>
          </cell>
          <cell r="BG90">
            <v>7.2252113758647152E-2</v>
          </cell>
          <cell r="BH90">
            <v>0.1144578313253013</v>
          </cell>
          <cell r="BJ90">
            <v>-0.41666666666666663</v>
          </cell>
          <cell r="BK90">
            <v>-9.4736842105263119E-2</v>
          </cell>
          <cell r="BL90">
            <v>-0.11386138613861385</v>
          </cell>
          <cell r="BN90" t="str">
            <v xml:space="preserve">  NM</v>
          </cell>
          <cell r="BO90">
            <v>0.34482758620689657</v>
          </cell>
          <cell r="BP90">
            <v>0.34482758620689657</v>
          </cell>
          <cell r="BR90">
            <v>-0.41666666666666663</v>
          </cell>
          <cell r="BS90">
            <v>-3.6529680365296802E-2</v>
          </cell>
          <cell r="BT90">
            <v>-5.6277056277056259E-2</v>
          </cell>
          <cell r="BV90" t="str">
            <v>Year</v>
          </cell>
          <cell r="BW90">
            <v>2.5954198473282508E-2</v>
          </cell>
          <cell r="BX90">
            <v>1.7142857142857144</v>
          </cell>
          <cell r="BY90">
            <v>0.31091370558375631</v>
          </cell>
          <cell r="CA90">
            <v>0.33333333333333326</v>
          </cell>
          <cell r="CB90">
            <v>-5.3763440860215006E-2</v>
          </cell>
          <cell r="CC90">
            <v>0.32900276675087214</v>
          </cell>
          <cell r="CE90">
            <v>0.19999999999999996</v>
          </cell>
          <cell r="CF90" t="str">
            <v xml:space="preserve">  NM</v>
          </cell>
          <cell r="CG90">
            <v>0.12149532710280386</v>
          </cell>
          <cell r="CI90">
            <v>0.33173076923076916</v>
          </cell>
          <cell r="CJ90">
            <v>-0.11999999999999988</v>
          </cell>
          <cell r="CK90">
            <v>0.32636579572446545</v>
          </cell>
          <cell r="CM90">
            <v>0.14746543778801846</v>
          </cell>
          <cell r="CN90" t="str">
            <v xml:space="preserve">  NM</v>
          </cell>
          <cell r="CO90">
            <v>0.15999999999999992</v>
          </cell>
          <cell r="CQ90">
            <v>-0.30434782608695654</v>
          </cell>
          <cell r="CR90">
            <v>-0.23076923076923073</v>
          </cell>
          <cell r="CS90">
            <v>-0.26530612244897955</v>
          </cell>
          <cell r="CU90">
            <v>0.10416666666666674</v>
          </cell>
          <cell r="CV90">
            <v>-5.8823529411764719E-2</v>
          </cell>
          <cell r="CW90">
            <v>8.3941605839416011E-2</v>
          </cell>
          <cell r="CY90">
            <v>-1.6666666666666665</v>
          </cell>
          <cell r="CZ90">
            <v>-0.13396226415094348</v>
          </cell>
          <cell r="DA90">
            <v>-0.11196172248803826</v>
          </cell>
          <cell r="DC90" t="str">
            <v>Year</v>
          </cell>
          <cell r="DD90" t="str">
            <v xml:space="preserve">    NM</v>
          </cell>
          <cell r="DE90" t="str">
            <v xml:space="preserve">    NM</v>
          </cell>
          <cell r="DF90" t="str">
            <v xml:space="preserve">    NM</v>
          </cell>
          <cell r="DH90">
            <v>1.3294871794871796</v>
          </cell>
          <cell r="DI90">
            <v>1.9310344827586206</v>
          </cell>
          <cell r="DJ90">
            <v>1.3898500576701269</v>
          </cell>
          <cell r="DL90">
            <v>0.21650604045065824</v>
          </cell>
          <cell r="DM90">
            <v>0.22571756601607351</v>
          </cell>
          <cell r="DN90">
            <v>0.21992833987374172</v>
          </cell>
          <cell r="DP90">
            <v>0.14336917562724016</v>
          </cell>
          <cell r="DQ90">
            <v>-6.6137566137566162E-2</v>
          </cell>
          <cell r="DR90">
            <v>2.2831050228310446E-2</v>
          </cell>
          <cell r="DS90" t="e">
            <v>#DIV/0!</v>
          </cell>
          <cell r="DT90">
            <v>6.0931899641577081E-2</v>
          </cell>
          <cell r="DU90">
            <v>0.15283842794759828</v>
          </cell>
          <cell r="DV90">
            <v>0.10236220472440949</v>
          </cell>
          <cell r="DW90" t="e">
            <v>#DIV/0!</v>
          </cell>
          <cell r="DX90">
            <v>0.20624085811799131</v>
          </cell>
          <cell r="DY90">
            <v>0.18127340823970028</v>
          </cell>
          <cell r="DZ90">
            <v>0.19639692852923796</v>
          </cell>
        </row>
        <row r="92">
          <cell r="A92" t="str">
            <v>1999</v>
          </cell>
          <cell r="X92">
            <v>0</v>
          </cell>
          <cell r="AO92" t="str">
            <v>1999</v>
          </cell>
          <cell r="BE92">
            <v>0</v>
          </cell>
          <cell r="BI92">
            <v>0</v>
          </cell>
          <cell r="BV92" t="str">
            <v>1999</v>
          </cell>
          <cell r="CL92">
            <v>0</v>
          </cell>
          <cell r="CX92">
            <v>0</v>
          </cell>
          <cell r="DC92" t="str">
            <v>1999</v>
          </cell>
          <cell r="DK92">
            <v>0</v>
          </cell>
        </row>
        <row r="93">
          <cell r="A93" t="str">
            <v xml:space="preserve"> 1QA</v>
          </cell>
          <cell r="B93">
            <v>141</v>
          </cell>
          <cell r="C93">
            <v>0</v>
          </cell>
          <cell r="D93">
            <v>141</v>
          </cell>
          <cell r="E93">
            <v>0</v>
          </cell>
          <cell r="F93">
            <v>314</v>
          </cell>
          <cell r="G93">
            <v>389</v>
          </cell>
          <cell r="H93">
            <v>703</v>
          </cell>
          <cell r="I93">
            <v>0</v>
          </cell>
          <cell r="J93">
            <v>95</v>
          </cell>
          <cell r="K93">
            <v>99</v>
          </cell>
          <cell r="L93">
            <v>194</v>
          </cell>
          <cell r="M93">
            <v>0</v>
          </cell>
          <cell r="N93">
            <v>38</v>
          </cell>
          <cell r="O93">
            <v>38</v>
          </cell>
          <cell r="Q93">
            <v>1</v>
          </cell>
          <cell r="R93">
            <v>23</v>
          </cell>
          <cell r="S93">
            <v>24</v>
          </cell>
          <cell r="U93">
            <v>551</v>
          </cell>
          <cell r="V93">
            <v>549</v>
          </cell>
          <cell r="W93">
            <v>1100</v>
          </cell>
          <cell r="Y93">
            <v>434</v>
          </cell>
          <cell r="Z93">
            <v>93</v>
          </cell>
          <cell r="AA93">
            <v>527</v>
          </cell>
          <cell r="AC93">
            <v>0</v>
          </cell>
          <cell r="AD93">
            <v>0</v>
          </cell>
          <cell r="AE93">
            <v>0</v>
          </cell>
          <cell r="AG93">
            <v>3</v>
          </cell>
          <cell r="AH93">
            <v>23</v>
          </cell>
          <cell r="AI93">
            <v>26</v>
          </cell>
          <cell r="AK93">
            <v>437</v>
          </cell>
          <cell r="AL93">
            <v>116</v>
          </cell>
          <cell r="AM93">
            <v>553</v>
          </cell>
          <cell r="AO93" t="str">
            <v xml:space="preserve"> 1QA</v>
          </cell>
          <cell r="AP93">
            <v>124</v>
          </cell>
          <cell r="AQ93">
            <v>121</v>
          </cell>
          <cell r="AR93">
            <v>245</v>
          </cell>
          <cell r="AT93">
            <v>344</v>
          </cell>
          <cell r="AU93">
            <v>97</v>
          </cell>
          <cell r="AV93">
            <v>441</v>
          </cell>
          <cell r="AX93">
            <v>54</v>
          </cell>
          <cell r="AY93">
            <v>8</v>
          </cell>
          <cell r="AZ93">
            <v>62</v>
          </cell>
          <cell r="BB93">
            <v>39</v>
          </cell>
          <cell r="BC93">
            <v>151</v>
          </cell>
          <cell r="BD93">
            <v>190</v>
          </cell>
          <cell r="BF93">
            <v>561</v>
          </cell>
          <cell r="BG93">
            <v>377</v>
          </cell>
          <cell r="BH93">
            <v>938</v>
          </cell>
          <cell r="BJ93">
            <v>2</v>
          </cell>
          <cell r="BK93">
            <v>43</v>
          </cell>
          <cell r="BL93">
            <v>45</v>
          </cell>
          <cell r="BN93">
            <v>0</v>
          </cell>
          <cell r="BO93">
            <v>5</v>
          </cell>
          <cell r="BP93">
            <v>5</v>
          </cell>
          <cell r="BR93">
            <v>2</v>
          </cell>
          <cell r="BS93">
            <v>48</v>
          </cell>
          <cell r="BT93">
            <v>50</v>
          </cell>
          <cell r="BV93" t="str">
            <v xml:space="preserve"> 1QA</v>
          </cell>
          <cell r="BW93">
            <v>149</v>
          </cell>
          <cell r="BX93">
            <v>44</v>
          </cell>
          <cell r="BY93">
            <v>193</v>
          </cell>
          <cell r="CA93">
            <v>125</v>
          </cell>
          <cell r="CB93">
            <v>1</v>
          </cell>
          <cell r="CC93">
            <v>126</v>
          </cell>
          <cell r="CE93">
            <v>2</v>
          </cell>
          <cell r="CF93">
            <v>0</v>
          </cell>
          <cell r="CG93">
            <v>2</v>
          </cell>
          <cell r="CI93">
            <v>127</v>
          </cell>
          <cell r="CJ93">
            <v>1</v>
          </cell>
          <cell r="CK93">
            <v>128</v>
          </cell>
          <cell r="CM93">
            <v>64</v>
          </cell>
          <cell r="CN93">
            <v>3</v>
          </cell>
          <cell r="CO93">
            <v>67</v>
          </cell>
          <cell r="CQ93">
            <v>4</v>
          </cell>
          <cell r="CR93">
            <v>5</v>
          </cell>
          <cell r="CS93">
            <v>9</v>
          </cell>
          <cell r="CU93">
            <v>68</v>
          </cell>
          <cell r="CV93">
            <v>8</v>
          </cell>
          <cell r="CW93">
            <v>76</v>
          </cell>
          <cell r="CY93">
            <v>0</v>
          </cell>
          <cell r="CZ93">
            <v>53</v>
          </cell>
          <cell r="DA93">
            <v>53</v>
          </cell>
          <cell r="DC93" t="str">
            <v xml:space="preserve"> 1QA</v>
          </cell>
          <cell r="DD93">
            <v>0</v>
          </cell>
          <cell r="DE93">
            <v>0</v>
          </cell>
          <cell r="DF93">
            <v>0</v>
          </cell>
          <cell r="DH93">
            <v>360</v>
          </cell>
          <cell r="DI93">
            <v>43</v>
          </cell>
          <cell r="DJ93">
            <v>403</v>
          </cell>
          <cell r="DL93">
            <v>2255</v>
          </cell>
          <cell r="DM93">
            <v>1239</v>
          </cell>
          <cell r="DN93">
            <v>3494</v>
          </cell>
          <cell r="DP93">
            <v>117</v>
          </cell>
          <cell r="DQ93">
            <v>169</v>
          </cell>
          <cell r="DR93">
            <v>286</v>
          </cell>
          <cell r="DT93">
            <v>91</v>
          </cell>
          <cell r="DU93">
            <v>56</v>
          </cell>
          <cell r="DV93">
            <v>147</v>
          </cell>
          <cell r="DX93">
            <v>2463</v>
          </cell>
          <cell r="DY93">
            <v>1464</v>
          </cell>
          <cell r="DZ93">
            <v>3927</v>
          </cell>
        </row>
        <row r="94">
          <cell r="A94" t="str">
            <v xml:space="preserve"> 2QA</v>
          </cell>
          <cell r="B94">
            <v>114</v>
          </cell>
          <cell r="C94">
            <v>0</v>
          </cell>
          <cell r="D94">
            <v>114</v>
          </cell>
          <cell r="E94">
            <v>0</v>
          </cell>
          <cell r="F94">
            <v>313</v>
          </cell>
          <cell r="G94">
            <v>409</v>
          </cell>
          <cell r="H94">
            <v>722</v>
          </cell>
          <cell r="J94">
            <v>79</v>
          </cell>
          <cell r="K94">
            <v>109</v>
          </cell>
          <cell r="L94">
            <v>188</v>
          </cell>
          <cell r="M94">
            <v>0</v>
          </cell>
          <cell r="N94">
            <v>43</v>
          </cell>
          <cell r="O94">
            <v>43</v>
          </cell>
          <cell r="Q94">
            <v>0</v>
          </cell>
          <cell r="R94">
            <v>25</v>
          </cell>
          <cell r="S94">
            <v>25</v>
          </cell>
          <cell r="U94">
            <v>506</v>
          </cell>
          <cell r="V94">
            <v>586</v>
          </cell>
          <cell r="W94">
            <v>1092</v>
          </cell>
          <cell r="Y94">
            <v>361</v>
          </cell>
          <cell r="Z94">
            <v>100</v>
          </cell>
          <cell r="AA94">
            <v>461</v>
          </cell>
          <cell r="AC94">
            <v>0</v>
          </cell>
          <cell r="AD94">
            <v>0</v>
          </cell>
          <cell r="AE94">
            <v>0</v>
          </cell>
          <cell r="AG94">
            <v>2</v>
          </cell>
          <cell r="AH94">
            <v>28</v>
          </cell>
          <cell r="AI94">
            <v>30</v>
          </cell>
          <cell r="AK94">
            <v>363</v>
          </cell>
          <cell r="AL94">
            <v>128</v>
          </cell>
          <cell r="AM94">
            <v>491</v>
          </cell>
          <cell r="AO94" t="str">
            <v xml:space="preserve"> 2QA</v>
          </cell>
          <cell r="AP94">
            <v>101</v>
          </cell>
          <cell r="AQ94">
            <v>127</v>
          </cell>
          <cell r="AR94">
            <v>228</v>
          </cell>
          <cell r="AT94">
            <v>143</v>
          </cell>
          <cell r="AU94">
            <v>64</v>
          </cell>
          <cell r="AV94">
            <v>207</v>
          </cell>
          <cell r="AX94">
            <v>24</v>
          </cell>
          <cell r="AY94">
            <v>11</v>
          </cell>
          <cell r="AZ94">
            <v>35</v>
          </cell>
          <cell r="BB94">
            <v>31</v>
          </cell>
          <cell r="BC94">
            <v>136</v>
          </cell>
          <cell r="BD94">
            <v>167</v>
          </cell>
          <cell r="BF94">
            <v>299</v>
          </cell>
          <cell r="BG94">
            <v>338</v>
          </cell>
          <cell r="BH94">
            <v>637</v>
          </cell>
          <cell r="BJ94">
            <v>1</v>
          </cell>
          <cell r="BK94">
            <v>44</v>
          </cell>
          <cell r="BL94">
            <v>45</v>
          </cell>
          <cell r="BN94">
            <v>0</v>
          </cell>
          <cell r="BO94">
            <v>10</v>
          </cell>
          <cell r="BP94">
            <v>10</v>
          </cell>
          <cell r="BR94">
            <v>1</v>
          </cell>
          <cell r="BS94">
            <v>54</v>
          </cell>
          <cell r="BT94">
            <v>55</v>
          </cell>
          <cell r="BV94" t="str">
            <v xml:space="preserve"> 2QA</v>
          </cell>
          <cell r="BW94">
            <v>198</v>
          </cell>
          <cell r="BX94">
            <v>112</v>
          </cell>
          <cell r="BY94">
            <v>310</v>
          </cell>
          <cell r="CA94">
            <v>143</v>
          </cell>
          <cell r="CB94">
            <v>1</v>
          </cell>
          <cell r="CC94">
            <v>144</v>
          </cell>
          <cell r="CE94">
            <v>2</v>
          </cell>
          <cell r="CF94">
            <v>0</v>
          </cell>
          <cell r="CG94">
            <v>2</v>
          </cell>
          <cell r="CI94">
            <v>145</v>
          </cell>
          <cell r="CJ94">
            <v>1</v>
          </cell>
          <cell r="CK94">
            <v>146</v>
          </cell>
          <cell r="CM94">
            <v>55</v>
          </cell>
          <cell r="CN94">
            <v>2</v>
          </cell>
          <cell r="CO94">
            <v>57</v>
          </cell>
          <cell r="CQ94">
            <v>3</v>
          </cell>
          <cell r="CR94">
            <v>6</v>
          </cell>
          <cell r="CS94">
            <v>9</v>
          </cell>
          <cell r="CU94">
            <v>58</v>
          </cell>
          <cell r="CV94">
            <v>8</v>
          </cell>
          <cell r="CW94">
            <v>66</v>
          </cell>
          <cell r="CY94">
            <v>2</v>
          </cell>
          <cell r="CZ94">
            <v>40</v>
          </cell>
          <cell r="DA94">
            <v>42</v>
          </cell>
          <cell r="DC94" t="str">
            <v xml:space="preserve"> 2QA</v>
          </cell>
          <cell r="DD94">
            <v>0</v>
          </cell>
          <cell r="DE94">
            <v>0</v>
          </cell>
          <cell r="DF94">
            <v>0</v>
          </cell>
          <cell r="DH94">
            <v>418</v>
          </cell>
          <cell r="DI94">
            <v>63</v>
          </cell>
          <cell r="DJ94">
            <v>481</v>
          </cell>
          <cell r="DL94">
            <v>1990</v>
          </cell>
          <cell r="DM94">
            <v>1330</v>
          </cell>
          <cell r="DN94">
            <v>3320</v>
          </cell>
          <cell r="DP94">
            <v>136</v>
          </cell>
          <cell r="DQ94">
            <v>169</v>
          </cell>
          <cell r="DR94">
            <v>305</v>
          </cell>
          <cell r="DT94">
            <v>80</v>
          </cell>
          <cell r="DU94">
            <v>74</v>
          </cell>
          <cell r="DV94">
            <v>154</v>
          </cell>
          <cell r="DX94">
            <v>2206</v>
          </cell>
          <cell r="DY94">
            <v>1573</v>
          </cell>
          <cell r="DZ94">
            <v>3779</v>
          </cell>
        </row>
        <row r="95">
          <cell r="A95" t="str">
            <v xml:space="preserve"> 3QA</v>
          </cell>
          <cell r="B95">
            <v>125</v>
          </cell>
          <cell r="C95">
            <v>0</v>
          </cell>
          <cell r="D95">
            <v>125</v>
          </cell>
          <cell r="E95">
            <v>0</v>
          </cell>
          <cell r="F95">
            <v>366</v>
          </cell>
          <cell r="G95">
            <v>423</v>
          </cell>
          <cell r="H95">
            <v>789</v>
          </cell>
          <cell r="I95">
            <v>0</v>
          </cell>
          <cell r="J95">
            <v>92</v>
          </cell>
          <cell r="K95">
            <v>106</v>
          </cell>
          <cell r="L95">
            <v>198</v>
          </cell>
          <cell r="M95">
            <v>0</v>
          </cell>
          <cell r="N95">
            <v>47</v>
          </cell>
          <cell r="O95">
            <v>47</v>
          </cell>
          <cell r="Q95">
            <v>1</v>
          </cell>
          <cell r="R95">
            <v>24</v>
          </cell>
          <cell r="S95">
            <v>25</v>
          </cell>
          <cell r="U95">
            <v>584</v>
          </cell>
          <cell r="V95">
            <v>600</v>
          </cell>
          <cell r="W95">
            <v>1184</v>
          </cell>
          <cell r="Y95">
            <v>426</v>
          </cell>
          <cell r="Z95">
            <v>104</v>
          </cell>
          <cell r="AA95">
            <v>530</v>
          </cell>
          <cell r="AC95">
            <v>0</v>
          </cell>
          <cell r="AD95">
            <v>0</v>
          </cell>
          <cell r="AE95">
            <v>0</v>
          </cell>
          <cell r="AG95">
            <v>2</v>
          </cell>
          <cell r="AH95">
            <v>28</v>
          </cell>
          <cell r="AI95">
            <v>30</v>
          </cell>
          <cell r="AK95">
            <v>428</v>
          </cell>
          <cell r="AL95">
            <v>132</v>
          </cell>
          <cell r="AM95">
            <v>560</v>
          </cell>
          <cell r="AO95" t="str">
            <v xml:space="preserve"> 3QA</v>
          </cell>
          <cell r="AP95">
            <v>118</v>
          </cell>
          <cell r="AQ95">
            <v>131</v>
          </cell>
          <cell r="AR95">
            <v>249</v>
          </cell>
          <cell r="AT95">
            <v>174</v>
          </cell>
          <cell r="AU95">
            <v>54</v>
          </cell>
          <cell r="AV95">
            <v>228</v>
          </cell>
          <cell r="AX95">
            <v>-7</v>
          </cell>
          <cell r="AY95">
            <v>-1</v>
          </cell>
          <cell r="AZ95">
            <v>-8</v>
          </cell>
          <cell r="BB95">
            <v>44</v>
          </cell>
          <cell r="BC95">
            <v>135</v>
          </cell>
          <cell r="BD95">
            <v>179</v>
          </cell>
          <cell r="BF95">
            <v>329</v>
          </cell>
          <cell r="BG95">
            <v>319</v>
          </cell>
          <cell r="BH95">
            <v>648</v>
          </cell>
          <cell r="BJ95">
            <v>2</v>
          </cell>
          <cell r="BK95">
            <v>42</v>
          </cell>
          <cell r="BL95">
            <v>44</v>
          </cell>
          <cell r="BN95">
            <v>0</v>
          </cell>
          <cell r="BO95">
            <v>11</v>
          </cell>
          <cell r="BP95">
            <v>11</v>
          </cell>
          <cell r="BR95">
            <v>2</v>
          </cell>
          <cell r="BS95">
            <v>53</v>
          </cell>
          <cell r="BT95">
            <v>55</v>
          </cell>
          <cell r="BV95" t="str">
            <v xml:space="preserve"> 3QA</v>
          </cell>
          <cell r="BW95">
            <v>161</v>
          </cell>
          <cell r="BX95">
            <v>88</v>
          </cell>
          <cell r="BY95">
            <v>249</v>
          </cell>
          <cell r="CA95">
            <v>145</v>
          </cell>
          <cell r="CB95">
            <v>1.4</v>
          </cell>
          <cell r="CC95">
            <v>146.4</v>
          </cell>
          <cell r="CE95">
            <v>1</v>
          </cell>
          <cell r="CF95">
            <v>0</v>
          </cell>
          <cell r="CG95">
            <v>1</v>
          </cell>
          <cell r="CI95">
            <v>146</v>
          </cell>
          <cell r="CJ95">
            <v>1.4</v>
          </cell>
          <cell r="CK95">
            <v>147.4</v>
          </cell>
          <cell r="CM95">
            <v>66</v>
          </cell>
          <cell r="CN95">
            <v>3</v>
          </cell>
          <cell r="CO95">
            <v>69</v>
          </cell>
          <cell r="CQ95">
            <v>4</v>
          </cell>
          <cell r="CR95">
            <v>5</v>
          </cell>
          <cell r="CS95">
            <v>9</v>
          </cell>
          <cell r="CU95">
            <v>70</v>
          </cell>
          <cell r="CV95">
            <v>8</v>
          </cell>
          <cell r="CW95">
            <v>78</v>
          </cell>
          <cell r="CY95">
            <v>-4</v>
          </cell>
          <cell r="CZ95">
            <v>38.599999999999994</v>
          </cell>
          <cell r="DA95">
            <v>34.599999999999994</v>
          </cell>
          <cell r="DC95" t="str">
            <v xml:space="preserve"> 3QA</v>
          </cell>
          <cell r="DD95">
            <v>0</v>
          </cell>
          <cell r="DE95">
            <v>0</v>
          </cell>
          <cell r="DF95">
            <v>0</v>
          </cell>
          <cell r="DH95">
            <v>504</v>
          </cell>
          <cell r="DI95">
            <v>65</v>
          </cell>
          <cell r="DJ95">
            <v>569</v>
          </cell>
          <cell r="DL95">
            <v>2220</v>
          </cell>
          <cell r="DM95">
            <v>1305</v>
          </cell>
          <cell r="DN95">
            <v>3525</v>
          </cell>
          <cell r="DP95">
            <v>180</v>
          </cell>
          <cell r="DQ95">
            <v>156</v>
          </cell>
          <cell r="DR95">
            <v>336</v>
          </cell>
          <cell r="DT95">
            <v>74</v>
          </cell>
          <cell r="DU95">
            <v>57</v>
          </cell>
          <cell r="DV95">
            <v>131</v>
          </cell>
          <cell r="DX95">
            <v>2474</v>
          </cell>
          <cell r="DY95">
            <v>1518</v>
          </cell>
          <cell r="DZ95">
            <v>3992</v>
          </cell>
        </row>
        <row r="96">
          <cell r="A96" t="str">
            <v xml:space="preserve"> 4Q</v>
          </cell>
          <cell r="B96">
            <v>142</v>
          </cell>
          <cell r="C96">
            <v>0</v>
          </cell>
          <cell r="D96">
            <v>142</v>
          </cell>
          <cell r="E96">
            <v>0</v>
          </cell>
          <cell r="F96">
            <v>372</v>
          </cell>
          <cell r="G96">
            <v>445</v>
          </cell>
          <cell r="H96">
            <v>817</v>
          </cell>
          <cell r="I96">
            <v>0</v>
          </cell>
          <cell r="J96">
            <v>94</v>
          </cell>
          <cell r="K96">
            <v>121</v>
          </cell>
          <cell r="L96">
            <v>215</v>
          </cell>
          <cell r="M96">
            <v>0</v>
          </cell>
          <cell r="N96">
            <v>61</v>
          </cell>
          <cell r="O96">
            <v>61</v>
          </cell>
          <cell r="Q96">
            <v>1</v>
          </cell>
          <cell r="R96">
            <v>23</v>
          </cell>
          <cell r="S96">
            <v>24</v>
          </cell>
          <cell r="U96">
            <v>609</v>
          </cell>
          <cell r="V96">
            <v>650</v>
          </cell>
          <cell r="W96">
            <v>1259</v>
          </cell>
          <cell r="Y96">
            <v>414</v>
          </cell>
          <cell r="Z96">
            <v>103</v>
          </cell>
          <cell r="AA96">
            <v>517</v>
          </cell>
          <cell r="AC96">
            <v>0</v>
          </cell>
          <cell r="AD96">
            <v>0</v>
          </cell>
          <cell r="AE96">
            <v>0</v>
          </cell>
          <cell r="AG96">
            <v>3</v>
          </cell>
          <cell r="AH96">
            <v>32</v>
          </cell>
          <cell r="AI96">
            <v>35</v>
          </cell>
          <cell r="AK96">
            <v>417</v>
          </cell>
          <cell r="AL96">
            <v>135</v>
          </cell>
          <cell r="AM96">
            <v>552</v>
          </cell>
          <cell r="AO96" t="str">
            <v xml:space="preserve"> 4Q</v>
          </cell>
          <cell r="AP96">
            <v>137</v>
          </cell>
          <cell r="AQ96">
            <v>142</v>
          </cell>
          <cell r="AR96">
            <v>279</v>
          </cell>
          <cell r="AT96">
            <v>385</v>
          </cell>
          <cell r="AU96">
            <v>73</v>
          </cell>
          <cell r="AV96">
            <v>458</v>
          </cell>
          <cell r="AX96">
            <v>4.9999999999999991</v>
          </cell>
          <cell r="AY96">
            <v>1.5</v>
          </cell>
          <cell r="AZ96">
            <v>6.4999999999999991</v>
          </cell>
          <cell r="BB96">
            <v>34</v>
          </cell>
          <cell r="BC96">
            <v>144.5</v>
          </cell>
          <cell r="BD96">
            <v>178.5</v>
          </cell>
          <cell r="BF96">
            <v>561</v>
          </cell>
          <cell r="BG96">
            <v>361</v>
          </cell>
          <cell r="BH96">
            <v>922</v>
          </cell>
          <cell r="BJ96">
            <v>2</v>
          </cell>
          <cell r="BK96">
            <v>43</v>
          </cell>
          <cell r="BL96">
            <v>45</v>
          </cell>
          <cell r="BN96">
            <v>0</v>
          </cell>
          <cell r="BO96">
            <v>13</v>
          </cell>
          <cell r="BP96">
            <v>13</v>
          </cell>
          <cell r="BR96">
            <v>2</v>
          </cell>
          <cell r="BS96">
            <v>56</v>
          </cell>
          <cell r="BT96">
            <v>58</v>
          </cell>
          <cell r="BV96" t="str">
            <v xml:space="preserve"> 4Q</v>
          </cell>
          <cell r="BW96">
            <v>164</v>
          </cell>
          <cell r="BX96">
            <v>117</v>
          </cell>
          <cell r="BY96">
            <v>281</v>
          </cell>
          <cell r="CA96">
            <v>135</v>
          </cell>
          <cell r="CB96">
            <v>1</v>
          </cell>
          <cell r="CC96">
            <v>136</v>
          </cell>
          <cell r="CE96">
            <v>1</v>
          </cell>
          <cell r="CF96">
            <v>0</v>
          </cell>
          <cell r="CG96">
            <v>1</v>
          </cell>
          <cell r="CI96">
            <v>136</v>
          </cell>
          <cell r="CJ96">
            <v>1</v>
          </cell>
          <cell r="CK96">
            <v>137</v>
          </cell>
          <cell r="CM96">
            <v>64</v>
          </cell>
          <cell r="CN96">
            <v>4</v>
          </cell>
          <cell r="CO96">
            <v>68</v>
          </cell>
          <cell r="CQ96">
            <v>5</v>
          </cell>
          <cell r="CR96">
            <v>4</v>
          </cell>
          <cell r="CS96">
            <v>9</v>
          </cell>
          <cell r="CU96">
            <v>69</v>
          </cell>
          <cell r="CV96">
            <v>8</v>
          </cell>
          <cell r="CW96">
            <v>77</v>
          </cell>
          <cell r="CY96">
            <v>4</v>
          </cell>
          <cell r="CZ96">
            <v>52</v>
          </cell>
          <cell r="DA96">
            <v>56</v>
          </cell>
          <cell r="DC96" t="str">
            <v xml:space="preserve"> 4Q</v>
          </cell>
          <cell r="DD96">
            <v>0</v>
          </cell>
          <cell r="DE96">
            <v>0</v>
          </cell>
          <cell r="DF96">
            <v>0</v>
          </cell>
          <cell r="DH96">
            <v>535</v>
          </cell>
          <cell r="DI96">
            <v>84</v>
          </cell>
          <cell r="DJ96">
            <v>619</v>
          </cell>
          <cell r="DL96">
            <v>2497</v>
          </cell>
          <cell r="DM96">
            <v>1464</v>
          </cell>
          <cell r="DN96">
            <v>3961</v>
          </cell>
          <cell r="DP96">
            <v>205</v>
          </cell>
          <cell r="DQ96">
            <v>212</v>
          </cell>
          <cell r="DR96">
            <v>417</v>
          </cell>
          <cell r="DT96">
            <v>51</v>
          </cell>
          <cell r="DU96">
            <v>77</v>
          </cell>
          <cell r="DV96">
            <v>128</v>
          </cell>
          <cell r="DX96">
            <v>2753</v>
          </cell>
          <cell r="DY96">
            <v>1753</v>
          </cell>
          <cell r="DZ96">
            <v>4506</v>
          </cell>
        </row>
        <row r="98">
          <cell r="A98" t="str">
            <v>Year</v>
          </cell>
          <cell r="B98">
            <v>522</v>
          </cell>
          <cell r="C98">
            <v>0</v>
          </cell>
          <cell r="D98">
            <v>522</v>
          </cell>
          <cell r="F98">
            <v>1365</v>
          </cell>
          <cell r="G98">
            <v>1666</v>
          </cell>
          <cell r="H98">
            <v>3031</v>
          </cell>
          <cell r="J98">
            <v>360</v>
          </cell>
          <cell r="K98">
            <v>435</v>
          </cell>
          <cell r="L98">
            <v>795</v>
          </cell>
          <cell r="M98">
            <v>0</v>
          </cell>
          <cell r="N98">
            <v>189</v>
          </cell>
          <cell r="O98">
            <v>189</v>
          </cell>
          <cell r="Q98">
            <v>3</v>
          </cell>
          <cell r="R98">
            <v>95</v>
          </cell>
          <cell r="S98">
            <v>98</v>
          </cell>
          <cell r="U98">
            <v>2250</v>
          </cell>
          <cell r="V98">
            <v>2385</v>
          </cell>
          <cell r="W98">
            <v>4635</v>
          </cell>
          <cell r="Y98">
            <v>1635</v>
          </cell>
          <cell r="Z98">
            <v>400</v>
          </cell>
          <cell r="AA98">
            <v>2035</v>
          </cell>
          <cell r="AC98">
            <v>0</v>
          </cell>
          <cell r="AD98">
            <v>0</v>
          </cell>
          <cell r="AE98">
            <v>0</v>
          </cell>
          <cell r="AG98">
            <v>10</v>
          </cell>
          <cell r="AH98">
            <v>111</v>
          </cell>
          <cell r="AI98">
            <v>121</v>
          </cell>
          <cell r="AK98">
            <v>1645</v>
          </cell>
          <cell r="AL98">
            <v>511</v>
          </cell>
          <cell r="AM98">
            <v>2156</v>
          </cell>
          <cell r="AO98" t="str">
            <v>Year</v>
          </cell>
          <cell r="AP98">
            <v>480</v>
          </cell>
          <cell r="AQ98">
            <v>521</v>
          </cell>
          <cell r="AR98">
            <v>1001</v>
          </cell>
          <cell r="AT98">
            <v>1046</v>
          </cell>
          <cell r="AU98">
            <v>288</v>
          </cell>
          <cell r="AV98">
            <v>1334</v>
          </cell>
          <cell r="AX98">
            <v>76</v>
          </cell>
          <cell r="AY98">
            <v>19.5</v>
          </cell>
          <cell r="AZ98">
            <v>95.5</v>
          </cell>
          <cell r="BB98">
            <v>148</v>
          </cell>
          <cell r="BC98">
            <v>566.5</v>
          </cell>
          <cell r="BD98">
            <v>714.5</v>
          </cell>
          <cell r="BF98">
            <v>1750</v>
          </cell>
          <cell r="BG98">
            <v>1395</v>
          </cell>
          <cell r="BH98">
            <v>3145</v>
          </cell>
          <cell r="BJ98">
            <v>7</v>
          </cell>
          <cell r="BK98">
            <v>172</v>
          </cell>
          <cell r="BL98">
            <v>179</v>
          </cell>
          <cell r="BM98">
            <v>0</v>
          </cell>
          <cell r="BN98">
            <v>0</v>
          </cell>
          <cell r="BO98">
            <v>39</v>
          </cell>
          <cell r="BP98">
            <v>39</v>
          </cell>
          <cell r="BQ98">
            <v>0</v>
          </cell>
          <cell r="BR98">
            <v>7</v>
          </cell>
          <cell r="BS98">
            <v>211</v>
          </cell>
          <cell r="BT98">
            <v>218</v>
          </cell>
          <cell r="BV98" t="str">
            <v>Year</v>
          </cell>
          <cell r="BW98">
            <v>672</v>
          </cell>
          <cell r="BX98">
            <v>361</v>
          </cell>
          <cell r="BY98">
            <v>1033</v>
          </cell>
          <cell r="CA98">
            <v>548</v>
          </cell>
          <cell r="CB98">
            <v>4.4000000000000004</v>
          </cell>
          <cell r="CC98">
            <v>552.4</v>
          </cell>
          <cell r="CE98">
            <v>6</v>
          </cell>
          <cell r="CF98">
            <v>0</v>
          </cell>
          <cell r="CG98">
            <v>6</v>
          </cell>
          <cell r="CI98">
            <v>554</v>
          </cell>
          <cell r="CJ98">
            <v>4.4000000000000004</v>
          </cell>
          <cell r="CK98">
            <v>558.4</v>
          </cell>
          <cell r="CM98">
            <v>249</v>
          </cell>
          <cell r="CN98">
            <v>12</v>
          </cell>
          <cell r="CO98">
            <v>261</v>
          </cell>
          <cell r="CQ98">
            <v>16</v>
          </cell>
          <cell r="CR98">
            <v>20</v>
          </cell>
          <cell r="CS98">
            <v>36</v>
          </cell>
          <cell r="CU98">
            <v>265</v>
          </cell>
          <cell r="CV98">
            <v>32</v>
          </cell>
          <cell r="CW98">
            <v>297</v>
          </cell>
          <cell r="CY98">
            <v>2</v>
          </cell>
          <cell r="CZ98">
            <v>183.6</v>
          </cell>
          <cell r="DA98">
            <v>185.6</v>
          </cell>
          <cell r="DC98" t="str">
            <v>Year</v>
          </cell>
          <cell r="DD98">
            <v>0</v>
          </cell>
          <cell r="DE98">
            <v>0</v>
          </cell>
          <cell r="DF98">
            <v>0</v>
          </cell>
          <cell r="DH98">
            <v>1817</v>
          </cell>
          <cell r="DI98">
            <v>255</v>
          </cell>
          <cell r="DJ98">
            <v>2072</v>
          </cell>
          <cell r="DL98">
            <v>8962</v>
          </cell>
          <cell r="DM98">
            <v>5338</v>
          </cell>
          <cell r="DN98">
            <v>14300</v>
          </cell>
          <cell r="DP98">
            <v>638</v>
          </cell>
          <cell r="DQ98">
            <v>706</v>
          </cell>
          <cell r="DR98">
            <v>1344</v>
          </cell>
          <cell r="DT98">
            <v>296</v>
          </cell>
          <cell r="DU98">
            <v>264</v>
          </cell>
          <cell r="DV98">
            <v>560</v>
          </cell>
          <cell r="DX98">
            <v>9896</v>
          </cell>
          <cell r="DY98">
            <v>6308</v>
          </cell>
          <cell r="DZ98">
            <v>16204</v>
          </cell>
        </row>
        <row r="100">
          <cell r="A100" t="str">
            <v>2000E</v>
          </cell>
          <cell r="AO100" t="str">
            <v>2000E</v>
          </cell>
          <cell r="BV100" t="str">
            <v>2000E</v>
          </cell>
          <cell r="DC100" t="str">
            <v>2000E</v>
          </cell>
        </row>
        <row r="101">
          <cell r="A101" t="str">
            <v xml:space="preserve"> 1QA</v>
          </cell>
          <cell r="B101">
            <v>-0.21985815602836878</v>
          </cell>
          <cell r="C101">
            <v>0</v>
          </cell>
          <cell r="D101">
            <v>-0.21985815602836878</v>
          </cell>
          <cell r="F101">
            <v>0.12738853503184711</v>
          </cell>
          <cell r="G101">
            <v>0.12596401028277637</v>
          </cell>
          <cell r="H101">
            <v>0.12660028449502136</v>
          </cell>
          <cell r="J101">
            <v>-5.2631578947368474E-2</v>
          </cell>
          <cell r="K101">
            <v>0.1515151515151516</v>
          </cell>
          <cell r="L101">
            <v>5.1546391752577359E-2</v>
          </cell>
          <cell r="M101">
            <v>0</v>
          </cell>
          <cell r="N101">
            <v>0.42105263157894735</v>
          </cell>
          <cell r="O101">
            <v>0.42105263157894735</v>
          </cell>
          <cell r="Q101">
            <v>0</v>
          </cell>
          <cell r="R101">
            <v>-8.6956521739130488E-2</v>
          </cell>
          <cell r="S101">
            <v>-8.333333333333337E-2</v>
          </cell>
          <cell r="U101">
            <v>7.2595281306715442E-3</v>
          </cell>
          <cell r="V101">
            <v>0.14207650273224037</v>
          </cell>
          <cell r="W101">
            <v>7.454545454545447E-2</v>
          </cell>
          <cell r="Y101">
            <v>-1.3824884792626779E-2</v>
          </cell>
          <cell r="Z101">
            <v>2.1505376344086002E-2</v>
          </cell>
          <cell r="AA101">
            <v>-7.5901328273244584E-3</v>
          </cell>
          <cell r="AG101">
            <v>0</v>
          </cell>
          <cell r="AH101">
            <v>0.30434782608695654</v>
          </cell>
          <cell r="AI101">
            <v>0.26923076923076916</v>
          </cell>
          <cell r="AK101">
            <v>-1.3729977116704761E-2</v>
          </cell>
          <cell r="AL101">
            <v>7.7586206896551824E-2</v>
          </cell>
          <cell r="AM101">
            <v>5.4249547920433017E-3</v>
          </cell>
          <cell r="AO101" t="str">
            <v xml:space="preserve"> 1QA</v>
          </cell>
          <cell r="AP101">
            <v>-1.6129032258064502E-2</v>
          </cell>
          <cell r="AQ101">
            <v>3.3057851239669311E-2</v>
          </cell>
          <cell r="AR101">
            <v>8.1632653061225469E-3</v>
          </cell>
          <cell r="AT101">
            <v>-4.9418604651162767E-2</v>
          </cell>
          <cell r="AU101">
            <v>-5.1546391752577359E-2</v>
          </cell>
          <cell r="AV101">
            <v>-4.9886621315192725E-2</v>
          </cell>
          <cell r="AX101">
            <v>-1.0185185185185186</v>
          </cell>
          <cell r="AY101">
            <v>-1.125</v>
          </cell>
          <cell r="AZ101">
            <v>-1.032258064516129</v>
          </cell>
          <cell r="BB101">
            <v>-7.6923076923076872E-2</v>
          </cell>
          <cell r="BC101">
            <v>-6.6225165562914245E-3</v>
          </cell>
          <cell r="BD101">
            <v>-2.1052631578947323E-2</v>
          </cell>
          <cell r="BF101">
            <v>-0.13725490196078427</v>
          </cell>
          <cell r="BG101">
            <v>-2.917771883289122E-2</v>
          </cell>
          <cell r="BH101">
            <v>-9.3816631130063999E-2</v>
          </cell>
          <cell r="BJ101">
            <v>0</v>
          </cell>
          <cell r="BK101">
            <v>-0.20930232558139539</v>
          </cell>
          <cell r="BL101">
            <v>-0.19999999999999996</v>
          </cell>
          <cell r="BN101">
            <v>0</v>
          </cell>
          <cell r="BO101">
            <v>2.4</v>
          </cell>
          <cell r="BP101">
            <v>2.4</v>
          </cell>
          <cell r="BR101">
            <v>0</v>
          </cell>
          <cell r="BS101">
            <v>6.25E-2</v>
          </cell>
          <cell r="BT101">
            <v>6.0000000000000053E-2</v>
          </cell>
          <cell r="BV101" t="str">
            <v xml:space="preserve"> 1QA</v>
          </cell>
          <cell r="BW101">
            <v>0.52348993288590595</v>
          </cell>
          <cell r="BX101">
            <v>1.4090909090909092</v>
          </cell>
          <cell r="BY101">
            <v>0.72538860103626934</v>
          </cell>
          <cell r="CA101">
            <v>0.20799999999999996</v>
          </cell>
          <cell r="CB101" t="str">
            <v>NA</v>
          </cell>
          <cell r="CC101">
            <v>0.19841269841269837</v>
          </cell>
          <cell r="CE101">
            <v>-0.5</v>
          </cell>
          <cell r="CF101">
            <v>0</v>
          </cell>
          <cell r="CG101">
            <v>-0.5</v>
          </cell>
          <cell r="CI101">
            <v>0.1968503937007875</v>
          </cell>
          <cell r="CJ101">
            <v>-1</v>
          </cell>
          <cell r="CK101">
            <v>0.1875</v>
          </cell>
          <cell r="CM101">
            <v>-1.5625E-2</v>
          </cell>
          <cell r="CN101">
            <v>0.33333333333333326</v>
          </cell>
          <cell r="CO101">
            <v>0</v>
          </cell>
          <cell r="CQ101">
            <v>0</v>
          </cell>
          <cell r="CR101">
            <v>-0.19999999999999996</v>
          </cell>
          <cell r="CS101">
            <v>-0.11111111111111116</v>
          </cell>
          <cell r="CU101">
            <v>-1.4705882352941124E-2</v>
          </cell>
          <cell r="CV101">
            <v>0</v>
          </cell>
          <cell r="CW101">
            <v>-1.3157894736842146E-2</v>
          </cell>
          <cell r="CY101" t="str">
            <v>NA</v>
          </cell>
          <cell r="CZ101">
            <v>-0.15094339622641506</v>
          </cell>
          <cell r="DA101">
            <v>-0.22641509433962259</v>
          </cell>
          <cell r="DC101" t="str">
            <v xml:space="preserve"> 1QA</v>
          </cell>
          <cell r="DH101">
            <v>0.62777777777777777</v>
          </cell>
          <cell r="DI101">
            <v>0.83720930232558133</v>
          </cell>
          <cell r="DJ101">
            <v>0.65012406947890811</v>
          </cell>
          <cell r="DL101">
            <v>0.10864745011086474</v>
          </cell>
          <cell r="DM101">
            <v>0.13559322033898313</v>
          </cell>
          <cell r="DN101">
            <v>0.118202633085289</v>
          </cell>
          <cell r="DP101">
            <v>0</v>
          </cell>
          <cell r="DQ101">
            <v>-0.10650887573964496</v>
          </cell>
          <cell r="DR101">
            <v>-6.2937062937062915E-2</v>
          </cell>
          <cell r="DT101">
            <v>-6.5934065934065922E-2</v>
          </cell>
          <cell r="DU101">
            <v>-1.7857142857142905E-2</v>
          </cell>
          <cell r="DV101">
            <v>-4.7619047619047672E-2</v>
          </cell>
          <cell r="DX101">
            <v>9.7036134794965534E-2</v>
          </cell>
          <cell r="DY101">
            <v>0.10177595628415292</v>
          </cell>
          <cell r="DZ101">
            <v>9.880315762668701E-2</v>
          </cell>
        </row>
        <row r="102">
          <cell r="A102" t="str">
            <v xml:space="preserve"> 2QE</v>
          </cell>
          <cell r="B102">
            <v>-0.19</v>
          </cell>
          <cell r="C102">
            <v>0</v>
          </cell>
          <cell r="D102">
            <v>-0.18999999999999995</v>
          </cell>
          <cell r="F102">
            <v>0.12</v>
          </cell>
          <cell r="G102">
            <v>0.1</v>
          </cell>
          <cell r="H102">
            <v>0.10867036011080344</v>
          </cell>
          <cell r="J102">
            <v>7.0000000000000007E-2</v>
          </cell>
          <cell r="K102">
            <v>0.03</v>
          </cell>
          <cell r="L102">
            <v>4.6808510638297829E-2</v>
          </cell>
          <cell r="M102">
            <v>0</v>
          </cell>
          <cell r="N102">
            <v>0.65</v>
          </cell>
          <cell r="O102">
            <v>0.65000000000000013</v>
          </cell>
          <cell r="Q102">
            <v>0</v>
          </cell>
          <cell r="R102">
            <v>-0.6</v>
          </cell>
          <cell r="S102">
            <v>-0.6</v>
          </cell>
          <cell r="U102">
            <v>4.2351778656126715E-2</v>
          </cell>
          <cell r="V102">
            <v>9.7474402730375553E-2</v>
          </cell>
          <cell r="W102">
            <v>7.1932234432234621E-2</v>
          </cell>
          <cell r="Y102">
            <v>0.15</v>
          </cell>
          <cell r="Z102">
            <v>0.16</v>
          </cell>
          <cell r="AA102">
            <v>0.152169197396963</v>
          </cell>
          <cell r="AG102">
            <v>2</v>
          </cell>
          <cell r="AH102">
            <v>0.17</v>
          </cell>
          <cell r="AI102">
            <v>0.29200000000000004</v>
          </cell>
          <cell r="AK102">
            <v>0.16019283746556479</v>
          </cell>
          <cell r="AL102">
            <v>0.16218749999999993</v>
          </cell>
          <cell r="AM102">
            <v>0.1607128309572301</v>
          </cell>
          <cell r="AO102" t="str">
            <v xml:space="preserve"> 2QE</v>
          </cell>
          <cell r="AP102">
            <v>0.05</v>
          </cell>
          <cell r="AQ102">
            <v>0.03</v>
          </cell>
          <cell r="AR102">
            <v>3.8859649122807038E-2</v>
          </cell>
          <cell r="AT102">
            <v>0.16</v>
          </cell>
          <cell r="AU102">
            <v>0.15</v>
          </cell>
          <cell r="AV102">
            <v>0.15690821256038645</v>
          </cell>
          <cell r="AX102">
            <v>-0.85</v>
          </cell>
          <cell r="AY102">
            <v>-0.8</v>
          </cell>
          <cell r="AZ102">
            <v>-0.8342857142857143</v>
          </cell>
          <cell r="BB102">
            <v>-0.05</v>
          </cell>
          <cell r="BC102">
            <v>-0.05</v>
          </cell>
          <cell r="BD102">
            <v>-5.0000000000000155E-2</v>
          </cell>
          <cell r="BF102">
            <v>2.0000000000000018E-2</v>
          </cell>
          <cell r="BG102">
            <v>-6.4792899408285809E-3</v>
          </cell>
          <cell r="BH102">
            <v>5.9497645211930017E-3</v>
          </cell>
          <cell r="BJ102">
            <v>-0.06</v>
          </cell>
          <cell r="BK102">
            <v>-0.11</v>
          </cell>
          <cell r="BL102">
            <v>-0.10888888888888881</v>
          </cell>
          <cell r="BN102">
            <v>0</v>
          </cell>
          <cell r="BO102">
            <v>-0.74</v>
          </cell>
          <cell r="BP102">
            <v>-0.74</v>
          </cell>
          <cell r="BR102">
            <v>-6.0000000000000053E-2</v>
          </cell>
          <cell r="BS102">
            <v>-0.22666666666666657</v>
          </cell>
          <cell r="BT102">
            <v>-0.22363636363636363</v>
          </cell>
          <cell r="BV102" t="str">
            <v xml:space="preserve"> 2QE</v>
          </cell>
          <cell r="BW102">
            <v>0.1</v>
          </cell>
          <cell r="BX102">
            <v>0.12</v>
          </cell>
          <cell r="BY102">
            <v>0.10722580645161295</v>
          </cell>
          <cell r="CA102">
            <v>0.2</v>
          </cell>
          <cell r="CB102">
            <v>0.18</v>
          </cell>
          <cell r="CC102">
            <v>0.19986111111111104</v>
          </cell>
          <cell r="CE102">
            <v>0</v>
          </cell>
          <cell r="CF102">
            <v>0</v>
          </cell>
          <cell r="CG102">
            <v>0</v>
          </cell>
          <cell r="CI102">
            <v>0.19724137931034469</v>
          </cell>
          <cell r="CJ102">
            <v>0.17999999999999994</v>
          </cell>
          <cell r="CK102">
            <v>0.19712328767123299</v>
          </cell>
          <cell r="CM102">
            <v>0.1</v>
          </cell>
          <cell r="CN102">
            <v>0.03</v>
          </cell>
          <cell r="CO102">
            <v>9.7543859649122933E-2</v>
          </cell>
          <cell r="CQ102">
            <v>0</v>
          </cell>
          <cell r="CR102">
            <v>0</v>
          </cell>
          <cell r="CS102">
            <v>0</v>
          </cell>
          <cell r="CU102">
            <v>9.4827586206896575E-2</v>
          </cell>
          <cell r="CV102">
            <v>7.5000000000000622E-3</v>
          </cell>
          <cell r="CW102">
            <v>8.424242424242423E-2</v>
          </cell>
          <cell r="CY102">
            <v>5</v>
          </cell>
          <cell r="CZ102">
            <v>0.05</v>
          </cell>
          <cell r="DA102">
            <v>0.28571428571428581</v>
          </cell>
          <cell r="DC102" t="str">
            <v xml:space="preserve"> 2QE</v>
          </cell>
          <cell r="DH102">
            <v>0.5</v>
          </cell>
          <cell r="DI102">
            <v>0.9</v>
          </cell>
          <cell r="DJ102">
            <v>0.55171077962577986</v>
          </cell>
          <cell r="DL102">
            <v>0.18010050251256282</v>
          </cell>
          <cell r="DM102">
            <v>0.1021278195488724</v>
          </cell>
          <cell r="DN102">
            <v>0.1488644578313254</v>
          </cell>
          <cell r="DP102">
            <v>0.14000000000000001</v>
          </cell>
          <cell r="DQ102">
            <v>0.04</v>
          </cell>
          <cell r="DR102">
            <v>8.4590163934426421E-2</v>
          </cell>
          <cell r="DT102">
            <v>0.04</v>
          </cell>
          <cell r="DU102">
            <v>0.04</v>
          </cell>
          <cell r="DV102">
            <v>4.0000000000000258E-2</v>
          </cell>
          <cell r="DX102">
            <v>0.17254759746146875</v>
          </cell>
          <cell r="DY102">
            <v>9.2530197075651799E-2</v>
          </cell>
          <cell r="DZ102">
            <v>0.13924053982535067</v>
          </cell>
        </row>
        <row r="103">
          <cell r="A103" t="str">
            <v xml:space="preserve"> 3QE</v>
          </cell>
          <cell r="B103">
            <v>-0.21</v>
          </cell>
          <cell r="C103">
            <v>0</v>
          </cell>
          <cell r="D103">
            <v>-0.20999999999999996</v>
          </cell>
          <cell r="F103">
            <v>0.11</v>
          </cell>
          <cell r="G103">
            <v>0.13</v>
          </cell>
          <cell r="H103">
            <v>0.12072243346007605</v>
          </cell>
          <cell r="J103">
            <v>0.04</v>
          </cell>
          <cell r="K103">
            <v>0.02</v>
          </cell>
          <cell r="L103">
            <v>2.9292929292929371E-2</v>
          </cell>
          <cell r="M103">
            <v>0</v>
          </cell>
          <cell r="N103">
            <v>0.35</v>
          </cell>
          <cell r="O103">
            <v>0.35000000000000009</v>
          </cell>
          <cell r="Q103">
            <v>0</v>
          </cell>
          <cell r="R103">
            <v>0</v>
          </cell>
          <cell r="S103">
            <v>0</v>
          </cell>
          <cell r="U103">
            <v>3.0291095890411013E-2</v>
          </cell>
          <cell r="V103">
            <v>0.12259999999999982</v>
          </cell>
          <cell r="W103">
            <v>7.7069256756756799E-2</v>
          </cell>
          <cell r="Y103">
            <v>0.06</v>
          </cell>
          <cell r="Z103">
            <v>0.18</v>
          </cell>
          <cell r="AA103">
            <v>8.3547169811320598E-2</v>
          </cell>
          <cell r="AG103">
            <v>2</v>
          </cell>
          <cell r="AH103">
            <v>0.17</v>
          </cell>
          <cell r="AI103">
            <v>0.29200000000000004</v>
          </cell>
          <cell r="AK103">
            <v>6.9065420560747715E-2</v>
          </cell>
          <cell r="AL103">
            <v>0.17787878787878775</v>
          </cell>
          <cell r="AM103">
            <v>9.4714285714285751E-2</v>
          </cell>
          <cell r="AO103" t="str">
            <v xml:space="preserve"> 3QE</v>
          </cell>
          <cell r="AP103">
            <v>0.05</v>
          </cell>
          <cell r="AQ103">
            <v>0.05</v>
          </cell>
          <cell r="AR103">
            <v>5.0000000000000266E-2</v>
          </cell>
          <cell r="AT103">
            <v>0.19</v>
          </cell>
          <cell r="AU103">
            <v>0.18</v>
          </cell>
          <cell r="AV103">
            <v>0.18763157894736837</v>
          </cell>
          <cell r="AX103" t="str">
            <v>NM</v>
          </cell>
          <cell r="AY103" t="str">
            <v>NM</v>
          </cell>
          <cell r="AZ103">
            <v>-1.625</v>
          </cell>
          <cell r="BB103">
            <v>-0.05</v>
          </cell>
          <cell r="BC103">
            <v>-0.05</v>
          </cell>
          <cell r="BD103">
            <v>-4.9999999999999933E-2</v>
          </cell>
          <cell r="BF103">
            <v>0.14516717325227968</v>
          </cell>
          <cell r="BG103">
            <v>3.6112852664576645E-2</v>
          </cell>
          <cell r="BH103">
            <v>9.1481481481481497E-2</v>
          </cell>
          <cell r="BJ103">
            <v>-0.05</v>
          </cell>
          <cell r="BK103">
            <v>-0.1</v>
          </cell>
          <cell r="BL103">
            <v>-9.7727272727272663E-2</v>
          </cell>
          <cell r="BN103">
            <v>0</v>
          </cell>
          <cell r="BO103">
            <v>-0.74</v>
          </cell>
          <cell r="BP103">
            <v>-0.74</v>
          </cell>
          <cell r="BR103">
            <v>-5.0000000000000044E-2</v>
          </cell>
          <cell r="BS103">
            <v>-0.23283018867924521</v>
          </cell>
          <cell r="BT103">
            <v>-0.22618181818181815</v>
          </cell>
          <cell r="BV103" t="str">
            <v xml:space="preserve"> 3QE</v>
          </cell>
          <cell r="BW103">
            <v>0.15</v>
          </cell>
          <cell r="BX103">
            <v>0.55000000000000004</v>
          </cell>
          <cell r="BY103">
            <v>0.29136546184738932</v>
          </cell>
          <cell r="CA103">
            <v>0.21</v>
          </cell>
          <cell r="CB103">
            <v>0.18</v>
          </cell>
          <cell r="CC103">
            <v>0.20971311475409804</v>
          </cell>
          <cell r="CE103">
            <v>0</v>
          </cell>
          <cell r="CF103">
            <v>0</v>
          </cell>
          <cell r="CG103">
            <v>0</v>
          </cell>
          <cell r="CI103">
            <v>0.20856164383561637</v>
          </cell>
          <cell r="CJ103">
            <v>0.17999999999999994</v>
          </cell>
          <cell r="CK103">
            <v>0.2082903663500677</v>
          </cell>
          <cell r="CM103">
            <v>0.09</v>
          </cell>
          <cell r="CN103">
            <v>0.03</v>
          </cell>
          <cell r="CO103">
            <v>8.7391304347826271E-2</v>
          </cell>
          <cell r="CQ103">
            <v>0</v>
          </cell>
          <cell r="CR103">
            <v>0</v>
          </cell>
          <cell r="CS103">
            <v>0</v>
          </cell>
          <cell r="CU103">
            <v>8.4857142857142964E-2</v>
          </cell>
          <cell r="CV103">
            <v>1.1249999999999982E-2</v>
          </cell>
          <cell r="CW103">
            <v>7.7307692307692522E-2</v>
          </cell>
          <cell r="CY103">
            <v>5</v>
          </cell>
          <cell r="CZ103">
            <v>0.05</v>
          </cell>
          <cell r="DA103">
            <v>-0.52225433526011567</v>
          </cell>
          <cell r="DC103" t="str">
            <v xml:space="preserve"> 3QE</v>
          </cell>
          <cell r="DF103" t="str">
            <v>NA</v>
          </cell>
          <cell r="DH103">
            <v>0.25</v>
          </cell>
          <cell r="DI103">
            <v>1.3</v>
          </cell>
          <cell r="DJ103">
            <v>0.41389905975395425</v>
          </cell>
          <cell r="DL103">
            <v>0.13353603603603625</v>
          </cell>
          <cell r="DM103">
            <v>0.18880613026819937</v>
          </cell>
          <cell r="DN103">
            <v>0.15399773049645415</v>
          </cell>
          <cell r="DP103">
            <v>0.14000000000000001</v>
          </cell>
          <cell r="DQ103">
            <v>0.04</v>
          </cell>
          <cell r="DR103">
            <v>9.3571428571428639E-2</v>
          </cell>
          <cell r="DT103">
            <v>0.04</v>
          </cell>
          <cell r="DU103">
            <v>0.1</v>
          </cell>
          <cell r="DV103">
            <v>6.6106870229007741E-2</v>
          </cell>
          <cell r="DX103">
            <v>0.13120856911883605</v>
          </cell>
          <cell r="DY103">
            <v>0.1701791831357049</v>
          </cell>
          <cell r="DZ103">
            <v>0.14602755511022036</v>
          </cell>
        </row>
        <row r="104">
          <cell r="A104" t="str">
            <v xml:space="preserve"> 4QE</v>
          </cell>
          <cell r="B104">
            <v>-0.32654929577464775</v>
          </cell>
          <cell r="C104">
            <v>0</v>
          </cell>
          <cell r="D104">
            <v>-0.32654929577464775</v>
          </cell>
          <cell r="F104">
            <v>8.6908602150537639E-2</v>
          </cell>
          <cell r="G104">
            <v>0.14238202247191012</v>
          </cell>
          <cell r="H104">
            <v>0.11712362301101575</v>
          </cell>
          <cell r="J104">
            <v>-0.46606382978723437</v>
          </cell>
          <cell r="K104">
            <v>-6.0661157024793133E-2</v>
          </cell>
          <cell r="L104">
            <v>-0.23790697674418604</v>
          </cell>
          <cell r="M104">
            <v>0</v>
          </cell>
          <cell r="N104">
            <v>0.86885245901639419</v>
          </cell>
          <cell r="O104">
            <v>0.86885245901639419</v>
          </cell>
          <cell r="Q104">
            <v>0</v>
          </cell>
          <cell r="R104">
            <v>-1.119565217391304</v>
          </cell>
          <cell r="S104">
            <v>-1.0729166666666663</v>
          </cell>
          <cell r="U104">
            <v>-9.499178981937606E-2</v>
          </cell>
          <cell r="V104">
            <v>0.12810769230769226</v>
          </cell>
          <cell r="W104">
            <v>2.0190627482128631E-2</v>
          </cell>
          <cell r="Y104">
            <v>0.13789855072463819</v>
          </cell>
          <cell r="Z104">
            <v>7.0679611650485974E-2</v>
          </cell>
          <cell r="AA104">
            <v>0.12450676982591924</v>
          </cell>
          <cell r="AG104">
            <v>4</v>
          </cell>
          <cell r="AH104">
            <v>7.7500000000000346E-2</v>
          </cell>
          <cell r="AI104">
            <v>0.41371428571428592</v>
          </cell>
          <cell r="AK104">
            <v>0.16568345323741052</v>
          </cell>
          <cell r="AL104">
            <v>7.2296296296296969E-2</v>
          </cell>
          <cell r="AM104">
            <v>0.14284420289855126</v>
          </cell>
          <cell r="AO104" t="str">
            <v xml:space="preserve"> 4QE</v>
          </cell>
          <cell r="AP104">
            <v>0.10985401459854005</v>
          </cell>
          <cell r="AQ104">
            <v>8.2323943661972265E-2</v>
          </cell>
          <cell r="AR104">
            <v>9.5842293906809983E-2</v>
          </cell>
          <cell r="AT104">
            <v>0.11620779220779243</v>
          </cell>
          <cell r="AU104">
            <v>0.15890410958904133</v>
          </cell>
          <cell r="AV104">
            <v>0.12301310043668146</v>
          </cell>
          <cell r="AX104">
            <v>2.2400000000000011</v>
          </cell>
          <cell r="AY104">
            <v>3.3833333333333329</v>
          </cell>
          <cell r="AZ104">
            <v>2.5038461538461547</v>
          </cell>
          <cell r="BB104">
            <v>-1.9117647058823684E-2</v>
          </cell>
          <cell r="BC104">
            <v>-9.5328719723183575E-2</v>
          </cell>
          <cell r="BD104">
            <v>-8.0812324929972257E-2</v>
          </cell>
          <cell r="BF104">
            <v>0.12538324420677394</v>
          </cell>
          <cell r="BG104">
            <v>4.0415512465374004E-2</v>
          </cell>
          <cell r="BH104">
            <v>9.2114967462039177E-2</v>
          </cell>
          <cell r="BJ104">
            <v>-9.5000000000000195E-2</v>
          </cell>
          <cell r="BK104">
            <v>1.9534883720930374E-2</v>
          </cell>
          <cell r="BL104">
            <v>1.4444444444444704E-2</v>
          </cell>
          <cell r="BN104">
            <v>0</v>
          </cell>
          <cell r="BO104">
            <v>-1.9584615384615385</v>
          </cell>
          <cell r="BP104">
            <v>-1.9584615384615385</v>
          </cell>
          <cell r="BR104">
            <v>-9.5000000000000195E-2</v>
          </cell>
          <cell r="BS104">
            <v>-0.439642857142857</v>
          </cell>
          <cell r="BT104">
            <v>-0.42775862068965498</v>
          </cell>
          <cell r="BV104" t="str">
            <v xml:space="preserve"> 4QE</v>
          </cell>
          <cell r="BW104">
            <v>0.23981707317073164</v>
          </cell>
          <cell r="BX104">
            <v>0.42871794871794866</v>
          </cell>
          <cell r="BY104">
            <v>0.31846975088967966</v>
          </cell>
          <cell r="CA104">
            <v>0.26303703703703651</v>
          </cell>
          <cell r="CB104">
            <v>1.3600000000000003</v>
          </cell>
          <cell r="CC104">
            <v>0.27110294117647027</v>
          </cell>
          <cell r="CE104">
            <v>1</v>
          </cell>
          <cell r="CF104">
            <v>0</v>
          </cell>
          <cell r="CG104">
            <v>1</v>
          </cell>
          <cell r="CI104">
            <v>0.2684558823529406</v>
          </cell>
          <cell r="CJ104">
            <v>1.3600000000000003</v>
          </cell>
          <cell r="CK104">
            <v>0.2764233576642332</v>
          </cell>
          <cell r="CM104">
            <v>0.22593750000000035</v>
          </cell>
          <cell r="CN104">
            <v>-0.19750000000000023</v>
          </cell>
          <cell r="CO104">
            <v>0.20102941176470601</v>
          </cell>
          <cell r="CQ104">
            <v>0</v>
          </cell>
          <cell r="CR104">
            <v>0</v>
          </cell>
          <cell r="CS104">
            <v>1.1111111111111112</v>
          </cell>
          <cell r="CU104">
            <v>0.2675362318840584</v>
          </cell>
          <cell r="CV104">
            <v>0.65124999999999988</v>
          </cell>
          <cell r="CW104">
            <v>0.30740259740259757</v>
          </cell>
          <cell r="CY104">
            <v>6</v>
          </cell>
          <cell r="CZ104">
            <v>0.25480769230769229</v>
          </cell>
          <cell r="DA104">
            <v>0.6651785714285714</v>
          </cell>
          <cell r="DC104" t="str">
            <v xml:space="preserve"> 4QE</v>
          </cell>
          <cell r="DD104" t="str">
            <v>NA</v>
          </cell>
          <cell r="DE104" t="str">
            <v>NA</v>
          </cell>
          <cell r="DF104" t="str">
            <v>NA</v>
          </cell>
          <cell r="DH104">
            <v>0.30584832074766344</v>
          </cell>
          <cell r="DI104">
            <v>1.4966491476190478</v>
          </cell>
          <cell r="DJ104">
            <v>0.35583005654281097</v>
          </cell>
          <cell r="DL104">
            <v>0.14750454609531438</v>
          </cell>
          <cell r="DM104">
            <v>0.21085965054644817</v>
          </cell>
          <cell r="DN104">
            <v>0.17092082302448874</v>
          </cell>
          <cell r="DP104">
            <v>0.12653658536585377</v>
          </cell>
          <cell r="DQ104">
            <v>9.0188679245283065E-2</v>
          </cell>
          <cell r="DR104">
            <v>0.1080575539568347</v>
          </cell>
          <cell r="DT104">
            <v>0.17098039215686267</v>
          </cell>
          <cell r="DU104">
            <v>3.3766233766234777E-3</v>
          </cell>
          <cell r="DV104">
            <v>7.0156250000000142E-2</v>
          </cell>
          <cell r="DX104">
            <v>0.14637807904104605</v>
          </cell>
          <cell r="DY104">
            <v>0.18715261175128362</v>
          </cell>
          <cell r="DZ104">
            <v>0.16224087438970258</v>
          </cell>
        </row>
        <row r="106">
          <cell r="A106" t="str">
            <v>Year</v>
          </cell>
          <cell r="B106">
            <v>-0.24</v>
          </cell>
          <cell r="C106" t="str">
            <v>NM</v>
          </cell>
          <cell r="D106">
            <v>-0.24</v>
          </cell>
          <cell r="F106">
            <v>0.11</v>
          </cell>
          <cell r="G106">
            <v>0.125</v>
          </cell>
          <cell r="H106">
            <v>0.11824480369515022</v>
          </cell>
          <cell r="J106">
            <v>-0.11</v>
          </cell>
          <cell r="K106">
            <v>0.03</v>
          </cell>
          <cell r="L106">
            <v>-3.3396226415094321E-2</v>
          </cell>
          <cell r="M106">
            <v>0</v>
          </cell>
          <cell r="N106">
            <v>0.6</v>
          </cell>
          <cell r="O106">
            <v>0.60000000000000009</v>
          </cell>
          <cell r="Q106">
            <v>0</v>
          </cell>
          <cell r="R106">
            <v>-0.45</v>
          </cell>
          <cell r="S106">
            <v>-0.43622448979591832</v>
          </cell>
          <cell r="U106">
            <v>-6.5466666666667006E-3</v>
          </cell>
          <cell r="V106">
            <v>0.12241090146750544</v>
          </cell>
          <cell r="W106">
            <v>5.9810140237324783E-2</v>
          </cell>
          <cell r="Y106">
            <v>0.08</v>
          </cell>
          <cell r="Z106">
            <v>0.11</v>
          </cell>
          <cell r="AA106">
            <v>8.5896805896805928E-2</v>
          </cell>
          <cell r="AC106" t="str">
            <v xml:space="preserve">  NM</v>
          </cell>
          <cell r="AD106" t="str">
            <v xml:space="preserve">  NM</v>
          </cell>
          <cell r="AE106" t="str">
            <v xml:space="preserve">  NM</v>
          </cell>
          <cell r="AG106">
            <v>2</v>
          </cell>
          <cell r="AH106">
            <v>0.1711711711711712</v>
          </cell>
          <cell r="AI106">
            <v>0.3223140495867769</v>
          </cell>
          <cell r="AK106">
            <v>9.1671732522796479E-2</v>
          </cell>
          <cell r="AL106">
            <v>0.12328767123287676</v>
          </cell>
          <cell r="AM106">
            <v>9.9165120593692091E-2</v>
          </cell>
          <cell r="AO106" t="str">
            <v>Year</v>
          </cell>
          <cell r="AP106">
            <v>0.05</v>
          </cell>
          <cell r="AQ106">
            <v>0.05</v>
          </cell>
          <cell r="AR106">
            <v>5.0000000000000266E-2</v>
          </cell>
          <cell r="AT106">
            <v>0.08</v>
          </cell>
          <cell r="AU106">
            <v>0.09</v>
          </cell>
          <cell r="AV106">
            <v>8.2158920539730174E-2</v>
          </cell>
          <cell r="AX106">
            <v>-0.7</v>
          </cell>
          <cell r="AY106">
            <v>-0.55000000000000004</v>
          </cell>
          <cell r="AZ106">
            <v>-0.66937172774869103</v>
          </cell>
          <cell r="BB106">
            <v>-0.05</v>
          </cell>
          <cell r="BC106">
            <v>-0.05</v>
          </cell>
          <cell r="BD106">
            <v>-5.0000000000000044E-2</v>
          </cell>
          <cell r="BF106">
            <v>2.6902857142857117E-2</v>
          </cell>
          <cell r="BG106">
            <v>9.2616487455197127E-3</v>
          </cell>
          <cell r="BH106">
            <v>1.9077901430842648E-2</v>
          </cell>
          <cell r="BJ106">
            <v>-0.05</v>
          </cell>
          <cell r="BK106">
            <v>-0.1</v>
          </cell>
          <cell r="BL106">
            <v>-9.8044692737430106E-2</v>
          </cell>
          <cell r="BN106" t="str">
            <v xml:space="preserve">  NM</v>
          </cell>
          <cell r="BO106">
            <v>-0.74358974358974361</v>
          </cell>
          <cell r="BP106">
            <v>-0.74358974358974361</v>
          </cell>
          <cell r="BR106">
            <v>-5.0000000000000044E-2</v>
          </cell>
          <cell r="BS106">
            <v>-0.21895734597156391</v>
          </cell>
          <cell r="BT106">
            <v>-0.213532110091743</v>
          </cell>
          <cell r="BV106" t="str">
            <v>Year</v>
          </cell>
          <cell r="BW106">
            <v>0.24</v>
          </cell>
          <cell r="BX106">
            <v>0.48199445983379507</v>
          </cell>
          <cell r="BY106">
            <v>0.32456921587608911</v>
          </cell>
          <cell r="CA106">
            <v>0.22</v>
          </cell>
          <cell r="CB106">
            <v>0.18</v>
          </cell>
          <cell r="CC106">
            <v>0.21968139029688638</v>
          </cell>
          <cell r="CE106">
            <v>0</v>
          </cell>
          <cell r="CF106" t="str">
            <v xml:space="preserve">  NM</v>
          </cell>
          <cell r="CG106">
            <v>0</v>
          </cell>
          <cell r="CI106">
            <v>0.21761732851985549</v>
          </cell>
          <cell r="CJ106">
            <v>0.17999999999999994</v>
          </cell>
          <cell r="CK106">
            <v>0.21732091690544419</v>
          </cell>
          <cell r="CM106">
            <v>0.1</v>
          </cell>
          <cell r="CN106">
            <v>0.03</v>
          </cell>
          <cell r="CO106">
            <v>9.6781609195402574E-2</v>
          </cell>
          <cell r="CQ106">
            <v>0.25</v>
          </cell>
          <cell r="CR106">
            <v>0.25</v>
          </cell>
          <cell r="CS106">
            <v>0.25</v>
          </cell>
          <cell r="CU106">
            <v>0.10905660377358495</v>
          </cell>
          <cell r="CV106">
            <v>0.16749999999999998</v>
          </cell>
          <cell r="CW106">
            <v>0.11535353535353554</v>
          </cell>
          <cell r="CY106">
            <v>5</v>
          </cell>
          <cell r="CZ106">
            <v>0.05</v>
          </cell>
          <cell r="DA106">
            <v>0.10334051724137927</v>
          </cell>
          <cell r="DC106" t="str">
            <v>Year</v>
          </cell>
          <cell r="DD106" t="str">
            <v xml:space="preserve">    NM</v>
          </cell>
          <cell r="DE106" t="str">
            <v xml:space="preserve">    NM</v>
          </cell>
          <cell r="DF106" t="str">
            <v xml:space="preserve">    NM</v>
          </cell>
          <cell r="DH106">
            <v>0.39880509168959821</v>
          </cell>
          <cell r="DI106">
            <v>1.1879157976470589</v>
          </cell>
          <cell r="DJ106">
            <v>0.49592055019305015</v>
          </cell>
          <cell r="DL106">
            <v>0.14150511622405704</v>
          </cell>
          <cell r="DM106">
            <v>0.16090680562008242</v>
          </cell>
          <cell r="DN106">
            <v>0.14874750909090895</v>
          </cell>
          <cell r="DP106">
            <v>0.11</v>
          </cell>
          <cell r="DQ106">
            <v>0.02</v>
          </cell>
          <cell r="DR106">
            <v>6.2723214285714368E-2</v>
          </cell>
          <cell r="DT106">
            <v>0.03</v>
          </cell>
          <cell r="DU106">
            <v>0.03</v>
          </cell>
          <cell r="DV106">
            <v>3.0000000000000027E-2</v>
          </cell>
          <cell r="DX106">
            <v>0.13613872793047688</v>
          </cell>
          <cell r="DY106">
            <v>0.13965766144578318</v>
          </cell>
          <cell r="DZ106">
            <v>0.13750860157985678</v>
          </cell>
        </row>
        <row r="108">
          <cell r="A108" t="str">
            <v>2000E</v>
          </cell>
          <cell r="AO108" t="str">
            <v>2000E</v>
          </cell>
          <cell r="BV108" t="str">
            <v>2000E</v>
          </cell>
          <cell r="DC108" t="str">
            <v>2000E</v>
          </cell>
        </row>
        <row r="109">
          <cell r="A109" t="str">
            <v xml:space="preserve"> 1QA</v>
          </cell>
          <cell r="B109">
            <v>110</v>
          </cell>
          <cell r="C109">
            <v>0</v>
          </cell>
          <cell r="D109">
            <v>110</v>
          </cell>
          <cell r="F109">
            <v>354</v>
          </cell>
          <cell r="G109">
            <v>438</v>
          </cell>
          <cell r="H109">
            <v>792</v>
          </cell>
          <cell r="J109">
            <v>90</v>
          </cell>
          <cell r="K109">
            <v>114</v>
          </cell>
          <cell r="L109">
            <v>204</v>
          </cell>
          <cell r="M109">
            <v>0</v>
          </cell>
          <cell r="N109">
            <v>54</v>
          </cell>
          <cell r="O109">
            <v>54</v>
          </cell>
          <cell r="Q109">
            <v>1</v>
          </cell>
          <cell r="R109">
            <v>21</v>
          </cell>
          <cell r="S109">
            <v>22</v>
          </cell>
          <cell r="U109">
            <v>555</v>
          </cell>
          <cell r="V109">
            <v>627</v>
          </cell>
          <cell r="W109">
            <v>1182</v>
          </cell>
          <cell r="Y109">
            <v>428</v>
          </cell>
          <cell r="Z109">
            <v>95</v>
          </cell>
          <cell r="AA109">
            <v>523</v>
          </cell>
          <cell r="AG109">
            <v>3</v>
          </cell>
          <cell r="AH109">
            <v>30</v>
          </cell>
          <cell r="AI109">
            <v>33</v>
          </cell>
          <cell r="AK109">
            <v>431</v>
          </cell>
          <cell r="AL109">
            <v>125</v>
          </cell>
          <cell r="AM109">
            <v>556</v>
          </cell>
          <cell r="AO109" t="str">
            <v xml:space="preserve"> 1QA</v>
          </cell>
          <cell r="AP109">
            <v>122</v>
          </cell>
          <cell r="AQ109">
            <v>125</v>
          </cell>
          <cell r="AR109">
            <v>247</v>
          </cell>
          <cell r="AT109">
            <v>327</v>
          </cell>
          <cell r="AU109">
            <v>92</v>
          </cell>
          <cell r="AV109">
            <v>419</v>
          </cell>
          <cell r="AX109">
            <v>-1</v>
          </cell>
          <cell r="AY109">
            <v>-1</v>
          </cell>
          <cell r="AZ109">
            <v>-2</v>
          </cell>
          <cell r="BB109">
            <v>36</v>
          </cell>
          <cell r="BC109">
            <v>150</v>
          </cell>
          <cell r="BD109">
            <v>186</v>
          </cell>
          <cell r="BF109">
            <v>484</v>
          </cell>
          <cell r="BG109">
            <v>366</v>
          </cell>
          <cell r="BH109">
            <v>850</v>
          </cell>
          <cell r="BJ109">
            <v>2</v>
          </cell>
          <cell r="BK109">
            <v>34</v>
          </cell>
          <cell r="BL109">
            <v>36</v>
          </cell>
          <cell r="BN109">
            <v>0</v>
          </cell>
          <cell r="BO109">
            <v>17</v>
          </cell>
          <cell r="BP109">
            <v>17</v>
          </cell>
          <cell r="BR109">
            <v>2</v>
          </cell>
          <cell r="BS109">
            <v>51</v>
          </cell>
          <cell r="BT109">
            <v>53</v>
          </cell>
          <cell r="BV109" t="str">
            <v xml:space="preserve"> 1QA</v>
          </cell>
          <cell r="BW109">
            <v>227</v>
          </cell>
          <cell r="BX109">
            <v>106</v>
          </cell>
          <cell r="BY109">
            <v>333</v>
          </cell>
          <cell r="CA109">
            <v>151</v>
          </cell>
          <cell r="CB109">
            <v>0</v>
          </cell>
          <cell r="CC109">
            <v>151</v>
          </cell>
          <cell r="CE109">
            <v>1</v>
          </cell>
          <cell r="CF109">
            <v>0</v>
          </cell>
          <cell r="CG109">
            <v>1</v>
          </cell>
          <cell r="CI109">
            <v>152</v>
          </cell>
          <cell r="CJ109">
            <v>0</v>
          </cell>
          <cell r="CK109">
            <v>152</v>
          </cell>
          <cell r="CM109">
            <v>63</v>
          </cell>
          <cell r="CN109">
            <v>4</v>
          </cell>
          <cell r="CO109">
            <v>67</v>
          </cell>
          <cell r="CQ109">
            <v>4</v>
          </cell>
          <cell r="CR109">
            <v>4</v>
          </cell>
          <cell r="CS109">
            <v>8</v>
          </cell>
          <cell r="CU109">
            <v>67</v>
          </cell>
          <cell r="CV109">
            <v>8</v>
          </cell>
          <cell r="CW109">
            <v>75</v>
          </cell>
          <cell r="CY109">
            <v>-4</v>
          </cell>
          <cell r="CZ109">
            <v>45</v>
          </cell>
          <cell r="DA109">
            <v>41</v>
          </cell>
          <cell r="DC109" t="str">
            <v xml:space="preserve"> 1QA</v>
          </cell>
          <cell r="DD109">
            <v>0</v>
          </cell>
          <cell r="DE109">
            <v>0</v>
          </cell>
          <cell r="DF109">
            <v>0</v>
          </cell>
          <cell r="DH109">
            <v>586</v>
          </cell>
          <cell r="DI109">
            <v>79</v>
          </cell>
          <cell r="DJ109">
            <v>665</v>
          </cell>
          <cell r="DL109">
            <v>2500</v>
          </cell>
          <cell r="DM109">
            <v>1407</v>
          </cell>
          <cell r="DN109">
            <v>3907</v>
          </cell>
          <cell r="DP109">
            <v>117</v>
          </cell>
          <cell r="DQ109">
            <v>151</v>
          </cell>
          <cell r="DR109">
            <v>268</v>
          </cell>
          <cell r="DT109">
            <v>85</v>
          </cell>
          <cell r="DU109">
            <v>55</v>
          </cell>
          <cell r="DV109">
            <v>140</v>
          </cell>
          <cell r="DX109">
            <v>2702</v>
          </cell>
          <cell r="DY109">
            <v>1613</v>
          </cell>
          <cell r="DZ109">
            <v>4315</v>
          </cell>
        </row>
        <row r="110">
          <cell r="A110" t="str">
            <v xml:space="preserve"> 2QE</v>
          </cell>
          <cell r="B110">
            <v>92.34</v>
          </cell>
          <cell r="C110">
            <v>0</v>
          </cell>
          <cell r="D110">
            <v>92.34</v>
          </cell>
          <cell r="F110">
            <v>350.56000000000006</v>
          </cell>
          <cell r="G110">
            <v>449.90000000000003</v>
          </cell>
          <cell r="H110">
            <v>800.46</v>
          </cell>
          <cell r="J110">
            <v>84.53</v>
          </cell>
          <cell r="K110">
            <v>112.27</v>
          </cell>
          <cell r="L110">
            <v>196.8</v>
          </cell>
          <cell r="M110">
            <v>0</v>
          </cell>
          <cell r="N110">
            <v>70.95</v>
          </cell>
          <cell r="O110">
            <v>70.95</v>
          </cell>
          <cell r="Q110">
            <v>0</v>
          </cell>
          <cell r="R110">
            <v>10</v>
          </cell>
          <cell r="S110">
            <v>10</v>
          </cell>
          <cell r="U110">
            <v>527.43000000000006</v>
          </cell>
          <cell r="V110">
            <v>643.12000000000012</v>
          </cell>
          <cell r="W110">
            <v>1170.5500000000002</v>
          </cell>
          <cell r="Y110">
            <v>415.15</v>
          </cell>
          <cell r="Z110">
            <v>115.99999999999999</v>
          </cell>
          <cell r="AA110">
            <v>531.15</v>
          </cell>
          <cell r="AG110">
            <v>6</v>
          </cell>
          <cell r="AH110">
            <v>32.76</v>
          </cell>
          <cell r="AI110">
            <v>38.76</v>
          </cell>
          <cell r="AK110">
            <v>421.15</v>
          </cell>
          <cell r="AL110">
            <v>148.76</v>
          </cell>
          <cell r="AM110">
            <v>569.91</v>
          </cell>
          <cell r="AO110" t="str">
            <v xml:space="preserve"> 2QE</v>
          </cell>
          <cell r="AP110">
            <v>106.05000000000001</v>
          </cell>
          <cell r="AQ110">
            <v>130.81</v>
          </cell>
          <cell r="AR110">
            <v>236.86</v>
          </cell>
          <cell r="AT110">
            <v>165.88</v>
          </cell>
          <cell r="AU110">
            <v>73.599999999999994</v>
          </cell>
          <cell r="AV110">
            <v>239.48</v>
          </cell>
          <cell r="AX110">
            <v>3.6000000000000005</v>
          </cell>
          <cell r="AY110">
            <v>2.1999999999999993</v>
          </cell>
          <cell r="AZ110">
            <v>5.8</v>
          </cell>
          <cell r="BB110">
            <v>29.45</v>
          </cell>
          <cell r="BC110">
            <v>129.19999999999999</v>
          </cell>
          <cell r="BD110">
            <v>158.64999999999998</v>
          </cell>
          <cell r="BF110">
            <v>304.98</v>
          </cell>
          <cell r="BG110">
            <v>335.80999999999995</v>
          </cell>
          <cell r="BH110">
            <v>640.79</v>
          </cell>
          <cell r="BJ110">
            <v>0.94</v>
          </cell>
          <cell r="BK110">
            <v>39.160000000000004</v>
          </cell>
          <cell r="BL110">
            <v>40.1</v>
          </cell>
          <cell r="BN110">
            <v>0</v>
          </cell>
          <cell r="BO110">
            <v>2.6</v>
          </cell>
          <cell r="BP110">
            <v>2.6</v>
          </cell>
          <cell r="BR110">
            <v>0.94</v>
          </cell>
          <cell r="BS110">
            <v>41.760000000000005</v>
          </cell>
          <cell r="BT110">
            <v>42.7</v>
          </cell>
          <cell r="BV110" t="str">
            <v xml:space="preserve"> 2QE</v>
          </cell>
          <cell r="BW110">
            <v>217.8</v>
          </cell>
          <cell r="BX110">
            <v>125.44000000000001</v>
          </cell>
          <cell r="BY110">
            <v>343.24</v>
          </cell>
          <cell r="CA110">
            <v>171.6</v>
          </cell>
          <cell r="CB110">
            <v>1.18</v>
          </cell>
          <cell r="CC110">
            <v>172.78</v>
          </cell>
          <cell r="CE110">
            <v>2</v>
          </cell>
          <cell r="CF110">
            <v>0</v>
          </cell>
          <cell r="CG110">
            <v>2</v>
          </cell>
          <cell r="CI110">
            <v>173.6</v>
          </cell>
          <cell r="CJ110">
            <v>1.18</v>
          </cell>
          <cell r="CK110">
            <v>174.78</v>
          </cell>
          <cell r="CM110">
            <v>60.500000000000007</v>
          </cell>
          <cell r="CN110">
            <v>2.06</v>
          </cell>
          <cell r="CO110">
            <v>62.560000000000009</v>
          </cell>
          <cell r="CQ110">
            <v>3</v>
          </cell>
          <cell r="CR110">
            <v>6</v>
          </cell>
          <cell r="CS110">
            <v>9</v>
          </cell>
          <cell r="CU110">
            <v>63.500000000000007</v>
          </cell>
          <cell r="CV110">
            <v>8.06</v>
          </cell>
          <cell r="CW110">
            <v>71.56</v>
          </cell>
          <cell r="CY110">
            <v>12</v>
          </cell>
          <cell r="CZ110">
            <v>42</v>
          </cell>
          <cell r="DA110">
            <v>54</v>
          </cell>
          <cell r="DC110" t="str">
            <v xml:space="preserve"> 2QE</v>
          </cell>
          <cell r="DD110">
            <v>0</v>
          </cell>
          <cell r="DE110">
            <v>0</v>
          </cell>
          <cell r="DF110">
            <v>0</v>
          </cell>
          <cell r="DH110">
            <v>627</v>
          </cell>
          <cell r="DI110">
            <v>119.69999999999999</v>
          </cell>
          <cell r="DJ110">
            <v>746.37288500000011</v>
          </cell>
          <cell r="DL110">
            <v>2348.4</v>
          </cell>
          <cell r="DM110">
            <v>1465.8300000000002</v>
          </cell>
          <cell r="DN110">
            <v>3814.2300000000005</v>
          </cell>
          <cell r="DP110">
            <v>155.04000000000002</v>
          </cell>
          <cell r="DQ110">
            <v>175.76000000000002</v>
          </cell>
          <cell r="DR110">
            <v>330.80000000000007</v>
          </cell>
          <cell r="DT110">
            <v>83.2</v>
          </cell>
          <cell r="DU110">
            <v>76.960000000000008</v>
          </cell>
          <cell r="DV110">
            <v>160.16000000000003</v>
          </cell>
          <cell r="DX110">
            <v>2586.64</v>
          </cell>
          <cell r="DY110">
            <v>1718.5500000000002</v>
          </cell>
          <cell r="DZ110">
            <v>4305.1900000000005</v>
          </cell>
        </row>
        <row r="111">
          <cell r="A111" t="str">
            <v xml:space="preserve"> 3QE</v>
          </cell>
          <cell r="B111">
            <v>98.75</v>
          </cell>
          <cell r="C111">
            <v>0</v>
          </cell>
          <cell r="D111">
            <v>98.75</v>
          </cell>
          <cell r="F111">
            <v>406.26000000000005</v>
          </cell>
          <cell r="G111">
            <v>477.98999999999995</v>
          </cell>
          <cell r="H111">
            <v>884.25</v>
          </cell>
          <cell r="J111">
            <v>95.68</v>
          </cell>
          <cell r="K111">
            <v>108.12</v>
          </cell>
          <cell r="L111">
            <v>203.8</v>
          </cell>
          <cell r="M111">
            <v>0</v>
          </cell>
          <cell r="N111">
            <v>63.45</v>
          </cell>
          <cell r="O111">
            <v>63.45</v>
          </cell>
          <cell r="Q111">
            <v>1</v>
          </cell>
          <cell r="R111">
            <v>24</v>
          </cell>
          <cell r="S111">
            <v>25</v>
          </cell>
          <cell r="U111">
            <v>601.69000000000005</v>
          </cell>
          <cell r="V111">
            <v>673.56</v>
          </cell>
          <cell r="W111">
            <v>1275.25</v>
          </cell>
          <cell r="Y111">
            <v>451.56</v>
          </cell>
          <cell r="Z111">
            <v>122.72</v>
          </cell>
          <cell r="AA111">
            <v>574.28</v>
          </cell>
          <cell r="AG111">
            <v>6</v>
          </cell>
          <cell r="AH111">
            <v>32.76</v>
          </cell>
          <cell r="AI111">
            <v>38.76</v>
          </cell>
          <cell r="AK111">
            <v>457.56</v>
          </cell>
          <cell r="AL111">
            <v>155.47999999999999</v>
          </cell>
          <cell r="AM111">
            <v>613.04</v>
          </cell>
          <cell r="AO111" t="str">
            <v xml:space="preserve"> 3QE</v>
          </cell>
          <cell r="AP111">
            <v>123.9</v>
          </cell>
          <cell r="AQ111">
            <v>137.55000000000001</v>
          </cell>
          <cell r="AR111">
            <v>261.45000000000005</v>
          </cell>
          <cell r="AT111">
            <v>207.06</v>
          </cell>
          <cell r="AU111">
            <v>63.72</v>
          </cell>
          <cell r="AV111">
            <v>270.77999999999997</v>
          </cell>
          <cell r="AX111">
            <v>4</v>
          </cell>
          <cell r="AY111">
            <v>1</v>
          </cell>
          <cell r="AZ111">
            <v>5</v>
          </cell>
          <cell r="BB111">
            <v>41.8</v>
          </cell>
          <cell r="BC111">
            <v>128.25</v>
          </cell>
          <cell r="BD111">
            <v>170.05</v>
          </cell>
          <cell r="BF111">
            <v>376.76000000000005</v>
          </cell>
          <cell r="BG111">
            <v>330.52</v>
          </cell>
          <cell r="BH111">
            <v>707.28</v>
          </cell>
          <cell r="BJ111">
            <v>1.9</v>
          </cell>
          <cell r="BK111">
            <v>37.800000000000004</v>
          </cell>
          <cell r="BL111">
            <v>39.700000000000003</v>
          </cell>
          <cell r="BN111">
            <v>0</v>
          </cell>
          <cell r="BO111">
            <v>2.8600000000000003</v>
          </cell>
          <cell r="BP111">
            <v>2.8600000000000003</v>
          </cell>
          <cell r="BR111">
            <v>1.9</v>
          </cell>
          <cell r="BS111">
            <v>40.660000000000004</v>
          </cell>
          <cell r="BT111">
            <v>42.56</v>
          </cell>
          <cell r="BV111" t="str">
            <v xml:space="preserve"> 3QE</v>
          </cell>
          <cell r="BW111">
            <v>185.14999999999998</v>
          </cell>
          <cell r="BX111">
            <v>136.4</v>
          </cell>
          <cell r="BY111">
            <v>321.54999999999995</v>
          </cell>
          <cell r="CA111">
            <v>175.45</v>
          </cell>
          <cell r="CB111">
            <v>1.6519999999999999</v>
          </cell>
          <cell r="CC111">
            <v>177.10199999999998</v>
          </cell>
          <cell r="CE111">
            <v>1</v>
          </cell>
          <cell r="CF111">
            <v>0</v>
          </cell>
          <cell r="CG111">
            <v>1</v>
          </cell>
          <cell r="CI111">
            <v>176.45</v>
          </cell>
          <cell r="CJ111">
            <v>1.6519999999999999</v>
          </cell>
          <cell r="CK111">
            <v>178.10199999999998</v>
          </cell>
          <cell r="CM111">
            <v>71.940000000000012</v>
          </cell>
          <cell r="CN111">
            <v>3.09</v>
          </cell>
          <cell r="CO111">
            <v>75.030000000000015</v>
          </cell>
          <cell r="CQ111">
            <v>4</v>
          </cell>
          <cell r="CR111">
            <v>5</v>
          </cell>
          <cell r="CS111">
            <v>9</v>
          </cell>
          <cell r="CU111">
            <v>75.940000000000012</v>
          </cell>
          <cell r="CV111">
            <v>8.09</v>
          </cell>
          <cell r="CW111">
            <v>84.030000000000015</v>
          </cell>
          <cell r="CY111">
            <v>-24</v>
          </cell>
          <cell r="CZ111">
            <v>40.529999999999994</v>
          </cell>
          <cell r="DA111">
            <v>16.529999999999994</v>
          </cell>
          <cell r="DC111" t="str">
            <v xml:space="preserve"> 3QE</v>
          </cell>
          <cell r="DD111">
            <v>35</v>
          </cell>
          <cell r="DE111">
            <v>15</v>
          </cell>
          <cell r="DF111">
            <v>50</v>
          </cell>
          <cell r="DH111">
            <v>630</v>
          </cell>
          <cell r="DI111">
            <v>149.5</v>
          </cell>
          <cell r="DJ111">
            <v>804.50856499999998</v>
          </cell>
          <cell r="DL111">
            <v>2516.4500000000003</v>
          </cell>
          <cell r="DM111">
            <v>1551.3920000000001</v>
          </cell>
          <cell r="DN111">
            <v>4067.8420000000006</v>
          </cell>
          <cell r="DP111">
            <v>205.20000000000002</v>
          </cell>
          <cell r="DQ111">
            <v>162.24</v>
          </cell>
          <cell r="DR111">
            <v>367.44000000000005</v>
          </cell>
          <cell r="DT111">
            <v>76.960000000000008</v>
          </cell>
          <cell r="DU111">
            <v>62.7</v>
          </cell>
          <cell r="DV111">
            <v>139.66000000000003</v>
          </cell>
          <cell r="DX111">
            <v>2798.61</v>
          </cell>
          <cell r="DY111">
            <v>1776.3320000000001</v>
          </cell>
          <cell r="DZ111">
            <v>4574.942</v>
          </cell>
        </row>
        <row r="112">
          <cell r="A112" t="str">
            <v xml:space="preserve"> 4QE</v>
          </cell>
          <cell r="B112">
            <v>95.630000000000024</v>
          </cell>
          <cell r="C112">
            <v>0</v>
          </cell>
          <cell r="D112">
            <v>95.630000000000024</v>
          </cell>
          <cell r="F112">
            <v>404.33</v>
          </cell>
          <cell r="G112">
            <v>508.35999999999996</v>
          </cell>
          <cell r="H112">
            <v>912.68999999999994</v>
          </cell>
          <cell r="J112">
            <v>50.189999999999969</v>
          </cell>
          <cell r="K112">
            <v>113.66000000000003</v>
          </cell>
          <cell r="L112">
            <v>163.85</v>
          </cell>
          <cell r="M112">
            <v>0</v>
          </cell>
          <cell r="N112">
            <v>114.00000000000004</v>
          </cell>
          <cell r="O112">
            <v>114.00000000000004</v>
          </cell>
          <cell r="Q112">
            <v>1</v>
          </cell>
          <cell r="R112">
            <v>-2.7499999999999929</v>
          </cell>
          <cell r="S112">
            <v>-1.7499999999999929</v>
          </cell>
          <cell r="U112">
            <v>551.15</v>
          </cell>
          <cell r="V112">
            <v>733.27</v>
          </cell>
          <cell r="W112">
            <v>1284.42</v>
          </cell>
          <cell r="Y112">
            <v>471.0900000000002</v>
          </cell>
          <cell r="Z112">
            <v>110.28000000000006</v>
          </cell>
          <cell r="AA112">
            <v>581.37000000000023</v>
          </cell>
          <cell r="AG112">
            <v>15</v>
          </cell>
          <cell r="AH112">
            <v>34.480000000000011</v>
          </cell>
          <cell r="AI112">
            <v>49.480000000000011</v>
          </cell>
          <cell r="AK112">
            <v>486.0900000000002</v>
          </cell>
          <cell r="AL112">
            <v>144.76000000000008</v>
          </cell>
          <cell r="AM112">
            <v>630.85000000000025</v>
          </cell>
          <cell r="AO112" t="str">
            <v xml:space="preserve"> 4QE</v>
          </cell>
          <cell r="AP112">
            <v>152.04999999999998</v>
          </cell>
          <cell r="AQ112">
            <v>153.69000000000005</v>
          </cell>
          <cell r="AR112">
            <v>305.74</v>
          </cell>
          <cell r="AT112">
            <v>429.74000000000007</v>
          </cell>
          <cell r="AU112">
            <v>84.600000000000023</v>
          </cell>
          <cell r="AV112">
            <v>514.34000000000015</v>
          </cell>
          <cell r="AX112">
            <v>16.200000000000003</v>
          </cell>
          <cell r="AY112">
            <v>6.5749999999999993</v>
          </cell>
          <cell r="AZ112">
            <v>22.775000000000002</v>
          </cell>
          <cell r="BB112">
            <v>33.349999999999994</v>
          </cell>
          <cell r="BC112">
            <v>130.72499999999997</v>
          </cell>
          <cell r="BD112">
            <v>164.07499999999996</v>
          </cell>
          <cell r="BF112">
            <v>631.34000000000015</v>
          </cell>
          <cell r="BG112">
            <v>375.59000000000003</v>
          </cell>
          <cell r="BH112">
            <v>974.93000000000018</v>
          </cell>
          <cell r="BJ112">
            <v>1.8099999999999996</v>
          </cell>
          <cell r="BK112">
            <v>43.840000000000011</v>
          </cell>
          <cell r="BL112">
            <v>45.650000000000013</v>
          </cell>
          <cell r="BN112">
            <v>0</v>
          </cell>
          <cell r="BO112">
            <v>-12.46</v>
          </cell>
          <cell r="BP112">
            <v>-12.46</v>
          </cell>
          <cell r="BR112">
            <v>1.8099999999999996</v>
          </cell>
          <cell r="BS112">
            <v>31.38000000000001</v>
          </cell>
          <cell r="BT112">
            <v>33.190000000000012</v>
          </cell>
          <cell r="BV112" t="str">
            <v xml:space="preserve"> 4QE</v>
          </cell>
          <cell r="BW112">
            <v>203.32999999999998</v>
          </cell>
          <cell r="BX112">
            <v>167.16</v>
          </cell>
          <cell r="BY112">
            <v>370.49</v>
          </cell>
          <cell r="CA112">
            <v>170.50999999999993</v>
          </cell>
          <cell r="CB112">
            <v>2.3600000000000003</v>
          </cell>
          <cell r="CC112">
            <v>172.86999999999995</v>
          </cell>
          <cell r="CE112">
            <v>2</v>
          </cell>
          <cell r="CF112">
            <v>0</v>
          </cell>
          <cell r="CG112">
            <v>2</v>
          </cell>
          <cell r="CI112">
            <v>172.50999999999993</v>
          </cell>
          <cell r="CJ112">
            <v>2.3600000000000003</v>
          </cell>
          <cell r="CK112">
            <v>174.86999999999995</v>
          </cell>
          <cell r="CM112">
            <v>78.460000000000022</v>
          </cell>
          <cell r="CN112">
            <v>3.2099999999999991</v>
          </cell>
          <cell r="CO112">
            <v>81.670000000000016</v>
          </cell>
          <cell r="CQ112">
            <v>9</v>
          </cell>
          <cell r="CR112">
            <v>10</v>
          </cell>
          <cell r="CS112">
            <v>19</v>
          </cell>
          <cell r="CU112">
            <v>87.460000000000022</v>
          </cell>
          <cell r="CV112">
            <v>13.209999999999999</v>
          </cell>
          <cell r="CW112">
            <v>100.67000000000002</v>
          </cell>
          <cell r="CY112">
            <v>28</v>
          </cell>
          <cell r="CZ112">
            <v>65.25</v>
          </cell>
          <cell r="DA112">
            <v>93.25</v>
          </cell>
          <cell r="DC112" t="str">
            <v xml:space="preserve"> 4QE</v>
          </cell>
          <cell r="DD112">
            <v>5</v>
          </cell>
          <cell r="DE112">
            <v>30</v>
          </cell>
          <cell r="DF112">
            <v>35</v>
          </cell>
          <cell r="DH112">
            <v>698.62885159999996</v>
          </cell>
          <cell r="DI112">
            <v>209.71852840000003</v>
          </cell>
          <cell r="DJ112">
            <v>839.25880500000005</v>
          </cell>
          <cell r="DL112">
            <v>2865.3188516</v>
          </cell>
          <cell r="DM112">
            <v>1772.6985284000002</v>
          </cell>
          <cell r="DN112">
            <v>4638.0173800000002</v>
          </cell>
          <cell r="DP112">
            <v>230.94000000000003</v>
          </cell>
          <cell r="DQ112">
            <v>231.12</v>
          </cell>
          <cell r="DR112">
            <v>462.06000000000006</v>
          </cell>
          <cell r="DT112">
            <v>59.72</v>
          </cell>
          <cell r="DU112">
            <v>77.260000000000005</v>
          </cell>
          <cell r="DV112">
            <v>136.98000000000002</v>
          </cell>
          <cell r="DX112">
            <v>3155.9788515999999</v>
          </cell>
          <cell r="DY112">
            <v>2081.0785284000003</v>
          </cell>
          <cell r="DZ112">
            <v>5237.0573800000002</v>
          </cell>
        </row>
        <row r="114">
          <cell r="A114" t="str">
            <v>Year</v>
          </cell>
          <cell r="B114">
            <v>396.72</v>
          </cell>
          <cell r="C114">
            <v>0</v>
          </cell>
          <cell r="D114">
            <v>396.72</v>
          </cell>
          <cell r="F114">
            <v>1515.15</v>
          </cell>
          <cell r="G114">
            <v>1874.25</v>
          </cell>
          <cell r="H114">
            <v>3389.4</v>
          </cell>
          <cell r="J114">
            <v>320.39999999999998</v>
          </cell>
          <cell r="K114">
            <v>448.05</v>
          </cell>
          <cell r="L114">
            <v>768.45</v>
          </cell>
          <cell r="M114">
            <v>0</v>
          </cell>
          <cell r="N114">
            <v>302.40000000000003</v>
          </cell>
          <cell r="O114">
            <v>302.40000000000003</v>
          </cell>
          <cell r="Q114">
            <v>3</v>
          </cell>
          <cell r="R114">
            <v>52.250000000000007</v>
          </cell>
          <cell r="S114">
            <v>55.250000000000007</v>
          </cell>
          <cell r="U114">
            <v>2235.27</v>
          </cell>
          <cell r="V114">
            <v>2676.9500000000003</v>
          </cell>
          <cell r="W114">
            <v>4912.22</v>
          </cell>
          <cell r="Y114">
            <v>1765.8000000000002</v>
          </cell>
          <cell r="Z114">
            <v>444.00000000000006</v>
          </cell>
          <cell r="AA114">
            <v>2209.8000000000002</v>
          </cell>
          <cell r="AC114">
            <v>0</v>
          </cell>
          <cell r="AD114">
            <v>0</v>
          </cell>
          <cell r="AE114">
            <v>0</v>
          </cell>
          <cell r="AG114">
            <v>30</v>
          </cell>
          <cell r="AH114">
            <v>130</v>
          </cell>
          <cell r="AI114">
            <v>160</v>
          </cell>
          <cell r="AK114">
            <v>1795.8000000000002</v>
          </cell>
          <cell r="AL114">
            <v>574</v>
          </cell>
          <cell r="AM114">
            <v>2369.8000000000002</v>
          </cell>
          <cell r="AO114" t="str">
            <v>Year</v>
          </cell>
          <cell r="AP114">
            <v>504</v>
          </cell>
          <cell r="AQ114">
            <v>547.05000000000007</v>
          </cell>
          <cell r="AR114">
            <v>1051.0500000000002</v>
          </cell>
          <cell r="AT114">
            <v>1129.68</v>
          </cell>
          <cell r="AU114">
            <v>313.92</v>
          </cell>
          <cell r="AV114">
            <v>1443.6000000000001</v>
          </cell>
          <cell r="AX114">
            <v>22.800000000000004</v>
          </cell>
          <cell r="AY114">
            <v>8.7749999999999986</v>
          </cell>
          <cell r="AZ114">
            <v>31.575000000000003</v>
          </cell>
          <cell r="BB114">
            <v>140.6</v>
          </cell>
          <cell r="BC114">
            <v>538.17499999999995</v>
          </cell>
          <cell r="BD114">
            <v>678.77499999999998</v>
          </cell>
          <cell r="BF114">
            <v>1797.08</v>
          </cell>
          <cell r="BG114">
            <v>1407.92</v>
          </cell>
          <cell r="BH114">
            <v>3205</v>
          </cell>
          <cell r="BJ114">
            <v>6.6499999999999995</v>
          </cell>
          <cell r="BK114">
            <v>154.80000000000001</v>
          </cell>
          <cell r="BL114">
            <v>161.45000000000002</v>
          </cell>
          <cell r="BN114">
            <v>0</v>
          </cell>
          <cell r="BO114">
            <v>10</v>
          </cell>
          <cell r="BP114">
            <v>10</v>
          </cell>
          <cell r="BR114">
            <v>6.6499999999999995</v>
          </cell>
          <cell r="BS114">
            <v>164.8</v>
          </cell>
          <cell r="BT114">
            <v>171.45000000000002</v>
          </cell>
          <cell r="BV114" t="str">
            <v>Year</v>
          </cell>
          <cell r="BW114">
            <v>833.28</v>
          </cell>
          <cell r="BX114">
            <v>535</v>
          </cell>
          <cell r="BY114">
            <v>1368.28</v>
          </cell>
          <cell r="CA114">
            <v>668.56</v>
          </cell>
          <cell r="CB114">
            <v>5.1920000000000002</v>
          </cell>
          <cell r="CC114">
            <v>673.75199999999995</v>
          </cell>
          <cell r="CE114">
            <v>6</v>
          </cell>
          <cell r="CF114">
            <v>0</v>
          </cell>
          <cell r="CG114">
            <v>6</v>
          </cell>
          <cell r="CI114">
            <v>674.56</v>
          </cell>
          <cell r="CJ114">
            <v>5.1920000000000002</v>
          </cell>
          <cell r="CK114">
            <v>679.75199999999995</v>
          </cell>
          <cell r="CM114">
            <v>273.90000000000003</v>
          </cell>
          <cell r="CN114">
            <v>12.36</v>
          </cell>
          <cell r="CO114">
            <v>286.26000000000005</v>
          </cell>
          <cell r="CQ114">
            <v>20</v>
          </cell>
          <cell r="CR114">
            <v>25</v>
          </cell>
          <cell r="CS114">
            <v>45</v>
          </cell>
          <cell r="CU114">
            <v>293.90000000000003</v>
          </cell>
          <cell r="CV114">
            <v>37.36</v>
          </cell>
          <cell r="CW114">
            <v>331.26000000000005</v>
          </cell>
          <cell r="CY114">
            <v>12</v>
          </cell>
          <cell r="CZ114">
            <v>192.78</v>
          </cell>
          <cell r="DA114">
            <v>204.78</v>
          </cell>
          <cell r="DC114" t="str">
            <v>Year</v>
          </cell>
          <cell r="DD114">
            <v>40</v>
          </cell>
          <cell r="DE114">
            <v>45</v>
          </cell>
          <cell r="DF114">
            <v>85</v>
          </cell>
          <cell r="DH114">
            <v>2541.6288516</v>
          </cell>
          <cell r="DI114">
            <v>557.91852840000001</v>
          </cell>
          <cell r="DJ114">
            <v>3099.54738</v>
          </cell>
          <cell r="DL114">
            <v>10230.168851599999</v>
          </cell>
          <cell r="DM114">
            <v>6196.9205284</v>
          </cell>
          <cell r="DN114">
            <v>16427.089379999998</v>
          </cell>
          <cell r="DP114">
            <v>708.18000000000006</v>
          </cell>
          <cell r="DQ114">
            <v>720.12</v>
          </cell>
          <cell r="DR114">
            <v>1428.3000000000002</v>
          </cell>
          <cell r="DT114">
            <v>304.88</v>
          </cell>
          <cell r="DU114">
            <v>271.92</v>
          </cell>
          <cell r="DV114">
            <v>576.79999999999995</v>
          </cell>
          <cell r="DX114">
            <v>11243.228851599999</v>
          </cell>
          <cell r="DY114">
            <v>7188.9605283999999</v>
          </cell>
          <cell r="DZ114">
            <v>18432.18938</v>
          </cell>
        </row>
        <row r="117">
          <cell r="A117" t="str">
            <v>2001E/00E</v>
          </cell>
          <cell r="B117">
            <v>-0.2</v>
          </cell>
          <cell r="C117" t="str">
            <v>NM</v>
          </cell>
          <cell r="D117">
            <v>-0.19999999999999996</v>
          </cell>
          <cell r="F117">
            <v>0.09</v>
          </cell>
          <cell r="G117">
            <v>0.11</v>
          </cell>
          <cell r="H117">
            <v>0.10105947955390326</v>
          </cell>
          <cell r="J117">
            <v>-0.5</v>
          </cell>
          <cell r="K117">
            <v>0.03</v>
          </cell>
          <cell r="L117">
            <v>-0.1909798945930119</v>
          </cell>
          <cell r="M117">
            <v>0</v>
          </cell>
          <cell r="N117">
            <v>0.2</v>
          </cell>
          <cell r="O117">
            <v>0.19999999999999996</v>
          </cell>
          <cell r="Q117">
            <v>0</v>
          </cell>
          <cell r="R117">
            <v>0</v>
          </cell>
          <cell r="S117">
            <v>0</v>
          </cell>
          <cell r="U117">
            <v>-4.6160195412634719E-2</v>
          </cell>
          <cell r="V117">
            <v>0.10462989596368999</v>
          </cell>
          <cell r="W117">
            <v>3.6013961101090786E-2</v>
          </cell>
          <cell r="Y117">
            <v>0.08</v>
          </cell>
          <cell r="Z117">
            <v>0.08</v>
          </cell>
          <cell r="AA117">
            <v>8.0000000000000071E-2</v>
          </cell>
          <cell r="AC117" t="str">
            <v xml:space="preserve">  NM</v>
          </cell>
          <cell r="AD117" t="str">
            <v xml:space="preserve">  NM</v>
          </cell>
          <cell r="AE117" t="str">
            <v xml:space="preserve">  NM</v>
          </cell>
          <cell r="AG117">
            <v>0</v>
          </cell>
          <cell r="AH117">
            <v>0.69230769230769229</v>
          </cell>
          <cell r="AI117">
            <v>0.5625</v>
          </cell>
          <cell r="AK117">
            <v>7.866354827931854E-2</v>
          </cell>
          <cell r="AL117">
            <v>0.21867595818815322</v>
          </cell>
          <cell r="AM117">
            <v>0.11257658874166609</v>
          </cell>
          <cell r="AO117" t="str">
            <v>2001E/00E</v>
          </cell>
          <cell r="AP117">
            <v>0.03</v>
          </cell>
          <cell r="AQ117">
            <v>0.02</v>
          </cell>
          <cell r="AR117">
            <v>2.4795204795204695E-2</v>
          </cell>
          <cell r="AT117">
            <v>0.18</v>
          </cell>
          <cell r="AU117">
            <v>0.12</v>
          </cell>
          <cell r="AV117">
            <v>0.16695261845386522</v>
          </cell>
          <cell r="AX117">
            <v>0.02</v>
          </cell>
          <cell r="AY117">
            <v>0</v>
          </cell>
          <cell r="AZ117">
            <v>1.4441805225653193E-2</v>
          </cell>
          <cell r="BB117">
            <v>-0.05</v>
          </cell>
          <cell r="BC117">
            <v>-0.05</v>
          </cell>
          <cell r="BD117">
            <v>-5.0000000000000044E-2</v>
          </cell>
          <cell r="BF117">
            <v>0.11790704921316819</v>
          </cell>
          <cell r="BG117">
            <v>1.5414689755099742E-2</v>
          </cell>
          <cell r="BH117">
            <v>7.2883322932917327E-2</v>
          </cell>
          <cell r="BJ117">
            <v>-0.05</v>
          </cell>
          <cell r="BK117">
            <v>-0.1</v>
          </cell>
          <cell r="BL117">
            <v>-9.7940538866522098E-2</v>
          </cell>
          <cell r="BN117" t="str">
            <v xml:space="preserve">  NM</v>
          </cell>
          <cell r="BO117">
            <v>0</v>
          </cell>
          <cell r="BP117">
            <v>0</v>
          </cell>
          <cell r="BR117">
            <v>-5.0000000000000044E-2</v>
          </cell>
          <cell r="BS117">
            <v>-9.3932038834951381E-2</v>
          </cell>
          <cell r="BT117">
            <v>-9.2228054826479999E-2</v>
          </cell>
          <cell r="BV117" t="str">
            <v>2001E/00E</v>
          </cell>
          <cell r="BW117">
            <v>0.14000000000000001</v>
          </cell>
          <cell r="BX117">
            <v>0.24</v>
          </cell>
          <cell r="BY117">
            <v>0.17910018417283013</v>
          </cell>
          <cell r="CA117">
            <v>0.14000000000000001</v>
          </cell>
          <cell r="CB117">
            <v>0.15</v>
          </cell>
          <cell r="CC117">
            <v>0.14007706099573736</v>
          </cell>
          <cell r="CE117">
            <v>0</v>
          </cell>
          <cell r="CF117" t="str">
            <v xml:space="preserve">  NM</v>
          </cell>
          <cell r="CG117">
            <v>0</v>
          </cell>
          <cell r="CI117">
            <v>0.138754743833017</v>
          </cell>
          <cell r="CJ117">
            <v>0.15000000000000013</v>
          </cell>
          <cell r="CK117">
            <v>0.13884063599665764</v>
          </cell>
          <cell r="CM117">
            <v>0.06</v>
          </cell>
          <cell r="CN117">
            <v>0.03</v>
          </cell>
          <cell r="CO117">
            <v>5.8704674072521446E-2</v>
          </cell>
          <cell r="CQ117">
            <v>0</v>
          </cell>
          <cell r="CR117">
            <v>0</v>
          </cell>
          <cell r="CS117">
            <v>0</v>
          </cell>
          <cell r="CU117">
            <v>5.5916978564137576E-2</v>
          </cell>
          <cell r="CV117">
            <v>9.9250535331907308E-3</v>
          </cell>
          <cell r="CW117">
            <v>5.0729940228219528E-2</v>
          </cell>
          <cell r="CY117">
            <v>0</v>
          </cell>
          <cell r="CZ117">
            <v>0.05</v>
          </cell>
          <cell r="DA117">
            <v>4.7070026369762763E-2</v>
          </cell>
          <cell r="DC117" t="str">
            <v>2001E/00E</v>
          </cell>
          <cell r="DD117">
            <v>9.625</v>
          </cell>
          <cell r="DE117">
            <v>2.8888888888888888</v>
          </cell>
          <cell r="DF117">
            <v>6.0588235294117645</v>
          </cell>
          <cell r="DH117">
            <v>0.29554338661489865</v>
          </cell>
          <cell r="DI117">
            <v>0.47547996808919013</v>
          </cell>
          <cell r="DJ117">
            <v>0.32793197128027129</v>
          </cell>
          <cell r="DL117">
            <v>0.157621308280538</v>
          </cell>
          <cell r="DM117">
            <v>0.15270477162700158</v>
          </cell>
          <cell r="DN117">
            <v>0.15576660436969036</v>
          </cell>
          <cell r="DP117">
            <v>0.12</v>
          </cell>
          <cell r="DQ117">
            <v>0.03</v>
          </cell>
          <cell r="DR117">
            <v>7.4623818525519831E-2</v>
          </cell>
          <cell r="DT117">
            <v>0.03</v>
          </cell>
          <cell r="DU117">
            <v>0.03</v>
          </cell>
          <cell r="DV117">
            <v>3.0000000000000155E-2</v>
          </cell>
          <cell r="DX117">
            <v>0.15179096866618846</v>
          </cell>
          <cell r="DY117">
            <v>0.13577213704597102</v>
          </cell>
          <cell r="DZ117">
            <v>0.1455432709101212</v>
          </cell>
        </row>
        <row r="118">
          <cell r="A118" t="str">
            <v>2002E/01E</v>
          </cell>
          <cell r="B118">
            <v>-0.2</v>
          </cell>
          <cell r="C118" t="str">
            <v>NM</v>
          </cell>
          <cell r="D118">
            <v>-0.19999999999999996</v>
          </cell>
          <cell r="F118">
            <v>0.08</v>
          </cell>
          <cell r="G118">
            <v>0.12</v>
          </cell>
          <cell r="H118">
            <v>0.10229856339787635</v>
          </cell>
          <cell r="J118">
            <v>-0.3</v>
          </cell>
          <cell r="K118">
            <v>0.03</v>
          </cell>
          <cell r="L118">
            <v>-5.5035745220901267E-2</v>
          </cell>
          <cell r="M118">
            <v>0</v>
          </cell>
          <cell r="N118">
            <v>0.15</v>
          </cell>
          <cell r="O118">
            <v>0.15000000000000013</v>
          </cell>
          <cell r="Q118">
            <v>0</v>
          </cell>
          <cell r="R118">
            <v>0</v>
          </cell>
          <cell r="S118">
            <v>0</v>
          </cell>
          <cell r="U118">
            <v>9.6552607195898865E-3</v>
          </cell>
          <cell r="V118">
            <v>0.10751526949762913</v>
          </cell>
          <cell r="W118">
            <v>6.651683583937773E-2</v>
          </cell>
          <cell r="Y118">
            <v>0.06</v>
          </cell>
          <cell r="Z118">
            <v>0.08</v>
          </cell>
          <cell r="AA118">
            <v>6.4018463209340348E-2</v>
          </cell>
          <cell r="AC118" t="str">
            <v xml:space="preserve">  NM</v>
          </cell>
          <cell r="AD118" t="str">
            <v xml:space="preserve">  NM</v>
          </cell>
          <cell r="AE118" t="str">
            <v xml:space="preserve">  NM</v>
          </cell>
          <cell r="AG118">
            <v>0</v>
          </cell>
          <cell r="AH118">
            <v>0</v>
          </cell>
          <cell r="AI118">
            <v>0</v>
          </cell>
          <cell r="AK118">
            <v>5.9070758632652209E-2</v>
          </cell>
          <cell r="AL118">
            <v>5.483989021043012E-2</v>
          </cell>
          <cell r="AM118">
            <v>5.7948254256265042E-2</v>
          </cell>
          <cell r="AO118" t="str">
            <v>2002E/01E</v>
          </cell>
          <cell r="AP118">
            <v>0.02</v>
          </cell>
          <cell r="AQ118">
            <v>0.02</v>
          </cell>
          <cell r="AR118">
            <v>2.0000000000000018E-2</v>
          </cell>
          <cell r="AT118">
            <v>0.14000000000000001</v>
          </cell>
          <cell r="AU118">
            <v>0.1</v>
          </cell>
          <cell r="AV118">
            <v>0.13165172198620345</v>
          </cell>
          <cell r="AX118">
            <v>0.03</v>
          </cell>
          <cell r="AY118">
            <v>0</v>
          </cell>
          <cell r="AZ118">
            <v>2.1781399269457546E-2</v>
          </cell>
          <cell r="BB118">
            <v>-0.05</v>
          </cell>
          <cell r="BC118">
            <v>-0.05</v>
          </cell>
          <cell r="BD118">
            <v>-5.0000000000000044E-2</v>
          </cell>
          <cell r="BF118">
            <v>9.5085973477731178E-2</v>
          </cell>
          <cell r="BG118">
            <v>1.4518199959968614E-2</v>
          </cell>
          <cell r="BH118">
            <v>6.1589255721467673E-2</v>
          </cell>
          <cell r="BJ118">
            <v>-0.05</v>
          </cell>
          <cell r="BK118">
            <v>-0.1</v>
          </cell>
          <cell r="BL118">
            <v>-9.7831087460303778E-2</v>
          </cell>
          <cell r="BN118" t="str">
            <v xml:space="preserve">  NM</v>
          </cell>
          <cell r="BO118">
            <v>0</v>
          </cell>
          <cell r="BP118">
            <v>0</v>
          </cell>
          <cell r="BR118">
            <v>-5.0000000000000044E-2</v>
          </cell>
          <cell r="BS118">
            <v>-9.3302973479774898E-2</v>
          </cell>
          <cell r="BT118">
            <v>-9.1545257409043401E-2</v>
          </cell>
          <cell r="BV118" t="str">
            <v>2002E/01E</v>
          </cell>
          <cell r="BW118">
            <v>0.12</v>
          </cell>
          <cell r="BX118">
            <v>0.15</v>
          </cell>
          <cell r="BY118">
            <v>0.13233590555538477</v>
          </cell>
          <cell r="CA118">
            <v>0.1</v>
          </cell>
          <cell r="CB118">
            <v>0.1</v>
          </cell>
          <cell r="CC118">
            <v>9.9999999999999867E-2</v>
          </cell>
          <cell r="CE118">
            <v>0</v>
          </cell>
          <cell r="CF118" t="str">
            <v xml:space="preserve">  NM</v>
          </cell>
          <cell r="CG118">
            <v>0</v>
          </cell>
          <cell r="CI118">
            <v>9.9218911099585583E-2</v>
          </cell>
          <cell r="CJ118">
            <v>0.10000000000000009</v>
          </cell>
          <cell r="CK118">
            <v>9.9224935579228735E-2</v>
          </cell>
          <cell r="CM118">
            <v>0.03</v>
          </cell>
          <cell r="CN118">
            <v>0.02</v>
          </cell>
          <cell r="CO118">
            <v>2.9579931420607108E-2</v>
          </cell>
          <cell r="CQ118">
            <v>0</v>
          </cell>
          <cell r="CR118">
            <v>0</v>
          </cell>
          <cell r="CS118">
            <v>0</v>
          </cell>
          <cell r="CU118">
            <v>2.8066599212461352E-2</v>
          </cell>
          <cell r="CV118">
            <v>6.7482269127607797E-3</v>
          </cell>
          <cell r="CW118">
            <v>2.575565239576072E-2</v>
          </cell>
          <cell r="CY118">
            <v>0</v>
          </cell>
          <cell r="CZ118">
            <v>0.05</v>
          </cell>
          <cell r="DA118">
            <v>4.7201740517398116E-2</v>
          </cell>
          <cell r="DC118" t="str">
            <v>2002E/01E</v>
          </cell>
          <cell r="DD118">
            <v>2.2117647058823531</v>
          </cell>
          <cell r="DE118">
            <v>0.88571428571428568</v>
          </cell>
          <cell r="DF118">
            <v>1.825</v>
          </cell>
          <cell r="DH118">
            <v>0.17891196463058034</v>
          </cell>
          <cell r="DI118">
            <v>0.17891196463058034</v>
          </cell>
          <cell r="DJ118">
            <v>0.17891196463058034</v>
          </cell>
          <cell r="DL118">
            <v>0.17342020137930003</v>
          </cell>
          <cell r="DM118">
            <v>0.10861692003956191</v>
          </cell>
          <cell r="DN118">
            <v>0.14903871079673925</v>
          </cell>
          <cell r="DP118">
            <v>0.1</v>
          </cell>
          <cell r="DQ118">
            <v>0.03</v>
          </cell>
          <cell r="DR118">
            <v>6.6172941142438435E-2</v>
          </cell>
          <cell r="DT118">
            <v>0.03</v>
          </cell>
          <cell r="DU118">
            <v>0.03</v>
          </cell>
          <cell r="DV118">
            <v>3.0000000000000027E-2</v>
          </cell>
          <cell r="DX118">
            <v>0.16544545122300525</v>
          </cell>
          <cell r="DY118">
            <v>9.8778505340809231E-2</v>
          </cell>
          <cell r="DZ118">
            <v>0.13966565697895916</v>
          </cell>
        </row>
        <row r="119">
          <cell r="A119" t="str">
            <v>2003E/02E</v>
          </cell>
          <cell r="B119">
            <v>-0.3</v>
          </cell>
          <cell r="C119" t="str">
            <v>NM</v>
          </cell>
          <cell r="D119">
            <v>-0.29999999999999993</v>
          </cell>
          <cell r="F119">
            <v>0.08</v>
          </cell>
          <cell r="G119">
            <v>0.1</v>
          </cell>
          <cell r="H119">
            <v>9.1328324210383061E-2</v>
          </cell>
          <cell r="J119">
            <v>-0.2</v>
          </cell>
          <cell r="K119">
            <v>0.03</v>
          </cell>
          <cell r="L119">
            <v>-1.3903392212905707E-2</v>
          </cell>
          <cell r="M119">
            <v>0</v>
          </cell>
          <cell r="N119">
            <v>0.15</v>
          </cell>
          <cell r="O119">
            <v>0.15000000000000013</v>
          </cell>
          <cell r="Q119">
            <v>0</v>
          </cell>
          <cell r="R119">
            <v>0</v>
          </cell>
          <cell r="S119">
            <v>0</v>
          </cell>
          <cell r="U119">
            <v>2.0482663949080715E-2</v>
          </cell>
          <cell r="V119">
            <v>9.4615840901998816E-2</v>
          </cell>
          <cell r="W119">
            <v>6.5213627628823323E-2</v>
          </cell>
          <cell r="Y119">
            <v>0.06</v>
          </cell>
          <cell r="Z119">
            <v>7.0000000000000007E-2</v>
          </cell>
          <cell r="AA119">
            <v>6.203941022461068E-2</v>
          </cell>
          <cell r="AC119" t="str">
            <v xml:space="preserve">  NM</v>
          </cell>
          <cell r="AD119" t="str">
            <v xml:space="preserve">  NM</v>
          </cell>
          <cell r="AE119" t="str">
            <v xml:space="preserve">  NM</v>
          </cell>
          <cell r="AG119">
            <v>0</v>
          </cell>
          <cell r="AH119">
            <v>0</v>
          </cell>
          <cell r="AI119">
            <v>0</v>
          </cell>
          <cell r="AK119">
            <v>5.9122588023724276E-2</v>
          </cell>
          <cell r="AL119">
            <v>4.9129442989227501E-2</v>
          </cell>
          <cell r="AM119">
            <v>5.6479066609405493E-2</v>
          </cell>
          <cell r="AO119" t="str">
            <v>2003E/02E</v>
          </cell>
          <cell r="AP119">
            <v>0.02</v>
          </cell>
          <cell r="AQ119">
            <v>0.02</v>
          </cell>
          <cell r="AR119">
            <v>1.9999999999999796E-2</v>
          </cell>
          <cell r="AT119">
            <v>0.12</v>
          </cell>
          <cell r="AU119">
            <v>0.06</v>
          </cell>
          <cell r="AV119">
            <v>0.10782782860208306</v>
          </cell>
          <cell r="AX119">
            <v>0.03</v>
          </cell>
          <cell r="AY119">
            <v>0</v>
          </cell>
          <cell r="AZ119">
            <v>2.1956595866377659E-2</v>
          </cell>
          <cell r="BB119">
            <v>-0.05</v>
          </cell>
          <cell r="BC119">
            <v>-0.05</v>
          </cell>
          <cell r="BD119">
            <v>-4.9999999999999933E-2</v>
          </cell>
          <cell r="BF119">
            <v>8.5146424485448069E-2</v>
          </cell>
          <cell r="BG119">
            <v>7.103551296316013E-3</v>
          </cell>
          <cell r="BH119">
            <v>5.4138159291942323E-2</v>
          </cell>
          <cell r="BJ119">
            <v>-0.05</v>
          </cell>
          <cell r="BK119">
            <v>-0.1</v>
          </cell>
          <cell r="BL119">
            <v>-9.7716096305168643E-2</v>
          </cell>
          <cell r="BN119" t="str">
            <v xml:space="preserve">  NM</v>
          </cell>
          <cell r="BO119">
            <v>0</v>
          </cell>
          <cell r="BP119">
            <v>0</v>
          </cell>
          <cell r="BR119">
            <v>-4.9999999999999933E-2</v>
          </cell>
          <cell r="BS119">
            <v>-9.2613821018110998E-2</v>
          </cell>
          <cell r="BT119">
            <v>-9.080497419807132E-2</v>
          </cell>
          <cell r="BV119" t="str">
            <v>2003E/02E</v>
          </cell>
          <cell r="BW119">
            <v>0.1</v>
          </cell>
          <cell r="BX119">
            <v>0.1</v>
          </cell>
          <cell r="BY119">
            <v>0.10000000000000009</v>
          </cell>
          <cell r="CA119">
            <v>0.1</v>
          </cell>
          <cell r="CB119">
            <v>0.1</v>
          </cell>
          <cell r="CC119">
            <v>0.10000000000000009</v>
          </cell>
          <cell r="CE119">
            <v>0</v>
          </cell>
          <cell r="CF119" t="str">
            <v xml:space="preserve">  NM</v>
          </cell>
          <cell r="CG119">
            <v>0</v>
          </cell>
          <cell r="CI119">
            <v>9.928941460838514E-2</v>
          </cell>
          <cell r="CJ119">
            <v>0.10000000000000009</v>
          </cell>
          <cell r="CK119">
            <v>9.9294899164234618E-2</v>
          </cell>
          <cell r="CM119">
            <v>0.03</v>
          </cell>
          <cell r="CN119">
            <v>0.01</v>
          </cell>
          <cell r="CO119">
            <v>2.9167680064646317E-2</v>
          </cell>
          <cell r="CQ119">
            <v>0</v>
          </cell>
          <cell r="CR119">
            <v>0</v>
          </cell>
          <cell r="CS119">
            <v>0</v>
          </cell>
          <cell r="CU119">
            <v>2.8119381770578267E-2</v>
          </cell>
          <cell r="CV119">
            <v>3.4185267314170709E-3</v>
          </cell>
          <cell r="CW119">
            <v>2.5491384861611399E-2</v>
          </cell>
          <cell r="CY119">
            <v>0</v>
          </cell>
          <cell r="CZ119">
            <v>0.05</v>
          </cell>
          <cell r="DA119">
            <v>4.7327869717615823E-2</v>
          </cell>
          <cell r="DC119" t="str">
            <v>2003E/02E</v>
          </cell>
          <cell r="DD119">
            <v>0.87820512820512819</v>
          </cell>
          <cell r="DE119">
            <v>0.51515151515151514</v>
          </cell>
          <cell r="DF119">
            <v>0.80752212389380529</v>
          </cell>
          <cell r="DH119">
            <v>0.17661022906047585</v>
          </cell>
          <cell r="DI119">
            <v>0.17661022906047563</v>
          </cell>
          <cell r="DJ119">
            <v>0.17661022906047585</v>
          </cell>
          <cell r="DL119">
            <v>0.1752926682780811</v>
          </cell>
          <cell r="DM119">
            <v>9.760968259004299E-2</v>
          </cell>
          <cell r="DN119">
            <v>0.14709351894622347</v>
          </cell>
          <cell r="DP119">
            <v>0.08</v>
          </cell>
          <cell r="DQ119">
            <v>0.03</v>
          </cell>
          <cell r="DR119">
            <v>5.6657585758518099E-2</v>
          </cell>
          <cell r="DT119">
            <v>0.03</v>
          </cell>
          <cell r="DU119">
            <v>0.03</v>
          </cell>
          <cell r="DV119">
            <v>2.9999999999999787E-2</v>
          </cell>
          <cell r="DX119">
            <v>0.16667006818420305</v>
          </cell>
          <cell r="DY119">
            <v>8.9678370017685083E-2</v>
          </cell>
          <cell r="DZ119">
            <v>0.13796586606812045</v>
          </cell>
        </row>
        <row r="120">
          <cell r="A120" t="str">
            <v>2004E/03E</v>
          </cell>
          <cell r="B120">
            <v>-0.3</v>
          </cell>
          <cell r="C120" t="str">
            <v>NM</v>
          </cell>
          <cell r="D120">
            <v>-0.29999999999999993</v>
          </cell>
          <cell r="F120">
            <v>7.0000000000000007E-2</v>
          </cell>
          <cell r="G120">
            <v>0.08</v>
          </cell>
          <cell r="H120">
            <v>7.5709169438279433E-2</v>
          </cell>
          <cell r="J120">
            <v>-0.1</v>
          </cell>
          <cell r="K120">
            <v>0.03</v>
          </cell>
          <cell r="L120">
            <v>9.8681300635017344E-3</v>
          </cell>
          <cell r="M120">
            <v>0</v>
          </cell>
          <cell r="N120">
            <v>0.1</v>
          </cell>
          <cell r="O120">
            <v>0.10000000000000009</v>
          </cell>
          <cell r="Q120">
            <v>0</v>
          </cell>
          <cell r="R120">
            <v>0</v>
          </cell>
          <cell r="S120">
            <v>0</v>
          </cell>
          <cell r="U120">
            <v>3.302688738151538E-2</v>
          </cell>
          <cell r="V120">
            <v>7.4682692535815942E-2</v>
          </cell>
          <cell r="W120">
            <v>5.8855209304623735E-2</v>
          </cell>
          <cell r="Y120">
            <v>0.05</v>
          </cell>
          <cell r="Z120">
            <v>0.06</v>
          </cell>
          <cell r="AA120">
            <v>5.205469676485186E-2</v>
          </cell>
          <cell r="AC120" t="str">
            <v xml:space="preserve">  NM</v>
          </cell>
          <cell r="AD120" t="str">
            <v xml:space="preserve">  NM</v>
          </cell>
          <cell r="AE120" t="str">
            <v xml:space="preserve">  NM</v>
          </cell>
          <cell r="AG120">
            <v>0</v>
          </cell>
          <cell r="AH120">
            <v>0</v>
          </cell>
          <cell r="AI120">
            <v>0</v>
          </cell>
          <cell r="AK120">
            <v>4.9309639266347238E-2</v>
          </cell>
          <cell r="AL120">
            <v>4.2948673315843733E-2</v>
          </cell>
          <cell r="AM120">
            <v>4.7638656802356349E-2</v>
          </cell>
          <cell r="AO120" t="str">
            <v>2004E/03E</v>
          </cell>
          <cell r="AP120">
            <v>-0.3</v>
          </cell>
          <cell r="AQ120">
            <v>0</v>
          </cell>
          <cell r="AR120">
            <v>-0.14458676960870331</v>
          </cell>
          <cell r="AT120">
            <v>0.12</v>
          </cell>
          <cell r="AU120">
            <v>0.04</v>
          </cell>
          <cell r="AV120">
            <v>0.10447111082465677</v>
          </cell>
          <cell r="AX120">
            <v>0.02</v>
          </cell>
          <cell r="AY120">
            <v>0</v>
          </cell>
          <cell r="AZ120">
            <v>1.4752938193163923E-2</v>
          </cell>
          <cell r="BB120">
            <v>-0.05</v>
          </cell>
          <cell r="BC120">
            <v>-0.05</v>
          </cell>
          <cell r="BD120">
            <v>-4.9999999999999933E-2</v>
          </cell>
          <cell r="BF120">
            <v>1.536400950985084E-2</v>
          </cell>
          <cell r="BG120">
            <v>-4.5682206604708009E-3</v>
          </cell>
          <cell r="BH120">
            <v>7.79782886540481E-3</v>
          </cell>
          <cell r="BJ120">
            <v>-0.05</v>
          </cell>
          <cell r="BK120">
            <v>-0.1</v>
          </cell>
          <cell r="BL120">
            <v>-9.7595315065241772E-2</v>
          </cell>
          <cell r="BN120" t="str">
            <v xml:space="preserve">  NM</v>
          </cell>
          <cell r="BO120">
            <v>0</v>
          </cell>
          <cell r="BP120">
            <v>0</v>
          </cell>
          <cell r="BR120">
            <v>-4.9999999999999933E-2</v>
          </cell>
          <cell r="BS120">
            <v>-9.1859938851860612E-2</v>
          </cell>
          <cell r="BT120">
            <v>-9.0003346927349126E-2</v>
          </cell>
          <cell r="BV120" t="str">
            <v>2004E/03E</v>
          </cell>
          <cell r="BW120">
            <v>0.1</v>
          </cell>
          <cell r="BX120">
            <v>0.08</v>
          </cell>
          <cell r="BY120">
            <v>9.1647772055922783E-2</v>
          </cell>
          <cell r="CA120">
            <v>0.1</v>
          </cell>
          <cell r="CB120">
            <v>0.1</v>
          </cell>
          <cell r="CC120">
            <v>0.10000000000000009</v>
          </cell>
          <cell r="CE120">
            <v>0</v>
          </cell>
          <cell r="CF120" t="str">
            <v xml:space="preserve">  NM</v>
          </cell>
          <cell r="CG120">
            <v>0</v>
          </cell>
          <cell r="CI120">
            <v>9.9353595711764386E-2</v>
          </cell>
          <cell r="CJ120">
            <v>0.10000000000000009</v>
          </cell>
          <cell r="CK120">
            <v>9.9358588094694555E-2</v>
          </cell>
          <cell r="CM120">
            <v>0</v>
          </cell>
          <cell r="CN120">
            <v>0</v>
          </cell>
          <cell r="CO120">
            <v>0</v>
          </cell>
          <cell r="CQ120">
            <v>0</v>
          </cell>
          <cell r="CR120">
            <v>0</v>
          </cell>
          <cell r="CS120">
            <v>0</v>
          </cell>
          <cell r="CU120">
            <v>0</v>
          </cell>
          <cell r="CV120">
            <v>0</v>
          </cell>
          <cell r="CW120">
            <v>0</v>
          </cell>
          <cell r="CY120">
            <v>0</v>
          </cell>
          <cell r="CZ120">
            <v>0.05</v>
          </cell>
          <cell r="DA120">
            <v>4.7448621048244988E-2</v>
          </cell>
          <cell r="DC120" t="str">
            <v>2004E/03E</v>
          </cell>
          <cell r="DD120">
            <v>0.53488542174549003</v>
          </cell>
          <cell r="DE120">
            <v>0.6</v>
          </cell>
          <cell r="DF120">
            <v>0.54551203590371278</v>
          </cell>
          <cell r="DH120">
            <v>-2.6458629046233084E-2</v>
          </cell>
          <cell r="DI120">
            <v>-2.6458629046232862E-2</v>
          </cell>
          <cell r="DJ120">
            <v>-2.6458629046232973E-2</v>
          </cell>
          <cell r="DL120">
            <v>0.1026062119048472</v>
          </cell>
          <cell r="DM120">
            <v>7.2689154902678688E-2</v>
          </cell>
          <cell r="DN120">
            <v>9.221471599966824E-2</v>
          </cell>
          <cell r="DP120">
            <v>7.0000000000000007E-2</v>
          </cell>
          <cell r="DQ120">
            <v>0.03</v>
          </cell>
          <cell r="DR120">
            <v>5.1797178580633492E-2</v>
          </cell>
          <cell r="DT120">
            <v>0.03</v>
          </cell>
          <cell r="DU120">
            <v>0.03</v>
          </cell>
          <cell r="DV120">
            <v>3.0000000000000044E-2</v>
          </cell>
          <cell r="DX120">
            <v>9.9487542864871159E-2</v>
          </cell>
          <cell r="DY120">
            <v>6.7955543303482635E-2</v>
          </cell>
          <cell r="DZ120">
            <v>8.8230555271552991E-2</v>
          </cell>
        </row>
        <row r="121">
          <cell r="A121" t="str">
            <v>2005E/04E</v>
          </cell>
          <cell r="B121">
            <v>-0.3</v>
          </cell>
          <cell r="C121" t="str">
            <v>NM</v>
          </cell>
          <cell r="D121">
            <v>-0.30000000000000004</v>
          </cell>
          <cell r="F121">
            <v>0.06</v>
          </cell>
          <cell r="G121">
            <v>0.06</v>
          </cell>
          <cell r="H121">
            <v>6.0000000000000053E-2</v>
          </cell>
          <cell r="J121">
            <v>-0.1</v>
          </cell>
          <cell r="K121">
            <v>0.03</v>
          </cell>
          <cell r="L121">
            <v>1.2058367420992422E-2</v>
          </cell>
          <cell r="M121">
            <v>0</v>
          </cell>
          <cell r="N121">
            <v>0.08</v>
          </cell>
          <cell r="O121">
            <v>8.0000000000000071E-2</v>
          </cell>
          <cell r="Q121">
            <v>0</v>
          </cell>
          <cell r="R121">
            <v>0</v>
          </cell>
          <cell r="S121">
            <v>0</v>
          </cell>
          <cell r="U121">
            <v>3.449164456979914E-2</v>
          </cell>
          <cell r="V121">
            <v>5.7999889775107283E-2</v>
          </cell>
          <cell r="W121">
            <v>4.9285608201385056E-2</v>
          </cell>
          <cell r="Y121">
            <v>0.05</v>
          </cell>
          <cell r="Z121">
            <v>0.05</v>
          </cell>
          <cell r="AA121">
            <v>4.9999999999999822E-2</v>
          </cell>
          <cell r="AC121" t="str">
            <v xml:space="preserve">  NM</v>
          </cell>
          <cell r="AD121" t="str">
            <v xml:space="preserve">  NM</v>
          </cell>
          <cell r="AE121" t="str">
            <v xml:space="preserve">  NM</v>
          </cell>
          <cell r="AG121">
            <v>0</v>
          </cell>
          <cell r="AH121">
            <v>0</v>
          </cell>
          <cell r="AI121">
            <v>0</v>
          </cell>
          <cell r="AK121">
            <v>4.9342081014203121E-2</v>
          </cell>
          <cell r="AL121">
            <v>3.6375706430223698E-2</v>
          </cell>
          <cell r="AM121">
            <v>4.5951151159111969E-2</v>
          </cell>
          <cell r="AO121" t="str">
            <v>2005E/04E</v>
          </cell>
          <cell r="AP121">
            <v>-0.25</v>
          </cell>
          <cell r="AQ121">
            <v>0</v>
          </cell>
          <cell r="AR121">
            <v>-9.8598290598290617E-2</v>
          </cell>
          <cell r="AT121">
            <v>0.1</v>
          </cell>
          <cell r="AU121">
            <v>0.04</v>
          </cell>
          <cell r="AV121">
            <v>8.9033182092265184E-2</v>
          </cell>
          <cell r="AX121">
            <v>0.02</v>
          </cell>
          <cell r="AY121">
            <v>0</v>
          </cell>
          <cell r="AZ121">
            <v>1.4829222356153915E-2</v>
          </cell>
          <cell r="BB121">
            <v>-0.05</v>
          </cell>
          <cell r="BC121">
            <v>-0.05</v>
          </cell>
          <cell r="BD121">
            <v>-4.9999999999999933E-2</v>
          </cell>
          <cell r="BF121">
            <v>3.7494117697708829E-2</v>
          </cell>
          <cell r="BG121">
            <v>-3.3447138376391239E-3</v>
          </cell>
          <cell r="BH121">
            <v>2.2182107726498979E-2</v>
          </cell>
          <cell r="BJ121">
            <v>-0.05</v>
          </cell>
          <cell r="BK121">
            <v>-0.1</v>
          </cell>
          <cell r="BL121">
            <v>-9.7468485341268618E-2</v>
          </cell>
          <cell r="BN121" t="str">
            <v xml:space="preserve">  NM</v>
          </cell>
          <cell r="BO121">
            <v>0</v>
          </cell>
          <cell r="BP121">
            <v>0</v>
          </cell>
          <cell r="BR121">
            <v>-5.0000000000000044E-2</v>
          </cell>
          <cell r="BS121">
            <v>-9.1036557579182165E-2</v>
          </cell>
          <cell r="BT121">
            <v>-8.9136474458674897E-2</v>
          </cell>
          <cell r="BV121" t="str">
            <v>2005E/04E</v>
          </cell>
          <cell r="BW121">
            <v>0.08</v>
          </cell>
          <cell r="BX121">
            <v>7.0000000000000007E-2</v>
          </cell>
          <cell r="BY121">
            <v>7.5868444744491725E-2</v>
          </cell>
          <cell r="CA121">
            <v>0.08</v>
          </cell>
          <cell r="CB121">
            <v>0.08</v>
          </cell>
          <cell r="CC121">
            <v>8.0000000000000071E-2</v>
          </cell>
          <cell r="CE121">
            <v>0</v>
          </cell>
          <cell r="CF121" t="str">
            <v xml:space="preserve">  NM</v>
          </cell>
          <cell r="CG121">
            <v>0</v>
          </cell>
          <cell r="CI121">
            <v>7.9529611371077058E-2</v>
          </cell>
          <cell r="CJ121">
            <v>8.0000000000000071E-2</v>
          </cell>
          <cell r="CK121">
            <v>7.9533246449519757E-2</v>
          </cell>
          <cell r="CM121">
            <v>0</v>
          </cell>
          <cell r="CN121">
            <v>0</v>
          </cell>
          <cell r="CO121">
            <v>0</v>
          </cell>
          <cell r="CQ121">
            <v>0</v>
          </cell>
          <cell r="CR121">
            <v>0</v>
          </cell>
          <cell r="CS121">
            <v>0</v>
          </cell>
          <cell r="CU121">
            <v>0</v>
          </cell>
          <cell r="CV121">
            <v>0</v>
          </cell>
          <cell r="CW121">
            <v>0</v>
          </cell>
          <cell r="CY121">
            <v>0</v>
          </cell>
          <cell r="CZ121">
            <v>0.05</v>
          </cell>
          <cell r="DA121">
            <v>4.7564196562498884E-2</v>
          </cell>
          <cell r="DC121" t="str">
            <v>2005E/04E</v>
          </cell>
          <cell r="DD121">
            <v>0.36048267975413362</v>
          </cell>
          <cell r="DE121">
            <v>0.25</v>
          </cell>
          <cell r="DF121">
            <v>0.34181636990008057</v>
          </cell>
          <cell r="DH121">
            <v>0.10570604507868819</v>
          </cell>
          <cell r="DI121">
            <v>0.10570604507868797</v>
          </cell>
          <cell r="DJ121">
            <v>0.10570604507868797</v>
          </cell>
          <cell r="DL121">
            <v>0.13072326607649076</v>
          </cell>
          <cell r="DM121">
            <v>6.7686532523902887E-2</v>
          </cell>
          <cell r="DN121">
            <v>0.10921928997423525</v>
          </cell>
          <cell r="DP121">
            <v>0.06</v>
          </cell>
          <cell r="DQ121">
            <v>0.03</v>
          </cell>
          <cell r="DR121">
            <v>4.6630806934245393E-2</v>
          </cell>
          <cell r="DT121">
            <v>0.03</v>
          </cell>
          <cell r="DU121">
            <v>0.03</v>
          </cell>
          <cell r="DV121">
            <v>3.000000000000011E-2</v>
          </cell>
          <cell r="DX121">
            <v>0.1252547275801561</v>
          </cell>
          <cell r="DY121">
            <v>6.3656159029472859E-2</v>
          </cell>
          <cell r="DZ121">
            <v>0.10367362872603003</v>
          </cell>
        </row>
        <row r="123">
          <cell r="A123" t="str">
            <v>2001E</v>
          </cell>
          <cell r="B123">
            <v>317.37600000000003</v>
          </cell>
          <cell r="C123">
            <v>0</v>
          </cell>
          <cell r="D123">
            <v>317.37600000000003</v>
          </cell>
          <cell r="F123">
            <v>1651.5135</v>
          </cell>
          <cell r="G123">
            <v>2080.4175</v>
          </cell>
          <cell r="H123">
            <v>3731.931</v>
          </cell>
          <cell r="J123">
            <v>160.19999999999999</v>
          </cell>
          <cell r="K123">
            <v>461.49150000000003</v>
          </cell>
          <cell r="L123">
            <v>621.69150000000002</v>
          </cell>
          <cell r="M123">
            <v>0</v>
          </cell>
          <cell r="N123">
            <v>362.88000000000005</v>
          </cell>
          <cell r="O123">
            <v>362.88000000000005</v>
          </cell>
          <cell r="Q123">
            <v>3</v>
          </cell>
          <cell r="R123">
            <v>52.250000000000007</v>
          </cell>
          <cell r="S123">
            <v>55.250000000000007</v>
          </cell>
          <cell r="U123">
            <v>2132.0895</v>
          </cell>
          <cell r="V123">
            <v>2957.0390000000002</v>
          </cell>
          <cell r="W123">
            <v>5089.1285000000007</v>
          </cell>
          <cell r="Y123">
            <v>1907.0640000000003</v>
          </cell>
          <cell r="Z123">
            <v>479.52000000000004</v>
          </cell>
          <cell r="AA123">
            <v>2386.5840000000003</v>
          </cell>
          <cell r="AC123">
            <v>0</v>
          </cell>
          <cell r="AD123">
            <v>0</v>
          </cell>
          <cell r="AE123">
            <v>0</v>
          </cell>
          <cell r="AG123">
            <v>30</v>
          </cell>
          <cell r="AH123">
            <v>220</v>
          </cell>
          <cell r="AI123">
            <v>250</v>
          </cell>
          <cell r="AK123">
            <v>1937.0640000000003</v>
          </cell>
          <cell r="AL123">
            <v>699.52</v>
          </cell>
          <cell r="AM123">
            <v>2636.5840000000003</v>
          </cell>
          <cell r="AO123" t="str">
            <v>2001E</v>
          </cell>
          <cell r="AP123">
            <v>519.12</v>
          </cell>
          <cell r="AQ123">
            <v>557.9910000000001</v>
          </cell>
          <cell r="AR123">
            <v>1077.1110000000001</v>
          </cell>
          <cell r="AT123">
            <v>1333.0224000000001</v>
          </cell>
          <cell r="AU123">
            <v>351.59040000000005</v>
          </cell>
          <cell r="AV123">
            <v>1684.6128000000001</v>
          </cell>
          <cell r="AX123">
            <v>23.256000000000004</v>
          </cell>
          <cell r="AY123">
            <v>8.7749999999999986</v>
          </cell>
          <cell r="AZ123">
            <v>32.031000000000006</v>
          </cell>
          <cell r="BB123">
            <v>133.57</v>
          </cell>
          <cell r="BC123">
            <v>511.26624999999996</v>
          </cell>
          <cell r="BD123">
            <v>644.83624999999995</v>
          </cell>
          <cell r="BF123">
            <v>2008.9684000000002</v>
          </cell>
          <cell r="BG123">
            <v>1429.62265</v>
          </cell>
          <cell r="BH123">
            <v>3438.59105</v>
          </cell>
          <cell r="BJ123">
            <v>6.317499999999999</v>
          </cell>
          <cell r="BK123">
            <v>139.32000000000002</v>
          </cell>
          <cell r="BL123">
            <v>145.63750000000002</v>
          </cell>
          <cell r="BN123">
            <v>0</v>
          </cell>
          <cell r="BO123">
            <v>10</v>
          </cell>
          <cell r="BP123">
            <v>10</v>
          </cell>
          <cell r="BR123">
            <v>6.317499999999999</v>
          </cell>
          <cell r="BS123">
            <v>149.32000000000002</v>
          </cell>
          <cell r="BT123">
            <v>155.63750000000002</v>
          </cell>
          <cell r="BV123" t="str">
            <v>2001E</v>
          </cell>
          <cell r="BW123">
            <v>949.93920000000003</v>
          </cell>
          <cell r="BX123">
            <v>663.4</v>
          </cell>
          <cell r="BY123">
            <v>1613.3391999999999</v>
          </cell>
          <cell r="CA123">
            <v>762.15839999999992</v>
          </cell>
          <cell r="CB123">
            <v>5.9708000000000006</v>
          </cell>
          <cell r="CC123">
            <v>768.12919999999997</v>
          </cell>
          <cell r="CE123">
            <v>6</v>
          </cell>
          <cell r="CF123">
            <v>0</v>
          </cell>
          <cell r="CG123">
            <v>6</v>
          </cell>
          <cell r="CI123">
            <v>768.15839999999992</v>
          </cell>
          <cell r="CJ123">
            <v>5.9708000000000006</v>
          </cell>
          <cell r="CK123">
            <v>774.12919999999997</v>
          </cell>
          <cell r="CM123">
            <v>290.33400000000006</v>
          </cell>
          <cell r="CN123">
            <v>12.730799999999999</v>
          </cell>
          <cell r="CO123">
            <v>303.06480000000005</v>
          </cell>
          <cell r="CQ123">
            <v>20</v>
          </cell>
          <cell r="CR123">
            <v>25</v>
          </cell>
          <cell r="CS123">
            <v>45</v>
          </cell>
          <cell r="CU123">
            <v>310.33400000000006</v>
          </cell>
          <cell r="CV123">
            <v>37.730800000000002</v>
          </cell>
          <cell r="CW123">
            <v>348.06480000000005</v>
          </cell>
          <cell r="CY123">
            <v>12</v>
          </cell>
          <cell r="CZ123">
            <v>202.41900000000001</v>
          </cell>
          <cell r="DA123">
            <v>214.41900000000001</v>
          </cell>
          <cell r="DC123" t="str">
            <v>2001E</v>
          </cell>
          <cell r="DD123">
            <v>425</v>
          </cell>
          <cell r="DE123">
            <v>175</v>
          </cell>
          <cell r="DF123">
            <v>600</v>
          </cell>
          <cell r="DH123">
            <v>3292.7904499199999</v>
          </cell>
          <cell r="DI123">
            <v>823.19761247999998</v>
          </cell>
          <cell r="DJ123">
            <v>4115.9880623999998</v>
          </cell>
          <cell r="DL123">
            <v>11842.66144992</v>
          </cell>
          <cell r="DM123">
            <v>7143.2198624800003</v>
          </cell>
          <cell r="DN123">
            <v>18985.881312400001</v>
          </cell>
          <cell r="DP123">
            <v>793.16160000000002</v>
          </cell>
          <cell r="DQ123">
            <v>741.72360000000003</v>
          </cell>
          <cell r="DR123">
            <v>1534.8852000000002</v>
          </cell>
          <cell r="DT123">
            <v>314.02639999999997</v>
          </cell>
          <cell r="DU123">
            <v>280.07760000000002</v>
          </cell>
          <cell r="DV123">
            <v>594.10400000000004</v>
          </cell>
          <cell r="DX123">
            <v>12949.849449920001</v>
          </cell>
          <cell r="DY123">
            <v>8165.0210624800002</v>
          </cell>
          <cell r="DZ123">
            <v>21114.870512400001</v>
          </cell>
        </row>
        <row r="124">
          <cell r="A124" t="str">
            <v>2002E</v>
          </cell>
          <cell r="B124">
            <v>253.90080000000003</v>
          </cell>
          <cell r="C124">
            <v>0</v>
          </cell>
          <cell r="D124">
            <v>253.90080000000003</v>
          </cell>
          <cell r="F124">
            <v>1783.6345799999999</v>
          </cell>
          <cell r="G124">
            <v>2330.0675999999999</v>
          </cell>
          <cell r="H124">
            <v>4113.7021800000002</v>
          </cell>
          <cell r="J124">
            <v>112.13999999999999</v>
          </cell>
          <cell r="K124">
            <v>475.33624500000002</v>
          </cell>
          <cell r="L124">
            <v>587.47624500000006</v>
          </cell>
          <cell r="M124">
            <v>0</v>
          </cell>
          <cell r="N124">
            <v>417.31200000000007</v>
          </cell>
          <cell r="O124">
            <v>417.31200000000007</v>
          </cell>
          <cell r="Q124">
            <v>3</v>
          </cell>
          <cell r="R124">
            <v>52.250000000000007</v>
          </cell>
          <cell r="S124">
            <v>55.250000000000007</v>
          </cell>
          <cell r="U124">
            <v>2152.6753800000001</v>
          </cell>
          <cell r="V124">
            <v>3274.9658449999997</v>
          </cell>
          <cell r="W124">
            <v>5427.6412249999994</v>
          </cell>
          <cell r="Y124">
            <v>2021.4878400000002</v>
          </cell>
          <cell r="Z124">
            <v>517.88160000000005</v>
          </cell>
          <cell r="AA124">
            <v>2539.3694400000004</v>
          </cell>
          <cell r="AC124">
            <v>0</v>
          </cell>
          <cell r="AD124">
            <v>0</v>
          </cell>
          <cell r="AE124">
            <v>0</v>
          </cell>
          <cell r="AG124">
            <v>30</v>
          </cell>
          <cell r="AH124">
            <v>220</v>
          </cell>
          <cell r="AI124">
            <v>250</v>
          </cell>
          <cell r="AK124">
            <v>2051.4878400000002</v>
          </cell>
          <cell r="AL124">
            <v>737.88160000000005</v>
          </cell>
          <cell r="AM124">
            <v>2789.3694400000004</v>
          </cell>
          <cell r="AO124" t="str">
            <v>2002E</v>
          </cell>
          <cell r="AP124">
            <v>529.50239999999997</v>
          </cell>
          <cell r="AQ124">
            <v>569.15082000000007</v>
          </cell>
          <cell r="AR124">
            <v>1098.6532200000001</v>
          </cell>
          <cell r="AT124">
            <v>1519.645536</v>
          </cell>
          <cell r="AU124">
            <v>386.74944000000005</v>
          </cell>
          <cell r="AV124">
            <v>1906.394976</v>
          </cell>
          <cell r="AX124">
            <v>23.953680000000006</v>
          </cell>
          <cell r="AY124">
            <v>8.7749999999999986</v>
          </cell>
          <cell r="AZ124">
            <v>32.728680000000004</v>
          </cell>
          <cell r="BB124">
            <v>126.89149999999999</v>
          </cell>
          <cell r="BC124">
            <v>485.70293749999996</v>
          </cell>
          <cell r="BD124">
            <v>612.59443749999991</v>
          </cell>
          <cell r="BF124">
            <v>2199.9931160000001</v>
          </cell>
          <cell r="BG124">
            <v>1450.3781975000002</v>
          </cell>
          <cell r="BH124">
            <v>3650.3713135000003</v>
          </cell>
          <cell r="BJ124">
            <v>6.0016249999999989</v>
          </cell>
          <cell r="BK124">
            <v>125.38800000000002</v>
          </cell>
          <cell r="BL124">
            <v>131.38962500000002</v>
          </cell>
          <cell r="BN124">
            <v>0</v>
          </cell>
          <cell r="BO124">
            <v>10</v>
          </cell>
          <cell r="BP124">
            <v>10</v>
          </cell>
          <cell r="BR124">
            <v>6.0016249999999989</v>
          </cell>
          <cell r="BS124">
            <v>135.38800000000003</v>
          </cell>
          <cell r="BT124">
            <v>141.38962500000002</v>
          </cell>
          <cell r="BV124" t="str">
            <v>2002E</v>
          </cell>
          <cell r="BW124">
            <v>1063.931904</v>
          </cell>
          <cell r="BX124">
            <v>762.91</v>
          </cell>
          <cell r="BY124">
            <v>1826.8419039999999</v>
          </cell>
          <cell r="CA124">
            <v>838.37423999999987</v>
          </cell>
          <cell r="CB124">
            <v>6.5678800000000006</v>
          </cell>
          <cell r="CC124">
            <v>844.94211999999982</v>
          </cell>
          <cell r="CE124">
            <v>6</v>
          </cell>
          <cell r="CF124">
            <v>0</v>
          </cell>
          <cell r="CG124">
            <v>6</v>
          </cell>
          <cell r="CI124">
            <v>844.37423999999987</v>
          </cell>
          <cell r="CJ124">
            <v>6.5678800000000006</v>
          </cell>
          <cell r="CK124">
            <v>850.94211999999982</v>
          </cell>
          <cell r="CM124">
            <v>299.04402000000005</v>
          </cell>
          <cell r="CN124">
            <v>12.985415999999999</v>
          </cell>
          <cell r="CO124">
            <v>312.02943600000003</v>
          </cell>
          <cell r="CQ124">
            <v>20</v>
          </cell>
          <cell r="CR124">
            <v>25</v>
          </cell>
          <cell r="CS124">
            <v>45</v>
          </cell>
          <cell r="CU124">
            <v>319.04402000000005</v>
          </cell>
          <cell r="CV124">
            <v>37.985416000000001</v>
          </cell>
          <cell r="CW124">
            <v>357.02943600000003</v>
          </cell>
          <cell r="CY124">
            <v>12</v>
          </cell>
          <cell r="CZ124">
            <v>212.53995</v>
          </cell>
          <cell r="DA124">
            <v>224.53995</v>
          </cell>
          <cell r="DC124" t="str">
            <v>2002E</v>
          </cell>
          <cell r="DD124">
            <v>1365</v>
          </cell>
          <cell r="DE124">
            <v>330</v>
          </cell>
          <cell r="DF124">
            <v>1695</v>
          </cell>
          <cell r="DH124">
            <v>3881.9100584319995</v>
          </cell>
          <cell r="DI124">
            <v>970.47751460799998</v>
          </cell>
          <cell r="DJ124">
            <v>4852.3875730399996</v>
          </cell>
          <cell r="DL124">
            <v>13896.418183432001</v>
          </cell>
          <cell r="DM124">
            <v>7919.0944031080007</v>
          </cell>
          <cell r="DN124">
            <v>21815.51258654</v>
          </cell>
          <cell r="DP124">
            <v>872.47775999999999</v>
          </cell>
          <cell r="DQ124">
            <v>763.97530800000004</v>
          </cell>
          <cell r="DR124">
            <v>1636.453068</v>
          </cell>
          <cell r="DT124">
            <v>323.44719199999997</v>
          </cell>
          <cell r="DU124">
            <v>288.47992800000003</v>
          </cell>
          <cell r="DV124">
            <v>611.92712000000006</v>
          </cell>
          <cell r="DX124">
            <v>15092.343135432</v>
          </cell>
          <cell r="DY124">
            <v>8971.5496391080014</v>
          </cell>
          <cell r="DZ124">
            <v>24063.89277454</v>
          </cell>
        </row>
        <row r="125">
          <cell r="A125" t="str">
            <v>2003E</v>
          </cell>
          <cell r="B125">
            <v>177.73056000000003</v>
          </cell>
          <cell r="C125">
            <v>0</v>
          </cell>
          <cell r="D125">
            <v>177.73056000000003</v>
          </cell>
          <cell r="F125">
            <v>1926.3253463999999</v>
          </cell>
          <cell r="G125">
            <v>2563.0743599999996</v>
          </cell>
          <cell r="H125">
            <v>4489.3997063999996</v>
          </cell>
          <cell r="J125">
            <v>89.711999999999989</v>
          </cell>
          <cell r="K125">
            <v>489.59633235000001</v>
          </cell>
          <cell r="L125">
            <v>579.30833235</v>
          </cell>
          <cell r="M125">
            <v>0</v>
          </cell>
          <cell r="N125">
            <v>479.9088000000001</v>
          </cell>
          <cell r="O125">
            <v>479.9088000000001</v>
          </cell>
          <cell r="Q125">
            <v>3</v>
          </cell>
          <cell r="R125">
            <v>52.250000000000007</v>
          </cell>
          <cell r="S125">
            <v>55.250000000000007</v>
          </cell>
          <cell r="U125">
            <v>2196.7679063999999</v>
          </cell>
          <cell r="V125">
            <v>3584.8294923499998</v>
          </cell>
          <cell r="W125">
            <v>5781.5973987500001</v>
          </cell>
          <cell r="Y125">
            <v>2142.7771104000003</v>
          </cell>
          <cell r="Z125">
            <v>554.13331200000005</v>
          </cell>
          <cell r="AA125">
            <v>2696.9104224000002</v>
          </cell>
          <cell r="AC125">
            <v>0</v>
          </cell>
          <cell r="AD125">
            <v>0</v>
          </cell>
          <cell r="AE125">
            <v>0</v>
          </cell>
          <cell r="AG125">
            <v>30</v>
          </cell>
          <cell r="AH125">
            <v>220</v>
          </cell>
          <cell r="AI125">
            <v>250</v>
          </cell>
          <cell r="AK125">
            <v>2172.7771104000003</v>
          </cell>
          <cell r="AL125">
            <v>774.13331200000005</v>
          </cell>
          <cell r="AM125">
            <v>2946.9104224000002</v>
          </cell>
          <cell r="AO125" t="str">
            <v>2003E</v>
          </cell>
          <cell r="AP125">
            <v>540.09244799999999</v>
          </cell>
          <cell r="AQ125">
            <v>580.53383640000004</v>
          </cell>
          <cell r="AR125">
            <v>1120.6262844</v>
          </cell>
          <cell r="AT125">
            <v>1702.00300032</v>
          </cell>
          <cell r="AU125">
            <v>409.95440640000004</v>
          </cell>
          <cell r="AV125">
            <v>2111.9574067200001</v>
          </cell>
          <cell r="AX125">
            <v>24.672290400000005</v>
          </cell>
          <cell r="AY125">
            <v>8.7749999999999986</v>
          </cell>
          <cell r="AZ125">
            <v>33.4472904</v>
          </cell>
          <cell r="BB125">
            <v>120.54692499999999</v>
          </cell>
          <cell r="BC125">
            <v>461.41779062499995</v>
          </cell>
          <cell r="BD125">
            <v>581.96471562499994</v>
          </cell>
          <cell r="BF125">
            <v>2387.3146637199998</v>
          </cell>
          <cell r="BG125">
            <v>1460.6810334249999</v>
          </cell>
          <cell r="BH125">
            <v>3847.9956971449997</v>
          </cell>
          <cell r="BJ125">
            <v>5.701543749999999</v>
          </cell>
          <cell r="BK125">
            <v>112.84920000000002</v>
          </cell>
          <cell r="BL125">
            <v>118.55074375000002</v>
          </cell>
          <cell r="BN125">
            <v>0</v>
          </cell>
          <cell r="BO125">
            <v>10</v>
          </cell>
          <cell r="BP125">
            <v>10</v>
          </cell>
          <cell r="BR125">
            <v>5.701543749999999</v>
          </cell>
          <cell r="BS125">
            <v>122.84920000000002</v>
          </cell>
          <cell r="BT125">
            <v>128.55074375000004</v>
          </cell>
          <cell r="BV125" t="str">
            <v>2003E</v>
          </cell>
          <cell r="BW125">
            <v>1170.3250944000001</v>
          </cell>
          <cell r="BX125">
            <v>839.20100000000002</v>
          </cell>
          <cell r="BY125">
            <v>2009.5260944000001</v>
          </cell>
          <cell r="CA125">
            <v>922.21166399999993</v>
          </cell>
          <cell r="CB125">
            <v>7.2246680000000012</v>
          </cell>
          <cell r="CC125">
            <v>929.43633199999988</v>
          </cell>
          <cell r="CE125">
            <v>6</v>
          </cell>
          <cell r="CF125">
            <v>0</v>
          </cell>
          <cell r="CG125">
            <v>6</v>
          </cell>
          <cell r="CI125">
            <v>928.21166399999993</v>
          </cell>
          <cell r="CJ125">
            <v>7.2246680000000012</v>
          </cell>
          <cell r="CK125">
            <v>935.43633199999988</v>
          </cell>
          <cell r="CM125">
            <v>308.01534060000006</v>
          </cell>
          <cell r="CN125">
            <v>13.11527016</v>
          </cell>
          <cell r="CO125">
            <v>321.13061076000008</v>
          </cell>
          <cell r="CQ125">
            <v>20</v>
          </cell>
          <cell r="CR125">
            <v>25</v>
          </cell>
          <cell r="CS125">
            <v>45</v>
          </cell>
          <cell r="CU125">
            <v>328.01534060000006</v>
          </cell>
          <cell r="CV125">
            <v>38.115270160000001</v>
          </cell>
          <cell r="CW125">
            <v>366.13061076000008</v>
          </cell>
          <cell r="CY125">
            <v>12</v>
          </cell>
          <cell r="CZ125">
            <v>223.16694749999999</v>
          </cell>
          <cell r="DA125">
            <v>235.16694749999999</v>
          </cell>
          <cell r="DC125" t="str">
            <v>2003E</v>
          </cell>
          <cell r="DD125">
            <v>2563.75</v>
          </cell>
          <cell r="DE125">
            <v>500</v>
          </cell>
          <cell r="DF125">
            <v>3063.75</v>
          </cell>
          <cell r="DH125">
            <v>4567.4950830438402</v>
          </cell>
          <cell r="DI125">
            <v>1141.87377076096</v>
          </cell>
          <cell r="DJ125">
            <v>5709.3688538048</v>
          </cell>
          <cell r="DL125">
            <v>16332.358406313841</v>
          </cell>
          <cell r="DM125">
            <v>8692.0746941959587</v>
          </cell>
          <cell r="DN125">
            <v>25024.433100509799</v>
          </cell>
          <cell r="DP125">
            <v>942.27598079999996</v>
          </cell>
          <cell r="DQ125">
            <v>786.89456724000001</v>
          </cell>
          <cell r="DR125">
            <v>1729.1705480400001</v>
          </cell>
          <cell r="DT125">
            <v>333.15060775999996</v>
          </cell>
          <cell r="DU125">
            <v>297.13432584000003</v>
          </cell>
          <cell r="DV125">
            <v>630.28493359999993</v>
          </cell>
          <cell r="DX125">
            <v>17607.78499487384</v>
          </cell>
          <cell r="DY125">
            <v>9776.1035872759585</v>
          </cell>
          <cell r="DZ125">
            <v>27383.888582149797</v>
          </cell>
        </row>
        <row r="126">
          <cell r="A126" t="str">
            <v>2004E</v>
          </cell>
          <cell r="B126">
            <v>124.41139200000002</v>
          </cell>
          <cell r="C126">
            <v>0</v>
          </cell>
          <cell r="D126">
            <v>124.41139200000002</v>
          </cell>
          <cell r="F126">
            <v>2061.1681206479998</v>
          </cell>
          <cell r="G126">
            <v>2768.1203087999997</v>
          </cell>
          <cell r="H126">
            <v>4829.2884294479991</v>
          </cell>
          <cell r="J126">
            <v>80.740799999999993</v>
          </cell>
          <cell r="K126">
            <v>504.28422232050002</v>
          </cell>
          <cell r="L126">
            <v>585.02502232050006</v>
          </cell>
          <cell r="M126">
            <v>0</v>
          </cell>
          <cell r="N126">
            <v>527.8996800000001</v>
          </cell>
          <cell r="O126">
            <v>527.8996800000001</v>
          </cell>
          <cell r="Q126">
            <v>3</v>
          </cell>
          <cell r="R126">
            <v>52.250000000000007</v>
          </cell>
          <cell r="S126">
            <v>55.250000000000007</v>
          </cell>
          <cell r="U126">
            <v>2269.3203126479998</v>
          </cell>
          <cell r="V126">
            <v>3852.5542111205</v>
          </cell>
          <cell r="W126">
            <v>6121.8745237684998</v>
          </cell>
          <cell r="Y126">
            <v>2249.9159659200004</v>
          </cell>
          <cell r="Z126">
            <v>587.3813107200001</v>
          </cell>
          <cell r="AA126">
            <v>2837.2972766400007</v>
          </cell>
          <cell r="AC126">
            <v>0</v>
          </cell>
          <cell r="AD126">
            <v>0</v>
          </cell>
          <cell r="AE126">
            <v>0</v>
          </cell>
          <cell r="AG126">
            <v>30</v>
          </cell>
          <cell r="AH126">
            <v>220</v>
          </cell>
          <cell r="AI126">
            <v>250</v>
          </cell>
          <cell r="AK126">
            <v>2279.9159659200004</v>
          </cell>
          <cell r="AL126">
            <v>807.3813107200001</v>
          </cell>
          <cell r="AM126">
            <v>3087.2972766400007</v>
          </cell>
          <cell r="AO126" t="str">
            <v>2004E</v>
          </cell>
          <cell r="AP126">
            <v>378.0647136</v>
          </cell>
          <cell r="AQ126">
            <v>580.53383640000004</v>
          </cell>
          <cell r="AR126">
            <v>958.59855000000005</v>
          </cell>
          <cell r="AT126">
            <v>1906.2433603584</v>
          </cell>
          <cell r="AU126">
            <v>426.35258265600004</v>
          </cell>
          <cell r="AV126">
            <v>2332.5959430143998</v>
          </cell>
          <cell r="AX126">
            <v>25.165736208000006</v>
          </cell>
          <cell r="AY126">
            <v>8.7749999999999986</v>
          </cell>
          <cell r="AZ126">
            <v>33.940736208000004</v>
          </cell>
          <cell r="BB126">
            <v>114.51957874999999</v>
          </cell>
          <cell r="BC126">
            <v>438.34690109374998</v>
          </cell>
          <cell r="BD126">
            <v>552.86647984374997</v>
          </cell>
          <cell r="BF126">
            <v>2423.9933889164004</v>
          </cell>
          <cell r="BG126">
            <v>1454.00832014975</v>
          </cell>
          <cell r="BH126">
            <v>3878.0017090661504</v>
          </cell>
          <cell r="BJ126">
            <v>5.4164665624999992</v>
          </cell>
          <cell r="BK126">
            <v>101.56428000000002</v>
          </cell>
          <cell r="BL126">
            <v>106.98074656250003</v>
          </cell>
          <cell r="BN126">
            <v>0</v>
          </cell>
          <cell r="BO126">
            <v>10</v>
          </cell>
          <cell r="BP126">
            <v>10</v>
          </cell>
          <cell r="BR126">
            <v>5.4164665624999992</v>
          </cell>
          <cell r="BS126">
            <v>111.56428000000002</v>
          </cell>
          <cell r="BT126">
            <v>116.98074656250003</v>
          </cell>
          <cell r="BV126" t="str">
            <v>2004E</v>
          </cell>
          <cell r="BW126">
            <v>1287.3576038400001</v>
          </cell>
          <cell r="BX126">
            <v>906.33708000000001</v>
          </cell>
          <cell r="BY126">
            <v>2193.6946838399999</v>
          </cell>
          <cell r="CA126">
            <v>1014.4328303999999</v>
          </cell>
          <cell r="CB126">
            <v>7.9471348000000015</v>
          </cell>
          <cell r="CC126">
            <v>1022.3799651999999</v>
          </cell>
          <cell r="CE126">
            <v>6</v>
          </cell>
          <cell r="CF126">
            <v>0</v>
          </cell>
          <cell r="CG126">
            <v>6</v>
          </cell>
          <cell r="CI126">
            <v>1020.4328303999999</v>
          </cell>
          <cell r="CJ126">
            <v>7.9471348000000015</v>
          </cell>
          <cell r="CK126">
            <v>1028.3799651999998</v>
          </cell>
          <cell r="CM126">
            <v>308.01534060000006</v>
          </cell>
          <cell r="CN126">
            <v>13.11527016</v>
          </cell>
          <cell r="CO126">
            <v>321.13061076000008</v>
          </cell>
          <cell r="CQ126">
            <v>20</v>
          </cell>
          <cell r="CR126">
            <v>25</v>
          </cell>
          <cell r="CS126">
            <v>45</v>
          </cell>
          <cell r="CU126">
            <v>328.01534060000006</v>
          </cell>
          <cell r="CV126">
            <v>38.115270160000001</v>
          </cell>
          <cell r="CW126">
            <v>366.13061076000008</v>
          </cell>
          <cell r="CY126">
            <v>12</v>
          </cell>
          <cell r="CZ126">
            <v>234.325294875</v>
          </cell>
          <cell r="DA126">
            <v>246.325294875</v>
          </cell>
          <cell r="DC126" t="str">
            <v>2004E</v>
          </cell>
          <cell r="DD126">
            <v>3935.0625</v>
          </cell>
          <cell r="DE126">
            <v>800</v>
          </cell>
          <cell r="DF126">
            <v>4735.0625</v>
          </cell>
          <cell r="DH126">
            <v>4446.6454249710896</v>
          </cell>
          <cell r="DI126">
            <v>1111.6613562427726</v>
          </cell>
          <cell r="DJ126">
            <v>5558.3067812138625</v>
          </cell>
          <cell r="DL126">
            <v>18008.15983385799</v>
          </cell>
          <cell r="DM126">
            <v>9323.8942580680214</v>
          </cell>
          <cell r="DN126">
            <v>27332.054091926009</v>
          </cell>
          <cell r="DP126">
            <v>1008.235299456</v>
          </cell>
          <cell r="DQ126">
            <v>810.50140425719997</v>
          </cell>
          <cell r="DR126">
            <v>1818.7367037131999</v>
          </cell>
          <cell r="DT126">
            <v>343.14512599279993</v>
          </cell>
          <cell r="DU126">
            <v>306.04835561520002</v>
          </cell>
          <cell r="DV126">
            <v>649.19348160799996</v>
          </cell>
          <cell r="DX126">
            <v>19359.540259306788</v>
          </cell>
          <cell r="DY126">
            <v>10440.444017940421</v>
          </cell>
          <cell r="DZ126">
            <v>29799.984277247211</v>
          </cell>
        </row>
        <row r="127">
          <cell r="A127" t="str">
            <v>2005E</v>
          </cell>
          <cell r="B127">
            <v>87.087974400000007</v>
          </cell>
          <cell r="C127">
            <v>0</v>
          </cell>
          <cell r="D127">
            <v>87.087974400000007</v>
          </cell>
          <cell r="F127">
            <v>2184.8382078868799</v>
          </cell>
          <cell r="G127">
            <v>2934.2075273279997</v>
          </cell>
          <cell r="H127">
            <v>5119.0457352148796</v>
          </cell>
          <cell r="J127">
            <v>72.666719999999998</v>
          </cell>
          <cell r="K127">
            <v>519.41274899011501</v>
          </cell>
          <cell r="L127">
            <v>592.07946899011495</v>
          </cell>
          <cell r="M127">
            <v>0</v>
          </cell>
          <cell r="N127">
            <v>570.13165440000012</v>
          </cell>
          <cell r="O127">
            <v>570.13165440000012</v>
          </cell>
          <cell r="Q127">
            <v>3</v>
          </cell>
          <cell r="R127">
            <v>52.250000000000007</v>
          </cell>
          <cell r="S127">
            <v>55.250000000000007</v>
          </cell>
          <cell r="U127">
            <v>2347.59290228688</v>
          </cell>
          <cell r="V127">
            <v>4076.0019307181146</v>
          </cell>
          <cell r="W127">
            <v>6423.5948330049941</v>
          </cell>
          <cell r="Y127">
            <v>2362.4117642160004</v>
          </cell>
          <cell r="Z127">
            <v>616.7503762560001</v>
          </cell>
          <cell r="AA127">
            <v>2979.1621404720004</v>
          </cell>
          <cell r="AC127">
            <v>0</v>
          </cell>
          <cell r="AD127">
            <v>0</v>
          </cell>
          <cell r="AE127">
            <v>0</v>
          </cell>
          <cell r="AG127">
            <v>30</v>
          </cell>
          <cell r="AH127">
            <v>220</v>
          </cell>
          <cell r="AI127">
            <v>250</v>
          </cell>
          <cell r="AK127">
            <v>2392.4117642160004</v>
          </cell>
          <cell r="AL127">
            <v>836.7503762560001</v>
          </cell>
          <cell r="AM127">
            <v>3229.1621404720004</v>
          </cell>
          <cell r="AO127" t="str">
            <v>2005E</v>
          </cell>
          <cell r="AP127">
            <v>283.5485352</v>
          </cell>
          <cell r="AQ127">
            <v>580.53383640000004</v>
          </cell>
          <cell r="AR127">
            <v>864.08237159999999</v>
          </cell>
          <cell r="AT127">
            <v>2096.8676963942398</v>
          </cell>
          <cell r="AU127">
            <v>443.40668596224003</v>
          </cell>
          <cell r="AV127">
            <v>2540.2743823564797</v>
          </cell>
          <cell r="AX127">
            <v>25.669050932160005</v>
          </cell>
          <cell r="AY127">
            <v>8.7749999999999986</v>
          </cell>
          <cell r="AZ127">
            <v>34.444050932160003</v>
          </cell>
          <cell r="BB127">
            <v>108.79359981249999</v>
          </cell>
          <cell r="BC127">
            <v>416.4295560390625</v>
          </cell>
          <cell r="BD127">
            <v>525.22315585156252</v>
          </cell>
          <cell r="BF127">
            <v>2514.8788823389</v>
          </cell>
          <cell r="BG127">
            <v>1449.1450784013027</v>
          </cell>
          <cell r="BH127">
            <v>3964.0239607402027</v>
          </cell>
          <cell r="BJ127">
            <v>5.1456432343749992</v>
          </cell>
          <cell r="BK127">
            <v>91.40785200000002</v>
          </cell>
          <cell r="BL127">
            <v>96.553495234375021</v>
          </cell>
          <cell r="BN127">
            <v>0</v>
          </cell>
          <cell r="BO127">
            <v>10</v>
          </cell>
          <cell r="BP127">
            <v>10</v>
          </cell>
          <cell r="BR127">
            <v>5.1456432343749992</v>
          </cell>
          <cell r="BS127">
            <v>101.40785200000002</v>
          </cell>
          <cell r="BT127">
            <v>106.55349523437502</v>
          </cell>
          <cell r="BV127" t="str">
            <v>2005E</v>
          </cell>
          <cell r="BW127">
            <v>1390.3462121472</v>
          </cell>
          <cell r="BX127">
            <v>969.7806756</v>
          </cell>
          <cell r="BY127">
            <v>2360.1268877472003</v>
          </cell>
          <cell r="CA127">
            <v>1095.587456832</v>
          </cell>
          <cell r="CB127">
            <v>8.5829055840000024</v>
          </cell>
          <cell r="CC127">
            <v>1104.170362416</v>
          </cell>
          <cell r="CE127">
            <v>6</v>
          </cell>
          <cell r="CF127">
            <v>0</v>
          </cell>
          <cell r="CG127">
            <v>6</v>
          </cell>
          <cell r="CI127">
            <v>1101.587456832</v>
          </cell>
          <cell r="CJ127">
            <v>8.5829055840000024</v>
          </cell>
          <cell r="CK127">
            <v>1110.170362416</v>
          </cell>
          <cell r="CM127">
            <v>308.01534060000006</v>
          </cell>
          <cell r="CN127">
            <v>13.11527016</v>
          </cell>
          <cell r="CO127">
            <v>321.13061076000008</v>
          </cell>
          <cell r="CQ127">
            <v>20</v>
          </cell>
          <cell r="CR127">
            <v>25</v>
          </cell>
          <cell r="CS127">
            <v>45</v>
          </cell>
          <cell r="CU127">
            <v>328.01534060000006</v>
          </cell>
          <cell r="CV127">
            <v>38.115270160000001</v>
          </cell>
          <cell r="CW127">
            <v>366.13061076000008</v>
          </cell>
          <cell r="CY127">
            <v>12</v>
          </cell>
          <cell r="CZ127">
            <v>246.04155961875</v>
          </cell>
          <cell r="DA127">
            <v>258.04155961875</v>
          </cell>
          <cell r="DC127" t="str">
            <v>2005E</v>
          </cell>
          <cell r="DD127">
            <v>5353.5843750000004</v>
          </cell>
          <cell r="DE127">
            <v>1000</v>
          </cell>
          <cell r="DF127">
            <v>6353.5843750000004</v>
          </cell>
          <cell r="DH127">
            <v>4916.6827267120261</v>
          </cell>
          <cell r="DI127">
            <v>1229.1706816780065</v>
          </cell>
          <cell r="DJ127">
            <v>6145.8534083900322</v>
          </cell>
          <cell r="DL127">
            <v>20362.245303367381</v>
          </cell>
          <cell r="DM127">
            <v>9954.9963300161744</v>
          </cell>
          <cell r="DN127">
            <v>30317.241633383557</v>
          </cell>
          <cell r="DP127">
            <v>1068.72941742336</v>
          </cell>
          <cell r="DQ127">
            <v>834.81644638491593</v>
          </cell>
          <cell r="DR127">
            <v>1903.545863808276</v>
          </cell>
          <cell r="DT127">
            <v>353.43947977258392</v>
          </cell>
          <cell r="DU127">
            <v>315.22980628365605</v>
          </cell>
          <cell r="DV127">
            <v>668.66928605624003</v>
          </cell>
          <cell r="DX127">
            <v>21784.414200563326</v>
          </cell>
          <cell r="DY127">
            <v>11105.042582684746</v>
          </cell>
          <cell r="DZ127">
            <v>32889.456783248068</v>
          </cell>
        </row>
        <row r="129">
          <cell r="A129" t="str">
            <v>Notes:</v>
          </cell>
          <cell r="AO129" t="str">
            <v>Notes:</v>
          </cell>
          <cell r="BV129" t="str">
            <v>Notes:</v>
          </cell>
        </row>
        <row r="130">
          <cell r="A130" t="str">
            <v>(a) Other Cardio includes Minipress/-zide/XL.</v>
          </cell>
          <cell r="AO130" t="str">
            <v>(c) Other Anti-Infectives include Unasyn and Sulperazon.</v>
          </cell>
          <cell r="BV130" t="str">
            <v xml:space="preserve">(d) International sales are in Canada only.  OTC version in Canada included in Consumer Health segment. </v>
          </cell>
        </row>
        <row r="131">
          <cell r="A131" t="str">
            <v>(b) Other CNS include Navane, Sinequan, and Atarax/Vistaril.</v>
          </cell>
          <cell r="BV131" t="str">
            <v>(e) Other Diabetes includes Diabinese.</v>
          </cell>
        </row>
        <row r="132">
          <cell r="A132" t="str">
            <v>(c) Includes revenues from Lipitor, Aricept and Celebrex</v>
          </cell>
        </row>
        <row r="133">
          <cell r="A133" t="str">
            <v xml:space="preserve">E = Morgan Stanley Dean Witter Research Estimates       A = Actual </v>
          </cell>
          <cell r="AO133" t="str">
            <v xml:space="preserve">E = Morgan Stanley Dean Witter Research Estimates       A = Actual </v>
          </cell>
          <cell r="BV133" t="str">
            <v xml:space="preserve">E = Morgan Stanley Dean Witter Research Estimates       A = Actual </v>
          </cell>
          <cell r="DC133" t="str">
            <v xml:space="preserve">E = Morgan Stanley Dean Witter Research Estimates       A = Actual </v>
          </cell>
        </row>
      </sheetData>
      <sheetData sheetId="5" refreshError="1">
        <row r="1">
          <cell r="A1" t="str">
            <v>Table 3</v>
          </cell>
        </row>
        <row r="2">
          <cell r="A2" t="str">
            <v>Pfizer</v>
          </cell>
        </row>
        <row r="3">
          <cell r="A3" t="str">
            <v>Quarterly Income Statement Analysis 1998-2005E</v>
          </cell>
        </row>
        <row r="4">
          <cell r="A4" t="str">
            <v>($ Millions Except EPS)</v>
          </cell>
        </row>
        <row r="5">
          <cell r="C5" t="str">
            <v>Alliance</v>
          </cell>
          <cell r="F5" t="str">
            <v xml:space="preserve">  Gross</v>
          </cell>
          <cell r="I5" t="str">
            <v>Oper.</v>
          </cell>
          <cell r="J5" t="str">
            <v>Non-Operating Items</v>
          </cell>
          <cell r="U5" t="str">
            <v xml:space="preserve">   Avg.</v>
          </cell>
        </row>
        <row r="6">
          <cell r="C6" t="str">
            <v xml:space="preserve">   Rev.</v>
          </cell>
          <cell r="D6" t="str">
            <v xml:space="preserve">   Total</v>
          </cell>
          <cell r="E6" t="str">
            <v xml:space="preserve"> Cost of</v>
          </cell>
          <cell r="F6" t="str">
            <v xml:space="preserve">  Profit</v>
          </cell>
          <cell r="I6" t="str">
            <v>Income</v>
          </cell>
          <cell r="J6" t="str">
            <v>Interest</v>
          </cell>
          <cell r="P6" t="str">
            <v xml:space="preserve">  Pretax</v>
          </cell>
          <cell r="Q6" t="str">
            <v xml:space="preserve">    Tax</v>
          </cell>
          <cell r="S6" t="str">
            <v>Min.</v>
          </cell>
          <cell r="T6" t="str">
            <v xml:space="preserve">   Net  </v>
          </cell>
          <cell r="U6" t="str">
            <v xml:space="preserve">     Shs</v>
          </cell>
          <cell r="V6" t="str">
            <v>Oper</v>
          </cell>
        </row>
        <row r="7">
          <cell r="B7" t="str">
            <v>Sales</v>
          </cell>
          <cell r="C7" t="str">
            <v xml:space="preserve"> (b)</v>
          </cell>
          <cell r="D7" t="str">
            <v xml:space="preserve">   Sales</v>
          </cell>
          <cell r="E7" t="str">
            <v xml:space="preserve">   Goods</v>
          </cell>
          <cell r="F7" t="str">
            <v xml:space="preserve"> (c)  </v>
          </cell>
          <cell r="G7" t="str">
            <v xml:space="preserve">   SG&amp;A</v>
          </cell>
          <cell r="H7" t="str">
            <v xml:space="preserve">    R&amp;D</v>
          </cell>
          <cell r="I7" t="str">
            <v xml:space="preserve">(d)  </v>
          </cell>
          <cell r="J7" t="str">
            <v>Income</v>
          </cell>
          <cell r="K7" t="str">
            <v>Exp.</v>
          </cell>
          <cell r="L7" t="str">
            <v>Amort</v>
          </cell>
          <cell r="M7" t="str">
            <v>FX</v>
          </cell>
          <cell r="N7" t="str">
            <v xml:space="preserve">  Other</v>
          </cell>
          <cell r="O7" t="str">
            <v xml:space="preserve">  Total</v>
          </cell>
          <cell r="P7" t="str">
            <v>Income</v>
          </cell>
          <cell r="Q7" t="str">
            <v xml:space="preserve">   Rate</v>
          </cell>
          <cell r="R7" t="str">
            <v xml:space="preserve">   Taxes</v>
          </cell>
          <cell r="S7" t="str">
            <v>Int.</v>
          </cell>
          <cell r="T7" t="str">
            <v xml:space="preserve"> Income</v>
          </cell>
          <cell r="U7" t="str">
            <v xml:space="preserve"> (Mil.)</v>
          </cell>
          <cell r="V7" t="str">
            <v xml:space="preserve">   EPS</v>
          </cell>
        </row>
        <row r="9">
          <cell r="A9" t="str">
            <v>1989</v>
          </cell>
          <cell r="E9">
            <v>2062.3000000000002</v>
          </cell>
          <cell r="F9">
            <v>3609</v>
          </cell>
          <cell r="G9">
            <v>2109.8000000000002</v>
          </cell>
          <cell r="H9">
            <v>531.20000000000005</v>
          </cell>
          <cell r="I9">
            <v>986.2</v>
          </cell>
          <cell r="J9">
            <v>78.8</v>
          </cell>
          <cell r="K9">
            <v>-130.5</v>
          </cell>
          <cell r="L9">
            <v>-51.7</v>
          </cell>
          <cell r="M9">
            <v>916.5</v>
          </cell>
          <cell r="N9">
            <v>0.25237315875613747</v>
          </cell>
          <cell r="O9">
            <v>231.3</v>
          </cell>
          <cell r="P9">
            <v>4.0999999999999996</v>
          </cell>
          <cell r="Q9">
            <v>681.1</v>
          </cell>
          <cell r="R9">
            <v>678.8</v>
          </cell>
          <cell r="S9">
            <v>1.01</v>
          </cell>
        </row>
        <row r="10">
          <cell r="A10" t="str">
            <v>1990</v>
          </cell>
          <cell r="E10">
            <v>2259.4</v>
          </cell>
          <cell r="F10">
            <v>4146.6000000000004</v>
          </cell>
          <cell r="G10">
            <v>2452.6999999999998</v>
          </cell>
          <cell r="H10">
            <v>640.1</v>
          </cell>
          <cell r="I10">
            <v>1053.8</v>
          </cell>
          <cell r="J10">
            <v>61.2</v>
          </cell>
          <cell r="K10">
            <v>-11.7</v>
          </cell>
          <cell r="L10">
            <v>49.5</v>
          </cell>
          <cell r="M10">
            <v>1103.3</v>
          </cell>
          <cell r="N10">
            <v>0.27000815734614336</v>
          </cell>
          <cell r="O10">
            <v>297.89999999999998</v>
          </cell>
          <cell r="P10">
            <v>4.2</v>
          </cell>
          <cell r="Q10">
            <v>801.2</v>
          </cell>
          <cell r="R10">
            <v>674.8</v>
          </cell>
          <cell r="S10">
            <v>1.19</v>
          </cell>
        </row>
        <row r="11">
          <cell r="A11" t="str">
            <v>1991</v>
          </cell>
          <cell r="E11">
            <v>2200.6</v>
          </cell>
          <cell r="F11">
            <v>4749.7</v>
          </cell>
          <cell r="G11">
            <v>2739.1</v>
          </cell>
          <cell r="H11">
            <v>756.8</v>
          </cell>
          <cell r="I11">
            <v>1253.8</v>
          </cell>
          <cell r="J11">
            <v>63.7</v>
          </cell>
          <cell r="K11">
            <v>-73.5</v>
          </cell>
          <cell r="L11">
            <v>-9.7999999999999936</v>
          </cell>
          <cell r="M11">
            <v>1244</v>
          </cell>
          <cell r="N11">
            <v>0.25998392282958199</v>
          </cell>
          <cell r="O11">
            <v>323.42</v>
          </cell>
          <cell r="P11">
            <v>3.15</v>
          </cell>
          <cell r="Q11">
            <v>917.43</v>
          </cell>
          <cell r="R11">
            <v>676.4</v>
          </cell>
          <cell r="S11">
            <v>1.36</v>
          </cell>
        </row>
        <row r="13">
          <cell r="A13" t="str">
            <v xml:space="preserve">1990/89 </v>
          </cell>
          <cell r="E13">
            <v>9.5572904039179507E-2</v>
          </cell>
          <cell r="F13">
            <v>0.14896093100581889</v>
          </cell>
          <cell r="G13">
            <v>0.16252725376812949</v>
          </cell>
          <cell r="H13">
            <v>0.20500753012048187</v>
          </cell>
          <cell r="I13">
            <v>6.8545933887649471E-2</v>
          </cell>
          <cell r="J13">
            <v>-0.22335025380710655</v>
          </cell>
          <cell r="K13">
            <v>-0.91034482758620683</v>
          </cell>
          <cell r="L13">
            <v>-1.9574468085106382</v>
          </cell>
          <cell r="M13">
            <v>0.20381887615930164</v>
          </cell>
          <cell r="N13" t="str">
            <v xml:space="preserve">--  </v>
          </cell>
          <cell r="O13" t="str">
            <v xml:space="preserve">--  </v>
          </cell>
          <cell r="P13" t="str">
            <v xml:space="preserve">--  </v>
          </cell>
          <cell r="Q13">
            <v>0.17633240346498313</v>
          </cell>
          <cell r="R13">
            <v>-5.8927519151443725E-3</v>
          </cell>
          <cell r="S13">
            <v>0.17821782178217815</v>
          </cell>
        </row>
        <row r="14">
          <cell r="A14" t="str">
            <v>1991/90</v>
          </cell>
          <cell r="E14">
            <v>-2.6024608303089395E-2</v>
          </cell>
          <cell r="F14">
            <v>0.14544446052187321</v>
          </cell>
          <cell r="G14">
            <v>0.11676927467688675</v>
          </cell>
          <cell r="H14">
            <v>0.18231526324011862</v>
          </cell>
          <cell r="I14">
            <v>0.18978933383943825</v>
          </cell>
          <cell r="J14">
            <v>4.084967320261438E-2</v>
          </cell>
          <cell r="K14">
            <v>5.2820512820512819</v>
          </cell>
          <cell r="L14" t="str">
            <v xml:space="preserve">--  </v>
          </cell>
          <cell r="M14">
            <v>0.12752651137496607</v>
          </cell>
          <cell r="N14" t="str">
            <v xml:space="preserve">--  </v>
          </cell>
          <cell r="O14" t="str">
            <v xml:space="preserve">--  </v>
          </cell>
          <cell r="P14" t="str">
            <v xml:space="preserve">--  </v>
          </cell>
          <cell r="Q14">
            <v>0.14506989515726398</v>
          </cell>
          <cell r="R14">
            <v>2.3710729104920313E-3</v>
          </cell>
          <cell r="S14">
            <v>0.14285714285714299</v>
          </cell>
        </row>
        <row r="15">
          <cell r="A15" t="str">
            <v>1992/91</v>
          </cell>
          <cell r="E15">
            <v>-8.0114514223393607E-2</v>
          </cell>
          <cell r="F15">
            <v>0.15289386698107246</v>
          </cell>
          <cell r="G15">
            <v>5.8486364134204764E-2</v>
          </cell>
          <cell r="H15">
            <v>0.14059196617336164</v>
          </cell>
          <cell r="I15">
            <v>0.36656564045302292</v>
          </cell>
          <cell r="J15">
            <v>0.27472527472527469</v>
          </cell>
          <cell r="K15">
            <v>0.364625850340136</v>
          </cell>
          <cell r="L15" t="str">
            <v xml:space="preserve">--  </v>
          </cell>
          <cell r="M15">
            <v>0.36197749196141493</v>
          </cell>
          <cell r="N15" t="str">
            <v xml:space="preserve">--  </v>
          </cell>
          <cell r="O15" t="str">
            <v xml:space="preserve">--  </v>
          </cell>
          <cell r="P15" t="str">
            <v xml:space="preserve">--  </v>
          </cell>
          <cell r="Q15">
            <v>0.36368115278549856</v>
          </cell>
          <cell r="R15">
            <v>-4.4352454169130692E-3</v>
          </cell>
          <cell r="S15">
            <v>0.36836181478241348</v>
          </cell>
        </row>
        <row r="17">
          <cell r="A17" t="str">
            <v>1992 (a)</v>
          </cell>
        </row>
        <row r="18">
          <cell r="A18" t="str">
            <v xml:space="preserve"> 1Q</v>
          </cell>
          <cell r="E18">
            <v>491.2</v>
          </cell>
          <cell r="F18">
            <v>1319.1</v>
          </cell>
          <cell r="G18">
            <v>685.9</v>
          </cell>
          <cell r="H18">
            <v>189.3</v>
          </cell>
          <cell r="I18">
            <v>443.9</v>
          </cell>
          <cell r="J18">
            <v>16</v>
          </cell>
          <cell r="K18">
            <v>-25.7</v>
          </cell>
          <cell r="L18">
            <v>-9.6999999999999993</v>
          </cell>
          <cell r="M18">
            <v>434.2</v>
          </cell>
          <cell r="N18">
            <v>0.26</v>
          </cell>
          <cell r="O18">
            <v>112.89200000000002</v>
          </cell>
          <cell r="P18">
            <v>0.2</v>
          </cell>
          <cell r="Q18">
            <v>321.10800000000012</v>
          </cell>
          <cell r="R18">
            <v>676.8</v>
          </cell>
          <cell r="S18">
            <v>0.47474586288416093</v>
          </cell>
        </row>
        <row r="19">
          <cell r="A19" t="str">
            <v xml:space="preserve"> 2Q </v>
          </cell>
          <cell r="E19">
            <v>494.4</v>
          </cell>
          <cell r="F19">
            <v>1199.8</v>
          </cell>
          <cell r="G19">
            <v>711.4</v>
          </cell>
          <cell r="H19">
            <v>214</v>
          </cell>
          <cell r="I19">
            <v>274.39999999999998</v>
          </cell>
          <cell r="J19">
            <v>20.6</v>
          </cell>
          <cell r="K19">
            <v>-23.3</v>
          </cell>
          <cell r="L19">
            <v>-2.7</v>
          </cell>
          <cell r="M19">
            <v>271.7</v>
          </cell>
          <cell r="N19">
            <v>0.26</v>
          </cell>
          <cell r="O19">
            <v>70.642000000000024</v>
          </cell>
          <cell r="P19">
            <v>0.3</v>
          </cell>
          <cell r="Q19">
            <v>200.75800000000007</v>
          </cell>
          <cell r="R19">
            <v>674</v>
          </cell>
          <cell r="S19">
            <v>0.29815727002967368</v>
          </cell>
        </row>
        <row r="20">
          <cell r="A20" t="str">
            <v xml:space="preserve"> 3Q </v>
          </cell>
          <cell r="E20">
            <v>521.5</v>
          </cell>
          <cell r="F20">
            <v>1306.0999999999999</v>
          </cell>
          <cell r="G20">
            <v>690.3</v>
          </cell>
          <cell r="H20">
            <v>212.8</v>
          </cell>
          <cell r="I20">
            <v>403</v>
          </cell>
          <cell r="J20">
            <v>22.7</v>
          </cell>
          <cell r="K20">
            <v>-23.3</v>
          </cell>
          <cell r="L20">
            <v>-0.60000000000000142</v>
          </cell>
          <cell r="M20">
            <v>402.4</v>
          </cell>
          <cell r="N20">
            <v>0.26</v>
          </cell>
          <cell r="O20">
            <v>104.624</v>
          </cell>
          <cell r="P20">
            <v>0.3</v>
          </cell>
          <cell r="Q20">
            <v>297.47599999999994</v>
          </cell>
          <cell r="R20">
            <v>675.2</v>
          </cell>
          <cell r="S20">
            <v>0.44087085308056861</v>
          </cell>
        </row>
        <row r="21">
          <cell r="A21" t="str">
            <v xml:space="preserve"> 4Q</v>
          </cell>
          <cell r="E21">
            <v>517.20000000000005</v>
          </cell>
          <cell r="F21">
            <v>1650.9</v>
          </cell>
          <cell r="G21">
            <v>811.7</v>
          </cell>
          <cell r="H21">
            <v>247.1</v>
          </cell>
          <cell r="I21">
            <v>592.1</v>
          </cell>
          <cell r="J21">
            <v>21.9</v>
          </cell>
          <cell r="K21">
            <v>-28</v>
          </cell>
          <cell r="L21">
            <v>-6.1</v>
          </cell>
          <cell r="M21">
            <v>586</v>
          </cell>
          <cell r="N21">
            <v>0.26</v>
          </cell>
          <cell r="O21">
            <v>152.36000000000001</v>
          </cell>
          <cell r="P21">
            <v>1.9</v>
          </cell>
          <cell r="Q21">
            <v>431.74</v>
          </cell>
          <cell r="R21">
            <v>667.4</v>
          </cell>
          <cell r="S21">
            <v>0.64719808210967922</v>
          </cell>
        </row>
        <row r="23">
          <cell r="A23" t="str">
            <v>1993</v>
          </cell>
        </row>
        <row r="24">
          <cell r="A24" t="str">
            <v xml:space="preserve"> 1Q (b)</v>
          </cell>
          <cell r="E24">
            <v>423.4</v>
          </cell>
          <cell r="F24">
            <v>1443.9</v>
          </cell>
          <cell r="G24">
            <v>740.7</v>
          </cell>
          <cell r="H24">
            <v>215.4</v>
          </cell>
          <cell r="I24">
            <v>487.8</v>
          </cell>
          <cell r="J24">
            <v>15.1</v>
          </cell>
          <cell r="K24">
            <v>-29.8</v>
          </cell>
          <cell r="L24">
            <v>-14.7</v>
          </cell>
          <cell r="M24">
            <v>473.1</v>
          </cell>
          <cell r="N24">
            <v>0.25998731769181987</v>
          </cell>
          <cell r="O24">
            <v>123</v>
          </cell>
          <cell r="P24">
            <v>0.2</v>
          </cell>
          <cell r="Q24">
            <v>349.9</v>
          </cell>
          <cell r="R24">
            <v>652.79999999999995</v>
          </cell>
          <cell r="S24">
            <v>0.53599877450980404</v>
          </cell>
        </row>
        <row r="25">
          <cell r="A25" t="str">
            <v xml:space="preserve"> 2Q</v>
          </cell>
          <cell r="E25">
            <v>437.1</v>
          </cell>
          <cell r="F25">
            <v>1311.6</v>
          </cell>
          <cell r="G25">
            <v>757.9</v>
          </cell>
          <cell r="H25">
            <v>230.8</v>
          </cell>
          <cell r="I25">
            <v>322.89999999999998</v>
          </cell>
          <cell r="J25">
            <v>15.2</v>
          </cell>
          <cell r="K25">
            <v>-21</v>
          </cell>
          <cell r="L25">
            <v>-5.8</v>
          </cell>
          <cell r="M25">
            <v>317.10000000000002</v>
          </cell>
          <cell r="N25">
            <v>0.26</v>
          </cell>
          <cell r="O25">
            <v>82.445999999999984</v>
          </cell>
          <cell r="P25">
            <v>0.5</v>
          </cell>
          <cell r="Q25">
            <v>234.15399999999994</v>
          </cell>
          <cell r="R25">
            <v>642.79999999999995</v>
          </cell>
          <cell r="S25">
            <v>0.36427193528313623</v>
          </cell>
        </row>
        <row r="26">
          <cell r="A26" t="str">
            <v xml:space="preserve"> 3Q</v>
          </cell>
          <cell r="E26">
            <v>436.4</v>
          </cell>
          <cell r="F26">
            <v>1436.1</v>
          </cell>
          <cell r="G26">
            <v>745.3</v>
          </cell>
          <cell r="H26">
            <v>242.6</v>
          </cell>
          <cell r="I26">
            <v>448.2</v>
          </cell>
          <cell r="J26">
            <v>9.5</v>
          </cell>
          <cell r="K26">
            <v>-36</v>
          </cell>
          <cell r="L26">
            <v>-26.5</v>
          </cell>
          <cell r="M26">
            <v>421.7</v>
          </cell>
          <cell r="N26">
            <v>0.2596632677258715</v>
          </cell>
          <cell r="O26">
            <v>109.5</v>
          </cell>
          <cell r="P26">
            <v>1.4</v>
          </cell>
          <cell r="Q26">
            <v>310.8</v>
          </cell>
          <cell r="R26">
            <v>635</v>
          </cell>
          <cell r="S26">
            <v>0.48944881889763775</v>
          </cell>
        </row>
        <row r="27">
          <cell r="A27" t="str">
            <v xml:space="preserve"> 4Q</v>
          </cell>
          <cell r="E27">
            <v>472.6</v>
          </cell>
          <cell r="F27">
            <v>1514.1</v>
          </cell>
          <cell r="G27">
            <v>822.1</v>
          </cell>
          <cell r="H27">
            <v>285.60000000000002</v>
          </cell>
          <cell r="I27">
            <v>406.4</v>
          </cell>
          <cell r="J27">
            <v>17.2</v>
          </cell>
          <cell r="K27">
            <v>-32.1</v>
          </cell>
          <cell r="L27">
            <v>-14.9</v>
          </cell>
          <cell r="M27">
            <v>391.5</v>
          </cell>
          <cell r="N27">
            <v>0.25977011494252883</v>
          </cell>
          <cell r="O27">
            <v>101.7</v>
          </cell>
          <cell r="P27">
            <v>1</v>
          </cell>
          <cell r="Q27">
            <v>288.8</v>
          </cell>
          <cell r="R27">
            <v>632.4</v>
          </cell>
          <cell r="S27">
            <v>0.46</v>
          </cell>
        </row>
        <row r="29">
          <cell r="A29" t="str">
            <v>1992 (a)</v>
          </cell>
          <cell r="E29">
            <v>2024.3</v>
          </cell>
          <cell r="F29">
            <v>5475.9</v>
          </cell>
          <cell r="G29">
            <v>2899.3</v>
          </cell>
          <cell r="H29">
            <v>863.2</v>
          </cell>
          <cell r="I29">
            <v>1713.4</v>
          </cell>
          <cell r="J29">
            <v>81.2</v>
          </cell>
          <cell r="K29">
            <v>-100.3</v>
          </cell>
          <cell r="L29">
            <v>-19.100000000000001</v>
          </cell>
          <cell r="M29">
            <v>1694.3</v>
          </cell>
          <cell r="N29">
            <v>0.26</v>
          </cell>
          <cell r="O29">
            <v>440.51800000000003</v>
          </cell>
          <cell r="P29">
            <v>2.7</v>
          </cell>
          <cell r="Q29">
            <v>1251.0819999999999</v>
          </cell>
          <cell r="R29">
            <v>673.4</v>
          </cell>
          <cell r="S29">
            <v>1.8609720681040824</v>
          </cell>
        </row>
        <row r="30">
          <cell r="A30" t="str">
            <v>1993</v>
          </cell>
          <cell r="E30">
            <v>1769.5</v>
          </cell>
          <cell r="F30">
            <v>5705.7</v>
          </cell>
          <cell r="G30">
            <v>3066</v>
          </cell>
          <cell r="H30">
            <v>974.4</v>
          </cell>
          <cell r="I30">
            <v>1665.3</v>
          </cell>
          <cell r="J30">
            <v>57</v>
          </cell>
          <cell r="K30">
            <v>-118.9</v>
          </cell>
          <cell r="L30">
            <v>-61.9</v>
          </cell>
          <cell r="M30">
            <v>1603.4</v>
          </cell>
          <cell r="N30">
            <v>0.25985156542347509</v>
          </cell>
          <cell r="O30">
            <v>416.64599999999996</v>
          </cell>
          <cell r="P30">
            <v>3.1</v>
          </cell>
          <cell r="Q30">
            <v>1183.654</v>
          </cell>
          <cell r="R30">
            <v>640.75</v>
          </cell>
          <cell r="S30">
            <v>1.8497195286905781</v>
          </cell>
        </row>
        <row r="31">
          <cell r="A31" t="str">
            <v>1994 (a)</v>
          </cell>
        </row>
        <row r="32">
          <cell r="A32" t="str">
            <v xml:space="preserve"> 1Q</v>
          </cell>
          <cell r="B32">
            <v>1911.1</v>
          </cell>
          <cell r="C32">
            <v>0</v>
          </cell>
          <cell r="D32">
            <v>1911.1</v>
          </cell>
          <cell r="E32">
            <v>383.5</v>
          </cell>
          <cell r="F32">
            <v>1527.6</v>
          </cell>
          <cell r="G32">
            <v>715.8</v>
          </cell>
          <cell r="H32">
            <v>251.5</v>
          </cell>
          <cell r="I32">
            <v>560.29999999999995</v>
          </cell>
          <cell r="J32">
            <v>23</v>
          </cell>
          <cell r="K32">
            <v>-34</v>
          </cell>
          <cell r="L32">
            <v>-3</v>
          </cell>
          <cell r="M32">
            <v>-2</v>
          </cell>
          <cell r="N32">
            <v>-20.100000000000001</v>
          </cell>
          <cell r="O32">
            <v>-36.1</v>
          </cell>
          <cell r="P32">
            <v>524.19999999999993</v>
          </cell>
          <cell r="Q32">
            <v>0.30026707363601685</v>
          </cell>
          <cell r="R32">
            <v>157.4</v>
          </cell>
          <cell r="S32">
            <v>0.3</v>
          </cell>
          <cell r="T32">
            <v>366.49999999999994</v>
          </cell>
          <cell r="U32">
            <v>3762</v>
          </cell>
          <cell r="V32">
            <v>9.7421584263689506E-2</v>
          </cell>
        </row>
        <row r="33">
          <cell r="A33" t="str">
            <v xml:space="preserve"> 2Q</v>
          </cell>
          <cell r="B33">
            <v>1846.2</v>
          </cell>
          <cell r="C33">
            <v>0</v>
          </cell>
          <cell r="D33">
            <v>1846.2</v>
          </cell>
          <cell r="E33">
            <v>415</v>
          </cell>
          <cell r="F33">
            <v>1431.2</v>
          </cell>
          <cell r="G33">
            <v>783.4</v>
          </cell>
          <cell r="H33">
            <v>258.8</v>
          </cell>
          <cell r="I33">
            <v>389.00000000000006</v>
          </cell>
          <cell r="J33">
            <v>28</v>
          </cell>
          <cell r="K33">
            <v>-30</v>
          </cell>
          <cell r="L33">
            <v>-3</v>
          </cell>
          <cell r="M33">
            <v>-4</v>
          </cell>
          <cell r="N33">
            <v>-21.3</v>
          </cell>
          <cell r="O33">
            <v>-30.3</v>
          </cell>
          <cell r="P33">
            <v>358.70000000000005</v>
          </cell>
          <cell r="Q33">
            <v>0.30052969054920542</v>
          </cell>
          <cell r="R33">
            <v>107.8</v>
          </cell>
          <cell r="S33">
            <v>1.7</v>
          </cell>
          <cell r="T33">
            <v>249.20000000000005</v>
          </cell>
          <cell r="U33">
            <v>3691.2000000000003</v>
          </cell>
          <cell r="V33">
            <v>6.7511920242739498E-2</v>
          </cell>
        </row>
        <row r="34">
          <cell r="A34" t="str">
            <v xml:space="preserve"> 3Q</v>
          </cell>
          <cell r="B34">
            <v>2006.7</v>
          </cell>
          <cell r="C34">
            <v>0</v>
          </cell>
          <cell r="D34">
            <v>2006.7</v>
          </cell>
          <cell r="E34">
            <v>430.5</v>
          </cell>
          <cell r="F34">
            <v>1576.2</v>
          </cell>
          <cell r="G34">
            <v>780.2</v>
          </cell>
          <cell r="H34">
            <v>292.7</v>
          </cell>
          <cell r="I34">
            <v>503.3</v>
          </cell>
          <cell r="J34">
            <v>34</v>
          </cell>
          <cell r="K34">
            <v>-32</v>
          </cell>
          <cell r="L34">
            <v>-4</v>
          </cell>
          <cell r="M34">
            <v>1</v>
          </cell>
          <cell r="N34">
            <v>-22.2</v>
          </cell>
          <cell r="O34">
            <v>-23.2</v>
          </cell>
          <cell r="P34">
            <v>480.1</v>
          </cell>
          <cell r="Q34">
            <v>0.29931264319933343</v>
          </cell>
          <cell r="R34">
            <v>143.69999999999999</v>
          </cell>
          <cell r="S34">
            <v>1.4</v>
          </cell>
          <cell r="T34">
            <v>335.00000000000006</v>
          </cell>
          <cell r="U34">
            <v>3719.3999999999996</v>
          </cell>
          <cell r="V34">
            <v>9.00682905845029E-2</v>
          </cell>
        </row>
        <row r="35">
          <cell r="A35" t="str">
            <v xml:space="preserve"> 4Q </v>
          </cell>
          <cell r="B35">
            <v>2213.3000000000002</v>
          </cell>
          <cell r="C35">
            <v>0</v>
          </cell>
          <cell r="D35">
            <v>2213.3000000000002</v>
          </cell>
          <cell r="E35">
            <v>493.2</v>
          </cell>
          <cell r="F35">
            <v>1720.1000000000001</v>
          </cell>
          <cell r="G35">
            <v>904.7</v>
          </cell>
          <cell r="H35">
            <v>323.10000000000002</v>
          </cell>
          <cell r="I35">
            <v>492.30000000000007</v>
          </cell>
          <cell r="J35">
            <v>38</v>
          </cell>
          <cell r="K35">
            <v>-31</v>
          </cell>
          <cell r="L35">
            <v>-4</v>
          </cell>
          <cell r="M35">
            <v>0</v>
          </cell>
          <cell r="N35">
            <v>-27.8</v>
          </cell>
          <cell r="O35">
            <v>-24.8</v>
          </cell>
          <cell r="P35">
            <v>467.50000000000006</v>
          </cell>
          <cell r="Q35">
            <v>0.30010695187165776</v>
          </cell>
          <cell r="R35">
            <v>140.30000000000001</v>
          </cell>
          <cell r="S35">
            <v>1.2</v>
          </cell>
          <cell r="T35">
            <v>326.00000000000006</v>
          </cell>
          <cell r="U35">
            <v>3726</v>
          </cell>
          <cell r="V35">
            <v>8.749329039184113E-2</v>
          </cell>
        </row>
        <row r="37">
          <cell r="A37" t="str">
            <v>1994 (a)</v>
          </cell>
          <cell r="B37">
            <v>7977.3</v>
          </cell>
          <cell r="C37">
            <v>0</v>
          </cell>
          <cell r="D37">
            <v>7977.3</v>
          </cell>
          <cell r="E37">
            <v>1722.2</v>
          </cell>
          <cell r="F37">
            <v>6255.1</v>
          </cell>
          <cell r="G37">
            <v>3184.0999999999995</v>
          </cell>
          <cell r="H37">
            <v>1126.0999999999999</v>
          </cell>
          <cell r="I37">
            <v>1944.9</v>
          </cell>
          <cell r="J37">
            <v>123</v>
          </cell>
          <cell r="K37">
            <v>-127</v>
          </cell>
          <cell r="L37">
            <v>-14</v>
          </cell>
          <cell r="M37">
            <v>-5</v>
          </cell>
          <cell r="N37">
            <v>-91.4</v>
          </cell>
          <cell r="O37">
            <v>-114.4</v>
          </cell>
          <cell r="P37">
            <v>1830.5</v>
          </cell>
          <cell r="Q37">
            <v>0.30002731494127288</v>
          </cell>
          <cell r="R37">
            <v>549.20000000000005</v>
          </cell>
          <cell r="S37">
            <v>4.5999999999999996</v>
          </cell>
          <cell r="T37">
            <v>1276.7</v>
          </cell>
          <cell r="U37">
            <v>3729</v>
          </cell>
          <cell r="V37">
            <v>0.34237060874229019</v>
          </cell>
        </row>
        <row r="39">
          <cell r="A39" t="str">
            <v xml:space="preserve">1995/94 </v>
          </cell>
        </row>
        <row r="40">
          <cell r="A40" t="str">
            <v xml:space="preserve"> 1Q</v>
          </cell>
          <cell r="B40">
            <v>0.22337920569305642</v>
          </cell>
          <cell r="C40" t="str">
            <v>NM</v>
          </cell>
          <cell r="D40">
            <v>0.22337920569305642</v>
          </cell>
          <cell r="E40">
            <v>0.32724902216427643</v>
          </cell>
          <cell r="F40">
            <v>0.19730295888976179</v>
          </cell>
          <cell r="G40">
            <v>0.18608549874266561</v>
          </cell>
          <cell r="H40">
            <v>0.24453280318091453</v>
          </cell>
          <cell r="I40">
            <v>0.19043369623416037</v>
          </cell>
          <cell r="J40">
            <v>1.0869565217391304</v>
          </cell>
          <cell r="K40">
            <v>0.47058823529411764</v>
          </cell>
          <cell r="L40" t="str">
            <v>NM</v>
          </cell>
          <cell r="M40" t="str">
            <v>NM</v>
          </cell>
          <cell r="N40">
            <v>0.49253731343283569</v>
          </cell>
          <cell r="O40">
            <v>8.0332409972299124E-2</v>
          </cell>
          <cell r="P40">
            <v>0.19801602441816116</v>
          </cell>
          <cell r="Q40">
            <v>9.7748848728137702E-2</v>
          </cell>
          <cell r="R40">
            <v>0.315120711562897</v>
          </cell>
          <cell r="S40" t="str">
            <v xml:space="preserve">NM </v>
          </cell>
          <cell r="T40">
            <v>0.14324693042291969</v>
          </cell>
          <cell r="U40">
            <v>-7.0175438596490258E-3</v>
          </cell>
          <cell r="V40">
            <v>0.15132641403014871</v>
          </cell>
        </row>
        <row r="41">
          <cell r="A41" t="str">
            <v xml:space="preserve"> 2Q</v>
          </cell>
          <cell r="B41">
            <v>0.30050915393781819</v>
          </cell>
          <cell r="C41" t="str">
            <v>NM</v>
          </cell>
          <cell r="D41">
            <v>0.30050915393781819</v>
          </cell>
          <cell r="E41">
            <v>0.33012048192771082</v>
          </cell>
          <cell r="F41">
            <v>0.29192286193404132</v>
          </cell>
          <cell r="G41">
            <v>0.23436303293336741</v>
          </cell>
          <cell r="H41">
            <v>0.36785162287480672</v>
          </cell>
          <cell r="I41">
            <v>0.35732647814910007</v>
          </cell>
          <cell r="J41">
            <v>0.35714285714285715</v>
          </cell>
          <cell r="K41">
            <v>0.8666666666666667</v>
          </cell>
          <cell r="L41" t="str">
            <v>NM</v>
          </cell>
          <cell r="M41" t="str">
            <v>NM</v>
          </cell>
          <cell r="N41">
            <v>0.54929577464788726</v>
          </cell>
          <cell r="O41">
            <v>0.98019801980198018</v>
          </cell>
          <cell r="P41">
            <v>0.30471145804293265</v>
          </cell>
          <cell r="Q41">
            <v>0.10204279847137003</v>
          </cell>
          <cell r="R41">
            <v>0.43784786641929502</v>
          </cell>
          <cell r="S41" t="str">
            <v xml:space="preserve">NM </v>
          </cell>
          <cell r="T41">
            <v>0.24799357945425338</v>
          </cell>
          <cell r="U41">
            <v>1.2028608582574795E-2</v>
          </cell>
          <cell r="V41">
            <v>0.23316037597214362</v>
          </cell>
        </row>
        <row r="42">
          <cell r="A42" t="str">
            <v xml:space="preserve"> 3Q</v>
          </cell>
          <cell r="B42">
            <v>0.26476304380325905</v>
          </cell>
          <cell r="C42" t="str">
            <v>NM</v>
          </cell>
          <cell r="D42">
            <v>0.26476304380325905</v>
          </cell>
          <cell r="E42">
            <v>0.24506387921022069</v>
          </cell>
          <cell r="F42">
            <v>0.27014338281943912</v>
          </cell>
          <cell r="G42">
            <v>0.23045372981286844</v>
          </cell>
          <cell r="H42">
            <v>0.19918004783054327</v>
          </cell>
          <cell r="I42">
            <v>0.3729386052056427</v>
          </cell>
          <cell r="J42">
            <v>5.8823529411764705E-2</v>
          </cell>
          <cell r="K42">
            <v>0.4375</v>
          </cell>
          <cell r="L42" t="str">
            <v>NM</v>
          </cell>
          <cell r="M42" t="str">
            <v>NM</v>
          </cell>
          <cell r="N42">
            <v>0.35135135135135137</v>
          </cell>
          <cell r="O42">
            <v>1.8017241379310345</v>
          </cell>
          <cell r="P42">
            <v>0.30389502187044359</v>
          </cell>
          <cell r="Q42">
            <v>9.9430611786625211E-2</v>
          </cell>
          <cell r="R42">
            <v>0.43354210160055684</v>
          </cell>
          <cell r="S42" t="str">
            <v xml:space="preserve">NM </v>
          </cell>
          <cell r="T42">
            <v>0.25074626865671623</v>
          </cell>
          <cell r="U42">
            <v>2.2745604129698439E-2</v>
          </cell>
          <cell r="V42">
            <v>0.22292998728753671</v>
          </cell>
        </row>
        <row r="43">
          <cell r="A43" t="str">
            <v xml:space="preserve"> 4Q</v>
          </cell>
          <cell r="B43">
            <v>0.23977770749559471</v>
          </cell>
          <cell r="C43" t="str">
            <v>NM</v>
          </cell>
          <cell r="D43">
            <v>0.23977770749559471</v>
          </cell>
          <cell r="E43">
            <v>0.1496350364963504</v>
          </cell>
          <cell r="F43">
            <v>0.26562409162257999</v>
          </cell>
          <cell r="G43">
            <v>0.19266055045871552</v>
          </cell>
          <cell r="H43">
            <v>0.31228721757969657</v>
          </cell>
          <cell r="I43">
            <v>0.36908389193581131</v>
          </cell>
          <cell r="J43">
            <v>-5.2631578947368418E-2</v>
          </cell>
          <cell r="K43">
            <v>0.32258064516129031</v>
          </cell>
          <cell r="L43" t="str">
            <v>NM</v>
          </cell>
          <cell r="M43" t="str">
            <v>NM</v>
          </cell>
          <cell r="N43">
            <v>2.0215827338129495</v>
          </cell>
          <cell r="O43">
            <v>2.911290322580645</v>
          </cell>
          <cell r="P43">
            <v>0.23422459893048114</v>
          </cell>
          <cell r="Q43">
            <v>-1.8258720172544318E-2</v>
          </cell>
          <cell r="R43">
            <v>0.21168923734853876</v>
          </cell>
          <cell r="S43" t="str">
            <v xml:space="preserve">NM </v>
          </cell>
          <cell r="T43">
            <v>0.24233128834355808</v>
          </cell>
          <cell r="U43">
            <v>2.6570048309178744E-2</v>
          </cell>
          <cell r="V43">
            <v>0.21017683146878363</v>
          </cell>
        </row>
        <row r="45">
          <cell r="A45" t="str">
            <v xml:space="preserve">1995/94 </v>
          </cell>
          <cell r="B45">
            <v>0.25618943752898848</v>
          </cell>
          <cell r="C45" t="str">
            <v>NM</v>
          </cell>
          <cell r="D45">
            <v>0.25618943752898848</v>
          </cell>
          <cell r="E45">
            <v>0.25653234235280453</v>
          </cell>
          <cell r="F45">
            <v>0.25609502645840987</v>
          </cell>
          <cell r="G45">
            <v>0.21070318143274416</v>
          </cell>
          <cell r="H45">
            <v>0.28052570819643025</v>
          </cell>
          <cell r="I45">
            <v>0.3162630469432875</v>
          </cell>
          <cell r="J45">
            <v>0.28455284552845528</v>
          </cell>
          <cell r="K45">
            <v>0.51968503937007871</v>
          </cell>
          <cell r="L45" t="str">
            <v>NM</v>
          </cell>
          <cell r="M45" t="str">
            <v>NM</v>
          </cell>
          <cell r="N45">
            <v>0.93654266958424492</v>
          </cell>
          <cell r="O45">
            <v>1.2814685314685315</v>
          </cell>
          <cell r="P45">
            <v>0.25594099972685058</v>
          </cell>
          <cell r="Q45">
            <v>6.9933030827868753E-2</v>
          </cell>
          <cell r="R45">
            <v>0.34377276037873261</v>
          </cell>
          <cell r="S45" t="str">
            <v>NM</v>
          </cell>
          <cell r="T45">
            <v>0.21720059528471838</v>
          </cell>
          <cell r="U45">
            <v>1.2872083668543845E-2</v>
          </cell>
          <cell r="V45">
            <v>0.20173180296974166</v>
          </cell>
        </row>
        <row r="47">
          <cell r="A47" t="str">
            <v>1995 (a)</v>
          </cell>
        </row>
        <row r="48">
          <cell r="A48" t="str">
            <v xml:space="preserve"> 1Q</v>
          </cell>
          <cell r="B48">
            <v>2338</v>
          </cell>
          <cell r="C48">
            <v>0</v>
          </cell>
          <cell r="D48">
            <v>2338</v>
          </cell>
          <cell r="E48">
            <v>509</v>
          </cell>
          <cell r="F48">
            <v>1829</v>
          </cell>
          <cell r="G48">
            <v>849</v>
          </cell>
          <cell r="H48">
            <v>313</v>
          </cell>
          <cell r="I48">
            <v>667</v>
          </cell>
          <cell r="J48">
            <v>48</v>
          </cell>
          <cell r="K48">
            <v>-50</v>
          </cell>
          <cell r="L48">
            <v>-9</v>
          </cell>
          <cell r="M48">
            <v>2</v>
          </cell>
          <cell r="N48">
            <v>-30</v>
          </cell>
          <cell r="O48">
            <v>-39</v>
          </cell>
          <cell r="P48">
            <v>628</v>
          </cell>
          <cell r="Q48">
            <v>0.32961783439490444</v>
          </cell>
          <cell r="R48">
            <v>207</v>
          </cell>
          <cell r="S48">
            <v>2</v>
          </cell>
          <cell r="T48">
            <v>419</v>
          </cell>
          <cell r="U48">
            <v>3735.6000000000004</v>
          </cell>
          <cell r="V48">
            <v>0.11216404325944961</v>
          </cell>
        </row>
        <row r="49">
          <cell r="A49" t="str">
            <v xml:space="preserve"> 2Q</v>
          </cell>
          <cell r="B49">
            <v>2401</v>
          </cell>
          <cell r="C49">
            <v>0</v>
          </cell>
          <cell r="D49">
            <v>2401</v>
          </cell>
          <cell r="E49">
            <v>552</v>
          </cell>
          <cell r="F49">
            <v>1849</v>
          </cell>
          <cell r="G49">
            <v>967</v>
          </cell>
          <cell r="H49">
            <v>354</v>
          </cell>
          <cell r="I49">
            <v>528</v>
          </cell>
          <cell r="J49">
            <v>38</v>
          </cell>
          <cell r="K49">
            <v>-56</v>
          </cell>
          <cell r="L49">
            <v>-13</v>
          </cell>
          <cell r="M49">
            <v>4</v>
          </cell>
          <cell r="N49">
            <v>-33</v>
          </cell>
          <cell r="O49">
            <v>-60</v>
          </cell>
          <cell r="P49">
            <v>468</v>
          </cell>
          <cell r="Q49">
            <v>0.33119658119658119</v>
          </cell>
          <cell r="R49">
            <v>155</v>
          </cell>
          <cell r="S49">
            <v>2</v>
          </cell>
          <cell r="T49">
            <v>311</v>
          </cell>
          <cell r="U49">
            <v>3735.6000000000004</v>
          </cell>
          <cell r="V49">
            <v>8.3253024949138013E-2</v>
          </cell>
        </row>
        <row r="50">
          <cell r="A50" t="str">
            <v xml:space="preserve"> 3Q</v>
          </cell>
          <cell r="B50">
            <v>2538</v>
          </cell>
          <cell r="C50">
            <v>0</v>
          </cell>
          <cell r="D50">
            <v>2538</v>
          </cell>
          <cell r="E50">
            <v>536</v>
          </cell>
          <cell r="F50">
            <v>2002</v>
          </cell>
          <cell r="G50">
            <v>960</v>
          </cell>
          <cell r="H50">
            <v>351</v>
          </cell>
          <cell r="I50">
            <v>691</v>
          </cell>
          <cell r="J50">
            <v>36</v>
          </cell>
          <cell r="K50">
            <v>-46</v>
          </cell>
          <cell r="L50">
            <v>-16</v>
          </cell>
          <cell r="M50">
            <v>-9</v>
          </cell>
          <cell r="N50">
            <v>-30</v>
          </cell>
          <cell r="O50">
            <v>-65</v>
          </cell>
          <cell r="P50">
            <v>626</v>
          </cell>
          <cell r="Q50">
            <v>0.32907348242811502</v>
          </cell>
          <cell r="R50">
            <v>206</v>
          </cell>
          <cell r="S50">
            <v>1</v>
          </cell>
          <cell r="T50">
            <v>419</v>
          </cell>
          <cell r="U50">
            <v>3804</v>
          </cell>
          <cell r="V50">
            <v>0.11014721345951629</v>
          </cell>
        </row>
        <row r="51">
          <cell r="A51" t="str">
            <v xml:space="preserve"> 4Q </v>
          </cell>
          <cell r="B51">
            <v>2744</v>
          </cell>
          <cell r="C51">
            <v>0</v>
          </cell>
          <cell r="D51">
            <v>2744</v>
          </cell>
          <cell r="E51">
            <v>567</v>
          </cell>
          <cell r="F51">
            <v>2177</v>
          </cell>
          <cell r="G51">
            <v>1079</v>
          </cell>
          <cell r="H51">
            <v>424</v>
          </cell>
          <cell r="I51">
            <v>674</v>
          </cell>
          <cell r="J51">
            <v>36</v>
          </cell>
          <cell r="K51">
            <v>-41</v>
          </cell>
          <cell r="L51">
            <v>-8</v>
          </cell>
          <cell r="M51">
            <v>0</v>
          </cell>
          <cell r="N51">
            <v>-84</v>
          </cell>
          <cell r="O51">
            <v>-97</v>
          </cell>
          <cell r="P51">
            <v>577</v>
          </cell>
          <cell r="Q51">
            <v>0.29462738301559793</v>
          </cell>
          <cell r="R51">
            <v>170</v>
          </cell>
          <cell r="S51">
            <v>2</v>
          </cell>
          <cell r="T51">
            <v>405</v>
          </cell>
          <cell r="U51">
            <v>3825</v>
          </cell>
          <cell r="V51">
            <v>0.10588235294117647</v>
          </cell>
        </row>
        <row r="53">
          <cell r="A53" t="str">
            <v>1995 (a)</v>
          </cell>
          <cell r="B53">
            <v>10021</v>
          </cell>
          <cell r="C53">
            <v>0</v>
          </cell>
          <cell r="D53">
            <v>10021</v>
          </cell>
          <cell r="E53">
            <v>2164</v>
          </cell>
          <cell r="F53">
            <v>7857</v>
          </cell>
          <cell r="G53">
            <v>3855</v>
          </cell>
          <cell r="H53">
            <v>1442</v>
          </cell>
          <cell r="I53">
            <v>2560</v>
          </cell>
          <cell r="J53">
            <v>158</v>
          </cell>
          <cell r="K53">
            <v>-193</v>
          </cell>
          <cell r="L53">
            <v>-46</v>
          </cell>
          <cell r="M53">
            <v>-3</v>
          </cell>
          <cell r="N53">
            <v>-177</v>
          </cell>
          <cell r="O53">
            <v>-261</v>
          </cell>
          <cell r="P53">
            <v>2299</v>
          </cell>
          <cell r="Q53">
            <v>0.32100913440626361</v>
          </cell>
          <cell r="R53">
            <v>738</v>
          </cell>
          <cell r="S53">
            <v>7</v>
          </cell>
          <cell r="T53">
            <v>1554</v>
          </cell>
          <cell r="U53">
            <v>3777</v>
          </cell>
          <cell r="V53">
            <v>0.41143764892772039</v>
          </cell>
        </row>
        <row r="55">
          <cell r="A55" t="str">
            <v xml:space="preserve">1996/95 </v>
          </cell>
        </row>
        <row r="56">
          <cell r="A56" t="str">
            <v xml:space="preserve"> 1Q</v>
          </cell>
          <cell r="B56">
            <v>0.14713430282292558</v>
          </cell>
          <cell r="C56" t="str">
            <v>NM</v>
          </cell>
          <cell r="D56">
            <v>0.14713430282292558</v>
          </cell>
          <cell r="E56">
            <v>7.8585461689587421E-3</v>
          </cell>
          <cell r="F56">
            <v>0.1858939311098961</v>
          </cell>
          <cell r="G56">
            <v>0.17078916372202591</v>
          </cell>
          <cell r="H56">
            <v>0.16932907348242812</v>
          </cell>
          <cell r="I56">
            <v>0.21289355322338829</v>
          </cell>
          <cell r="J56">
            <v>-0.39583333333333331</v>
          </cell>
          <cell r="K56">
            <v>-0.24</v>
          </cell>
          <cell r="L56">
            <v>0.55555555555555558</v>
          </cell>
          <cell r="M56" t="str">
            <v>NM</v>
          </cell>
          <cell r="N56">
            <v>0</v>
          </cell>
          <cell r="O56">
            <v>0.46153846153846156</v>
          </cell>
          <cell r="P56">
            <v>0.19745222929936307</v>
          </cell>
          <cell r="Q56">
            <v>-6.0001027854866898E-2</v>
          </cell>
          <cell r="R56">
            <v>0.12560386473429952</v>
          </cell>
          <cell r="S56" t="str">
            <v xml:space="preserve">     NM </v>
          </cell>
          <cell r="T56">
            <v>0.23389021479713604</v>
          </cell>
          <cell r="U56">
            <v>2.9071635078702189E-2</v>
          </cell>
          <cell r="V56">
            <v>0.19903238291352721</v>
          </cell>
        </row>
        <row r="57">
          <cell r="A57" t="str">
            <v xml:space="preserve"> 2Q</v>
          </cell>
          <cell r="B57">
            <v>0.10828821324448147</v>
          </cell>
          <cell r="C57" t="str">
            <v>NM</v>
          </cell>
          <cell r="D57">
            <v>0.10828821324448147</v>
          </cell>
          <cell r="E57">
            <v>-5.6159420289855072E-2</v>
          </cell>
          <cell r="F57">
            <v>0.15738236884802595</v>
          </cell>
          <cell r="G57">
            <v>0.11995863495346432</v>
          </cell>
          <cell r="H57">
            <v>0.19209039548022599</v>
          </cell>
          <cell r="I57">
            <v>0.20265151515151514</v>
          </cell>
          <cell r="J57">
            <v>-0.18421052631578946</v>
          </cell>
          <cell r="K57">
            <v>-0.25</v>
          </cell>
          <cell r="L57">
            <v>7.6923076923076927E-2</v>
          </cell>
          <cell r="M57" t="str">
            <v>NM</v>
          </cell>
          <cell r="N57">
            <v>-3.0303030303030304E-2</v>
          </cell>
          <cell r="O57">
            <v>1.6666666666666666E-2</v>
          </cell>
          <cell r="P57">
            <v>0.2264957264957265</v>
          </cell>
          <cell r="Q57">
            <v>-6.3684387995953648E-2</v>
          </cell>
          <cell r="R57">
            <v>0.14838709677419354</v>
          </cell>
          <cell r="S57" t="str">
            <v xml:space="preserve">     NM </v>
          </cell>
          <cell r="T57">
            <v>0.26688102893890675</v>
          </cell>
          <cell r="U57">
            <v>3.2605203983295659E-2</v>
          </cell>
          <cell r="V57">
            <v>0.22687840817757585</v>
          </cell>
        </row>
        <row r="58">
          <cell r="A58" t="str">
            <v xml:space="preserve"> 3Q</v>
          </cell>
          <cell r="B58">
            <v>0.10441292356185973</v>
          </cell>
          <cell r="C58" t="str">
            <v>NM</v>
          </cell>
          <cell r="D58">
            <v>0.10441292356185973</v>
          </cell>
          <cell r="E58">
            <v>-2.6119402985074626E-2</v>
          </cell>
          <cell r="F58">
            <v>0.13936063936063936</v>
          </cell>
          <cell r="G58">
            <v>8.3333333333333329E-2</v>
          </cell>
          <cell r="H58">
            <v>0.15669515669515668</v>
          </cell>
          <cell r="I58">
            <v>0.20839363241678727</v>
          </cell>
          <cell r="J58">
            <v>-8.3333333333333329E-2</v>
          </cell>
          <cell r="K58">
            <v>-0.15217391304347827</v>
          </cell>
          <cell r="L58">
            <v>0.25</v>
          </cell>
          <cell r="M58" t="str">
            <v>NM</v>
          </cell>
          <cell r="N58">
            <v>0.83333333333333337</v>
          </cell>
          <cell r="O58">
            <v>0.32307692307692309</v>
          </cell>
          <cell r="P58">
            <v>0.19648562300319489</v>
          </cell>
          <cell r="Q58">
            <v>-5.8732031057591366E-2</v>
          </cell>
          <cell r="R58">
            <v>0.12621359223300971</v>
          </cell>
          <cell r="S58" t="str">
            <v xml:space="preserve">     NM </v>
          </cell>
          <cell r="T58">
            <v>0.22673031026252982</v>
          </cell>
          <cell r="U58">
            <v>1.7350157728706624E-2</v>
          </cell>
          <cell r="V58">
            <v>0.20580932822704481</v>
          </cell>
        </row>
        <row r="59">
          <cell r="A59" t="str">
            <v xml:space="preserve"> 4Q</v>
          </cell>
          <cell r="B59">
            <v>0.15160349854227406</v>
          </cell>
          <cell r="C59" t="str">
            <v>NM</v>
          </cell>
          <cell r="D59">
            <v>0.15160349854227406</v>
          </cell>
          <cell r="E59">
            <v>9.3474426807760136E-2</v>
          </cell>
          <cell r="F59">
            <v>0.16674322462103813</v>
          </cell>
          <cell r="G59">
            <v>0.15755329008341057</v>
          </cell>
          <cell r="H59">
            <v>0.15566037735849056</v>
          </cell>
          <cell r="I59">
            <v>0.18842729970326411</v>
          </cell>
          <cell r="J59">
            <v>0.16666666666666666</v>
          </cell>
          <cell r="K59">
            <v>0.12195121951219512</v>
          </cell>
          <cell r="L59">
            <v>1.25</v>
          </cell>
          <cell r="M59" t="str">
            <v>NM</v>
          </cell>
          <cell r="N59">
            <v>-0.42857142857142855</v>
          </cell>
          <cell r="O59">
            <v>-0.25773195876288657</v>
          </cell>
          <cell r="P59">
            <v>0.2634315424610052</v>
          </cell>
          <cell r="Q59">
            <v>5.2223029129347155E-2</v>
          </cell>
          <cell r="R59">
            <v>0.32941176470588235</v>
          </cell>
          <cell r="S59" t="str">
            <v xml:space="preserve">     NM </v>
          </cell>
          <cell r="T59">
            <v>0.24444444444444444</v>
          </cell>
          <cell r="U59">
            <v>1.7254901960784313E-2</v>
          </cell>
          <cell r="V59">
            <v>0.22333590336674369</v>
          </cell>
        </row>
        <row r="61">
          <cell r="A61" t="str">
            <v xml:space="preserve">1996/95 </v>
          </cell>
          <cell r="B61">
            <v>0.12823071549745535</v>
          </cell>
          <cell r="C61" t="str">
            <v>NM</v>
          </cell>
          <cell r="D61">
            <v>0.12823071549745535</v>
          </cell>
          <cell r="E61">
            <v>5.5452865064695009E-3</v>
          </cell>
          <cell r="F61">
            <v>0.16202112765686649</v>
          </cell>
          <cell r="G61">
            <v>0.13255512321660182</v>
          </cell>
          <cell r="H61">
            <v>0.16782246879334259</v>
          </cell>
          <cell r="I61">
            <v>0.203125</v>
          </cell>
          <cell r="J61">
            <v>-0.14556962025316456</v>
          </cell>
          <cell r="K61">
            <v>-0.14507772020725387</v>
          </cell>
          <cell r="L61">
            <v>0.43478260869565216</v>
          </cell>
          <cell r="M61" t="str">
            <v>NM</v>
          </cell>
          <cell r="N61">
            <v>-6.7796610169491525E-2</v>
          </cell>
          <cell r="O61">
            <v>5.7471264367816091E-2</v>
          </cell>
          <cell r="P61">
            <v>0.21966072205306655</v>
          </cell>
          <cell r="Q61">
            <v>-3.4562027146662434E-2</v>
          </cell>
          <cell r="R61">
            <v>0.17750677506775067</v>
          </cell>
          <cell r="S61" t="str">
            <v>NM</v>
          </cell>
          <cell r="T61">
            <v>0.2413127413127413</v>
          </cell>
          <cell r="U61">
            <v>2.3034154090548053E-2</v>
          </cell>
          <cell r="V61">
            <v>0.21276183996814779</v>
          </cell>
        </row>
        <row r="63">
          <cell r="A63" t="str">
            <v>1996</v>
          </cell>
        </row>
        <row r="64">
          <cell r="A64" t="str">
            <v xml:space="preserve"> 1Q</v>
          </cell>
          <cell r="B64">
            <v>2682</v>
          </cell>
          <cell r="C64">
            <v>0</v>
          </cell>
          <cell r="D64">
            <v>2682</v>
          </cell>
          <cell r="E64">
            <v>513</v>
          </cell>
          <cell r="F64">
            <v>2169</v>
          </cell>
          <cell r="G64">
            <v>994</v>
          </cell>
          <cell r="H64">
            <v>366</v>
          </cell>
          <cell r="I64">
            <v>809</v>
          </cell>
          <cell r="J64">
            <v>29</v>
          </cell>
          <cell r="K64">
            <v>-38</v>
          </cell>
          <cell r="L64">
            <v>-14</v>
          </cell>
          <cell r="M64">
            <v>-4</v>
          </cell>
          <cell r="N64">
            <v>-30</v>
          </cell>
          <cell r="O64">
            <v>-57</v>
          </cell>
          <cell r="P64">
            <v>752</v>
          </cell>
          <cell r="Q64">
            <v>0.30984042553191488</v>
          </cell>
          <cell r="R64">
            <v>233</v>
          </cell>
          <cell r="S64">
            <v>2</v>
          </cell>
          <cell r="T64">
            <v>517</v>
          </cell>
          <cell r="U64">
            <v>3844.2000000000003</v>
          </cell>
          <cell r="V64">
            <v>0.13448832006659381</v>
          </cell>
        </row>
        <row r="65">
          <cell r="A65" t="str">
            <v xml:space="preserve"> 2Q</v>
          </cell>
          <cell r="B65">
            <v>2661</v>
          </cell>
          <cell r="C65">
            <v>0</v>
          </cell>
          <cell r="D65">
            <v>2661</v>
          </cell>
          <cell r="E65">
            <v>521</v>
          </cell>
          <cell r="F65">
            <v>2140</v>
          </cell>
          <cell r="G65">
            <v>1083</v>
          </cell>
          <cell r="H65">
            <v>422</v>
          </cell>
          <cell r="I65">
            <v>635</v>
          </cell>
          <cell r="J65">
            <v>31</v>
          </cell>
          <cell r="K65">
            <v>-42</v>
          </cell>
          <cell r="L65">
            <v>-14</v>
          </cell>
          <cell r="M65">
            <v>-4</v>
          </cell>
          <cell r="N65">
            <v>-32</v>
          </cell>
          <cell r="O65">
            <v>-61</v>
          </cell>
          <cell r="P65">
            <v>574</v>
          </cell>
          <cell r="Q65">
            <v>0.31010452961672474</v>
          </cell>
          <cell r="R65">
            <v>178</v>
          </cell>
          <cell r="S65">
            <v>2</v>
          </cell>
          <cell r="T65">
            <v>394</v>
          </cell>
          <cell r="U65">
            <v>3857.3999999999996</v>
          </cell>
          <cell r="V65">
            <v>0.10214133872556645</v>
          </cell>
        </row>
        <row r="66">
          <cell r="A66" t="str">
            <v xml:space="preserve"> 3Q</v>
          </cell>
          <cell r="B66">
            <v>2803</v>
          </cell>
          <cell r="C66">
            <v>0</v>
          </cell>
          <cell r="D66">
            <v>2803</v>
          </cell>
          <cell r="E66">
            <v>522</v>
          </cell>
          <cell r="F66">
            <v>2281</v>
          </cell>
          <cell r="G66">
            <v>1040</v>
          </cell>
          <cell r="H66">
            <v>406</v>
          </cell>
          <cell r="I66">
            <v>835</v>
          </cell>
          <cell r="J66">
            <v>33</v>
          </cell>
          <cell r="K66">
            <v>-39</v>
          </cell>
          <cell r="L66">
            <v>-20</v>
          </cell>
          <cell r="M66">
            <v>-5</v>
          </cell>
          <cell r="N66">
            <v>-55</v>
          </cell>
          <cell r="O66">
            <v>-86</v>
          </cell>
          <cell r="P66">
            <v>749</v>
          </cell>
          <cell r="Q66">
            <v>0.30974632843791722</v>
          </cell>
          <cell r="R66">
            <v>232</v>
          </cell>
          <cell r="S66">
            <v>3</v>
          </cell>
          <cell r="T66">
            <v>514</v>
          </cell>
          <cell r="U66">
            <v>3870</v>
          </cell>
          <cell r="V66">
            <v>0.13281653746770025</v>
          </cell>
        </row>
        <row r="67">
          <cell r="A67" t="str">
            <v xml:space="preserve"> 4Q</v>
          </cell>
          <cell r="B67">
            <v>3160</v>
          </cell>
          <cell r="C67">
            <v>0</v>
          </cell>
          <cell r="D67">
            <v>3160</v>
          </cell>
          <cell r="E67">
            <v>620</v>
          </cell>
          <cell r="F67">
            <v>2540</v>
          </cell>
          <cell r="G67">
            <v>1249</v>
          </cell>
          <cell r="H67">
            <v>490</v>
          </cell>
          <cell r="I67">
            <v>801</v>
          </cell>
          <cell r="J67">
            <v>42</v>
          </cell>
          <cell r="K67">
            <v>-46</v>
          </cell>
          <cell r="L67">
            <v>-18</v>
          </cell>
          <cell r="M67">
            <v>-2</v>
          </cell>
          <cell r="N67">
            <v>-48</v>
          </cell>
          <cell r="O67">
            <v>-72</v>
          </cell>
          <cell r="P67">
            <v>729</v>
          </cell>
          <cell r="Q67">
            <v>0.31001371742112482</v>
          </cell>
          <cell r="R67">
            <v>226</v>
          </cell>
          <cell r="S67">
            <v>-1</v>
          </cell>
          <cell r="T67">
            <v>504</v>
          </cell>
          <cell r="U67">
            <v>3891</v>
          </cell>
          <cell r="V67">
            <v>0.12952968388589051</v>
          </cell>
        </row>
        <row r="69">
          <cell r="A69" t="str">
            <v>1996 (a)</v>
          </cell>
          <cell r="B69">
            <v>11306</v>
          </cell>
          <cell r="C69">
            <v>0</v>
          </cell>
          <cell r="D69">
            <v>11306</v>
          </cell>
          <cell r="E69">
            <v>2176</v>
          </cell>
          <cell r="F69">
            <v>9130</v>
          </cell>
          <cell r="G69">
            <v>4366</v>
          </cell>
          <cell r="H69">
            <v>1684</v>
          </cell>
          <cell r="I69">
            <v>3080</v>
          </cell>
          <cell r="J69">
            <v>135</v>
          </cell>
          <cell r="K69">
            <v>-165</v>
          </cell>
          <cell r="L69">
            <v>-66</v>
          </cell>
          <cell r="M69">
            <v>-15</v>
          </cell>
          <cell r="N69">
            <v>-165</v>
          </cell>
          <cell r="O69">
            <v>-276</v>
          </cell>
          <cell r="P69">
            <v>2804</v>
          </cell>
          <cell r="Q69">
            <v>0.30991440798858771</v>
          </cell>
          <cell r="R69">
            <v>869</v>
          </cell>
          <cell r="S69">
            <v>6</v>
          </cell>
          <cell r="T69">
            <v>1929</v>
          </cell>
          <cell r="U69">
            <v>3864</v>
          </cell>
          <cell r="V69">
            <v>0.49897588014575101</v>
          </cell>
        </row>
        <row r="71">
          <cell r="A71" t="str">
            <v xml:space="preserve">1997/96 </v>
          </cell>
        </row>
        <row r="72">
          <cell r="A72" t="str">
            <v xml:space="preserve"> 1Q</v>
          </cell>
          <cell r="B72">
            <v>1.4914243102162564E-3</v>
          </cell>
          <cell r="C72" t="str">
            <v>NM</v>
          </cell>
          <cell r="D72">
            <v>1.1185682326621924E-3</v>
          </cell>
          <cell r="E72">
            <v>-0.15594541910331383</v>
          </cell>
          <cell r="F72">
            <v>3.8727524204702629E-2</v>
          </cell>
          <cell r="G72">
            <v>-9.0543259557344068E-3</v>
          </cell>
          <cell r="H72">
            <v>6.0109289617486336E-2</v>
          </cell>
          <cell r="I72">
            <v>8.6526576019777507E-2</v>
          </cell>
          <cell r="J72">
            <v>0.17241379310344829</v>
          </cell>
          <cell r="K72">
            <v>-2.6315789473684209E-2</v>
          </cell>
          <cell r="L72">
            <v>0.2857142857142857</v>
          </cell>
          <cell r="M72" t="str">
            <v xml:space="preserve">   NM </v>
          </cell>
          <cell r="N72">
            <v>0.16666666666666666</v>
          </cell>
          <cell r="O72">
            <v>8.771929824561403E-2</v>
          </cell>
          <cell r="P72">
            <v>8.6436170212765964E-2</v>
          </cell>
          <cell r="Q72">
            <v>-4.4005862545374225E-2</v>
          </cell>
          <cell r="R72">
            <v>3.8626609442060089E-2</v>
          </cell>
          <cell r="S72" t="str">
            <v xml:space="preserve">   NM </v>
          </cell>
          <cell r="T72">
            <v>0.1102514506769826</v>
          </cell>
          <cell r="U72">
            <v>1.404713594506009E-2</v>
          </cell>
          <cell r="V72">
            <v>9.4871639908792965E-2</v>
          </cell>
        </row>
        <row r="73">
          <cell r="A73" t="str">
            <v xml:space="preserve"> 2Q</v>
          </cell>
          <cell r="B73">
            <v>-6.3509958662157084E-2</v>
          </cell>
          <cell r="C73" t="str">
            <v>NM</v>
          </cell>
          <cell r="D73">
            <v>-4.1337842916196917E-2</v>
          </cell>
          <cell r="E73">
            <v>-0.25335892514395392</v>
          </cell>
          <cell r="F73">
            <v>-1.7289719626168223E-2</v>
          </cell>
          <cell r="G73">
            <v>1.7543859649122806E-2</v>
          </cell>
          <cell r="H73">
            <v>1.8957345971563982E-2</v>
          </cell>
          <cell r="I73">
            <v>-7.874015748031496E-3</v>
          </cell>
          <cell r="J73">
            <v>0.22580645161290322</v>
          </cell>
          <cell r="K73">
            <v>-0.11904761904761904</v>
          </cell>
          <cell r="L73">
            <v>0.14285714285714285</v>
          </cell>
          <cell r="M73" t="str">
            <v xml:space="preserve">   NM </v>
          </cell>
          <cell r="N73">
            <v>6.25E-2</v>
          </cell>
          <cell r="O73">
            <v>-0.14754098360655737</v>
          </cell>
          <cell r="P73">
            <v>6.9686411149825784E-3</v>
          </cell>
          <cell r="Q73">
            <v>-0.15197698378756666</v>
          </cell>
          <cell r="R73">
            <v>-0.14606741573033707</v>
          </cell>
          <cell r="S73" t="str">
            <v xml:space="preserve">   NM </v>
          </cell>
          <cell r="T73">
            <v>7.1065989847715741E-2</v>
          </cell>
          <cell r="U73">
            <v>1.1821434126613876E-2</v>
          </cell>
          <cell r="V73">
            <v>5.8552382587388777E-2</v>
          </cell>
        </row>
        <row r="74">
          <cell r="A74" t="str">
            <v xml:space="preserve"> 3Q</v>
          </cell>
          <cell r="B74">
            <v>-5.3870852657866571E-2</v>
          </cell>
          <cell r="C74" t="str">
            <v>NM</v>
          </cell>
          <cell r="D74">
            <v>-1.9978594363182306E-2</v>
          </cell>
          <cell r="E74">
            <v>-0.18965517241379309</v>
          </cell>
          <cell r="F74">
            <v>-2.2797018851380975E-2</v>
          </cell>
          <cell r="G74">
            <v>1.0576923076923078E-2</v>
          </cell>
          <cell r="H74">
            <v>0.10098522167487685</v>
          </cell>
          <cell r="I74">
            <v>-1.0778443113772455E-2</v>
          </cell>
          <cell r="J74">
            <v>0.18181818181818182</v>
          </cell>
          <cell r="K74">
            <v>0</v>
          </cell>
          <cell r="L74">
            <v>-0.1</v>
          </cell>
          <cell r="M74" t="str">
            <v xml:space="preserve">   NM </v>
          </cell>
          <cell r="N74">
            <v>-0.6</v>
          </cell>
          <cell r="O74">
            <v>-0.39534883720930231</v>
          </cell>
          <cell r="P74">
            <v>3.3377837116154871E-2</v>
          </cell>
          <cell r="Q74">
            <v>-0.19914461373964182</v>
          </cell>
          <cell r="R74">
            <v>-0.17241379310344829</v>
          </cell>
          <cell r="S74" t="str">
            <v xml:space="preserve">   NM </v>
          </cell>
          <cell r="T74">
            <v>0.12645914396887159</v>
          </cell>
          <cell r="U74">
            <v>8.5271317829457363E-3</v>
          </cell>
          <cell r="V74">
            <v>0.11693489294376982</v>
          </cell>
        </row>
        <row r="75">
          <cell r="A75" t="str">
            <v xml:space="preserve"> 4Q</v>
          </cell>
          <cell r="B75">
            <v>-7.9430379746835436E-2</v>
          </cell>
          <cell r="C75" t="str">
            <v>NM</v>
          </cell>
          <cell r="D75">
            <v>-2.7848101265822784E-2</v>
          </cell>
          <cell r="E75">
            <v>-0.1435483870967742</v>
          </cell>
          <cell r="F75">
            <v>-6.3779527559055124E-2</v>
          </cell>
          <cell r="G75">
            <v>1.120896717373899E-2</v>
          </cell>
          <cell r="H75">
            <v>0.10204081632653061</v>
          </cell>
          <cell r="I75">
            <v>-7.8651685393258425E-2</v>
          </cell>
          <cell r="J75">
            <v>7.1428571428571425E-2</v>
          </cell>
          <cell r="K75">
            <v>-0.2608695652173913</v>
          </cell>
          <cell r="L75">
            <v>-0.1111111111111111</v>
          </cell>
          <cell r="M75" t="str">
            <v xml:space="preserve">   NM </v>
          </cell>
          <cell r="N75">
            <v>-0.20833333333333334</v>
          </cell>
          <cell r="O75">
            <v>-0.30555555555555558</v>
          </cell>
          <cell r="P75">
            <v>-5.6241426611796985E-2</v>
          </cell>
          <cell r="Q75">
            <v>-0.12794556493105583</v>
          </cell>
          <cell r="R75">
            <v>-0.17699115044247787</v>
          </cell>
          <cell r="S75" t="str">
            <v xml:space="preserve">   NM </v>
          </cell>
          <cell r="T75">
            <v>-7.9365079365079361E-3</v>
          </cell>
          <cell r="U75">
            <v>4.6260601387818042E-3</v>
          </cell>
          <cell r="V75">
            <v>-1.2504720486301475E-2</v>
          </cell>
        </row>
        <row r="77">
          <cell r="A77" t="str">
            <v>Year</v>
          </cell>
          <cell r="B77">
            <v>-5.0150362639306563E-2</v>
          </cell>
          <cell r="C77" t="str">
            <v>NM</v>
          </cell>
          <cell r="D77">
            <v>-2.2200601450557227E-2</v>
          </cell>
          <cell r="E77">
            <v>-0.18382352941176472</v>
          </cell>
          <cell r="F77">
            <v>-1.8291347207009857E-2</v>
          </cell>
          <cell r="G77">
            <v>8.0164910673385242E-3</v>
          </cell>
          <cell r="H77">
            <v>7.1852731591448935E-2</v>
          </cell>
          <cell r="I77">
            <v>-2.2727272727272726E-3</v>
          </cell>
          <cell r="J77">
            <v>0.15555555555555556</v>
          </cell>
          <cell r="K77">
            <v>-0.10909090909090909</v>
          </cell>
          <cell r="L77">
            <v>3.0303030303030304E-2</v>
          </cell>
          <cell r="M77" t="str">
            <v xml:space="preserve">   NM </v>
          </cell>
          <cell r="N77">
            <v>-0.21818181818181817</v>
          </cell>
          <cell r="O77">
            <v>-0.21739130434782608</v>
          </cell>
          <cell r="P77">
            <v>1.8901569186875893E-2</v>
          </cell>
          <cell r="Q77">
            <v>-0.12810278028285757</v>
          </cell>
          <cell r="R77">
            <v>-0.11162255466052934</v>
          </cell>
          <cell r="S77" t="str">
            <v xml:space="preserve">   NM </v>
          </cell>
          <cell r="T77">
            <v>7.5686884396060139E-2</v>
          </cell>
          <cell r="U77">
            <v>1.1645962732919254E-2</v>
          </cell>
          <cell r="V77">
            <v>6.543583089643977E-2</v>
          </cell>
        </row>
        <row r="79">
          <cell r="A79">
            <v>1997</v>
          </cell>
        </row>
        <row r="80">
          <cell r="A80" t="str">
            <v xml:space="preserve"> 1Q</v>
          </cell>
          <cell r="B80">
            <v>2686</v>
          </cell>
          <cell r="C80">
            <v>-1</v>
          </cell>
          <cell r="D80">
            <v>2685</v>
          </cell>
          <cell r="E80">
            <v>433</v>
          </cell>
          <cell r="F80">
            <v>2253</v>
          </cell>
          <cell r="G80">
            <v>985</v>
          </cell>
          <cell r="H80">
            <v>388</v>
          </cell>
          <cell r="I80">
            <v>879</v>
          </cell>
          <cell r="J80">
            <v>34</v>
          </cell>
          <cell r="K80">
            <v>-37</v>
          </cell>
          <cell r="L80">
            <v>-18</v>
          </cell>
          <cell r="M80">
            <v>-6</v>
          </cell>
          <cell r="N80">
            <v>-35</v>
          </cell>
          <cell r="O80">
            <v>-62</v>
          </cell>
          <cell r="P80">
            <v>817</v>
          </cell>
          <cell r="Q80">
            <v>0.29620563035495717</v>
          </cell>
          <cell r="R80">
            <v>242</v>
          </cell>
          <cell r="S80">
            <v>1</v>
          </cell>
          <cell r="T80">
            <v>574</v>
          </cell>
          <cell r="U80">
            <v>3898.2000000000003</v>
          </cell>
          <cell r="V80">
            <v>0.14724744753989019</v>
          </cell>
        </row>
        <row r="81">
          <cell r="A81" t="str">
            <v xml:space="preserve"> 2Q</v>
          </cell>
          <cell r="B81">
            <v>2492</v>
          </cell>
          <cell r="C81">
            <v>59</v>
          </cell>
          <cell r="D81">
            <v>2551</v>
          </cell>
          <cell r="E81">
            <v>389</v>
          </cell>
          <cell r="F81">
            <v>2103</v>
          </cell>
          <cell r="G81">
            <v>1102</v>
          </cell>
          <cell r="H81">
            <v>430</v>
          </cell>
          <cell r="I81">
            <v>630</v>
          </cell>
          <cell r="J81">
            <v>38</v>
          </cell>
          <cell r="K81">
            <v>-37</v>
          </cell>
          <cell r="L81">
            <v>-16</v>
          </cell>
          <cell r="M81">
            <v>-3</v>
          </cell>
          <cell r="N81">
            <v>-34</v>
          </cell>
          <cell r="O81">
            <v>-52</v>
          </cell>
          <cell r="P81">
            <v>578</v>
          </cell>
          <cell r="Q81">
            <v>0.26297577854671278</v>
          </cell>
          <cell r="R81">
            <v>152</v>
          </cell>
          <cell r="S81">
            <v>4</v>
          </cell>
          <cell r="T81">
            <v>422</v>
          </cell>
          <cell r="U81">
            <v>3903</v>
          </cell>
          <cell r="V81">
            <v>0.10812195746861389</v>
          </cell>
        </row>
        <row r="82">
          <cell r="A82" t="str">
            <v xml:space="preserve"> 3Q</v>
          </cell>
          <cell r="B82">
            <v>2652</v>
          </cell>
          <cell r="C82">
            <v>95</v>
          </cell>
          <cell r="D82">
            <v>2747</v>
          </cell>
          <cell r="E82">
            <v>423</v>
          </cell>
          <cell r="F82">
            <v>2229</v>
          </cell>
          <cell r="G82">
            <v>1051</v>
          </cell>
          <cell r="H82">
            <v>447</v>
          </cell>
          <cell r="I82">
            <v>826</v>
          </cell>
          <cell r="J82">
            <v>39</v>
          </cell>
          <cell r="K82">
            <v>-39</v>
          </cell>
          <cell r="L82">
            <v>-18</v>
          </cell>
          <cell r="M82">
            <v>-12</v>
          </cell>
          <cell r="N82">
            <v>-22</v>
          </cell>
          <cell r="O82">
            <v>-52</v>
          </cell>
          <cell r="P82">
            <v>774</v>
          </cell>
          <cell r="Q82">
            <v>0.24806201550387597</v>
          </cell>
          <cell r="R82">
            <v>192</v>
          </cell>
          <cell r="S82">
            <v>3</v>
          </cell>
          <cell r="T82">
            <v>579</v>
          </cell>
          <cell r="U82">
            <v>3903</v>
          </cell>
          <cell r="V82">
            <v>0.14834742505764797</v>
          </cell>
        </row>
        <row r="83">
          <cell r="A83" t="str">
            <v xml:space="preserve"> 4Q</v>
          </cell>
          <cell r="B83">
            <v>2909</v>
          </cell>
          <cell r="C83">
            <v>163</v>
          </cell>
          <cell r="D83">
            <v>3072</v>
          </cell>
          <cell r="E83">
            <v>531</v>
          </cell>
          <cell r="F83">
            <v>2378</v>
          </cell>
          <cell r="G83">
            <v>1263</v>
          </cell>
          <cell r="H83">
            <v>540</v>
          </cell>
          <cell r="I83">
            <v>738</v>
          </cell>
          <cell r="J83">
            <v>45</v>
          </cell>
          <cell r="K83">
            <v>-34</v>
          </cell>
          <cell r="L83">
            <v>-16</v>
          </cell>
          <cell r="M83">
            <v>-7</v>
          </cell>
          <cell r="N83">
            <v>-38</v>
          </cell>
          <cell r="O83">
            <v>-50</v>
          </cell>
          <cell r="P83">
            <v>688</v>
          </cell>
          <cell r="Q83">
            <v>0.27034883720930231</v>
          </cell>
          <cell r="R83">
            <v>186</v>
          </cell>
          <cell r="S83">
            <v>2</v>
          </cell>
          <cell r="T83">
            <v>500</v>
          </cell>
          <cell r="U83">
            <v>3909</v>
          </cell>
          <cell r="V83">
            <v>0.12790995139421846</v>
          </cell>
        </row>
        <row r="85">
          <cell r="A85" t="str">
            <v>Year</v>
          </cell>
          <cell r="B85">
            <v>10739</v>
          </cell>
          <cell r="C85">
            <v>316</v>
          </cell>
          <cell r="D85">
            <v>11055</v>
          </cell>
          <cell r="E85">
            <v>1776</v>
          </cell>
          <cell r="F85">
            <v>8963</v>
          </cell>
          <cell r="G85">
            <v>4401</v>
          </cell>
          <cell r="H85">
            <v>1805</v>
          </cell>
          <cell r="I85">
            <v>3073</v>
          </cell>
          <cell r="J85">
            <v>156</v>
          </cell>
          <cell r="K85">
            <v>-147</v>
          </cell>
          <cell r="L85">
            <v>-68</v>
          </cell>
          <cell r="M85">
            <v>-28</v>
          </cell>
          <cell r="N85">
            <v>-129</v>
          </cell>
          <cell r="O85">
            <v>-216</v>
          </cell>
          <cell r="P85">
            <v>2857</v>
          </cell>
          <cell r="Q85">
            <v>0.27021351067553379</v>
          </cell>
          <cell r="R85">
            <v>772</v>
          </cell>
          <cell r="S85">
            <v>10</v>
          </cell>
          <cell r="T85">
            <v>2075</v>
          </cell>
          <cell r="U85">
            <v>3909</v>
          </cell>
          <cell r="V85">
            <v>0.53162678146037057</v>
          </cell>
        </row>
        <row r="87">
          <cell r="A87" t="str">
            <v xml:space="preserve">1998/97 </v>
          </cell>
        </row>
        <row r="88">
          <cell r="A88" t="str">
            <v xml:space="preserve"> 1Q</v>
          </cell>
          <cell r="B88">
            <v>7.4460163812360383E-2</v>
          </cell>
          <cell r="C88" t="str">
            <v>NM</v>
          </cell>
          <cell r="D88">
            <v>0.13072625698324022</v>
          </cell>
          <cell r="E88">
            <v>-1.1547344110854504E-2</v>
          </cell>
          <cell r="F88">
            <v>9.0989791389258765E-2</v>
          </cell>
          <cell r="G88">
            <v>0.21725888324873097</v>
          </cell>
          <cell r="H88">
            <v>0.23969072164948454</v>
          </cell>
          <cell r="I88">
            <v>5.5745164960182024E-2</v>
          </cell>
          <cell r="J88">
            <v>5.8823529411764705E-2</v>
          </cell>
          <cell r="K88">
            <v>-0.27027027027027029</v>
          </cell>
          <cell r="L88">
            <v>-0.33333333333333331</v>
          </cell>
          <cell r="M88" t="str">
            <v xml:space="preserve">   NM </v>
          </cell>
          <cell r="N88" t="str">
            <v xml:space="preserve">   NM </v>
          </cell>
          <cell r="O88" t="str">
            <v xml:space="preserve">   NM </v>
          </cell>
          <cell r="P88">
            <v>9.7919216646266835E-2</v>
          </cell>
          <cell r="Q88">
            <v>-4.0258160811520609E-2</v>
          </cell>
          <cell r="R88">
            <v>5.3719008264462811E-2</v>
          </cell>
          <cell r="S88" t="str">
            <v xml:space="preserve">   NM </v>
          </cell>
          <cell r="T88">
            <v>0.11672473867595819</v>
          </cell>
          <cell r="U88">
            <v>1.1928582422656609E-2</v>
          </cell>
          <cell r="V88">
            <v>0.10356082244698472</v>
          </cell>
        </row>
        <row r="89">
          <cell r="A89" t="str">
            <v xml:space="preserve"> 2Q</v>
          </cell>
          <cell r="B89">
            <v>0.24959871589085073</v>
          </cell>
          <cell r="C89" t="str">
            <v>NM</v>
          </cell>
          <cell r="D89">
            <v>0.29831438651509212</v>
          </cell>
          <cell r="E89">
            <v>0.21593830334190231</v>
          </cell>
          <cell r="F89">
            <v>0.25582501188777934</v>
          </cell>
          <cell r="G89">
            <v>0.24047186932849365</v>
          </cell>
          <cell r="H89">
            <v>0.27906976744186046</v>
          </cell>
          <cell r="I89">
            <v>0.46349206349206351</v>
          </cell>
          <cell r="J89">
            <v>5.2631578947368418E-2</v>
          </cell>
          <cell r="K89">
            <v>-8.1081081081081086E-2</v>
          </cell>
          <cell r="L89">
            <v>-0.25</v>
          </cell>
          <cell r="M89" t="str">
            <v xml:space="preserve">   NM </v>
          </cell>
          <cell r="N89" t="str">
            <v xml:space="preserve">   NM </v>
          </cell>
          <cell r="O89" t="str">
            <v xml:space="preserve">   NM </v>
          </cell>
          <cell r="P89">
            <v>0.5017301038062284</v>
          </cell>
          <cell r="Q89">
            <v>0.13465619694397299</v>
          </cell>
          <cell r="R89">
            <v>0.70394736842105265</v>
          </cell>
          <cell r="S89" t="str">
            <v xml:space="preserve">   NM </v>
          </cell>
          <cell r="T89">
            <v>0.44075829383886256</v>
          </cell>
          <cell r="U89">
            <v>1.2605687932359793E-2</v>
          </cell>
          <cell r="V89">
            <v>0.42282263571000461</v>
          </cell>
        </row>
        <row r="90">
          <cell r="A90" t="str">
            <v xml:space="preserve"> 3Q</v>
          </cell>
          <cell r="B90">
            <v>0.1726998491704374</v>
          </cell>
          <cell r="C90" t="str">
            <v>NM</v>
          </cell>
          <cell r="D90">
            <v>0.21223152530032763</v>
          </cell>
          <cell r="E90">
            <v>0.12056737588652482</v>
          </cell>
          <cell r="F90">
            <v>0.18259309107222971</v>
          </cell>
          <cell r="G90">
            <v>0.25880114176974311</v>
          </cell>
          <cell r="H90">
            <v>0.23042505592841164</v>
          </cell>
          <cell r="I90">
            <v>0.19007263922518161</v>
          </cell>
          <cell r="J90">
            <v>7.6923076923076927E-2</v>
          </cell>
          <cell r="K90">
            <v>-0.10256410256410256</v>
          </cell>
          <cell r="L90">
            <v>-0.33333333333333331</v>
          </cell>
          <cell r="M90" t="str">
            <v xml:space="preserve">   NM </v>
          </cell>
          <cell r="N90" t="str">
            <v xml:space="preserve">   NM </v>
          </cell>
          <cell r="O90" t="str">
            <v xml:space="preserve">   NM </v>
          </cell>
          <cell r="P90">
            <v>0.18604651162790697</v>
          </cell>
          <cell r="Q90">
            <v>0.18566176470588241</v>
          </cell>
          <cell r="R90">
            <v>0.40625</v>
          </cell>
          <cell r="S90" t="str">
            <v xml:space="preserve">   NM </v>
          </cell>
          <cell r="T90">
            <v>0.11744386873920552</v>
          </cell>
          <cell r="U90">
            <v>1.1324622085575269E-2</v>
          </cell>
          <cell r="V90">
            <v>0.10493094337482727</v>
          </cell>
        </row>
        <row r="91">
          <cell r="A91" t="str">
            <v xml:space="preserve"> 4Q</v>
          </cell>
          <cell r="B91">
            <v>0.22619456858026812</v>
          </cell>
          <cell r="C91" t="str">
            <v>NM</v>
          </cell>
          <cell r="D91">
            <v>0.25846354166666669</v>
          </cell>
          <cell r="E91">
            <v>0.14500941619585686</v>
          </cell>
          <cell r="F91">
            <v>0.24432296047098401</v>
          </cell>
          <cell r="G91">
            <v>0.30562153602533648</v>
          </cell>
          <cell r="H91">
            <v>0.27962962962962962</v>
          </cell>
          <cell r="I91">
            <v>0.24390243902439024</v>
          </cell>
          <cell r="J91">
            <v>0.22222222222222221</v>
          </cell>
          <cell r="K91">
            <v>2.9411764705882353E-2</v>
          </cell>
          <cell r="L91">
            <v>-0.25</v>
          </cell>
          <cell r="M91" t="str">
            <v xml:space="preserve">   NM </v>
          </cell>
          <cell r="N91" t="str">
            <v xml:space="preserve">   NM </v>
          </cell>
          <cell r="O91" t="str">
            <v xml:space="preserve">   NM </v>
          </cell>
          <cell r="P91">
            <v>0.37645348837209303</v>
          </cell>
          <cell r="Q91">
            <v>-7.4292332322785051E-2</v>
          </cell>
          <cell r="R91">
            <v>0.27419354838709675</v>
          </cell>
          <cell r="S91" t="str">
            <v xml:space="preserve">   NM </v>
          </cell>
          <cell r="T91">
            <v>0.42199999999999999</v>
          </cell>
          <cell r="U91">
            <v>9.2862624712201913E-3</v>
          </cell>
          <cell r="V91">
            <v>0.40891643221047852</v>
          </cell>
        </row>
        <row r="93">
          <cell r="A93" t="str">
            <v>Year</v>
          </cell>
          <cell r="B93">
            <v>0.18046373032870844</v>
          </cell>
          <cell r="C93" t="str">
            <v>NM</v>
          </cell>
          <cell r="D93">
            <v>0.22514699231117141</v>
          </cell>
          <cell r="E93">
            <v>0.11655405405405406</v>
          </cell>
          <cell r="F93">
            <v>0.19312730112685486</v>
          </cell>
          <cell r="G93">
            <v>0.25835037491479207</v>
          </cell>
          <cell r="H93">
            <v>0.25872576177285317</v>
          </cell>
          <cell r="I93">
            <v>0.22063130491376506</v>
          </cell>
          <cell r="J93">
            <v>0.10897435897435898</v>
          </cell>
          <cell r="K93">
            <v>-0.10884353741496598</v>
          </cell>
          <cell r="L93">
            <v>-0.29411764705882354</v>
          </cell>
          <cell r="M93" t="str">
            <v xml:space="preserve">   NM </v>
          </cell>
          <cell r="N93" t="str">
            <v xml:space="preserve">   NM </v>
          </cell>
          <cell r="O93" t="str">
            <v xml:space="preserve">   NM </v>
          </cell>
          <cell r="P93">
            <v>0.27056352817640883</v>
          </cell>
          <cell r="Q93">
            <v>4.0907306698639678E-2</v>
          </cell>
          <cell r="R93">
            <v>0.32253886010362692</v>
          </cell>
          <cell r="S93" t="str">
            <v xml:space="preserve">   NM </v>
          </cell>
          <cell r="T93">
            <v>0.25638554216867471</v>
          </cell>
          <cell r="U93">
            <v>9.8106932719365329E-3</v>
          </cell>
          <cell r="V93">
            <v>0.24234331024183653</v>
          </cell>
        </row>
        <row r="95">
          <cell r="A95">
            <v>1998</v>
          </cell>
        </row>
        <row r="96">
          <cell r="A96" t="str">
            <v xml:space="preserve"> 1Q</v>
          </cell>
          <cell r="B96">
            <v>2886</v>
          </cell>
          <cell r="C96">
            <v>150</v>
          </cell>
          <cell r="D96">
            <v>3036</v>
          </cell>
          <cell r="E96">
            <v>428</v>
          </cell>
          <cell r="F96">
            <v>2458</v>
          </cell>
          <cell r="G96">
            <v>1199</v>
          </cell>
          <cell r="H96">
            <v>481</v>
          </cell>
          <cell r="I96">
            <v>928</v>
          </cell>
          <cell r="J96">
            <v>36</v>
          </cell>
          <cell r="K96">
            <v>-27</v>
          </cell>
          <cell r="L96">
            <v>-12</v>
          </cell>
          <cell r="M96">
            <v>5</v>
          </cell>
          <cell r="N96">
            <v>-33</v>
          </cell>
          <cell r="O96">
            <v>-31</v>
          </cell>
          <cell r="P96">
            <v>897</v>
          </cell>
          <cell r="Q96">
            <v>0.28428093645484948</v>
          </cell>
          <cell r="R96">
            <v>255</v>
          </cell>
          <cell r="S96">
            <v>1</v>
          </cell>
          <cell r="T96">
            <v>641</v>
          </cell>
          <cell r="U96">
            <v>3944.7000000000003</v>
          </cell>
          <cell r="V96">
            <v>0.16249651431034046</v>
          </cell>
        </row>
        <row r="97">
          <cell r="A97" t="str">
            <v xml:space="preserve"> 2Q</v>
          </cell>
          <cell r="B97">
            <v>3114</v>
          </cell>
          <cell r="C97">
            <v>198</v>
          </cell>
          <cell r="D97">
            <v>3312</v>
          </cell>
          <cell r="E97">
            <v>473</v>
          </cell>
          <cell r="F97">
            <v>2641</v>
          </cell>
          <cell r="G97">
            <v>1367</v>
          </cell>
          <cell r="H97">
            <v>550</v>
          </cell>
          <cell r="I97">
            <v>922</v>
          </cell>
          <cell r="J97">
            <v>40</v>
          </cell>
          <cell r="K97">
            <v>-34</v>
          </cell>
          <cell r="L97">
            <v>-12</v>
          </cell>
          <cell r="M97">
            <v>-4</v>
          </cell>
          <cell r="N97">
            <v>-44</v>
          </cell>
          <cell r="O97">
            <v>-54</v>
          </cell>
          <cell r="P97">
            <v>868</v>
          </cell>
          <cell r="Q97">
            <v>0.29838709677419356</v>
          </cell>
          <cell r="R97">
            <v>259</v>
          </cell>
          <cell r="S97">
            <v>1</v>
          </cell>
          <cell r="T97">
            <v>608</v>
          </cell>
          <cell r="U97">
            <v>3952.2000000000003</v>
          </cell>
          <cell r="V97">
            <v>0.15383836850361823</v>
          </cell>
        </row>
        <row r="98">
          <cell r="A98" t="str">
            <v xml:space="preserve"> 3Q</v>
          </cell>
          <cell r="B98">
            <v>3110</v>
          </cell>
          <cell r="C98">
            <v>220</v>
          </cell>
          <cell r="D98">
            <v>3330</v>
          </cell>
          <cell r="E98">
            <v>474</v>
          </cell>
          <cell r="F98">
            <v>2636</v>
          </cell>
          <cell r="G98">
            <v>1323</v>
          </cell>
          <cell r="H98">
            <v>550</v>
          </cell>
          <cell r="I98">
            <v>983</v>
          </cell>
          <cell r="J98">
            <v>42</v>
          </cell>
          <cell r="K98">
            <v>-35</v>
          </cell>
          <cell r="L98">
            <v>-12</v>
          </cell>
          <cell r="M98">
            <v>-10</v>
          </cell>
          <cell r="N98">
            <v>-50</v>
          </cell>
          <cell r="O98">
            <v>-65</v>
          </cell>
          <cell r="P98">
            <v>918</v>
          </cell>
          <cell r="Q98">
            <v>0.29411764705882354</v>
          </cell>
          <cell r="R98">
            <v>270</v>
          </cell>
          <cell r="S98">
            <v>1</v>
          </cell>
          <cell r="T98">
            <v>647</v>
          </cell>
          <cell r="U98">
            <v>3947.2000000000003</v>
          </cell>
          <cell r="V98">
            <v>0.16391366031617347</v>
          </cell>
        </row>
        <row r="99">
          <cell r="A99" t="str">
            <v xml:space="preserve"> 4Q</v>
          </cell>
          <cell r="B99">
            <v>3567</v>
          </cell>
          <cell r="C99">
            <v>299</v>
          </cell>
          <cell r="D99">
            <v>3866</v>
          </cell>
          <cell r="E99">
            <v>608</v>
          </cell>
          <cell r="F99">
            <v>2959</v>
          </cell>
          <cell r="G99">
            <v>1649</v>
          </cell>
          <cell r="H99">
            <v>691</v>
          </cell>
          <cell r="I99">
            <v>918</v>
          </cell>
          <cell r="J99">
            <v>55</v>
          </cell>
          <cell r="K99">
            <v>-35</v>
          </cell>
          <cell r="L99">
            <v>-12</v>
          </cell>
          <cell r="M99">
            <v>10</v>
          </cell>
          <cell r="N99">
            <v>11</v>
          </cell>
          <cell r="O99">
            <v>29</v>
          </cell>
          <cell r="P99">
            <v>947</v>
          </cell>
          <cell r="Q99">
            <v>0.2502639915522703</v>
          </cell>
          <cell r="R99">
            <v>237</v>
          </cell>
          <cell r="S99">
            <v>-1</v>
          </cell>
          <cell r="T99">
            <v>711</v>
          </cell>
          <cell r="U99">
            <v>3945.2999999999997</v>
          </cell>
          <cell r="V99">
            <v>0.18021443236255799</v>
          </cell>
        </row>
        <row r="101">
          <cell r="A101" t="str">
            <v>Year</v>
          </cell>
          <cell r="B101">
            <v>12677</v>
          </cell>
          <cell r="C101">
            <v>867</v>
          </cell>
          <cell r="D101">
            <v>13544</v>
          </cell>
          <cell r="E101">
            <v>1983</v>
          </cell>
          <cell r="F101">
            <v>10694</v>
          </cell>
          <cell r="G101">
            <v>5538</v>
          </cell>
          <cell r="H101">
            <v>2272</v>
          </cell>
          <cell r="I101">
            <v>3751</v>
          </cell>
          <cell r="J101">
            <v>173</v>
          </cell>
          <cell r="K101">
            <v>-131</v>
          </cell>
          <cell r="L101">
            <v>-48</v>
          </cell>
          <cell r="M101">
            <v>1</v>
          </cell>
          <cell r="N101">
            <v>-116</v>
          </cell>
          <cell r="O101">
            <v>-121</v>
          </cell>
          <cell r="P101">
            <v>3630</v>
          </cell>
          <cell r="Q101">
            <v>0.28126721763085399</v>
          </cell>
          <cell r="R101">
            <v>1021</v>
          </cell>
          <cell r="S101">
            <v>2</v>
          </cell>
          <cell r="T101">
            <v>2607</v>
          </cell>
          <cell r="U101">
            <v>3947.35</v>
          </cell>
          <cell r="V101">
            <v>0.66046297549269017</v>
          </cell>
        </row>
        <row r="103">
          <cell r="A103" t="str">
            <v xml:space="preserve">1999/98 </v>
          </cell>
        </row>
        <row r="104">
          <cell r="A104" t="str">
            <v xml:space="preserve"> 1Q</v>
          </cell>
          <cell r="B104">
            <v>0.22106722106722107</v>
          </cell>
          <cell r="C104">
            <v>1.6866666666666668</v>
          </cell>
          <cell r="D104">
            <v>0.29347826086956524</v>
          </cell>
          <cell r="E104">
            <v>0.27570093457943923</v>
          </cell>
          <cell r="F104">
            <v>0.21155410903173311</v>
          </cell>
          <cell r="G104">
            <v>0.30942452043369473</v>
          </cell>
          <cell r="H104">
            <v>0.36174636174636177</v>
          </cell>
          <cell r="I104">
            <v>0.24568965517241378</v>
          </cell>
          <cell r="J104">
            <v>0.83333333333333337</v>
          </cell>
          <cell r="K104">
            <v>0.51851851851851849</v>
          </cell>
          <cell r="L104">
            <v>-8.3333333333333329E-2</v>
          </cell>
          <cell r="M104" t="str">
            <v xml:space="preserve">   NM </v>
          </cell>
          <cell r="N104" t="str">
            <v xml:space="preserve">   NM </v>
          </cell>
          <cell r="O104" t="str">
            <v xml:space="preserve">   NM </v>
          </cell>
          <cell r="P104">
            <v>0.28316610925306579</v>
          </cell>
          <cell r="Q104">
            <v>1.770327592374929E-2</v>
          </cell>
          <cell r="R104">
            <v>0.30588235294117649</v>
          </cell>
          <cell r="S104" t="str">
            <v xml:space="preserve">   NM </v>
          </cell>
          <cell r="T104">
            <v>0.27457098283931358</v>
          </cell>
          <cell r="U104">
            <v>-3.1181078409006097E-3</v>
          </cell>
          <cell r="V104">
            <v>0.27855766351496303</v>
          </cell>
        </row>
        <row r="105">
          <cell r="A105" t="str">
            <v xml:space="preserve"> 2Q</v>
          </cell>
          <cell r="B105">
            <v>5.9087989723827873E-2</v>
          </cell>
          <cell r="C105">
            <v>1.4292929292929293</v>
          </cell>
          <cell r="D105">
            <v>0.14100241545893719</v>
          </cell>
          <cell r="E105">
            <v>6.3424947145877377E-3</v>
          </cell>
          <cell r="F105">
            <v>6.853464596743658E-2</v>
          </cell>
          <cell r="G105">
            <v>0.14484272128749084</v>
          </cell>
          <cell r="H105">
            <v>0.21272727272727274</v>
          </cell>
          <cell r="I105">
            <v>0.1616052060737527</v>
          </cell>
          <cell r="J105">
            <v>0.8</v>
          </cell>
          <cell r="K105">
            <v>0.55882352941176472</v>
          </cell>
          <cell r="L105">
            <v>-0.16666666666666666</v>
          </cell>
          <cell r="M105" t="str">
            <v xml:space="preserve">   NM </v>
          </cell>
          <cell r="N105" t="str">
            <v xml:space="preserve">   NM </v>
          </cell>
          <cell r="O105" t="str">
            <v xml:space="preserve">   NM </v>
          </cell>
          <cell r="P105">
            <v>0.18433179723502305</v>
          </cell>
          <cell r="Q105">
            <v>-2.8499316437059587E-2</v>
          </cell>
          <cell r="R105">
            <v>0.15057915057915058</v>
          </cell>
          <cell r="S105" t="str">
            <v xml:space="preserve">   NM </v>
          </cell>
          <cell r="T105">
            <v>0.19901315789473684</v>
          </cell>
          <cell r="U105">
            <v>-1.0171550022772195E-2</v>
          </cell>
          <cell r="V105">
            <v>0.21133430537617057</v>
          </cell>
        </row>
        <row r="106">
          <cell r="A106" t="str">
            <v xml:space="preserve"> 3Q</v>
          </cell>
          <cell r="B106">
            <v>0.10064308681672025</v>
          </cell>
          <cell r="C106">
            <v>1.5863636363636364</v>
          </cell>
          <cell r="D106">
            <v>0.1987987987987988</v>
          </cell>
          <cell r="E106">
            <v>5.2742616033755275E-2</v>
          </cell>
          <cell r="F106">
            <v>0.10925644916540213</v>
          </cell>
          <cell r="G106">
            <v>0.1126228269085412</v>
          </cell>
          <cell r="H106">
            <v>0.26181818181818184</v>
          </cell>
          <cell r="I106">
            <v>0.34994913530010174</v>
          </cell>
          <cell r="J106">
            <v>0.80952380952380953</v>
          </cell>
          <cell r="K106">
            <v>0.74285714285714288</v>
          </cell>
          <cell r="L106">
            <v>-8.3333333333333329E-2</v>
          </cell>
          <cell r="M106" t="str">
            <v xml:space="preserve">   NM </v>
          </cell>
          <cell r="N106" t="str">
            <v xml:space="preserve">   NM </v>
          </cell>
          <cell r="O106" t="str">
            <v xml:space="preserve">   NM </v>
          </cell>
          <cell r="P106">
            <v>0.39106753812636164</v>
          </cell>
          <cell r="Q106">
            <v>-1.4878621769773004E-2</v>
          </cell>
          <cell r="R106">
            <v>0.37037037037037035</v>
          </cell>
          <cell r="S106" t="str">
            <v xml:space="preserve">   NM </v>
          </cell>
          <cell r="T106">
            <v>0.40030911901081917</v>
          </cell>
          <cell r="U106">
            <v>-1.3731252533441495E-2</v>
          </cell>
          <cell r="V106">
            <v>0.41980481750822152</v>
          </cell>
        </row>
        <row r="107">
          <cell r="A107" t="str">
            <v xml:space="preserve"> 4Q</v>
          </cell>
          <cell r="B107">
            <v>8.9711241940005612E-2</v>
          </cell>
          <cell r="C107">
            <v>1.0702341137123745</v>
          </cell>
          <cell r="D107">
            <v>0.16554578375581996</v>
          </cell>
          <cell r="E107">
            <v>0.14473684210526316</v>
          </cell>
          <cell r="F107">
            <v>7.8404866508955728E-2</v>
          </cell>
          <cell r="G107">
            <v>5.8217101273499092E-2</v>
          </cell>
          <cell r="H107">
            <v>9.9855282199710571E-2</v>
          </cell>
          <cell r="I107">
            <v>0.42156862745098039</v>
          </cell>
          <cell r="J107">
            <v>-1</v>
          </cell>
          <cell r="K107">
            <v>-1</v>
          </cell>
          <cell r="L107">
            <v>-1</v>
          </cell>
          <cell r="M107" t="str">
            <v xml:space="preserve">   NM </v>
          </cell>
          <cell r="N107" t="str">
            <v xml:space="preserve">   NM </v>
          </cell>
          <cell r="O107" t="str">
            <v xml:space="preserve">   NM </v>
          </cell>
          <cell r="P107">
            <v>0.37697993664202745</v>
          </cell>
          <cell r="Q107">
            <v>6.6358623903083169E-2</v>
          </cell>
          <cell r="R107">
            <v>0.46835443037974683</v>
          </cell>
          <cell r="S107" t="str">
            <v xml:space="preserve">   NM </v>
          </cell>
          <cell r="T107">
            <v>0.34177215189873417</v>
          </cell>
          <cell r="U107">
            <v>-1.7058271867791987E-2</v>
          </cell>
          <cell r="V107">
            <v>0.36505767686592977</v>
          </cell>
        </row>
        <row r="109">
          <cell r="A109" t="str">
            <v>Year</v>
          </cell>
          <cell r="B109">
            <v>0.11477478898793089</v>
          </cell>
          <cell r="C109">
            <v>1.3898500576701269</v>
          </cell>
          <cell r="D109">
            <v>0.19639692852923804</v>
          </cell>
          <cell r="E109">
            <v>0.11800302571860817</v>
          </cell>
          <cell r="F109">
            <v>0.11417617355526463</v>
          </cell>
          <cell r="G109">
            <v>0.14698447092813291</v>
          </cell>
          <cell r="H109">
            <v>0.22183098591549297</v>
          </cell>
          <cell r="I109">
            <v>0.29538789656091707</v>
          </cell>
          <cell r="J109">
            <v>0.23699421965317918</v>
          </cell>
          <cell r="K109">
            <v>0.18320610687022901</v>
          </cell>
          <cell r="L109">
            <v>-0.33333333333333331</v>
          </cell>
          <cell r="M109" t="str">
            <v xml:space="preserve">   NM </v>
          </cell>
          <cell r="N109" t="str">
            <v xml:space="preserve">   NM </v>
          </cell>
          <cell r="O109" t="str">
            <v xml:space="preserve">   NM </v>
          </cell>
          <cell r="P109">
            <v>0.31129476584022037</v>
          </cell>
          <cell r="Q109">
            <v>7.5947127136848612E-3</v>
          </cell>
          <cell r="R109">
            <v>0.32125367286973555</v>
          </cell>
          <cell r="S109" t="str">
            <v xml:space="preserve">   NM </v>
          </cell>
          <cell r="T109">
            <v>0.30648254698887611</v>
          </cell>
          <cell r="U109">
            <v>-1.1020051426906659E-2</v>
          </cell>
          <cell r="V109">
            <v>0.32155682946076608</v>
          </cell>
        </row>
        <row r="111">
          <cell r="A111">
            <v>1999</v>
          </cell>
        </row>
        <row r="112">
          <cell r="A112" t="str">
            <v xml:space="preserve"> 1Q</v>
          </cell>
          <cell r="B112">
            <v>3524</v>
          </cell>
          <cell r="C112">
            <v>403</v>
          </cell>
          <cell r="D112">
            <v>3927</v>
          </cell>
          <cell r="E112">
            <v>546</v>
          </cell>
          <cell r="F112">
            <v>2978</v>
          </cell>
          <cell r="G112">
            <v>1570</v>
          </cell>
          <cell r="H112">
            <v>655</v>
          </cell>
          <cell r="I112">
            <v>1156</v>
          </cell>
          <cell r="J112">
            <v>66</v>
          </cell>
          <cell r="K112">
            <v>-41</v>
          </cell>
          <cell r="L112">
            <v>-11</v>
          </cell>
          <cell r="M112">
            <v>7</v>
          </cell>
          <cell r="N112">
            <v>-26</v>
          </cell>
          <cell r="O112">
            <v>-5</v>
          </cell>
          <cell r="P112">
            <v>1151</v>
          </cell>
          <cell r="Q112">
            <v>0.28931364031277151</v>
          </cell>
          <cell r="R112">
            <v>333</v>
          </cell>
          <cell r="S112">
            <v>1</v>
          </cell>
          <cell r="T112">
            <v>817</v>
          </cell>
          <cell r="U112">
            <v>3932.3999999999996</v>
          </cell>
          <cell r="V112">
            <v>0.20776116366595465</v>
          </cell>
        </row>
        <row r="113">
          <cell r="A113" t="str">
            <v xml:space="preserve"> 2Q (e)</v>
          </cell>
          <cell r="B113">
            <v>3298</v>
          </cell>
          <cell r="C113">
            <v>481</v>
          </cell>
          <cell r="D113">
            <v>3779</v>
          </cell>
          <cell r="E113">
            <v>476</v>
          </cell>
          <cell r="F113">
            <v>2822</v>
          </cell>
          <cell r="G113">
            <v>1565</v>
          </cell>
          <cell r="H113">
            <v>667</v>
          </cell>
          <cell r="I113">
            <v>1071</v>
          </cell>
          <cell r="J113">
            <v>72</v>
          </cell>
          <cell r="K113">
            <v>-53</v>
          </cell>
          <cell r="L113">
            <v>-10</v>
          </cell>
          <cell r="M113">
            <v>4</v>
          </cell>
          <cell r="N113">
            <v>-56</v>
          </cell>
          <cell r="O113">
            <v>-43</v>
          </cell>
          <cell r="P113">
            <v>1028</v>
          </cell>
          <cell r="Q113">
            <v>0.2898832684824903</v>
          </cell>
          <cell r="R113">
            <v>298</v>
          </cell>
          <cell r="S113">
            <v>1</v>
          </cell>
          <cell r="T113">
            <v>729</v>
          </cell>
          <cell r="U113">
            <v>3912</v>
          </cell>
          <cell r="V113">
            <v>0.18634969325153375</v>
          </cell>
        </row>
        <row r="114">
          <cell r="A114" t="str">
            <v xml:space="preserve"> 3Q</v>
          </cell>
          <cell r="B114">
            <v>3423</v>
          </cell>
          <cell r="C114">
            <v>569</v>
          </cell>
          <cell r="D114">
            <v>3992</v>
          </cell>
          <cell r="E114">
            <v>499</v>
          </cell>
          <cell r="F114">
            <v>2924</v>
          </cell>
          <cell r="G114">
            <v>1472</v>
          </cell>
          <cell r="H114">
            <v>694</v>
          </cell>
          <cell r="I114">
            <v>1327</v>
          </cell>
          <cell r="J114">
            <v>76</v>
          </cell>
          <cell r="K114">
            <v>-61</v>
          </cell>
          <cell r="L114">
            <v>-11</v>
          </cell>
          <cell r="M114">
            <v>-14</v>
          </cell>
          <cell r="N114">
            <v>-40</v>
          </cell>
          <cell r="O114">
            <v>-50</v>
          </cell>
          <cell r="P114">
            <v>1277</v>
          </cell>
          <cell r="Q114">
            <v>0.28974158183241971</v>
          </cell>
          <cell r="R114">
            <v>370</v>
          </cell>
          <cell r="S114">
            <v>1</v>
          </cell>
          <cell r="T114">
            <v>906</v>
          </cell>
          <cell r="U114">
            <v>3893</v>
          </cell>
          <cell r="V114">
            <v>0.23272540457230928</v>
          </cell>
        </row>
        <row r="115">
          <cell r="A115" t="str">
            <v xml:space="preserve"> 4Q</v>
          </cell>
          <cell r="B115">
            <v>3887</v>
          </cell>
          <cell r="C115">
            <v>619</v>
          </cell>
          <cell r="D115">
            <v>4506</v>
          </cell>
          <cell r="E115">
            <v>696</v>
          </cell>
          <cell r="F115">
            <v>3191</v>
          </cell>
          <cell r="G115">
            <v>1745</v>
          </cell>
          <cell r="H115">
            <v>760</v>
          </cell>
          <cell r="I115">
            <v>1305</v>
          </cell>
          <cell r="J115">
            <v>0</v>
          </cell>
          <cell r="K115">
            <v>0</v>
          </cell>
          <cell r="L115">
            <v>0</v>
          </cell>
          <cell r="M115">
            <v>0</v>
          </cell>
          <cell r="N115">
            <v>-1</v>
          </cell>
          <cell r="O115">
            <v>-1</v>
          </cell>
          <cell r="P115">
            <v>1304</v>
          </cell>
          <cell r="Q115">
            <v>0.26687116564417179</v>
          </cell>
          <cell r="R115">
            <v>348</v>
          </cell>
          <cell r="S115">
            <v>2</v>
          </cell>
          <cell r="T115">
            <v>954</v>
          </cell>
          <cell r="U115">
            <v>3878</v>
          </cell>
          <cell r="V115">
            <v>0.24600309437854564</v>
          </cell>
        </row>
        <row r="117">
          <cell r="A117" t="str">
            <v>Year</v>
          </cell>
          <cell r="B117">
            <v>14132</v>
          </cell>
          <cell r="C117">
            <v>2072</v>
          </cell>
          <cell r="D117">
            <v>16204</v>
          </cell>
          <cell r="E117">
            <v>2217</v>
          </cell>
          <cell r="F117">
            <v>11915</v>
          </cell>
          <cell r="G117">
            <v>6352</v>
          </cell>
          <cell r="H117">
            <v>2776</v>
          </cell>
          <cell r="I117">
            <v>4859</v>
          </cell>
          <cell r="J117">
            <v>214</v>
          </cell>
          <cell r="K117">
            <v>-155</v>
          </cell>
          <cell r="L117">
            <v>-32</v>
          </cell>
          <cell r="M117">
            <v>-3</v>
          </cell>
          <cell r="N117">
            <v>-123</v>
          </cell>
          <cell r="O117">
            <v>-99</v>
          </cell>
          <cell r="P117">
            <v>4760</v>
          </cell>
          <cell r="Q117">
            <v>0.28340336134453781</v>
          </cell>
          <cell r="R117">
            <v>1349</v>
          </cell>
          <cell r="S117">
            <v>5</v>
          </cell>
          <cell r="T117">
            <v>3406</v>
          </cell>
          <cell r="U117">
            <v>3903.85</v>
          </cell>
          <cell r="V117">
            <v>0.87283935586834327</v>
          </cell>
        </row>
        <row r="120">
          <cell r="A120" t="str">
            <v>2000E/99</v>
          </cell>
        </row>
        <row r="121">
          <cell r="A121" t="str">
            <v xml:space="preserve"> 1QA</v>
          </cell>
          <cell r="B121">
            <v>3.5754824063564117E-2</v>
          </cell>
          <cell r="C121">
            <v>0.65012406947890811</v>
          </cell>
          <cell r="D121">
            <v>9.880315762668701E-2</v>
          </cell>
          <cell r="E121">
            <v>-0.10256410256410253</v>
          </cell>
          <cell r="F121">
            <v>6.1114842175957085E-2</v>
          </cell>
          <cell r="G121">
            <v>5.9235668789809015E-2</v>
          </cell>
          <cell r="H121">
            <v>8.7022900763358724E-2</v>
          </cell>
          <cell r="I121">
            <v>0.25432525951557095</v>
          </cell>
          <cell r="J121" t="str">
            <v xml:space="preserve">   NM </v>
          </cell>
          <cell r="K121" t="str">
            <v xml:space="preserve">   NM </v>
          </cell>
          <cell r="L121" t="str">
            <v xml:space="preserve">   NM </v>
          </cell>
          <cell r="M121" t="str">
            <v xml:space="preserve">   NM </v>
          </cell>
          <cell r="N121" t="str">
            <v xml:space="preserve">   NM </v>
          </cell>
          <cell r="O121" t="str">
            <v xml:space="preserve">   NM </v>
          </cell>
          <cell r="P121">
            <v>0.28410078192875754</v>
          </cell>
          <cell r="Q121">
            <v>-0.10665333804711341</v>
          </cell>
          <cell r="R121">
            <v>0.14714714714714705</v>
          </cell>
          <cell r="S121">
            <v>0</v>
          </cell>
          <cell r="T121">
            <v>0.34026927784577721</v>
          </cell>
          <cell r="U121">
            <v>-1.8512867460075189E-2</v>
          </cell>
          <cell r="V121">
            <v>0.3655495150276542</v>
          </cell>
        </row>
        <row r="122">
          <cell r="A122" t="str">
            <v xml:space="preserve"> 2QE</v>
          </cell>
          <cell r="B122">
            <v>7.9083418738629563E-2</v>
          </cell>
          <cell r="C122">
            <v>0.55171077962577986</v>
          </cell>
          <cell r="D122">
            <v>0.13924053982535067</v>
          </cell>
          <cell r="E122">
            <v>7.6616942352941031E-2</v>
          </cell>
          <cell r="F122">
            <v>7.9499450900070823E-2</v>
          </cell>
          <cell r="G122">
            <v>0.13337909265175729</v>
          </cell>
          <cell r="H122">
            <v>0.15536583208395816</v>
          </cell>
          <cell r="I122">
            <v>0.16559574737628435</v>
          </cell>
          <cell r="J122" t="str">
            <v xml:space="preserve">   NM </v>
          </cell>
          <cell r="K122" t="str">
            <v xml:space="preserve">   NM </v>
          </cell>
          <cell r="L122" t="str">
            <v xml:space="preserve">   NM </v>
          </cell>
          <cell r="M122" t="str">
            <v xml:space="preserve">   NM </v>
          </cell>
          <cell r="N122" t="str">
            <v xml:space="preserve">   NM </v>
          </cell>
          <cell r="O122" t="str">
            <v xml:space="preserve">   NM </v>
          </cell>
          <cell r="P122">
            <v>0.17544070568093439</v>
          </cell>
          <cell r="Q122">
            <v>-7.5489932885906108E-2</v>
          </cell>
          <cell r="R122">
            <v>8.6706765697718735E-2</v>
          </cell>
          <cell r="S122">
            <v>1</v>
          </cell>
          <cell r="T122">
            <v>0.21058220749256584</v>
          </cell>
          <cell r="U122">
            <v>-1.5000000000000013E-2</v>
          </cell>
          <cell r="V122">
            <v>0.22901746953559976</v>
          </cell>
        </row>
        <row r="123">
          <cell r="A123" t="str">
            <v xml:space="preserve"> 3QE</v>
          </cell>
          <cell r="B123">
            <v>0.10149968886941285</v>
          </cell>
          <cell r="C123">
            <v>0.41389905975395425</v>
          </cell>
          <cell r="D123">
            <v>0.14602755511022036</v>
          </cell>
          <cell r="E123">
            <v>0.10317290883767538</v>
          </cell>
          <cell r="F123">
            <v>0.10121414278043783</v>
          </cell>
          <cell r="G123">
            <v>0.18103122282608686</v>
          </cell>
          <cell r="H123">
            <v>0.14043943227665689</v>
          </cell>
          <cell r="I123">
            <v>0.12623646758854568</v>
          </cell>
          <cell r="J123" t="str">
            <v xml:space="preserve">   NM </v>
          </cell>
          <cell r="K123" t="str">
            <v xml:space="preserve">   NM </v>
          </cell>
          <cell r="L123" t="str">
            <v xml:space="preserve">   NM </v>
          </cell>
          <cell r="M123" t="str">
            <v xml:space="preserve">   NM </v>
          </cell>
          <cell r="N123" t="str">
            <v xml:space="preserve">   NM </v>
          </cell>
          <cell r="O123" t="str">
            <v xml:space="preserve">   NM </v>
          </cell>
          <cell r="P123">
            <v>0.1390100176115896</v>
          </cell>
          <cell r="Q123">
            <v>-7.5037837837837684E-2</v>
          </cell>
          <cell r="R123">
            <v>5.354116861437852E-2</v>
          </cell>
          <cell r="S123">
            <v>0</v>
          </cell>
          <cell r="T123">
            <v>0.17406794713320095</v>
          </cell>
          <cell r="U123">
            <v>-1.361417929617259E-2</v>
          </cell>
          <cell r="V123">
            <v>0.1902725307785289</v>
          </cell>
        </row>
        <row r="124">
          <cell r="A124" t="str">
            <v xml:space="preserve"> 4QE</v>
          </cell>
          <cell r="B124">
            <v>0.11998750964754312</v>
          </cell>
          <cell r="C124">
            <v>0.42757016155088823</v>
          </cell>
          <cell r="D124">
            <v>0.16224087438970236</v>
          </cell>
          <cell r="E124">
            <v>7.1054998994251051E-3</v>
          </cell>
          <cell r="F124">
            <v>0.1446085935662802</v>
          </cell>
          <cell r="G124">
            <v>0.15800028306704883</v>
          </cell>
          <cell r="H124">
            <v>0.22777233699999977</v>
          </cell>
          <cell r="I124">
            <v>0.2124861931019153</v>
          </cell>
          <cell r="J124" t="str">
            <v xml:space="preserve">   NM </v>
          </cell>
          <cell r="K124" t="str">
            <v xml:space="preserve">   NM </v>
          </cell>
          <cell r="L124" t="str">
            <v xml:space="preserve">   NM </v>
          </cell>
          <cell r="M124" t="str">
            <v xml:space="preserve">   NM </v>
          </cell>
          <cell r="N124" t="str">
            <v xml:space="preserve">   NM </v>
          </cell>
          <cell r="O124" t="str">
            <v xml:space="preserve">   NM </v>
          </cell>
          <cell r="P124">
            <v>0.18274116717637989</v>
          </cell>
          <cell r="Q124">
            <v>-3.264367816091962E-3</v>
          </cell>
          <cell r="R124">
            <v>0.17888026497548237</v>
          </cell>
          <cell r="S124">
            <v>-0.5</v>
          </cell>
          <cell r="T124">
            <v>0.18558086979720279</v>
          </cell>
          <cell r="U124">
            <v>-1.1088189788550751E-2</v>
          </cell>
          <cell r="V124">
            <v>0.1988742146215261</v>
          </cell>
        </row>
        <row r="126">
          <cell r="A126" t="str">
            <v>Year</v>
          </cell>
          <cell r="B126">
            <v>8.4959099915086322E-2</v>
          </cell>
          <cell r="C126">
            <v>0.4959205501930502</v>
          </cell>
          <cell r="D126">
            <v>0.13750860157985681</v>
          </cell>
          <cell r="E126">
            <v>1.6643380243572339E-2</v>
          </cell>
          <cell r="F126">
            <v>9.7670467981535836E-2</v>
          </cell>
          <cell r="G126">
            <v>0.13286000219647359</v>
          </cell>
          <cell r="H126">
            <v>0.15533175508645525</v>
          </cell>
          <cell r="I126">
            <v>0.18854976742704233</v>
          </cell>
          <cell r="J126" t="str">
            <v xml:space="preserve">   NM </v>
          </cell>
          <cell r="K126" t="str">
            <v xml:space="preserve">   NM </v>
          </cell>
          <cell r="L126" t="str">
            <v xml:space="preserve">   NM </v>
          </cell>
          <cell r="M126" t="str">
            <v xml:space="preserve">   NM </v>
          </cell>
          <cell r="N126" t="str">
            <v xml:space="preserve">     NM </v>
          </cell>
          <cell r="O126" t="str">
            <v xml:space="preserve">     NM </v>
          </cell>
          <cell r="P126">
            <v>0.19394187393445347</v>
          </cell>
          <cell r="Q126">
            <v>-6.5023353595336938E-2</v>
          </cell>
          <cell r="R126">
            <v>0.11630776929333425</v>
          </cell>
          <cell r="S126">
            <v>0</v>
          </cell>
          <cell r="T126">
            <v>0.22497479129515288</v>
          </cell>
          <cell r="U126">
            <v>-1.4567670376679387E-2</v>
          </cell>
          <cell r="V126">
            <v>0.24256050820838912</v>
          </cell>
        </row>
        <row r="128">
          <cell r="A128" t="str">
            <v>2000E</v>
          </cell>
        </row>
        <row r="129">
          <cell r="A129" t="str">
            <v xml:space="preserve"> 1QA</v>
          </cell>
          <cell r="B129">
            <v>3650</v>
          </cell>
          <cell r="C129">
            <v>665</v>
          </cell>
          <cell r="D129">
            <v>4315</v>
          </cell>
          <cell r="E129">
            <v>490</v>
          </cell>
          <cell r="F129">
            <v>3160</v>
          </cell>
          <cell r="G129">
            <v>1663</v>
          </cell>
          <cell r="H129">
            <v>712</v>
          </cell>
          <cell r="I129">
            <v>1450</v>
          </cell>
          <cell r="J129">
            <v>75</v>
          </cell>
          <cell r="N129">
            <v>-47</v>
          </cell>
          <cell r="O129">
            <v>28</v>
          </cell>
          <cell r="P129">
            <v>1478</v>
          </cell>
          <cell r="Q129">
            <v>0.25845737483085252</v>
          </cell>
          <cell r="R129">
            <v>382</v>
          </cell>
          <cell r="S129">
            <v>1</v>
          </cell>
          <cell r="T129">
            <v>1095</v>
          </cell>
          <cell r="U129">
            <v>3859.6</v>
          </cell>
          <cell r="V129">
            <v>0.28370815628562546</v>
          </cell>
        </row>
        <row r="130">
          <cell r="A130" t="str">
            <v xml:space="preserve"> 2QE</v>
          </cell>
          <cell r="B130">
            <v>3558.8171150000003</v>
          </cell>
          <cell r="C130">
            <v>746.37288500000011</v>
          </cell>
          <cell r="D130">
            <v>4305.1900000000005</v>
          </cell>
          <cell r="E130">
            <v>512.46966455999996</v>
          </cell>
          <cell r="F130">
            <v>3046.3474504400001</v>
          </cell>
          <cell r="G130">
            <v>1773.73828</v>
          </cell>
          <cell r="H130">
            <v>770.62901000000011</v>
          </cell>
          <cell r="I130">
            <v>1248.3530454400006</v>
          </cell>
          <cell r="J130">
            <v>45</v>
          </cell>
          <cell r="K130">
            <v>0</v>
          </cell>
          <cell r="L130">
            <v>0</v>
          </cell>
          <cell r="M130">
            <v>0</v>
          </cell>
          <cell r="N130">
            <v>-85</v>
          </cell>
          <cell r="O130">
            <v>-40</v>
          </cell>
          <cell r="P130">
            <v>1208.3530454400006</v>
          </cell>
          <cell r="Q130">
            <v>0.26800000000000002</v>
          </cell>
          <cell r="R130">
            <v>323.83861617792019</v>
          </cell>
          <cell r="S130">
            <v>2</v>
          </cell>
          <cell r="T130">
            <v>882.51442926208051</v>
          </cell>
          <cell r="U130">
            <v>3853.32</v>
          </cell>
          <cell r="V130">
            <v>0.22902702844873524</v>
          </cell>
        </row>
        <row r="131">
          <cell r="A131" t="str">
            <v xml:space="preserve"> 3QE</v>
          </cell>
          <cell r="B131">
            <v>3770.4334349999999</v>
          </cell>
          <cell r="C131">
            <v>804.50856499999998</v>
          </cell>
          <cell r="D131">
            <v>4574.942</v>
          </cell>
          <cell r="E131">
            <v>550.48328150999998</v>
          </cell>
          <cell r="F131">
            <v>3219.95015349</v>
          </cell>
          <cell r="G131">
            <v>1738.4779599999999</v>
          </cell>
          <cell r="H131">
            <v>791.46496599999989</v>
          </cell>
          <cell r="I131">
            <v>1494.51579249</v>
          </cell>
          <cell r="J131">
            <v>40</v>
          </cell>
          <cell r="K131">
            <v>0</v>
          </cell>
          <cell r="L131">
            <v>0</v>
          </cell>
          <cell r="M131">
            <v>0</v>
          </cell>
          <cell r="N131">
            <v>-80</v>
          </cell>
          <cell r="O131">
            <v>-40</v>
          </cell>
          <cell r="P131">
            <v>1454.51579249</v>
          </cell>
          <cell r="Q131">
            <v>0.26800000000000002</v>
          </cell>
          <cell r="R131">
            <v>389.81023238732001</v>
          </cell>
          <cell r="S131">
            <v>1</v>
          </cell>
          <cell r="T131">
            <v>1063.70556010268</v>
          </cell>
          <cell r="U131">
            <v>3840</v>
          </cell>
          <cell r="V131">
            <v>0.27700665627673959</v>
          </cell>
        </row>
        <row r="132">
          <cell r="A132" t="str">
            <v xml:space="preserve"> 4QE</v>
          </cell>
          <cell r="B132">
            <v>4353.3914500000001</v>
          </cell>
          <cell r="C132">
            <v>883.66592999999978</v>
          </cell>
          <cell r="D132">
            <v>5237.0573799999993</v>
          </cell>
          <cell r="E132">
            <v>700.94542792999994</v>
          </cell>
          <cell r="F132">
            <v>3652.4460220700003</v>
          </cell>
          <cell r="G132">
            <v>2020.7104939520002</v>
          </cell>
          <cell r="H132">
            <v>933.10697611999979</v>
          </cell>
          <cell r="I132">
            <v>1582.2944819979994</v>
          </cell>
          <cell r="J132">
            <v>45</v>
          </cell>
          <cell r="K132">
            <v>0</v>
          </cell>
          <cell r="L132">
            <v>0</v>
          </cell>
          <cell r="M132">
            <v>0</v>
          </cell>
          <cell r="N132">
            <v>-85</v>
          </cell>
          <cell r="O132">
            <v>-40</v>
          </cell>
          <cell r="P132">
            <v>1542.2944819979994</v>
          </cell>
          <cell r="Q132">
            <v>0.26600000000000001</v>
          </cell>
          <cell r="R132">
            <v>410.25033221146788</v>
          </cell>
          <cell r="S132">
            <v>1</v>
          </cell>
          <cell r="T132">
            <v>1131.0441497865315</v>
          </cell>
          <cell r="U132">
            <v>3835</v>
          </cell>
          <cell r="V132">
            <v>0.29492676656754407</v>
          </cell>
        </row>
        <row r="134">
          <cell r="A134" t="str">
            <v>Year</v>
          </cell>
          <cell r="B134">
            <v>15332.642</v>
          </cell>
          <cell r="C134">
            <v>3099.54738</v>
          </cell>
          <cell r="D134">
            <v>18432.18938</v>
          </cell>
          <cell r="E134">
            <v>2253.8983739999999</v>
          </cell>
          <cell r="F134">
            <v>13078.743625999999</v>
          </cell>
          <cell r="G134">
            <v>7195.9267339520002</v>
          </cell>
          <cell r="H134">
            <v>3207.2009521199998</v>
          </cell>
          <cell r="I134">
            <v>5775.1633199279986</v>
          </cell>
          <cell r="J134">
            <v>205</v>
          </cell>
          <cell r="K134">
            <v>0</v>
          </cell>
          <cell r="L134">
            <v>0</v>
          </cell>
          <cell r="M134">
            <v>0</v>
          </cell>
          <cell r="N134">
            <v>-297</v>
          </cell>
          <cell r="O134">
            <v>-92</v>
          </cell>
          <cell r="P134">
            <v>5683.1633199279986</v>
          </cell>
          <cell r="Q134">
            <v>0.26497552436972488</v>
          </cell>
          <cell r="R134">
            <v>1505.8991807767079</v>
          </cell>
          <cell r="S134">
            <v>5</v>
          </cell>
          <cell r="T134">
            <v>4172.2641391512907</v>
          </cell>
          <cell r="U134">
            <v>3846.98</v>
          </cell>
          <cell r="V134">
            <v>1.0845557136120516</v>
          </cell>
        </row>
        <row r="137">
          <cell r="A137" t="str">
            <v>2001E/00E</v>
          </cell>
          <cell r="B137">
            <v>0.10867275515856961</v>
          </cell>
          <cell r="C137">
            <v>0.32793197128027118</v>
          </cell>
          <cell r="D137">
            <v>0.14554327091012131</v>
          </cell>
          <cell r="E137">
            <v>0.10414756023955513</v>
          </cell>
          <cell r="F137">
            <v>0.1094525953146015</v>
          </cell>
          <cell r="G137">
            <v>0.13967470907144239</v>
          </cell>
          <cell r="H137">
            <v>0.13895968889339649</v>
          </cell>
          <cell r="I137">
            <v>0.17266741058035989</v>
          </cell>
          <cell r="J137" t="str">
            <v xml:space="preserve">   NM </v>
          </cell>
          <cell r="K137" t="str">
            <v xml:space="preserve">   NM </v>
          </cell>
          <cell r="L137" t="str">
            <v xml:space="preserve">   NM </v>
          </cell>
          <cell r="M137" t="str">
            <v xml:space="preserve">   NM </v>
          </cell>
          <cell r="N137" t="str">
            <v xml:space="preserve">     NM </v>
          </cell>
          <cell r="O137" t="str">
            <v xml:space="preserve">     NM </v>
          </cell>
          <cell r="P137">
            <v>0.19165074709562299</v>
          </cell>
          <cell r="Q137">
            <v>0</v>
          </cell>
          <cell r="R137">
            <v>0.19165074709562296</v>
          </cell>
          <cell r="S137">
            <v>0</v>
          </cell>
          <cell r="T137">
            <v>0.19188041945181109</v>
          </cell>
          <cell r="U137">
            <v>-9.8778782317558191E-3</v>
          </cell>
          <cell r="V137">
            <v>0.20377112403392217</v>
          </cell>
        </row>
        <row r="138">
          <cell r="A138" t="str">
            <v>2002E/01E</v>
          </cell>
          <cell r="B138">
            <v>0.13016283617515098</v>
          </cell>
          <cell r="C138">
            <v>0.17891196463058037</v>
          </cell>
          <cell r="D138">
            <v>0.13966565697895919</v>
          </cell>
          <cell r="E138">
            <v>0.11935526806965083</v>
          </cell>
          <cell r="F138">
            <v>0.13201643033007737</v>
          </cell>
          <cell r="G138">
            <v>0.1267549234807423</v>
          </cell>
          <cell r="H138">
            <v>0.11331500595054401</v>
          </cell>
          <cell r="I138">
            <v>0.17697649123310238</v>
          </cell>
          <cell r="J138" t="str">
            <v xml:space="preserve">   NM </v>
          </cell>
          <cell r="K138" t="str">
            <v xml:space="preserve">   NM </v>
          </cell>
          <cell r="L138" t="str">
            <v xml:space="preserve">   NM </v>
          </cell>
          <cell r="M138" t="str">
            <v xml:space="preserve">   NM </v>
          </cell>
          <cell r="N138" t="str">
            <v xml:space="preserve">     NM </v>
          </cell>
          <cell r="O138" t="str">
            <v xml:space="preserve">     NM </v>
          </cell>
          <cell r="P138">
            <v>0.17697649123310238</v>
          </cell>
          <cell r="Q138">
            <v>0</v>
          </cell>
          <cell r="R138">
            <v>0.17697649123310233</v>
          </cell>
          <cell r="S138">
            <v>0</v>
          </cell>
          <cell r="T138">
            <v>0.17715443431356026</v>
          </cell>
          <cell r="U138">
            <v>-2.6253747722487387E-3</v>
          </cell>
          <cell r="V138">
            <v>0.18025304087193528</v>
          </cell>
        </row>
        <row r="139">
          <cell r="A139" t="str">
            <v>2003E/02E</v>
          </cell>
          <cell r="B139">
            <v>0.12820518231193506</v>
          </cell>
          <cell r="C139">
            <v>0.17661022906047577</v>
          </cell>
          <cell r="D139">
            <v>0.13796586606812047</v>
          </cell>
          <cell r="E139">
            <v>0.11264373152142552</v>
          </cell>
          <cell r="F139">
            <v>0.13084425876178751</v>
          </cell>
          <cell r="G139">
            <v>0.12611205496324418</v>
          </cell>
          <cell r="H139">
            <v>0.11103176272923007</v>
          </cell>
          <cell r="I139">
            <v>0.17429933811594653</v>
          </cell>
          <cell r="J139" t="str">
            <v xml:space="preserve">   NM </v>
          </cell>
          <cell r="K139" t="str">
            <v xml:space="preserve">   NM </v>
          </cell>
          <cell r="L139" t="str">
            <v xml:space="preserve">   NM </v>
          </cell>
          <cell r="M139" t="str">
            <v xml:space="preserve">   NM </v>
          </cell>
          <cell r="N139" t="str">
            <v xml:space="preserve">     NM </v>
          </cell>
          <cell r="O139" t="str">
            <v xml:space="preserve">     NM </v>
          </cell>
          <cell r="P139">
            <v>0.17429933811594653</v>
          </cell>
          <cell r="Q139">
            <v>0</v>
          </cell>
          <cell r="R139">
            <v>0.17429933811594664</v>
          </cell>
          <cell r="S139">
            <v>0</v>
          </cell>
          <cell r="T139">
            <v>0.17444821518804049</v>
          </cell>
          <cell r="U139">
            <v>-2.6322855082153629E-3</v>
          </cell>
          <cell r="V139">
            <v>0.17754785734816803</v>
          </cell>
        </row>
        <row r="140">
          <cell r="A140" t="str">
            <v>2004E/03E</v>
          </cell>
          <cell r="B140">
            <v>0.11844127574052477</v>
          </cell>
          <cell r="C140">
            <v>-2.6458629046232973E-2</v>
          </cell>
          <cell r="D140">
            <v>8.8230555271552907E-2</v>
          </cell>
          <cell r="E140">
            <v>0.11062000807800365</v>
          </cell>
          <cell r="F140">
            <v>0.11974634140649977</v>
          </cell>
          <cell r="G140">
            <v>7.9639261414146012E-2</v>
          </cell>
          <cell r="H140">
            <v>7.1742213525014115E-2</v>
          </cell>
          <cell r="I140">
            <v>9.8326990327150865E-2</v>
          </cell>
          <cell r="J140" t="str">
            <v xml:space="preserve">   NM </v>
          </cell>
          <cell r="K140" t="str">
            <v xml:space="preserve">   NM </v>
          </cell>
          <cell r="L140" t="str">
            <v xml:space="preserve">   NM </v>
          </cell>
          <cell r="M140" t="str">
            <v xml:space="preserve">   NM </v>
          </cell>
          <cell r="N140" t="str">
            <v xml:space="preserve">     NM </v>
          </cell>
          <cell r="O140" t="str">
            <v xml:space="preserve">     NM </v>
          </cell>
          <cell r="P140">
            <v>9.8326990327150865E-2</v>
          </cell>
          <cell r="Q140">
            <v>0</v>
          </cell>
          <cell r="R140">
            <v>9.832699032715092E-2</v>
          </cell>
          <cell r="S140">
            <v>0</v>
          </cell>
          <cell r="T140">
            <v>9.8398501014935288E-2</v>
          </cell>
          <cell r="U140">
            <v>-2.6392327222629838E-3</v>
          </cell>
          <cell r="V140">
            <v>0.10130510147594585</v>
          </cell>
        </row>
        <row r="141">
          <cell r="A141" t="str">
            <v>2005E/04E</v>
          </cell>
          <cell r="B141">
            <v>0.10320762163567586</v>
          </cell>
          <cell r="C141">
            <v>0.105706045078688</v>
          </cell>
          <cell r="D141">
            <v>0.10367362872602993</v>
          </cell>
          <cell r="E141">
            <v>0.10320762163567578</v>
          </cell>
          <cell r="F141">
            <v>0.10320762163567582</v>
          </cell>
          <cell r="G141">
            <v>9.781859621289446E-2</v>
          </cell>
          <cell r="H141">
            <v>8.6694034437937217E-2</v>
          </cell>
          <cell r="I141">
            <v>0.11822599634044012</v>
          </cell>
          <cell r="J141" t="str">
            <v xml:space="preserve">   NM </v>
          </cell>
          <cell r="K141" t="str">
            <v xml:space="preserve">   NM </v>
          </cell>
          <cell r="L141" t="str">
            <v xml:space="preserve">   NM </v>
          </cell>
          <cell r="M141" t="str">
            <v xml:space="preserve">   NM </v>
          </cell>
          <cell r="N141" t="str">
            <v xml:space="preserve">     NM </v>
          </cell>
          <cell r="O141" t="str">
            <v xml:space="preserve">     NM </v>
          </cell>
          <cell r="P141">
            <v>0.11822599634044012</v>
          </cell>
          <cell r="Q141">
            <v>0</v>
          </cell>
          <cell r="R141">
            <v>0.11822599634044002</v>
          </cell>
          <cell r="S141">
            <v>0</v>
          </cell>
          <cell r="T141">
            <v>0.11830427642030758</v>
          </cell>
          <cell r="U141">
            <v>-2.6462167039783221E-3</v>
          </cell>
          <cell r="V141">
            <v>0.1212714035380431</v>
          </cell>
        </row>
        <row r="143">
          <cell r="A143" t="str">
            <v>2001E</v>
          </cell>
          <cell r="B143">
            <v>16998.882450000001</v>
          </cell>
          <cell r="C143">
            <v>4115.9880623999998</v>
          </cell>
          <cell r="D143">
            <v>21114.870512400001</v>
          </cell>
          <cell r="E143">
            <v>2488.6363906800002</v>
          </cell>
          <cell r="F143">
            <v>14510.246059320001</v>
          </cell>
          <cell r="G143">
            <v>8201.0157070161604</v>
          </cell>
          <cell r="H143">
            <v>3652.8725986452</v>
          </cell>
          <cell r="I143">
            <v>6772.3458160586406</v>
          </cell>
          <cell r="J143">
            <v>0</v>
          </cell>
          <cell r="K143">
            <v>0</v>
          </cell>
          <cell r="L143">
            <v>0</v>
          </cell>
          <cell r="M143">
            <v>0</v>
          </cell>
          <cell r="N143">
            <v>0</v>
          </cell>
          <cell r="O143">
            <v>0</v>
          </cell>
          <cell r="P143">
            <v>6772.3458160586406</v>
          </cell>
          <cell r="Q143">
            <v>0.26497552436972488</v>
          </cell>
          <cell r="R143">
            <v>1794.5058838232505</v>
          </cell>
          <cell r="S143">
            <v>5</v>
          </cell>
          <cell r="T143">
            <v>4972.8399322353898</v>
          </cell>
          <cell r="U143">
            <v>3808.98</v>
          </cell>
          <cell r="V143">
            <v>1.3055568504521919</v>
          </cell>
        </row>
        <row r="144">
          <cell r="A144" t="str">
            <v>2002E</v>
          </cell>
          <cell r="B144">
            <v>19211.5052015</v>
          </cell>
          <cell r="C144">
            <v>4852.3875730399996</v>
          </cell>
          <cell r="D144">
            <v>24063.89277454</v>
          </cell>
          <cell r="E144">
            <v>2785.6682542174999</v>
          </cell>
          <cell r="F144">
            <v>16425.8369472825</v>
          </cell>
          <cell r="G144">
            <v>9240.5348254233595</v>
          </cell>
          <cell r="H144">
            <v>4066.79787889726</v>
          </cell>
          <cell r="I144">
            <v>7970.8918160018802</v>
          </cell>
          <cell r="J144">
            <v>0</v>
          </cell>
          <cell r="K144">
            <v>0</v>
          </cell>
          <cell r="L144">
            <v>0</v>
          </cell>
          <cell r="M144">
            <v>0</v>
          </cell>
          <cell r="N144">
            <v>0</v>
          </cell>
          <cell r="O144">
            <v>0</v>
          </cell>
          <cell r="P144">
            <v>7970.8918160018802</v>
          </cell>
          <cell r="Q144">
            <v>0.26497552436972488</v>
          </cell>
          <cell r="R144">
            <v>2112.0912386394466</v>
          </cell>
          <cell r="S144">
            <v>5</v>
          </cell>
          <cell r="T144">
            <v>5853.8005773624336</v>
          </cell>
          <cell r="U144">
            <v>3798.98</v>
          </cell>
          <cell r="V144">
            <v>1.540887442777386</v>
          </cell>
        </row>
        <row r="145">
          <cell r="A145" t="str">
            <v>2003E</v>
          </cell>
          <cell r="B145">
            <v>21674.519728344996</v>
          </cell>
          <cell r="C145">
            <v>5709.3688538048</v>
          </cell>
          <cell r="D145">
            <v>27383.888582149797</v>
          </cell>
          <cell r="E145">
            <v>3099.4563211533341</v>
          </cell>
          <cell r="F145">
            <v>18575.063407191661</v>
          </cell>
          <cell r="G145">
            <v>10405.877661216922</v>
          </cell>
          <cell r="H145">
            <v>4518.3416160547167</v>
          </cell>
          <cell r="I145">
            <v>9360.2129837248231</v>
          </cell>
          <cell r="J145">
            <v>0</v>
          </cell>
          <cell r="K145">
            <v>0</v>
          </cell>
          <cell r="L145">
            <v>0</v>
          </cell>
          <cell r="M145">
            <v>0</v>
          </cell>
          <cell r="N145">
            <v>0</v>
          </cell>
          <cell r="O145">
            <v>0</v>
          </cell>
          <cell r="P145">
            <v>9360.2129837248231</v>
          </cell>
          <cell r="Q145">
            <v>0.26497552436972488</v>
          </cell>
          <cell r="R145">
            <v>2480.227343574792</v>
          </cell>
          <cell r="S145">
            <v>5</v>
          </cell>
          <cell r="T145">
            <v>6874.985640150031</v>
          </cell>
          <cell r="U145">
            <v>3788.98</v>
          </cell>
          <cell r="V145">
            <v>1.8144687066572087</v>
          </cell>
        </row>
        <row r="146">
          <cell r="A146" t="str">
            <v>2004E</v>
          </cell>
          <cell r="B146">
            <v>24241.67749603335</v>
          </cell>
          <cell r="C146">
            <v>5558.3067812138625</v>
          </cell>
          <cell r="D146">
            <v>29799.984277247211</v>
          </cell>
          <cell r="E146">
            <v>3442.3182044367354</v>
          </cell>
          <cell r="F146">
            <v>20799.359291596615</v>
          </cell>
          <cell r="G146">
            <v>11234.594072522199</v>
          </cell>
          <cell r="H146">
            <v>4842.4974450526715</v>
          </cell>
          <cell r="I146">
            <v>10280.574555235606</v>
          </cell>
          <cell r="J146">
            <v>0</v>
          </cell>
          <cell r="K146">
            <v>0</v>
          </cell>
          <cell r="L146">
            <v>0</v>
          </cell>
          <cell r="M146">
            <v>0</v>
          </cell>
          <cell r="N146">
            <v>0</v>
          </cell>
          <cell r="O146">
            <v>0</v>
          </cell>
          <cell r="P146">
            <v>10280.574555235606</v>
          </cell>
          <cell r="Q146">
            <v>0.26497552436972488</v>
          </cell>
          <cell r="R146">
            <v>2724.1006335956058</v>
          </cell>
          <cell r="S146">
            <v>5</v>
          </cell>
          <cell r="T146">
            <v>7551.4739216399994</v>
          </cell>
          <cell r="U146">
            <v>3778.98</v>
          </cell>
          <cell r="V146">
            <v>1.9982836431100455</v>
          </cell>
        </row>
        <row r="147">
          <cell r="A147" t="str">
            <v>2005E</v>
          </cell>
          <cell r="B147">
            <v>26743.603374858038</v>
          </cell>
          <cell r="C147">
            <v>6145.8534083900322</v>
          </cell>
          <cell r="D147">
            <v>32889.456783248068</v>
          </cell>
          <cell r="E147">
            <v>3797.5916792298408</v>
          </cell>
          <cell r="F147">
            <v>22946.011695628196</v>
          </cell>
          <cell r="G147">
            <v>12333.546293718025</v>
          </cell>
          <cell r="H147">
            <v>5262.3130853196908</v>
          </cell>
          <cell r="I147">
            <v>11496.005724980512</v>
          </cell>
          <cell r="J147">
            <v>0</v>
          </cell>
          <cell r="K147">
            <v>0</v>
          </cell>
          <cell r="L147">
            <v>0</v>
          </cell>
          <cell r="M147">
            <v>0</v>
          </cell>
          <cell r="N147">
            <v>0</v>
          </cell>
          <cell r="O147">
            <v>0</v>
          </cell>
          <cell r="P147">
            <v>11496.005724980512</v>
          </cell>
          <cell r="Q147">
            <v>0.26497552436972488</v>
          </cell>
          <cell r="R147">
            <v>3046.1601451340703</v>
          </cell>
          <cell r="S147">
            <v>5</v>
          </cell>
          <cell r="T147">
            <v>8444.845579846442</v>
          </cell>
          <cell r="U147">
            <v>3768.98</v>
          </cell>
          <cell r="V147">
            <v>2.2406183051771147</v>
          </cell>
        </row>
        <row r="149">
          <cell r="A149" t="str">
            <v>Notes:</v>
          </cell>
        </row>
        <row r="150">
          <cell r="A150" t="str">
            <v>(a)  1994 and 1995 quarters have been restated for the divestiture of the Food Science Group, but not for the Medical Technology group.</v>
          </cell>
        </row>
        <row r="151">
          <cell r="A151" t="str">
            <v>(b) Alliance revenues include Lipitor, Aricept, and Celebrex profits.</v>
          </cell>
        </row>
        <row r="152">
          <cell r="A152" t="str">
            <v>(c)  Gross Profit excludes Alliance Revenues.</v>
          </cell>
        </row>
        <row r="153">
          <cell r="A153" t="str">
            <v>(d) Operating Income includes Alliance Revenues.</v>
          </cell>
        </row>
        <row r="154">
          <cell r="A154" t="str">
            <v>(e) In 2Q99, fine of $20 million aftertax paid to settle antitrust charges related to former Food Science Group.  It is reflected in discontinued operations.</v>
          </cell>
        </row>
        <row r="156">
          <cell r="A156" t="str">
            <v>E = Morgan Stanley Dean Witter Research Estimates       A = Actual       NM = Not Meaningful</v>
          </cell>
        </row>
      </sheetData>
      <sheetData sheetId="6" refreshError="1">
        <row r="1">
          <cell r="A1" t="str">
            <v>Table 4</v>
          </cell>
        </row>
        <row r="2">
          <cell r="A2" t="str">
            <v>Pfizer</v>
          </cell>
        </row>
        <row r="3">
          <cell r="A3" t="str">
            <v>Quarterly Margin Analysis 1998-2005E</v>
          </cell>
        </row>
        <row r="5">
          <cell r="D5" t="str">
            <v xml:space="preserve">  Gross</v>
          </cell>
          <cell r="G5" t="str">
            <v xml:space="preserve">Oper. </v>
          </cell>
          <cell r="H5" t="str">
            <v>Non-Operating Items</v>
          </cell>
        </row>
        <row r="6">
          <cell r="B6" t="str">
            <v xml:space="preserve">Total </v>
          </cell>
          <cell r="C6" t="str">
            <v xml:space="preserve"> Cost of</v>
          </cell>
          <cell r="D6" t="str">
            <v xml:space="preserve">  Profit</v>
          </cell>
          <cell r="G6" t="str">
            <v>Income</v>
          </cell>
          <cell r="H6" t="str">
            <v>Interest</v>
          </cell>
          <cell r="I6" t="str">
            <v>Interest</v>
          </cell>
          <cell r="L6" t="str">
            <v xml:space="preserve">  Other</v>
          </cell>
          <cell r="N6" t="str">
            <v>Pretax</v>
          </cell>
          <cell r="O6" t="str">
            <v xml:space="preserve">   Net</v>
          </cell>
        </row>
        <row r="7">
          <cell r="B7" t="str">
            <v>Sales</v>
          </cell>
          <cell r="C7" t="str">
            <v xml:space="preserve">   Goods</v>
          </cell>
          <cell r="D7" t="str">
            <v xml:space="preserve"> (c)</v>
          </cell>
          <cell r="E7" t="str">
            <v xml:space="preserve">   SG&amp;A</v>
          </cell>
          <cell r="F7" t="str">
            <v xml:space="preserve">    R&amp;D</v>
          </cell>
          <cell r="G7" t="str">
            <v xml:space="preserve">(d)    </v>
          </cell>
          <cell r="H7" t="str">
            <v>Income</v>
          </cell>
          <cell r="I7" t="str">
            <v>Expense</v>
          </cell>
          <cell r="J7" t="str">
            <v>Amort</v>
          </cell>
          <cell r="K7" t="str">
            <v>FX</v>
          </cell>
          <cell r="L7" t="str">
            <v xml:space="preserve">  (d)</v>
          </cell>
          <cell r="M7" t="str">
            <v xml:space="preserve">  Total</v>
          </cell>
          <cell r="N7" t="str">
            <v xml:space="preserve"> Income</v>
          </cell>
          <cell r="O7" t="str">
            <v xml:space="preserve"> Income</v>
          </cell>
        </row>
        <row r="9">
          <cell r="A9" t="str">
            <v>1994 (a)</v>
          </cell>
        </row>
        <row r="10">
          <cell r="A10" t="str">
            <v xml:space="preserve"> 1Q</v>
          </cell>
          <cell r="B10">
            <v>1</v>
          </cell>
          <cell r="C10">
            <v>0.20066977133587988</v>
          </cell>
          <cell r="D10">
            <v>0.79933022866412018</v>
          </cell>
          <cell r="E10">
            <v>0.37454868923656531</v>
          </cell>
          <cell r="F10">
            <v>0.13159960232326934</v>
          </cell>
          <cell r="H10">
            <v>1.2034953691591231E-2</v>
          </cell>
          <cell r="I10">
            <v>-1.7790801109308776E-2</v>
          </cell>
          <cell r="J10">
            <v>-1.5697765684684214E-3</v>
          </cell>
          <cell r="K10">
            <v>-1.0465177123122808E-3</v>
          </cell>
          <cell r="L10">
            <v>-1.0517503008738424E-2</v>
          </cell>
          <cell r="M10">
            <v>-1.8889644707236673E-2</v>
          </cell>
          <cell r="N10">
            <v>0.27429229239704878</v>
          </cell>
          <cell r="O10">
            <v>0.19177437078122545</v>
          </cell>
        </row>
        <row r="11">
          <cell r="A11" t="str">
            <v xml:space="preserve"> 2Q</v>
          </cell>
          <cell r="B11">
            <v>1</v>
          </cell>
          <cell r="C11">
            <v>0.22478604701549126</v>
          </cell>
          <cell r="D11">
            <v>0.77521395298450879</v>
          </cell>
          <cell r="E11">
            <v>0.42433105839020691</v>
          </cell>
          <cell r="F11">
            <v>0.1401798288376124</v>
          </cell>
          <cell r="H11">
            <v>1.516628750947893E-2</v>
          </cell>
          <cell r="I11">
            <v>-1.6249593760155997E-2</v>
          </cell>
          <cell r="J11">
            <v>-1.6249593760155996E-3</v>
          </cell>
          <cell r="K11">
            <v>-2.1666125013541327E-3</v>
          </cell>
          <cell r="L11">
            <v>-1.1537211569710758E-2</v>
          </cell>
          <cell r="M11">
            <v>-1.6412089697757554E-2</v>
          </cell>
          <cell r="N11">
            <v>0.19429097605893189</v>
          </cell>
          <cell r="O11">
            <v>0.13497995883436251</v>
          </cell>
        </row>
        <row r="12">
          <cell r="A12" t="str">
            <v xml:space="preserve"> 3Q</v>
          </cell>
          <cell r="B12">
            <v>1</v>
          </cell>
          <cell r="C12">
            <v>0.21453132007773956</v>
          </cell>
          <cell r="D12">
            <v>0.78546867992226044</v>
          </cell>
          <cell r="E12">
            <v>0.38879752828026115</v>
          </cell>
          <cell r="F12">
            <v>0.14586136442916231</v>
          </cell>
          <cell r="H12">
            <v>1.6943240145512534E-2</v>
          </cell>
          <cell r="I12">
            <v>-1.5946578960482384E-2</v>
          </cell>
          <cell r="J12">
            <v>-1.993322370060298E-3</v>
          </cell>
          <cell r="K12">
            <v>4.983305925150745E-4</v>
          </cell>
          <cell r="L12">
            <v>-1.1062939153834654E-2</v>
          </cell>
          <cell r="M12">
            <v>-1.1561269746349728E-2</v>
          </cell>
          <cell r="N12">
            <v>0.23924851746648729</v>
          </cell>
          <cell r="O12">
            <v>0.16694074849254997</v>
          </cell>
        </row>
        <row r="13">
          <cell r="A13" t="str">
            <v xml:space="preserve"> 4Q</v>
          </cell>
          <cell r="B13">
            <v>1</v>
          </cell>
          <cell r="C13">
            <v>0.22283468124519945</v>
          </cell>
          <cell r="D13">
            <v>0.77716531875480055</v>
          </cell>
          <cell r="E13">
            <v>0.40875615596620429</v>
          </cell>
          <cell r="F13">
            <v>0.14598111417340623</v>
          </cell>
          <cell r="H13">
            <v>1.7168933267067275E-2</v>
          </cell>
          <cell r="I13">
            <v>-1.4006235033660145E-2</v>
          </cell>
          <cell r="J13">
            <v>-1.8072561333755024E-3</v>
          </cell>
          <cell r="K13">
            <v>0</v>
          </cell>
          <cell r="L13">
            <v>-1.2560430126959742E-2</v>
          </cell>
          <cell r="M13">
            <v>-1.1204988026928115E-2</v>
          </cell>
          <cell r="N13">
            <v>0.21122306058826187</v>
          </cell>
          <cell r="O13">
            <v>0.14729137487010349</v>
          </cell>
        </row>
        <row r="15">
          <cell r="A15" t="str">
            <v>1994 (a)</v>
          </cell>
          <cell r="B15">
            <v>1</v>
          </cell>
          <cell r="C15">
            <v>0.21588758101111905</v>
          </cell>
          <cell r="D15">
            <v>0.78411241898888095</v>
          </cell>
          <cell r="E15">
            <v>0.39914507414789457</v>
          </cell>
          <cell r="F15">
            <v>0.14116305015481428</v>
          </cell>
          <cell r="G15">
            <v>0.24380429468617201</v>
          </cell>
          <cell r="H15">
            <v>1.5418750705125795E-2</v>
          </cell>
          <cell r="I15">
            <v>-1.5920173492284355E-2</v>
          </cell>
          <cell r="J15">
            <v>-1.7549797550549685E-3</v>
          </cell>
          <cell r="K15">
            <v>-6.2677848394820305E-4</v>
          </cell>
          <cell r="L15">
            <v>-1.1457510686573151E-2</v>
          </cell>
          <cell r="M15">
            <v>-1.4340691712734886E-2</v>
          </cell>
          <cell r="N15">
            <v>0.22946360297343713</v>
          </cell>
          <cell r="O15">
            <v>0.16004161809133416</v>
          </cell>
        </row>
        <row r="17">
          <cell r="A17" t="str">
            <v>1995 (a)</v>
          </cell>
        </row>
        <row r="18">
          <cell r="A18" t="str">
            <v xml:space="preserve"> 1Q</v>
          </cell>
          <cell r="B18">
            <v>1</v>
          </cell>
          <cell r="C18">
            <v>0.21770744225834046</v>
          </cell>
          <cell r="D18">
            <v>0.78229255774165951</v>
          </cell>
          <cell r="E18">
            <v>0.36313088109495295</v>
          </cell>
          <cell r="F18">
            <v>0.13387510692899915</v>
          </cell>
          <cell r="G18">
            <v>0.28528656971770738</v>
          </cell>
          <cell r="H18">
            <v>2.0530367835757058E-2</v>
          </cell>
          <cell r="I18">
            <v>-2.1385799828913601E-2</v>
          </cell>
          <cell r="J18">
            <v>-3.8494439692044482E-3</v>
          </cell>
          <cell r="K18">
            <v>8.5543199315654401E-4</v>
          </cell>
          <cell r="L18">
            <v>-1.2831479897348161E-2</v>
          </cell>
          <cell r="M18">
            <v>-1.6680923866552608E-2</v>
          </cell>
          <cell r="N18">
            <v>0.26860564585115482</v>
          </cell>
          <cell r="O18">
            <v>0.17921300256629599</v>
          </cell>
        </row>
        <row r="19">
          <cell r="A19" t="str">
            <v xml:space="preserve"> 2Q</v>
          </cell>
          <cell r="B19">
            <v>1</v>
          </cell>
          <cell r="C19">
            <v>0.22990420658059141</v>
          </cell>
          <cell r="D19">
            <v>0.77009579341940859</v>
          </cell>
          <cell r="E19">
            <v>0.40274885464389837</v>
          </cell>
          <cell r="F19">
            <v>0.14743856726364016</v>
          </cell>
          <cell r="G19">
            <v>0.21990837151187007</v>
          </cell>
          <cell r="H19">
            <v>1.582673885880883E-2</v>
          </cell>
          <cell r="I19">
            <v>-2.3323615160349854E-2</v>
          </cell>
          <cell r="J19">
            <v>-5.414410662224073E-3</v>
          </cell>
          <cell r="K19">
            <v>1.6659725114535611E-3</v>
          </cell>
          <cell r="L19">
            <v>-1.3744273219491879E-2</v>
          </cell>
          <cell r="M19">
            <v>-2.4989587671803416E-2</v>
          </cell>
          <cell r="N19">
            <v>0.19491878384006664</v>
          </cell>
          <cell r="O19">
            <v>0.12952936276551436</v>
          </cell>
        </row>
        <row r="20">
          <cell r="A20" t="str">
            <v xml:space="preserve"> 3Q</v>
          </cell>
          <cell r="B20">
            <v>1</v>
          </cell>
          <cell r="C20">
            <v>0.21118991331757289</v>
          </cell>
          <cell r="D20">
            <v>0.78881008668242714</v>
          </cell>
          <cell r="E20">
            <v>0.37825059101654845</v>
          </cell>
          <cell r="F20">
            <v>0.13829787234042554</v>
          </cell>
          <cell r="G20">
            <v>0.27226162332545312</v>
          </cell>
          <cell r="H20">
            <v>1.4184397163120567E-2</v>
          </cell>
          <cell r="I20">
            <v>-1.8124507486209612E-2</v>
          </cell>
          <cell r="J20">
            <v>-6.3041765169424748E-3</v>
          </cell>
          <cell r="K20">
            <v>-3.5460992907801418E-3</v>
          </cell>
          <cell r="L20">
            <v>-1.1820330969267139E-2</v>
          </cell>
          <cell r="M20">
            <v>-2.5610717100078801E-2</v>
          </cell>
          <cell r="N20">
            <v>0.24665090622537431</v>
          </cell>
          <cell r="O20">
            <v>0.16509062253743104</v>
          </cell>
        </row>
        <row r="21">
          <cell r="A21" t="str">
            <v xml:space="preserve"> 4Q</v>
          </cell>
          <cell r="B21">
            <v>1</v>
          </cell>
          <cell r="C21">
            <v>0.2066326530612245</v>
          </cell>
          <cell r="D21">
            <v>0.79336734693877553</v>
          </cell>
          <cell r="E21">
            <v>0.39322157434402333</v>
          </cell>
          <cell r="F21">
            <v>0.15451895043731778</v>
          </cell>
          <cell r="G21">
            <v>0.24562682215743442</v>
          </cell>
          <cell r="H21">
            <v>1.3119533527696793E-2</v>
          </cell>
          <cell r="I21">
            <v>-1.4941690962099125E-2</v>
          </cell>
          <cell r="J21">
            <v>-2.9154518950437317E-3</v>
          </cell>
          <cell r="K21">
            <v>0</v>
          </cell>
          <cell r="L21">
            <v>-3.0612244897959183E-2</v>
          </cell>
          <cell r="M21">
            <v>-3.5349854227405247E-2</v>
          </cell>
          <cell r="N21">
            <v>0.21027696793002915</v>
          </cell>
          <cell r="O21">
            <v>0.14759475218658893</v>
          </cell>
        </row>
        <row r="23">
          <cell r="A23" t="str">
            <v>1995 (a)</v>
          </cell>
          <cell r="B23">
            <v>1</v>
          </cell>
          <cell r="C23">
            <v>0.21594651232411935</v>
          </cell>
          <cell r="D23">
            <v>0.78405348767588068</v>
          </cell>
          <cell r="E23">
            <v>0.38469214649236605</v>
          </cell>
          <cell r="F23">
            <v>0.14389781458936235</v>
          </cell>
          <cell r="G23">
            <v>0.25546352659415228</v>
          </cell>
          <cell r="H23">
            <v>1.5766889531982835E-2</v>
          </cell>
          <cell r="I23">
            <v>-1.9259554934637262E-2</v>
          </cell>
          <cell r="J23">
            <v>-4.5903602434886736E-3</v>
          </cell>
          <cell r="K23">
            <v>-2.9937132022752222E-4</v>
          </cell>
          <cell r="L23">
            <v>-1.7662907893423809E-2</v>
          </cell>
          <cell r="M23">
            <v>-2.6045304859794432E-2</v>
          </cell>
          <cell r="N23">
            <v>0.22941822173435786</v>
          </cell>
          <cell r="O23">
            <v>0.15507434387785651</v>
          </cell>
        </row>
        <row r="25">
          <cell r="A25" t="str">
            <v>1996 (a)</v>
          </cell>
        </row>
        <row r="26">
          <cell r="A26" t="str">
            <v xml:space="preserve"> 1Q</v>
          </cell>
          <cell r="B26">
            <v>1</v>
          </cell>
          <cell r="C26">
            <v>0.1912751677852349</v>
          </cell>
          <cell r="D26">
            <v>0.8087248322147651</v>
          </cell>
          <cell r="E26">
            <v>0.37061894108873977</v>
          </cell>
          <cell r="F26">
            <v>0.13646532438478748</v>
          </cell>
          <cell r="G26">
            <v>0.3016405667412379</v>
          </cell>
          <cell r="H26">
            <v>1.0812826249067859E-2</v>
          </cell>
          <cell r="I26">
            <v>-1.4168530947054437E-2</v>
          </cell>
          <cell r="J26">
            <v>-5.219985085756898E-3</v>
          </cell>
          <cell r="K26">
            <v>-1.4914243102162564E-3</v>
          </cell>
          <cell r="L26">
            <v>-1.1185682326621925E-2</v>
          </cell>
          <cell r="M26">
            <v>-2.1252796420581657E-2</v>
          </cell>
          <cell r="N26">
            <v>0.2803877703206562</v>
          </cell>
          <cell r="O26">
            <v>0.19276659209545116</v>
          </cell>
        </row>
        <row r="27">
          <cell r="A27" t="str">
            <v xml:space="preserve"> 2Q</v>
          </cell>
          <cell r="B27">
            <v>1</v>
          </cell>
          <cell r="C27">
            <v>0.19579105599398722</v>
          </cell>
          <cell r="D27">
            <v>0.80420894400601273</v>
          </cell>
          <cell r="E27">
            <v>0.40698985343855693</v>
          </cell>
          <cell r="F27">
            <v>0.15858699736941001</v>
          </cell>
          <cell r="G27">
            <v>0.23863209319804585</v>
          </cell>
          <cell r="H27">
            <v>1.1649755730928222E-2</v>
          </cell>
          <cell r="I27">
            <v>-1.5783540022547914E-2</v>
          </cell>
          <cell r="J27">
            <v>-5.2611800075159712E-3</v>
          </cell>
          <cell r="K27">
            <v>-1.5031942878617061E-3</v>
          </cell>
          <cell r="L27">
            <v>-1.2025554302893648E-2</v>
          </cell>
          <cell r="M27">
            <v>-2.2923712889891017E-2</v>
          </cell>
          <cell r="N27">
            <v>0.21570838030815484</v>
          </cell>
          <cell r="O27">
            <v>0.14806463735437805</v>
          </cell>
        </row>
        <row r="28">
          <cell r="A28" t="str">
            <v xml:space="preserve"> 3Q</v>
          </cell>
          <cell r="B28">
            <v>1</v>
          </cell>
          <cell r="C28">
            <v>0.18622904031394935</v>
          </cell>
          <cell r="D28">
            <v>0.81377095968605062</v>
          </cell>
          <cell r="E28">
            <v>0.37103103817338567</v>
          </cell>
          <cell r="F28">
            <v>0.14484480913307171</v>
          </cell>
          <cell r="G28">
            <v>0.29789511237959332</v>
          </cell>
          <cell r="H28">
            <v>1.1773100249732429E-2</v>
          </cell>
          <cell r="I28">
            <v>-1.3913663931501962E-2</v>
          </cell>
          <cell r="J28">
            <v>-7.1352122725651087E-3</v>
          </cell>
          <cell r="K28">
            <v>-1.7838030681412772E-3</v>
          </cell>
          <cell r="L28">
            <v>-1.9621833749554049E-2</v>
          </cell>
          <cell r="M28">
            <v>-3.0681412772029969E-2</v>
          </cell>
          <cell r="N28">
            <v>0.2672136996075633</v>
          </cell>
          <cell r="O28">
            <v>0.1833749554049233</v>
          </cell>
        </row>
        <row r="29">
          <cell r="A29" t="str">
            <v xml:space="preserve"> 4Q</v>
          </cell>
          <cell r="B29">
            <v>1</v>
          </cell>
          <cell r="C29">
            <v>0.19620253164556961</v>
          </cell>
          <cell r="D29">
            <v>0.80379746835443044</v>
          </cell>
          <cell r="E29">
            <v>0.39525316455696202</v>
          </cell>
          <cell r="F29">
            <v>0.1550632911392405</v>
          </cell>
          <cell r="G29">
            <v>0.25348101265822787</v>
          </cell>
          <cell r="H29">
            <v>1.3291139240506329E-2</v>
          </cell>
          <cell r="I29">
            <v>-1.4556962025316455E-2</v>
          </cell>
          <cell r="J29">
            <v>-5.6962025316455696E-3</v>
          </cell>
          <cell r="K29">
            <v>-6.329113924050633E-4</v>
          </cell>
          <cell r="L29">
            <v>-1.5189873417721518E-2</v>
          </cell>
          <cell r="M29">
            <v>-2.2784810126582278E-2</v>
          </cell>
          <cell r="N29">
            <v>0.23069620253164558</v>
          </cell>
          <cell r="O29">
            <v>0.15949367088607594</v>
          </cell>
        </row>
        <row r="31">
          <cell r="A31" t="str">
            <v>Year</v>
          </cell>
          <cell r="B31">
            <v>1</v>
          </cell>
          <cell r="C31">
            <v>0.19246417831240051</v>
          </cell>
          <cell r="D31">
            <v>0.80753582168759952</v>
          </cell>
          <cell r="E31">
            <v>0.38616663718379624</v>
          </cell>
          <cell r="F31">
            <v>0.14894746152485405</v>
          </cell>
          <cell r="G31">
            <v>0.27242172297894923</v>
          </cell>
          <cell r="H31">
            <v>1.194056253316823E-2</v>
          </cell>
          <cell r="I31">
            <v>-1.4594020873872281E-2</v>
          </cell>
          <cell r="J31">
            <v>-5.8376083495489117E-3</v>
          </cell>
          <cell r="K31">
            <v>-1.3267291703520255E-3</v>
          </cell>
          <cell r="L31">
            <v>-1.4594020873872281E-2</v>
          </cell>
          <cell r="M31">
            <v>-2.441181673447727E-2</v>
          </cell>
          <cell r="N31">
            <v>0.24800990624447197</v>
          </cell>
          <cell r="O31">
            <v>0.17061737130727048</v>
          </cell>
        </row>
        <row r="33">
          <cell r="A33" t="str">
            <v>1997</v>
          </cell>
        </row>
        <row r="34">
          <cell r="A34" t="str">
            <v xml:space="preserve"> 1Q</v>
          </cell>
          <cell r="B34">
            <v>1</v>
          </cell>
          <cell r="C34">
            <v>0.16120625465376023</v>
          </cell>
          <cell r="D34">
            <v>0.83879374534623974</v>
          </cell>
          <cell r="E34">
            <v>0.36685288640595903</v>
          </cell>
          <cell r="F34">
            <v>0.14450651769087522</v>
          </cell>
          <cell r="G34">
            <v>0.32737430167597764</v>
          </cell>
          <cell r="H34">
            <v>1.266294227188082E-2</v>
          </cell>
          <cell r="I34">
            <v>-1.3780260707635009E-2</v>
          </cell>
          <cell r="J34">
            <v>-6.7039106145251395E-3</v>
          </cell>
          <cell r="K34">
            <v>-2.2346368715083797E-3</v>
          </cell>
          <cell r="L34">
            <v>-1.3035381750465549E-2</v>
          </cell>
          <cell r="M34">
            <v>-2.3091247672253259E-2</v>
          </cell>
          <cell r="N34">
            <v>0.30428305400372441</v>
          </cell>
          <cell r="O34">
            <v>0.21378026070763501</v>
          </cell>
        </row>
        <row r="35">
          <cell r="A35" t="str">
            <v xml:space="preserve"> 2Q</v>
          </cell>
          <cell r="B35">
            <v>1</v>
          </cell>
          <cell r="C35">
            <v>0.15609951845906903</v>
          </cell>
          <cell r="D35">
            <v>0.843900481540931</v>
          </cell>
          <cell r="E35">
            <v>0.43198745589964721</v>
          </cell>
          <cell r="F35">
            <v>0.16856134849078794</v>
          </cell>
          <cell r="G35">
            <v>0.24696197569580558</v>
          </cell>
          <cell r="H35">
            <v>1.4896119168953352E-2</v>
          </cell>
          <cell r="I35">
            <v>-1.4504116032928263E-2</v>
          </cell>
          <cell r="J35">
            <v>-6.2720501764014112E-3</v>
          </cell>
          <cell r="K35">
            <v>-1.1760094080752645E-3</v>
          </cell>
          <cell r="L35">
            <v>-1.3328106624852998E-2</v>
          </cell>
          <cell r="M35">
            <v>-2.0384163073304585E-2</v>
          </cell>
          <cell r="N35">
            <v>0.22657781262250098</v>
          </cell>
          <cell r="O35">
            <v>0.16542532340258723</v>
          </cell>
        </row>
        <row r="36">
          <cell r="A36" t="str">
            <v xml:space="preserve"> 3Q</v>
          </cell>
          <cell r="B36">
            <v>1</v>
          </cell>
          <cell r="C36">
            <v>0.1595022624434389</v>
          </cell>
          <cell r="D36">
            <v>0.8404977375565611</v>
          </cell>
          <cell r="E36">
            <v>0.38259919912631962</v>
          </cell>
          <cell r="F36">
            <v>0.16272297051328721</v>
          </cell>
          <cell r="G36">
            <v>0.30069166363305422</v>
          </cell>
          <cell r="H36">
            <v>1.4197306152166E-2</v>
          </cell>
          <cell r="I36">
            <v>-1.4197306152166E-2</v>
          </cell>
          <cell r="J36">
            <v>-6.5526028394612308E-3</v>
          </cell>
          <cell r="K36">
            <v>-4.3684018929741539E-3</v>
          </cell>
          <cell r="L36">
            <v>-8.0087368037859482E-3</v>
          </cell>
          <cell r="M36">
            <v>-1.8929741536221331E-2</v>
          </cell>
          <cell r="N36">
            <v>0.28176192209683293</v>
          </cell>
          <cell r="O36">
            <v>0.2107753913360029</v>
          </cell>
        </row>
        <row r="37">
          <cell r="A37" t="str">
            <v xml:space="preserve"> 4Q</v>
          </cell>
          <cell r="B37">
            <v>1</v>
          </cell>
          <cell r="C37">
            <v>0.18253695427982125</v>
          </cell>
          <cell r="D37">
            <v>0.8174630457201788</v>
          </cell>
          <cell r="E37">
            <v>0.4111328125</v>
          </cell>
          <cell r="F37">
            <v>0.17578125</v>
          </cell>
          <cell r="G37">
            <v>0.240234375</v>
          </cell>
          <cell r="H37">
            <v>1.46484375E-2</v>
          </cell>
          <cell r="I37">
            <v>-1.1067708333333334E-2</v>
          </cell>
          <cell r="J37">
            <v>-5.208333333333333E-3</v>
          </cell>
          <cell r="K37">
            <v>-2.2786458333333335E-3</v>
          </cell>
          <cell r="L37">
            <v>-1.2369791666666666E-2</v>
          </cell>
          <cell r="M37">
            <v>-1.6276041666666668E-2</v>
          </cell>
          <cell r="N37">
            <v>0.22395833333333334</v>
          </cell>
          <cell r="O37">
            <v>0.16276041666666666</v>
          </cell>
        </row>
        <row r="39">
          <cell r="A39" t="str">
            <v>Year</v>
          </cell>
          <cell r="B39">
            <v>1</v>
          </cell>
          <cell r="C39">
            <v>0.16537852686469875</v>
          </cell>
          <cell r="D39">
            <v>0.83462147313530122</v>
          </cell>
          <cell r="E39">
            <v>0.39810040705563093</v>
          </cell>
          <cell r="F39">
            <v>0.16327453640886477</v>
          </cell>
          <cell r="G39">
            <v>0.27797376752600633</v>
          </cell>
          <cell r="H39">
            <v>1.4111261872455903E-2</v>
          </cell>
          <cell r="I39">
            <v>-1.3297150610583446E-2</v>
          </cell>
          <cell r="J39">
            <v>-6.1510628674807779E-3</v>
          </cell>
          <cell r="K39">
            <v>-2.5327905924920849E-3</v>
          </cell>
          <cell r="L39">
            <v>-1.1668928086838535E-2</v>
          </cell>
          <cell r="M39">
            <v>-1.9538670284938942E-2</v>
          </cell>
          <cell r="N39">
            <v>0.25843509724106739</v>
          </cell>
          <cell r="O39">
            <v>0.18769787426503845</v>
          </cell>
        </row>
        <row r="41">
          <cell r="A41" t="str">
            <v>1998</v>
          </cell>
        </row>
        <row r="42">
          <cell r="A42" t="str">
            <v xml:space="preserve"> 1Q</v>
          </cell>
          <cell r="B42">
            <v>1</v>
          </cell>
          <cell r="C42">
            <v>0.1483021483021483</v>
          </cell>
          <cell r="D42">
            <v>0.85169785169785173</v>
          </cell>
          <cell r="E42">
            <v>0.39492753623188404</v>
          </cell>
          <cell r="F42">
            <v>0.15843214756258234</v>
          </cell>
          <cell r="G42">
            <v>0.30566534914360999</v>
          </cell>
          <cell r="H42">
            <v>1.1857707509881422E-2</v>
          </cell>
          <cell r="I42">
            <v>-8.8932806324110679E-3</v>
          </cell>
          <cell r="J42">
            <v>-3.952569169960474E-3</v>
          </cell>
          <cell r="K42">
            <v>1.6469038208168643E-3</v>
          </cell>
          <cell r="L42">
            <v>-1.0869565217391304E-2</v>
          </cell>
          <cell r="M42">
            <v>-1.0210803689064558E-2</v>
          </cell>
          <cell r="N42">
            <v>0.29545454545454547</v>
          </cell>
          <cell r="O42">
            <v>0.21113306982872201</v>
          </cell>
        </row>
        <row r="43">
          <cell r="A43" t="str">
            <v xml:space="preserve"> 2Q</v>
          </cell>
          <cell r="B43">
            <v>1</v>
          </cell>
          <cell r="C43">
            <v>0.15189466923570971</v>
          </cell>
          <cell r="D43">
            <v>0.84810533076429029</v>
          </cell>
          <cell r="E43">
            <v>0.41274154589371981</v>
          </cell>
          <cell r="F43">
            <v>0.16606280193236714</v>
          </cell>
          <cell r="G43">
            <v>0.27838164251207731</v>
          </cell>
          <cell r="H43">
            <v>1.2077294685990338E-2</v>
          </cell>
          <cell r="I43">
            <v>-1.0265700483091788E-2</v>
          </cell>
          <cell r="J43">
            <v>-3.6231884057971015E-3</v>
          </cell>
          <cell r="K43">
            <v>-1.2077294685990338E-3</v>
          </cell>
          <cell r="L43">
            <v>-1.3285024154589372E-2</v>
          </cell>
          <cell r="M43">
            <v>-1.6304347826086956E-2</v>
          </cell>
          <cell r="N43">
            <v>0.26207729468599034</v>
          </cell>
          <cell r="O43">
            <v>0.18357487922705315</v>
          </cell>
        </row>
        <row r="44">
          <cell r="A44" t="str">
            <v xml:space="preserve"> 3Q</v>
          </cell>
          <cell r="B44">
            <v>1</v>
          </cell>
          <cell r="C44">
            <v>0.15241157556270096</v>
          </cell>
          <cell r="D44">
            <v>0.84758842443729909</v>
          </cell>
          <cell r="E44">
            <v>0.39729729729729729</v>
          </cell>
          <cell r="F44">
            <v>0.16516516516516516</v>
          </cell>
          <cell r="G44">
            <v>0.29519519519519521</v>
          </cell>
          <cell r="H44">
            <v>1.2612612612612612E-2</v>
          </cell>
          <cell r="I44">
            <v>-1.0510510510510511E-2</v>
          </cell>
          <cell r="J44">
            <v>-3.6036036036036037E-3</v>
          </cell>
          <cell r="K44">
            <v>-3.003003003003003E-3</v>
          </cell>
          <cell r="L44">
            <v>-1.5015015015015015E-2</v>
          </cell>
          <cell r="M44">
            <v>-1.951951951951952E-2</v>
          </cell>
          <cell r="N44">
            <v>0.27567567567567569</v>
          </cell>
          <cell r="O44">
            <v>0.19429429429429429</v>
          </cell>
        </row>
        <row r="45">
          <cell r="A45" t="str">
            <v xml:space="preserve"> 4Q</v>
          </cell>
          <cell r="B45">
            <v>1</v>
          </cell>
          <cell r="C45">
            <v>0.17045135968601066</v>
          </cell>
          <cell r="D45">
            <v>0.82954864031398934</v>
          </cell>
          <cell r="E45">
            <v>0.42653905845835488</v>
          </cell>
          <cell r="F45">
            <v>0.17873771339886188</v>
          </cell>
          <cell r="G45">
            <v>0.23745473357475427</v>
          </cell>
          <cell r="H45">
            <v>1.4226590791515779E-2</v>
          </cell>
          <cell r="I45">
            <v>-9.0532850491464052E-3</v>
          </cell>
          <cell r="J45">
            <v>-3.1039834454216243E-3</v>
          </cell>
          <cell r="K45">
            <v>2.5866528711846869E-3</v>
          </cell>
          <cell r="L45">
            <v>2.8453181583031556E-3</v>
          </cell>
          <cell r="M45">
            <v>7.5012933264355921E-3</v>
          </cell>
          <cell r="N45">
            <v>0.24495602690118987</v>
          </cell>
          <cell r="O45">
            <v>0.18391101914123126</v>
          </cell>
        </row>
        <row r="47">
          <cell r="A47" t="str">
            <v>Year</v>
          </cell>
          <cell r="B47">
            <v>1</v>
          </cell>
          <cell r="C47">
            <v>0.15642502169282954</v>
          </cell>
          <cell r="D47">
            <v>0.84357497830717043</v>
          </cell>
          <cell r="E47">
            <v>0.40888954518606024</v>
          </cell>
          <cell r="F47">
            <v>0.16774955699940933</v>
          </cell>
          <cell r="G47">
            <v>0.27694920259893679</v>
          </cell>
          <cell r="H47">
            <v>1.2773183697578263E-2</v>
          </cell>
          <cell r="I47">
            <v>-9.6721795629060841E-3</v>
          </cell>
          <cell r="J47">
            <v>-3.5440047253396337E-3</v>
          </cell>
          <cell r="K47">
            <v>7.3833431777909036E-5</v>
          </cell>
          <cell r="L47">
            <v>-8.5646780862374487E-3</v>
          </cell>
          <cell r="M47">
            <v>-8.9338452451269926E-3</v>
          </cell>
          <cell r="N47">
            <v>0.26801535735380982</v>
          </cell>
          <cell r="O47">
            <v>0.19248375664500886</v>
          </cell>
        </row>
        <row r="49">
          <cell r="A49" t="str">
            <v>1999</v>
          </cell>
        </row>
        <row r="50">
          <cell r="A50" t="str">
            <v xml:space="preserve"> 1Q</v>
          </cell>
          <cell r="B50">
            <v>1</v>
          </cell>
          <cell r="C50">
            <v>0.15493757094211125</v>
          </cell>
          <cell r="D50">
            <v>0.84506242905788875</v>
          </cell>
          <cell r="E50">
            <v>0.3997962821492233</v>
          </cell>
          <cell r="F50">
            <v>0.16679399032340209</v>
          </cell>
          <cell r="G50">
            <v>0.2943722943722944</v>
          </cell>
          <cell r="H50">
            <v>1.680672268907563E-2</v>
          </cell>
          <cell r="I50">
            <v>-1.0440539852304559E-2</v>
          </cell>
          <cell r="J50">
            <v>-2.8011204481792717E-3</v>
          </cell>
          <cell r="K50">
            <v>1.7825311942959001E-3</v>
          </cell>
          <cell r="L50">
            <v>-6.6208301502419147E-3</v>
          </cell>
          <cell r="M50">
            <v>-1.2732365673542145E-3</v>
          </cell>
          <cell r="N50">
            <v>0.29309905780494017</v>
          </cell>
          <cell r="O50">
            <v>0.20804685510567864</v>
          </cell>
        </row>
        <row r="51">
          <cell r="A51" t="str">
            <v xml:space="preserve"> 2Q</v>
          </cell>
          <cell r="B51">
            <v>1</v>
          </cell>
          <cell r="C51">
            <v>0.14432989690721648</v>
          </cell>
          <cell r="D51">
            <v>0.85567010309278357</v>
          </cell>
          <cell r="E51">
            <v>0.41413072241333687</v>
          </cell>
          <cell r="F51">
            <v>0.17650172003175443</v>
          </cell>
          <cell r="G51">
            <v>0.28340830907647524</v>
          </cell>
          <cell r="H51">
            <v>1.9052659433712621E-2</v>
          </cell>
          <cell r="I51">
            <v>-1.4024874305371792E-2</v>
          </cell>
          <cell r="J51">
            <v>-2.6462026991267533E-3</v>
          </cell>
          <cell r="K51">
            <v>1.0584810796507012E-3</v>
          </cell>
          <cell r="L51">
            <v>-1.4818735115109817E-2</v>
          </cell>
          <cell r="M51">
            <v>-1.1378671606245038E-2</v>
          </cell>
          <cell r="N51">
            <v>0.27202963747023023</v>
          </cell>
          <cell r="O51">
            <v>0.19290817676634031</v>
          </cell>
        </row>
        <row r="52">
          <cell r="A52" t="str">
            <v xml:space="preserve"> 3Q</v>
          </cell>
          <cell r="B52">
            <v>1</v>
          </cell>
          <cell r="C52">
            <v>0.14577855682150162</v>
          </cell>
          <cell r="D52">
            <v>0.85422144317849835</v>
          </cell>
          <cell r="E52">
            <v>0.36873747494989978</v>
          </cell>
          <cell r="F52">
            <v>0.17384769539078157</v>
          </cell>
          <cell r="G52">
            <v>0.33241482965931862</v>
          </cell>
          <cell r="H52">
            <v>1.9038076152304611E-2</v>
          </cell>
          <cell r="I52">
            <v>-1.5280561122244489E-2</v>
          </cell>
          <cell r="J52">
            <v>-2.7555110220440883E-3</v>
          </cell>
          <cell r="K52">
            <v>-3.5070140280561123E-3</v>
          </cell>
          <cell r="L52">
            <v>-1.002004008016032E-2</v>
          </cell>
          <cell r="M52">
            <v>-1.2525050100200401E-2</v>
          </cell>
          <cell r="N52">
            <v>0.31988977955911824</v>
          </cell>
          <cell r="O52">
            <v>0.22695390781563127</v>
          </cell>
        </row>
        <row r="53">
          <cell r="A53" t="str">
            <v xml:space="preserve"> 4Q</v>
          </cell>
          <cell r="B53">
            <v>1</v>
          </cell>
          <cell r="C53">
            <v>0.17905839979418575</v>
          </cell>
          <cell r="D53">
            <v>0.8209416002058143</v>
          </cell>
          <cell r="E53">
            <v>0.38726142920550377</v>
          </cell>
          <cell r="F53">
            <v>0.16866400355082112</v>
          </cell>
          <cell r="G53">
            <v>0.28961384820239683</v>
          </cell>
          <cell r="H53">
            <v>0</v>
          </cell>
          <cell r="I53">
            <v>0</v>
          </cell>
          <cell r="J53">
            <v>0</v>
          </cell>
          <cell r="K53">
            <v>0</v>
          </cell>
          <cell r="L53">
            <v>-2.2192632046160674E-4</v>
          </cell>
          <cell r="M53">
            <v>-2.2192632046160674E-4</v>
          </cell>
          <cell r="N53">
            <v>0.28939192188193519</v>
          </cell>
          <cell r="O53">
            <v>0.21171770972037285</v>
          </cell>
        </row>
        <row r="55">
          <cell r="A55" t="str">
            <v>Year</v>
          </cell>
          <cell r="B55">
            <v>1</v>
          </cell>
          <cell r="C55">
            <v>0.15687800735918483</v>
          </cell>
          <cell r="D55">
            <v>0.84312199264081511</v>
          </cell>
          <cell r="E55">
            <v>0.39200197482103183</v>
          </cell>
          <cell r="F55">
            <v>0.17131572451246604</v>
          </cell>
          <cell r="G55">
            <v>0.29986423105406074</v>
          </cell>
          <cell r="H55">
            <v>1.3206615650456678E-2</v>
          </cell>
          <cell r="I55">
            <v>-9.5655393729943226E-3</v>
          </cell>
          <cell r="J55">
            <v>-1.9748210318439891E-3</v>
          </cell>
          <cell r="K55">
            <v>-1.8513947173537398E-4</v>
          </cell>
          <cell r="L55">
            <v>-7.5907183411503334E-3</v>
          </cell>
          <cell r="M55">
            <v>-6.1096025672673412E-3</v>
          </cell>
          <cell r="N55">
            <v>0.2937546284867934</v>
          </cell>
          <cell r="O55">
            <v>0.2101950135768946</v>
          </cell>
        </row>
        <row r="57">
          <cell r="A57" t="str">
            <v>2000E</v>
          </cell>
        </row>
        <row r="58">
          <cell r="A58" t="str">
            <v xml:space="preserve"> 1QA</v>
          </cell>
          <cell r="B58">
            <v>1</v>
          </cell>
          <cell r="C58">
            <v>0.13424657534246576</v>
          </cell>
          <cell r="D58">
            <v>0.86575342465753424</v>
          </cell>
          <cell r="E58">
            <v>0.38539976825028971</v>
          </cell>
          <cell r="F58">
            <v>0.16500579374275781</v>
          </cell>
          <cell r="G58">
            <v>0.33603707995365006</v>
          </cell>
          <cell r="H58">
            <v>1.7381228273464659E-2</v>
          </cell>
          <cell r="I58">
            <v>0</v>
          </cell>
          <cell r="J58">
            <v>0</v>
          </cell>
          <cell r="K58">
            <v>0</v>
          </cell>
          <cell r="L58">
            <v>-1.089223638470452E-2</v>
          </cell>
          <cell r="M58">
            <v>6.4889918887601388E-3</v>
          </cell>
          <cell r="N58">
            <v>0.34252607184241018</v>
          </cell>
          <cell r="O58">
            <v>0.25376593279258403</v>
          </cell>
        </row>
        <row r="59">
          <cell r="A59" t="str">
            <v xml:space="preserve"> 2QE</v>
          </cell>
          <cell r="B59">
            <v>1</v>
          </cell>
          <cell r="C59">
            <v>0.14399999999999999</v>
          </cell>
          <cell r="D59">
            <v>0.85599999999999998</v>
          </cell>
          <cell r="E59">
            <v>0.41199999999999998</v>
          </cell>
          <cell r="F59">
            <v>0.17899999999999999</v>
          </cell>
          <cell r="G59">
            <v>0.28996468110350543</v>
          </cell>
          <cell r="H59">
            <v>1.0452500354223623E-2</v>
          </cell>
          <cell r="I59">
            <v>0</v>
          </cell>
          <cell r="J59">
            <v>0</v>
          </cell>
          <cell r="K59">
            <v>0</v>
          </cell>
          <cell r="L59">
            <v>-1.9743611780200173E-2</v>
          </cell>
          <cell r="M59">
            <v>-9.2911114259765521E-3</v>
          </cell>
          <cell r="N59">
            <v>0.28067356967752888</v>
          </cell>
          <cell r="O59">
            <v>0.20498849743265232</v>
          </cell>
        </row>
        <row r="60">
          <cell r="A60" t="str">
            <v xml:space="preserve"> 3QE</v>
          </cell>
          <cell r="B60">
            <v>1</v>
          </cell>
          <cell r="C60">
            <v>0.14599999999999999</v>
          </cell>
          <cell r="D60">
            <v>0.85399999999999998</v>
          </cell>
          <cell r="E60">
            <v>0.38</v>
          </cell>
          <cell r="F60">
            <v>0.17299999999999999</v>
          </cell>
          <cell r="G60">
            <v>0.32667426002121991</v>
          </cell>
          <cell r="H60">
            <v>8.7432802426784858E-3</v>
          </cell>
          <cell r="I60">
            <v>0</v>
          </cell>
          <cell r="J60">
            <v>0</v>
          </cell>
          <cell r="K60">
            <v>0</v>
          </cell>
          <cell r="L60">
            <v>-1.7486560485356972E-2</v>
          </cell>
          <cell r="M60">
            <v>-8.7432802426784858E-3</v>
          </cell>
          <cell r="N60">
            <v>0.31793097977854146</v>
          </cell>
          <cell r="O60">
            <v>0.23250689519182538</v>
          </cell>
        </row>
        <row r="61">
          <cell r="A61" t="str">
            <v xml:space="preserve"> 4QE</v>
          </cell>
          <cell r="B61">
            <v>1</v>
          </cell>
          <cell r="C61">
            <v>0.16101134850393478</v>
          </cell>
          <cell r="D61">
            <v>0.83898865149606516</v>
          </cell>
          <cell r="E61">
            <v>0.38584845407059498</v>
          </cell>
          <cell r="F61">
            <v>0.17817390729448146</v>
          </cell>
          <cell r="G61">
            <v>0.30213426494822931</v>
          </cell>
          <cell r="H61">
            <v>8.5926116012882033E-3</v>
          </cell>
          <cell r="I61">
            <v>0</v>
          </cell>
          <cell r="J61">
            <v>0</v>
          </cell>
          <cell r="K61">
            <v>0</v>
          </cell>
          <cell r="L61">
            <v>-1.6230488580211051E-2</v>
          </cell>
          <cell r="M61">
            <v>-7.6378769789228482E-3</v>
          </cell>
          <cell r="N61">
            <v>0.29449638796930644</v>
          </cell>
          <cell r="O61">
            <v>0.21596940184499785</v>
          </cell>
        </row>
        <row r="63">
          <cell r="A63" t="str">
            <v>Year</v>
          </cell>
          <cell r="B63">
            <v>1</v>
          </cell>
          <cell r="C63">
            <v>0.14699999999999999</v>
          </cell>
          <cell r="D63">
            <v>0.85299999999999998</v>
          </cell>
          <cell r="E63">
            <v>0.39040000000000002</v>
          </cell>
          <cell r="F63">
            <v>0.17399999999999999</v>
          </cell>
          <cell r="G63">
            <v>0.31331944354881613</v>
          </cell>
          <cell r="H63">
            <v>1.1121847533882056E-2</v>
          </cell>
          <cell r="I63">
            <v>0</v>
          </cell>
          <cell r="J63">
            <v>0</v>
          </cell>
          <cell r="K63">
            <v>0</v>
          </cell>
          <cell r="L63">
            <v>-1.6113115695429125E-2</v>
          </cell>
          <cell r="M63">
            <v>-4.9912681615470684E-3</v>
          </cell>
          <cell r="N63">
            <v>0.30832817538726909</v>
          </cell>
          <cell r="O63">
            <v>0.22635749086206983</v>
          </cell>
        </row>
        <row r="65">
          <cell r="A65" t="str">
            <v>2001E</v>
          </cell>
          <cell r="B65">
            <v>1</v>
          </cell>
          <cell r="C65">
            <v>0.1464</v>
          </cell>
          <cell r="D65">
            <v>0.85360000000000003</v>
          </cell>
          <cell r="E65">
            <v>0.38840000000000002</v>
          </cell>
          <cell r="F65">
            <v>0.17299999999999999</v>
          </cell>
          <cell r="G65">
            <v>0.32073821206156516</v>
          </cell>
          <cell r="H65">
            <v>0</v>
          </cell>
          <cell r="I65">
            <v>0</v>
          </cell>
          <cell r="J65">
            <v>0</v>
          </cell>
          <cell r="K65">
            <v>0</v>
          </cell>
          <cell r="L65">
            <v>0</v>
          </cell>
          <cell r="M65">
            <v>0</v>
          </cell>
          <cell r="N65">
            <v>0.32073821206156516</v>
          </cell>
          <cell r="O65">
            <v>0.23551363619848015</v>
          </cell>
        </row>
        <row r="66">
          <cell r="A66" t="str">
            <v>2002E</v>
          </cell>
          <cell r="B66">
            <v>1</v>
          </cell>
          <cell r="C66">
            <v>0.14499999999999999</v>
          </cell>
          <cell r="D66">
            <v>0.85499999999999998</v>
          </cell>
          <cell r="E66">
            <v>0.38400000000000001</v>
          </cell>
          <cell r="F66">
            <v>0.16900000000000001</v>
          </cell>
          <cell r="G66">
            <v>0.33123866909992289</v>
          </cell>
          <cell r="H66">
            <v>0</v>
          </cell>
          <cell r="I66">
            <v>0</v>
          </cell>
          <cell r="J66">
            <v>0</v>
          </cell>
          <cell r="K66">
            <v>0</v>
          </cell>
          <cell r="L66">
            <v>0</v>
          </cell>
          <cell r="M66">
            <v>0</v>
          </cell>
          <cell r="N66">
            <v>0.33123866909992289</v>
          </cell>
          <cell r="O66">
            <v>0.24326074888248556</v>
          </cell>
        </row>
        <row r="67">
          <cell r="A67" t="str">
            <v>2003E</v>
          </cell>
          <cell r="B67">
            <v>1</v>
          </cell>
          <cell r="C67">
            <v>0.14299999999999999</v>
          </cell>
          <cell r="D67">
            <v>0.85699999999999998</v>
          </cell>
          <cell r="E67">
            <v>0.38</v>
          </cell>
          <cell r="F67">
            <v>0.16500000000000001</v>
          </cell>
          <cell r="G67">
            <v>0.3418146022485018</v>
          </cell>
          <cell r="H67">
            <v>0</v>
          </cell>
          <cell r="I67">
            <v>0</v>
          </cell>
          <cell r="J67">
            <v>0</v>
          </cell>
          <cell r="K67">
            <v>0</v>
          </cell>
          <cell r="L67">
            <v>0</v>
          </cell>
          <cell r="M67">
            <v>0</v>
          </cell>
          <cell r="N67">
            <v>0.3418146022485018</v>
          </cell>
          <cell r="O67">
            <v>0.25105950966479956</v>
          </cell>
        </row>
        <row r="68">
          <cell r="A68" t="str">
            <v>2004E</v>
          </cell>
          <cell r="B68">
            <v>1</v>
          </cell>
          <cell r="C68">
            <v>0.14199999999999999</v>
          </cell>
          <cell r="D68">
            <v>0.85799999999999998</v>
          </cell>
          <cell r="E68">
            <v>0.377</v>
          </cell>
          <cell r="F68">
            <v>0.16250000000000001</v>
          </cell>
          <cell r="G68">
            <v>0.34498590534777551</v>
          </cell>
          <cell r="H68">
            <v>0</v>
          </cell>
          <cell r="I68">
            <v>0</v>
          </cell>
          <cell r="J68">
            <v>0</v>
          </cell>
          <cell r="K68">
            <v>0</v>
          </cell>
          <cell r="L68">
            <v>0</v>
          </cell>
          <cell r="M68">
            <v>0</v>
          </cell>
          <cell r="N68">
            <v>0.34498590534777551</v>
          </cell>
          <cell r="O68">
            <v>0.25340529885466001</v>
          </cell>
        </row>
        <row r="69">
          <cell r="A69" t="str">
            <v>2005E</v>
          </cell>
          <cell r="B69">
            <v>1</v>
          </cell>
          <cell r="C69">
            <v>0.14199999999999999</v>
          </cell>
          <cell r="D69">
            <v>0.85799999999999998</v>
          </cell>
          <cell r="E69">
            <v>0.375</v>
          </cell>
          <cell r="F69">
            <v>0.16</v>
          </cell>
          <cell r="G69">
            <v>0.34953467917523934</v>
          </cell>
          <cell r="H69">
            <v>0</v>
          </cell>
          <cell r="I69">
            <v>0</v>
          </cell>
          <cell r="J69">
            <v>0</v>
          </cell>
          <cell r="K69">
            <v>0</v>
          </cell>
          <cell r="L69">
            <v>0</v>
          </cell>
          <cell r="M69">
            <v>0</v>
          </cell>
          <cell r="N69">
            <v>0.34953467917523934</v>
          </cell>
          <cell r="O69">
            <v>0.25676451987336391</v>
          </cell>
        </row>
        <row r="71">
          <cell r="A71" t="str">
            <v>Notes:</v>
          </cell>
        </row>
        <row r="72">
          <cell r="A72" t="str">
            <v>(a)  1994 and 1995 quarters have been restated for the divestiture of the Food Science Group, but not for the Medical Technology group.</v>
          </cell>
        </row>
        <row r="73">
          <cell r="A73" t="str">
            <v>(b) Alliance revenues include Lipitor and Aricept profits.</v>
          </cell>
        </row>
        <row r="74">
          <cell r="A74" t="str">
            <v>(c)  Gross Profit excludes Alliance Revenues.</v>
          </cell>
        </row>
        <row r="75">
          <cell r="A75" t="str">
            <v>(d) Operating Margin excludes Alliance Revenues.</v>
          </cell>
        </row>
        <row r="77">
          <cell r="A77" t="str">
            <v>E = Morgan Stanley Dean Witter Research Estimates       A = Actual       NM = Not Meaningful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Data_Download"/>
      <sheetName val="Data_Manual"/>
      <sheetName val="GeninfraUniverse_DataSheet"/>
      <sheetName val="NOPAT_VDF"/>
    </sheetNames>
    <sheetDataSet>
      <sheetData sheetId="0" refreshError="1"/>
      <sheetData sheetId="1" refreshError="1">
        <row r="1">
          <cell r="C1">
            <v>2</v>
          </cell>
          <cell r="D1">
            <v>3</v>
          </cell>
          <cell r="E1">
            <v>4</v>
          </cell>
          <cell r="F1">
            <v>5</v>
          </cell>
          <cell r="G1">
            <v>6</v>
          </cell>
          <cell r="H1">
            <v>7</v>
          </cell>
          <cell r="I1">
            <v>8</v>
          </cell>
          <cell r="J1">
            <v>9</v>
          </cell>
          <cell r="K1">
            <v>10</v>
          </cell>
          <cell r="L1">
            <v>11</v>
          </cell>
          <cell r="M1">
            <v>12</v>
          </cell>
          <cell r="N1">
            <v>13</v>
          </cell>
          <cell r="O1">
            <v>14</v>
          </cell>
          <cell r="P1">
            <v>15</v>
          </cell>
          <cell r="Q1">
            <v>16</v>
          </cell>
          <cell r="R1">
            <v>17</v>
          </cell>
          <cell r="S1">
            <v>18</v>
          </cell>
          <cell r="T1">
            <v>19</v>
          </cell>
          <cell r="U1">
            <v>20</v>
          </cell>
          <cell r="V1">
            <v>21</v>
          </cell>
          <cell r="W1">
            <v>22</v>
          </cell>
          <cell r="X1">
            <v>23</v>
          </cell>
          <cell r="Y1">
            <v>24</v>
          </cell>
          <cell r="Z1">
            <v>25</v>
          </cell>
          <cell r="AA1">
            <v>26</v>
          </cell>
          <cell r="AB1">
            <v>27</v>
          </cell>
          <cell r="AC1">
            <v>28</v>
          </cell>
          <cell r="AD1">
            <v>29</v>
          </cell>
          <cell r="AF1">
            <v>31</v>
          </cell>
        </row>
        <row r="5">
          <cell r="J5" t="str">
            <v>IBES FISCAL</v>
          </cell>
          <cell r="Q5" t="str">
            <v>FIRST CALL FISCAL</v>
          </cell>
          <cell r="Y5" t="str">
            <v>STOCK PERFORMANCE</v>
          </cell>
          <cell r="AH5" t="str">
            <v>FIRST CALL</v>
          </cell>
          <cell r="AI5" t="str">
            <v>FIRST CALL</v>
          </cell>
          <cell r="AM5" t="str">
            <v>FIRST CALL</v>
          </cell>
          <cell r="AO5" t="str">
            <v>FIRST CALL</v>
          </cell>
          <cell r="AV5" t="str">
            <v>FIRST CALL</v>
          </cell>
          <cell r="AX5" t="str">
            <v>FIRST CALL</v>
          </cell>
        </row>
        <row r="6">
          <cell r="D6" t="str">
            <v>CLOSING</v>
          </cell>
          <cell r="E6" t="str">
            <v>CLOSING</v>
          </cell>
          <cell r="F6" t="str">
            <v>SHARES</v>
          </cell>
          <cell r="G6" t="str">
            <v>CASH &amp;</v>
          </cell>
          <cell r="H6" t="str">
            <v>TOTAL</v>
          </cell>
          <cell r="J6" t="str">
            <v>ACT. REV</v>
          </cell>
          <cell r="K6" t="str">
            <v>CON. REV. EST</v>
          </cell>
          <cell r="M6" t="str">
            <v>ACT. EPS</v>
          </cell>
          <cell r="N6" t="str">
            <v>CON. MEAN EPS EST</v>
          </cell>
          <cell r="Q6" t="str">
            <v>ACT. REV</v>
          </cell>
          <cell r="R6" t="str">
            <v>CON. MEAN REV. EST</v>
          </cell>
          <cell r="T6" t="str">
            <v>ACT. EPS</v>
          </cell>
          <cell r="U6" t="str">
            <v>CON. MEAN EPS EST</v>
          </cell>
          <cell r="X6" t="str">
            <v>FCF</v>
          </cell>
          <cell r="Y6" t="str">
            <v>YOY</v>
          </cell>
          <cell r="Z6" t="str">
            <v>YTD</v>
          </cell>
          <cell r="AA6" t="str">
            <v>1-MNTH</v>
          </cell>
          <cell r="AB6" t="str">
            <v>1-WEEK</v>
          </cell>
          <cell r="AC6" t="str">
            <v>52-WEEK</v>
          </cell>
          <cell r="AD6" t="str">
            <v>52-WEEK</v>
          </cell>
          <cell r="AF6" t="str">
            <v>FC LTG</v>
          </cell>
          <cell r="AH6" t="str">
            <v>CON. MEAN CAL REV. EST</v>
          </cell>
          <cell r="AI6" t="str">
            <v>CON. MEAN CAL REV. EST</v>
          </cell>
          <cell r="AJ6" t="str">
            <v>CON. MEAN CAL EPS EST</v>
          </cell>
          <cell r="AL6" t="str">
            <v>CON. MEAN CAL EPS EST</v>
          </cell>
          <cell r="AN6" t="str">
            <v>Fiscal</v>
          </cell>
          <cell r="AP6" t="str">
            <v>CAL 2002 ROLL. EPS EST</v>
          </cell>
          <cell r="AR6" t="str">
            <v>CAL 2003 ROLL. EPS EST</v>
          </cell>
          <cell r="AT6" t="str">
            <v>CAL 2003 ROLL. EPS EST</v>
          </cell>
          <cell r="AW6" t="str">
            <v>CAL 2002 ROLL. SALES EST</v>
          </cell>
          <cell r="AY6" t="str">
            <v>CAL 2002 ROLL. SALES EST</v>
          </cell>
          <cell r="BA6" t="str">
            <v>CAL 2003 ROLL. SALES EST</v>
          </cell>
          <cell r="BC6" t="str">
            <v>CAL 2003 ROLL. SALES EST</v>
          </cell>
          <cell r="BH6" t="str">
            <v>CAL 2004 ROLL. EPS EST</v>
          </cell>
          <cell r="BL6" t="str">
            <v>CAL 2004 ROLL. SALES EST</v>
          </cell>
          <cell r="BP6" t="str">
            <v>CON. MEAN CAL REV. EST</v>
          </cell>
          <cell r="BQ6" t="str">
            <v>CON. MEAN CAL EPS EST</v>
          </cell>
          <cell r="BS6" t="str">
            <v>CON. MEAN CAL REV. EST</v>
          </cell>
          <cell r="BT6" t="str">
            <v>CON. MEAN CAL EPS EST</v>
          </cell>
          <cell r="BW6" t="str">
            <v>CAL 2005 ROLL. EPS EST</v>
          </cell>
        </row>
        <row r="7">
          <cell r="C7" t="str">
            <v>COMPANY NAME</v>
          </cell>
          <cell r="D7" t="str">
            <v>PRICE</v>
          </cell>
          <cell r="E7" t="str">
            <v>PRICE DATE</v>
          </cell>
          <cell r="F7" t="str">
            <v>OUT</v>
          </cell>
          <cell r="G7" t="str">
            <v>EQUIV</v>
          </cell>
          <cell r="H7" t="str">
            <v>DEBT</v>
          </cell>
          <cell r="J7" t="str">
            <v>2001a</v>
          </cell>
          <cell r="K7" t="str">
            <v>2002e</v>
          </cell>
          <cell r="L7" t="str">
            <v>2003e</v>
          </cell>
          <cell r="M7" t="str">
            <v>2001a</v>
          </cell>
          <cell r="N7" t="str">
            <v>2002e</v>
          </cell>
          <cell r="O7" t="str">
            <v>2003e</v>
          </cell>
          <cell r="Q7" t="str">
            <v>2001a</v>
          </cell>
          <cell r="R7" t="str">
            <v>2002e</v>
          </cell>
          <cell r="S7" t="str">
            <v>2003e</v>
          </cell>
          <cell r="T7" t="str">
            <v>2001a</v>
          </cell>
          <cell r="U7" t="str">
            <v>2002e</v>
          </cell>
          <cell r="V7" t="str">
            <v>2003e</v>
          </cell>
          <cell r="X7" t="str">
            <v>2001a</v>
          </cell>
          <cell r="Y7" t="str">
            <v>RETURN</v>
          </cell>
          <cell r="Z7" t="str">
            <v>RETURN</v>
          </cell>
          <cell r="AA7" t="str">
            <v>PRICE</v>
          </cell>
          <cell r="AB7" t="str">
            <v>PRICE</v>
          </cell>
          <cell r="AC7" t="str">
            <v>HIGH</v>
          </cell>
          <cell r="AD7" t="str">
            <v>LOW</v>
          </cell>
          <cell r="AF7" t="str">
            <v>ESTIMATE</v>
          </cell>
          <cell r="AH7" t="str">
            <v>2001a</v>
          </cell>
          <cell r="AI7" t="str">
            <v>2002e</v>
          </cell>
          <cell r="AJ7" t="str">
            <v>2003e</v>
          </cell>
          <cell r="AK7" t="str">
            <v>2001a</v>
          </cell>
          <cell r="AL7" t="str">
            <v>2002e</v>
          </cell>
          <cell r="AM7" t="str">
            <v>2003e</v>
          </cell>
          <cell r="AN7" t="str">
            <v>Year End</v>
          </cell>
          <cell r="AO7" t="str">
            <v>Q1</v>
          </cell>
          <cell r="AP7" t="str">
            <v>Q2</v>
          </cell>
          <cell r="AQ7" t="str">
            <v>Q3</v>
          </cell>
          <cell r="AR7" t="str">
            <v>Q4</v>
          </cell>
          <cell r="AS7" t="str">
            <v>Q1</v>
          </cell>
          <cell r="AT7" t="str">
            <v>Q2</v>
          </cell>
          <cell r="AU7" t="str">
            <v>Q3</v>
          </cell>
          <cell r="AV7" t="str">
            <v>Q4</v>
          </cell>
          <cell r="AW7" t="str">
            <v>Q2</v>
          </cell>
          <cell r="AX7" t="str">
            <v>Q1</v>
          </cell>
          <cell r="AY7" t="str">
            <v>Q2</v>
          </cell>
          <cell r="AZ7" t="str">
            <v>Q3</v>
          </cell>
          <cell r="BA7" t="str">
            <v>Q4</v>
          </cell>
          <cell r="BB7" t="str">
            <v>Q1</v>
          </cell>
          <cell r="BC7" t="str">
            <v>Q2</v>
          </cell>
          <cell r="BD7" t="str">
            <v>Q3</v>
          </cell>
          <cell r="BE7" t="str">
            <v>Q4</v>
          </cell>
          <cell r="BG7" t="str">
            <v>Q1</v>
          </cell>
          <cell r="BH7" t="str">
            <v>Q2</v>
          </cell>
          <cell r="BI7" t="str">
            <v>Q3</v>
          </cell>
          <cell r="BJ7" t="str">
            <v>Q4</v>
          </cell>
          <cell r="BK7" t="str">
            <v>Q1</v>
          </cell>
          <cell r="BL7" t="str">
            <v>Q2</v>
          </cell>
          <cell r="BM7" t="str">
            <v>Q3</v>
          </cell>
          <cell r="BN7" t="str">
            <v>Q4</v>
          </cell>
          <cell r="BP7" t="str">
            <v>2004e</v>
          </cell>
          <cell r="BQ7" t="str">
            <v>2004e</v>
          </cell>
          <cell r="BS7" t="str">
            <v>2005e</v>
          </cell>
          <cell r="BT7" t="str">
            <v>2005e</v>
          </cell>
          <cell r="BV7" t="str">
            <v>Q1</v>
          </cell>
          <cell r="BW7" t="str">
            <v>Q2</v>
          </cell>
          <cell r="BX7" t="str">
            <v>Q3</v>
          </cell>
          <cell r="BY7" t="str">
            <v>Q4</v>
          </cell>
          <cell r="BZ7" t="str">
            <v>Q1</v>
          </cell>
        </row>
        <row r="8">
          <cell r="C8" t="str">
            <v>^(G_COMPANY_NAME)</v>
          </cell>
          <cell r="D8" t="str">
            <v>^=G_PRICE_USD(0,0,D,rel_item="",curn="",currency="",split=SPLIT,spinadj=0); C</v>
          </cell>
          <cell r="E8" t="str">
            <v>^(G_DATE_LAST)</v>
          </cell>
          <cell r="F8" t="str">
            <v>^(G_COM_SHARES_OUT)</v>
          </cell>
          <cell r="G8" t="str">
            <v>^(G_CASH)</v>
          </cell>
          <cell r="H8" t="str">
            <v>^(G_TOTAL_DEBT)</v>
          </cell>
          <cell r="J8" t="str">
            <v>^(G_SALES)</v>
          </cell>
          <cell r="K8" t="str">
            <v>^(IC_MEAN_SALES_FY1)</v>
          </cell>
          <cell r="L8" t="str">
            <v>^(IC_MEAN_SALES_FY2)</v>
          </cell>
          <cell r="M8" t="str">
            <v>^(IC_EPS_ACT)</v>
          </cell>
          <cell r="N8" t="str">
            <v>^(G_IBES_FY1_MEAN_USD)</v>
          </cell>
          <cell r="O8" t="str">
            <v>^(G_IBES_FY2_MEAN_USD)</v>
          </cell>
          <cell r="Q8" t="str">
            <v>^=FCC_SALES_ACT; c</v>
          </cell>
          <cell r="R8" t="str">
            <v>^(FCC_MEAN_SALES_FY1)</v>
          </cell>
          <cell r="S8" t="str">
            <v>^(FCC_MEAN_SALES_FY2)</v>
          </cell>
          <cell r="T8" t="str">
            <v>^(FCC_EPS_ACT(0))</v>
          </cell>
          <cell r="U8" t="str">
            <v>^(FCC_MEAN_EPS(1))</v>
          </cell>
          <cell r="V8" t="str">
            <v>^(FCC_MEAN_EPS(2))</v>
          </cell>
          <cell r="X8" t="str">
            <v>^(CA_CF_FREE(0))</v>
          </cell>
          <cell r="Y8" t="str">
            <v>^(F_TOTAL_RET_52WK)</v>
          </cell>
          <cell r="Z8" t="str">
            <v>^(F_TOTAL_RET_YTD)</v>
          </cell>
          <cell r="AA8" t="str">
            <v>^(P_PRICE(-1/0/0))</v>
          </cell>
          <cell r="AB8" t="str">
            <v>^(P_PRICE(0/-7/0))</v>
          </cell>
          <cell r="AC8" t="str">
            <v>^(P_PRICE_HIGH_52W_USD)</v>
          </cell>
          <cell r="AD8" t="str">
            <v>^(P_PRICE_LOW_52W_USD)</v>
          </cell>
          <cell r="AF8" t="str">
            <v>^(FC_MEAN_LTG(NOW))</v>
          </cell>
          <cell r="AH8" t="str">
            <v>^=G_SALES(12/31/2001,12/31/2001,CY,curn="",currency="",split=SPLIT,spinadj=0); c</v>
          </cell>
          <cell r="AI8" t="str">
            <v>^=FCC_MEAN_SALES_CAL4(2002); c</v>
          </cell>
          <cell r="AJ8" t="str">
            <v>^=FCC_MEAN_SALES_CAL4(2003); c</v>
          </cell>
          <cell r="AK8" t="str">
            <v>^=FCC_MEAN_EPS_CAL4(2001); c</v>
          </cell>
          <cell r="AL8" t="str">
            <v>^=FCC_MEAN_EPS_CAL4(2002); c</v>
          </cell>
          <cell r="AM8" t="str">
            <v>^=FCC_MEAN_EPS_CAL4(2003); c</v>
          </cell>
          <cell r="AN8" t="str">
            <v>^=DATE(0,0,FY); C</v>
          </cell>
          <cell r="AO8" t="str">
            <v>^=FCCQ_EPS_ACT(-4)</v>
          </cell>
          <cell r="AP8" t="str">
            <v>^=FCCQ_EPS_ACT(-3)</v>
          </cell>
          <cell r="AQ8" t="str">
            <v>^=FCCQ_EPS_ACT(-2)</v>
          </cell>
          <cell r="AR8" t="str">
            <v>^=FCCQ_EPS_ACT(-1)</v>
          </cell>
          <cell r="AS8" t="str">
            <v>^=FCCQ_eps_act(0)</v>
          </cell>
          <cell r="AT8" t="str">
            <v>^=FCCQ_MEAN_EPS(1)</v>
          </cell>
          <cell r="AU8" t="str">
            <v>^=FCCQ_MEAN_EPS(2)</v>
          </cell>
          <cell r="AV8" t="str">
            <v>^=FCCQ_MEAN_EPS(3)</v>
          </cell>
          <cell r="AW8" t="str">
            <v>^=FCCQ_SALES_ACT(0)</v>
          </cell>
          <cell r="AX8" t="str">
            <v>^=FCCQ_SALES_ACT(-4)</v>
          </cell>
          <cell r="AY8" t="str">
            <v>^=FCCQ_SALES_ACT(-3)</v>
          </cell>
          <cell r="AZ8" t="str">
            <v>^=FCCQ_SALES_ACT(-2)</v>
          </cell>
          <cell r="BA8" t="str">
            <v>^=FCCQ_SALES_ACT(-1)</v>
          </cell>
          <cell r="BB8" t="str">
            <v>^=FCCQ_SALES_ACT(0)</v>
          </cell>
          <cell r="BC8" t="str">
            <v>^=FCCQ_MEAN_SALES(1)</v>
          </cell>
          <cell r="BD8" t="str">
            <v>^=FCCQ_MEAN_SALES(2)</v>
          </cell>
          <cell r="BE8" t="str">
            <v>^=FCCQ_MEAN_SALES(3)</v>
          </cell>
          <cell r="BF8" t="str">
            <v>^=G_PRICE(11/7/2001,11/7/2001,D,curn="",currency="",split=SPLIT,spinadj=0); R</v>
          </cell>
          <cell r="BG8" t="str">
            <v>^=FCCQ_MEAN_EPS(4)</v>
          </cell>
          <cell r="BH8" t="str">
            <v>^=FCCQ_MEAN_EPS(5)</v>
          </cell>
          <cell r="BI8" t="str">
            <v>^=FCCQ_MEAN_EPS(6)</v>
          </cell>
          <cell r="BJ8" t="str">
            <v>^=FCCQ_MEAN_EPS(7)</v>
          </cell>
          <cell r="BK8" t="str">
            <v>^=FCCQ_MEAN_SALES(4)</v>
          </cell>
          <cell r="BL8" t="str">
            <v>^=FCCQ_MEAN_SALES(5)</v>
          </cell>
          <cell r="BM8" t="str">
            <v>^=FCCQ_MEAN_SALES(6)</v>
          </cell>
          <cell r="BN8" t="str">
            <v>^=FCCQ_MEAN_SALES(7)</v>
          </cell>
          <cell r="BP8" t="str">
            <v>^=FCC_MEAN_SALES_CAL4(2004); c</v>
          </cell>
          <cell r="BQ8" t="str">
            <v>^=FCC_MEAN_EPS_CAL4(2004); c</v>
          </cell>
          <cell r="BS8" t="str">
            <v>^=FCC_MEAN_SALES_CAL4(2005); c</v>
          </cell>
          <cell r="BT8" t="str">
            <v>^=FCC_MEAN_EPS_CAL4(2005); c</v>
          </cell>
          <cell r="BV8" t="str">
            <v>^=FCCQ_MEAN_EPS(5)</v>
          </cell>
          <cell r="BW8" t="str">
            <v>^=FCCQ_MEAN_EPS(6)</v>
          </cell>
          <cell r="BX8" t="str">
            <v>^=FCCQ_MEAN_EPS(7)</v>
          </cell>
          <cell r="BY8" t="str">
            <v>^=FCCQ_MEAN_EPS(8)</v>
          </cell>
          <cell r="BZ8" t="str">
            <v>^=FCCQ_MEAN_SALES(5)</v>
          </cell>
        </row>
        <row r="9">
          <cell r="A9">
            <v>2</v>
          </cell>
          <cell r="B9" t="str">
            <v xml:space="preserve">AKAM </v>
          </cell>
        </row>
        <row r="20">
          <cell r="B20" t="str">
            <v>CVG</v>
          </cell>
        </row>
        <row r="21">
          <cell r="B21" t="str">
            <v>DKEY</v>
          </cell>
        </row>
        <row r="22">
          <cell r="B22" t="str">
            <v>DMRC</v>
          </cell>
        </row>
        <row r="23">
          <cell r="B23" t="str">
            <v>DOX</v>
          </cell>
        </row>
        <row r="24">
          <cell r="B24" t="str">
            <v>ENTU</v>
          </cell>
        </row>
        <row r="25">
          <cell r="B25" t="str">
            <v>GRIC</v>
          </cell>
        </row>
        <row r="26">
          <cell r="B26" t="str">
            <v>INAP</v>
          </cell>
        </row>
        <row r="27">
          <cell r="B27" t="str">
            <v>INTU</v>
          </cell>
        </row>
        <row r="28">
          <cell r="B28" t="str">
            <v>ISSX</v>
          </cell>
        </row>
        <row r="29">
          <cell r="B29" t="str">
            <v>ITRU</v>
          </cell>
        </row>
        <row r="30">
          <cell r="B30" t="str">
            <v>LBRT</v>
          </cell>
        </row>
        <row r="31">
          <cell r="B31" t="str">
            <v>LTBG</v>
          </cell>
        </row>
        <row r="32">
          <cell r="B32" t="str">
            <v>MCAF</v>
          </cell>
        </row>
        <row r="33">
          <cell r="A33">
            <v>26</v>
          </cell>
          <cell r="B33" t="str">
            <v>MERQ</v>
          </cell>
        </row>
        <row r="34">
          <cell r="B34" t="str">
            <v>SCRM</v>
          </cell>
        </row>
        <row r="35">
          <cell r="B35" t="str">
            <v>MSLV</v>
          </cell>
        </row>
        <row r="36">
          <cell r="B36" t="str">
            <v>MUSE</v>
          </cell>
        </row>
        <row r="37">
          <cell r="B37" t="str">
            <v>MVSN</v>
          </cell>
        </row>
        <row r="38">
          <cell r="B38" t="str">
            <v>NET</v>
          </cell>
        </row>
        <row r="39">
          <cell r="B39" t="str">
            <v>NETE</v>
          </cell>
        </row>
        <row r="40">
          <cell r="A40">
            <v>33</v>
          </cell>
          <cell r="B40" t="str">
            <v>NSCN</v>
          </cell>
        </row>
        <row r="41">
          <cell r="A41">
            <v>34</v>
          </cell>
          <cell r="B41" t="str">
            <v>NUAN</v>
          </cell>
        </row>
        <row r="42">
          <cell r="A42">
            <v>35</v>
          </cell>
          <cell r="B42" t="str">
            <v>ORCL</v>
          </cell>
        </row>
        <row r="43">
          <cell r="A43">
            <v>36</v>
          </cell>
          <cell r="B43" t="str">
            <v>PRSF</v>
          </cell>
        </row>
        <row r="44">
          <cell r="A44">
            <v>37</v>
          </cell>
          <cell r="B44" t="str">
            <v>PSFT</v>
          </cell>
        </row>
        <row r="45">
          <cell r="A45">
            <v>38</v>
          </cell>
          <cell r="B45" t="str">
            <v>RCOM</v>
          </cell>
        </row>
        <row r="46">
          <cell r="A46">
            <v>39</v>
          </cell>
          <cell r="B46" t="str">
            <v>RNBO</v>
          </cell>
        </row>
        <row r="47">
          <cell r="A47">
            <v>40</v>
          </cell>
          <cell r="B47" t="str">
            <v>RSAS</v>
          </cell>
        </row>
        <row r="48">
          <cell r="A48">
            <v>41</v>
          </cell>
          <cell r="B48" t="str">
            <v>SAP</v>
          </cell>
        </row>
        <row r="49">
          <cell r="A49">
            <v>42</v>
          </cell>
          <cell r="B49" t="str">
            <v>SCMM</v>
          </cell>
        </row>
        <row r="50">
          <cell r="A50">
            <v>43</v>
          </cell>
          <cell r="B50" t="str">
            <v>SCRM</v>
          </cell>
        </row>
        <row r="51">
          <cell r="A51">
            <v>44</v>
          </cell>
          <cell r="B51" t="str">
            <v>SCUR</v>
          </cell>
        </row>
        <row r="52">
          <cell r="A52">
            <v>45</v>
          </cell>
          <cell r="B52" t="str">
            <v>SEBL</v>
          </cell>
        </row>
        <row r="53">
          <cell r="A53">
            <v>46</v>
          </cell>
          <cell r="B53" t="str">
            <v>SFNT</v>
          </cell>
        </row>
        <row r="54">
          <cell r="A54">
            <v>47</v>
          </cell>
          <cell r="B54" t="str">
            <v>SNWL</v>
          </cell>
        </row>
        <row r="55">
          <cell r="A55">
            <v>48</v>
          </cell>
          <cell r="B55" t="str">
            <v>SYMC</v>
          </cell>
        </row>
        <row r="56">
          <cell r="A56">
            <v>49</v>
          </cell>
          <cell r="B56" t="str">
            <v>TMIC</v>
          </cell>
        </row>
        <row r="57">
          <cell r="A57">
            <v>50</v>
          </cell>
          <cell r="B57" t="str">
            <v>TMWD</v>
          </cell>
        </row>
        <row r="58">
          <cell r="A58">
            <v>51</v>
          </cell>
          <cell r="B58" t="str">
            <v>ULCM</v>
          </cell>
        </row>
        <row r="59">
          <cell r="A59">
            <v>52</v>
          </cell>
          <cell r="B59" t="str">
            <v>VLCT</v>
          </cell>
        </row>
        <row r="60">
          <cell r="A60">
            <v>53</v>
          </cell>
          <cell r="B60" t="str">
            <v>VRGE</v>
          </cell>
        </row>
        <row r="61">
          <cell r="A61">
            <v>54</v>
          </cell>
          <cell r="B61" t="str">
            <v>VRSN</v>
          </cell>
        </row>
        <row r="62">
          <cell r="A62">
            <v>55</v>
          </cell>
          <cell r="B62" t="str">
            <v>VRTS</v>
          </cell>
        </row>
        <row r="63">
          <cell r="A63">
            <v>56</v>
          </cell>
          <cell r="B63" t="str">
            <v>WBSN</v>
          </cell>
        </row>
      </sheetData>
      <sheetData sheetId="2" refreshError="1"/>
      <sheetData sheetId="3" refreshError="1"/>
      <sheetData sheetId="4"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a"/>
      <sheetName val="Watch"/>
      <sheetName val="FINANCIAL EXPENSES"/>
      <sheetName val="New Output"/>
      <sheetName val="PROJECTION"/>
      <sheetName val="COST STRUCTURE"/>
      <sheetName val="BETA"/>
      <sheetName val="REVENUES"/>
      <sheetName val="Market Projection"/>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row r="1">
          <cell r="A1" t="str">
            <v>Table 3</v>
          </cell>
          <cell r="C1" t="e">
            <v>#REF!</v>
          </cell>
          <cell r="D1">
            <v>36698.77703784722</v>
          </cell>
        </row>
        <row r="2">
          <cell r="A2" t="str">
            <v>Warner Lambert</v>
          </cell>
        </row>
        <row r="3">
          <cell r="A3" t="str">
            <v>Quarterly Income Statement Comparisons 1998 - 2005E</v>
          </cell>
        </row>
        <row r="4">
          <cell r="A4" t="str">
            <v>($ Millions Except Per Share Data)</v>
          </cell>
        </row>
        <row r="5">
          <cell r="H5" t="str">
            <v>Non-Operating Items</v>
          </cell>
          <cell r="Q5" t="str">
            <v>Tax</v>
          </cell>
          <cell r="T5" t="str">
            <v xml:space="preserve">  Shares</v>
          </cell>
        </row>
        <row r="6">
          <cell r="C6" t="str">
            <v>Cost of</v>
          </cell>
          <cell r="D6" t="str">
            <v xml:space="preserve">  Gross</v>
          </cell>
          <cell r="G6" t="str">
            <v xml:space="preserve">  Oper.</v>
          </cell>
          <cell r="H6" t="str">
            <v>Interest</v>
          </cell>
          <cell r="I6" t="str">
            <v>Interest</v>
          </cell>
          <cell r="J6" t="str">
            <v>Intang.</v>
          </cell>
          <cell r="K6" t="str">
            <v>Celexa</v>
          </cell>
          <cell r="L6" t="str">
            <v>Other</v>
          </cell>
          <cell r="N6" t="str">
            <v>Min.</v>
          </cell>
          <cell r="O6" t="str">
            <v xml:space="preserve">  Pretax </v>
          </cell>
          <cell r="Q6" t="str">
            <v>Rate</v>
          </cell>
          <cell r="R6" t="str">
            <v>Agouron</v>
          </cell>
          <cell r="S6" t="str">
            <v xml:space="preserve">  Net </v>
          </cell>
          <cell r="T6" t="str">
            <v xml:space="preserve">  Out.</v>
          </cell>
          <cell r="U6" t="str">
            <v>WLA</v>
          </cell>
          <cell r="W6" t="str">
            <v>(a)</v>
          </cell>
        </row>
        <row r="7">
          <cell r="B7" t="str">
            <v>Sales</v>
          </cell>
          <cell r="C7" t="str">
            <v xml:space="preserve"> Goods</v>
          </cell>
          <cell r="D7" t="str">
            <v xml:space="preserve">  Profit</v>
          </cell>
          <cell r="E7" t="str">
            <v>SG&amp;A</v>
          </cell>
          <cell r="F7" t="str">
            <v>R&amp;D</v>
          </cell>
          <cell r="G7" t="str">
            <v>Income</v>
          </cell>
          <cell r="H7" t="str">
            <v>Income</v>
          </cell>
          <cell r="I7" t="str">
            <v>Expense</v>
          </cell>
          <cell r="J7" t="str">
            <v>Amort.</v>
          </cell>
          <cell r="K7" t="str">
            <v>Inc.</v>
          </cell>
          <cell r="L7" t="str">
            <v>Inc</v>
          </cell>
          <cell r="M7" t="str">
            <v>Total</v>
          </cell>
          <cell r="N7" t="str">
            <v xml:space="preserve">Int. </v>
          </cell>
          <cell r="O7" t="str">
            <v xml:space="preserve">  Income</v>
          </cell>
          <cell r="P7" t="str">
            <v>Taxes</v>
          </cell>
          <cell r="Q7" t="str">
            <v xml:space="preserve">  (%)</v>
          </cell>
          <cell r="R7" t="str">
            <v>Net</v>
          </cell>
          <cell r="S7" t="str">
            <v>Inc.</v>
          </cell>
          <cell r="T7" t="str">
            <v>(MM)</v>
          </cell>
          <cell r="U7" t="str">
            <v xml:space="preserve">  EPS</v>
          </cell>
          <cell r="V7" t="str">
            <v>DPS</v>
          </cell>
          <cell r="W7" t="str">
            <v>EPS</v>
          </cell>
        </row>
        <row r="9">
          <cell r="A9" t="str">
            <v>1989</v>
          </cell>
          <cell r="B9">
            <v>4195.8999999999996</v>
          </cell>
          <cell r="C9">
            <v>1383.4</v>
          </cell>
          <cell r="D9">
            <v>2812.4999999999995</v>
          </cell>
          <cell r="E9">
            <v>1932.6</v>
          </cell>
          <cell r="F9">
            <v>308.8</v>
          </cell>
          <cell r="G9">
            <v>571.09999999999968</v>
          </cell>
          <cell r="H9">
            <v>0</v>
          </cell>
          <cell r="I9">
            <v>-55.6</v>
          </cell>
          <cell r="J9">
            <v>0</v>
          </cell>
          <cell r="L9">
            <v>76.2</v>
          </cell>
          <cell r="M9">
            <v>20.6</v>
          </cell>
          <cell r="N9">
            <v>0</v>
          </cell>
          <cell r="O9">
            <v>591.6999999999997</v>
          </cell>
          <cell r="P9">
            <v>179</v>
          </cell>
          <cell r="Q9">
            <v>0.30251816799053588</v>
          </cell>
          <cell r="S9">
            <v>412.6999999999997</v>
          </cell>
          <cell r="T9">
            <v>812.40000000000009</v>
          </cell>
          <cell r="U9">
            <v>0.50800098473658251</v>
          </cell>
          <cell r="W9">
            <v>0.32666666666666666</v>
          </cell>
        </row>
        <row r="11">
          <cell r="A11" t="str">
            <v>1990</v>
          </cell>
          <cell r="B11">
            <v>1100</v>
          </cell>
          <cell r="C11">
            <v>356.4</v>
          </cell>
          <cell r="D11">
            <v>743.6</v>
          </cell>
          <cell r="E11">
            <v>487.7</v>
          </cell>
          <cell r="F11">
            <v>81.3</v>
          </cell>
          <cell r="G11">
            <v>174.60000000000002</v>
          </cell>
          <cell r="H11">
            <v>0</v>
          </cell>
          <cell r="I11">
            <v>-20.7</v>
          </cell>
          <cell r="J11">
            <v>0</v>
          </cell>
          <cell r="L11">
            <v>17.899999999999999</v>
          </cell>
          <cell r="M11">
            <v>-2.8000000000000007</v>
          </cell>
          <cell r="N11">
            <v>0</v>
          </cell>
          <cell r="O11">
            <v>171.8</v>
          </cell>
          <cell r="P11">
            <v>51.5</v>
          </cell>
          <cell r="Q11">
            <v>0.29976717112922002</v>
          </cell>
          <cell r="S11">
            <v>120.30000000000001</v>
          </cell>
          <cell r="T11">
            <v>403.5</v>
          </cell>
          <cell r="U11">
            <v>0.29814126394052048</v>
          </cell>
          <cell r="W11">
            <v>0.29666666666666669</v>
          </cell>
        </row>
        <row r="12">
          <cell r="B12">
            <v>1154.8</v>
          </cell>
          <cell r="C12">
            <v>363.6</v>
          </cell>
          <cell r="D12">
            <v>791.19999999999993</v>
          </cell>
          <cell r="E12">
            <v>519.1</v>
          </cell>
          <cell r="F12">
            <v>85.9</v>
          </cell>
          <cell r="G12">
            <v>186.1999999999999</v>
          </cell>
          <cell r="H12">
            <v>0</v>
          </cell>
          <cell r="I12">
            <v>-16.7</v>
          </cell>
          <cell r="J12">
            <v>0</v>
          </cell>
          <cell r="L12">
            <v>19.600000000000001</v>
          </cell>
          <cell r="M12">
            <v>2.9000000000000021</v>
          </cell>
          <cell r="N12">
            <v>0</v>
          </cell>
          <cell r="O12">
            <v>189.09999999999991</v>
          </cell>
          <cell r="P12">
            <v>54.6</v>
          </cell>
          <cell r="Q12">
            <v>0.28873611845584363</v>
          </cell>
          <cell r="S12">
            <v>134.49999999999991</v>
          </cell>
          <cell r="T12">
            <v>402.59999999999997</v>
          </cell>
          <cell r="U12">
            <v>0.33407848981619453</v>
          </cell>
          <cell r="W12">
            <v>0.42796820665673002</v>
          </cell>
        </row>
        <row r="13">
          <cell r="B13">
            <v>1186.7</v>
          </cell>
          <cell r="C13">
            <v>389.7</v>
          </cell>
          <cell r="D13">
            <v>797</v>
          </cell>
          <cell r="E13">
            <v>519.1</v>
          </cell>
          <cell r="F13">
            <v>101.6</v>
          </cell>
          <cell r="G13">
            <v>176.29999999999998</v>
          </cell>
          <cell r="H13">
            <v>0</v>
          </cell>
          <cell r="I13">
            <v>-15.1</v>
          </cell>
          <cell r="J13">
            <v>0</v>
          </cell>
          <cell r="L13">
            <v>15.5</v>
          </cell>
          <cell r="M13">
            <v>0.40000000000000036</v>
          </cell>
          <cell r="N13">
            <v>0</v>
          </cell>
          <cell r="O13">
            <v>176.7</v>
          </cell>
          <cell r="P13">
            <v>52</v>
          </cell>
          <cell r="Q13">
            <v>0.29428409734012451</v>
          </cell>
          <cell r="S13">
            <v>124.69999999999999</v>
          </cell>
          <cell r="T13">
            <v>402.90000000000003</v>
          </cell>
          <cell r="U13">
            <v>0.30950608091337795</v>
          </cell>
          <cell r="W13">
            <v>0.29511044924298835</v>
          </cell>
        </row>
        <row r="14">
          <cell r="B14">
            <v>1245.5</v>
          </cell>
          <cell r="C14">
            <v>405.7</v>
          </cell>
          <cell r="D14">
            <v>839.8</v>
          </cell>
          <cell r="E14">
            <v>603.79999999999995</v>
          </cell>
          <cell r="F14">
            <v>110.5</v>
          </cell>
          <cell r="G14">
            <v>125.5</v>
          </cell>
          <cell r="H14">
            <v>0</v>
          </cell>
          <cell r="I14">
            <v>-16.2</v>
          </cell>
          <cell r="J14">
            <v>0</v>
          </cell>
          <cell r="L14">
            <v>33.9</v>
          </cell>
          <cell r="M14">
            <v>17.7</v>
          </cell>
          <cell r="N14">
            <v>0</v>
          </cell>
          <cell r="O14">
            <v>143.19999999999999</v>
          </cell>
          <cell r="P14">
            <v>37.700000000000003</v>
          </cell>
          <cell r="Q14">
            <v>0.26326815642458107</v>
          </cell>
          <cell r="S14">
            <v>105.49999999999999</v>
          </cell>
          <cell r="T14">
            <v>402.90000000000003</v>
          </cell>
          <cell r="U14">
            <v>0.26185157607346732</v>
          </cell>
          <cell r="W14">
            <v>0.27450980392156865</v>
          </cell>
        </row>
        <row r="16">
          <cell r="A16" t="str">
            <v>1990</v>
          </cell>
          <cell r="B16">
            <v>4687</v>
          </cell>
          <cell r="C16">
            <v>1515.4</v>
          </cell>
          <cell r="D16">
            <v>3171.6</v>
          </cell>
          <cell r="E16">
            <v>2129.6999999999998</v>
          </cell>
          <cell r="F16">
            <v>379.29999999999995</v>
          </cell>
          <cell r="G16">
            <v>662.59999999999991</v>
          </cell>
          <cell r="H16">
            <v>0</v>
          </cell>
          <cell r="I16">
            <v>-68.7</v>
          </cell>
          <cell r="J16">
            <v>0</v>
          </cell>
          <cell r="L16">
            <v>86.9</v>
          </cell>
          <cell r="M16">
            <v>18.200000000000003</v>
          </cell>
          <cell r="N16">
            <v>0</v>
          </cell>
          <cell r="O16">
            <v>680.8</v>
          </cell>
          <cell r="P16">
            <v>195.8</v>
          </cell>
          <cell r="Q16">
            <v>0.2876028202115159</v>
          </cell>
          <cell r="S16">
            <v>484.99999999999989</v>
          </cell>
          <cell r="T16">
            <v>402.90000000000003</v>
          </cell>
          <cell r="U16">
            <v>1.2037726482998259</v>
          </cell>
          <cell r="W16">
            <v>1.2966666666666666</v>
          </cell>
        </row>
        <row r="18">
          <cell r="A18" t="str">
            <v>1991</v>
          </cell>
          <cell r="B18">
            <v>1217.2</v>
          </cell>
          <cell r="C18">
            <v>379.7</v>
          </cell>
          <cell r="D18">
            <v>837.5</v>
          </cell>
          <cell r="E18">
            <v>555.79999999999995</v>
          </cell>
          <cell r="F18">
            <v>94.7</v>
          </cell>
          <cell r="G18">
            <v>187.00000000000006</v>
          </cell>
          <cell r="H18">
            <v>0</v>
          </cell>
          <cell r="I18">
            <v>-16.399999999999999</v>
          </cell>
          <cell r="J18">
            <v>0</v>
          </cell>
          <cell r="L18">
            <v>21.8</v>
          </cell>
          <cell r="M18">
            <v>5.4000000000000021</v>
          </cell>
          <cell r="N18">
            <v>0</v>
          </cell>
          <cell r="O18">
            <v>192.40000000000006</v>
          </cell>
          <cell r="P18">
            <v>52.9</v>
          </cell>
          <cell r="Q18">
            <v>0.27494802494802484</v>
          </cell>
          <cell r="S18">
            <v>139.50000000000006</v>
          </cell>
          <cell r="T18">
            <v>806.40000000000009</v>
          </cell>
          <cell r="U18">
            <v>0.17299107142857148</v>
          </cell>
          <cell r="W18">
            <v>0.17299107142857131</v>
          </cell>
        </row>
        <row r="19">
          <cell r="B19">
            <v>1238.2</v>
          </cell>
          <cell r="C19">
            <v>394.8</v>
          </cell>
          <cell r="D19">
            <v>843.40000000000009</v>
          </cell>
          <cell r="E19">
            <v>544.6</v>
          </cell>
          <cell r="F19">
            <v>101.4</v>
          </cell>
          <cell r="G19">
            <v>197.40000000000006</v>
          </cell>
          <cell r="H19">
            <v>0</v>
          </cell>
          <cell r="I19">
            <v>-14.4</v>
          </cell>
          <cell r="J19">
            <v>0</v>
          </cell>
          <cell r="L19">
            <v>27.5</v>
          </cell>
          <cell r="M19">
            <v>13.1</v>
          </cell>
          <cell r="N19">
            <v>0</v>
          </cell>
          <cell r="O19">
            <v>210.50000000000006</v>
          </cell>
          <cell r="P19">
            <v>55.9</v>
          </cell>
          <cell r="Q19">
            <v>0.26555819477434672</v>
          </cell>
          <cell r="S19">
            <v>154.60000000000005</v>
          </cell>
          <cell r="T19">
            <v>806.40000000000009</v>
          </cell>
          <cell r="U19">
            <v>0.19171626984126988</v>
          </cell>
          <cell r="W19">
            <v>0.19171626984126999</v>
          </cell>
        </row>
        <row r="20">
          <cell r="B20">
            <v>1266.5</v>
          </cell>
          <cell r="C20">
            <v>410.6</v>
          </cell>
          <cell r="D20">
            <v>855.9</v>
          </cell>
          <cell r="E20">
            <v>562.29999999999995</v>
          </cell>
          <cell r="F20">
            <v>106.1</v>
          </cell>
          <cell r="G20">
            <v>187.50000000000003</v>
          </cell>
          <cell r="H20">
            <v>0</v>
          </cell>
          <cell r="I20">
            <v>-12.9</v>
          </cell>
          <cell r="J20">
            <v>0</v>
          </cell>
          <cell r="L20">
            <v>22.4</v>
          </cell>
          <cell r="M20">
            <v>9.4999999999999982</v>
          </cell>
          <cell r="N20">
            <v>0</v>
          </cell>
          <cell r="O20">
            <v>197.00000000000003</v>
          </cell>
          <cell r="P20">
            <v>53.2</v>
          </cell>
          <cell r="Q20">
            <v>0.27005076142131978</v>
          </cell>
          <cell r="S20">
            <v>143.80000000000001</v>
          </cell>
          <cell r="T20">
            <v>806.40000000000009</v>
          </cell>
          <cell r="U20">
            <v>0.1783234126984127</v>
          </cell>
          <cell r="W20">
            <v>0.17212301587301601</v>
          </cell>
        </row>
        <row r="21">
          <cell r="B21">
            <v>1337.8</v>
          </cell>
          <cell r="C21">
            <v>441.3</v>
          </cell>
          <cell r="D21">
            <v>896.5</v>
          </cell>
          <cell r="E21">
            <v>630.6</v>
          </cell>
          <cell r="F21">
            <v>121</v>
          </cell>
          <cell r="G21">
            <v>144.89999999999998</v>
          </cell>
          <cell r="H21">
            <v>0</v>
          </cell>
          <cell r="I21">
            <v>-14.5</v>
          </cell>
          <cell r="J21">
            <v>0</v>
          </cell>
          <cell r="L21">
            <v>35.9</v>
          </cell>
          <cell r="M21">
            <v>21.4</v>
          </cell>
          <cell r="N21">
            <v>0</v>
          </cell>
          <cell r="O21">
            <v>166.29999999999998</v>
          </cell>
          <cell r="P21">
            <v>44.7</v>
          </cell>
          <cell r="Q21">
            <v>0.26879134095009022</v>
          </cell>
          <cell r="S21">
            <v>121.59999999999998</v>
          </cell>
          <cell r="T21">
            <v>807</v>
          </cell>
          <cell r="U21">
            <v>0.15068153655514246</v>
          </cell>
          <cell r="W21">
            <v>0.15068153655514266</v>
          </cell>
        </row>
        <row r="23">
          <cell r="A23" t="str">
            <v>1991</v>
          </cell>
          <cell r="B23">
            <v>5059.7</v>
          </cell>
          <cell r="C23">
            <v>1626.3999999999999</v>
          </cell>
          <cell r="D23">
            <v>3433.3</v>
          </cell>
          <cell r="E23">
            <v>2293.3000000000002</v>
          </cell>
          <cell r="F23">
            <v>423.20000000000005</v>
          </cell>
          <cell r="G23">
            <v>716.80000000000007</v>
          </cell>
          <cell r="H23">
            <v>0</v>
          </cell>
          <cell r="I23">
            <v>-58.199999999999996</v>
          </cell>
          <cell r="J23">
            <v>0</v>
          </cell>
          <cell r="L23">
            <v>107.6</v>
          </cell>
          <cell r="M23">
            <v>49.4</v>
          </cell>
          <cell r="N23">
            <v>0</v>
          </cell>
          <cell r="O23">
            <v>766.2</v>
          </cell>
          <cell r="P23">
            <v>206.7</v>
          </cell>
          <cell r="Q23">
            <v>0.26977290524667186</v>
          </cell>
          <cell r="S23">
            <v>559.50000000000011</v>
          </cell>
          <cell r="T23">
            <v>806.40000000000009</v>
          </cell>
          <cell r="U23">
            <v>0.69382440476190488</v>
          </cell>
          <cell r="W23">
            <v>0.68666666666666665</v>
          </cell>
        </row>
        <row r="24">
          <cell r="E24">
            <v>2292.4</v>
          </cell>
        </row>
        <row r="25">
          <cell r="A25" t="str">
            <v>1992</v>
          </cell>
          <cell r="B25">
            <v>1311.5</v>
          </cell>
          <cell r="C25">
            <v>400.9</v>
          </cell>
          <cell r="D25">
            <v>910.6</v>
          </cell>
          <cell r="E25">
            <v>586.9</v>
          </cell>
          <cell r="F25">
            <v>115.1</v>
          </cell>
          <cell r="G25">
            <v>208.60000000000005</v>
          </cell>
          <cell r="H25">
            <v>0</v>
          </cell>
          <cell r="I25">
            <v>-18.899999999999999</v>
          </cell>
          <cell r="J25">
            <v>0</v>
          </cell>
          <cell r="L25">
            <v>32.9</v>
          </cell>
          <cell r="M25">
            <v>14</v>
          </cell>
          <cell r="N25">
            <v>0</v>
          </cell>
          <cell r="O25">
            <v>222.60000000000005</v>
          </cell>
          <cell r="P25">
            <v>59</v>
          </cell>
          <cell r="Q25">
            <v>0.26504941599281218</v>
          </cell>
          <cell r="S25">
            <v>163.60000000000005</v>
          </cell>
          <cell r="T25">
            <v>807.59999999999991</v>
          </cell>
          <cell r="U25">
            <v>0.20257553244180296</v>
          </cell>
          <cell r="W25">
            <v>0.20333333333333334</v>
          </cell>
        </row>
        <row r="26">
          <cell r="B26">
            <v>1373.3</v>
          </cell>
          <cell r="C26">
            <v>434.2</v>
          </cell>
          <cell r="D26">
            <v>939.09999999999991</v>
          </cell>
          <cell r="E26">
            <v>596.70000000000005</v>
          </cell>
          <cell r="F26">
            <v>105.8</v>
          </cell>
          <cell r="G26">
            <v>236.59999999999985</v>
          </cell>
          <cell r="H26">
            <v>0</v>
          </cell>
          <cell r="I26">
            <v>-18</v>
          </cell>
          <cell r="J26">
            <v>0</v>
          </cell>
          <cell r="L26">
            <v>20</v>
          </cell>
          <cell r="M26">
            <v>2</v>
          </cell>
          <cell r="N26">
            <v>0</v>
          </cell>
          <cell r="O26">
            <v>238.59999999999985</v>
          </cell>
          <cell r="P26">
            <v>61</v>
          </cell>
          <cell r="Q26">
            <v>0.25565800502933794</v>
          </cell>
          <cell r="S26">
            <v>177.59999999999985</v>
          </cell>
          <cell r="T26">
            <v>807.59999999999991</v>
          </cell>
          <cell r="U26">
            <v>0.21991084695393742</v>
          </cell>
          <cell r="W26">
            <v>0.23333333333333331</v>
          </cell>
        </row>
        <row r="27">
          <cell r="B27">
            <v>1438.3</v>
          </cell>
          <cell r="C27">
            <v>481.2</v>
          </cell>
          <cell r="D27">
            <v>957.09999999999991</v>
          </cell>
          <cell r="E27">
            <v>619.6</v>
          </cell>
          <cell r="F27">
            <v>116.03</v>
          </cell>
          <cell r="G27">
            <v>221.46999999999989</v>
          </cell>
          <cell r="H27">
            <v>0</v>
          </cell>
          <cell r="I27">
            <v>-21</v>
          </cell>
          <cell r="J27">
            <v>0</v>
          </cell>
          <cell r="L27">
            <v>22.1</v>
          </cell>
          <cell r="M27">
            <v>1.1000000000000014</v>
          </cell>
          <cell r="N27">
            <v>0</v>
          </cell>
          <cell r="O27">
            <v>222.56999999999988</v>
          </cell>
          <cell r="P27">
            <v>57.85</v>
          </cell>
          <cell r="Q27">
            <v>0.25991822797322206</v>
          </cell>
          <cell r="S27">
            <v>164.71999999999989</v>
          </cell>
          <cell r="T27">
            <v>807.93600000000004</v>
          </cell>
          <cell r="U27">
            <v>0.20387753485424573</v>
          </cell>
          <cell r="W27">
            <v>0.20333333333333334</v>
          </cell>
        </row>
        <row r="28">
          <cell r="B28">
            <v>1474.412</v>
          </cell>
          <cell r="C28">
            <v>498</v>
          </cell>
          <cell r="D28">
            <v>976.41200000000003</v>
          </cell>
          <cell r="E28">
            <v>677.6</v>
          </cell>
          <cell r="F28">
            <v>136.5</v>
          </cell>
          <cell r="G28">
            <v>162.31200000000001</v>
          </cell>
          <cell r="H28">
            <v>0</v>
          </cell>
          <cell r="I28">
            <v>-18</v>
          </cell>
          <cell r="J28">
            <v>0</v>
          </cell>
          <cell r="L28">
            <v>30.5</v>
          </cell>
          <cell r="M28">
            <v>12.5</v>
          </cell>
          <cell r="N28">
            <v>0</v>
          </cell>
          <cell r="O28">
            <v>174.81200000000001</v>
          </cell>
          <cell r="P28">
            <v>36.765000000000001</v>
          </cell>
          <cell r="Q28">
            <v>0.2103116490858751</v>
          </cell>
          <cell r="S28">
            <v>138.04700000000003</v>
          </cell>
          <cell r="T28">
            <v>808.30200000000013</v>
          </cell>
          <cell r="U28">
            <v>0.1707864139888309</v>
          </cell>
          <cell r="W28">
            <v>0.17</v>
          </cell>
        </row>
        <row r="30">
          <cell r="A30" t="str">
            <v>1992</v>
          </cell>
          <cell r="B30">
            <v>5597.5120000000006</v>
          </cell>
          <cell r="C30">
            <v>1814.3</v>
          </cell>
          <cell r="D30">
            <v>3783.2120000000004</v>
          </cell>
          <cell r="E30">
            <v>2480.7999999999997</v>
          </cell>
          <cell r="F30">
            <v>473.42999999999995</v>
          </cell>
          <cell r="G30">
            <v>828.98199999999986</v>
          </cell>
          <cell r="H30">
            <v>0</v>
          </cell>
          <cell r="I30">
            <v>-75.900000000000006</v>
          </cell>
          <cell r="J30">
            <v>0</v>
          </cell>
          <cell r="L30">
            <v>105.5</v>
          </cell>
          <cell r="M30">
            <v>29.6</v>
          </cell>
          <cell r="N30">
            <v>0</v>
          </cell>
          <cell r="O30">
            <v>858.58199999999977</v>
          </cell>
          <cell r="P30">
            <v>214.61500000000001</v>
          </cell>
          <cell r="Q30">
            <v>0.24996447631094068</v>
          </cell>
          <cell r="S30">
            <v>643.96699999999987</v>
          </cell>
          <cell r="T30">
            <v>808.19999999999993</v>
          </cell>
          <cell r="U30">
            <v>0.79679163573372913</v>
          </cell>
          <cell r="W30">
            <v>0.81</v>
          </cell>
        </row>
        <row r="32">
          <cell r="A32" t="str">
            <v>1993</v>
          </cell>
          <cell r="B32">
            <v>1331.7</v>
          </cell>
          <cell r="C32">
            <v>410.9</v>
          </cell>
          <cell r="D32">
            <v>920.80000000000007</v>
          </cell>
          <cell r="E32">
            <v>588</v>
          </cell>
          <cell r="F32">
            <v>110.7</v>
          </cell>
          <cell r="G32">
            <v>222.10000000000008</v>
          </cell>
          <cell r="H32">
            <v>9.5</v>
          </cell>
          <cell r="I32">
            <v>-14</v>
          </cell>
          <cell r="J32">
            <v>-2.8</v>
          </cell>
          <cell r="L32">
            <v>30.099999999999998</v>
          </cell>
          <cell r="M32">
            <v>22.799999999999997</v>
          </cell>
          <cell r="N32">
            <v>0.1</v>
          </cell>
          <cell r="O32">
            <v>245.00000000000009</v>
          </cell>
          <cell r="P32">
            <v>63.7</v>
          </cell>
          <cell r="Q32">
            <v>0.2599999999999999</v>
          </cell>
          <cell r="S32">
            <v>181.30000000000007</v>
          </cell>
          <cell r="T32">
            <v>812.178</v>
          </cell>
          <cell r="U32">
            <v>0.2232269280871928</v>
          </cell>
          <cell r="W32">
            <v>0.22333333333333336</v>
          </cell>
        </row>
        <row r="33">
          <cell r="B33">
            <v>1449.7</v>
          </cell>
          <cell r="C33">
            <v>471.9</v>
          </cell>
          <cell r="D33">
            <v>977.80000000000007</v>
          </cell>
          <cell r="E33">
            <v>630</v>
          </cell>
          <cell r="F33">
            <v>107.7</v>
          </cell>
          <cell r="G33">
            <v>240.10000000000008</v>
          </cell>
          <cell r="H33">
            <v>9.5</v>
          </cell>
          <cell r="I33">
            <v>-16</v>
          </cell>
          <cell r="J33">
            <v>-2.8</v>
          </cell>
          <cell r="L33">
            <v>19.399999999999999</v>
          </cell>
          <cell r="M33">
            <v>10.099999999999998</v>
          </cell>
          <cell r="N33">
            <v>0.1</v>
          </cell>
          <cell r="O33">
            <v>250.30000000000007</v>
          </cell>
          <cell r="P33">
            <v>60.1</v>
          </cell>
          <cell r="Q33">
            <v>0.24011186576108665</v>
          </cell>
          <cell r="S33">
            <v>190.20000000000007</v>
          </cell>
          <cell r="T33">
            <v>811.19999999999993</v>
          </cell>
          <cell r="U33">
            <v>0.23446745562130189</v>
          </cell>
          <cell r="W33">
            <v>0.23333333333333331</v>
          </cell>
        </row>
        <row r="34">
          <cell r="B34">
            <v>1478.5</v>
          </cell>
          <cell r="C34">
            <v>498.3</v>
          </cell>
          <cell r="D34">
            <v>980.2</v>
          </cell>
          <cell r="E34">
            <v>665.3</v>
          </cell>
          <cell r="F34">
            <v>118.5</v>
          </cell>
          <cell r="G34">
            <v>196.40000000000009</v>
          </cell>
          <cell r="H34">
            <v>10.4</v>
          </cell>
          <cell r="I34">
            <v>-18</v>
          </cell>
          <cell r="J34">
            <v>-2.9</v>
          </cell>
          <cell r="L34">
            <v>8.0999999999999979</v>
          </cell>
          <cell r="M34">
            <v>-2.4000000000000021</v>
          </cell>
          <cell r="N34">
            <v>0.1</v>
          </cell>
          <cell r="O34">
            <v>194.10000000000008</v>
          </cell>
          <cell r="P34">
            <v>38.1</v>
          </cell>
          <cell r="Q34">
            <v>0.19629057187016993</v>
          </cell>
          <cell r="S34">
            <v>156.00000000000009</v>
          </cell>
          <cell r="T34">
            <v>809.40000000000009</v>
          </cell>
          <cell r="U34">
            <v>0.19273535952557458</v>
          </cell>
          <cell r="W34">
            <v>0.19333333333333333</v>
          </cell>
        </row>
        <row r="35">
          <cell r="B35">
            <v>1533.8</v>
          </cell>
          <cell r="C35">
            <v>537</v>
          </cell>
          <cell r="D35">
            <v>996.8</v>
          </cell>
          <cell r="E35">
            <v>712.8</v>
          </cell>
          <cell r="F35">
            <v>128</v>
          </cell>
          <cell r="G35">
            <v>156</v>
          </cell>
          <cell r="H35">
            <v>10.3</v>
          </cell>
          <cell r="I35">
            <v>-16.2</v>
          </cell>
          <cell r="J35">
            <v>-2.9</v>
          </cell>
          <cell r="L35">
            <v>6.9000000000000448</v>
          </cell>
          <cell r="M35">
            <v>-1.8999999999999542</v>
          </cell>
          <cell r="N35">
            <v>0.2</v>
          </cell>
          <cell r="O35">
            <v>154.30000000000004</v>
          </cell>
          <cell r="P35">
            <v>36.399999999999977</v>
          </cell>
          <cell r="Q35">
            <v>0.2359040829552817</v>
          </cell>
          <cell r="S35">
            <v>117.90000000000006</v>
          </cell>
          <cell r="T35">
            <v>806.40000000000009</v>
          </cell>
          <cell r="U35">
            <v>0.14620535714285721</v>
          </cell>
          <cell r="W35">
            <v>-0.24</v>
          </cell>
        </row>
        <row r="37">
          <cell r="A37" t="str">
            <v>1993</v>
          </cell>
          <cell r="B37">
            <v>5793.7</v>
          </cell>
          <cell r="C37">
            <v>1918.1</v>
          </cell>
          <cell r="D37">
            <v>3875.6</v>
          </cell>
          <cell r="E37">
            <v>2596.1</v>
          </cell>
          <cell r="F37">
            <v>464.9</v>
          </cell>
          <cell r="G37">
            <v>814.60000000000025</v>
          </cell>
          <cell r="H37">
            <v>39.700000000000003</v>
          </cell>
          <cell r="I37">
            <v>-64.2</v>
          </cell>
          <cell r="J37">
            <v>-11.4</v>
          </cell>
          <cell r="L37">
            <v>64.500000000000043</v>
          </cell>
          <cell r="M37">
            <v>28.600000000000037</v>
          </cell>
          <cell r="N37">
            <v>0.5</v>
          </cell>
          <cell r="O37">
            <v>843.70000000000039</v>
          </cell>
          <cell r="P37">
            <v>198.29999999999998</v>
          </cell>
          <cell r="Q37">
            <v>0.23503615029038746</v>
          </cell>
          <cell r="S37">
            <v>645.40000000000032</v>
          </cell>
          <cell r="T37">
            <v>810</v>
          </cell>
          <cell r="U37">
            <v>0.79679012345679057</v>
          </cell>
          <cell r="W37">
            <v>0.41</v>
          </cell>
        </row>
        <row r="39">
          <cell r="A39" t="str">
            <v>94/93</v>
          </cell>
          <cell r="B39">
            <v>0.10754750850061279</v>
          </cell>
          <cell r="C39">
            <v>0.12355977269172613</v>
          </cell>
          <cell r="D39">
            <v>9.9622768087522129E-2</v>
          </cell>
          <cell r="E39">
            <v>5.365740919070916E-2</v>
          </cell>
          <cell r="F39">
            <v>-1.9143901914390193E-2</v>
          </cell>
          <cell r="G39">
            <v>0.31389393567394963</v>
          </cell>
          <cell r="H39">
            <v>0.25188916876574297</v>
          </cell>
          <cell r="I39">
            <v>0.45950155763239864</v>
          </cell>
          <cell r="J39">
            <v>9.6491228070175294E-2</v>
          </cell>
          <cell r="L39">
            <v>-1.1317829457364341</v>
          </cell>
          <cell r="M39" t="str">
            <v xml:space="preserve">    NM</v>
          </cell>
          <cell r="N39" t="str">
            <v xml:space="preserve">    NM</v>
          </cell>
          <cell r="O39">
            <v>8.2235391726916518E-2</v>
          </cell>
          <cell r="P39">
            <v>0.10489157841654073</v>
          </cell>
          <cell r="Q39">
            <v>2.093462001226154E-2</v>
          </cell>
          <cell r="S39">
            <v>7.5274248528043985E-2</v>
          </cell>
          <cell r="T39">
            <v>-6.6666666666668206E-3</v>
          </cell>
          <cell r="U39">
            <v>8.3514099783079665E-2</v>
          </cell>
          <cell r="W39">
            <v>1.1056910569105689</v>
          </cell>
        </row>
        <row r="40">
          <cell r="A40" t="str">
            <v>1994</v>
          </cell>
        </row>
        <row r="41">
          <cell r="A41" t="str">
            <v xml:space="preserve"> 1Q</v>
          </cell>
          <cell r="B41">
            <v>1472.895</v>
          </cell>
          <cell r="C41">
            <v>479</v>
          </cell>
          <cell r="D41">
            <v>993.89499999999998</v>
          </cell>
          <cell r="E41">
            <v>612.40000000000009</v>
          </cell>
          <cell r="F41">
            <v>97.9</v>
          </cell>
          <cell r="G41">
            <v>283.59499999999991</v>
          </cell>
          <cell r="H41">
            <v>9.6</v>
          </cell>
          <cell r="I41">
            <v>-18.399999999999999</v>
          </cell>
          <cell r="J41">
            <v>-3.1</v>
          </cell>
          <cell r="L41">
            <v>1.8999999999999986</v>
          </cell>
          <cell r="M41">
            <v>-10</v>
          </cell>
          <cell r="N41">
            <v>-19.815999999999999</v>
          </cell>
          <cell r="O41">
            <v>253.77899999999991</v>
          </cell>
          <cell r="P41">
            <v>63.4</v>
          </cell>
          <cell r="Q41">
            <v>0.24982366547271453</v>
          </cell>
          <cell r="S41">
            <v>190.37899999999991</v>
          </cell>
          <cell r="T41">
            <v>803.09999999999991</v>
          </cell>
          <cell r="U41">
            <v>0.23666666666666666</v>
          </cell>
          <cell r="W41">
            <v>0.23666666666666666</v>
          </cell>
        </row>
        <row r="42">
          <cell r="A42" t="str">
            <v xml:space="preserve"> 2Q</v>
          </cell>
          <cell r="B42">
            <v>1552.203</v>
          </cell>
          <cell r="C42">
            <v>509.3</v>
          </cell>
          <cell r="D42">
            <v>1042.903</v>
          </cell>
          <cell r="E42">
            <v>657</v>
          </cell>
          <cell r="F42">
            <v>100.5</v>
          </cell>
          <cell r="G42">
            <v>285.40300000000002</v>
          </cell>
          <cell r="H42">
            <v>14.5</v>
          </cell>
          <cell r="I42">
            <v>-23.8</v>
          </cell>
          <cell r="J42">
            <v>-3.1</v>
          </cell>
          <cell r="L42">
            <v>1.0999999999999996</v>
          </cell>
          <cell r="M42">
            <v>-11.3</v>
          </cell>
          <cell r="N42">
            <v>-18.600000000000001</v>
          </cell>
          <cell r="O42">
            <v>255.50300000000001</v>
          </cell>
          <cell r="P42">
            <v>58.8</v>
          </cell>
          <cell r="Q42">
            <v>0.23013428413756393</v>
          </cell>
          <cell r="S42">
            <v>196.70300000000003</v>
          </cell>
          <cell r="T42">
            <v>802.7940000000001</v>
          </cell>
          <cell r="U42">
            <v>0.24666666666666667</v>
          </cell>
          <cell r="W42">
            <v>0.24666666666666667</v>
          </cell>
        </row>
        <row r="43">
          <cell r="A43" t="str">
            <v xml:space="preserve"> 3Q</v>
          </cell>
          <cell r="B43">
            <v>1671</v>
          </cell>
          <cell r="C43">
            <v>569.4</v>
          </cell>
          <cell r="D43">
            <v>1101.5999999999999</v>
          </cell>
          <cell r="E43">
            <v>701.1</v>
          </cell>
          <cell r="F43">
            <v>124.2</v>
          </cell>
          <cell r="G43">
            <v>276.2999999999999</v>
          </cell>
          <cell r="H43">
            <v>14.6</v>
          </cell>
          <cell r="I43">
            <v>-26</v>
          </cell>
          <cell r="J43">
            <v>-3.1</v>
          </cell>
          <cell r="L43">
            <v>-4.4000000000000004</v>
          </cell>
          <cell r="M43">
            <v>-18.899999999999999</v>
          </cell>
          <cell r="N43">
            <v>-34.700000000000003</v>
          </cell>
          <cell r="O43">
            <v>222.69999999999993</v>
          </cell>
          <cell r="P43">
            <v>53.5</v>
          </cell>
          <cell r="Q43">
            <v>0.24023349797934448</v>
          </cell>
          <cell r="S43">
            <v>169.19999999999993</v>
          </cell>
          <cell r="T43">
            <v>805.19999999999993</v>
          </cell>
          <cell r="U43">
            <v>0.21</v>
          </cell>
          <cell r="W43">
            <v>0.21</v>
          </cell>
        </row>
        <row r="44">
          <cell r="A44" t="str">
            <v xml:space="preserve"> 4Q</v>
          </cell>
          <cell r="B44">
            <v>1720.7</v>
          </cell>
          <cell r="C44">
            <v>597.4</v>
          </cell>
          <cell r="D44">
            <v>1123.3000000000002</v>
          </cell>
          <cell r="E44">
            <v>764.90000000000009</v>
          </cell>
          <cell r="F44">
            <v>133.4</v>
          </cell>
          <cell r="G44">
            <v>225.00000000000009</v>
          </cell>
          <cell r="H44">
            <v>11</v>
          </cell>
          <cell r="I44">
            <v>-25.5</v>
          </cell>
          <cell r="J44">
            <v>-3.2</v>
          </cell>
          <cell r="L44">
            <v>-7.1000000000000005</v>
          </cell>
          <cell r="M44">
            <v>-24.8</v>
          </cell>
          <cell r="N44">
            <v>-19.100000000000001</v>
          </cell>
          <cell r="O44">
            <v>181.10000000000008</v>
          </cell>
          <cell r="P44">
            <v>43.4</v>
          </cell>
          <cell r="Q44">
            <v>0.23964660408614014</v>
          </cell>
          <cell r="S44">
            <v>137.70000000000007</v>
          </cell>
          <cell r="T44">
            <v>807.24599999999998</v>
          </cell>
          <cell r="U44">
            <v>0.17</v>
          </cell>
          <cell r="W44">
            <v>0.17</v>
          </cell>
        </row>
        <row r="46">
          <cell r="A46" t="str">
            <v>1994</v>
          </cell>
          <cell r="B46">
            <v>6416.7979999999998</v>
          </cell>
          <cell r="C46">
            <v>2155.1</v>
          </cell>
          <cell r="D46">
            <v>4261.6980000000003</v>
          </cell>
          <cell r="E46">
            <v>2735.4</v>
          </cell>
          <cell r="F46">
            <v>456</v>
          </cell>
          <cell r="G46">
            <v>1070.2979999999998</v>
          </cell>
          <cell r="H46">
            <v>49.7</v>
          </cell>
          <cell r="I46">
            <v>-93.7</v>
          </cell>
          <cell r="J46">
            <v>-12.5</v>
          </cell>
          <cell r="L46">
            <v>-8.5000000000000036</v>
          </cell>
          <cell r="M46">
            <v>-65</v>
          </cell>
          <cell r="N46">
            <v>-92.216000000000008</v>
          </cell>
          <cell r="O46">
            <v>913.08199999999988</v>
          </cell>
          <cell r="P46">
            <v>219.1</v>
          </cell>
          <cell r="Q46">
            <v>0.23995654278586154</v>
          </cell>
          <cell r="S46">
            <v>693.98199999999997</v>
          </cell>
          <cell r="T46">
            <v>804.59999999999991</v>
          </cell>
          <cell r="U46">
            <v>0.86333333333333329</v>
          </cell>
          <cell r="W46">
            <v>0.86333333333333329</v>
          </cell>
        </row>
        <row r="48">
          <cell r="A48" t="str">
            <v>95/94</v>
          </cell>
        </row>
        <row r="49">
          <cell r="A49" t="str">
            <v xml:space="preserve"> 1Q</v>
          </cell>
          <cell r="B49">
            <v>8.9419137141479865E-2</v>
          </cell>
          <cell r="C49">
            <v>0.11127348643006263</v>
          </cell>
          <cell r="D49">
            <v>7.888660270954162E-2</v>
          </cell>
          <cell r="E49">
            <v>2.5310254735466886E-2</v>
          </cell>
          <cell r="F49">
            <v>0.16751787538304375</v>
          </cell>
          <cell r="G49">
            <v>0.16398385020892503</v>
          </cell>
          <cell r="H49">
            <v>0.30208333333333348</v>
          </cell>
          <cell r="I49">
            <v>0.5869565217391306</v>
          </cell>
          <cell r="J49">
            <v>0.12903225806451601</v>
          </cell>
          <cell r="L49" t="str">
            <v xml:space="preserve">    NM</v>
          </cell>
          <cell r="M49">
            <v>1.1200000000000001</v>
          </cell>
          <cell r="N49">
            <v>0.52906742026645137</v>
          </cell>
          <cell r="O49">
            <v>9.7805570988931612E-2</v>
          </cell>
          <cell r="P49">
            <v>0.21766561514195581</v>
          </cell>
          <cell r="Q49">
            <v>0.10918148652229132</v>
          </cell>
          <cell r="S49">
            <v>5.788978826446245E-2</v>
          </cell>
          <cell r="T49">
            <v>5.7900635039223047E-3</v>
          </cell>
          <cell r="U49">
            <v>5.6338028169014009E-2</v>
          </cell>
          <cell r="W49">
            <v>5.6338028169014009E-2</v>
          </cell>
        </row>
        <row r="50">
          <cell r="A50" t="str">
            <v xml:space="preserve"> 2Q</v>
          </cell>
          <cell r="B50">
            <v>0.15938443618521547</v>
          </cell>
          <cell r="C50">
            <v>0.20086393088552912</v>
          </cell>
          <cell r="D50">
            <v>0.13912799176912904</v>
          </cell>
          <cell r="E50">
            <v>0.1388127853881278</v>
          </cell>
          <cell r="F50">
            <v>0.18905472636815923</v>
          </cell>
          <cell r="G50">
            <v>0.12227271612421742</v>
          </cell>
          <cell r="H50">
            <v>-0.13103448275862073</v>
          </cell>
          <cell r="I50">
            <v>0.38655462184873945</v>
          </cell>
          <cell r="J50">
            <v>0.12903225806451601</v>
          </cell>
          <cell r="L50" t="str">
            <v xml:space="preserve">    NM</v>
          </cell>
          <cell r="M50">
            <v>0.21238938053097312</v>
          </cell>
          <cell r="N50">
            <v>0.5376344086021505</v>
          </cell>
          <cell r="O50">
            <v>8.804984677283656E-2</v>
          </cell>
          <cell r="P50">
            <v>0.30952380952380953</v>
          </cell>
          <cell r="Q50">
            <v>0.20355130181569003</v>
          </cell>
          <cell r="S50">
            <v>2.1845116749617643E-2</v>
          </cell>
          <cell r="T50">
            <v>8.2287610520257459E-3</v>
          </cell>
          <cell r="U50">
            <v>1.3513513513513598E-2</v>
          </cell>
          <cell r="W50">
            <v>1.3513513513513598E-2</v>
          </cell>
        </row>
        <row r="51">
          <cell r="A51" t="str">
            <v xml:space="preserve"> 3Q</v>
          </cell>
          <cell r="B51">
            <v>6.2657091561938882E-2</v>
          </cell>
          <cell r="C51">
            <v>9.2553565156304973E-2</v>
          </cell>
          <cell r="D51">
            <v>4.7204066811910028E-2</v>
          </cell>
          <cell r="E51">
            <v>0.12081015546997564</v>
          </cell>
          <cell r="F51">
            <v>4.8309178743961345E-2</v>
          </cell>
          <cell r="G51">
            <v>-0.1400651465798044</v>
          </cell>
          <cell r="H51">
            <v>-0.1095890410958904</v>
          </cell>
          <cell r="I51">
            <v>0.20384615384615379</v>
          </cell>
          <cell r="J51">
            <v>0.12903225806451601</v>
          </cell>
          <cell r="L51" t="str">
            <v xml:space="preserve">    NM</v>
          </cell>
          <cell r="M51">
            <v>0.23809523809523858</v>
          </cell>
          <cell r="N51">
            <v>1.4409221902017322E-2</v>
          </cell>
          <cell r="O51">
            <v>-0.19622810956443648</v>
          </cell>
          <cell r="P51">
            <v>-0.11401869158878508</v>
          </cell>
          <cell r="Q51">
            <v>0.10227953845350579</v>
          </cell>
          <cell r="S51">
            <v>-0.22222222222222232</v>
          </cell>
          <cell r="T51">
            <v>7.1572280178839875E-3</v>
          </cell>
          <cell r="U51">
            <v>-0.22222222222222221</v>
          </cell>
          <cell r="W51">
            <v>0.25396825396825418</v>
          </cell>
        </row>
        <row r="52">
          <cell r="A52" t="str">
            <v xml:space="preserve"> 4Q</v>
          </cell>
          <cell r="B52">
            <v>8.0897309234613912E-2</v>
          </cell>
          <cell r="C52">
            <v>0.10729829260127222</v>
          </cell>
          <cell r="D52">
            <v>6.6856583281402981E-2</v>
          </cell>
          <cell r="E52">
            <v>6.9290103281474558E-2</v>
          </cell>
          <cell r="F52">
            <v>2.8485757121439192E-2</v>
          </cell>
          <cell r="G52">
            <v>8.133333333333348E-2</v>
          </cell>
          <cell r="H52">
            <v>5.4545454545454453E-2</v>
          </cell>
          <cell r="I52">
            <v>0.1450980392156862</v>
          </cell>
          <cell r="J52">
            <v>0.40625</v>
          </cell>
          <cell r="L52" t="str">
            <v xml:space="preserve">    NM</v>
          </cell>
          <cell r="M52">
            <v>0.66935483870967727</v>
          </cell>
          <cell r="N52">
            <v>0.87958115183246055</v>
          </cell>
          <cell r="O52">
            <v>-8.3379348426283584E-2</v>
          </cell>
          <cell r="P52">
            <v>-1.1520737327188946E-2</v>
          </cell>
          <cell r="Q52">
            <v>7.8395147409915822E-2</v>
          </cell>
          <cell r="S52">
            <v>-0.1060275962236743</v>
          </cell>
          <cell r="T52">
            <v>4.8981351409607132E-3</v>
          </cell>
          <cell r="U52">
            <v>-0.11764705882352955</v>
          </cell>
          <cell r="W52">
            <v>-0.11764705882352955</v>
          </cell>
        </row>
        <row r="54">
          <cell r="A54" t="str">
            <v>95/94</v>
          </cell>
          <cell r="B54">
            <v>9.7089233602179803E-2</v>
          </cell>
          <cell r="C54">
            <v>0.1263978469676581</v>
          </cell>
          <cell r="D54">
            <v>8.2268147578734796E-2</v>
          </cell>
          <cell r="E54">
            <v>8.9347079037800592E-2</v>
          </cell>
          <cell r="F54">
            <v>9.9122807017543835E-2</v>
          </cell>
          <cell r="G54">
            <v>5.699534148433405E-2</v>
          </cell>
          <cell r="H54">
            <v>0</v>
          </cell>
          <cell r="I54">
            <v>0.30949839914621124</v>
          </cell>
          <cell r="J54">
            <v>0.19999999999999996</v>
          </cell>
          <cell r="L54">
            <v>0.37647058823529411</v>
          </cell>
          <cell r="M54" t="str">
            <v xml:space="preserve">    NM</v>
          </cell>
          <cell r="N54" t="str">
            <v xml:space="preserve">NM </v>
          </cell>
          <cell r="O54">
            <v>-1.2574993264569678E-2</v>
          </cell>
          <cell r="P54">
            <v>0.11592879963486991</v>
          </cell>
          <cell r="Q54">
            <v>0.13014030637556151</v>
          </cell>
          <cell r="S54">
            <v>-5.314547063180286E-2</v>
          </cell>
          <cell r="T54">
            <v>6.7114093959732557E-3</v>
          </cell>
          <cell r="U54">
            <v>-6.1776061776061653E-2</v>
          </cell>
          <cell r="W54">
            <v>5.7915057915058021E-2</v>
          </cell>
        </row>
        <row r="56">
          <cell r="A56" t="str">
            <v>1995</v>
          </cell>
        </row>
        <row r="57">
          <cell r="A57" t="str">
            <v xml:space="preserve"> 1Q</v>
          </cell>
          <cell r="B57">
            <v>1604.6</v>
          </cell>
          <cell r="C57">
            <v>532.29999999999995</v>
          </cell>
          <cell r="D57">
            <v>1072.3</v>
          </cell>
          <cell r="E57">
            <v>627.9</v>
          </cell>
          <cell r="F57">
            <v>114.3</v>
          </cell>
          <cell r="G57">
            <v>330.09999999999997</v>
          </cell>
          <cell r="H57">
            <v>12.5</v>
          </cell>
          <cell r="I57">
            <v>-29.2</v>
          </cell>
          <cell r="J57">
            <v>-3.5</v>
          </cell>
          <cell r="L57">
            <v>-0.99999999999999967</v>
          </cell>
          <cell r="M57">
            <v>-21.2</v>
          </cell>
          <cell r="N57">
            <v>-30.3</v>
          </cell>
          <cell r="O57">
            <v>278.59999999999997</v>
          </cell>
          <cell r="P57">
            <v>77.2</v>
          </cell>
          <cell r="Q57">
            <v>0.27709978463747315</v>
          </cell>
          <cell r="S57">
            <v>201.39999999999998</v>
          </cell>
          <cell r="T57">
            <v>807.75</v>
          </cell>
          <cell r="U57">
            <v>0.25</v>
          </cell>
          <cell r="W57">
            <v>0.25</v>
          </cell>
        </row>
        <row r="58">
          <cell r="A58" t="str">
            <v xml:space="preserve"> 2Q</v>
          </cell>
          <cell r="B58">
            <v>1799.6</v>
          </cell>
          <cell r="C58">
            <v>611.6</v>
          </cell>
          <cell r="D58">
            <v>1188</v>
          </cell>
          <cell r="E58">
            <v>748.19999999999993</v>
          </cell>
          <cell r="F58">
            <v>119.5</v>
          </cell>
          <cell r="G58">
            <v>320.30000000000007</v>
          </cell>
          <cell r="H58">
            <v>12.6</v>
          </cell>
          <cell r="I58">
            <v>-33</v>
          </cell>
          <cell r="J58">
            <v>-3.5</v>
          </cell>
          <cell r="L58">
            <v>10.200000000000001</v>
          </cell>
          <cell r="M58">
            <v>-13.699999999999998</v>
          </cell>
          <cell r="N58">
            <v>-28.6</v>
          </cell>
          <cell r="O58">
            <v>278.00000000000006</v>
          </cell>
          <cell r="P58">
            <v>77</v>
          </cell>
          <cell r="Q58">
            <v>0.27697841726618699</v>
          </cell>
          <cell r="S58">
            <v>201.00000000000006</v>
          </cell>
          <cell r="T58">
            <v>809.40000000000009</v>
          </cell>
          <cell r="U58">
            <v>0.25</v>
          </cell>
          <cell r="W58">
            <v>0.25</v>
          </cell>
        </row>
        <row r="59">
          <cell r="A59" t="str">
            <v xml:space="preserve"> 3Q</v>
          </cell>
          <cell r="B59">
            <v>1775.7</v>
          </cell>
          <cell r="C59">
            <v>622.1</v>
          </cell>
          <cell r="D59">
            <v>1153.5999999999999</v>
          </cell>
          <cell r="E59">
            <v>785.8</v>
          </cell>
          <cell r="F59">
            <v>130.19999999999999</v>
          </cell>
          <cell r="G59">
            <v>237.59999999999997</v>
          </cell>
          <cell r="H59">
            <v>13</v>
          </cell>
          <cell r="I59">
            <v>-31.3</v>
          </cell>
          <cell r="J59">
            <v>-3.5</v>
          </cell>
          <cell r="L59">
            <v>-1.6000000000000085</v>
          </cell>
          <cell r="M59">
            <v>-23.400000000000009</v>
          </cell>
          <cell r="N59">
            <v>-35.200000000000003</v>
          </cell>
          <cell r="O59">
            <v>178.99999999999994</v>
          </cell>
          <cell r="P59">
            <v>47.4</v>
          </cell>
          <cell r="Q59">
            <v>0.26480446927374307</v>
          </cell>
          <cell r="S59">
            <v>131.59999999999994</v>
          </cell>
          <cell r="T59">
            <v>810.96300000000008</v>
          </cell>
          <cell r="U59">
            <v>0.16333333333333333</v>
          </cell>
          <cell r="W59">
            <v>0.26333333333333336</v>
          </cell>
        </row>
        <row r="60">
          <cell r="A60" t="str">
            <v xml:space="preserve"> 4Q</v>
          </cell>
          <cell r="B60">
            <v>1859.9</v>
          </cell>
          <cell r="C60">
            <v>661.5</v>
          </cell>
          <cell r="D60">
            <v>1198.4000000000001</v>
          </cell>
          <cell r="E60">
            <v>817.9</v>
          </cell>
          <cell r="F60">
            <v>137.19999999999999</v>
          </cell>
          <cell r="G60">
            <v>243.30000000000013</v>
          </cell>
          <cell r="H60">
            <v>11.6</v>
          </cell>
          <cell r="I60">
            <v>-29.2</v>
          </cell>
          <cell r="J60">
            <v>-4.5</v>
          </cell>
          <cell r="L60">
            <v>-19.299999999999997</v>
          </cell>
          <cell r="M60">
            <v>-41.4</v>
          </cell>
          <cell r="N60">
            <v>-35.9</v>
          </cell>
          <cell r="O60">
            <v>166.00000000000011</v>
          </cell>
          <cell r="P60">
            <v>42.9</v>
          </cell>
          <cell r="Q60">
            <v>0.25843373493975885</v>
          </cell>
          <cell r="S60">
            <v>123.10000000000011</v>
          </cell>
          <cell r="T60">
            <v>811.19999999999993</v>
          </cell>
          <cell r="U60">
            <v>0.15</v>
          </cell>
          <cell r="W60">
            <v>0.15</v>
          </cell>
        </row>
        <row r="62">
          <cell r="A62" t="str">
            <v>1995</v>
          </cell>
          <cell r="B62">
            <v>7039.7999999999993</v>
          </cell>
          <cell r="C62">
            <v>2427.5</v>
          </cell>
          <cell r="D62">
            <v>4612.2999999999993</v>
          </cell>
          <cell r="E62">
            <v>2979.7999999999997</v>
          </cell>
          <cell r="F62">
            <v>501.2</v>
          </cell>
          <cell r="G62">
            <v>1131.2999999999995</v>
          </cell>
          <cell r="H62">
            <v>49.7</v>
          </cell>
          <cell r="I62">
            <v>-122.7</v>
          </cell>
          <cell r="J62">
            <v>-15</v>
          </cell>
          <cell r="L62">
            <v>-11.700000000000005</v>
          </cell>
          <cell r="M62">
            <v>-99.700000000000017</v>
          </cell>
          <cell r="N62">
            <v>-130</v>
          </cell>
          <cell r="O62">
            <v>901.6</v>
          </cell>
          <cell r="P62">
            <v>244.5</v>
          </cell>
          <cell r="Q62">
            <v>0.27118456078083408</v>
          </cell>
          <cell r="S62">
            <v>657.10000000000014</v>
          </cell>
          <cell r="T62">
            <v>810</v>
          </cell>
          <cell r="U62">
            <v>0.81</v>
          </cell>
          <cell r="W62">
            <v>0.91333333333333344</v>
          </cell>
        </row>
        <row r="64">
          <cell r="A64" t="str">
            <v>96/95</v>
          </cell>
        </row>
        <row r="65">
          <cell r="A65" t="str">
            <v xml:space="preserve"> 1Q</v>
          </cell>
          <cell r="B65">
            <v>0.13997257883584702</v>
          </cell>
          <cell r="C65">
            <v>0.10764606424948342</v>
          </cell>
          <cell r="D65">
            <v>0.15601977058658956</v>
          </cell>
          <cell r="E65">
            <v>0.20385411689759514</v>
          </cell>
          <cell r="F65">
            <v>0.13473315835520561</v>
          </cell>
          <cell r="G65">
            <v>7.2402302332626345E-2</v>
          </cell>
          <cell r="H65">
            <v>-3.2000000000000028E-2</v>
          </cell>
          <cell r="I65">
            <v>0</v>
          </cell>
          <cell r="J65" t="str">
            <v xml:space="preserve">NM </v>
          </cell>
          <cell r="L65" t="str">
            <v xml:space="preserve">NM </v>
          </cell>
          <cell r="M65" t="str">
            <v xml:space="preserve">NM </v>
          </cell>
          <cell r="N65">
            <v>7.2607260726072598E-2</v>
          </cell>
          <cell r="O65">
            <v>8.2555635319454534E-2</v>
          </cell>
          <cell r="P65">
            <v>5.569948186528495E-2</v>
          </cell>
          <cell r="Q65">
            <v>-2.4808104616484195E-2</v>
          </cell>
          <cell r="S65">
            <v>9.2850049652432931E-2</v>
          </cell>
          <cell r="T65">
            <v>2.3955431754874468E-2</v>
          </cell>
          <cell r="U65">
            <v>4.0000000000000036E-2</v>
          </cell>
          <cell r="W65">
            <v>0.21333333333333337</v>
          </cell>
        </row>
        <row r="66">
          <cell r="A66" t="str">
            <v xml:space="preserve"> 2Q</v>
          </cell>
          <cell r="B66">
            <v>-4.6677039342075677E-3</v>
          </cell>
          <cell r="C66">
            <v>-6.4748201438848962E-2</v>
          </cell>
          <cell r="D66">
            <v>2.626262626262621E-2</v>
          </cell>
          <cell r="E66">
            <v>2.0181769580326137E-2</v>
          </cell>
          <cell r="F66">
            <v>9.3723849372384871E-2</v>
          </cell>
          <cell r="G66">
            <v>1.5298157976896709E-2</v>
          </cell>
          <cell r="H66">
            <v>0.26984126984126977</v>
          </cell>
          <cell r="I66">
            <v>-4.8484848484848575E-2</v>
          </cell>
          <cell r="J66" t="str">
            <v xml:space="preserve">NM </v>
          </cell>
          <cell r="L66" t="str">
            <v xml:space="preserve">NM </v>
          </cell>
          <cell r="M66" t="str">
            <v xml:space="preserve">NM </v>
          </cell>
          <cell r="N66">
            <v>0.27622377622377625</v>
          </cell>
          <cell r="O66">
            <v>6.2589928057554145E-2</v>
          </cell>
          <cell r="P66">
            <v>6.7532467532467555E-2</v>
          </cell>
          <cell r="Q66">
            <v>4.6514081720578915E-3</v>
          </cell>
          <cell r="S66">
            <v>6.0696517412935469E-2</v>
          </cell>
          <cell r="T66">
            <v>2.1868050407709116E-2</v>
          </cell>
          <cell r="U66">
            <v>2.6666666666666616E-2</v>
          </cell>
          <cell r="W66">
            <v>2.6666666666666616E-2</v>
          </cell>
        </row>
        <row r="67">
          <cell r="A67" t="str">
            <v xml:space="preserve"> 3Q</v>
          </cell>
          <cell r="B67">
            <v>-4.3363180717463923E-3</v>
          </cell>
          <cell r="C67">
            <v>-6.735251567272138E-2</v>
          </cell>
          <cell r="D67">
            <v>2.9646324549237102E-2</v>
          </cell>
          <cell r="E67">
            <v>-9.1626368032577954E-3</v>
          </cell>
          <cell r="F67">
            <v>0.11367127496159757</v>
          </cell>
          <cell r="G67">
            <v>0.1119528619528618</v>
          </cell>
          <cell r="H67">
            <v>0.15384615384615374</v>
          </cell>
          <cell r="I67">
            <v>0.50479233226837072</v>
          </cell>
          <cell r="J67" t="str">
            <v xml:space="preserve">NM </v>
          </cell>
          <cell r="L67" t="str">
            <v xml:space="preserve">NM </v>
          </cell>
          <cell r="M67" t="str">
            <v xml:space="preserve">NM </v>
          </cell>
          <cell r="N67" t="str">
            <v xml:space="preserve">NM </v>
          </cell>
          <cell r="O67">
            <v>0.17318435754189943</v>
          </cell>
          <cell r="P67">
            <v>0.31434599156118148</v>
          </cell>
          <cell r="Q67">
            <v>0.12032348804500703</v>
          </cell>
          <cell r="S67">
            <v>0.12234042553191493</v>
          </cell>
          <cell r="T67">
            <v>1.9898565039341953E-2</v>
          </cell>
          <cell r="U67">
            <v>0.12244897959183687</v>
          </cell>
          <cell r="W67">
            <v>-0.30379746835443044</v>
          </cell>
        </row>
        <row r="68">
          <cell r="A68" t="str">
            <v xml:space="preserve"> 4Q</v>
          </cell>
          <cell r="B68">
            <v>-9.086510027420891E-3</v>
          </cell>
          <cell r="C68">
            <v>-8.5260770975056688E-2</v>
          </cell>
          <cell r="D68">
            <v>3.2960614152202972E-2</v>
          </cell>
          <cell r="E68">
            <v>1.2226433549344939E-4</v>
          </cell>
          <cell r="F68">
            <v>8.8921282798833934E-2</v>
          </cell>
          <cell r="G68">
            <v>0.11179613645704878</v>
          </cell>
          <cell r="H68">
            <v>8.6206896551723755E-3</v>
          </cell>
          <cell r="I68">
            <v>0.31506849315068486</v>
          </cell>
          <cell r="J68" t="str">
            <v xml:space="preserve">NM </v>
          </cell>
          <cell r="L68" t="str">
            <v xml:space="preserve">NM </v>
          </cell>
          <cell r="M68" t="str">
            <v xml:space="preserve">NM </v>
          </cell>
          <cell r="N68" t="str">
            <v xml:space="preserve">NM </v>
          </cell>
          <cell r="O68">
            <v>0.44879518072289115</v>
          </cell>
          <cell r="P68">
            <v>0.62703962703962701</v>
          </cell>
          <cell r="Q68">
            <v>0.12302943072173855</v>
          </cell>
          <cell r="S68">
            <v>0.38667749796913031</v>
          </cell>
          <cell r="T68">
            <v>1.9600591715976279E-2</v>
          </cell>
          <cell r="U68">
            <v>0.37777777777777777</v>
          </cell>
          <cell r="W68">
            <v>0.37777777777777777</v>
          </cell>
        </row>
        <row r="70">
          <cell r="A70" t="str">
            <v>96/95</v>
          </cell>
          <cell r="B70">
            <v>2.7216682292110717E-2</v>
          </cell>
          <cell r="C70">
            <v>-3.3202883625128687E-2</v>
          </cell>
          <cell r="D70">
            <v>5.9016109099581771E-2</v>
          </cell>
          <cell r="E70">
            <v>4.5640647023290182E-2</v>
          </cell>
          <cell r="F70">
            <v>0.10694333599361516</v>
          </cell>
          <cell r="G70">
            <v>7.3013347476355239E-2</v>
          </cell>
          <cell r="H70">
            <v>0.10261569416498983</v>
          </cell>
          <cell r="I70">
            <v>0.19070904645476761</v>
          </cell>
          <cell r="J70">
            <v>1.1000000000000001</v>
          </cell>
          <cell r="L70" t="str">
            <v xml:space="preserve">NM </v>
          </cell>
          <cell r="M70">
            <v>-2.3069207622868682E-2</v>
          </cell>
          <cell r="N70" t="str">
            <v xml:space="preserve">NM </v>
          </cell>
          <cell r="O70">
            <v>0.16182342502218283</v>
          </cell>
          <cell r="P70">
            <v>0.20981595092024552</v>
          </cell>
          <cell r="Q70">
            <v>4.1307934462714302E-2</v>
          </cell>
          <cell r="S70">
            <v>0.14396591082027066</v>
          </cell>
          <cell r="T70">
            <v>2.1111111111111081E-2</v>
          </cell>
          <cell r="U70">
            <v>0.11934156378600824</v>
          </cell>
          <cell r="W70">
            <v>4.014598540145986E-2</v>
          </cell>
        </row>
        <row r="72">
          <cell r="A72" t="str">
            <v>1996 (c)</v>
          </cell>
        </row>
        <row r="73">
          <cell r="A73" t="str">
            <v xml:space="preserve"> 1Q</v>
          </cell>
          <cell r="B73">
            <v>1829.2</v>
          </cell>
          <cell r="C73">
            <v>589.6</v>
          </cell>
          <cell r="D73">
            <v>1239.5999999999999</v>
          </cell>
          <cell r="E73">
            <v>755.9</v>
          </cell>
          <cell r="F73">
            <v>129.69999999999999</v>
          </cell>
          <cell r="G73">
            <v>353.99999999999994</v>
          </cell>
          <cell r="H73">
            <v>12.1</v>
          </cell>
          <cell r="I73">
            <v>-29.2</v>
          </cell>
          <cell r="J73">
            <v>-3.5</v>
          </cell>
          <cell r="L73">
            <v>0.69999999999999785</v>
          </cell>
          <cell r="M73">
            <v>-19.900000000000002</v>
          </cell>
          <cell r="N73">
            <v>-32.5</v>
          </cell>
          <cell r="O73">
            <v>301.59999999999997</v>
          </cell>
          <cell r="P73">
            <v>81.5</v>
          </cell>
          <cell r="Q73">
            <v>0.27022546419098148</v>
          </cell>
          <cell r="S73">
            <v>220.09999999999997</v>
          </cell>
          <cell r="T73">
            <v>827.09999999999991</v>
          </cell>
          <cell r="U73">
            <v>0.26</v>
          </cell>
          <cell r="W73">
            <v>0.30333333333333334</v>
          </cell>
        </row>
        <row r="74">
          <cell r="A74" t="str">
            <v xml:space="preserve"> 2Q</v>
          </cell>
          <cell r="B74">
            <v>1791.2</v>
          </cell>
          <cell r="C74">
            <v>572</v>
          </cell>
          <cell r="D74">
            <v>1219.2</v>
          </cell>
          <cell r="E74">
            <v>763.3</v>
          </cell>
          <cell r="F74">
            <v>130.69999999999999</v>
          </cell>
          <cell r="G74">
            <v>325.2000000000001</v>
          </cell>
          <cell r="H74">
            <v>16</v>
          </cell>
          <cell r="I74">
            <v>-31.4</v>
          </cell>
          <cell r="J74">
            <v>-4</v>
          </cell>
          <cell r="L74">
            <v>26.1</v>
          </cell>
          <cell r="M74">
            <v>6.7000000000000028</v>
          </cell>
          <cell r="N74">
            <v>-36.5</v>
          </cell>
          <cell r="O74">
            <v>295.40000000000009</v>
          </cell>
          <cell r="P74">
            <v>82.2</v>
          </cell>
          <cell r="Q74">
            <v>0.27826675693974262</v>
          </cell>
          <cell r="S74">
            <v>213.2000000000001</v>
          </cell>
          <cell r="T74">
            <v>827.09999999999991</v>
          </cell>
          <cell r="U74">
            <v>0.25666666666666665</v>
          </cell>
          <cell r="W74">
            <v>0.25666666666666665</v>
          </cell>
        </row>
        <row r="75">
          <cell r="A75" t="str">
            <v xml:space="preserve"> 3Q</v>
          </cell>
          <cell r="B75">
            <v>1768</v>
          </cell>
          <cell r="C75">
            <v>580.20000000000005</v>
          </cell>
          <cell r="D75">
            <v>1187.8</v>
          </cell>
          <cell r="E75">
            <v>778.6</v>
          </cell>
          <cell r="F75">
            <v>145</v>
          </cell>
          <cell r="G75">
            <v>264.19999999999993</v>
          </cell>
          <cell r="H75">
            <v>15</v>
          </cell>
          <cell r="I75">
            <v>-47.1</v>
          </cell>
          <cell r="J75">
            <v>-13</v>
          </cell>
          <cell r="L75">
            <v>-9.1</v>
          </cell>
          <cell r="M75">
            <v>-54.2</v>
          </cell>
          <cell r="N75">
            <v>0</v>
          </cell>
          <cell r="O75">
            <v>209.99999999999994</v>
          </cell>
          <cell r="P75">
            <v>62.3</v>
          </cell>
          <cell r="Q75">
            <v>0.29666666666666675</v>
          </cell>
          <cell r="S75">
            <v>147.69999999999993</v>
          </cell>
          <cell r="T75">
            <v>827.09999999999991</v>
          </cell>
          <cell r="U75">
            <v>0.18333333333333335</v>
          </cell>
          <cell r="W75">
            <v>0.18333333333333335</v>
          </cell>
        </row>
        <row r="76">
          <cell r="A76" t="str">
            <v xml:space="preserve"> 4Q</v>
          </cell>
          <cell r="B76">
            <v>1843</v>
          </cell>
          <cell r="C76">
            <v>605.1</v>
          </cell>
          <cell r="D76">
            <v>1237.9000000000001</v>
          </cell>
          <cell r="E76">
            <v>818</v>
          </cell>
          <cell r="F76">
            <v>149.4</v>
          </cell>
          <cell r="G76">
            <v>270.50000000000011</v>
          </cell>
          <cell r="H76">
            <v>11.7</v>
          </cell>
          <cell r="I76">
            <v>-38.4</v>
          </cell>
          <cell r="J76">
            <v>-11</v>
          </cell>
          <cell r="L76">
            <v>7.7</v>
          </cell>
          <cell r="M76">
            <v>-30.000000000000004</v>
          </cell>
          <cell r="N76">
            <v>0</v>
          </cell>
          <cell r="O76">
            <v>240.50000000000011</v>
          </cell>
          <cell r="P76">
            <v>69.8</v>
          </cell>
          <cell r="Q76">
            <v>0.29022869022869008</v>
          </cell>
          <cell r="S76">
            <v>170.7000000000001</v>
          </cell>
          <cell r="T76">
            <v>827.09999999999991</v>
          </cell>
          <cell r="U76">
            <v>0.20666666666666667</v>
          </cell>
          <cell r="W76">
            <v>0.20666666666666667</v>
          </cell>
        </row>
        <row r="78">
          <cell r="A78" t="str">
            <v>1996 (c)</v>
          </cell>
          <cell r="B78">
            <v>7231.4</v>
          </cell>
          <cell r="C78">
            <v>2346.9</v>
          </cell>
          <cell r="D78">
            <v>4884.5</v>
          </cell>
          <cell r="E78">
            <v>3115.7999999999997</v>
          </cell>
          <cell r="F78">
            <v>554.79999999999995</v>
          </cell>
          <cell r="G78">
            <v>1213.9000000000001</v>
          </cell>
          <cell r="H78">
            <v>54.8</v>
          </cell>
          <cell r="I78">
            <v>-146.1</v>
          </cell>
          <cell r="J78">
            <v>-31.5</v>
          </cell>
          <cell r="L78">
            <v>72</v>
          </cell>
          <cell r="M78">
            <v>-97.4</v>
          </cell>
          <cell r="N78">
            <v>-69</v>
          </cell>
          <cell r="O78">
            <v>1047.5</v>
          </cell>
          <cell r="P78">
            <v>295.8</v>
          </cell>
          <cell r="Q78">
            <v>0.28238663484486876</v>
          </cell>
          <cell r="S78">
            <v>751.7</v>
          </cell>
          <cell r="T78">
            <v>827.09999999999991</v>
          </cell>
          <cell r="U78">
            <v>0.90666666666666673</v>
          </cell>
          <cell r="W78">
            <v>0.95000000000000007</v>
          </cell>
        </row>
        <row r="80">
          <cell r="A80" t="str">
            <v>97/96</v>
          </cell>
        </row>
        <row r="81">
          <cell r="A81" t="str">
            <v xml:space="preserve"> 1Q</v>
          </cell>
          <cell r="B81">
            <v>-2.8318390553247252E-2</v>
          </cell>
          <cell r="C81">
            <v>-6.8521031207598337E-2</v>
          </cell>
          <cell r="D81">
            <v>-9.1965150048402E-3</v>
          </cell>
          <cell r="E81">
            <v>8.3344357719274953E-3</v>
          </cell>
          <cell r="F81">
            <v>3.2382420971472703E-2</v>
          </cell>
          <cell r="G81">
            <v>-6.1864406779660763E-2</v>
          </cell>
          <cell r="H81">
            <v>-0.3223140495867769</v>
          </cell>
          <cell r="I81">
            <v>0.34246575342465757</v>
          </cell>
          <cell r="J81" t="str">
            <v xml:space="preserve">NM </v>
          </cell>
          <cell r="L81" t="str">
            <v xml:space="preserve">NM </v>
          </cell>
          <cell r="M81" t="str">
            <v xml:space="preserve">NM </v>
          </cell>
          <cell r="N81" t="str">
            <v xml:space="preserve">NM </v>
          </cell>
          <cell r="O81">
            <v>-3.315649867373982E-2</v>
          </cell>
          <cell r="P81">
            <v>7.361963190184051E-2</v>
          </cell>
          <cell r="Q81">
            <v>0.11043786344854256</v>
          </cell>
          <cell r="S81">
            <v>-7.2694229895501783E-2</v>
          </cell>
          <cell r="T81">
            <v>7.5021158263812726E-3</v>
          </cell>
          <cell r="U81">
            <v>-5.7967970911010913E-2</v>
          </cell>
          <cell r="W81">
            <v>-0.19254397506658072</v>
          </cell>
        </row>
        <row r="82">
          <cell r="A82" t="str">
            <v xml:space="preserve"> 2Q</v>
          </cell>
          <cell r="B82">
            <v>9.7979008485931107E-2</v>
          </cell>
          <cell r="C82">
            <v>3.7762237762237749E-2</v>
          </cell>
          <cell r="D82">
            <v>0.12623031496062986</v>
          </cell>
          <cell r="E82">
            <v>0.12354251277348371</v>
          </cell>
          <cell r="F82">
            <v>0.21040550879877573</v>
          </cell>
          <cell r="G82">
            <v>9.8708487084870233E-2</v>
          </cell>
          <cell r="H82">
            <v>-0.4375</v>
          </cell>
          <cell r="I82">
            <v>0.52866242038216571</v>
          </cell>
          <cell r="J82" t="str">
            <v xml:space="preserve">NM </v>
          </cell>
          <cell r="L82" t="str">
            <v xml:space="preserve">NM </v>
          </cell>
          <cell r="M82" t="str">
            <v xml:space="preserve">NM </v>
          </cell>
          <cell r="N82" t="str">
            <v xml:space="preserve">NM </v>
          </cell>
          <cell r="O82">
            <v>0.11882193635748073</v>
          </cell>
          <cell r="P82">
            <v>0.20559610705596087</v>
          </cell>
          <cell r="Q82">
            <v>7.755851747150122E-2</v>
          </cell>
          <cell r="S82">
            <v>8.5365853658535551E-2</v>
          </cell>
          <cell r="T82">
            <v>1.2173860476363263E-2</v>
          </cell>
          <cell r="U82">
            <v>7.6913313271802064E-2</v>
          </cell>
          <cell r="W82">
            <v>7.6913313271802064E-2</v>
          </cell>
        </row>
        <row r="83">
          <cell r="A83" t="str">
            <v xml:space="preserve"> 3Q</v>
          </cell>
          <cell r="B83">
            <v>0.19247737556561106</v>
          </cell>
          <cell r="C83">
            <v>5.8255773871078942E-2</v>
          </cell>
          <cell r="D83">
            <v>0.25804007408654672</v>
          </cell>
          <cell r="E83">
            <v>0.24389930644746971</v>
          </cell>
          <cell r="F83">
            <v>0.25517241379310351</v>
          </cell>
          <cell r="G83">
            <v>0.30128690386071266</v>
          </cell>
          <cell r="H83">
            <v>-0.28666666666666674</v>
          </cell>
          <cell r="I83">
            <v>-8.7048832271762189E-2</v>
          </cell>
          <cell r="J83" t="str">
            <v xml:space="preserve">NM </v>
          </cell>
          <cell r="L83" t="str">
            <v xml:space="preserve">NM </v>
          </cell>
          <cell r="M83" t="str">
            <v xml:space="preserve">NM </v>
          </cell>
          <cell r="N83" t="str">
            <v xml:space="preserve">NM </v>
          </cell>
          <cell r="O83">
            <v>0.34904761904762038</v>
          </cell>
          <cell r="P83">
            <v>0.36436597110754421</v>
          </cell>
          <cell r="Q83">
            <v>1.1354937990059932E-2</v>
          </cell>
          <cell r="S83">
            <v>0.34258632362897945</v>
          </cell>
          <cell r="T83">
            <v>1.4508523757707614E-2</v>
          </cell>
          <cell r="U83">
            <v>0.30909090909090886</v>
          </cell>
          <cell r="W83">
            <v>0.30909090909090886</v>
          </cell>
        </row>
        <row r="84">
          <cell r="A84" t="str">
            <v xml:space="preserve"> 4Q</v>
          </cell>
          <cell r="B84">
            <v>0.26283233857840482</v>
          </cell>
          <cell r="C84">
            <v>7.5524706660056173E-2</v>
          </cell>
          <cell r="D84">
            <v>0.35439050004039108</v>
          </cell>
          <cell r="E84">
            <v>0.33007334963325174</v>
          </cell>
          <cell r="F84">
            <v>0.32597054886211496</v>
          </cell>
          <cell r="G84">
            <v>0.44362292051755992</v>
          </cell>
          <cell r="H84">
            <v>0.15384615384615397</v>
          </cell>
          <cell r="I84">
            <v>-4.1666666666666741E-2</v>
          </cell>
          <cell r="J84" t="str">
            <v xml:space="preserve">NM </v>
          </cell>
          <cell r="L84" t="str">
            <v xml:space="preserve">NM </v>
          </cell>
          <cell r="M84" t="str">
            <v xml:space="preserve">NM </v>
          </cell>
          <cell r="N84" t="str">
            <v xml:space="preserve">NM </v>
          </cell>
          <cell r="O84">
            <v>0.36382536382536368</v>
          </cell>
          <cell r="P84">
            <v>0.32234957020057298</v>
          </cell>
          <cell r="Q84">
            <v>-3.0411366971835663E-2</v>
          </cell>
          <cell r="S84">
            <v>0.3807850029291151</v>
          </cell>
          <cell r="T84">
            <v>1.4508523757707614E-2</v>
          </cell>
          <cell r="U84">
            <v>0.35483870967741948</v>
          </cell>
          <cell r="W84">
            <v>0.35483870967741948</v>
          </cell>
        </row>
        <row r="86">
          <cell r="A86" t="str">
            <v>Year</v>
          </cell>
          <cell r="B86">
            <v>0.13115026136017938</v>
          </cell>
          <cell r="C86">
            <v>2.5863905577570456E-2</v>
          </cell>
          <cell r="D86">
            <v>0.18173815129491255</v>
          </cell>
          <cell r="E86">
            <v>0.17988959496758472</v>
          </cell>
          <cell r="F86">
            <v>0.21160778658976231</v>
          </cell>
          <cell r="G86">
            <v>0.17283136996457715</v>
          </cell>
          <cell r="H86">
            <v>-0.24452554744525545</v>
          </cell>
          <cell r="I86">
            <v>0.14305270362765232</v>
          </cell>
          <cell r="J86">
            <v>0.79047619047619055</v>
          </cell>
          <cell r="L86" t="str">
            <v xml:space="preserve">NM </v>
          </cell>
          <cell r="M86">
            <v>0.9537987679671458</v>
          </cell>
          <cell r="N86" t="str">
            <v xml:space="preserve">NM </v>
          </cell>
          <cell r="O86">
            <v>0.17747016706443919</v>
          </cell>
          <cell r="P86">
            <v>0.23022312373225162</v>
          </cell>
          <cell r="Q86">
            <v>4.4801947551105448E-2</v>
          </cell>
          <cell r="S86">
            <v>0.15671145403751519</v>
          </cell>
          <cell r="T86">
            <v>1.2173255954539997E-2</v>
          </cell>
          <cell r="U86">
            <v>0.14853243893702173</v>
          </cell>
          <cell r="W86">
            <v>9.6143239967964478E-2</v>
          </cell>
        </row>
        <row r="88">
          <cell r="A88">
            <v>1997</v>
          </cell>
        </row>
        <row r="89">
          <cell r="A89" t="str">
            <v xml:space="preserve"> 1Q</v>
          </cell>
          <cell r="B89">
            <v>1777.4</v>
          </cell>
          <cell r="C89">
            <v>549.20000000000005</v>
          </cell>
          <cell r="D89">
            <v>1228.2</v>
          </cell>
          <cell r="E89">
            <v>762.2</v>
          </cell>
          <cell r="F89">
            <v>133.9</v>
          </cell>
          <cell r="G89">
            <v>332.1</v>
          </cell>
          <cell r="H89">
            <v>8.1999999999999993</v>
          </cell>
          <cell r="I89">
            <v>-39.200000000000003</v>
          </cell>
          <cell r="J89">
            <v>-12.4</v>
          </cell>
          <cell r="L89">
            <v>2.9</v>
          </cell>
          <cell r="M89">
            <v>-40.500000000000007</v>
          </cell>
          <cell r="N89">
            <v>0</v>
          </cell>
          <cell r="O89">
            <v>291.60000000000002</v>
          </cell>
          <cell r="P89">
            <v>87.5</v>
          </cell>
          <cell r="Q89">
            <v>0.30006858710562412</v>
          </cell>
          <cell r="S89">
            <v>204.10000000000002</v>
          </cell>
          <cell r="T89">
            <v>833.30499999999995</v>
          </cell>
          <cell r="U89">
            <v>0.24492832756313718</v>
          </cell>
          <cell r="V89">
            <v>0.13</v>
          </cell>
          <cell r="W89">
            <v>0.24492832756313718</v>
          </cell>
        </row>
        <row r="90">
          <cell r="A90" t="str">
            <v xml:space="preserve"> 2Q</v>
          </cell>
          <cell r="B90">
            <v>1966.7</v>
          </cell>
          <cell r="C90">
            <v>593.6</v>
          </cell>
          <cell r="D90">
            <v>1373.1</v>
          </cell>
          <cell r="E90">
            <v>857.6</v>
          </cell>
          <cell r="F90">
            <v>158.19999999999999</v>
          </cell>
          <cell r="G90">
            <v>357.2999999999999</v>
          </cell>
          <cell r="H90">
            <v>9</v>
          </cell>
          <cell r="I90">
            <v>-48</v>
          </cell>
          <cell r="J90">
            <v>-12.8</v>
          </cell>
          <cell r="L90">
            <v>25</v>
          </cell>
          <cell r="M90">
            <v>-26.799999999999997</v>
          </cell>
          <cell r="N90">
            <v>0</v>
          </cell>
          <cell r="O90">
            <v>330.49999999999989</v>
          </cell>
          <cell r="P90">
            <v>99.1</v>
          </cell>
          <cell r="Q90">
            <v>0.29984871406959163</v>
          </cell>
          <cell r="S90">
            <v>231.39999999999989</v>
          </cell>
          <cell r="T90">
            <v>837.16899999999998</v>
          </cell>
          <cell r="U90">
            <v>0.27640775040642918</v>
          </cell>
          <cell r="V90">
            <v>0.13</v>
          </cell>
          <cell r="W90">
            <v>0.27640775040642918</v>
          </cell>
        </row>
        <row r="91">
          <cell r="A91" t="str">
            <v xml:space="preserve"> 3Q</v>
          </cell>
          <cell r="B91">
            <v>2108.3000000000002</v>
          </cell>
          <cell r="C91">
            <v>614</v>
          </cell>
          <cell r="D91">
            <v>1494.3000000000002</v>
          </cell>
          <cell r="E91">
            <v>968.5</v>
          </cell>
          <cell r="F91">
            <v>182</v>
          </cell>
          <cell r="G91">
            <v>343.80000000000018</v>
          </cell>
          <cell r="H91">
            <v>10.7</v>
          </cell>
          <cell r="I91">
            <v>-43</v>
          </cell>
          <cell r="J91">
            <v>-13.2</v>
          </cell>
          <cell r="L91">
            <v>-15</v>
          </cell>
          <cell r="M91">
            <v>-60.5</v>
          </cell>
          <cell r="N91">
            <v>0</v>
          </cell>
          <cell r="O91">
            <v>283.30000000000018</v>
          </cell>
          <cell r="P91">
            <v>85</v>
          </cell>
          <cell r="Q91">
            <v>0.30003529827038455</v>
          </cell>
          <cell r="S91">
            <v>198.30000000000018</v>
          </cell>
          <cell r="T91">
            <v>839.09999999999991</v>
          </cell>
          <cell r="U91">
            <v>0.24</v>
          </cell>
          <cell r="V91">
            <v>0.13</v>
          </cell>
          <cell r="W91">
            <v>0.24</v>
          </cell>
        </row>
        <row r="92">
          <cell r="A92" t="str">
            <v xml:space="preserve"> 4Q</v>
          </cell>
          <cell r="B92">
            <v>2327.4</v>
          </cell>
          <cell r="C92">
            <v>650.79999999999995</v>
          </cell>
          <cell r="D92">
            <v>1676.6000000000001</v>
          </cell>
          <cell r="E92">
            <v>1088</v>
          </cell>
          <cell r="F92">
            <v>198.1</v>
          </cell>
          <cell r="G92">
            <v>390.50000000000011</v>
          </cell>
          <cell r="H92">
            <v>13.5</v>
          </cell>
          <cell r="I92">
            <v>-36.799999999999997</v>
          </cell>
          <cell r="J92">
            <v>-18</v>
          </cell>
          <cell r="L92">
            <v>-21.2</v>
          </cell>
          <cell r="M92">
            <v>-62.5</v>
          </cell>
          <cell r="N92">
            <v>0</v>
          </cell>
          <cell r="O92">
            <v>328.00000000000011</v>
          </cell>
          <cell r="P92">
            <v>92.3</v>
          </cell>
          <cell r="Q92">
            <v>0.28140243902439016</v>
          </cell>
          <cell r="S92">
            <v>235.7000000000001</v>
          </cell>
          <cell r="T92">
            <v>839.09999999999991</v>
          </cell>
          <cell r="U92">
            <v>0.28000000000000003</v>
          </cell>
          <cell r="V92">
            <v>0.13</v>
          </cell>
          <cell r="W92">
            <v>0.28000000000000003</v>
          </cell>
        </row>
        <row r="94">
          <cell r="A94" t="str">
            <v>Year</v>
          </cell>
          <cell r="B94">
            <v>8179.8000000000011</v>
          </cell>
          <cell r="C94">
            <v>2407.6000000000004</v>
          </cell>
          <cell r="D94">
            <v>5772.2000000000007</v>
          </cell>
          <cell r="E94">
            <v>3676.3</v>
          </cell>
          <cell r="F94">
            <v>672.2</v>
          </cell>
          <cell r="G94">
            <v>1423.7000000000003</v>
          </cell>
          <cell r="H94">
            <v>41.4</v>
          </cell>
          <cell r="I94">
            <v>-167</v>
          </cell>
          <cell r="J94">
            <v>-56.400000000000006</v>
          </cell>
          <cell r="L94">
            <v>-8.3000000000000007</v>
          </cell>
          <cell r="M94">
            <v>-190.3</v>
          </cell>
          <cell r="N94">
            <v>0</v>
          </cell>
          <cell r="O94">
            <v>1233.4000000000001</v>
          </cell>
          <cell r="P94">
            <v>363.90000000000003</v>
          </cell>
          <cell r="Q94">
            <v>0.2950381060483217</v>
          </cell>
          <cell r="S94">
            <v>869.50000000000023</v>
          </cell>
          <cell r="T94">
            <v>837.16849999999988</v>
          </cell>
          <cell r="U94">
            <v>1.0413360779695664</v>
          </cell>
          <cell r="V94">
            <v>0.52</v>
          </cell>
          <cell r="W94">
            <v>1.0413360779695664</v>
          </cell>
        </row>
        <row r="96">
          <cell r="A96" t="str">
            <v>1998/97</v>
          </cell>
        </row>
        <row r="97">
          <cell r="A97" t="str">
            <v xml:space="preserve"> 1Q</v>
          </cell>
          <cell r="B97">
            <v>0.31140992460897943</v>
          </cell>
          <cell r="C97">
            <v>0.19009468317552791</v>
          </cell>
          <cell r="D97">
            <v>0.36565705911089408</v>
          </cell>
          <cell r="E97">
            <v>0.3438729992128049</v>
          </cell>
          <cell r="F97">
            <v>0.55190440627333825</v>
          </cell>
          <cell r="G97">
            <v>0.34056007226738982</v>
          </cell>
          <cell r="H97">
            <v>0.79268292682926833</v>
          </cell>
          <cell r="I97">
            <v>-8.163265306122458E-2</v>
          </cell>
          <cell r="J97" t="str">
            <v xml:space="preserve">NM </v>
          </cell>
          <cell r="L97" t="str">
            <v xml:space="preserve">NM </v>
          </cell>
          <cell r="M97" t="str">
            <v xml:space="preserve">NM </v>
          </cell>
          <cell r="N97" t="str">
            <v xml:space="preserve">NM </v>
          </cell>
          <cell r="O97">
            <v>0.42661179698216811</v>
          </cell>
          <cell r="P97">
            <v>0.40685714285714281</v>
          </cell>
          <cell r="Q97">
            <v>-1.384725274725318E-2</v>
          </cell>
          <cell r="S97">
            <v>0.4350808427241557</v>
          </cell>
          <cell r="T97">
            <v>4.8798036733249006E-2</v>
          </cell>
          <cell r="U97">
            <v>0.34733292503674651</v>
          </cell>
          <cell r="V97">
            <v>0.23076923076923084</v>
          </cell>
          <cell r="W97">
            <v>0.36831000103135558</v>
          </cell>
        </row>
        <row r="98">
          <cell r="A98" t="str">
            <v xml:space="preserve"> 2Q</v>
          </cell>
          <cell r="B98">
            <v>0.36406162607413428</v>
          </cell>
          <cell r="C98">
            <v>0.19086927223719674</v>
          </cell>
          <cell r="D98">
            <v>0.43893379943194222</v>
          </cell>
          <cell r="E98">
            <v>0.38362873134328379</v>
          </cell>
          <cell r="F98">
            <v>0.64854614412136558</v>
          </cell>
          <cell r="G98">
            <v>0.47886929750909535</v>
          </cell>
          <cell r="H98">
            <v>0.57777777777777772</v>
          </cell>
          <cell r="I98">
            <v>-0.45000000000000007</v>
          </cell>
          <cell r="J98" t="str">
            <v xml:space="preserve">NM </v>
          </cell>
          <cell r="L98" t="str">
            <v xml:space="preserve">NM </v>
          </cell>
          <cell r="M98" t="str">
            <v xml:space="preserve">NM </v>
          </cell>
          <cell r="N98" t="str">
            <v xml:space="preserve">NM </v>
          </cell>
          <cell r="O98">
            <v>0.39546142208774526</v>
          </cell>
          <cell r="P98">
            <v>0.33299697275479323</v>
          </cell>
          <cell r="Q98">
            <v>-4.4762576982959046E-2</v>
          </cell>
          <cell r="S98">
            <v>0.42221261884183159</v>
          </cell>
          <cell r="T98">
            <v>4.961059117095834E-2</v>
          </cell>
          <cell r="U98">
            <v>0.44713742437338011</v>
          </cell>
          <cell r="V98">
            <v>0.23076923076923084</v>
          </cell>
          <cell r="W98">
            <v>0.35499072780429342</v>
          </cell>
        </row>
        <row r="99">
          <cell r="A99" t="str">
            <v xml:space="preserve"> 3Q</v>
          </cell>
          <cell r="B99">
            <v>0.27785419532324607</v>
          </cell>
          <cell r="C99">
            <v>0.1454397394136806</v>
          </cell>
          <cell r="D99">
            <v>0.33226259787191315</v>
          </cell>
          <cell r="E99">
            <v>0.25885389778007228</v>
          </cell>
          <cell r="F99">
            <v>0.41043956043956031</v>
          </cell>
          <cell r="G99">
            <v>0.49767306573589187</v>
          </cell>
          <cell r="H99">
            <v>0.14018691588785037</v>
          </cell>
          <cell r="I99">
            <v>-0.39534883720930236</v>
          </cell>
          <cell r="J99" t="str">
            <v xml:space="preserve">NM </v>
          </cell>
          <cell r="L99" t="str">
            <v xml:space="preserve">NM </v>
          </cell>
          <cell r="M99" t="str">
            <v xml:space="preserve">NM </v>
          </cell>
          <cell r="N99" t="str">
            <v xml:space="preserve">NM </v>
          </cell>
          <cell r="O99">
            <v>0.49805859512883721</v>
          </cell>
          <cell r="P99">
            <v>0.43529411764705883</v>
          </cell>
          <cell r="Q99">
            <v>-4.1897211287907243E-2</v>
          </cell>
          <cell r="S99">
            <v>0.52496217851739635</v>
          </cell>
          <cell r="T99">
            <v>4.9970574424979208E-2</v>
          </cell>
          <cell r="U99">
            <v>0.43014376137654531</v>
          </cell>
          <cell r="V99">
            <v>0.23076923076923084</v>
          </cell>
          <cell r="W99">
            <v>0.43014376137654531</v>
          </cell>
        </row>
        <row r="100">
          <cell r="A100" t="str">
            <v xml:space="preserve"> 4Q</v>
          </cell>
          <cell r="B100">
            <v>0.30450287874881843</v>
          </cell>
          <cell r="C100">
            <v>0.11017209588199139</v>
          </cell>
          <cell r="D100">
            <v>0.37993558391983751</v>
          </cell>
          <cell r="E100">
            <v>0.29034926470588251</v>
          </cell>
          <cell r="F100">
            <v>0.33064109035840494</v>
          </cell>
          <cell r="G100">
            <v>0.65454545454545343</v>
          </cell>
          <cell r="H100">
            <v>8.1481481481481488E-2</v>
          </cell>
          <cell r="I100">
            <v>-0.30163043478260865</v>
          </cell>
          <cell r="J100" t="str">
            <v xml:space="preserve">NM </v>
          </cell>
          <cell r="L100" t="str">
            <v xml:space="preserve">NM </v>
          </cell>
          <cell r="M100" t="str">
            <v xml:space="preserve">NM </v>
          </cell>
          <cell r="N100" t="str">
            <v xml:space="preserve">NM </v>
          </cell>
          <cell r="O100">
            <v>0.94695121951219385</v>
          </cell>
          <cell r="P100">
            <v>0.50920910075839676</v>
          </cell>
          <cell r="Q100">
            <v>-0.22483466168375443</v>
          </cell>
          <cell r="S100">
            <v>0.47942299533304977</v>
          </cell>
          <cell r="T100">
            <v>5.1514447622452719E-2</v>
          </cell>
          <cell r="U100">
            <v>0.41144822124236269</v>
          </cell>
          <cell r="V100">
            <v>0.23076923076923084</v>
          </cell>
          <cell r="W100">
            <v>0.41144822124236269</v>
          </cell>
        </row>
        <row r="102">
          <cell r="A102" t="str">
            <v>Year</v>
          </cell>
          <cell r="B102">
            <v>0.31345509670163074</v>
          </cell>
          <cell r="C102">
            <v>0.15729357036052494</v>
          </cell>
          <cell r="D102">
            <v>0.37859048543016516</v>
          </cell>
          <cell r="E102">
            <v>0.31490901177814634</v>
          </cell>
          <cell r="F102">
            <v>0.47113954180303463</v>
          </cell>
          <cell r="G102">
            <v>0.49933272459085409</v>
          </cell>
          <cell r="H102">
            <v>0.34541062801932365</v>
          </cell>
          <cell r="I102">
            <v>-0.3167664670658682</v>
          </cell>
          <cell r="J102">
            <v>6.0283687943262221E-2</v>
          </cell>
          <cell r="L102" t="str">
            <v xml:space="preserve">NM </v>
          </cell>
          <cell r="M102">
            <v>2.1544929059379658E-2</v>
          </cell>
          <cell r="N102" t="str">
            <v xml:space="preserve">NM </v>
          </cell>
          <cell r="O102">
            <v>0.57305010539970747</v>
          </cell>
          <cell r="P102">
            <v>0.41934597416872754</v>
          </cell>
          <cell r="Q102">
            <v>-9.7710893444124647E-2</v>
          </cell>
          <cell r="S102">
            <v>0.46417481311098285</v>
          </cell>
          <cell r="T102">
            <v>4.9975655737166447E-2</v>
          </cell>
          <cell r="U102">
            <v>0.41014993693625623</v>
          </cell>
          <cell r="V102">
            <v>0.23076923076923084</v>
          </cell>
          <cell r="W102">
            <v>0.39062484662615682</v>
          </cell>
        </row>
        <row r="104">
          <cell r="A104" t="str">
            <v>1998 (a)</v>
          </cell>
        </row>
        <row r="105">
          <cell r="A105" t="str">
            <v xml:space="preserve"> 1QR</v>
          </cell>
          <cell r="B105">
            <v>2330.9</v>
          </cell>
          <cell r="C105">
            <v>653.6</v>
          </cell>
          <cell r="D105">
            <v>1677.3000000000002</v>
          </cell>
          <cell r="E105">
            <v>1024.3</v>
          </cell>
          <cell r="F105">
            <v>207.8</v>
          </cell>
          <cell r="G105">
            <v>445.20000000000022</v>
          </cell>
          <cell r="H105">
            <v>14.7</v>
          </cell>
          <cell r="I105">
            <v>-36</v>
          </cell>
          <cell r="J105">
            <v>-14.8</v>
          </cell>
          <cell r="L105">
            <v>6.9</v>
          </cell>
          <cell r="M105">
            <v>-29.200000000000003</v>
          </cell>
          <cell r="N105">
            <v>0</v>
          </cell>
          <cell r="O105">
            <v>416.00000000000023</v>
          </cell>
          <cell r="P105">
            <v>123.1</v>
          </cell>
          <cell r="Q105">
            <v>0.29591346153846138</v>
          </cell>
          <cell r="S105">
            <v>292.9000000000002</v>
          </cell>
          <cell r="T105">
            <v>873.96864800000003</v>
          </cell>
          <cell r="U105">
            <v>0.33</v>
          </cell>
          <cell r="V105">
            <v>0.16</v>
          </cell>
          <cell r="W105">
            <v>0.33513788014052442</v>
          </cell>
        </row>
        <row r="106">
          <cell r="A106" t="str">
            <v xml:space="preserve"> 2QR</v>
          </cell>
          <cell r="B106">
            <v>2682.7</v>
          </cell>
          <cell r="C106">
            <v>706.9</v>
          </cell>
          <cell r="D106">
            <v>1975.7999999999997</v>
          </cell>
          <cell r="E106">
            <v>1186.6000000000001</v>
          </cell>
          <cell r="F106">
            <v>260.8</v>
          </cell>
          <cell r="G106">
            <v>528.39999999999964</v>
          </cell>
          <cell r="H106">
            <v>14.2</v>
          </cell>
          <cell r="I106">
            <v>-26.4</v>
          </cell>
          <cell r="J106">
            <v>-14.7</v>
          </cell>
          <cell r="L106">
            <v>-40.299999999999997</v>
          </cell>
          <cell r="M106">
            <v>-67.199999999999989</v>
          </cell>
          <cell r="N106">
            <v>0</v>
          </cell>
          <cell r="O106">
            <v>461.19999999999965</v>
          </cell>
          <cell r="P106">
            <v>132.1</v>
          </cell>
          <cell r="Q106">
            <v>0.28642671292281024</v>
          </cell>
          <cell r="S106">
            <v>329.09999999999968</v>
          </cell>
          <cell r="T106">
            <v>878.70144900000003</v>
          </cell>
          <cell r="U106">
            <v>0.4</v>
          </cell>
          <cell r="V106">
            <v>0.16</v>
          </cell>
          <cell r="W106">
            <v>0.37452993889395497</v>
          </cell>
        </row>
        <row r="107">
          <cell r="A107" t="str">
            <v xml:space="preserve"> 3QR</v>
          </cell>
          <cell r="B107">
            <v>2694.1</v>
          </cell>
          <cell r="C107">
            <v>703.3</v>
          </cell>
          <cell r="D107">
            <v>1990.8</v>
          </cell>
          <cell r="E107">
            <v>1219.2</v>
          </cell>
          <cell r="F107">
            <v>256.7</v>
          </cell>
          <cell r="G107">
            <v>514.89999999999986</v>
          </cell>
          <cell r="H107">
            <v>12.2</v>
          </cell>
          <cell r="I107">
            <v>-26</v>
          </cell>
          <cell r="J107">
            <v>-14.9</v>
          </cell>
          <cell r="L107">
            <v>-61.8</v>
          </cell>
          <cell r="M107">
            <v>-90.5</v>
          </cell>
          <cell r="N107">
            <v>0</v>
          </cell>
          <cell r="O107">
            <v>424.39999999999986</v>
          </cell>
          <cell r="P107">
            <v>122</v>
          </cell>
          <cell r="Q107">
            <v>0.28746465598491999</v>
          </cell>
          <cell r="S107">
            <v>302.39999999999998</v>
          </cell>
          <cell r="T107">
            <v>881.03030899999999</v>
          </cell>
          <cell r="U107">
            <v>0.34323450273037087</v>
          </cell>
          <cell r="V107">
            <v>0.16</v>
          </cell>
          <cell r="W107">
            <v>0.34323450273037087</v>
          </cell>
        </row>
        <row r="108">
          <cell r="A108" t="str">
            <v xml:space="preserve"> 4Q</v>
          </cell>
          <cell r="B108">
            <v>3036.1</v>
          </cell>
          <cell r="C108">
            <v>722.5</v>
          </cell>
          <cell r="D108">
            <v>2313.6</v>
          </cell>
          <cell r="E108">
            <v>1403.9</v>
          </cell>
          <cell r="F108">
            <v>263.60000000000002</v>
          </cell>
          <cell r="G108">
            <v>646.0999999999998</v>
          </cell>
          <cell r="H108">
            <v>14.6</v>
          </cell>
          <cell r="I108">
            <v>-25.7</v>
          </cell>
          <cell r="J108">
            <v>-15.4</v>
          </cell>
          <cell r="L108">
            <v>19</v>
          </cell>
          <cell r="M108">
            <v>-7.5</v>
          </cell>
          <cell r="N108">
            <v>0</v>
          </cell>
          <cell r="O108">
            <v>638.5999999999998</v>
          </cell>
          <cell r="P108">
            <v>139.30000000000001</v>
          </cell>
          <cell r="Q108">
            <v>0.21813341684935805</v>
          </cell>
          <cell r="S108">
            <v>348.7</v>
          </cell>
          <cell r="T108">
            <v>882.32577300000003</v>
          </cell>
          <cell r="U108">
            <v>0.39520550194786158</v>
          </cell>
          <cell r="V108">
            <v>0.16</v>
          </cell>
          <cell r="W108">
            <v>0.39520550194786158</v>
          </cell>
        </row>
        <row r="110">
          <cell r="A110" t="str">
            <v>Year</v>
          </cell>
          <cell r="B110">
            <v>10743.800000000001</v>
          </cell>
          <cell r="C110">
            <v>2786.3</v>
          </cell>
          <cell r="D110">
            <v>7957.5</v>
          </cell>
          <cell r="E110">
            <v>4834</v>
          </cell>
          <cell r="F110">
            <v>988.9</v>
          </cell>
          <cell r="G110">
            <v>2134.5999999999995</v>
          </cell>
          <cell r="H110">
            <v>55.699999999999996</v>
          </cell>
          <cell r="I110">
            <v>-114.10000000000001</v>
          </cell>
          <cell r="J110">
            <v>-59.8</v>
          </cell>
          <cell r="L110">
            <v>-76.199999999999989</v>
          </cell>
          <cell r="M110">
            <v>-194.39999999999998</v>
          </cell>
          <cell r="N110">
            <v>0</v>
          </cell>
          <cell r="O110">
            <v>1940.1999999999994</v>
          </cell>
          <cell r="P110">
            <v>516.5</v>
          </cell>
          <cell r="Q110">
            <v>0.2662096691062778</v>
          </cell>
          <cell r="S110">
            <v>1273.0999999999999</v>
          </cell>
          <cell r="T110">
            <v>879.00654474999999</v>
          </cell>
          <cell r="U110">
            <v>1.4684400046782324</v>
          </cell>
          <cell r="V110">
            <v>0.64</v>
          </cell>
          <cell r="W110">
            <v>1.4481078237127119</v>
          </cell>
        </row>
        <row r="112">
          <cell r="A112" t="str">
            <v>1999/98</v>
          </cell>
        </row>
        <row r="113">
          <cell r="A113" t="str">
            <v xml:space="preserve"> 1QA</v>
          </cell>
          <cell r="B113">
            <v>0.28963061478398888</v>
          </cell>
          <cell r="C113">
            <v>0.15116279069767424</v>
          </cell>
          <cell r="D113">
            <v>0.34358790913968851</v>
          </cell>
          <cell r="E113">
            <v>0.33115298252465108</v>
          </cell>
          <cell r="F113">
            <v>0.3185755534167467</v>
          </cell>
          <cell r="G113">
            <v>0.38387241689128393</v>
          </cell>
          <cell r="H113">
            <v>0.52380952380952372</v>
          </cell>
          <cell r="I113">
            <v>-9.722222222222221E-2</v>
          </cell>
          <cell r="J113" t="str">
            <v xml:space="preserve">NM </v>
          </cell>
          <cell r="L113" t="str">
            <v xml:space="preserve">NM </v>
          </cell>
          <cell r="M113" t="str">
            <v xml:space="preserve">NM </v>
          </cell>
          <cell r="N113" t="str">
            <v xml:space="preserve">NM </v>
          </cell>
          <cell r="O113">
            <v>0.29278846153846083</v>
          </cell>
          <cell r="P113">
            <v>0.26563769293257522</v>
          </cell>
          <cell r="Q113">
            <v>-3.6880584890332635E-2</v>
          </cell>
          <cell r="S113">
            <v>0.30419938545578584</v>
          </cell>
          <cell r="T113">
            <v>9.9226671572776315E-3</v>
          </cell>
          <cell r="U113">
            <v>0.31149140825272359</v>
          </cell>
          <cell r="V113">
            <v>0.25</v>
          </cell>
          <cell r="W113">
            <v>0.29138539797986329</v>
          </cell>
        </row>
        <row r="114">
          <cell r="A114" t="str">
            <v xml:space="preserve"> 2QA</v>
          </cell>
          <cell r="B114">
            <v>0.17445111268498148</v>
          </cell>
          <cell r="C114">
            <v>2.3058424105248276E-2</v>
          </cell>
          <cell r="D114">
            <v>0.22861625670614449</v>
          </cell>
          <cell r="E114">
            <v>0.22130456767234108</v>
          </cell>
          <cell r="F114">
            <v>8.0521472392637961E-2</v>
          </cell>
          <cell r="G114">
            <v>0.31813020439061401</v>
          </cell>
          <cell r="H114">
            <v>1.2605633802816905</v>
          </cell>
          <cell r="I114">
            <v>0.39393939393939381</v>
          </cell>
          <cell r="J114" t="str">
            <v xml:space="preserve">NM </v>
          </cell>
          <cell r="L114" t="str">
            <v xml:space="preserve">NM </v>
          </cell>
          <cell r="M114" t="str">
            <v xml:space="preserve">NM </v>
          </cell>
          <cell r="N114" t="str">
            <v xml:space="preserve">NM </v>
          </cell>
          <cell r="O114">
            <v>0.36513443191674</v>
          </cell>
          <cell r="P114">
            <v>0.38304314912944726</v>
          </cell>
          <cell r="Q114">
            <v>1.3118647361023861E-2</v>
          </cell>
          <cell r="S114">
            <v>0.35794591309632473</v>
          </cell>
          <cell r="T114">
            <v>4.1727221505925005E-3</v>
          </cell>
          <cell r="U114">
            <v>0.26619501962778513</v>
          </cell>
          <cell r="V114">
            <v>0.25</v>
          </cell>
          <cell r="W114">
            <v>0.35230312788030305</v>
          </cell>
        </row>
        <row r="115">
          <cell r="A115" t="str">
            <v xml:space="preserve"> 3QA</v>
          </cell>
          <cell r="B115">
            <v>0.20173712928250631</v>
          </cell>
          <cell r="C115">
            <v>9.0857386606000512E-2</v>
          </cell>
          <cell r="D115">
            <v>0.24090817761703875</v>
          </cell>
          <cell r="E115">
            <v>0.26667913385826791</v>
          </cell>
          <cell r="F115">
            <v>0.35021425788858607</v>
          </cell>
          <cell r="G115">
            <v>0.22450961351718912</v>
          </cell>
          <cell r="H115">
            <v>1.7049180327868854</v>
          </cell>
          <cell r="I115">
            <v>0.42692307692307696</v>
          </cell>
          <cell r="J115" t="str">
            <v xml:space="preserve">NM </v>
          </cell>
          <cell r="L115" t="str">
            <v xml:space="preserve">NM </v>
          </cell>
          <cell r="M115" t="str">
            <v xml:space="preserve">NM </v>
          </cell>
          <cell r="N115" t="str">
            <v xml:space="preserve">NM </v>
          </cell>
          <cell r="O115">
            <v>0.3840716305372307</v>
          </cell>
          <cell r="P115">
            <v>0.39672131147540979</v>
          </cell>
          <cell r="Q115">
            <v>9.1394698504652094E-3</v>
          </cell>
          <cell r="S115">
            <v>0.37896825396825595</v>
          </cell>
          <cell r="T115">
            <v>2.7707798188814081E-3</v>
          </cell>
          <cell r="U115">
            <v>0.37515799395084359</v>
          </cell>
          <cell r="V115">
            <v>0.25</v>
          </cell>
          <cell r="W115">
            <v>0.37515799395084359</v>
          </cell>
        </row>
        <row r="116">
          <cell r="A116" t="str">
            <v xml:space="preserve"> 4Q</v>
          </cell>
          <cell r="B116">
            <v>0.16422383979447308</v>
          </cell>
          <cell r="C116">
            <v>0.10602076124567472</v>
          </cell>
          <cell r="D116">
            <v>0.18239972337482713</v>
          </cell>
          <cell r="E116">
            <v>0.20097720635372873</v>
          </cell>
          <cell r="F116">
            <v>0.35280728376327763</v>
          </cell>
          <cell r="G116">
            <v>0.12443894134034994</v>
          </cell>
          <cell r="H116">
            <v>1.6712328767123288</v>
          </cell>
          <cell r="I116">
            <v>0.31906614785992216</v>
          </cell>
          <cell r="J116" t="str">
            <v xml:space="preserve">NM </v>
          </cell>
          <cell r="L116" t="str">
            <v xml:space="preserve">NM </v>
          </cell>
          <cell r="M116" t="str">
            <v xml:space="preserve">NM </v>
          </cell>
          <cell r="N116" t="str">
            <v xml:space="preserve">NM </v>
          </cell>
          <cell r="O116">
            <v>7.5007829627310008E-2</v>
          </cell>
          <cell r="P116">
            <v>0.42928930366116269</v>
          </cell>
          <cell r="Q116">
            <v>0.32956176157031081</v>
          </cell>
          <cell r="S116">
            <v>0.39776312016059623</v>
          </cell>
          <cell r="T116">
            <v>7.1588014237911057E-3</v>
          </cell>
          <cell r="U116">
            <v>0.38782793555953576</v>
          </cell>
          <cell r="V116">
            <v>0.25</v>
          </cell>
          <cell r="W116">
            <v>0.41060722050922016</v>
          </cell>
        </row>
        <row r="118">
          <cell r="A118" t="str">
            <v>Year</v>
          </cell>
          <cell r="B118">
            <v>0.20339172359872659</v>
          </cell>
          <cell r="C118">
            <v>9.173455837490585E-2</v>
          </cell>
          <cell r="D118">
            <v>0.24248821866163994</v>
          </cell>
          <cell r="E118">
            <v>0.23262308647083163</v>
          </cell>
          <cell r="F118">
            <v>0.27313176256446559</v>
          </cell>
          <cell r="G118">
            <v>0.25063243699053728</v>
          </cell>
          <cell r="H118">
            <v>1.2710951526032317</v>
          </cell>
          <cell r="I118">
            <v>0.22962313759859776</v>
          </cell>
          <cell r="J118">
            <v>1.5050167224080369E-2</v>
          </cell>
          <cell r="L118" t="str">
            <v xml:space="preserve">NM </v>
          </cell>
          <cell r="M118">
            <v>0.17438271604938294</v>
          </cell>
          <cell r="N118" t="str">
            <v xml:space="preserve">NM </v>
          </cell>
          <cell r="O118">
            <v>0.25827234305741742</v>
          </cell>
          <cell r="P118">
            <v>0.37076476282671833</v>
          </cell>
          <cell r="Q118">
            <v>8.9402282733132887E-2</v>
          </cell>
          <cell r="S118">
            <v>0.36147985232896129</v>
          </cell>
          <cell r="T118">
            <v>6.0000159060249469E-3</v>
          </cell>
          <cell r="U118">
            <v>0.3345789221558424</v>
          </cell>
          <cell r="V118">
            <v>0.25</v>
          </cell>
          <cell r="W118">
            <v>0.35953383111279114</v>
          </cell>
        </row>
        <row r="120">
          <cell r="A120" t="str">
            <v>1999 (a)</v>
          </cell>
        </row>
        <row r="121">
          <cell r="A121" t="str">
            <v xml:space="preserve"> 1QA R</v>
          </cell>
          <cell r="B121">
            <v>3006</v>
          </cell>
          <cell r="C121">
            <v>752.4</v>
          </cell>
          <cell r="D121">
            <v>2253.6</v>
          </cell>
          <cell r="E121">
            <v>1363.5</v>
          </cell>
          <cell r="F121">
            <v>274</v>
          </cell>
          <cell r="G121">
            <v>616.09999999999991</v>
          </cell>
          <cell r="H121">
            <v>22.4</v>
          </cell>
          <cell r="I121">
            <v>-32.5</v>
          </cell>
          <cell r="J121">
            <v>-15.7</v>
          </cell>
          <cell r="K121" t="str">
            <v xml:space="preserve"> </v>
          </cell>
          <cell r="L121">
            <v>-52.5</v>
          </cell>
          <cell r="M121">
            <v>-78.3</v>
          </cell>
          <cell r="N121">
            <v>0</v>
          </cell>
          <cell r="O121">
            <v>537.79999999999995</v>
          </cell>
          <cell r="P121">
            <v>155.80000000000001</v>
          </cell>
          <cell r="Q121">
            <v>0.28499999999999998</v>
          </cell>
          <cell r="S121">
            <v>381.99999999999994</v>
          </cell>
          <cell r="T121">
            <v>882.64074800000003</v>
          </cell>
          <cell r="U121">
            <v>0.43279216472339882</v>
          </cell>
          <cell r="V121">
            <v>0.2</v>
          </cell>
          <cell r="W121">
            <v>0.43279216472339882</v>
          </cell>
        </row>
        <row r="122">
          <cell r="A122" t="str">
            <v xml:space="preserve"> 2QA R</v>
          </cell>
          <cell r="B122">
            <v>3150.7</v>
          </cell>
          <cell r="C122">
            <v>723.2</v>
          </cell>
          <cell r="D122">
            <v>2427.5</v>
          </cell>
          <cell r="E122">
            <v>1449.2</v>
          </cell>
          <cell r="F122">
            <v>281.8</v>
          </cell>
          <cell r="G122">
            <v>696.5</v>
          </cell>
          <cell r="H122">
            <v>32.1</v>
          </cell>
          <cell r="I122">
            <v>-36.799999999999997</v>
          </cell>
          <cell r="J122">
            <v>-15.3</v>
          </cell>
          <cell r="K122" t="str">
            <v xml:space="preserve"> </v>
          </cell>
          <cell r="L122">
            <v>-46.9</v>
          </cell>
          <cell r="M122">
            <v>-66.899999999999991</v>
          </cell>
          <cell r="N122">
            <v>0</v>
          </cell>
          <cell r="O122">
            <v>629.6</v>
          </cell>
          <cell r="P122">
            <v>182.7</v>
          </cell>
          <cell r="Q122">
            <v>0.29018424396442183</v>
          </cell>
          <cell r="S122">
            <v>446.90000000000003</v>
          </cell>
          <cell r="T122">
            <v>882.36802599999999</v>
          </cell>
          <cell r="U122">
            <v>0.50647800785111408</v>
          </cell>
          <cell r="V122">
            <v>0.2</v>
          </cell>
          <cell r="W122">
            <v>0.50647800785111408</v>
          </cell>
        </row>
        <row r="123">
          <cell r="A123" t="str">
            <v xml:space="preserve"> 3QA</v>
          </cell>
          <cell r="B123">
            <v>3237.6000000000004</v>
          </cell>
          <cell r="C123">
            <v>767.2</v>
          </cell>
          <cell r="D123">
            <v>2470.4000000000005</v>
          </cell>
          <cell r="E123">
            <v>1493.3</v>
          </cell>
          <cell r="F123">
            <v>346.6</v>
          </cell>
          <cell r="G123">
            <v>630.50000000000057</v>
          </cell>
          <cell r="H123">
            <v>33</v>
          </cell>
          <cell r="I123">
            <v>-37.1</v>
          </cell>
          <cell r="J123">
            <v>-14.4</v>
          </cell>
          <cell r="L123">
            <v>-24.599999999999998</v>
          </cell>
          <cell r="M123">
            <v>-43.099999999999994</v>
          </cell>
          <cell r="N123">
            <v>0</v>
          </cell>
          <cell r="O123">
            <v>587.40000000000055</v>
          </cell>
          <cell r="P123">
            <v>170.4</v>
          </cell>
          <cell r="Q123">
            <v>0.2900919305413685</v>
          </cell>
          <cell r="S123">
            <v>417.00000000000057</v>
          </cell>
          <cell r="T123">
            <v>883.47145</v>
          </cell>
          <cell r="U123">
            <v>0.47200167022941214</v>
          </cell>
          <cell r="V123">
            <v>0.2</v>
          </cell>
          <cell r="W123">
            <v>0.47200167022941214</v>
          </cell>
        </row>
        <row r="124">
          <cell r="A124" t="str">
            <v xml:space="preserve"> 4Q</v>
          </cell>
          <cell r="B124">
            <v>3534.7</v>
          </cell>
          <cell r="C124">
            <v>799.1</v>
          </cell>
          <cell r="D124">
            <v>2735.6</v>
          </cell>
          <cell r="E124">
            <v>1652.5</v>
          </cell>
          <cell r="F124">
            <v>356.6</v>
          </cell>
          <cell r="G124">
            <v>726.49999999999989</v>
          </cell>
          <cell r="H124">
            <v>39</v>
          </cell>
          <cell r="I124">
            <v>-33.9</v>
          </cell>
          <cell r="J124">
            <v>-15.3</v>
          </cell>
          <cell r="L124">
            <v>-29.8</v>
          </cell>
          <cell r="M124">
            <v>-40</v>
          </cell>
          <cell r="N124">
            <v>0</v>
          </cell>
          <cell r="O124">
            <v>686.49999999999989</v>
          </cell>
          <cell r="P124">
            <v>199.1</v>
          </cell>
          <cell r="Q124">
            <v>0.29002184996358343</v>
          </cell>
          <cell r="S124">
            <v>487.39999999999986</v>
          </cell>
          <cell r="T124">
            <v>888.64216799999997</v>
          </cell>
          <cell r="U124">
            <v>0.5484772358900708</v>
          </cell>
          <cell r="V124">
            <v>0.2</v>
          </cell>
          <cell r="W124">
            <v>0.55747973463262424</v>
          </cell>
        </row>
        <row r="126">
          <cell r="A126" t="str">
            <v>Year</v>
          </cell>
          <cell r="B126">
            <v>12929</v>
          </cell>
          <cell r="C126">
            <v>3041.9</v>
          </cell>
          <cell r="D126">
            <v>9887.1</v>
          </cell>
          <cell r="E126">
            <v>5958.5</v>
          </cell>
          <cell r="F126">
            <v>1259</v>
          </cell>
          <cell r="G126">
            <v>2669.6000000000004</v>
          </cell>
          <cell r="H126">
            <v>126.5</v>
          </cell>
          <cell r="I126">
            <v>-140.30000000000001</v>
          </cell>
          <cell r="J126">
            <v>-60.7</v>
          </cell>
          <cell r="L126">
            <v>-153.80000000000001</v>
          </cell>
          <cell r="M126">
            <v>-228.3</v>
          </cell>
          <cell r="N126">
            <v>0</v>
          </cell>
          <cell r="O126">
            <v>2441.3000000000006</v>
          </cell>
          <cell r="P126">
            <v>708</v>
          </cell>
          <cell r="Q126">
            <v>0.290009421210011</v>
          </cell>
          <cell r="S126">
            <v>1733.3000000000004</v>
          </cell>
          <cell r="T126">
            <v>884.28059799999994</v>
          </cell>
          <cell r="U126">
            <v>1.9597490786939957</v>
          </cell>
          <cell r="V126">
            <v>0.8</v>
          </cell>
          <cell r="W126">
            <v>1.9687515774365494</v>
          </cell>
        </row>
        <row r="128">
          <cell r="A128" t="str">
            <v>2000E</v>
          </cell>
        </row>
        <row r="129">
          <cell r="A129" t="str">
            <v xml:space="preserve"> 1QA</v>
          </cell>
          <cell r="B129">
            <v>0.13339986693280115</v>
          </cell>
          <cell r="C129">
            <v>-2.6581605528963603E-4</v>
          </cell>
          <cell r="D129">
            <v>0.17802626908058228</v>
          </cell>
          <cell r="E129">
            <v>0.14712137880454712</v>
          </cell>
          <cell r="F129">
            <v>0.2729927007299271</v>
          </cell>
          <cell r="G129">
            <v>0.20418763187794253</v>
          </cell>
          <cell r="H129">
            <v>1.4553571428571428</v>
          </cell>
          <cell r="I129">
            <v>0.78153846153846152</v>
          </cell>
          <cell r="J129" t="str">
            <v xml:space="preserve">NM </v>
          </cell>
          <cell r="L129" t="str">
            <v xml:space="preserve">NM </v>
          </cell>
          <cell r="M129" t="str">
            <v xml:space="preserve">NM </v>
          </cell>
          <cell r="N129" t="str">
            <v xml:space="preserve">NM </v>
          </cell>
          <cell r="O129">
            <v>0.34101896615842375</v>
          </cell>
          <cell r="P129">
            <v>0.31926829268292711</v>
          </cell>
          <cell r="Q129">
            <v>0</v>
          </cell>
          <cell r="R129" t="e">
            <v>#DIV/0!</v>
          </cell>
          <cell r="S129">
            <v>0.34989005235602177</v>
          </cell>
          <cell r="T129">
            <v>1.468236315779059E-2</v>
          </cell>
          <cell r="U129">
            <v>0.33035726387815778</v>
          </cell>
          <cell r="V129">
            <v>0.25</v>
          </cell>
        </row>
        <row r="130">
          <cell r="A130" t="str">
            <v xml:space="preserve"> 2QE</v>
          </cell>
          <cell r="B130">
            <v>0.12531659631193093</v>
          </cell>
          <cell r="C130">
            <v>2.9538647676991214E-2</v>
          </cell>
          <cell r="D130">
            <v>0.15385073120494352</v>
          </cell>
          <cell r="E130">
            <v>0.13030442313000301</v>
          </cell>
          <cell r="F130">
            <v>0.22042900993612502</v>
          </cell>
          <cell r="G130">
            <v>0.17590608040200983</v>
          </cell>
          <cell r="H130">
            <v>0.55763239875389403</v>
          </cell>
          <cell r="I130">
            <v>0.63043478260869579</v>
          </cell>
          <cell r="J130" t="str">
            <v xml:space="preserve">NM </v>
          </cell>
          <cell r="L130" t="str">
            <v xml:space="preserve">NM </v>
          </cell>
          <cell r="M130" t="str">
            <v xml:space="preserve">NM </v>
          </cell>
          <cell r="N130" t="str">
            <v xml:space="preserve">NM </v>
          </cell>
          <cell r="O130">
            <v>0.25765340692503136</v>
          </cell>
          <cell r="P130">
            <v>0.23518498481116556</v>
          </cell>
          <cell r="Q130">
            <v>-1.7865353037766818E-2</v>
          </cell>
          <cell r="R130" t="e">
            <v>#DIV/0!</v>
          </cell>
          <cell r="S130">
            <v>0.26683886389572575</v>
          </cell>
          <cell r="T130">
            <v>1.4995980826712385E-2</v>
          </cell>
          <cell r="U130">
            <v>0.24812204957096262</v>
          </cell>
          <cell r="V130">
            <v>0.25</v>
          </cell>
        </row>
        <row r="131">
          <cell r="A131" t="str">
            <v xml:space="preserve"> 3QE</v>
          </cell>
          <cell r="B131">
            <v>0.14365826538176441</v>
          </cell>
          <cell r="C131">
            <v>4.2472533889468256E-2</v>
          </cell>
          <cell r="D131">
            <v>0.17508220207253888</v>
          </cell>
          <cell r="E131">
            <v>0.1505099524542961</v>
          </cell>
          <cell r="F131">
            <v>0.15375783035199087</v>
          </cell>
          <cell r="G131">
            <v>0.24500253132434491</v>
          </cell>
          <cell r="H131">
            <v>0.51515151515151514</v>
          </cell>
          <cell r="I131">
            <v>0.61725067385444743</v>
          </cell>
          <cell r="J131" t="str">
            <v xml:space="preserve">NM </v>
          </cell>
          <cell r="L131" t="str">
            <v xml:space="preserve">NM </v>
          </cell>
          <cell r="M131" t="str">
            <v xml:space="preserve">NM </v>
          </cell>
          <cell r="N131" t="str">
            <v xml:space="preserve">NM </v>
          </cell>
          <cell r="O131">
            <v>0.28783468845760884</v>
          </cell>
          <cell r="P131">
            <v>0.26522956197183101</v>
          </cell>
          <cell r="Q131">
            <v>-1.7552816901407753E-2</v>
          </cell>
          <cell r="R131" t="e">
            <v>#DIV/0!</v>
          </cell>
          <cell r="S131">
            <v>0.29707189122302013</v>
          </cell>
          <cell r="T131">
            <v>1.3728287427963837E-2</v>
          </cell>
          <cell r="U131">
            <v>0.27950645879080382</v>
          </cell>
          <cell r="V131">
            <v>0.25</v>
          </cell>
        </row>
        <row r="132">
          <cell r="A132" t="str">
            <v xml:space="preserve"> 4QE</v>
          </cell>
          <cell r="B132">
            <v>0.16783521158485137</v>
          </cell>
          <cell r="C132">
            <v>0.12203953001629131</v>
          </cell>
          <cell r="D132">
            <v>0.18121265314847035</v>
          </cell>
          <cell r="E132">
            <v>0.17349865947865983</v>
          </cell>
          <cell r="F132">
            <v>0.20599894449260914</v>
          </cell>
          <cell r="G132">
            <v>0.18659267110585831</v>
          </cell>
          <cell r="H132">
            <v>0.41025641025641035</v>
          </cell>
          <cell r="I132">
            <v>0.83185840707964598</v>
          </cell>
          <cell r="J132" t="str">
            <v xml:space="preserve">NM </v>
          </cell>
          <cell r="L132" t="str">
            <v xml:space="preserve">NM </v>
          </cell>
          <cell r="M132" t="str">
            <v xml:space="preserve">NM </v>
          </cell>
          <cell r="N132" t="str">
            <v xml:space="preserve">NM </v>
          </cell>
          <cell r="O132">
            <v>0.21742108602826815</v>
          </cell>
          <cell r="P132">
            <v>0.196340929352816</v>
          </cell>
          <cell r="Q132">
            <v>-1.7315419387242792E-2</v>
          </cell>
          <cell r="R132" t="e">
            <v>#DIV/0!</v>
          </cell>
          <cell r="S132">
            <v>0.22603220460455553</v>
          </cell>
          <cell r="T132">
            <v>7.8297342288624616E-3</v>
          </cell>
          <cell r="U132">
            <v>0.21650727594641772</v>
          </cell>
          <cell r="V132">
            <v>0.25</v>
          </cell>
        </row>
        <row r="134">
          <cell r="A134" t="str">
            <v>Year</v>
          </cell>
          <cell r="B134">
            <v>0.14341326648534114</v>
          </cell>
          <cell r="C134">
            <v>4.9728481026996008E-2</v>
          </cell>
          <cell r="D134">
            <v>0.17223665745799632</v>
          </cell>
          <cell r="E134">
            <v>0.14000000000000001</v>
          </cell>
          <cell r="F134">
            <v>0.2094269917442928</v>
          </cell>
          <cell r="G134">
            <v>0.20166026991249852</v>
          </cell>
          <cell r="H134">
            <v>0.66007905138339917</v>
          </cell>
          <cell r="I134" t="str">
            <v xml:space="preserve">NM </v>
          </cell>
          <cell r="J134" t="str">
            <v xml:space="preserve">NM </v>
          </cell>
          <cell r="L134" t="str">
            <v xml:space="preserve">NM </v>
          </cell>
          <cell r="M134" t="str">
            <v xml:space="preserve">NM </v>
          </cell>
          <cell r="N134" t="str">
            <v xml:space="preserve">NM </v>
          </cell>
          <cell r="O134">
            <v>0.2719666802762486</v>
          </cell>
          <cell r="P134">
            <v>0.24999561175020601</v>
          </cell>
          <cell r="Q134">
            <v>-1.7273305084745672E-2</v>
          </cell>
          <cell r="S134">
            <v>0.2809411893147522</v>
          </cell>
          <cell r="T134">
            <v>0</v>
          </cell>
          <cell r="U134">
            <v>0.2649937331431198</v>
          </cell>
          <cell r="V134">
            <v>0.25</v>
          </cell>
          <cell r="W134">
            <v>0.25920930375016038</v>
          </cell>
        </row>
        <row r="136">
          <cell r="A136" t="str">
            <v>2000E</v>
          </cell>
        </row>
        <row r="137">
          <cell r="A137" t="str">
            <v xml:space="preserve"> 1QA</v>
          </cell>
          <cell r="B137">
            <v>3407</v>
          </cell>
          <cell r="C137">
            <v>752.2</v>
          </cell>
          <cell r="D137">
            <v>2654.8</v>
          </cell>
          <cell r="E137">
            <v>1564.1</v>
          </cell>
          <cell r="F137">
            <v>348.8</v>
          </cell>
          <cell r="G137">
            <v>741.90000000000032</v>
          </cell>
          <cell r="H137">
            <v>55</v>
          </cell>
          <cell r="I137">
            <v>-57.9</v>
          </cell>
          <cell r="J137">
            <v>-14.9</v>
          </cell>
          <cell r="L137">
            <v>-2.9000000000000021</v>
          </cell>
          <cell r="M137">
            <v>-20.7</v>
          </cell>
          <cell r="N137">
            <v>0</v>
          </cell>
          <cell r="O137">
            <v>721.20000000000027</v>
          </cell>
          <cell r="P137">
            <v>205.54200000000006</v>
          </cell>
          <cell r="Q137">
            <v>0.28499999999999998</v>
          </cell>
          <cell r="S137">
            <v>515.65800000000024</v>
          </cell>
          <cell r="T137">
            <v>895.6</v>
          </cell>
          <cell r="U137">
            <v>0.57576820008932583</v>
          </cell>
          <cell r="V137">
            <v>0.25</v>
          </cell>
        </row>
        <row r="138">
          <cell r="A138" t="str">
            <v xml:space="preserve"> 2QE</v>
          </cell>
          <cell r="B138">
            <v>3545.5350000000003</v>
          </cell>
          <cell r="C138">
            <v>744.56235000000004</v>
          </cell>
          <cell r="D138">
            <v>2800.9726500000002</v>
          </cell>
          <cell r="E138">
            <v>1638.0371700000003</v>
          </cell>
          <cell r="F138">
            <v>343.91689500000007</v>
          </cell>
          <cell r="G138">
            <v>819.0185849999998</v>
          </cell>
          <cell r="H138">
            <v>50</v>
          </cell>
          <cell r="I138">
            <v>-60</v>
          </cell>
          <cell r="J138">
            <v>-14.2</v>
          </cell>
          <cell r="L138">
            <v>-3</v>
          </cell>
          <cell r="M138">
            <v>-27.2</v>
          </cell>
          <cell r="N138">
            <v>0</v>
          </cell>
          <cell r="O138">
            <v>791.81858499999976</v>
          </cell>
          <cell r="P138">
            <v>225.66829672499992</v>
          </cell>
          <cell r="Q138">
            <v>0.28499999999999998</v>
          </cell>
          <cell r="S138">
            <v>566.15028827499987</v>
          </cell>
          <cell r="T138">
            <v>895.6</v>
          </cell>
          <cell r="U138">
            <v>0.6321463692217506</v>
          </cell>
          <cell r="V138">
            <v>0.25</v>
          </cell>
        </row>
        <row r="139">
          <cell r="A139" t="str">
            <v xml:space="preserve"> 3QE</v>
          </cell>
          <cell r="B139">
            <v>3702.7080000000005</v>
          </cell>
          <cell r="C139">
            <v>799.78492800000015</v>
          </cell>
          <cell r="D139">
            <v>2902.9230720000005</v>
          </cell>
          <cell r="E139">
            <v>1718.0565120000003</v>
          </cell>
          <cell r="F139">
            <v>399.89246400000007</v>
          </cell>
          <cell r="G139">
            <v>784.97409600000015</v>
          </cell>
          <cell r="H139">
            <v>50</v>
          </cell>
          <cell r="I139">
            <v>-60</v>
          </cell>
          <cell r="J139">
            <v>-15.5</v>
          </cell>
          <cell r="L139">
            <v>-3</v>
          </cell>
          <cell r="M139">
            <v>-28.5</v>
          </cell>
          <cell r="N139">
            <v>0</v>
          </cell>
          <cell r="O139">
            <v>756.47409600000015</v>
          </cell>
          <cell r="P139">
            <v>215.59511736000002</v>
          </cell>
          <cell r="Q139">
            <v>0.28499999999999998</v>
          </cell>
          <cell r="S139">
            <v>540.87897864000013</v>
          </cell>
          <cell r="T139">
            <v>895.6</v>
          </cell>
          <cell r="U139">
            <v>0.60392918561857989</v>
          </cell>
          <cell r="V139">
            <v>0.25</v>
          </cell>
        </row>
        <row r="140">
          <cell r="A140" t="str">
            <v xml:space="preserve"> 4QE</v>
          </cell>
          <cell r="B140">
            <v>4127.9471223889741</v>
          </cell>
          <cell r="C140">
            <v>896.62178843601839</v>
          </cell>
          <cell r="D140">
            <v>3231.3253339529556</v>
          </cell>
          <cell r="E140">
            <v>1939.2065347884852</v>
          </cell>
          <cell r="F140">
            <v>430.05922360606445</v>
          </cell>
          <cell r="G140">
            <v>862.05957555840587</v>
          </cell>
          <cell r="H140">
            <v>55</v>
          </cell>
          <cell r="I140">
            <v>-62.099999999999994</v>
          </cell>
          <cell r="J140">
            <v>-16.100000000000005</v>
          </cell>
          <cell r="K140">
            <v>0</v>
          </cell>
          <cell r="L140">
            <v>-3.0999999999999979</v>
          </cell>
          <cell r="M140">
            <v>-26.299999999999997</v>
          </cell>
          <cell r="N140">
            <v>0</v>
          </cell>
          <cell r="O140">
            <v>835.75957555840591</v>
          </cell>
          <cell r="P140">
            <v>238.19147903414566</v>
          </cell>
          <cell r="Q140">
            <v>0.28499999999999998</v>
          </cell>
          <cell r="S140">
            <v>597.56809652426023</v>
          </cell>
          <cell r="T140">
            <v>895.6</v>
          </cell>
          <cell r="U140">
            <v>0.66722654815125082</v>
          </cell>
          <cell r="V140">
            <v>0.25</v>
          </cell>
        </row>
        <row r="142">
          <cell r="A142" t="str">
            <v>Year</v>
          </cell>
          <cell r="B142">
            <v>14783.190122388976</v>
          </cell>
          <cell r="C142">
            <v>3193.169066436019</v>
          </cell>
          <cell r="D142">
            <v>11590.021055952957</v>
          </cell>
          <cell r="E142">
            <v>6859.4002167884855</v>
          </cell>
          <cell r="F142">
            <v>1522.6685826060645</v>
          </cell>
          <cell r="G142">
            <v>3207.9522565584066</v>
          </cell>
          <cell r="H142">
            <v>210</v>
          </cell>
          <cell r="I142">
            <v>-240</v>
          </cell>
          <cell r="J142">
            <v>-60.7</v>
          </cell>
          <cell r="L142">
            <v>-12</v>
          </cell>
          <cell r="M142">
            <v>-102.7</v>
          </cell>
          <cell r="N142">
            <v>0</v>
          </cell>
          <cell r="O142">
            <v>3105.2522565584068</v>
          </cell>
          <cell r="P142">
            <v>884.99689311914585</v>
          </cell>
          <cell r="Q142">
            <v>0.28499999999999998</v>
          </cell>
          <cell r="S142">
            <v>2220.2553634392607</v>
          </cell>
          <cell r="T142">
            <v>895.6</v>
          </cell>
          <cell r="U142">
            <v>2.4790703030809071</v>
          </cell>
          <cell r="V142">
            <v>1</v>
          </cell>
          <cell r="W142">
            <v>2.4790703030809071</v>
          </cell>
        </row>
        <row r="145">
          <cell r="A145" t="str">
            <v>2001E/00E</v>
          </cell>
          <cell r="B145">
            <v>0.12828424913276026</v>
          </cell>
          <cell r="C145">
            <v>4.9931176276318601E-2</v>
          </cell>
          <cell r="D145">
            <v>0.14987132022586147</v>
          </cell>
          <cell r="E145">
            <v>0.10396777824627823</v>
          </cell>
          <cell r="F145">
            <v>8.8849071493168452E-2</v>
          </cell>
          <cell r="G145">
            <v>0.27698899348850703</v>
          </cell>
          <cell r="H145">
            <v>0.33333333333333326</v>
          </cell>
          <cell r="I145">
            <v>-2.083333333333337E-2</v>
          </cell>
          <cell r="J145" t="str">
            <v xml:space="preserve">NM </v>
          </cell>
          <cell r="L145">
            <v>-0.83333333333333337</v>
          </cell>
          <cell r="M145">
            <v>-0.82765335929892891</v>
          </cell>
          <cell r="N145" t="str">
            <v xml:space="preserve">NM </v>
          </cell>
          <cell r="O145">
            <v>0.31352282721865432</v>
          </cell>
          <cell r="P145">
            <v>0.31352282721865454</v>
          </cell>
          <cell r="Q145">
            <v>0</v>
          </cell>
          <cell r="S145">
            <v>0.31352282721865454</v>
          </cell>
          <cell r="T145">
            <v>0</v>
          </cell>
          <cell r="U145">
            <v>0.31352282721865476</v>
          </cell>
          <cell r="V145">
            <v>0.25</v>
          </cell>
          <cell r="W145">
            <v>0.31352282721865476</v>
          </cell>
        </row>
        <row r="146">
          <cell r="A146" t="str">
            <v>2002E/01E</v>
          </cell>
          <cell r="B146">
            <v>0.11639138913769598</v>
          </cell>
          <cell r="C146">
            <v>8.8620459059643775E-2</v>
          </cell>
          <cell r="D146">
            <v>0.1233775680434388</v>
          </cell>
          <cell r="E146">
            <v>0.10655534165630653</v>
          </cell>
          <cell r="F146">
            <v>8.9436265053888464E-2</v>
          </cell>
          <cell r="G146">
            <v>0.16821085915467382</v>
          </cell>
          <cell r="H146">
            <v>0.28571428571428581</v>
          </cell>
          <cell r="I146">
            <v>0</v>
          </cell>
          <cell r="J146" t="str">
            <v xml:space="preserve">NM </v>
          </cell>
          <cell r="L146">
            <v>-5</v>
          </cell>
          <cell r="M146">
            <v>-5.0847457627118633</v>
          </cell>
          <cell r="N146" t="str">
            <v xml:space="preserve">NM </v>
          </cell>
          <cell r="O146">
            <v>0.19100601523298333</v>
          </cell>
          <cell r="P146">
            <v>0.17011117286047495</v>
          </cell>
          <cell r="Q146">
            <v>-1.754385964912264E-2</v>
          </cell>
          <cell r="S146">
            <v>0.19933472862622081</v>
          </cell>
          <cell r="T146">
            <v>0</v>
          </cell>
          <cell r="U146">
            <v>0.19933472862622059</v>
          </cell>
          <cell r="V146">
            <v>0.25</v>
          </cell>
          <cell r="W146">
            <v>0.19933472862622059</v>
          </cell>
        </row>
        <row r="147">
          <cell r="A147" t="str">
            <v>2003E/02E</v>
          </cell>
          <cell r="B147">
            <v>4.1580886092527747E-2</v>
          </cell>
          <cell r="C147">
            <v>6.2837638869926327E-2</v>
          </cell>
          <cell r="D147">
            <v>3.6398891634356056E-2</v>
          </cell>
          <cell r="E147">
            <v>5.7783255431745006E-2</v>
          </cell>
          <cell r="F147">
            <v>2.010499153391887E-2</v>
          </cell>
          <cell r="G147">
            <v>5.105290859715339E-3</v>
          </cell>
          <cell r="H147">
            <v>0.33333333333333326</v>
          </cell>
          <cell r="I147">
            <v>0</v>
          </cell>
          <cell r="J147" t="str">
            <v xml:space="preserve">NM </v>
          </cell>
          <cell r="L147">
            <v>1.25</v>
          </cell>
          <cell r="M147">
            <v>1.7980636237897651</v>
          </cell>
          <cell r="N147" t="str">
            <v xml:space="preserve">NM </v>
          </cell>
          <cell r="O147">
            <v>3.1789849787038138E-2</v>
          </cell>
          <cell r="P147">
            <v>2.0734958539319726E-2</v>
          </cell>
          <cell r="Q147">
            <v>-1.0714285714285676E-2</v>
          </cell>
          <cell r="S147">
            <v>3.6088974161150755E-2</v>
          </cell>
          <cell r="T147">
            <v>0</v>
          </cell>
          <cell r="U147">
            <v>3.6088974161150755E-2</v>
          </cell>
          <cell r="V147">
            <v>0.25</v>
          </cell>
          <cell r="W147">
            <v>3.6088974161150755E-2</v>
          </cell>
        </row>
        <row r="148">
          <cell r="A148" t="str">
            <v>2004E/03E</v>
          </cell>
          <cell r="B148">
            <v>5.1808359840511242E-2</v>
          </cell>
          <cell r="C148">
            <v>5.9171018359394978E-2</v>
          </cell>
          <cell r="D148">
            <v>4.9967695210790364E-2</v>
          </cell>
          <cell r="E148">
            <v>5.5030529870657041E-2</v>
          </cell>
          <cell r="F148">
            <v>4.0736692894821624E-2</v>
          </cell>
          <cell r="G148">
            <v>4.4174266906185533E-2</v>
          </cell>
          <cell r="H148">
            <v>0.29166666666666674</v>
          </cell>
          <cell r="I148">
            <v>0</v>
          </cell>
          <cell r="J148" t="str">
            <v xml:space="preserve">NM </v>
          </cell>
          <cell r="L148">
            <v>0.55555555555555558</v>
          </cell>
          <cell r="M148">
            <v>0.74147305981216016</v>
          </cell>
          <cell r="N148" t="str">
            <v xml:space="preserve">NM </v>
          </cell>
          <cell r="O148">
            <v>7.2317570743227977E-2</v>
          </cell>
          <cell r="P148">
            <v>5.6832840479787761E-2</v>
          </cell>
          <cell r="Q148">
            <v>-1.4440433212996373E-2</v>
          </cell>
          <cell r="S148">
            <v>7.8250171411240244E-2</v>
          </cell>
          <cell r="T148">
            <v>0</v>
          </cell>
          <cell r="U148">
            <v>7.8250171411240244E-2</v>
          </cell>
          <cell r="V148">
            <v>0.25</v>
          </cell>
          <cell r="W148">
            <v>7.8250171411240244E-2</v>
          </cell>
        </row>
        <row r="149">
          <cell r="A149" t="str">
            <v>2005E/04E</v>
          </cell>
          <cell r="B149">
            <v>5.4959935589752984E-2</v>
          </cell>
          <cell r="C149">
            <v>4.7626549741561996E-2</v>
          </cell>
          <cell r="D149">
            <v>5.680935195567538E-2</v>
          </cell>
          <cell r="E149">
            <v>5.4039377181734238E-2</v>
          </cell>
          <cell r="F149">
            <v>2.7219026421072545E-2</v>
          </cell>
          <cell r="G149">
            <v>7.3264457709644626E-2</v>
          </cell>
          <cell r="H149">
            <v>0.2661290322580645</v>
          </cell>
          <cell r="I149">
            <v>0</v>
          </cell>
          <cell r="J149" t="str">
            <v xml:space="preserve">NM </v>
          </cell>
          <cell r="L149">
            <v>0.35714285714285721</v>
          </cell>
          <cell r="M149">
            <v>0.49673573658813486</v>
          </cell>
          <cell r="N149" t="str">
            <v xml:space="preserve">NM </v>
          </cell>
          <cell r="O149">
            <v>0.10102151773506796</v>
          </cell>
          <cell r="P149">
            <v>9.2955426030049138E-2</v>
          </cell>
          <cell r="Q149">
            <v>-7.3260073260073E-3</v>
          </cell>
          <cell r="S149">
            <v>0.10405046276322483</v>
          </cell>
          <cell r="T149">
            <v>0</v>
          </cell>
          <cell r="U149">
            <v>0.10405046276322505</v>
          </cell>
          <cell r="V149">
            <v>0.25</v>
          </cell>
          <cell r="W149">
            <v>0.10405046276322505</v>
          </cell>
        </row>
        <row r="152">
          <cell r="A152" t="str">
            <v>2001E</v>
          </cell>
          <cell r="B152">
            <v>16679.640567026483</v>
          </cell>
          <cell r="C152">
            <v>3352.6077539723233</v>
          </cell>
          <cell r="D152">
            <v>13327.03281305416</v>
          </cell>
          <cell r="E152">
            <v>7572.5568174300233</v>
          </cell>
          <cell r="F152">
            <v>1657.9562723624324</v>
          </cell>
          <cell r="G152">
            <v>4096.5197232617047</v>
          </cell>
          <cell r="H152">
            <v>280</v>
          </cell>
          <cell r="I152">
            <v>-235</v>
          </cell>
          <cell r="J152">
            <v>-60.7</v>
          </cell>
          <cell r="L152">
            <v>-2</v>
          </cell>
          <cell r="M152">
            <v>-17.700000000000003</v>
          </cell>
          <cell r="N152">
            <v>0</v>
          </cell>
          <cell r="O152">
            <v>4078.8197232617049</v>
          </cell>
          <cell r="P152">
            <v>1162.4636211295858</v>
          </cell>
          <cell r="Q152">
            <v>0.28499999999999998</v>
          </cell>
          <cell r="S152">
            <v>2916.3561021321193</v>
          </cell>
          <cell r="T152">
            <v>895.6</v>
          </cell>
          <cell r="U152">
            <v>3.2563154333766406</v>
          </cell>
          <cell r="V152">
            <v>1.25</v>
          </cell>
          <cell r="W152">
            <v>3.2563154333766406</v>
          </cell>
        </row>
        <row r="153">
          <cell r="A153" t="str">
            <v>2002E</v>
          </cell>
          <cell r="B153">
            <v>18621.007102940162</v>
          </cell>
          <cell r="C153">
            <v>3649.7173921762719</v>
          </cell>
          <cell r="D153">
            <v>14971.289710763891</v>
          </cell>
          <cell r="E153">
            <v>8379.4531963230729</v>
          </cell>
          <cell r="F153">
            <v>1806.2376889851957</v>
          </cell>
          <cell r="G153">
            <v>4785.5988254556223</v>
          </cell>
          <cell r="H153">
            <v>360</v>
          </cell>
          <cell r="I153">
            <v>-235</v>
          </cell>
          <cell r="J153">
            <v>-60.7</v>
          </cell>
          <cell r="L153">
            <v>8</v>
          </cell>
          <cell r="M153">
            <v>72.3</v>
          </cell>
          <cell r="N153">
            <v>0</v>
          </cell>
          <cell r="O153">
            <v>4857.8988254556225</v>
          </cell>
          <cell r="P153">
            <v>1360.2116711275744</v>
          </cell>
          <cell r="Q153">
            <v>0.28000000000000003</v>
          </cell>
          <cell r="S153">
            <v>3497.6871543280481</v>
          </cell>
          <cell r="T153">
            <v>895.6</v>
          </cell>
          <cell r="U153">
            <v>3.9054121866101474</v>
          </cell>
          <cell r="V153">
            <v>1.5625</v>
          </cell>
          <cell r="W153">
            <v>3.9054121866101474</v>
          </cell>
        </row>
        <row r="154">
          <cell r="A154" t="str">
            <v>2003E</v>
          </cell>
          <cell r="B154">
            <v>19395.285078215667</v>
          </cell>
          <cell r="C154">
            <v>3879.0570156431336</v>
          </cell>
          <cell r="D154">
            <v>15516.228062572534</v>
          </cell>
          <cell r="E154">
            <v>8863.6452807445603</v>
          </cell>
          <cell r="F154">
            <v>1842.5520824304883</v>
          </cell>
          <cell r="G154">
            <v>4810.0306993974855</v>
          </cell>
          <cell r="H154">
            <v>480</v>
          </cell>
          <cell r="I154">
            <v>-235</v>
          </cell>
          <cell r="J154">
            <v>-60.7</v>
          </cell>
          <cell r="L154">
            <v>18</v>
          </cell>
          <cell r="M154">
            <v>202.3</v>
          </cell>
          <cell r="N154">
            <v>0</v>
          </cell>
          <cell r="O154">
            <v>5012.3306993974857</v>
          </cell>
          <cell r="P154">
            <v>1388.4156037331036</v>
          </cell>
          <cell r="Q154">
            <v>0.27700000000000002</v>
          </cell>
          <cell r="S154">
            <v>3623.9150956643821</v>
          </cell>
          <cell r="T154">
            <v>895.6</v>
          </cell>
          <cell r="U154">
            <v>4.0463545061013644</v>
          </cell>
          <cell r="V154">
            <v>1.953125</v>
          </cell>
          <cell r="W154">
            <v>4.0463545061013644</v>
          </cell>
        </row>
        <row r="155">
          <cell r="A155" t="str">
            <v>2004E</v>
          </cell>
          <cell r="B155">
            <v>20400.122986757164</v>
          </cell>
          <cell r="C155">
            <v>4108.584769532893</v>
          </cell>
          <cell r="D155">
            <v>16291.538217224272</v>
          </cell>
          <cell r="E155">
            <v>9351.4163771294825</v>
          </cell>
          <cell r="F155">
            <v>1917.6115607551733</v>
          </cell>
          <cell r="G155">
            <v>5022.5102793396163</v>
          </cell>
          <cell r="H155">
            <v>620</v>
          </cell>
          <cell r="I155">
            <v>-235</v>
          </cell>
          <cell r="J155">
            <v>-60.7</v>
          </cell>
          <cell r="L155">
            <v>28</v>
          </cell>
          <cell r="M155">
            <v>352.3</v>
          </cell>
          <cell r="N155">
            <v>0</v>
          </cell>
          <cell r="O155">
            <v>5374.8102793396165</v>
          </cell>
          <cell r="P155">
            <v>1467.3232062597153</v>
          </cell>
          <cell r="Q155">
            <v>0.27300000000000002</v>
          </cell>
          <cell r="S155">
            <v>3907.4870730799012</v>
          </cell>
          <cell r="T155">
            <v>895.6</v>
          </cell>
          <cell r="U155">
            <v>4.3629824397944406</v>
          </cell>
          <cell r="V155">
            <v>2.44140625</v>
          </cell>
          <cell r="W155">
            <v>4.3629824397944406</v>
          </cell>
        </row>
        <row r="156">
          <cell r="A156" t="str">
            <v>2005E</v>
          </cell>
          <cell r="B156">
            <v>21521.312432132378</v>
          </cell>
          <cell r="C156">
            <v>4304.2624864264753</v>
          </cell>
          <cell r="D156">
            <v>17217.049945705901</v>
          </cell>
          <cell r="E156">
            <v>9856.7610939166298</v>
          </cell>
          <cell r="F156">
            <v>1969.8070804927227</v>
          </cell>
          <cell r="G156">
            <v>5390.4817712965487</v>
          </cell>
          <cell r="H156">
            <v>785</v>
          </cell>
          <cell r="I156">
            <v>-235</v>
          </cell>
          <cell r="J156">
            <v>-60.7</v>
          </cell>
          <cell r="L156">
            <v>38</v>
          </cell>
          <cell r="M156">
            <v>527.29999999999995</v>
          </cell>
          <cell r="N156">
            <v>0</v>
          </cell>
          <cell r="O156">
            <v>5917.7817712965489</v>
          </cell>
          <cell r="P156">
            <v>1603.7188600213649</v>
          </cell>
          <cell r="Q156">
            <v>0.27100000000000002</v>
          </cell>
          <cell r="S156">
            <v>4314.062911275184</v>
          </cell>
          <cell r="T156">
            <v>895.6</v>
          </cell>
          <cell r="U156">
            <v>4.8169527816828763</v>
          </cell>
          <cell r="V156">
            <v>3.0517578125</v>
          </cell>
          <cell r="W156">
            <v>4.8169527816828763</v>
          </cell>
        </row>
        <row r="158">
          <cell r="A158" t="str">
            <v xml:space="preserve">(a) First half 1998 and 1999 are fully restated for Agouron pooling-of-interest transaction; Costs are not restated for second half 1998. </v>
          </cell>
        </row>
        <row r="160">
          <cell r="A160" t="str">
            <v>E = Morgan Stanley Dean Witter Research Estimates             NM = Not Meaningful             A = Actual     R = Restated</v>
          </cell>
        </row>
      </sheetData>
      <sheetData sheetId="4" refreshError="1">
        <row r="1">
          <cell r="A1" t="str">
            <v>Table 4</v>
          </cell>
        </row>
        <row r="2">
          <cell r="A2" t="str">
            <v>Warner Lambert</v>
          </cell>
        </row>
        <row r="3">
          <cell r="A3" t="str">
            <v>Quarterly Margin Analysis 1998-2005E</v>
          </cell>
        </row>
        <row r="5">
          <cell r="H5" t="str">
            <v>Non-Operating Items</v>
          </cell>
        </row>
        <row r="6">
          <cell r="D6" t="str">
            <v>Gross</v>
          </cell>
          <cell r="E6" t="str">
            <v/>
          </cell>
          <cell r="F6" t="str">
            <v/>
          </cell>
          <cell r="G6" t="str">
            <v xml:space="preserve">  Oper.</v>
          </cell>
          <cell r="H6" t="str">
            <v>Interest</v>
          </cell>
          <cell r="I6" t="str">
            <v>Interest</v>
          </cell>
          <cell r="J6" t="str">
            <v>Intang.</v>
          </cell>
          <cell r="K6" t="str">
            <v>Other</v>
          </cell>
          <cell r="M6" t="str">
            <v xml:space="preserve">  Pretax</v>
          </cell>
          <cell r="N6" t="str">
            <v xml:space="preserve">Net  </v>
          </cell>
        </row>
        <row r="7">
          <cell r="B7" t="str">
            <v>Sales</v>
          </cell>
          <cell r="C7" t="str">
            <v xml:space="preserve"> COGS</v>
          </cell>
          <cell r="D7" t="str">
            <v>Profit</v>
          </cell>
          <cell r="E7" t="str">
            <v>SG&amp;A</v>
          </cell>
          <cell r="F7" t="str">
            <v>R&amp;D</v>
          </cell>
          <cell r="G7" t="str">
            <v>Income</v>
          </cell>
          <cell r="H7" t="str">
            <v>Income</v>
          </cell>
          <cell r="I7" t="str">
            <v>Expense</v>
          </cell>
          <cell r="J7" t="str">
            <v>Amort.</v>
          </cell>
          <cell r="K7" t="str">
            <v xml:space="preserve">Inc </v>
          </cell>
          <cell r="L7" t="str">
            <v>Total</v>
          </cell>
          <cell r="M7" t="str">
            <v>Income</v>
          </cell>
          <cell r="N7" t="str">
            <v>Income</v>
          </cell>
        </row>
        <row r="9">
          <cell r="A9">
            <v>1993</v>
          </cell>
          <cell r="B9">
            <v>1</v>
          </cell>
          <cell r="C9">
            <v>0.33106650327079412</v>
          </cell>
          <cell r="D9">
            <v>0.66893349672920588</v>
          </cell>
          <cell r="E9">
            <v>0.44809016690543174</v>
          </cell>
          <cell r="F9">
            <v>8.024233218841155E-2</v>
          </cell>
          <cell r="G9">
            <v>0.1406009976353626</v>
          </cell>
          <cell r="H9">
            <v>6.8522705697568057E-3</v>
          </cell>
          <cell r="I9">
            <v>-1.1081001777793122E-2</v>
          </cell>
          <cell r="J9">
            <v>-1.9676545212903673E-3</v>
          </cell>
          <cell r="K9">
            <v>1.1132782159932348E-2</v>
          </cell>
          <cell r="L9">
            <v>4.936396430605664E-3</v>
          </cell>
          <cell r="M9">
            <v>0.14562369470286698</v>
          </cell>
          <cell r="N9">
            <v>0.11139686210884242</v>
          </cell>
        </row>
        <row r="11">
          <cell r="A11">
            <v>1994</v>
          </cell>
        </row>
        <row r="12">
          <cell r="A12" t="str">
            <v xml:space="preserve"> 1Q</v>
          </cell>
          <cell r="B12">
            <v>1</v>
          </cell>
          <cell r="C12">
            <v>0.32520987578883764</v>
          </cell>
          <cell r="D12">
            <v>0.67479012421116236</v>
          </cell>
          <cell r="E12">
            <v>0.41577980779349522</v>
          </cell>
          <cell r="F12">
            <v>6.6467738705067239E-2</v>
          </cell>
          <cell r="G12">
            <v>0.19254257771259992</v>
          </cell>
          <cell r="H12">
            <v>6.5177762162272257E-3</v>
          </cell>
          <cell r="I12">
            <v>-1.2492404414435516E-2</v>
          </cell>
          <cell r="J12">
            <v>-2.104698569823375E-3</v>
          </cell>
          <cell r="K12">
            <v>1.2899765427949708E-3</v>
          </cell>
          <cell r="L12">
            <v>-6.7893502252366934E-3</v>
          </cell>
          <cell r="M12">
            <v>0.17229945108103423</v>
          </cell>
          <cell r="N12">
            <v>0.1292549706530336</v>
          </cell>
        </row>
        <row r="13">
          <cell r="A13" t="str">
            <v xml:space="preserve"> 2Q</v>
          </cell>
          <cell r="B13">
            <v>1</v>
          </cell>
          <cell r="C13">
            <v>0.32811429948273518</v>
          </cell>
          <cell r="D13">
            <v>0.67188570051726482</v>
          </cell>
          <cell r="E13">
            <v>0.42326937906961914</v>
          </cell>
          <cell r="F13">
            <v>6.4746685839416618E-2</v>
          </cell>
          <cell r="G13">
            <v>0.18386963560822905</v>
          </cell>
          <cell r="H13">
            <v>9.3415616385227971E-3</v>
          </cell>
          <cell r="I13">
            <v>-1.5333045999782245E-2</v>
          </cell>
          <cell r="J13">
            <v>-1.9971614537531495E-3</v>
          </cell>
          <cell r="K13">
            <v>7.0867019326724639E-4</v>
          </cell>
          <cell r="L13">
            <v>-7.2799756217453524E-3</v>
          </cell>
          <cell r="M13">
            <v>0.16460669126396485</v>
          </cell>
          <cell r="N13">
            <v>0.12672504820567931</v>
          </cell>
        </row>
        <row r="14">
          <cell r="A14" t="str">
            <v xml:space="preserve"> 3Q</v>
          </cell>
          <cell r="B14">
            <v>1</v>
          </cell>
          <cell r="C14">
            <v>0.34075403949730698</v>
          </cell>
          <cell r="D14">
            <v>0.65924596050269302</v>
          </cell>
          <cell r="E14">
            <v>0.41956912028725313</v>
          </cell>
          <cell r="F14">
            <v>7.4326750448833037E-2</v>
          </cell>
          <cell r="G14">
            <v>0.16535008976660687</v>
          </cell>
          <cell r="H14">
            <v>8.7372830640335131E-3</v>
          </cell>
          <cell r="I14">
            <v>-1.5559545182525433E-2</v>
          </cell>
          <cell r="J14">
            <v>-1.8551765409934172E-3</v>
          </cell>
          <cell r="K14">
            <v>-2.6331538001196889E-3</v>
          </cell>
          <cell r="L14">
            <v>-1.1310592459605025E-2</v>
          </cell>
          <cell r="M14">
            <v>0.13327348892878513</v>
          </cell>
          <cell r="N14">
            <v>0.10125673249551163</v>
          </cell>
        </row>
        <row r="15">
          <cell r="A15" t="str">
            <v xml:space="preserve"> 4Q</v>
          </cell>
          <cell r="B15">
            <v>1</v>
          </cell>
          <cell r="C15">
            <v>0.34718428546521762</v>
          </cell>
          <cell r="D15">
            <v>0.65281571453478238</v>
          </cell>
          <cell r="E15">
            <v>0.44452838960888014</v>
          </cell>
          <cell r="F15">
            <v>7.7526588016504916E-2</v>
          </cell>
          <cell r="G15">
            <v>0.13076073690939732</v>
          </cell>
          <cell r="H15">
            <v>6.3927471377927588E-3</v>
          </cell>
          <cell r="I15">
            <v>-1.4819550183065031E-2</v>
          </cell>
          <cell r="J15">
            <v>-1.8597082582669845E-3</v>
          </cell>
          <cell r="K15">
            <v>-4.1262276980298714E-3</v>
          </cell>
          <cell r="L15">
            <v>-1.4412739001569129E-2</v>
          </cell>
          <cell r="M15">
            <v>0.10524786424129719</v>
          </cell>
          <cell r="N15">
            <v>8.0025570988551217E-2</v>
          </cell>
        </row>
        <row r="17">
          <cell r="A17">
            <v>1994</v>
          </cell>
          <cell r="B17">
            <v>1</v>
          </cell>
          <cell r="C17">
            <v>0.33585286618029742</v>
          </cell>
          <cell r="D17">
            <v>0.66414713381970258</v>
          </cell>
          <cell r="E17">
            <v>0.42628737884533691</v>
          </cell>
          <cell r="F17">
            <v>7.1063480570839221E-2</v>
          </cell>
          <cell r="G17">
            <v>0.16679627440352646</v>
          </cell>
          <cell r="H17">
            <v>7.74529601835682E-3</v>
          </cell>
          <cell r="I17">
            <v>-1.4602298529578148E-2</v>
          </cell>
          <cell r="J17">
            <v>-1.9480120770515139E-3</v>
          </cell>
          <cell r="K17">
            <v>-1.3246482123950301E-3</v>
          </cell>
          <cell r="L17">
            <v>-1.0129662800667872E-2</v>
          </cell>
          <cell r="M17">
            <v>0.14229558106706802</v>
          </cell>
          <cell r="N17">
            <v>0.10815082538050909</v>
          </cell>
        </row>
        <row r="19">
          <cell r="A19" t="str">
            <v>1995</v>
          </cell>
        </row>
        <row r="20">
          <cell r="A20" t="str">
            <v xml:space="preserve"> 1Q </v>
          </cell>
          <cell r="B20">
            <v>1</v>
          </cell>
          <cell r="C20">
            <v>0.3317337654244048</v>
          </cell>
          <cell r="D20">
            <v>0.6682662345755952</v>
          </cell>
          <cell r="E20">
            <v>0.39131247662968965</v>
          </cell>
          <cell r="F20">
            <v>7.1232705970335292E-2</v>
          </cell>
          <cell r="G20">
            <v>0.20572105197557025</v>
          </cell>
          <cell r="H20">
            <v>7.7901034525738504E-3</v>
          </cell>
          <cell r="I20">
            <v>-1.8197681665212514E-2</v>
          </cell>
          <cell r="J20">
            <v>-2.1812289667206782E-3</v>
          </cell>
          <cell r="K20">
            <v>-6.2320827620590785E-4</v>
          </cell>
          <cell r="L20">
            <v>-1.3212015455565251E-2</v>
          </cell>
          <cell r="M20">
            <v>0.17362582575096597</v>
          </cell>
          <cell r="N20">
            <v>0.12551414682786988</v>
          </cell>
        </row>
        <row r="21">
          <cell r="A21" t="str">
            <v xml:space="preserve"> 2Q</v>
          </cell>
          <cell r="B21">
            <v>1</v>
          </cell>
          <cell r="C21">
            <v>0.33985330073349634</v>
          </cell>
          <cell r="D21">
            <v>0.66014669926650371</v>
          </cell>
          <cell r="E21">
            <v>0.41575905756834852</v>
          </cell>
          <cell r="F21">
            <v>6.6403645254501001E-2</v>
          </cell>
          <cell r="G21">
            <v>0.1779839964436542</v>
          </cell>
          <cell r="H21">
            <v>7.0015559013114027E-3</v>
          </cell>
          <cell r="I21">
            <v>-1.8337408312958436E-2</v>
          </cell>
          <cell r="J21">
            <v>-1.9448766392531674E-3</v>
          </cell>
          <cell r="K21">
            <v>5.6679262058235173E-3</v>
          </cell>
          <cell r="L21">
            <v>-7.6128028450766824E-3</v>
          </cell>
          <cell r="M21">
            <v>0.1544787730606802</v>
          </cell>
          <cell r="N21">
            <v>0.11169148699711051</v>
          </cell>
        </row>
        <row r="22">
          <cell r="A22" t="str">
            <v xml:space="preserve"> 3Q</v>
          </cell>
          <cell r="B22">
            <v>1</v>
          </cell>
          <cell r="C22">
            <v>0.35034071070563721</v>
          </cell>
          <cell r="D22">
            <v>0.64965928929436279</v>
          </cell>
          <cell r="E22">
            <v>0.44252970659458241</v>
          </cell>
          <cell r="F22">
            <v>7.3323196485892875E-2</v>
          </cell>
          <cell r="G22">
            <v>0.13380638621388752</v>
          </cell>
          <cell r="H22">
            <v>7.3210564847665709E-3</v>
          </cell>
          <cell r="I22">
            <v>-1.7626851382553359E-2</v>
          </cell>
          <cell r="J22">
            <v>-1.9710536689756153E-3</v>
          </cell>
          <cell r="K22">
            <v>-9.010531058174289E-4</v>
          </cell>
          <cell r="L22">
            <v>-1.3177901672579833E-2</v>
          </cell>
          <cell r="M22">
            <v>0.10080531621332429</v>
          </cell>
          <cell r="N22">
            <v>7.4111617953483103E-2</v>
          </cell>
        </row>
        <row r="23">
          <cell r="A23" t="str">
            <v xml:space="preserve"> 4Q</v>
          </cell>
          <cell r="B23">
            <v>1</v>
          </cell>
          <cell r="C23">
            <v>0.35566428302596914</v>
          </cell>
          <cell r="D23">
            <v>0.64433571697403091</v>
          </cell>
          <cell r="E23">
            <v>0.43975482552825418</v>
          </cell>
          <cell r="F23">
            <v>7.376740684983063E-2</v>
          </cell>
          <cell r="G23">
            <v>0.13081348459594611</v>
          </cell>
          <cell r="H23">
            <v>6.2368944566912193E-3</v>
          </cell>
          <cell r="I23">
            <v>-1.5699768804774448E-2</v>
          </cell>
          <cell r="J23">
            <v>-2.4194849185440077E-3</v>
          </cell>
          <cell r="K23">
            <v>-1.0376901983977631E-2</v>
          </cell>
          <cell r="L23">
            <v>-2.2259261250604869E-2</v>
          </cell>
          <cell r="M23">
            <v>8.9252110328512338E-2</v>
          </cell>
          <cell r="N23">
            <v>6.6186354105059464E-2</v>
          </cell>
        </row>
        <row r="25">
          <cell r="A25" t="str">
            <v>1995</v>
          </cell>
          <cell r="B25">
            <v>1</v>
          </cell>
          <cell r="C25">
            <v>0.34482513707775792</v>
          </cell>
          <cell r="D25">
            <v>0.65517486292224203</v>
          </cell>
          <cell r="E25">
            <v>0.42327907042813717</v>
          </cell>
          <cell r="F25">
            <v>7.1195204409216173E-2</v>
          </cell>
          <cell r="G25">
            <v>0.16070058808488868</v>
          </cell>
          <cell r="H25">
            <v>7.0598596551038392E-3</v>
          </cell>
          <cell r="I25">
            <v>-1.7429472428193985E-2</v>
          </cell>
          <cell r="J25">
            <v>-2.1307423506349613E-3</v>
          </cell>
          <cell r="K25">
            <v>-1.6619790334952706E-3</v>
          </cell>
          <cell r="L25">
            <v>-1.4162334157220379E-2</v>
          </cell>
          <cell r="M25">
            <v>0.12807182022216543</v>
          </cell>
          <cell r="N25">
            <v>9.334071990681557E-2</v>
          </cell>
        </row>
        <row r="27">
          <cell r="A27">
            <v>1996</v>
          </cell>
        </row>
        <row r="28">
          <cell r="A28" t="str">
            <v xml:space="preserve"> 1Q </v>
          </cell>
          <cell r="B28">
            <v>1</v>
          </cell>
          <cell r="C28">
            <v>0.32232670019680737</v>
          </cell>
          <cell r="D28">
            <v>0.67767329980319269</v>
          </cell>
          <cell r="E28">
            <v>0.41324076098841023</v>
          </cell>
          <cell r="F28">
            <v>7.0905313798381803E-2</v>
          </cell>
          <cell r="G28">
            <v>0.19352722501640066</v>
          </cell>
          <cell r="H28">
            <v>6.6149136234419413E-3</v>
          </cell>
          <cell r="I28">
            <v>-1.5963262628471461E-2</v>
          </cell>
          <cell r="J28">
            <v>-1.9134047671113055E-3</v>
          </cell>
          <cell r="K28">
            <v>3.8268095342225991E-4</v>
          </cell>
          <cell r="L28">
            <v>-1.0879072818718567E-2</v>
          </cell>
          <cell r="M28">
            <v>0.16488082221736275</v>
          </cell>
          <cell r="N28">
            <v>0.12032582549748522</v>
          </cell>
        </row>
        <row r="29">
          <cell r="A29" t="str">
            <v xml:space="preserve"> 2Q</v>
          </cell>
          <cell r="B29">
            <v>1</v>
          </cell>
          <cell r="C29">
            <v>0.31933899062081283</v>
          </cell>
          <cell r="D29">
            <v>0.68066100937918717</v>
          </cell>
          <cell r="E29">
            <v>0.42613890129522103</v>
          </cell>
          <cell r="F29">
            <v>7.2967842786958462E-2</v>
          </cell>
          <cell r="G29">
            <v>0.18155426529700769</v>
          </cell>
          <cell r="H29">
            <v>8.9325591782045549E-3</v>
          </cell>
          <cell r="I29">
            <v>-1.7530147387226438E-2</v>
          </cell>
          <cell r="J29">
            <v>-2.2331397945511387E-3</v>
          </cell>
          <cell r="K29">
            <v>1.4571237159446181E-2</v>
          </cell>
          <cell r="L29">
            <v>3.7405091558731594E-3</v>
          </cell>
          <cell r="M29">
            <v>0.16491737382760166</v>
          </cell>
          <cell r="N29">
            <v>0.11902635104957576</v>
          </cell>
        </row>
        <row r="30">
          <cell r="A30" t="str">
            <v xml:space="preserve"> 3Q</v>
          </cell>
          <cell r="B30">
            <v>1</v>
          </cell>
          <cell r="C30">
            <v>0.32816742081447964</v>
          </cell>
          <cell r="D30">
            <v>0.67183257918552042</v>
          </cell>
          <cell r="E30">
            <v>0.44038461538461537</v>
          </cell>
          <cell r="F30">
            <v>8.2013574660633484E-2</v>
          </cell>
          <cell r="G30">
            <v>0.14943438914027157</v>
          </cell>
          <cell r="H30">
            <v>8.4841628959276012E-3</v>
          </cell>
          <cell r="I30">
            <v>-2.6640271493212672E-2</v>
          </cell>
          <cell r="J30">
            <v>-7.3529411764705881E-3</v>
          </cell>
          <cell r="K30">
            <v>-5.1470588235294117E-3</v>
          </cell>
          <cell r="L30">
            <v>-3.065610859728507E-2</v>
          </cell>
          <cell r="M30">
            <v>0.11877828054298639</v>
          </cell>
          <cell r="N30">
            <v>8.3540723981900419E-2</v>
          </cell>
        </row>
        <row r="31">
          <cell r="A31" t="str">
            <v xml:space="preserve"> 4Q</v>
          </cell>
          <cell r="B31">
            <v>1</v>
          </cell>
          <cell r="C31">
            <v>0.32832338578404774</v>
          </cell>
          <cell r="D31">
            <v>0.67167661421595226</v>
          </cell>
          <cell r="E31">
            <v>0.44384156266956049</v>
          </cell>
          <cell r="F31">
            <v>8.1063483450895285E-2</v>
          </cell>
          <cell r="G31">
            <v>0.14677156809549649</v>
          </cell>
          <cell r="H31">
            <v>6.3483450895279432E-3</v>
          </cell>
          <cell r="I31">
            <v>-2.0835594139989148E-2</v>
          </cell>
          <cell r="J31">
            <v>-5.9685295713510578E-3</v>
          </cell>
          <cell r="K31">
            <v>4.1779706999457407E-3</v>
          </cell>
          <cell r="L31">
            <v>-1.6277807921866522E-2</v>
          </cell>
          <cell r="M31">
            <v>0.13049376017363001</v>
          </cell>
          <cell r="N31">
            <v>9.2620727075420572E-2</v>
          </cell>
        </row>
        <row r="33">
          <cell r="A33" t="str">
            <v>Year</v>
          </cell>
          <cell r="B33">
            <v>1</v>
          </cell>
          <cell r="C33">
            <v>0.32454296540089062</v>
          </cell>
          <cell r="D33">
            <v>0.67545703459910933</v>
          </cell>
          <cell r="E33">
            <v>0.43087092402577648</v>
          </cell>
          <cell r="F33">
            <v>7.6720966894377296E-2</v>
          </cell>
          <cell r="G33">
            <v>0.16786514367895569</v>
          </cell>
          <cell r="H33">
            <v>7.5780623392427467E-3</v>
          </cell>
          <cell r="I33">
            <v>-2.0203556711010318E-2</v>
          </cell>
          <cell r="J33">
            <v>-4.3560029869734772E-3</v>
          </cell>
          <cell r="K33">
            <v>9.9565782559393762E-3</v>
          </cell>
          <cell r="L33">
            <v>-1.3469037807340212E-2</v>
          </cell>
          <cell r="M33">
            <v>0.14485438504300691</v>
          </cell>
          <cell r="N33">
            <v>0.1039494427081893</v>
          </cell>
        </row>
        <row r="35">
          <cell r="A35">
            <v>1997</v>
          </cell>
        </row>
        <row r="36">
          <cell r="A36" t="str">
            <v xml:space="preserve"> 1Q </v>
          </cell>
          <cell r="B36">
            <v>1</v>
          </cell>
          <cell r="C36">
            <v>0.30899066051535951</v>
          </cell>
          <cell r="D36">
            <v>0.69100933948464049</v>
          </cell>
          <cell r="E36">
            <v>0.42882862608304267</v>
          </cell>
          <cell r="F36">
            <v>7.5334758636210197E-2</v>
          </cell>
          <cell r="G36">
            <v>0.18684595476538762</v>
          </cell>
          <cell r="H36">
            <v>4.613480364577472E-3</v>
          </cell>
          <cell r="I36">
            <v>-2.2054686620906944E-2</v>
          </cell>
          <cell r="J36">
            <v>-6.9764825025317879E-3</v>
          </cell>
          <cell r="K36">
            <v>1.6315967143017891E-3</v>
          </cell>
          <cell r="L36">
            <v>-2.2786092044559472E-2</v>
          </cell>
          <cell r="M36">
            <v>0.16405986272082818</v>
          </cell>
          <cell r="N36">
            <v>0.11483065151344661</v>
          </cell>
        </row>
        <row r="37">
          <cell r="A37" t="str">
            <v xml:space="preserve"> 2Q</v>
          </cell>
          <cell r="B37">
            <v>1</v>
          </cell>
          <cell r="C37">
            <v>0.30182539278995274</v>
          </cell>
          <cell r="D37">
            <v>0.6981746072100472</v>
          </cell>
          <cell r="E37">
            <v>0.43606040575583466</v>
          </cell>
          <cell r="F37">
            <v>8.0439314587888333E-2</v>
          </cell>
          <cell r="G37">
            <v>0.18167488686632421</v>
          </cell>
          <cell r="H37">
            <v>4.5761936238368842E-3</v>
          </cell>
          <cell r="I37">
            <v>-2.4406365993796714E-2</v>
          </cell>
          <cell r="J37">
            <v>-6.5083642650124573E-3</v>
          </cell>
          <cell r="K37">
            <v>1.2711648955102456E-2</v>
          </cell>
          <cell r="L37">
            <v>-1.3626887679869831E-2</v>
          </cell>
          <cell r="M37">
            <v>0.16804799918645441</v>
          </cell>
          <cell r="N37">
            <v>0.11765902272842828</v>
          </cell>
        </row>
        <row r="38">
          <cell r="A38" t="str">
            <v xml:space="preserve"> 3Q</v>
          </cell>
          <cell r="B38">
            <v>1</v>
          </cell>
          <cell r="C38">
            <v>0.29122990086799788</v>
          </cell>
          <cell r="D38">
            <v>0.70877009913200206</v>
          </cell>
          <cell r="E38">
            <v>0.45937485177631265</v>
          </cell>
          <cell r="F38">
            <v>8.632547550158895E-2</v>
          </cell>
          <cell r="G38">
            <v>0.16306977185410046</v>
          </cell>
          <cell r="H38">
            <v>5.0751790542142954E-3</v>
          </cell>
          <cell r="I38">
            <v>-2.0395579376749039E-2</v>
          </cell>
          <cell r="J38">
            <v>-6.2609685528624949E-3</v>
          </cell>
          <cell r="K38">
            <v>-7.1147369918891992E-3</v>
          </cell>
          <cell r="L38">
            <v>-2.8696105867286437E-2</v>
          </cell>
          <cell r="M38">
            <v>0.13437366598681411</v>
          </cell>
          <cell r="N38">
            <v>9.4056823032775294E-2</v>
          </cell>
        </row>
        <row r="39">
          <cell r="A39" t="str">
            <v xml:space="preserve"> 4Q</v>
          </cell>
          <cell r="B39">
            <v>1</v>
          </cell>
          <cell r="C39">
            <v>0.27962533298960213</v>
          </cell>
          <cell r="D39">
            <v>0.72037466701039787</v>
          </cell>
          <cell r="E39">
            <v>0.46747443499183639</v>
          </cell>
          <cell r="F39">
            <v>8.5116438944745201E-2</v>
          </cell>
          <cell r="G39">
            <v>0.1677837930738163</v>
          </cell>
          <cell r="H39">
            <v>5.8004640371229696E-3</v>
          </cell>
          <cell r="I39">
            <v>-1.5811635301194463E-2</v>
          </cell>
          <cell r="J39">
            <v>-7.7339520494972931E-3</v>
          </cell>
          <cell r="K39">
            <v>-9.1088768582968105E-3</v>
          </cell>
          <cell r="L39">
            <v>-2.6854000171865601E-2</v>
          </cell>
          <cell r="M39">
            <v>0.14092979290195071</v>
          </cell>
          <cell r="N39">
            <v>0.1012718054481396</v>
          </cell>
        </row>
        <row r="41">
          <cell r="A41" t="str">
            <v>Year</v>
          </cell>
          <cell r="B41">
            <v>1</v>
          </cell>
          <cell r="C41">
            <v>0.29433482481234263</v>
          </cell>
          <cell r="D41">
            <v>0.70566517518765737</v>
          </cell>
          <cell r="E41">
            <v>0.44943641653830163</v>
          </cell>
          <cell r="F41">
            <v>8.2178048363040657E-2</v>
          </cell>
          <cell r="G41">
            <v>0.17405071028631508</v>
          </cell>
          <cell r="H41">
            <v>5.0612484412821818E-3</v>
          </cell>
          <cell r="I41">
            <v>-2.0416147094060977E-2</v>
          </cell>
          <cell r="J41">
            <v>-6.895034108413408E-3</v>
          </cell>
          <cell r="K41">
            <v>-1.0146947358126116E-3</v>
          </cell>
          <cell r="L41">
            <v>-2.3264627497004815E-2</v>
          </cell>
          <cell r="M41">
            <v>0.15078608278931024</v>
          </cell>
          <cell r="N41">
            <v>0.10629844250470673</v>
          </cell>
        </row>
        <row r="43">
          <cell r="A43" t="str">
            <v>1998 (a)</v>
          </cell>
        </row>
        <row r="44">
          <cell r="A44" t="str">
            <v xml:space="preserve"> 1Q </v>
          </cell>
          <cell r="B44">
            <v>1</v>
          </cell>
          <cell r="C44">
            <v>0.28040670985456262</v>
          </cell>
          <cell r="D44">
            <v>0.71959329014543738</v>
          </cell>
          <cell r="E44">
            <v>0.43944399159123082</v>
          </cell>
          <cell r="F44">
            <v>8.9150113689990998E-2</v>
          </cell>
          <cell r="G44">
            <v>0.19099918486421558</v>
          </cell>
          <cell r="H44">
            <v>6.3065768587240974E-3</v>
          </cell>
          <cell r="I44">
            <v>-1.5444678021365137E-2</v>
          </cell>
          <cell r="J44">
            <v>-6.349478742116779E-3</v>
          </cell>
          <cell r="K44">
            <v>2.9602299540949849E-3</v>
          </cell>
          <cell r="L44">
            <v>-1.2527349950662835E-2</v>
          </cell>
          <cell r="M44">
            <v>0.17847183491355278</v>
          </cell>
          <cell r="N44">
            <v>0.12565961645716256</v>
          </cell>
        </row>
        <row r="45">
          <cell r="A45" t="str">
            <v xml:space="preserve"> 2Q</v>
          </cell>
          <cell r="B45">
            <v>1</v>
          </cell>
          <cell r="C45">
            <v>0.26350318708763559</v>
          </cell>
          <cell r="D45">
            <v>0.73649681291236435</v>
          </cell>
          <cell r="E45">
            <v>0.44231557758974177</v>
          </cell>
          <cell r="F45">
            <v>9.7215491855220493E-2</v>
          </cell>
          <cell r="G45">
            <v>0.19696574346740209</v>
          </cell>
          <cell r="H45">
            <v>5.2931747865955937E-3</v>
          </cell>
          <cell r="I45">
            <v>-9.8408319976143431E-3</v>
          </cell>
          <cell r="J45">
            <v>-5.4795541804898047E-3</v>
          </cell>
          <cell r="K45">
            <v>-1.5022179147873412E-2</v>
          </cell>
          <cell r="L45">
            <v>-2.5049390539381964E-2</v>
          </cell>
          <cell r="M45">
            <v>0.17191635292802016</v>
          </cell>
          <cell r="N45">
            <v>0.12267491706116961</v>
          </cell>
        </row>
        <row r="46">
          <cell r="A46" t="str">
            <v xml:space="preserve"> 3Q</v>
          </cell>
          <cell r="B46">
            <v>1</v>
          </cell>
          <cell r="C46">
            <v>0.26105192828773988</v>
          </cell>
          <cell r="D46">
            <v>0.73894807171226007</v>
          </cell>
          <cell r="E46">
            <v>0.45254444898110691</v>
          </cell>
          <cell r="F46">
            <v>9.5282283508407256E-2</v>
          </cell>
          <cell r="G46">
            <v>0.19112133922274591</v>
          </cell>
          <cell r="H46">
            <v>4.5284139415760361E-3</v>
          </cell>
          <cell r="I46">
            <v>-9.6507182361456525E-3</v>
          </cell>
          <cell r="J46">
            <v>-5.5306039122527007E-3</v>
          </cell>
          <cell r="K46">
            <v>-2.2939014884376972E-2</v>
          </cell>
          <cell r="L46">
            <v>-3.3591923091199287E-2</v>
          </cell>
          <cell r="M46">
            <v>0.15752941613154667</v>
          </cell>
          <cell r="N46">
            <v>0.11224527671578634</v>
          </cell>
        </row>
        <row r="47">
          <cell r="A47" t="str">
            <v xml:space="preserve"> 4Q</v>
          </cell>
          <cell r="B47">
            <v>1</v>
          </cell>
          <cell r="C47">
            <v>0.23796976384177071</v>
          </cell>
          <cell r="D47">
            <v>0.76203023615822929</v>
          </cell>
          <cell r="E47">
            <v>0.46240242416257704</v>
          </cell>
          <cell r="F47">
            <v>8.6821909686769227E-2</v>
          </cell>
          <cell r="G47">
            <v>0.21280590230888302</v>
          </cell>
          <cell r="H47">
            <v>4.8088007641382035E-3</v>
          </cell>
          <cell r="I47">
            <v>-8.4648068245446462E-3</v>
          </cell>
          <cell r="J47">
            <v>-5.0722966964197496E-3</v>
          </cell>
          <cell r="K47">
            <v>6.2580283916867036E-3</v>
          </cell>
          <cell r="L47">
            <v>-2.4702743651394883E-3</v>
          </cell>
          <cell r="M47">
            <v>0.21033562794374355</v>
          </cell>
          <cell r="N47">
            <v>0.1148512894832186</v>
          </cell>
        </row>
        <row r="49">
          <cell r="A49" t="str">
            <v>Year</v>
          </cell>
          <cell r="B49">
            <v>1</v>
          </cell>
          <cell r="C49">
            <v>0.25934027066773396</v>
          </cell>
          <cell r="D49">
            <v>0.74065972933226598</v>
          </cell>
          <cell r="E49">
            <v>0.44993391537444849</v>
          </cell>
          <cell r="F49">
            <v>9.2043783391351275E-2</v>
          </cell>
          <cell r="G49">
            <v>0.19868203056646616</v>
          </cell>
          <cell r="H49">
            <v>5.1843854129823702E-3</v>
          </cell>
          <cell r="I49">
            <v>-1.0620078556935163E-2</v>
          </cell>
          <cell r="J49">
            <v>-5.566000856307823E-3</v>
          </cell>
          <cell r="K49">
            <v>-7.0924626296096334E-3</v>
          </cell>
          <cell r="L49">
            <v>-1.8094156629870246E-2</v>
          </cell>
          <cell r="M49">
            <v>0.18058787393659592</v>
          </cell>
          <cell r="N49">
            <v>0.1184962489994229</v>
          </cell>
        </row>
        <row r="51">
          <cell r="A51">
            <v>1999</v>
          </cell>
        </row>
        <row r="52">
          <cell r="A52" t="str">
            <v xml:space="preserve"> 1QA (a)</v>
          </cell>
          <cell r="B52">
            <v>1</v>
          </cell>
          <cell r="C52">
            <v>0.2502994011976048</v>
          </cell>
          <cell r="D52">
            <v>0.74970059880239526</v>
          </cell>
          <cell r="E52">
            <v>0.45359281437125748</v>
          </cell>
          <cell r="F52">
            <v>9.1151031270791744E-2</v>
          </cell>
          <cell r="G52">
            <v>0.20495675316034603</v>
          </cell>
          <cell r="H52">
            <v>7.451763140385894E-3</v>
          </cell>
          <cell r="I52">
            <v>-1.081170991350632E-2</v>
          </cell>
          <cell r="J52">
            <v>-5.2228875582168996E-3</v>
          </cell>
          <cell r="K52">
            <v>-1.7465069860279441E-2</v>
          </cell>
          <cell r="L52">
            <v>-2.6047904191616764E-2</v>
          </cell>
          <cell r="M52">
            <v>0.17890884896872919</v>
          </cell>
          <cell r="N52">
            <v>0.12707917498336657</v>
          </cell>
        </row>
        <row r="53">
          <cell r="A53" t="str">
            <v xml:space="preserve"> 2QA</v>
          </cell>
          <cell r="B53">
            <v>1</v>
          </cell>
          <cell r="C53">
            <v>0.2295362935220745</v>
          </cell>
          <cell r="D53">
            <v>0.7704637064779255</v>
          </cell>
          <cell r="E53">
            <v>0.45996127844605966</v>
          </cell>
          <cell r="F53">
            <v>8.9440441806582671E-2</v>
          </cell>
          <cell r="G53">
            <v>0.22106198622528317</v>
          </cell>
          <cell r="H53">
            <v>1.0188212143333229E-2</v>
          </cell>
          <cell r="I53">
            <v>-1.1679944139397594E-2</v>
          </cell>
          <cell r="J53">
            <v>-4.8560637318691086E-3</v>
          </cell>
          <cell r="K53">
            <v>-1.4885580982004E-2</v>
          </cell>
          <cell r="L53">
            <v>-2.1233376709937472E-2</v>
          </cell>
          <cell r="M53">
            <v>0.19982860951534581</v>
          </cell>
          <cell r="N53">
            <v>0.14184149554067352</v>
          </cell>
        </row>
        <row r="54">
          <cell r="A54" t="str">
            <v xml:space="preserve"> 3QA</v>
          </cell>
          <cell r="B54">
            <v>1</v>
          </cell>
          <cell r="C54">
            <v>0.23696565357054608</v>
          </cell>
          <cell r="D54">
            <v>0.76303434642945389</v>
          </cell>
          <cell r="E54">
            <v>0.46123671855695569</v>
          </cell>
          <cell r="F54">
            <v>0.10705460835186557</v>
          </cell>
          <cell r="G54">
            <v>0.19474301952063261</v>
          </cell>
          <cell r="H54">
            <v>1.0192735359525574E-2</v>
          </cell>
          <cell r="I54">
            <v>-1.1459105510254509E-2</v>
          </cell>
          <cell r="J54">
            <v>-4.447739065974796E-3</v>
          </cell>
          <cell r="K54">
            <v>-7.5982209043736083E-3</v>
          </cell>
          <cell r="L54">
            <v>-1.3312330121077338E-2</v>
          </cell>
          <cell r="M54">
            <v>0.18143068939955537</v>
          </cell>
          <cell r="N54">
            <v>0.12879911045218698</v>
          </cell>
        </row>
        <row r="55">
          <cell r="A55" t="str">
            <v xml:space="preserve"> 4Q</v>
          </cell>
          <cell r="B55">
            <v>1</v>
          </cell>
          <cell r="C55">
            <v>0.2260729340538094</v>
          </cell>
          <cell r="D55">
            <v>0.77392706594619054</v>
          </cell>
          <cell r="E55">
            <v>0.46750785073697909</v>
          </cell>
          <cell r="F55">
            <v>0.10088550654935356</v>
          </cell>
          <cell r="G55">
            <v>0.20553370865985787</v>
          </cell>
          <cell r="H55">
            <v>1.1033468186833395E-2</v>
          </cell>
          <cell r="I55">
            <v>-9.5906300393244128E-3</v>
          </cell>
          <cell r="J55">
            <v>-4.3285144425269477E-3</v>
          </cell>
          <cell r="K55">
            <v>-8.4307013325034662E-3</v>
          </cell>
          <cell r="L55">
            <v>-1.1316377627521431E-2</v>
          </cell>
          <cell r="M55">
            <v>0.19421733103233652</v>
          </cell>
          <cell r="N55">
            <v>0.1378900613913486</v>
          </cell>
        </row>
        <row r="57">
          <cell r="A57" t="str">
            <v>Year</v>
          </cell>
          <cell r="B57">
            <v>1</v>
          </cell>
          <cell r="C57">
            <v>0.23527728362595715</v>
          </cell>
          <cell r="D57">
            <v>0.76472271637404288</v>
          </cell>
          <cell r="E57">
            <v>0.46086317580632685</v>
          </cell>
          <cell r="F57">
            <v>9.7377987470028612E-2</v>
          </cell>
          <cell r="G57">
            <v>0.2064815530976874</v>
          </cell>
          <cell r="H57">
            <v>9.7842060484182852E-3</v>
          </cell>
          <cell r="I57">
            <v>-1.0851573980973007E-2</v>
          </cell>
          <cell r="J57">
            <v>-4.6948719931935957E-3</v>
          </cell>
          <cell r="K57">
            <v>-1.1895738262820019E-2</v>
          </cell>
          <cell r="L57">
            <v>-1.7657978188568336E-2</v>
          </cell>
          <cell r="M57">
            <v>0.18882357490911908</v>
          </cell>
          <cell r="N57">
            <v>0.13406295923892028</v>
          </cell>
        </row>
        <row r="59">
          <cell r="A59" t="str">
            <v>2000E</v>
          </cell>
        </row>
        <row r="60">
          <cell r="A60" t="str">
            <v xml:space="preserve"> 1QA</v>
          </cell>
          <cell r="B60">
            <v>1</v>
          </cell>
          <cell r="C60">
            <v>0.22078074552392135</v>
          </cell>
          <cell r="D60">
            <v>0.77921925447607865</v>
          </cell>
          <cell r="E60">
            <v>0.45908423833284412</v>
          </cell>
          <cell r="F60">
            <v>0.10237745817434693</v>
          </cell>
          <cell r="G60">
            <v>0.2177575579688876</v>
          </cell>
          <cell r="H60">
            <v>1.6143234517170531E-2</v>
          </cell>
          <cell r="I60">
            <v>-1.6994423246257703E-2</v>
          </cell>
          <cell r="J60">
            <v>-4.373348987378926E-3</v>
          </cell>
          <cell r="K60">
            <v>-8.5118872908717411E-4</v>
          </cell>
          <cell r="L60">
            <v>-6.0757264455532723E-3</v>
          </cell>
          <cell r="M60">
            <v>0.21168183152333439</v>
          </cell>
          <cell r="N60">
            <v>0.15135250953918411</v>
          </cell>
        </row>
        <row r="61">
          <cell r="A61" t="str">
            <v xml:space="preserve"> 2QE</v>
          </cell>
          <cell r="B61">
            <v>1</v>
          </cell>
          <cell r="C61">
            <v>0.21</v>
          </cell>
          <cell r="D61">
            <v>0.79</v>
          </cell>
          <cell r="E61">
            <v>0.46200000000000002</v>
          </cell>
          <cell r="F61">
            <v>9.7000000000000003E-2</v>
          </cell>
          <cell r="G61">
            <v>0.23100000000000001</v>
          </cell>
          <cell r="H61">
            <v>1.4102244090102056E-2</v>
          </cell>
          <cell r="I61">
            <v>-1.6922692908122469E-2</v>
          </cell>
          <cell r="J61">
            <v>-4.0050373215889841E-3</v>
          </cell>
          <cell r="K61">
            <v>-8.4613464540612342E-4</v>
          </cell>
          <cell r="L61">
            <v>-7.6716207850155184E-3</v>
          </cell>
          <cell r="M61">
            <v>0.22332837921498438</v>
          </cell>
          <cell r="N61">
            <v>0.15967979113871386</v>
          </cell>
        </row>
        <row r="62">
          <cell r="A62" t="str">
            <v xml:space="preserve"> 3QE</v>
          </cell>
          <cell r="B62">
            <v>1</v>
          </cell>
          <cell r="C62">
            <v>0.216</v>
          </cell>
          <cell r="D62">
            <v>0.78400000000000003</v>
          </cell>
          <cell r="E62">
            <v>0.46400000000000002</v>
          </cell>
          <cell r="F62">
            <v>0.108</v>
          </cell>
          <cell r="G62">
            <v>0.21200000000000002</v>
          </cell>
          <cell r="H62">
            <v>1.3503630315974145E-2</v>
          </cell>
          <cell r="I62">
            <v>-1.6204356379168974E-2</v>
          </cell>
          <cell r="J62">
            <v>-4.1861253979519845E-3</v>
          </cell>
          <cell r="K62">
            <v>-8.102178189584487E-4</v>
          </cell>
          <cell r="L62">
            <v>-7.6970692801052627E-3</v>
          </cell>
          <cell r="M62">
            <v>0.20430293071989475</v>
          </cell>
          <cell r="N62">
            <v>0.14607659546472476</v>
          </cell>
        </row>
        <row r="63">
          <cell r="A63" t="str">
            <v xml:space="preserve"> 4QE</v>
          </cell>
          <cell r="B63">
            <v>1</v>
          </cell>
          <cell r="C63">
            <v>0.21720767293092527</v>
          </cell>
          <cell r="D63">
            <v>0.78279232706907476</v>
          </cell>
          <cell r="E63">
            <v>0.46977504248315194</v>
          </cell>
          <cell r="F63">
            <v>0.10418234799412245</v>
          </cell>
          <cell r="G63">
            <v>0.20883493659180036</v>
          </cell>
          <cell r="H63">
            <v>1.3323814082233145E-2</v>
          </cell>
          <cell r="I63">
            <v>-1.5043797354666877E-2</v>
          </cell>
          <cell r="J63">
            <v>-3.9002437586173398E-3</v>
          </cell>
          <cell r="K63">
            <v>-7.5097861190768578E-4</v>
          </cell>
          <cell r="L63">
            <v>-6.3712056429587579E-3</v>
          </cell>
          <cell r="M63">
            <v>0.20246373094884154</v>
          </cell>
          <cell r="N63">
            <v>0.14476156762842171</v>
          </cell>
        </row>
        <row r="65">
          <cell r="A65" t="str">
            <v>Year</v>
          </cell>
          <cell r="B65">
            <v>1</v>
          </cell>
          <cell r="C65">
            <v>0.216</v>
          </cell>
          <cell r="D65">
            <v>0.78400000000000003</v>
          </cell>
          <cell r="E65">
            <v>0.46400000000000002</v>
          </cell>
          <cell r="F65">
            <v>0.10299999999999999</v>
          </cell>
          <cell r="G65">
            <v>0.21700000000000003</v>
          </cell>
          <cell r="H65">
            <v>1.4205323631870048E-2</v>
          </cell>
          <cell r="I65">
            <v>-1.6234655579280055E-2</v>
          </cell>
          <cell r="J65">
            <v>-4.1060149735929145E-3</v>
          </cell>
          <cell r="K65">
            <v>-8.117327789640028E-4</v>
          </cell>
          <cell r="L65">
            <v>-6.9470796999669239E-3</v>
          </cell>
          <cell r="M65">
            <v>0.210052920300033</v>
          </cell>
          <cell r="N65">
            <v>0.15018783801452359</v>
          </cell>
        </row>
        <row r="67">
          <cell r="A67" t="str">
            <v>2001E</v>
          </cell>
          <cell r="B67">
            <v>1</v>
          </cell>
          <cell r="C67">
            <v>0.20100000000000001</v>
          </cell>
          <cell r="D67">
            <v>0.79899999999999993</v>
          </cell>
          <cell r="E67">
            <v>0.45400000000000001</v>
          </cell>
          <cell r="F67">
            <v>9.9400000000000002E-2</v>
          </cell>
          <cell r="G67">
            <v>0.24559999999999993</v>
          </cell>
          <cell r="H67">
            <v>1.6786932480638953E-2</v>
          </cell>
          <cell r="I67">
            <v>-1.4089032617679121E-2</v>
          </cell>
          <cell r="J67">
            <v>-3.6391671484813735E-3</v>
          </cell>
          <cell r="K67">
            <v>-1.1990666057599252E-4</v>
          </cell>
          <cell r="L67">
            <v>-1.061173946097534E-3</v>
          </cell>
          <cell r="M67">
            <v>0.24453882605390251</v>
          </cell>
          <cell r="N67">
            <v>0.17484526062854031</v>
          </cell>
        </row>
        <row r="68">
          <cell r="A68" t="str">
            <v>2002E</v>
          </cell>
          <cell r="B68">
            <v>1</v>
          </cell>
          <cell r="C68">
            <v>0.19600000000000001</v>
          </cell>
          <cell r="D68">
            <v>0.80400000000000005</v>
          </cell>
          <cell r="E68">
            <v>0.45</v>
          </cell>
          <cell r="F68">
            <v>9.7000000000000003E-2</v>
          </cell>
          <cell r="G68">
            <v>0.25700000000000001</v>
          </cell>
          <cell r="H68">
            <v>1.9333003741948941E-2</v>
          </cell>
          <cell r="I68">
            <v>-1.2620155220438894E-2</v>
          </cell>
          <cell r="J68">
            <v>-3.2597592420452802E-3</v>
          </cell>
          <cell r="K68">
            <v>4.2962230537664319E-4</v>
          </cell>
          <cell r="L68">
            <v>3.8827115848414123E-3</v>
          </cell>
          <cell r="M68">
            <v>0.26088271158484144</v>
          </cell>
          <cell r="N68">
            <v>0.18783555234108584</v>
          </cell>
        </row>
        <row r="69">
          <cell r="A69" t="str">
            <v>2003E</v>
          </cell>
          <cell r="B69">
            <v>1</v>
          </cell>
          <cell r="C69">
            <v>0.2</v>
          </cell>
          <cell r="D69">
            <v>0.8</v>
          </cell>
          <cell r="E69">
            <v>0.45700000000000002</v>
          </cell>
          <cell r="F69">
            <v>9.5000000000000001E-2</v>
          </cell>
          <cell r="G69">
            <v>0.24800000000000003</v>
          </cell>
          <cell r="H69">
            <v>2.4748282794725449E-2</v>
          </cell>
          <cell r="I69">
            <v>-1.2116346784917667E-2</v>
          </cell>
          <cell r="J69">
            <v>-3.1296265950829889E-3</v>
          </cell>
          <cell r="K69">
            <v>9.2806060480220428E-4</v>
          </cell>
          <cell r="L69">
            <v>1.0430370019526996E-2</v>
          </cell>
          <cell r="M69">
            <v>0.25843037001952701</v>
          </cell>
          <cell r="N69">
            <v>0.18684515752411801</v>
          </cell>
        </row>
        <row r="70">
          <cell r="A70" t="str">
            <v>2004E</v>
          </cell>
          <cell r="B70">
            <v>1</v>
          </cell>
          <cell r="C70">
            <v>0.2014</v>
          </cell>
          <cell r="D70">
            <v>0.79859999999999998</v>
          </cell>
          <cell r="E70">
            <v>0.45839999999999997</v>
          </cell>
          <cell r="F70">
            <v>9.4E-2</v>
          </cell>
          <cell r="G70">
            <v>0.2462</v>
          </cell>
          <cell r="H70">
            <v>3.0391973636750912E-2</v>
          </cell>
          <cell r="I70">
            <v>-1.1519538394574943E-2</v>
          </cell>
          <cell r="J70">
            <v>-2.9754722576625491E-3</v>
          </cell>
          <cell r="K70">
            <v>1.372540744885525E-3</v>
          </cell>
          <cell r="L70">
            <v>1.7269503729398946E-2</v>
          </cell>
          <cell r="M70">
            <v>0.26346950372939909</v>
          </cell>
          <cell r="N70">
            <v>0.19154232921127312</v>
          </cell>
        </row>
        <row r="71">
          <cell r="A71" t="str">
            <v>2005E</v>
          </cell>
          <cell r="B71">
            <v>1</v>
          </cell>
          <cell r="C71">
            <v>0.2</v>
          </cell>
          <cell r="D71">
            <v>0.8</v>
          </cell>
          <cell r="E71">
            <v>0.45800000000000002</v>
          </cell>
          <cell r="F71">
            <v>9.1528204272138342E-2</v>
          </cell>
          <cell r="G71">
            <v>0.25047179572786171</v>
          </cell>
          <cell r="H71">
            <v>3.647547065149969E-2</v>
          </cell>
          <cell r="I71">
            <v>-1.0919408411595449E-2</v>
          </cell>
          <cell r="J71">
            <v>-2.8204599599312504E-3</v>
          </cell>
          <cell r="K71">
            <v>1.7656915729388385E-3</v>
          </cell>
          <cell r="L71">
            <v>2.4501293852911828E-2</v>
          </cell>
          <cell r="M71">
            <v>0.27497308958077343</v>
          </cell>
          <cell r="N71">
            <v>0.20045538230438381</v>
          </cell>
        </row>
        <row r="73">
          <cell r="A73" t="str">
            <v>(a) Awaiting restatement; only sales, pretax income, shares outstanding, and EPS have been restated for Agouron pooling-of-interest transaction</v>
          </cell>
        </row>
        <row r="75">
          <cell r="A75" t="str">
            <v>E = Morgan Stanley Dean Witter Research Estimates             NM = Not Meaningful             A = Actual</v>
          </cell>
        </row>
      </sheetData>
      <sheetData sheetId="5" refreshError="1"/>
      <sheetData sheetId="6" refreshError="1">
        <row r="2">
          <cell r="A2" t="str">
            <v>Table 5</v>
          </cell>
          <cell r="AH2" t="str">
            <v>Table 5</v>
          </cell>
          <cell r="AI2" t="str">
            <v>(continued)</v>
          </cell>
          <cell r="BS2" t="str">
            <v>Table 5</v>
          </cell>
          <cell r="BT2" t="str">
            <v>(continued)</v>
          </cell>
          <cell r="CV2" t="str">
            <v>Table 5</v>
          </cell>
          <cell r="CW2" t="str">
            <v>(continued)</v>
          </cell>
          <cell r="DR2" t="str">
            <v>Table 5</v>
          </cell>
          <cell r="EM2" t="str">
            <v>Table 4 Continued</v>
          </cell>
        </row>
        <row r="3">
          <cell r="A3" t="str">
            <v>Warner Lambert</v>
          </cell>
          <cell r="AH3" t="str">
            <v>Warner Lambert</v>
          </cell>
          <cell r="BS3" t="str">
            <v>Warner Lambert</v>
          </cell>
          <cell r="CV3" t="str">
            <v>Warner Lambert</v>
          </cell>
          <cell r="DR3" t="str">
            <v>Warner Lambert</v>
          </cell>
          <cell r="EM3" t="str">
            <v>Warner Lambert</v>
          </cell>
        </row>
        <row r="4">
          <cell r="A4" t="str">
            <v>Quarterly/Annual Sales Analysis 1998-2005E -- Pharmaceuticals</v>
          </cell>
          <cell r="AH4" t="str">
            <v>Quarterly/Annual Sales Analysis 1998-2005E -- Pharmaceuticals</v>
          </cell>
          <cell r="BS4" t="str">
            <v>Quarterly/Annual Sales Analysis 1998-2005E -- Consumer Health Products</v>
          </cell>
          <cell r="CV4" t="str">
            <v>Quarterly/Annual Sales Analysis 1998-2005E -- Consumer Health Products</v>
          </cell>
          <cell r="DR4" t="str">
            <v>Quarterly/Annual Sales Analysis 1998-2005E -- Confectionery</v>
          </cell>
          <cell r="EM4" t="str">
            <v>Quarterly/Annual Sales Analysis 1998-2005E -- Confectionery</v>
          </cell>
        </row>
        <row r="5">
          <cell r="A5" t="str">
            <v>($ Millions)</v>
          </cell>
          <cell r="C5" t="str">
            <v xml:space="preserve">                                                                                                                                                                      </v>
          </cell>
          <cell r="G5" t="str">
            <v xml:space="preserve">                                                                                                                                                                      </v>
          </cell>
          <cell r="K5" t="str">
            <v xml:space="preserve">                                                                                                                                                                      </v>
          </cell>
          <cell r="AH5" t="str">
            <v>($ Millions)</v>
          </cell>
          <cell r="BS5" t="str">
            <v>($ Millions)</v>
          </cell>
          <cell r="CV5" t="str">
            <v>($ Millions)</v>
          </cell>
          <cell r="DR5" t="str">
            <v>($ Millions)</v>
          </cell>
          <cell r="EM5" t="str">
            <v>($ Millions)</v>
          </cell>
        </row>
        <row r="6">
          <cell r="B6" t="str">
            <v>Lipitor</v>
          </cell>
          <cell r="F6" t="str">
            <v>Rezulin</v>
          </cell>
          <cell r="J6" t="str">
            <v>Accupril</v>
          </cell>
          <cell r="N6" t="str">
            <v>Lopid/Gemfibrozil</v>
          </cell>
          <cell r="R6" t="str">
            <v>Dilantin</v>
          </cell>
          <cell r="V6" t="str">
            <v>Neurontin</v>
          </cell>
          <cell r="Z6" t="str">
            <v>Viracept (Agouron)</v>
          </cell>
          <cell r="AD6" t="str">
            <v>Loestrin</v>
          </cell>
          <cell r="AI6" t="str">
            <v>Ponstel/Ponstan</v>
          </cell>
          <cell r="AM6" t="str">
            <v>Cognex</v>
          </cell>
          <cell r="AQ6" t="str">
            <v>Capsugel</v>
          </cell>
          <cell r="AU6" t="str">
            <v>Alliance Revenues</v>
          </cell>
          <cell r="AY6" t="str">
            <v>Other</v>
          </cell>
          <cell r="BC6" t="str">
            <v>Total Existing Prods.</v>
          </cell>
          <cell r="BG6" t="str">
            <v>Pregabalin</v>
          </cell>
          <cell r="BK6" t="str">
            <v>Other New Pharma Products</v>
          </cell>
          <cell r="BO6" t="str">
            <v>Total Pharmaceuticals</v>
          </cell>
          <cell r="BT6" t="str">
            <v>Shaving Products</v>
          </cell>
          <cell r="BX6" t="str">
            <v>Listerine</v>
          </cell>
          <cell r="CB6" t="str">
            <v>Pet Lines</v>
          </cell>
          <cell r="CF6" t="str">
            <v>Zantac 75</v>
          </cell>
          <cell r="CJ6" t="str">
            <v>Sudafed</v>
          </cell>
          <cell r="CN6" t="str">
            <v>Benadryl</v>
          </cell>
          <cell r="CR6" t="str">
            <v>Rolaids</v>
          </cell>
          <cell r="CX6" t="str">
            <v>Lubriderm/Lubath</v>
          </cell>
          <cell r="DB6" t="str">
            <v>Neosporin</v>
          </cell>
          <cell r="DF6" t="str">
            <v>Actifed</v>
          </cell>
          <cell r="DJ6" t="str">
            <v>Other</v>
          </cell>
          <cell r="DO6" t="str">
            <v>Total Consumer Health</v>
          </cell>
          <cell r="DS6" t="str">
            <v>Halls</v>
          </cell>
          <cell r="DW6" t="str">
            <v>Trident</v>
          </cell>
          <cell r="EA6" t="str">
            <v>Clorets</v>
          </cell>
          <cell r="EE6" t="str">
            <v>Chiclets/Stick Gum</v>
          </cell>
          <cell r="EI6" t="str">
            <v>Certs</v>
          </cell>
          <cell r="EN6" t="str">
            <v>Bubblicious</v>
          </cell>
          <cell r="ER6" t="str">
            <v>Dentyne</v>
          </cell>
          <cell r="EV6" t="str">
            <v>Bubbaloo</v>
          </cell>
          <cell r="EZ6" t="str">
            <v>Other</v>
          </cell>
          <cell r="FD6" t="str">
            <v>Total</v>
          </cell>
          <cell r="FH6" t="str">
            <v>Total Corporate Sales</v>
          </cell>
        </row>
        <row r="7">
          <cell r="B7" t="str">
            <v>U.S.</v>
          </cell>
          <cell r="C7" t="str">
            <v>Intl</v>
          </cell>
          <cell r="D7" t="str">
            <v>W/W</v>
          </cell>
          <cell r="F7" t="str">
            <v>U.S.</v>
          </cell>
          <cell r="G7" t="str">
            <v>Intl</v>
          </cell>
          <cell r="H7" t="str">
            <v>W/W</v>
          </cell>
          <cell r="J7" t="str">
            <v>U.S.</v>
          </cell>
          <cell r="K7" t="str">
            <v>Intl</v>
          </cell>
          <cell r="L7" t="str">
            <v>W/W</v>
          </cell>
          <cell r="N7" t="str">
            <v>U.S.</v>
          </cell>
          <cell r="O7" t="str">
            <v>Intl</v>
          </cell>
          <cell r="P7" t="str">
            <v>W/W</v>
          </cell>
          <cell r="R7" t="str">
            <v>U.S.</v>
          </cell>
          <cell r="S7" t="str">
            <v>Intl</v>
          </cell>
          <cell r="T7" t="str">
            <v>W/W</v>
          </cell>
          <cell r="V7" t="str">
            <v>U.S.</v>
          </cell>
          <cell r="W7" t="str">
            <v>Intl</v>
          </cell>
          <cell r="X7" t="str">
            <v>W/W</v>
          </cell>
          <cell r="Z7" t="str">
            <v>U.S.</v>
          </cell>
          <cell r="AA7" t="str">
            <v>Intl</v>
          </cell>
          <cell r="AB7" t="str">
            <v>W/W</v>
          </cell>
          <cell r="AD7" t="str">
            <v>U.S.</v>
          </cell>
          <cell r="AE7" t="str">
            <v>Intl</v>
          </cell>
          <cell r="AF7" t="str">
            <v>W/W</v>
          </cell>
          <cell r="AI7" t="str">
            <v>U.S.</v>
          </cell>
          <cell r="AJ7" t="str">
            <v>Intl</v>
          </cell>
          <cell r="AK7" t="str">
            <v>W/W</v>
          </cell>
          <cell r="AM7" t="str">
            <v>U.S.</v>
          </cell>
          <cell r="AN7" t="str">
            <v>Intl</v>
          </cell>
          <cell r="AO7" t="str">
            <v>W/W</v>
          </cell>
          <cell r="AQ7" t="str">
            <v>U.S.</v>
          </cell>
          <cell r="AR7" t="str">
            <v>Intl</v>
          </cell>
          <cell r="AS7" t="str">
            <v>W/W</v>
          </cell>
          <cell r="AU7" t="str">
            <v>U.S.</v>
          </cell>
          <cell r="AV7" t="str">
            <v>Intl</v>
          </cell>
          <cell r="AW7" t="str">
            <v>W/W</v>
          </cell>
          <cell r="AY7" t="str">
            <v>U.S.</v>
          </cell>
          <cell r="AZ7" t="str">
            <v>Intl</v>
          </cell>
          <cell r="BA7" t="str">
            <v>W/W</v>
          </cell>
          <cell r="BC7" t="str">
            <v>U.S.</v>
          </cell>
          <cell r="BD7" t="str">
            <v>Intl</v>
          </cell>
          <cell r="BE7" t="str">
            <v>W/W</v>
          </cell>
          <cell r="BG7" t="str">
            <v>U.S.</v>
          </cell>
          <cell r="BH7" t="str">
            <v>Intl</v>
          </cell>
          <cell r="BI7" t="str">
            <v>W/W</v>
          </cell>
          <cell r="BK7" t="str">
            <v>U.S.</v>
          </cell>
          <cell r="BL7" t="str">
            <v>Intl</v>
          </cell>
          <cell r="BM7" t="str">
            <v>W/W</v>
          </cell>
          <cell r="BO7" t="str">
            <v>U.S.</v>
          </cell>
          <cell r="BP7" t="str">
            <v>Intl</v>
          </cell>
          <cell r="BQ7" t="str">
            <v>W/W</v>
          </cell>
          <cell r="BT7" t="str">
            <v>U.S.</v>
          </cell>
          <cell r="BU7" t="str">
            <v>Intl</v>
          </cell>
          <cell r="BV7" t="str">
            <v>W/W</v>
          </cell>
          <cell r="BX7" t="str">
            <v>U.S.</v>
          </cell>
          <cell r="BY7" t="str">
            <v>Intl</v>
          </cell>
          <cell r="BZ7" t="str">
            <v>W/W</v>
          </cell>
          <cell r="CB7" t="str">
            <v>U.S.</v>
          </cell>
          <cell r="CC7" t="str">
            <v>Intl</v>
          </cell>
          <cell r="CD7" t="str">
            <v>W/W</v>
          </cell>
          <cell r="CF7" t="str">
            <v>U.S.</v>
          </cell>
          <cell r="CG7" t="str">
            <v>Intl</v>
          </cell>
          <cell r="CH7" t="str">
            <v>W/W</v>
          </cell>
          <cell r="CJ7" t="str">
            <v>U.S.</v>
          </cell>
          <cell r="CK7" t="str">
            <v>Intl</v>
          </cell>
          <cell r="CL7" t="str">
            <v>W/W</v>
          </cell>
          <cell r="CN7" t="str">
            <v>U.S.</v>
          </cell>
          <cell r="CO7" t="str">
            <v>Intl</v>
          </cell>
          <cell r="CP7" t="str">
            <v>W/W</v>
          </cell>
          <cell r="CR7" t="str">
            <v>U.S.</v>
          </cell>
          <cell r="CS7" t="str">
            <v>Intl</v>
          </cell>
          <cell r="CT7" t="str">
            <v>W/W</v>
          </cell>
          <cell r="CX7" t="str">
            <v>U.S.</v>
          </cell>
          <cell r="CY7" t="str">
            <v>Intl</v>
          </cell>
          <cell r="CZ7" t="str">
            <v>W/W</v>
          </cell>
          <cell r="DB7" t="str">
            <v>U.S.</v>
          </cell>
          <cell r="DC7" t="str">
            <v>Intl</v>
          </cell>
          <cell r="DD7" t="str">
            <v>W/W</v>
          </cell>
          <cell r="DF7" t="str">
            <v>U.S.</v>
          </cell>
          <cell r="DG7" t="str">
            <v>Intl</v>
          </cell>
          <cell r="DH7" t="str">
            <v>W/W</v>
          </cell>
          <cell r="DJ7" t="str">
            <v>U.S.</v>
          </cell>
          <cell r="DK7" t="str">
            <v>Intl</v>
          </cell>
          <cell r="DL7" t="str">
            <v>W/W</v>
          </cell>
          <cell r="DN7" t="str">
            <v>U.S.</v>
          </cell>
          <cell r="DO7" t="str">
            <v>Intl</v>
          </cell>
          <cell r="DP7" t="str">
            <v>W/W</v>
          </cell>
          <cell r="DS7" t="str">
            <v>U.S.</v>
          </cell>
          <cell r="DT7" t="str">
            <v>Intl</v>
          </cell>
          <cell r="DU7" t="str">
            <v>W/W</v>
          </cell>
          <cell r="DW7" t="str">
            <v>U.S.</v>
          </cell>
          <cell r="DX7" t="str">
            <v>Intl</v>
          </cell>
          <cell r="DY7" t="str">
            <v>W/W</v>
          </cell>
          <cell r="EA7" t="str">
            <v>U.S.</v>
          </cell>
          <cell r="EB7" t="str">
            <v>Intl</v>
          </cell>
          <cell r="EC7" t="str">
            <v>W/W</v>
          </cell>
          <cell r="EE7" t="str">
            <v>U.S.</v>
          </cell>
          <cell r="EF7" t="str">
            <v>Intl</v>
          </cell>
          <cell r="EG7" t="str">
            <v>W/W</v>
          </cell>
          <cell r="EI7" t="str">
            <v>U.S.</v>
          </cell>
          <cell r="EJ7" t="str">
            <v>Intl</v>
          </cell>
          <cell r="EK7" t="str">
            <v>W/W</v>
          </cell>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8">
          <cell r="A8">
            <v>1993</v>
          </cell>
          <cell r="BS8">
            <v>1993</v>
          </cell>
          <cell r="DR8">
            <v>1993</v>
          </cell>
        </row>
        <row r="10">
          <cell r="A10" t="str">
            <v xml:space="preserve">1994 </v>
          </cell>
          <cell r="AH10" t="str">
            <v xml:space="preserve">1994 </v>
          </cell>
          <cell r="BS10" t="str">
            <v xml:space="preserve">1994 </v>
          </cell>
          <cell r="CV10" t="str">
            <v xml:space="preserve">1994 </v>
          </cell>
          <cell r="DR10" t="str">
            <v xml:space="preserve">1994 </v>
          </cell>
          <cell r="EM10" t="str">
            <v xml:space="preserve">1994 </v>
          </cell>
        </row>
        <row r="11">
          <cell r="A11" t="str">
            <v xml:space="preserve"> 1Q</v>
          </cell>
          <cell r="B11">
            <v>0</v>
          </cell>
          <cell r="C11">
            <v>0</v>
          </cell>
          <cell r="D11">
            <v>0</v>
          </cell>
          <cell r="F11">
            <v>0</v>
          </cell>
          <cell r="G11">
            <v>0</v>
          </cell>
          <cell r="H11">
            <v>0</v>
          </cell>
          <cell r="J11">
            <v>26.3</v>
          </cell>
          <cell r="K11">
            <v>28.6</v>
          </cell>
          <cell r="L11">
            <v>54.900000000000006</v>
          </cell>
          <cell r="N11">
            <v>52</v>
          </cell>
          <cell r="O11">
            <v>28</v>
          </cell>
          <cell r="P11">
            <v>80</v>
          </cell>
          <cell r="R11">
            <v>39.9</v>
          </cell>
          <cell r="S11">
            <v>7.2</v>
          </cell>
          <cell r="T11">
            <v>47.1</v>
          </cell>
          <cell r="V11">
            <v>9.3000000000000007</v>
          </cell>
          <cell r="W11">
            <v>0.6</v>
          </cell>
          <cell r="X11">
            <v>9.9</v>
          </cell>
          <cell r="AD11">
            <v>20</v>
          </cell>
          <cell r="AE11">
            <v>1</v>
          </cell>
          <cell r="AF11">
            <v>21</v>
          </cell>
          <cell r="AH11" t="str">
            <v xml:space="preserve"> 1Q</v>
          </cell>
          <cell r="AI11">
            <v>0</v>
          </cell>
          <cell r="AJ11">
            <v>27</v>
          </cell>
          <cell r="AK11">
            <v>27</v>
          </cell>
          <cell r="AM11">
            <v>10.199999999999999</v>
          </cell>
          <cell r="AN11">
            <v>0.1</v>
          </cell>
          <cell r="AO11">
            <v>10.299999999999999</v>
          </cell>
          <cell r="AQ11">
            <v>23</v>
          </cell>
          <cell r="AR11">
            <v>38</v>
          </cell>
          <cell r="AS11">
            <v>61</v>
          </cell>
          <cell r="AU11">
            <v>23</v>
          </cell>
          <cell r="AV11">
            <v>38</v>
          </cell>
          <cell r="AW11">
            <v>61</v>
          </cell>
          <cell r="AY11">
            <v>61.999999999999972</v>
          </cell>
          <cell r="AZ11">
            <v>133.70000000000002</v>
          </cell>
          <cell r="BA11">
            <v>195.7</v>
          </cell>
          <cell r="BC11">
            <v>242.7</v>
          </cell>
          <cell r="BD11">
            <v>264.2</v>
          </cell>
          <cell r="BE11">
            <v>506.9</v>
          </cell>
          <cell r="BG11">
            <v>9.3000000000000007</v>
          </cell>
          <cell r="BH11">
            <v>0.6</v>
          </cell>
          <cell r="BI11">
            <v>9.9</v>
          </cell>
          <cell r="BK11">
            <v>0</v>
          </cell>
          <cell r="BL11">
            <v>0</v>
          </cell>
          <cell r="BM11">
            <v>0</v>
          </cell>
          <cell r="BO11">
            <v>242.7</v>
          </cell>
          <cell r="BP11">
            <v>264.2</v>
          </cell>
          <cell r="BQ11">
            <v>506.9</v>
          </cell>
          <cell r="BS11" t="str">
            <v xml:space="preserve"> 1Q</v>
          </cell>
          <cell r="BT11">
            <v>24.9</v>
          </cell>
          <cell r="BU11">
            <v>110.9</v>
          </cell>
          <cell r="BV11">
            <v>135.80000000000001</v>
          </cell>
          <cell r="BX11">
            <v>63.1</v>
          </cell>
          <cell r="BY11">
            <v>16.3</v>
          </cell>
          <cell r="BZ11">
            <v>79.400000000000006</v>
          </cell>
          <cell r="CB11">
            <v>19</v>
          </cell>
          <cell r="CC11">
            <v>37</v>
          </cell>
          <cell r="CD11">
            <v>56</v>
          </cell>
          <cell r="CJ11">
            <v>26</v>
          </cell>
          <cell r="CK11">
            <v>0</v>
          </cell>
          <cell r="CL11">
            <v>26</v>
          </cell>
          <cell r="CN11">
            <v>23.4</v>
          </cell>
          <cell r="CO11">
            <v>1.7</v>
          </cell>
          <cell r="CP11">
            <v>25.099999999999998</v>
          </cell>
          <cell r="CR11">
            <v>25</v>
          </cell>
          <cell r="CS11">
            <v>2</v>
          </cell>
          <cell r="CT11">
            <v>27</v>
          </cell>
          <cell r="CV11" t="str">
            <v xml:space="preserve"> 1Q</v>
          </cell>
          <cell r="CX11">
            <v>20</v>
          </cell>
          <cell r="CY11">
            <v>0</v>
          </cell>
          <cell r="CZ11">
            <v>20</v>
          </cell>
          <cell r="DB11">
            <v>14</v>
          </cell>
          <cell r="DC11">
            <v>0</v>
          </cell>
          <cell r="DD11">
            <v>14</v>
          </cell>
          <cell r="DF11">
            <v>9</v>
          </cell>
          <cell r="DG11">
            <v>0</v>
          </cell>
          <cell r="DH11">
            <v>9</v>
          </cell>
          <cell r="DJ11">
            <v>61.899999999999977</v>
          </cell>
          <cell r="DK11">
            <v>101.89999999999993</v>
          </cell>
          <cell r="DL11">
            <v>163.7999999999999</v>
          </cell>
          <cell r="DN11">
            <v>286.29999999999995</v>
          </cell>
          <cell r="DO11">
            <v>269.79999999999995</v>
          </cell>
          <cell r="DP11">
            <v>556.09999999999991</v>
          </cell>
          <cell r="DR11" t="str">
            <v xml:space="preserve"> 1Q</v>
          </cell>
          <cell r="DS11">
            <v>20.6</v>
          </cell>
          <cell r="DT11">
            <v>77.099999999999994</v>
          </cell>
          <cell r="DU11">
            <v>97.699999999999989</v>
          </cell>
          <cell r="DW11">
            <v>33</v>
          </cell>
          <cell r="DX11">
            <v>39</v>
          </cell>
          <cell r="DY11">
            <v>72</v>
          </cell>
          <cell r="EA11">
            <v>5.2</v>
          </cell>
          <cell r="EB11">
            <v>45.6</v>
          </cell>
          <cell r="EC11">
            <v>50.800000000000004</v>
          </cell>
          <cell r="EE11">
            <v>3</v>
          </cell>
          <cell r="EF11">
            <v>36</v>
          </cell>
          <cell r="EG11">
            <v>39</v>
          </cell>
          <cell r="EI11">
            <v>25.9</v>
          </cell>
          <cell r="EJ11">
            <v>3.4</v>
          </cell>
          <cell r="EK11">
            <v>29.299999999999997</v>
          </cell>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A12" t="str">
            <v xml:space="preserve"> 2Q</v>
          </cell>
          <cell r="B12">
            <v>0</v>
          </cell>
          <cell r="C12">
            <v>0</v>
          </cell>
          <cell r="D12">
            <v>0</v>
          </cell>
          <cell r="F12">
            <v>0</v>
          </cell>
          <cell r="G12">
            <v>0</v>
          </cell>
          <cell r="H12">
            <v>0</v>
          </cell>
          <cell r="J12">
            <v>28.5</v>
          </cell>
          <cell r="K12">
            <v>31</v>
          </cell>
          <cell r="L12">
            <v>59.5</v>
          </cell>
          <cell r="N12">
            <v>51</v>
          </cell>
          <cell r="O12">
            <v>28</v>
          </cell>
          <cell r="P12">
            <v>79</v>
          </cell>
          <cell r="R12">
            <v>39.700000000000003</v>
          </cell>
          <cell r="S12">
            <v>8.3000000000000007</v>
          </cell>
          <cell r="T12">
            <v>48</v>
          </cell>
          <cell r="V12">
            <v>3</v>
          </cell>
          <cell r="W12">
            <v>1.1000000000000001</v>
          </cell>
          <cell r="X12">
            <v>4.0999999999999996</v>
          </cell>
          <cell r="AD12">
            <v>15</v>
          </cell>
          <cell r="AE12">
            <v>1</v>
          </cell>
          <cell r="AF12">
            <v>16</v>
          </cell>
          <cell r="AH12" t="str">
            <v xml:space="preserve"> 2Q</v>
          </cell>
          <cell r="AI12">
            <v>0</v>
          </cell>
          <cell r="AJ12">
            <v>30</v>
          </cell>
          <cell r="AK12">
            <v>30</v>
          </cell>
          <cell r="AM12">
            <v>17</v>
          </cell>
          <cell r="AN12">
            <v>0</v>
          </cell>
          <cell r="AO12">
            <v>17</v>
          </cell>
          <cell r="AQ12">
            <v>26</v>
          </cell>
          <cell r="AR12">
            <v>44</v>
          </cell>
          <cell r="AS12">
            <v>70</v>
          </cell>
          <cell r="AU12">
            <v>26</v>
          </cell>
          <cell r="AV12">
            <v>44</v>
          </cell>
          <cell r="AW12">
            <v>70</v>
          </cell>
          <cell r="AY12">
            <v>66.600000000000009</v>
          </cell>
          <cell r="AZ12">
            <v>123.70000000000002</v>
          </cell>
          <cell r="BA12">
            <v>190.3</v>
          </cell>
          <cell r="BC12">
            <v>246.8</v>
          </cell>
          <cell r="BD12">
            <v>267.10000000000002</v>
          </cell>
          <cell r="BE12">
            <v>513.90000000000009</v>
          </cell>
          <cell r="BG12">
            <v>3</v>
          </cell>
          <cell r="BH12">
            <v>1.1000000000000001</v>
          </cell>
          <cell r="BI12">
            <v>4.0999999999999996</v>
          </cell>
          <cell r="BK12">
            <v>0</v>
          </cell>
          <cell r="BL12">
            <v>0</v>
          </cell>
          <cell r="BM12">
            <v>0</v>
          </cell>
          <cell r="BO12">
            <v>246.8</v>
          </cell>
          <cell r="BP12">
            <v>267.10000000000002</v>
          </cell>
          <cell r="BQ12">
            <v>513.90000000000009</v>
          </cell>
          <cell r="BS12" t="str">
            <v xml:space="preserve"> 2Q</v>
          </cell>
          <cell r="BT12">
            <v>44.2</v>
          </cell>
          <cell r="BU12">
            <v>110.4</v>
          </cell>
          <cell r="BV12">
            <v>154.60000000000002</v>
          </cell>
          <cell r="BX12">
            <v>65.2</v>
          </cell>
          <cell r="BY12">
            <v>19.7</v>
          </cell>
          <cell r="BZ12">
            <v>84.9</v>
          </cell>
          <cell r="CB12">
            <v>22</v>
          </cell>
          <cell r="CC12">
            <v>36</v>
          </cell>
          <cell r="CD12">
            <v>58</v>
          </cell>
          <cell r="CJ12">
            <v>17</v>
          </cell>
          <cell r="CK12">
            <v>2</v>
          </cell>
          <cell r="CL12">
            <v>19</v>
          </cell>
          <cell r="CN12">
            <v>34.1</v>
          </cell>
          <cell r="CO12">
            <v>2.7</v>
          </cell>
          <cell r="CP12">
            <v>36.800000000000004</v>
          </cell>
          <cell r="CR12">
            <v>24</v>
          </cell>
          <cell r="CS12">
            <v>2</v>
          </cell>
          <cell r="CT12">
            <v>26</v>
          </cell>
          <cell r="CV12" t="str">
            <v xml:space="preserve"> 2Q</v>
          </cell>
          <cell r="CX12">
            <v>20</v>
          </cell>
          <cell r="CY12">
            <v>0</v>
          </cell>
          <cell r="CZ12">
            <v>20</v>
          </cell>
          <cell r="DB12">
            <v>18</v>
          </cell>
          <cell r="DC12">
            <v>0</v>
          </cell>
          <cell r="DD12">
            <v>18</v>
          </cell>
          <cell r="DF12">
            <v>7</v>
          </cell>
          <cell r="DG12">
            <v>1</v>
          </cell>
          <cell r="DH12">
            <v>8</v>
          </cell>
          <cell r="DJ12">
            <v>74.299999999999983</v>
          </cell>
          <cell r="DK12">
            <v>101.59999999999998</v>
          </cell>
          <cell r="DL12">
            <v>175.89999999999998</v>
          </cell>
          <cell r="DN12">
            <v>325.79999999999995</v>
          </cell>
          <cell r="DO12">
            <v>275.39999999999998</v>
          </cell>
          <cell r="DP12">
            <v>601.19999999999993</v>
          </cell>
          <cell r="DR12" t="str">
            <v xml:space="preserve"> 2Q</v>
          </cell>
          <cell r="DS12">
            <v>18.600000000000001</v>
          </cell>
          <cell r="DT12">
            <v>62.1</v>
          </cell>
          <cell r="DU12">
            <v>80.7</v>
          </cell>
          <cell r="DW12">
            <v>46.7</v>
          </cell>
          <cell r="DX12">
            <v>47.7</v>
          </cell>
          <cell r="DY12">
            <v>94.4</v>
          </cell>
          <cell r="EA12">
            <v>5.7</v>
          </cell>
          <cell r="EB12">
            <v>52.2</v>
          </cell>
          <cell r="EC12">
            <v>57.900000000000006</v>
          </cell>
          <cell r="EE12">
            <v>4</v>
          </cell>
          <cell r="EF12">
            <v>40</v>
          </cell>
          <cell r="EG12">
            <v>44</v>
          </cell>
          <cell r="EI12">
            <v>26.2</v>
          </cell>
          <cell r="EJ12">
            <v>4.3</v>
          </cell>
          <cell r="EK12">
            <v>30.5</v>
          </cell>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A13" t="str">
            <v xml:space="preserve"> 3Q</v>
          </cell>
          <cell r="B13">
            <v>0</v>
          </cell>
          <cell r="C13">
            <v>0</v>
          </cell>
          <cell r="D13">
            <v>0</v>
          </cell>
          <cell r="F13">
            <v>0</v>
          </cell>
          <cell r="G13">
            <v>0</v>
          </cell>
          <cell r="H13">
            <v>0</v>
          </cell>
          <cell r="J13">
            <v>29.8</v>
          </cell>
          <cell r="K13">
            <v>32</v>
          </cell>
          <cell r="L13">
            <v>61.8</v>
          </cell>
          <cell r="N13">
            <v>54</v>
          </cell>
          <cell r="O13">
            <v>28</v>
          </cell>
          <cell r="P13">
            <v>82</v>
          </cell>
          <cell r="R13">
            <v>52.1</v>
          </cell>
          <cell r="S13">
            <v>8.4</v>
          </cell>
          <cell r="T13">
            <v>60.5</v>
          </cell>
          <cell r="V13">
            <v>8.9</v>
          </cell>
          <cell r="W13">
            <v>1.2</v>
          </cell>
          <cell r="X13">
            <v>10.1</v>
          </cell>
          <cell r="AD13">
            <v>20</v>
          </cell>
          <cell r="AE13">
            <v>1</v>
          </cell>
          <cell r="AF13">
            <v>21</v>
          </cell>
          <cell r="AH13" t="str">
            <v xml:space="preserve"> 3Q</v>
          </cell>
          <cell r="AI13">
            <v>0</v>
          </cell>
          <cell r="AJ13">
            <v>27</v>
          </cell>
          <cell r="AK13">
            <v>27</v>
          </cell>
          <cell r="AM13">
            <v>14.2</v>
          </cell>
          <cell r="AN13">
            <v>0.1</v>
          </cell>
          <cell r="AO13">
            <v>14.299999999999999</v>
          </cell>
          <cell r="AQ13">
            <v>24</v>
          </cell>
          <cell r="AR13">
            <v>39</v>
          </cell>
          <cell r="AS13">
            <v>63</v>
          </cell>
          <cell r="AU13">
            <v>24</v>
          </cell>
          <cell r="AV13">
            <v>39</v>
          </cell>
          <cell r="AW13">
            <v>63</v>
          </cell>
          <cell r="AY13">
            <v>71.3</v>
          </cell>
          <cell r="AZ13">
            <v>125.10000000000002</v>
          </cell>
          <cell r="BA13">
            <v>196.40000000000003</v>
          </cell>
          <cell r="BC13">
            <v>274.3</v>
          </cell>
          <cell r="BD13">
            <v>261.8</v>
          </cell>
          <cell r="BE13">
            <v>536.1</v>
          </cell>
          <cell r="BG13">
            <v>8.9</v>
          </cell>
          <cell r="BH13">
            <v>1.2</v>
          </cell>
          <cell r="BI13">
            <v>10.1</v>
          </cell>
          <cell r="BK13">
            <v>0</v>
          </cell>
          <cell r="BL13">
            <v>0</v>
          </cell>
          <cell r="BM13">
            <v>0</v>
          </cell>
          <cell r="BO13">
            <v>274.3</v>
          </cell>
          <cell r="BP13">
            <v>261.8</v>
          </cell>
          <cell r="BQ13">
            <v>536.1</v>
          </cell>
          <cell r="BS13" t="str">
            <v xml:space="preserve"> 3Q</v>
          </cell>
          <cell r="BT13">
            <v>38.799999999999997</v>
          </cell>
          <cell r="BU13">
            <v>121.9</v>
          </cell>
          <cell r="BV13">
            <v>160.69999999999999</v>
          </cell>
          <cell r="BX13">
            <v>85</v>
          </cell>
          <cell r="BY13">
            <v>18.3</v>
          </cell>
          <cell r="BZ13">
            <v>103.3</v>
          </cell>
          <cell r="CB13">
            <v>20</v>
          </cell>
          <cell r="CC13">
            <v>31</v>
          </cell>
          <cell r="CD13">
            <v>51</v>
          </cell>
          <cell r="CJ13">
            <v>29</v>
          </cell>
          <cell r="CK13">
            <v>4</v>
          </cell>
          <cell r="CL13">
            <v>33</v>
          </cell>
          <cell r="CN13">
            <v>41.6</v>
          </cell>
          <cell r="CO13">
            <v>2.4</v>
          </cell>
          <cell r="CP13">
            <v>44</v>
          </cell>
          <cell r="CR13">
            <v>24</v>
          </cell>
          <cell r="CS13">
            <v>2</v>
          </cell>
          <cell r="CT13">
            <v>26</v>
          </cell>
          <cell r="CV13" t="str">
            <v xml:space="preserve"> 3Q</v>
          </cell>
          <cell r="CX13">
            <v>24</v>
          </cell>
          <cell r="CY13">
            <v>0</v>
          </cell>
          <cell r="CZ13">
            <v>24</v>
          </cell>
          <cell r="DB13">
            <v>17</v>
          </cell>
          <cell r="DC13">
            <v>1</v>
          </cell>
          <cell r="DD13">
            <v>18</v>
          </cell>
          <cell r="DF13">
            <v>12</v>
          </cell>
          <cell r="DG13">
            <v>4</v>
          </cell>
          <cell r="DH13">
            <v>16</v>
          </cell>
          <cell r="DJ13">
            <v>77.200000000000017</v>
          </cell>
          <cell r="DK13">
            <v>128.69999999999999</v>
          </cell>
          <cell r="DL13">
            <v>205.9</v>
          </cell>
          <cell r="DN13">
            <v>368.6</v>
          </cell>
          <cell r="DO13">
            <v>313.3</v>
          </cell>
          <cell r="DP13">
            <v>681.90000000000009</v>
          </cell>
          <cell r="DR13" t="str">
            <v xml:space="preserve"> 3Q</v>
          </cell>
          <cell r="DS13">
            <v>64.099999999999994</v>
          </cell>
          <cell r="DT13">
            <v>57.2</v>
          </cell>
          <cell r="DU13">
            <v>121.3</v>
          </cell>
          <cell r="DW13">
            <v>31.8</v>
          </cell>
          <cell r="DX13">
            <v>42</v>
          </cell>
          <cell r="DY13">
            <v>73.8</v>
          </cell>
          <cell r="EA13">
            <v>5.4</v>
          </cell>
          <cell r="EB13">
            <v>49</v>
          </cell>
          <cell r="EC13">
            <v>54.4</v>
          </cell>
          <cell r="EE13">
            <v>6</v>
          </cell>
          <cell r="EF13">
            <v>38</v>
          </cell>
          <cell r="EG13">
            <v>44</v>
          </cell>
          <cell r="EI13">
            <v>23</v>
          </cell>
          <cell r="EJ13">
            <v>3.9</v>
          </cell>
          <cell r="EK13">
            <v>26.9</v>
          </cell>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A14" t="str">
            <v xml:space="preserve"> 4Q</v>
          </cell>
          <cell r="B14">
            <v>0</v>
          </cell>
          <cell r="C14">
            <v>0</v>
          </cell>
          <cell r="D14">
            <v>0</v>
          </cell>
          <cell r="F14">
            <v>0</v>
          </cell>
          <cell r="G14">
            <v>0</v>
          </cell>
          <cell r="H14">
            <v>0</v>
          </cell>
          <cell r="J14">
            <v>18.899999999999999</v>
          </cell>
          <cell r="K14">
            <v>33.299999999999997</v>
          </cell>
          <cell r="L14">
            <v>52.199999999999996</v>
          </cell>
          <cell r="N14">
            <v>35</v>
          </cell>
          <cell r="O14">
            <v>33</v>
          </cell>
          <cell r="P14">
            <v>68</v>
          </cell>
          <cell r="R14">
            <v>59</v>
          </cell>
          <cell r="S14">
            <v>8.9</v>
          </cell>
          <cell r="T14">
            <v>67.900000000000006</v>
          </cell>
          <cell r="V14">
            <v>15.4</v>
          </cell>
          <cell r="W14">
            <v>5.8</v>
          </cell>
          <cell r="X14">
            <v>21.2</v>
          </cell>
          <cell r="AD14">
            <v>15</v>
          </cell>
          <cell r="AE14">
            <v>2</v>
          </cell>
          <cell r="AF14">
            <v>17</v>
          </cell>
          <cell r="AH14" t="str">
            <v xml:space="preserve"> 4Q</v>
          </cell>
          <cell r="AI14">
            <v>0</v>
          </cell>
          <cell r="AJ14">
            <v>28</v>
          </cell>
          <cell r="AK14">
            <v>28</v>
          </cell>
          <cell r="AM14">
            <v>9</v>
          </cell>
          <cell r="AN14">
            <v>0.7</v>
          </cell>
          <cell r="AO14">
            <v>9.6999999999999993</v>
          </cell>
          <cell r="AQ14">
            <v>23</v>
          </cell>
          <cell r="AR14">
            <v>45</v>
          </cell>
          <cell r="AS14">
            <v>68</v>
          </cell>
          <cell r="AU14">
            <v>23</v>
          </cell>
          <cell r="AV14">
            <v>45</v>
          </cell>
          <cell r="AW14">
            <v>68</v>
          </cell>
          <cell r="AY14">
            <v>69.699999999999989</v>
          </cell>
          <cell r="AZ14">
            <v>120.1</v>
          </cell>
          <cell r="BA14">
            <v>189.79999999999998</v>
          </cell>
          <cell r="BC14">
            <v>245</v>
          </cell>
          <cell r="BD14">
            <v>276.8</v>
          </cell>
          <cell r="BE14">
            <v>521.79999999999995</v>
          </cell>
          <cell r="BG14">
            <v>15.4</v>
          </cell>
          <cell r="BH14">
            <v>5.8</v>
          </cell>
          <cell r="BI14">
            <v>21.2</v>
          </cell>
          <cell r="BK14">
            <v>0</v>
          </cell>
          <cell r="BL14">
            <v>0</v>
          </cell>
          <cell r="BM14">
            <v>0</v>
          </cell>
          <cell r="BO14">
            <v>245</v>
          </cell>
          <cell r="BP14">
            <v>276.8</v>
          </cell>
          <cell r="BQ14">
            <v>521.79999999999995</v>
          </cell>
          <cell r="BS14" t="str">
            <v xml:space="preserve"> 4Q</v>
          </cell>
          <cell r="BT14">
            <v>31.8</v>
          </cell>
          <cell r="BU14">
            <v>129.30000000000001</v>
          </cell>
          <cell r="BV14">
            <v>161.10000000000002</v>
          </cell>
          <cell r="BX14">
            <v>69.3</v>
          </cell>
          <cell r="BY14">
            <v>20.8</v>
          </cell>
          <cell r="BZ14">
            <v>90.1</v>
          </cell>
          <cell r="CB14">
            <v>23</v>
          </cell>
          <cell r="CC14">
            <v>31</v>
          </cell>
          <cell r="CD14">
            <v>54</v>
          </cell>
          <cell r="CJ14">
            <v>35</v>
          </cell>
          <cell r="CK14">
            <v>7</v>
          </cell>
          <cell r="CL14">
            <v>42</v>
          </cell>
          <cell r="CN14">
            <v>24.1</v>
          </cell>
          <cell r="CO14">
            <v>2.9</v>
          </cell>
          <cell r="CP14">
            <v>27</v>
          </cell>
          <cell r="CR14">
            <v>26</v>
          </cell>
          <cell r="CS14">
            <v>4</v>
          </cell>
          <cell r="CT14">
            <v>30</v>
          </cell>
          <cell r="CV14" t="str">
            <v xml:space="preserve"> 4Q</v>
          </cell>
          <cell r="CX14">
            <v>27</v>
          </cell>
          <cell r="CY14">
            <v>0</v>
          </cell>
          <cell r="CZ14">
            <v>27</v>
          </cell>
          <cell r="DB14">
            <v>10</v>
          </cell>
          <cell r="DC14">
            <v>1</v>
          </cell>
          <cell r="DD14">
            <v>11</v>
          </cell>
          <cell r="DF14">
            <v>9</v>
          </cell>
          <cell r="DG14">
            <v>8</v>
          </cell>
          <cell r="DH14">
            <v>17</v>
          </cell>
          <cell r="DJ14">
            <v>72.899999999999949</v>
          </cell>
          <cell r="DK14">
            <v>155.49999999999997</v>
          </cell>
          <cell r="DL14">
            <v>228.39999999999992</v>
          </cell>
          <cell r="DN14">
            <v>328.09999999999997</v>
          </cell>
          <cell r="DO14">
            <v>359.5</v>
          </cell>
          <cell r="DP14">
            <v>687.59999999999991</v>
          </cell>
          <cell r="DR14" t="str">
            <v xml:space="preserve"> 4Q</v>
          </cell>
          <cell r="DS14">
            <v>54.3</v>
          </cell>
          <cell r="DT14">
            <v>88.8</v>
          </cell>
          <cell r="DU14">
            <v>143.1</v>
          </cell>
          <cell r="DW14">
            <v>37.4</v>
          </cell>
          <cell r="DX14">
            <v>47.8</v>
          </cell>
          <cell r="DY14">
            <v>85.199999999999989</v>
          </cell>
          <cell r="EA14">
            <v>5.9</v>
          </cell>
          <cell r="EB14">
            <v>56.1</v>
          </cell>
          <cell r="EC14">
            <v>62</v>
          </cell>
          <cell r="EE14">
            <v>4</v>
          </cell>
          <cell r="EF14">
            <v>44</v>
          </cell>
          <cell r="EG14">
            <v>48</v>
          </cell>
          <cell r="EI14">
            <v>27.9</v>
          </cell>
          <cell r="EJ14">
            <v>4.2</v>
          </cell>
          <cell r="EK14">
            <v>32.1</v>
          </cell>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A16" t="str">
            <v>1994</v>
          </cell>
          <cell r="B16">
            <v>0</v>
          </cell>
          <cell r="C16">
            <v>0</v>
          </cell>
          <cell r="D16">
            <v>0</v>
          </cell>
          <cell r="F16">
            <v>0</v>
          </cell>
          <cell r="G16">
            <v>0</v>
          </cell>
          <cell r="H16">
            <v>0</v>
          </cell>
          <cell r="J16">
            <v>103.5</v>
          </cell>
          <cell r="K16">
            <v>124.89999999999999</v>
          </cell>
          <cell r="L16">
            <v>228.39999999999998</v>
          </cell>
          <cell r="N16">
            <v>192</v>
          </cell>
          <cell r="O16">
            <v>117</v>
          </cell>
          <cell r="P16">
            <v>309</v>
          </cell>
          <cell r="R16">
            <v>190.7</v>
          </cell>
          <cell r="S16">
            <v>32.799999999999997</v>
          </cell>
          <cell r="T16">
            <v>223.5</v>
          </cell>
          <cell r="V16">
            <v>36.6</v>
          </cell>
          <cell r="W16">
            <v>8.6999999999999993</v>
          </cell>
          <cell r="X16">
            <v>45.3</v>
          </cell>
          <cell r="AD16">
            <v>70</v>
          </cell>
          <cell r="AE16">
            <v>5</v>
          </cell>
          <cell r="AF16">
            <v>75</v>
          </cell>
          <cell r="AH16" t="str">
            <v>1994</v>
          </cell>
          <cell r="AI16">
            <v>0</v>
          </cell>
          <cell r="AJ16">
            <v>112</v>
          </cell>
          <cell r="AK16">
            <v>112</v>
          </cell>
          <cell r="AM16">
            <v>50.4</v>
          </cell>
          <cell r="AN16">
            <v>0.89999999999999991</v>
          </cell>
          <cell r="AO16">
            <v>51.3</v>
          </cell>
          <cell r="AQ16">
            <v>96</v>
          </cell>
          <cell r="AR16">
            <v>166</v>
          </cell>
          <cell r="AS16">
            <v>262</v>
          </cell>
          <cell r="AU16">
            <v>96</v>
          </cell>
          <cell r="AV16">
            <v>166</v>
          </cell>
          <cell r="AW16">
            <v>262</v>
          </cell>
          <cell r="AY16">
            <v>269.59999999999997</v>
          </cell>
          <cell r="AZ16">
            <v>502.6</v>
          </cell>
          <cell r="BA16">
            <v>772.2</v>
          </cell>
          <cell r="BC16">
            <v>1008.8</v>
          </cell>
          <cell r="BD16">
            <v>1069.8999999999999</v>
          </cell>
          <cell r="BE16">
            <v>2078.6999999999998</v>
          </cell>
          <cell r="BG16">
            <v>36.6</v>
          </cell>
          <cell r="BH16">
            <v>8.6999999999999993</v>
          </cell>
          <cell r="BI16">
            <v>45.3</v>
          </cell>
          <cell r="BK16">
            <v>0</v>
          </cell>
          <cell r="BL16">
            <v>0</v>
          </cell>
          <cell r="BM16">
            <v>0</v>
          </cell>
          <cell r="BO16">
            <v>1008.8</v>
          </cell>
          <cell r="BP16">
            <v>1069.8999999999999</v>
          </cell>
          <cell r="BQ16">
            <v>2078.6999999999998</v>
          </cell>
          <cell r="BS16" t="str">
            <v>1994</v>
          </cell>
          <cell r="BT16">
            <v>139.69999999999999</v>
          </cell>
          <cell r="BU16">
            <v>472.50000000000006</v>
          </cell>
          <cell r="BV16">
            <v>612.20000000000005</v>
          </cell>
          <cell r="BX16">
            <v>282.60000000000002</v>
          </cell>
          <cell r="BY16">
            <v>75.099999999999994</v>
          </cell>
          <cell r="BZ16">
            <v>357.70000000000005</v>
          </cell>
          <cell r="CB16">
            <v>84</v>
          </cell>
          <cell r="CC16">
            <v>135</v>
          </cell>
          <cell r="CD16">
            <v>219</v>
          </cell>
          <cell r="CJ16">
            <v>107</v>
          </cell>
          <cell r="CK16">
            <v>13</v>
          </cell>
          <cell r="CL16">
            <v>120</v>
          </cell>
          <cell r="CN16">
            <v>123.19999999999999</v>
          </cell>
          <cell r="CO16">
            <v>9.7000000000000011</v>
          </cell>
          <cell r="CP16">
            <v>132.9</v>
          </cell>
          <cell r="CR16">
            <v>99</v>
          </cell>
          <cell r="CS16">
            <v>10</v>
          </cell>
          <cell r="CT16">
            <v>109</v>
          </cell>
          <cell r="CV16" t="str">
            <v>1994</v>
          </cell>
          <cell r="CX16">
            <v>91</v>
          </cell>
          <cell r="CY16">
            <v>0</v>
          </cell>
          <cell r="CZ16">
            <v>91</v>
          </cell>
          <cell r="DB16">
            <v>59</v>
          </cell>
          <cell r="DC16">
            <v>2</v>
          </cell>
          <cell r="DD16">
            <v>61</v>
          </cell>
          <cell r="DF16">
            <v>37</v>
          </cell>
          <cell r="DG16">
            <v>13</v>
          </cell>
          <cell r="DH16">
            <v>50</v>
          </cell>
          <cell r="DJ16">
            <v>286.29999999999995</v>
          </cell>
          <cell r="DK16">
            <v>487.69999999999993</v>
          </cell>
          <cell r="DL16">
            <v>773.99999999999977</v>
          </cell>
          <cell r="DN16">
            <v>1308.8</v>
          </cell>
          <cell r="DO16">
            <v>1218</v>
          </cell>
          <cell r="DP16">
            <v>2526.7999999999997</v>
          </cell>
          <cell r="DR16" t="str">
            <v>1994</v>
          </cell>
          <cell r="DS16">
            <v>157.6</v>
          </cell>
          <cell r="DT16">
            <v>285.2</v>
          </cell>
          <cell r="DU16">
            <v>442.79999999999995</v>
          </cell>
          <cell r="DW16">
            <v>148.9</v>
          </cell>
          <cell r="DX16">
            <v>176.5</v>
          </cell>
          <cell r="DY16">
            <v>325.39999999999998</v>
          </cell>
          <cell r="EA16">
            <v>22.200000000000003</v>
          </cell>
          <cell r="EB16">
            <v>202.9</v>
          </cell>
          <cell r="EC16">
            <v>225.10000000000002</v>
          </cell>
          <cell r="EE16">
            <v>17</v>
          </cell>
          <cell r="EF16">
            <v>158</v>
          </cell>
          <cell r="EG16">
            <v>175</v>
          </cell>
          <cell r="EI16">
            <v>103</v>
          </cell>
          <cell r="EJ16">
            <v>15.8</v>
          </cell>
          <cell r="EK16">
            <v>118.79999999999998</v>
          </cell>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A18" t="str">
            <v>1995/94 % Change</v>
          </cell>
          <cell r="AH18" t="str">
            <v>1995/94 % Change</v>
          </cell>
          <cell r="BS18" t="str">
            <v>1995/94 % Change</v>
          </cell>
          <cell r="CV18" t="str">
            <v>1995/94 % Change</v>
          </cell>
          <cell r="DR18" t="str">
            <v>1995/94 % Change</v>
          </cell>
          <cell r="EM18" t="str">
            <v>1995/94 % Change</v>
          </cell>
        </row>
        <row r="19">
          <cell r="A19" t="str">
            <v xml:space="preserve"> 1Q</v>
          </cell>
          <cell r="B19" t="str">
            <v>NM</v>
          </cell>
          <cell r="C19" t="str">
            <v>NM</v>
          </cell>
          <cell r="D19" t="str">
            <v>NM</v>
          </cell>
          <cell r="F19" t="str">
            <v>NM</v>
          </cell>
          <cell r="G19" t="str">
            <v>NM</v>
          </cell>
          <cell r="H19" t="str">
            <v>NM</v>
          </cell>
          <cell r="J19">
            <v>0.55513307984790861</v>
          </cell>
          <cell r="K19">
            <v>0.2972027972027973</v>
          </cell>
          <cell r="L19">
            <v>0.42076502732240417</v>
          </cell>
          <cell r="N19">
            <v>-0.23076923076923073</v>
          </cell>
          <cell r="O19">
            <v>7.1428571428571397E-2</v>
          </cell>
          <cell r="P19">
            <v>-0.125</v>
          </cell>
          <cell r="R19">
            <v>0.37092731829573955</v>
          </cell>
          <cell r="S19">
            <v>8.3333333333333259E-2</v>
          </cell>
          <cell r="T19">
            <v>0.3269639065817409</v>
          </cell>
          <cell r="V19">
            <v>1.075268817204301</v>
          </cell>
          <cell r="W19">
            <v>2.1666666666666665</v>
          </cell>
          <cell r="X19">
            <v>1.1414141414141414</v>
          </cell>
          <cell r="AD19">
            <v>0.31000000000000005</v>
          </cell>
          <cell r="AE19">
            <v>0.10000000000000009</v>
          </cell>
          <cell r="AF19">
            <v>0.30000000000000004</v>
          </cell>
          <cell r="AH19" t="str">
            <v xml:space="preserve"> 1Q</v>
          </cell>
          <cell r="AI19" t="str">
            <v>NM</v>
          </cell>
          <cell r="AJ19">
            <v>0.18518518518518512</v>
          </cell>
          <cell r="AK19">
            <v>0.18518518518518512</v>
          </cell>
          <cell r="AM19">
            <v>0.50000000000000022</v>
          </cell>
          <cell r="AN19" t="str">
            <v>NM</v>
          </cell>
          <cell r="AO19">
            <v>0.6407766990291266</v>
          </cell>
          <cell r="AQ19">
            <v>8.6956521739130377E-2</v>
          </cell>
          <cell r="AR19">
            <v>0.28947368421052633</v>
          </cell>
          <cell r="AS19">
            <v>0.21311475409836067</v>
          </cell>
          <cell r="AU19">
            <v>8.6956521739130377E-2</v>
          </cell>
          <cell r="AV19">
            <v>0.28947368421052633</v>
          </cell>
          <cell r="AW19">
            <v>0.21311475409836067</v>
          </cell>
          <cell r="AY19">
            <v>-9.8387096774193328E-2</v>
          </cell>
          <cell r="AZ19">
            <v>8.3769633507852825E-2</v>
          </cell>
          <cell r="BA19">
            <v>2.6060296371997804E-2</v>
          </cell>
          <cell r="BC19">
            <v>0.14256283477544307</v>
          </cell>
          <cell r="BD19">
            <v>0.15594246782740351</v>
          </cell>
          <cell r="BE19">
            <v>0.14953639771158023</v>
          </cell>
          <cell r="BG19">
            <v>1.075268817204301</v>
          </cell>
          <cell r="BH19">
            <v>2.1666666666666665</v>
          </cell>
          <cell r="BI19">
            <v>1.1414141414141414</v>
          </cell>
          <cell r="BK19" t="str">
            <v>NM</v>
          </cell>
          <cell r="BL19" t="str">
            <v>NM</v>
          </cell>
          <cell r="BM19" t="str">
            <v>NM</v>
          </cell>
          <cell r="BO19">
            <v>0.14256283477544307</v>
          </cell>
          <cell r="BP19">
            <v>0.15594246782740351</v>
          </cell>
          <cell r="BQ19">
            <v>0.14953639771158023</v>
          </cell>
          <cell r="BS19" t="str">
            <v xml:space="preserve"> 1Q</v>
          </cell>
          <cell r="BT19">
            <v>0.25702811244979928</v>
          </cell>
          <cell r="BU19">
            <v>0.10189359783588814</v>
          </cell>
          <cell r="BV19">
            <v>0.13033873343151692</v>
          </cell>
          <cell r="BX19">
            <v>-8.8114104595879539E-2</v>
          </cell>
          <cell r="BY19">
            <v>0.1042944785276072</v>
          </cell>
          <cell r="BZ19">
            <v>-4.8614609571788536E-2</v>
          </cell>
          <cell r="CB19">
            <v>0</v>
          </cell>
          <cell r="CC19">
            <v>-2.7027027027026973E-2</v>
          </cell>
          <cell r="CD19">
            <v>-1.7857142857142905E-2</v>
          </cell>
          <cell r="CJ19">
            <v>-0.12307692307692308</v>
          </cell>
          <cell r="CK19" t="str">
            <v>NM</v>
          </cell>
          <cell r="CL19">
            <v>0.14615384615384608</v>
          </cell>
          <cell r="CN19">
            <v>0.19358974358974357</v>
          </cell>
          <cell r="CO19">
            <v>0.20588235294117641</v>
          </cell>
          <cell r="CP19">
            <v>0.19442231075697225</v>
          </cell>
          <cell r="CR19">
            <v>-0.16000000000000003</v>
          </cell>
          <cell r="CS19">
            <v>-0.5</v>
          </cell>
          <cell r="CT19">
            <v>-0.18518518518518523</v>
          </cell>
          <cell r="CV19" t="str">
            <v xml:space="preserve"> 1Q</v>
          </cell>
          <cell r="CX19">
            <v>5.0000000000000044E-2</v>
          </cell>
          <cell r="CY19" t="str">
            <v>NM</v>
          </cell>
          <cell r="CZ19">
            <v>5.0000000000000044E-2</v>
          </cell>
          <cell r="DB19">
            <v>0.28571428571428581</v>
          </cell>
          <cell r="DC19" t="str">
            <v>NM</v>
          </cell>
          <cell r="DD19">
            <v>0.35714285714285721</v>
          </cell>
          <cell r="DF19">
            <v>-0.22222222222222221</v>
          </cell>
          <cell r="DG19" t="str">
            <v>NM</v>
          </cell>
          <cell r="DH19">
            <v>0.44444444444444442</v>
          </cell>
          <cell r="DJ19">
            <v>-5.2827140549273177E-2</v>
          </cell>
          <cell r="DK19">
            <v>0.3481844946025523</v>
          </cell>
          <cell r="DL19">
            <v>0.19664224664224705</v>
          </cell>
          <cell r="DN19">
            <v>-7.3349633251832413E-3</v>
          </cell>
          <cell r="DO19">
            <v>0.22546330615270582</v>
          </cell>
          <cell r="DP19">
            <v>0.10561050170832598</v>
          </cell>
          <cell r="DR19" t="str">
            <v xml:space="preserve"> 1Q</v>
          </cell>
          <cell r="DS19">
            <v>4.8543689320388328E-2</v>
          </cell>
          <cell r="DT19">
            <v>9.0791180285343387E-3</v>
          </cell>
          <cell r="DU19">
            <v>1.7400204708290845E-2</v>
          </cell>
          <cell r="DW19">
            <v>-0.17878787878787872</v>
          </cell>
          <cell r="DX19">
            <v>-4.3589743589743657E-2</v>
          </cell>
          <cell r="DY19">
            <v>-0.10555555555555551</v>
          </cell>
          <cell r="EA19">
            <v>-0.11538461538461553</v>
          </cell>
          <cell r="EB19">
            <v>-0.10526315789473695</v>
          </cell>
          <cell r="EC19">
            <v>-0.10629921259842534</v>
          </cell>
          <cell r="EE19">
            <v>0</v>
          </cell>
          <cell r="EF19">
            <v>0</v>
          </cell>
          <cell r="EG19">
            <v>0</v>
          </cell>
          <cell r="EI19">
            <v>-0.18532818532818518</v>
          </cell>
          <cell r="EJ19">
            <v>-0.32352941176470595</v>
          </cell>
          <cell r="EK19">
            <v>-0.20136518771331047</v>
          </cell>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A20" t="str">
            <v xml:space="preserve"> 2Q</v>
          </cell>
          <cell r="B20" t="str">
            <v>NM</v>
          </cell>
          <cell r="C20" t="str">
            <v>NM</v>
          </cell>
          <cell r="D20" t="str">
            <v>NM</v>
          </cell>
          <cell r="F20" t="str">
            <v>NM</v>
          </cell>
          <cell r="G20" t="str">
            <v>NM</v>
          </cell>
          <cell r="H20" t="str">
            <v>NM</v>
          </cell>
          <cell r="J20">
            <v>0.60350877192982466</v>
          </cell>
          <cell r="K20">
            <v>0.27419354838709675</v>
          </cell>
          <cell r="L20">
            <v>0.43193277310924372</v>
          </cell>
          <cell r="N20">
            <v>-0.33333333333333337</v>
          </cell>
          <cell r="O20">
            <v>0.21428571428571419</v>
          </cell>
          <cell r="P20">
            <v>-0.13924050632911389</v>
          </cell>
          <cell r="R20">
            <v>0.46095717884130982</v>
          </cell>
          <cell r="S20">
            <v>3.6144578313252795E-2</v>
          </cell>
          <cell r="T20">
            <v>0.38749999999999996</v>
          </cell>
          <cell r="V20">
            <v>6.9333333333333336</v>
          </cell>
          <cell r="W20">
            <v>1.7272727272727271</v>
          </cell>
          <cell r="X20">
            <v>5.536585365853659</v>
          </cell>
          <cell r="AD20">
            <v>0.54</v>
          </cell>
          <cell r="AE20">
            <v>0.5</v>
          </cell>
          <cell r="AF20">
            <v>0.53750000000000009</v>
          </cell>
          <cell r="AH20" t="str">
            <v xml:space="preserve"> 2Q</v>
          </cell>
          <cell r="AI20" t="str">
            <v>NM</v>
          </cell>
          <cell r="AJ20">
            <v>0.10000000000000009</v>
          </cell>
          <cell r="AK20">
            <v>0.10000000000000009</v>
          </cell>
          <cell r="AM20">
            <v>0.46470588235294108</v>
          </cell>
          <cell r="AN20" t="str">
            <v>NM</v>
          </cell>
          <cell r="AO20">
            <v>0.59411764705882342</v>
          </cell>
          <cell r="AQ20">
            <v>3.8461538461538547E-2</v>
          </cell>
          <cell r="AR20">
            <v>0.27272727272727271</v>
          </cell>
          <cell r="AS20">
            <v>0.18571428571428572</v>
          </cell>
          <cell r="AU20">
            <v>3.8461538461538547E-2</v>
          </cell>
          <cell r="AV20">
            <v>0.27272727272727271</v>
          </cell>
          <cell r="AW20">
            <v>0.18571428571428572</v>
          </cell>
          <cell r="AY20">
            <v>6.7567567567567766E-2</v>
          </cell>
          <cell r="AZ20">
            <v>0.22473726758286183</v>
          </cell>
          <cell r="BA20">
            <v>0.16973200210194439</v>
          </cell>
          <cell r="BC20">
            <v>0.24635332252836317</v>
          </cell>
          <cell r="BD20">
            <v>0.23287158367652561</v>
          </cell>
          <cell r="BE20">
            <v>0.23934617629889088</v>
          </cell>
          <cell r="BG20">
            <v>6.9333333333333336</v>
          </cell>
          <cell r="BH20">
            <v>1.7272727272727271</v>
          </cell>
          <cell r="BI20">
            <v>5.536585365853659</v>
          </cell>
          <cell r="BK20" t="str">
            <v>NM</v>
          </cell>
          <cell r="BL20" t="str">
            <v>NM</v>
          </cell>
          <cell r="BM20" t="str">
            <v>NM</v>
          </cell>
          <cell r="BO20">
            <v>0.24635332252836317</v>
          </cell>
          <cell r="BP20">
            <v>0.23287158367652561</v>
          </cell>
          <cell r="BQ20">
            <v>0.23934617629889088</v>
          </cell>
          <cell r="BS20" t="str">
            <v xml:space="preserve"> 2Q</v>
          </cell>
          <cell r="BT20">
            <v>-0.1131221719457014</v>
          </cell>
          <cell r="BU20">
            <v>0.36865942028985499</v>
          </cell>
          <cell r="BV20">
            <v>0.23091849935316944</v>
          </cell>
          <cell r="BX20">
            <v>6.9018404907975395E-2</v>
          </cell>
          <cell r="BY20">
            <v>0.10152284263959399</v>
          </cell>
          <cell r="BZ20">
            <v>7.6560659599528957E-2</v>
          </cell>
          <cell r="CB20">
            <v>0</v>
          </cell>
          <cell r="CC20">
            <v>0.25</v>
          </cell>
          <cell r="CD20">
            <v>0.15517241379310343</v>
          </cell>
          <cell r="CJ20">
            <v>0.12941176470588234</v>
          </cell>
          <cell r="CK20" t="str">
            <v>NM</v>
          </cell>
          <cell r="CL20">
            <v>0.36315789473684212</v>
          </cell>
          <cell r="CN20">
            <v>0.11436950146627556</v>
          </cell>
          <cell r="CO20">
            <v>0</v>
          </cell>
          <cell r="CP20">
            <v>0.10597826086956519</v>
          </cell>
          <cell r="CR20">
            <v>-0.125</v>
          </cell>
          <cell r="CS20">
            <v>0</v>
          </cell>
          <cell r="CT20">
            <v>-0.11538461538461542</v>
          </cell>
          <cell r="CV20" t="str">
            <v xml:space="preserve"> 2Q</v>
          </cell>
          <cell r="CX20">
            <v>0</v>
          </cell>
          <cell r="CY20" t="str">
            <v>NM</v>
          </cell>
          <cell r="CZ20">
            <v>0</v>
          </cell>
          <cell r="DB20">
            <v>0.22222222222222232</v>
          </cell>
          <cell r="DC20" t="str">
            <v>NM</v>
          </cell>
          <cell r="DD20">
            <v>0.27777777777777768</v>
          </cell>
          <cell r="DF20">
            <v>0</v>
          </cell>
          <cell r="DG20" t="str">
            <v>NM</v>
          </cell>
          <cell r="DH20">
            <v>0.625</v>
          </cell>
          <cell r="DJ20">
            <v>-7.2678331090174297E-2</v>
          </cell>
          <cell r="DK20">
            <v>0.37923228346456739</v>
          </cell>
          <cell r="DL20">
            <v>0.18834565093803346</v>
          </cell>
          <cell r="DN20">
            <v>3.6832412523022384E-3</v>
          </cell>
          <cell r="DO20">
            <v>0.36648511256354399</v>
          </cell>
          <cell r="DP20">
            <v>0.16987691284098472</v>
          </cell>
          <cell r="DR20" t="str">
            <v xml:space="preserve"> 2Q</v>
          </cell>
          <cell r="DS20">
            <v>-6.9892473118279619E-2</v>
          </cell>
          <cell r="DT20">
            <v>0.22061191626409005</v>
          </cell>
          <cell r="DU20">
            <v>0.15365551425030977</v>
          </cell>
          <cell r="DW20">
            <v>-0.13490364025695945</v>
          </cell>
          <cell r="DX20">
            <v>0.18029350104821784</v>
          </cell>
          <cell r="DY20">
            <v>2.4364406779660897E-2</v>
          </cell>
          <cell r="EA20">
            <v>0.10526315789473673</v>
          </cell>
          <cell r="EB20">
            <v>-6.321839080459779E-2</v>
          </cell>
          <cell r="EC20">
            <v>-4.6632124352331772E-2</v>
          </cell>
          <cell r="EE20">
            <v>-0.25</v>
          </cell>
          <cell r="EF20">
            <v>-5.0000000000000044E-2</v>
          </cell>
          <cell r="EG20">
            <v>-6.8181818181818232E-2</v>
          </cell>
          <cell r="EI20">
            <v>-0.11832061068702282</v>
          </cell>
          <cell r="EJ20">
            <v>-0.32558139534883723</v>
          </cell>
          <cell r="EK20">
            <v>-0.14754098360655743</v>
          </cell>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A21" t="str">
            <v xml:space="preserve"> 3Q</v>
          </cell>
          <cell r="B21" t="str">
            <v>NM</v>
          </cell>
          <cell r="C21" t="str">
            <v>NM</v>
          </cell>
          <cell r="D21" t="str">
            <v>NM</v>
          </cell>
          <cell r="F21" t="str">
            <v>NM</v>
          </cell>
          <cell r="G21" t="str">
            <v>NM</v>
          </cell>
          <cell r="H21" t="str">
            <v>NM</v>
          </cell>
          <cell r="J21">
            <v>-0.24161073825503354</v>
          </cell>
          <cell r="K21">
            <v>0.36250000000000004</v>
          </cell>
          <cell r="L21">
            <v>7.1197411003236288E-2</v>
          </cell>
          <cell r="N21">
            <v>-0.53703703703703698</v>
          </cell>
          <cell r="O21">
            <v>0.10714285714285721</v>
          </cell>
          <cell r="P21">
            <v>-0.31707317073170727</v>
          </cell>
          <cell r="R21">
            <v>-1.8234165067178565E-2</v>
          </cell>
          <cell r="S21">
            <v>4.1666666666666519E-2</v>
          </cell>
          <cell r="T21">
            <v>-9.91735537190086E-3</v>
          </cell>
          <cell r="V21">
            <v>1.2584269662921348</v>
          </cell>
          <cell r="W21">
            <v>2.25</v>
          </cell>
          <cell r="X21">
            <v>1.3762376237623761</v>
          </cell>
          <cell r="AD21">
            <v>0.46500000000000008</v>
          </cell>
          <cell r="AE21">
            <v>1</v>
          </cell>
          <cell r="AF21">
            <v>0.49047619047619051</v>
          </cell>
          <cell r="AH21" t="str">
            <v xml:space="preserve"> 3Q</v>
          </cell>
          <cell r="AI21" t="str">
            <v>NM</v>
          </cell>
          <cell r="AJ21">
            <v>5.555555555555558E-2</v>
          </cell>
          <cell r="AK21">
            <v>5.555555555555558E-2</v>
          </cell>
          <cell r="AM21">
            <v>-0.76760563380281688</v>
          </cell>
          <cell r="AN21" t="str">
            <v>NM</v>
          </cell>
          <cell r="AO21">
            <v>-0.59440559440559437</v>
          </cell>
          <cell r="AQ21">
            <v>0.16666666666666674</v>
          </cell>
          <cell r="AR21">
            <v>0.23076923076923084</v>
          </cell>
          <cell r="AS21">
            <v>0.20634920634920628</v>
          </cell>
          <cell r="AU21">
            <v>0.16666666666666674</v>
          </cell>
          <cell r="AV21">
            <v>0.23076923076923084</v>
          </cell>
          <cell r="AW21">
            <v>0.20634920634920628</v>
          </cell>
          <cell r="AY21">
            <v>-2.1037868162692153E-3</v>
          </cell>
          <cell r="AZ21">
            <v>0.11231015187849658</v>
          </cell>
          <cell r="BA21">
            <v>7.0773930753563752E-2</v>
          </cell>
          <cell r="BC21">
            <v>-8.640174990885896E-2</v>
          </cell>
          <cell r="BD21">
            <v>0.1741787624140565</v>
          </cell>
          <cell r="BE21">
            <v>4.0850587576944486E-2</v>
          </cell>
          <cell r="BG21">
            <v>1.2584269662921348</v>
          </cell>
          <cell r="BH21">
            <v>2.25</v>
          </cell>
          <cell r="BI21">
            <v>1.3762376237623761</v>
          </cell>
          <cell r="BK21" t="str">
            <v>NM</v>
          </cell>
          <cell r="BL21" t="str">
            <v>NM</v>
          </cell>
          <cell r="BM21" t="str">
            <v>NM</v>
          </cell>
          <cell r="BO21">
            <v>-8.640174990885896E-2</v>
          </cell>
          <cell r="BP21">
            <v>0.1741787624140565</v>
          </cell>
          <cell r="BQ21">
            <v>4.0850587576944486E-2</v>
          </cell>
          <cell r="BS21" t="str">
            <v xml:space="preserve"> 3Q</v>
          </cell>
          <cell r="BT21">
            <v>0.1829896907216495</v>
          </cell>
          <cell r="BU21">
            <v>0.17883511074651337</v>
          </cell>
          <cell r="BV21">
            <v>0.17983820784069704</v>
          </cell>
          <cell r="BX21">
            <v>-0.1470588235294118</v>
          </cell>
          <cell r="BY21">
            <v>9.2896174863387859E-2</v>
          </cell>
          <cell r="BZ21">
            <v>-0.10454985479186829</v>
          </cell>
          <cell r="CB21">
            <v>0</v>
          </cell>
          <cell r="CC21">
            <v>6.4516129032258007E-2</v>
          </cell>
          <cell r="CD21">
            <v>3.9215686274509887E-2</v>
          </cell>
          <cell r="CJ21">
            <v>0.23793103448275854</v>
          </cell>
          <cell r="CK21">
            <v>0.17500000000000004</v>
          </cell>
          <cell r="CL21">
            <v>0.23030303030303045</v>
          </cell>
          <cell r="CN21">
            <v>-4.5673076923076872E-2</v>
          </cell>
          <cell r="CO21">
            <v>0</v>
          </cell>
          <cell r="CP21">
            <v>-4.3181818181818099E-2</v>
          </cell>
          <cell r="CR21">
            <v>-0.10416666666666663</v>
          </cell>
          <cell r="CS21">
            <v>-0.44999999999999996</v>
          </cell>
          <cell r="CT21">
            <v>-0.13076923076923075</v>
          </cell>
          <cell r="CV21" t="str">
            <v xml:space="preserve"> 3Q</v>
          </cell>
          <cell r="CX21">
            <v>-0.26666666666666661</v>
          </cell>
          <cell r="CY21" t="str">
            <v>NM</v>
          </cell>
          <cell r="CZ21">
            <v>-0.26666666666666661</v>
          </cell>
          <cell r="DB21">
            <v>0</v>
          </cell>
          <cell r="DC21">
            <v>0</v>
          </cell>
          <cell r="DD21">
            <v>0</v>
          </cell>
          <cell r="DF21">
            <v>-0.33333333333333337</v>
          </cell>
          <cell r="DG21">
            <v>0</v>
          </cell>
          <cell r="DH21">
            <v>-0.25</v>
          </cell>
          <cell r="DJ21">
            <v>0.32383419689119153</v>
          </cell>
          <cell r="DK21">
            <v>9.4017094017094127E-2</v>
          </cell>
          <cell r="DL21">
            <v>0.18018455560951918</v>
          </cell>
          <cell r="DN21">
            <v>3.1741725447639757E-2</v>
          </cell>
          <cell r="DO21">
            <v>0.1193744015320779</v>
          </cell>
          <cell r="DP21">
            <v>7.2004692770200718E-2</v>
          </cell>
          <cell r="DR21" t="str">
            <v xml:space="preserve"> 3Q</v>
          </cell>
          <cell r="DS21">
            <v>-6.7082683307332247E-2</v>
          </cell>
          <cell r="DT21">
            <v>0.30769230769230749</v>
          </cell>
          <cell r="DU21">
            <v>0.1096455070074196</v>
          </cell>
          <cell r="DW21">
            <v>0</v>
          </cell>
          <cell r="DX21">
            <v>6.6666666666666652E-2</v>
          </cell>
          <cell r="DY21">
            <v>3.7940379403794022E-2</v>
          </cell>
          <cell r="EA21">
            <v>-0.12962962962962965</v>
          </cell>
          <cell r="EB21">
            <v>8.7755102040816269E-2</v>
          </cell>
          <cell r="EC21">
            <v>6.6176470588235281E-2</v>
          </cell>
          <cell r="EE21">
            <v>-0.5</v>
          </cell>
          <cell r="EF21">
            <v>2.6315789473684292E-2</v>
          </cell>
          <cell r="EG21">
            <v>-4.5454545454545414E-2</v>
          </cell>
          <cell r="EI21">
            <v>9.565217391304337E-2</v>
          </cell>
          <cell r="EJ21">
            <v>-0.12820512820512819</v>
          </cell>
          <cell r="EK21">
            <v>6.3197026022304703E-2</v>
          </cell>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A22" t="str">
            <v xml:space="preserve"> 4Q</v>
          </cell>
          <cell r="B22" t="str">
            <v>NM</v>
          </cell>
          <cell r="C22" t="str">
            <v>NM</v>
          </cell>
          <cell r="D22" t="str">
            <v>NM</v>
          </cell>
          <cell r="F22" t="str">
            <v>NM</v>
          </cell>
          <cell r="G22" t="str">
            <v>NM</v>
          </cell>
          <cell r="H22" t="str">
            <v>NM</v>
          </cell>
          <cell r="J22">
            <v>0.61375661375661394</v>
          </cell>
          <cell r="K22">
            <v>0.56756756756756777</v>
          </cell>
          <cell r="L22">
            <v>0.58429118773946387</v>
          </cell>
          <cell r="N22">
            <v>-0.4</v>
          </cell>
          <cell r="O22">
            <v>3.0303030303030276E-2</v>
          </cell>
          <cell r="P22">
            <v>-0.19117647058823528</v>
          </cell>
          <cell r="R22">
            <v>-0.16101694915254239</v>
          </cell>
          <cell r="S22">
            <v>6.7415730337078594E-2</v>
          </cell>
          <cell r="T22">
            <v>-0.13107511045655384</v>
          </cell>
          <cell r="V22">
            <v>0.55844155844155852</v>
          </cell>
          <cell r="W22">
            <v>1.7241379310344973E-2</v>
          </cell>
          <cell r="X22">
            <v>0.41037735849056611</v>
          </cell>
          <cell r="AD22">
            <v>0.8</v>
          </cell>
          <cell r="AE22">
            <v>0.5</v>
          </cell>
          <cell r="AF22">
            <v>0.76470588235294112</v>
          </cell>
          <cell r="AH22" t="str">
            <v xml:space="preserve"> 4Q</v>
          </cell>
          <cell r="AI22" t="str">
            <v>NM</v>
          </cell>
          <cell r="AJ22">
            <v>3.5714285714285809E-2</v>
          </cell>
          <cell r="AK22">
            <v>3.5714285714285809E-2</v>
          </cell>
          <cell r="AM22">
            <v>-0.44444444444444442</v>
          </cell>
          <cell r="AN22" t="str">
            <v>NM</v>
          </cell>
          <cell r="AO22">
            <v>-9.2783505154639068E-2</v>
          </cell>
          <cell r="AQ22">
            <v>0.34782608695652173</v>
          </cell>
          <cell r="AR22">
            <v>0.15555555555555545</v>
          </cell>
          <cell r="AS22">
            <v>0.22058823529411775</v>
          </cell>
          <cell r="AU22">
            <v>0.34782608695652173</v>
          </cell>
          <cell r="AV22">
            <v>0.15555555555555545</v>
          </cell>
          <cell r="AW22">
            <v>0.22058823529411775</v>
          </cell>
          <cell r="AY22">
            <v>-0.23959827833572445</v>
          </cell>
          <cell r="AZ22">
            <v>0.22897585345545379</v>
          </cell>
          <cell r="BA22">
            <v>5.6902002107481531E-2</v>
          </cell>
          <cell r="BC22">
            <v>-1.6326530612244872E-2</v>
          </cell>
          <cell r="BD22">
            <v>0.21748554913294793</v>
          </cell>
          <cell r="BE22">
            <v>0.10770410118819473</v>
          </cell>
          <cell r="BG22">
            <v>0.55844155844155852</v>
          </cell>
          <cell r="BH22">
            <v>1.7241379310344973E-2</v>
          </cell>
          <cell r="BI22">
            <v>0.41037735849056611</v>
          </cell>
          <cell r="BK22" t="str">
            <v>NM</v>
          </cell>
          <cell r="BL22" t="str">
            <v>NM</v>
          </cell>
          <cell r="BM22" t="str">
            <v>NM</v>
          </cell>
          <cell r="BO22">
            <v>-1.6326530612244872E-2</v>
          </cell>
          <cell r="BP22">
            <v>0.21748554913294793</v>
          </cell>
          <cell r="BQ22">
            <v>0.10770410118819473</v>
          </cell>
          <cell r="BS22" t="str">
            <v xml:space="preserve"> 4Q</v>
          </cell>
          <cell r="BT22">
            <v>0.24528301886792447</v>
          </cell>
          <cell r="BU22">
            <v>0.12915699922660462</v>
          </cell>
          <cell r="BV22">
            <v>0.1520794537554313</v>
          </cell>
          <cell r="BX22">
            <v>0.37085137085137099</v>
          </cell>
          <cell r="BY22">
            <v>0.14423076923076916</v>
          </cell>
          <cell r="BZ22">
            <v>0.31853496115427316</v>
          </cell>
          <cell r="CB22">
            <v>0</v>
          </cell>
          <cell r="CC22">
            <v>0.12903225806451624</v>
          </cell>
          <cell r="CD22">
            <v>7.4074074074074181E-2</v>
          </cell>
          <cell r="CJ22">
            <v>0.25714285714285712</v>
          </cell>
          <cell r="CK22">
            <v>0</v>
          </cell>
          <cell r="CL22">
            <v>0.21428571428571419</v>
          </cell>
          <cell r="CN22">
            <v>7.4688796680497882E-2</v>
          </cell>
          <cell r="CO22">
            <v>-6.8965517241379226E-2</v>
          </cell>
          <cell r="CP22">
            <v>5.9259259259259123E-2</v>
          </cell>
          <cell r="CR22">
            <v>-0.19230769230769229</v>
          </cell>
          <cell r="CS22">
            <v>-0.25</v>
          </cell>
          <cell r="CT22">
            <v>-0.19999999999999996</v>
          </cell>
          <cell r="CV22" t="str">
            <v xml:space="preserve"> 4Q</v>
          </cell>
          <cell r="CX22">
            <v>-3.703703703703709E-2</v>
          </cell>
          <cell r="CY22" t="str">
            <v>NM</v>
          </cell>
          <cell r="CZ22">
            <v>-3.703703703703709E-2</v>
          </cell>
          <cell r="DB22">
            <v>0.19999999999999996</v>
          </cell>
          <cell r="DC22">
            <v>0</v>
          </cell>
          <cell r="DD22">
            <v>0.18181818181818188</v>
          </cell>
          <cell r="DF22">
            <v>0.22222222222222232</v>
          </cell>
          <cell r="DG22">
            <v>0.125</v>
          </cell>
          <cell r="DH22">
            <v>0.17647058823529416</v>
          </cell>
          <cell r="DJ22">
            <v>-1.508916323731091E-2</v>
          </cell>
          <cell r="DK22">
            <v>-8.8102893890675049E-2</v>
          </cell>
          <cell r="DL22">
            <v>-6.4798598949211583E-2</v>
          </cell>
          <cell r="DN22">
            <v>0.12557147211216102</v>
          </cell>
          <cell r="DO22">
            <v>2.726008344923514E-2</v>
          </cell>
          <cell r="DP22">
            <v>7.4171029668411936E-2</v>
          </cell>
          <cell r="DR22" t="str">
            <v xml:space="preserve"> 4Q</v>
          </cell>
          <cell r="DS22">
            <v>5.1565377532228451E-2</v>
          </cell>
          <cell r="DT22">
            <v>0.18018018018018012</v>
          </cell>
          <cell r="DU22">
            <v>0.13137665967854661</v>
          </cell>
          <cell r="DW22">
            <v>-0.14973262032085555</v>
          </cell>
          <cell r="DX22">
            <v>0.35774058577405876</v>
          </cell>
          <cell r="DY22">
            <v>0.13497652582159647</v>
          </cell>
          <cell r="EA22">
            <v>-8.4745762711864403E-2</v>
          </cell>
          <cell r="EB22">
            <v>-8.9126559714794995E-2</v>
          </cell>
          <cell r="EC22">
            <v>-8.8709677419354871E-2</v>
          </cell>
          <cell r="EE22">
            <v>-0.25</v>
          </cell>
          <cell r="EF22">
            <v>-9.0909090909090939E-2</v>
          </cell>
          <cell r="EG22">
            <v>-0.10416666666666663</v>
          </cell>
          <cell r="EI22">
            <v>-0.15412186379928305</v>
          </cell>
          <cell r="EJ22">
            <v>0.33333333333333326</v>
          </cell>
          <cell r="EK22">
            <v>-9.0342679127725756E-2</v>
          </cell>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A24" t="str">
            <v>1995/94</v>
          </cell>
          <cell r="B24" t="str">
            <v>NM</v>
          </cell>
          <cell r="C24" t="str">
            <v>NM</v>
          </cell>
          <cell r="D24" t="str">
            <v>NM</v>
          </cell>
          <cell r="F24" t="str">
            <v>NM</v>
          </cell>
          <cell r="G24" t="str">
            <v>NM</v>
          </cell>
          <cell r="H24" t="str">
            <v>NM</v>
          </cell>
          <cell r="J24">
            <v>0.34975845410628015</v>
          </cell>
          <cell r="K24">
            <v>0.38030424339471569</v>
          </cell>
          <cell r="L24">
            <v>0.36646234676007006</v>
          </cell>
          <cell r="N24">
            <v>-0.375</v>
          </cell>
          <cell r="O24">
            <v>0.10256410256410264</v>
          </cell>
          <cell r="P24">
            <v>-0.19417475728155342</v>
          </cell>
          <cell r="R24">
            <v>0.11877294179339271</v>
          </cell>
          <cell r="S24">
            <v>5.6402439024390238E-2</v>
          </cell>
          <cell r="T24">
            <v>0.10961968680089496</v>
          </cell>
          <cell r="V24">
            <v>1.3825136612021858</v>
          </cell>
          <cell r="W24">
            <v>0.68965517241379337</v>
          </cell>
          <cell r="X24">
            <v>1.2494481236203092</v>
          </cell>
          <cell r="AD24">
            <v>0.50857142857142845</v>
          </cell>
          <cell r="AE24">
            <v>0.52</v>
          </cell>
          <cell r="AF24">
            <v>0.50933333333333342</v>
          </cell>
          <cell r="AH24" t="str">
            <v>1995/94</v>
          </cell>
          <cell r="AI24" t="str">
            <v>NM</v>
          </cell>
          <cell r="AJ24">
            <v>9.375E-2</v>
          </cell>
          <cell r="AK24">
            <v>9.375E-2</v>
          </cell>
          <cell r="AM24">
            <v>-3.7698412698412676E-2</v>
          </cell>
          <cell r="AN24" t="str">
            <v>NM</v>
          </cell>
          <cell r="AO24">
            <v>0.14230019493177393</v>
          </cell>
          <cell r="AQ24">
            <v>0.15625</v>
          </cell>
          <cell r="AR24">
            <v>0.23493975903614461</v>
          </cell>
          <cell r="AS24">
            <v>0.20610687022900764</v>
          </cell>
          <cell r="AU24">
            <v>0.15625</v>
          </cell>
          <cell r="AV24">
            <v>0.23493975903614461</v>
          </cell>
          <cell r="AW24">
            <v>0.20610687022900764</v>
          </cell>
          <cell r="AY24">
            <v>-6.8434718100889969E-2</v>
          </cell>
          <cell r="AZ24">
            <v>0.16026661360923189</v>
          </cell>
          <cell r="BA24">
            <v>8.0419580419580194E-2</v>
          </cell>
          <cell r="BC24">
            <v>6.7109436954797763E-2</v>
          </cell>
          <cell r="BD24">
            <v>0.19553229273763906</v>
          </cell>
          <cell r="BE24">
            <v>0.13320825515947488</v>
          </cell>
          <cell r="BG24">
            <v>1.3825136612021858</v>
          </cell>
          <cell r="BH24">
            <v>0.68965517241379337</v>
          </cell>
          <cell r="BI24">
            <v>1.2494481236203092</v>
          </cell>
          <cell r="BK24" t="str">
            <v>NM</v>
          </cell>
          <cell r="BL24" t="str">
            <v>NM</v>
          </cell>
          <cell r="BM24" t="str">
            <v>NM</v>
          </cell>
          <cell r="BO24">
            <v>6.7109436954797763E-2</v>
          </cell>
          <cell r="BP24">
            <v>0.19553229273763906</v>
          </cell>
          <cell r="BQ24">
            <v>0.13320825515947488</v>
          </cell>
          <cell r="BS24" t="str">
            <v>Year</v>
          </cell>
          <cell r="BT24">
            <v>0.11667859699355776</v>
          </cell>
          <cell r="BU24">
            <v>0.19153439153439145</v>
          </cell>
          <cell r="BV24">
            <v>0.17445279320483498</v>
          </cell>
          <cell r="BX24">
            <v>4.2958244869072848E-2</v>
          </cell>
          <cell r="BY24">
            <v>0.11185086551264978</v>
          </cell>
          <cell r="BZ24">
            <v>5.7422421023203718E-2</v>
          </cell>
          <cell r="CB24">
            <v>0</v>
          </cell>
          <cell r="CC24">
            <v>0.10370370370370363</v>
          </cell>
          <cell r="CD24">
            <v>6.3926940639269514E-2</v>
          </cell>
          <cell r="CJ24">
            <v>0.13925233644859825</v>
          </cell>
          <cell r="CK24">
            <v>0.95384615384615379</v>
          </cell>
          <cell r="CL24">
            <v>0.22750000000000004</v>
          </cell>
          <cell r="CN24">
            <v>6.7613636363636376E-2</v>
          </cell>
          <cell r="CO24">
            <v>1.5463917525773141E-2</v>
          </cell>
          <cell r="CP24">
            <v>6.3807373965387493E-2</v>
          </cell>
          <cell r="CR24">
            <v>-0.14646464646464652</v>
          </cell>
          <cell r="CS24">
            <v>-0.29000000000000004</v>
          </cell>
          <cell r="CT24">
            <v>-0.15963302752293584</v>
          </cell>
          <cell r="CV24" t="str">
            <v>Year</v>
          </cell>
          <cell r="CX24">
            <v>-7.0329670329670413E-2</v>
          </cell>
          <cell r="CY24" t="str">
            <v>NM</v>
          </cell>
          <cell r="CZ24">
            <v>-7.0329670329670413E-2</v>
          </cell>
          <cell r="DB24">
            <v>0.16949152542372881</v>
          </cell>
          <cell r="DC24">
            <v>1</v>
          </cell>
          <cell r="DD24">
            <v>0.19672131147540983</v>
          </cell>
          <cell r="DF24">
            <v>-0.10810810810810811</v>
          </cell>
          <cell r="DG24">
            <v>0.92307692307692313</v>
          </cell>
          <cell r="DH24">
            <v>0.15999999999999992</v>
          </cell>
          <cell r="DJ24">
            <v>5.319594830597274E-2</v>
          </cell>
          <cell r="DK24">
            <v>0.14847242157063789</v>
          </cell>
          <cell r="DL24">
            <v>0.11322997416020719</v>
          </cell>
          <cell r="DN24">
            <v>3.9731051344743307E-2</v>
          </cell>
          <cell r="DO24">
            <v>0.17155993431855499</v>
          </cell>
          <cell r="DP24">
            <v>0.1032768719328796</v>
          </cell>
          <cell r="DR24" t="str">
            <v>1995/94</v>
          </cell>
          <cell r="DS24">
            <v>-1.1421319796954155E-2</v>
          </cell>
          <cell r="DT24">
            <v>0.16830294530154277</v>
          </cell>
          <cell r="DU24">
            <v>0.10433604336043367</v>
          </cell>
          <cell r="DW24">
            <v>-0.11954331766286108</v>
          </cell>
          <cell r="DX24">
            <v>0.15184135977337099</v>
          </cell>
          <cell r="DY24">
            <v>2.7658266748617155E-2</v>
          </cell>
          <cell r="EA24">
            <v>-5.4054054054054168E-2</v>
          </cell>
          <cell r="EB24">
            <v>-4.3371118777723039E-2</v>
          </cell>
          <cell r="EC24">
            <v>-4.4424700133274264E-2</v>
          </cell>
          <cell r="EE24">
            <v>-0.29411764705882348</v>
          </cell>
          <cell r="EF24">
            <v>-3.1645569620253111E-2</v>
          </cell>
          <cell r="EG24">
            <v>-5.7142857142857162E-2</v>
          </cell>
          <cell r="EI24">
            <v>-9.7087378640776656E-2</v>
          </cell>
          <cell r="EJ24">
            <v>-0.10126582278481022</v>
          </cell>
          <cell r="EK24">
            <v>-9.7643097643097532E-2</v>
          </cell>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A26" t="str">
            <v xml:space="preserve">1995 </v>
          </cell>
          <cell r="AH26" t="str">
            <v xml:space="preserve">1995 </v>
          </cell>
          <cell r="BB26">
            <v>0</v>
          </cell>
          <cell r="BS26" t="str">
            <v xml:space="preserve">1995 </v>
          </cell>
          <cell r="CV26" t="str">
            <v xml:space="preserve">1995 </v>
          </cell>
          <cell r="DR26" t="str">
            <v xml:space="preserve">1995 </v>
          </cell>
          <cell r="EM26" t="str">
            <v xml:space="preserve">1995 </v>
          </cell>
        </row>
        <row r="27">
          <cell r="A27" t="str">
            <v xml:space="preserve"> 1Q</v>
          </cell>
          <cell r="B27">
            <v>0</v>
          </cell>
          <cell r="C27">
            <v>0</v>
          </cell>
          <cell r="D27">
            <v>0</v>
          </cell>
          <cell r="F27">
            <v>0</v>
          </cell>
          <cell r="G27">
            <v>0</v>
          </cell>
          <cell r="H27">
            <v>0</v>
          </cell>
          <cell r="J27">
            <v>40.9</v>
          </cell>
          <cell r="K27">
            <v>37.1</v>
          </cell>
          <cell r="L27">
            <v>78</v>
          </cell>
          <cell r="N27">
            <v>40</v>
          </cell>
          <cell r="O27">
            <v>30</v>
          </cell>
          <cell r="P27">
            <v>70</v>
          </cell>
          <cell r="R27">
            <v>54.7</v>
          </cell>
          <cell r="S27">
            <v>7.8</v>
          </cell>
          <cell r="T27">
            <v>62.5</v>
          </cell>
          <cell r="V27">
            <v>19.3</v>
          </cell>
          <cell r="W27">
            <v>1.9</v>
          </cell>
          <cell r="X27">
            <v>21.2</v>
          </cell>
          <cell r="AD27">
            <v>26.2</v>
          </cell>
          <cell r="AE27">
            <v>1.1000000000000001</v>
          </cell>
          <cell r="AF27">
            <v>27.3</v>
          </cell>
          <cell r="AH27" t="str">
            <v xml:space="preserve"> 1Q</v>
          </cell>
          <cell r="AI27">
            <v>0</v>
          </cell>
          <cell r="AJ27">
            <v>32</v>
          </cell>
          <cell r="AK27">
            <v>32</v>
          </cell>
          <cell r="AM27">
            <v>15.3</v>
          </cell>
          <cell r="AN27">
            <v>1.6</v>
          </cell>
          <cell r="AO27">
            <v>16.900000000000002</v>
          </cell>
          <cell r="AQ27">
            <v>25</v>
          </cell>
          <cell r="AR27">
            <v>49</v>
          </cell>
          <cell r="AS27">
            <v>74</v>
          </cell>
          <cell r="AU27">
            <v>25</v>
          </cell>
          <cell r="AV27">
            <v>49</v>
          </cell>
          <cell r="AW27">
            <v>74</v>
          </cell>
          <cell r="AY27">
            <v>55.899999999999991</v>
          </cell>
          <cell r="AZ27">
            <v>144.89999999999995</v>
          </cell>
          <cell r="BA27">
            <v>200.79999999999995</v>
          </cell>
          <cell r="BC27">
            <v>277.3</v>
          </cell>
          <cell r="BD27">
            <v>305.39999999999998</v>
          </cell>
          <cell r="BE27">
            <v>582.70000000000005</v>
          </cell>
          <cell r="BG27">
            <v>19.3</v>
          </cell>
          <cell r="BH27">
            <v>1.9</v>
          </cell>
          <cell r="BI27">
            <v>21.2</v>
          </cell>
          <cell r="BK27">
            <v>0</v>
          </cell>
          <cell r="BL27">
            <v>0</v>
          </cell>
          <cell r="BM27">
            <v>0</v>
          </cell>
          <cell r="BO27">
            <v>277.3</v>
          </cell>
          <cell r="BP27">
            <v>305.39999999999998</v>
          </cell>
          <cell r="BQ27">
            <v>582.70000000000005</v>
          </cell>
          <cell r="BS27" t="str">
            <v xml:space="preserve"> 1Q</v>
          </cell>
          <cell r="BT27">
            <v>31.3</v>
          </cell>
          <cell r="BU27">
            <v>122.2</v>
          </cell>
          <cell r="BV27">
            <v>153.5</v>
          </cell>
          <cell r="BX27">
            <v>57.54</v>
          </cell>
          <cell r="BY27">
            <v>18</v>
          </cell>
          <cell r="BZ27">
            <v>75.539999999999992</v>
          </cell>
          <cell r="CB27">
            <v>19</v>
          </cell>
          <cell r="CC27">
            <v>36</v>
          </cell>
          <cell r="CD27">
            <v>55</v>
          </cell>
          <cell r="CJ27">
            <v>22.8</v>
          </cell>
          <cell r="CK27">
            <v>7</v>
          </cell>
          <cell r="CL27">
            <v>29.8</v>
          </cell>
          <cell r="CN27">
            <v>27.93</v>
          </cell>
          <cell r="CO27">
            <v>2.0499999999999998</v>
          </cell>
          <cell r="CP27">
            <v>29.98</v>
          </cell>
          <cell r="CR27">
            <v>21</v>
          </cell>
          <cell r="CS27">
            <v>1</v>
          </cell>
          <cell r="CT27">
            <v>22</v>
          </cell>
          <cell r="CV27" t="str">
            <v xml:space="preserve"> 1Q</v>
          </cell>
          <cell r="CX27">
            <v>21</v>
          </cell>
          <cell r="CY27">
            <v>0</v>
          </cell>
          <cell r="CZ27">
            <v>21</v>
          </cell>
          <cell r="DB27">
            <v>18</v>
          </cell>
          <cell r="DC27">
            <v>1</v>
          </cell>
          <cell r="DD27">
            <v>19</v>
          </cell>
          <cell r="DF27">
            <v>7</v>
          </cell>
          <cell r="DG27">
            <v>6</v>
          </cell>
          <cell r="DH27">
            <v>13</v>
          </cell>
          <cell r="DJ27">
            <v>58.629999999999967</v>
          </cell>
          <cell r="DK27">
            <v>137.38</v>
          </cell>
          <cell r="DL27">
            <v>196.00999999999996</v>
          </cell>
          <cell r="DN27">
            <v>284.2</v>
          </cell>
          <cell r="DO27">
            <v>330.63</v>
          </cell>
          <cell r="DP27">
            <v>614.82999999999993</v>
          </cell>
          <cell r="DR27" t="str">
            <v xml:space="preserve"> 1Q</v>
          </cell>
          <cell r="DS27">
            <v>21.6</v>
          </cell>
          <cell r="DT27">
            <v>77.8</v>
          </cell>
          <cell r="DU27">
            <v>99.4</v>
          </cell>
          <cell r="DW27">
            <v>27.1</v>
          </cell>
          <cell r="DX27">
            <v>37.299999999999997</v>
          </cell>
          <cell r="DY27">
            <v>64.400000000000006</v>
          </cell>
          <cell r="EA27">
            <v>4.5999999999999996</v>
          </cell>
          <cell r="EB27">
            <v>40.799999999999997</v>
          </cell>
          <cell r="EC27">
            <v>45.4</v>
          </cell>
          <cell r="EE27">
            <v>3</v>
          </cell>
          <cell r="EF27">
            <v>36</v>
          </cell>
          <cell r="EG27">
            <v>39</v>
          </cell>
          <cell r="EI27">
            <v>21.1</v>
          </cell>
          <cell r="EJ27">
            <v>2.2999999999999998</v>
          </cell>
          <cell r="EK27">
            <v>23.400000000000002</v>
          </cell>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A28" t="str">
            <v xml:space="preserve"> 2Q</v>
          </cell>
          <cell r="B28">
            <v>0</v>
          </cell>
          <cell r="C28">
            <v>0</v>
          </cell>
          <cell r="D28">
            <v>0</v>
          </cell>
          <cell r="F28">
            <v>0</v>
          </cell>
          <cell r="G28">
            <v>0</v>
          </cell>
          <cell r="H28">
            <v>0</v>
          </cell>
          <cell r="J28">
            <v>45.7</v>
          </cell>
          <cell r="K28">
            <v>39.5</v>
          </cell>
          <cell r="L28">
            <v>85.2</v>
          </cell>
          <cell r="N28">
            <v>34</v>
          </cell>
          <cell r="O28">
            <v>34</v>
          </cell>
          <cell r="P28">
            <v>68</v>
          </cell>
          <cell r="R28">
            <v>58</v>
          </cell>
          <cell r="S28">
            <v>8.6</v>
          </cell>
          <cell r="T28">
            <v>66.599999999999994</v>
          </cell>
          <cell r="V28">
            <v>23.8</v>
          </cell>
          <cell r="W28">
            <v>3</v>
          </cell>
          <cell r="X28">
            <v>26.8</v>
          </cell>
          <cell r="AD28">
            <v>23.1</v>
          </cell>
          <cell r="AE28">
            <v>1.5</v>
          </cell>
          <cell r="AF28">
            <v>24.6</v>
          </cell>
          <cell r="AH28" t="str">
            <v xml:space="preserve"> 2Q</v>
          </cell>
          <cell r="AI28">
            <v>0</v>
          </cell>
          <cell r="AJ28">
            <v>33</v>
          </cell>
          <cell r="AK28">
            <v>33</v>
          </cell>
          <cell r="AM28">
            <v>24.9</v>
          </cell>
          <cell r="AN28">
            <v>2.2000000000000002</v>
          </cell>
          <cell r="AO28">
            <v>27.099999999999998</v>
          </cell>
          <cell r="AQ28">
            <v>27</v>
          </cell>
          <cell r="AR28">
            <v>56</v>
          </cell>
          <cell r="AS28">
            <v>83</v>
          </cell>
          <cell r="AU28">
            <v>27</v>
          </cell>
          <cell r="AV28">
            <v>56</v>
          </cell>
          <cell r="AW28">
            <v>83</v>
          </cell>
          <cell r="AY28">
            <v>71.100000000000023</v>
          </cell>
          <cell r="AZ28">
            <v>151.50000000000003</v>
          </cell>
          <cell r="BA28">
            <v>222.60000000000005</v>
          </cell>
          <cell r="BC28">
            <v>307.60000000000002</v>
          </cell>
          <cell r="BD28">
            <v>329.3</v>
          </cell>
          <cell r="BE28">
            <v>636.90000000000009</v>
          </cell>
          <cell r="BG28">
            <v>23.8</v>
          </cell>
          <cell r="BH28">
            <v>3</v>
          </cell>
          <cell r="BI28">
            <v>26.8</v>
          </cell>
          <cell r="BK28">
            <v>0</v>
          </cell>
          <cell r="BL28">
            <v>0</v>
          </cell>
          <cell r="BM28">
            <v>0</v>
          </cell>
          <cell r="BO28">
            <v>307.60000000000002</v>
          </cell>
          <cell r="BP28">
            <v>329.3</v>
          </cell>
          <cell r="BQ28">
            <v>636.90000000000009</v>
          </cell>
          <cell r="BS28" t="str">
            <v xml:space="preserve"> 2Q</v>
          </cell>
          <cell r="BT28">
            <v>39.200000000000003</v>
          </cell>
          <cell r="BU28">
            <v>151.1</v>
          </cell>
          <cell r="BV28">
            <v>190.3</v>
          </cell>
          <cell r="BX28">
            <v>69.7</v>
          </cell>
          <cell r="BY28">
            <v>21.7</v>
          </cell>
          <cell r="BZ28">
            <v>91.4</v>
          </cell>
          <cell r="CB28">
            <v>22</v>
          </cell>
          <cell r="CC28">
            <v>45</v>
          </cell>
          <cell r="CD28">
            <v>67</v>
          </cell>
          <cell r="CJ28">
            <v>19.2</v>
          </cell>
          <cell r="CK28">
            <v>6.7</v>
          </cell>
          <cell r="CL28">
            <v>25.9</v>
          </cell>
          <cell r="CN28">
            <v>38</v>
          </cell>
          <cell r="CO28">
            <v>2.7</v>
          </cell>
          <cell r="CP28">
            <v>40.700000000000003</v>
          </cell>
          <cell r="CR28">
            <v>21</v>
          </cell>
          <cell r="CS28">
            <v>2</v>
          </cell>
          <cell r="CT28">
            <v>23</v>
          </cell>
          <cell r="CV28" t="str">
            <v xml:space="preserve"> 2Q</v>
          </cell>
          <cell r="CX28">
            <v>20</v>
          </cell>
          <cell r="CY28">
            <v>0</v>
          </cell>
          <cell r="CZ28">
            <v>20</v>
          </cell>
          <cell r="DB28">
            <v>22</v>
          </cell>
          <cell r="DC28">
            <v>1</v>
          </cell>
          <cell r="DD28">
            <v>23</v>
          </cell>
          <cell r="DF28">
            <v>7</v>
          </cell>
          <cell r="DG28">
            <v>6</v>
          </cell>
          <cell r="DH28">
            <v>13</v>
          </cell>
          <cell r="DJ28">
            <v>68.900000000000034</v>
          </cell>
          <cell r="DK28">
            <v>140.13000000000002</v>
          </cell>
          <cell r="DL28">
            <v>209.03000000000006</v>
          </cell>
          <cell r="DN28">
            <v>327</v>
          </cell>
          <cell r="DO28">
            <v>376.33</v>
          </cell>
          <cell r="DP28">
            <v>703.32999999999993</v>
          </cell>
          <cell r="DR28" t="str">
            <v xml:space="preserve"> 2Q</v>
          </cell>
          <cell r="DS28">
            <v>17.3</v>
          </cell>
          <cell r="DT28">
            <v>75.8</v>
          </cell>
          <cell r="DU28">
            <v>93.1</v>
          </cell>
          <cell r="DW28">
            <v>40.4</v>
          </cell>
          <cell r="DX28">
            <v>56.3</v>
          </cell>
          <cell r="DY28">
            <v>96.699999999999989</v>
          </cell>
          <cell r="EA28">
            <v>6.3</v>
          </cell>
          <cell r="EB28">
            <v>48.9</v>
          </cell>
          <cell r="EC28">
            <v>55.199999999999996</v>
          </cell>
          <cell r="EE28">
            <v>3</v>
          </cell>
          <cell r="EF28">
            <v>38</v>
          </cell>
          <cell r="EG28">
            <v>41</v>
          </cell>
          <cell r="EI28">
            <v>23.1</v>
          </cell>
          <cell r="EJ28">
            <v>2.9</v>
          </cell>
          <cell r="EK28">
            <v>26</v>
          </cell>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A29" t="str">
            <v xml:space="preserve"> 3Q</v>
          </cell>
          <cell r="B29">
            <v>0</v>
          </cell>
          <cell r="C29">
            <v>0</v>
          </cell>
          <cell r="D29">
            <v>0</v>
          </cell>
          <cell r="F29">
            <v>0</v>
          </cell>
          <cell r="G29">
            <v>0</v>
          </cell>
          <cell r="H29">
            <v>0</v>
          </cell>
          <cell r="J29">
            <v>22.6</v>
          </cell>
          <cell r="K29">
            <v>43.6</v>
          </cell>
          <cell r="L29">
            <v>66.2</v>
          </cell>
          <cell r="N29">
            <v>25</v>
          </cell>
          <cell r="O29">
            <v>31</v>
          </cell>
          <cell r="P29">
            <v>56</v>
          </cell>
          <cell r="R29">
            <v>51.15</v>
          </cell>
          <cell r="S29">
            <v>8.75</v>
          </cell>
          <cell r="T29">
            <v>59.9</v>
          </cell>
          <cell r="V29">
            <v>20.100000000000001</v>
          </cell>
          <cell r="W29">
            <v>3.9</v>
          </cell>
          <cell r="X29">
            <v>24</v>
          </cell>
          <cell r="AD29">
            <v>29.3</v>
          </cell>
          <cell r="AE29">
            <v>2</v>
          </cell>
          <cell r="AF29">
            <v>31.3</v>
          </cell>
          <cell r="AH29" t="str">
            <v xml:space="preserve"> 3Q</v>
          </cell>
          <cell r="AI29">
            <v>0</v>
          </cell>
          <cell r="AJ29">
            <v>28.5</v>
          </cell>
          <cell r="AK29">
            <v>28.5</v>
          </cell>
          <cell r="AM29">
            <v>3.3</v>
          </cell>
          <cell r="AN29">
            <v>2.5</v>
          </cell>
          <cell r="AO29">
            <v>5.8</v>
          </cell>
          <cell r="AQ29">
            <v>28</v>
          </cell>
          <cell r="AR29">
            <v>48</v>
          </cell>
          <cell r="AS29">
            <v>76</v>
          </cell>
          <cell r="AU29">
            <v>28</v>
          </cell>
          <cell r="AV29">
            <v>48</v>
          </cell>
          <cell r="AW29">
            <v>76</v>
          </cell>
          <cell r="AY29">
            <v>71.150000000000006</v>
          </cell>
          <cell r="AZ29">
            <v>139.14999999999995</v>
          </cell>
          <cell r="BA29">
            <v>210.29999999999995</v>
          </cell>
          <cell r="BC29">
            <v>250.6</v>
          </cell>
          <cell r="BD29">
            <v>307.39999999999998</v>
          </cell>
          <cell r="BE29">
            <v>558</v>
          </cell>
          <cell r="BG29">
            <v>20.100000000000001</v>
          </cell>
          <cell r="BH29">
            <v>3.9</v>
          </cell>
          <cell r="BI29">
            <v>24</v>
          </cell>
          <cell r="BK29">
            <v>0</v>
          </cell>
          <cell r="BL29">
            <v>0</v>
          </cell>
          <cell r="BM29">
            <v>0</v>
          </cell>
          <cell r="BO29">
            <v>250.6</v>
          </cell>
          <cell r="BP29">
            <v>307.39999999999998</v>
          </cell>
          <cell r="BQ29">
            <v>558</v>
          </cell>
          <cell r="BS29" t="str">
            <v xml:space="preserve"> 3Q</v>
          </cell>
          <cell r="BT29">
            <v>45.9</v>
          </cell>
          <cell r="BU29">
            <v>143.69999999999999</v>
          </cell>
          <cell r="BV29">
            <v>189.6</v>
          </cell>
          <cell r="BX29">
            <v>72.5</v>
          </cell>
          <cell r="BY29">
            <v>20</v>
          </cell>
          <cell r="BZ29">
            <v>92.5</v>
          </cell>
          <cell r="CB29">
            <v>20</v>
          </cell>
          <cell r="CC29">
            <v>33</v>
          </cell>
          <cell r="CD29">
            <v>53</v>
          </cell>
          <cell r="CJ29">
            <v>35.9</v>
          </cell>
          <cell r="CK29">
            <v>4.7</v>
          </cell>
          <cell r="CL29">
            <v>40.6</v>
          </cell>
          <cell r="CN29">
            <v>39.700000000000003</v>
          </cell>
          <cell r="CO29">
            <v>2.4</v>
          </cell>
          <cell r="CP29">
            <v>42.1</v>
          </cell>
          <cell r="CR29">
            <v>21.5</v>
          </cell>
          <cell r="CS29">
            <v>1.1000000000000001</v>
          </cell>
          <cell r="CT29">
            <v>22.6</v>
          </cell>
          <cell r="CV29" t="str">
            <v xml:space="preserve"> 3Q</v>
          </cell>
          <cell r="CX29">
            <v>17.600000000000001</v>
          </cell>
          <cell r="CY29">
            <v>0</v>
          </cell>
          <cell r="CZ29">
            <v>17.600000000000001</v>
          </cell>
          <cell r="DB29">
            <v>17</v>
          </cell>
          <cell r="DC29">
            <v>1</v>
          </cell>
          <cell r="DD29">
            <v>18</v>
          </cell>
          <cell r="DF29">
            <v>8</v>
          </cell>
          <cell r="DG29">
            <v>4</v>
          </cell>
          <cell r="DH29">
            <v>12</v>
          </cell>
          <cell r="DJ29">
            <v>102.20000000000002</v>
          </cell>
          <cell r="DK29">
            <v>140.80000000000001</v>
          </cell>
          <cell r="DL29">
            <v>243.00000000000003</v>
          </cell>
          <cell r="DN29">
            <v>380.3</v>
          </cell>
          <cell r="DO29">
            <v>350.7</v>
          </cell>
          <cell r="DP29">
            <v>731</v>
          </cell>
          <cell r="DR29" t="str">
            <v xml:space="preserve"> 3Q</v>
          </cell>
          <cell r="DS29">
            <v>59.8</v>
          </cell>
          <cell r="DT29">
            <v>74.8</v>
          </cell>
          <cell r="DU29">
            <v>134.6</v>
          </cell>
          <cell r="DW29">
            <v>31.8</v>
          </cell>
          <cell r="DX29">
            <v>44.8</v>
          </cell>
          <cell r="DY29">
            <v>76.599999999999994</v>
          </cell>
          <cell r="EA29">
            <v>4.7</v>
          </cell>
          <cell r="EB29">
            <v>53.3</v>
          </cell>
          <cell r="EC29">
            <v>58</v>
          </cell>
          <cell r="EE29">
            <v>3</v>
          </cell>
          <cell r="EF29">
            <v>39</v>
          </cell>
          <cell r="EG29">
            <v>42</v>
          </cell>
          <cell r="EI29">
            <v>25.2</v>
          </cell>
          <cell r="EJ29">
            <v>3.4</v>
          </cell>
          <cell r="EK29">
            <v>28.599999999999998</v>
          </cell>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A30" t="str">
            <v xml:space="preserve"> 4Q</v>
          </cell>
          <cell r="B30">
            <v>0</v>
          </cell>
          <cell r="C30">
            <v>0</v>
          </cell>
          <cell r="D30">
            <v>0</v>
          </cell>
          <cell r="F30">
            <v>0</v>
          </cell>
          <cell r="G30">
            <v>0</v>
          </cell>
          <cell r="H30">
            <v>0</v>
          </cell>
          <cell r="J30">
            <v>30.5</v>
          </cell>
          <cell r="K30">
            <v>52.2</v>
          </cell>
          <cell r="L30">
            <v>82.7</v>
          </cell>
          <cell r="N30">
            <v>21</v>
          </cell>
          <cell r="O30">
            <v>34</v>
          </cell>
          <cell r="P30">
            <v>55</v>
          </cell>
          <cell r="R30">
            <v>49.5</v>
          </cell>
          <cell r="S30">
            <v>9.5</v>
          </cell>
          <cell r="T30">
            <v>59</v>
          </cell>
          <cell r="V30">
            <v>24</v>
          </cell>
          <cell r="W30">
            <v>5.9</v>
          </cell>
          <cell r="X30">
            <v>29.9</v>
          </cell>
          <cell r="AD30">
            <v>27</v>
          </cell>
          <cell r="AE30">
            <v>3</v>
          </cell>
          <cell r="AF30">
            <v>30</v>
          </cell>
          <cell r="AH30" t="str">
            <v xml:space="preserve"> 4Q</v>
          </cell>
          <cell r="AI30">
            <v>0</v>
          </cell>
          <cell r="AJ30">
            <v>29</v>
          </cell>
          <cell r="AK30">
            <v>29</v>
          </cell>
          <cell r="AM30">
            <v>5</v>
          </cell>
          <cell r="AN30">
            <v>3.8</v>
          </cell>
          <cell r="AO30">
            <v>8.8000000000000007</v>
          </cell>
          <cell r="AQ30">
            <v>31</v>
          </cell>
          <cell r="AR30">
            <v>52</v>
          </cell>
          <cell r="AS30">
            <v>83</v>
          </cell>
          <cell r="AU30">
            <v>31</v>
          </cell>
          <cell r="AV30">
            <v>52</v>
          </cell>
          <cell r="AW30">
            <v>83</v>
          </cell>
          <cell r="AY30">
            <v>53</v>
          </cell>
          <cell r="AZ30">
            <v>147.6</v>
          </cell>
          <cell r="BA30">
            <v>200.6</v>
          </cell>
          <cell r="BC30">
            <v>241</v>
          </cell>
          <cell r="BD30">
            <v>337</v>
          </cell>
          <cell r="BE30">
            <v>578</v>
          </cell>
          <cell r="BG30">
            <v>24</v>
          </cell>
          <cell r="BH30">
            <v>5.9</v>
          </cell>
          <cell r="BI30">
            <v>29.9</v>
          </cell>
          <cell r="BK30">
            <v>0</v>
          </cell>
          <cell r="BL30">
            <v>0</v>
          </cell>
          <cell r="BM30">
            <v>0</v>
          </cell>
          <cell r="BO30">
            <v>241</v>
          </cell>
          <cell r="BP30">
            <v>337</v>
          </cell>
          <cell r="BQ30">
            <v>578</v>
          </cell>
          <cell r="BS30" t="str">
            <v xml:space="preserve"> 4Q</v>
          </cell>
          <cell r="BT30">
            <v>39.6</v>
          </cell>
          <cell r="BU30">
            <v>146</v>
          </cell>
          <cell r="BV30">
            <v>185.6</v>
          </cell>
          <cell r="BX30">
            <v>95</v>
          </cell>
          <cell r="BY30">
            <v>23.8</v>
          </cell>
          <cell r="BZ30">
            <v>118.8</v>
          </cell>
          <cell r="CB30">
            <v>23</v>
          </cell>
          <cell r="CC30">
            <v>35</v>
          </cell>
          <cell r="CD30">
            <v>58</v>
          </cell>
          <cell r="CJ30">
            <v>44</v>
          </cell>
          <cell r="CK30">
            <v>7</v>
          </cell>
          <cell r="CL30">
            <v>51</v>
          </cell>
          <cell r="CN30">
            <v>25.9</v>
          </cell>
          <cell r="CO30">
            <v>2.7</v>
          </cell>
          <cell r="CP30">
            <v>28.599999999999998</v>
          </cell>
          <cell r="CR30">
            <v>21</v>
          </cell>
          <cell r="CS30">
            <v>3</v>
          </cell>
          <cell r="CT30">
            <v>24</v>
          </cell>
          <cell r="CV30" t="str">
            <v xml:space="preserve"> 4Q</v>
          </cell>
          <cell r="CX30">
            <v>26</v>
          </cell>
          <cell r="CY30">
            <v>0</v>
          </cell>
          <cell r="CZ30">
            <v>26</v>
          </cell>
          <cell r="DB30">
            <v>12</v>
          </cell>
          <cell r="DC30">
            <v>1</v>
          </cell>
          <cell r="DD30">
            <v>13</v>
          </cell>
          <cell r="DF30">
            <v>11</v>
          </cell>
          <cell r="DG30">
            <v>9</v>
          </cell>
          <cell r="DH30">
            <v>20</v>
          </cell>
          <cell r="DJ30">
            <v>71.799999999999983</v>
          </cell>
          <cell r="DK30">
            <v>141.80000000000001</v>
          </cell>
          <cell r="DL30">
            <v>213.6</v>
          </cell>
          <cell r="DN30">
            <v>369.3</v>
          </cell>
          <cell r="DO30">
            <v>369.3</v>
          </cell>
          <cell r="DP30">
            <v>738.6</v>
          </cell>
          <cell r="DR30" t="str">
            <v xml:space="preserve"> 4Q</v>
          </cell>
          <cell r="DS30">
            <v>57.1</v>
          </cell>
          <cell r="DT30">
            <v>104.8</v>
          </cell>
          <cell r="DU30">
            <v>161.9</v>
          </cell>
          <cell r="DW30">
            <v>31.8</v>
          </cell>
          <cell r="DX30">
            <v>64.900000000000006</v>
          </cell>
          <cell r="DY30">
            <v>96.7</v>
          </cell>
          <cell r="EA30">
            <v>5.4</v>
          </cell>
          <cell r="EB30">
            <v>51.1</v>
          </cell>
          <cell r="EC30">
            <v>56.5</v>
          </cell>
          <cell r="EE30">
            <v>3</v>
          </cell>
          <cell r="EF30">
            <v>40</v>
          </cell>
          <cell r="EG30">
            <v>43</v>
          </cell>
          <cell r="EI30">
            <v>23.6</v>
          </cell>
          <cell r="EJ30">
            <v>5.6</v>
          </cell>
          <cell r="EK30">
            <v>29.200000000000003</v>
          </cell>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A32" t="str">
            <v xml:space="preserve">1995 </v>
          </cell>
          <cell r="B32">
            <v>0</v>
          </cell>
          <cell r="C32">
            <v>0</v>
          </cell>
          <cell r="D32">
            <v>0</v>
          </cell>
          <cell r="F32">
            <v>0</v>
          </cell>
          <cell r="G32">
            <v>0</v>
          </cell>
          <cell r="H32">
            <v>0</v>
          </cell>
          <cell r="J32">
            <v>139.69999999999999</v>
          </cell>
          <cell r="K32">
            <v>172.39999999999998</v>
          </cell>
          <cell r="L32">
            <v>312.09999999999997</v>
          </cell>
          <cell r="N32">
            <v>120</v>
          </cell>
          <cell r="O32">
            <v>129</v>
          </cell>
          <cell r="P32">
            <v>249</v>
          </cell>
          <cell r="R32">
            <v>213.35</v>
          </cell>
          <cell r="S32">
            <v>34.65</v>
          </cell>
          <cell r="T32">
            <v>248</v>
          </cell>
          <cell r="V32">
            <v>87.2</v>
          </cell>
          <cell r="W32">
            <v>14.700000000000001</v>
          </cell>
          <cell r="X32">
            <v>101.9</v>
          </cell>
          <cell r="AD32">
            <v>105.6</v>
          </cell>
          <cell r="AE32">
            <v>7.6</v>
          </cell>
          <cell r="AF32">
            <v>113.2</v>
          </cell>
          <cell r="AH32" t="str">
            <v xml:space="preserve">1995 </v>
          </cell>
          <cell r="AI32" t="str">
            <v>NA</v>
          </cell>
          <cell r="AJ32">
            <v>122.5</v>
          </cell>
          <cell r="AK32">
            <v>122.5</v>
          </cell>
          <cell r="AM32">
            <v>48.5</v>
          </cell>
          <cell r="AN32">
            <v>10.100000000000001</v>
          </cell>
          <cell r="AO32">
            <v>58.599999999999994</v>
          </cell>
          <cell r="AQ32">
            <v>111</v>
          </cell>
          <cell r="AR32">
            <v>205</v>
          </cell>
          <cell r="AS32">
            <v>316</v>
          </cell>
          <cell r="AU32">
            <v>111</v>
          </cell>
          <cell r="AV32">
            <v>205</v>
          </cell>
          <cell r="AW32">
            <v>316</v>
          </cell>
          <cell r="AY32">
            <v>251.15000000000003</v>
          </cell>
          <cell r="AZ32">
            <v>583.15</v>
          </cell>
          <cell r="BA32">
            <v>834.3</v>
          </cell>
          <cell r="BC32">
            <v>1076.5</v>
          </cell>
          <cell r="BD32">
            <v>1279.0999999999999</v>
          </cell>
          <cell r="BE32">
            <v>2355.6000000000004</v>
          </cell>
          <cell r="BG32">
            <v>87.2</v>
          </cell>
          <cell r="BH32">
            <v>14.700000000000001</v>
          </cell>
          <cell r="BI32">
            <v>101.9</v>
          </cell>
          <cell r="BK32">
            <v>0</v>
          </cell>
          <cell r="BL32">
            <v>0</v>
          </cell>
          <cell r="BM32">
            <v>0</v>
          </cell>
          <cell r="BO32">
            <v>1076.5</v>
          </cell>
          <cell r="BP32">
            <v>1279.0999999999999</v>
          </cell>
          <cell r="BQ32">
            <v>2355.6000000000004</v>
          </cell>
          <cell r="BS32" t="str">
            <v>Year</v>
          </cell>
          <cell r="BT32">
            <v>156</v>
          </cell>
          <cell r="BU32">
            <v>563</v>
          </cell>
          <cell r="BV32">
            <v>719</v>
          </cell>
          <cell r="BX32">
            <v>294.74</v>
          </cell>
          <cell r="BY32">
            <v>83.5</v>
          </cell>
          <cell r="BZ32">
            <v>378.24</v>
          </cell>
          <cell r="CB32">
            <v>84</v>
          </cell>
          <cell r="CC32">
            <v>149</v>
          </cell>
          <cell r="CD32">
            <v>233</v>
          </cell>
          <cell r="CJ32">
            <v>121.9</v>
          </cell>
          <cell r="CK32">
            <v>25.4</v>
          </cell>
          <cell r="CL32">
            <v>147.30000000000001</v>
          </cell>
          <cell r="CN32">
            <v>131.53</v>
          </cell>
          <cell r="CO32">
            <v>9.8500000000000014</v>
          </cell>
          <cell r="CP32">
            <v>141.38</v>
          </cell>
          <cell r="CR32">
            <v>84.5</v>
          </cell>
          <cell r="CS32">
            <v>7.1</v>
          </cell>
          <cell r="CT32">
            <v>91.6</v>
          </cell>
          <cell r="CV32" t="str">
            <v>Year</v>
          </cell>
          <cell r="CX32">
            <v>84.6</v>
          </cell>
          <cell r="CY32">
            <v>0</v>
          </cell>
          <cell r="CZ32">
            <v>84.6</v>
          </cell>
          <cell r="DB32">
            <v>69</v>
          </cell>
          <cell r="DC32">
            <v>4</v>
          </cell>
          <cell r="DD32">
            <v>73</v>
          </cell>
          <cell r="DF32">
            <v>33</v>
          </cell>
          <cell r="DG32">
            <v>25</v>
          </cell>
          <cell r="DH32">
            <v>58</v>
          </cell>
          <cell r="DJ32">
            <v>301.52999999999997</v>
          </cell>
          <cell r="DK32">
            <v>560.11</v>
          </cell>
          <cell r="DL32">
            <v>861.6400000000001</v>
          </cell>
          <cell r="DN32">
            <v>1360.8</v>
          </cell>
          <cell r="DO32">
            <v>1426.96</v>
          </cell>
          <cell r="DP32">
            <v>2787.7599999999998</v>
          </cell>
          <cell r="DR32" t="str">
            <v xml:space="preserve">1995 </v>
          </cell>
          <cell r="DS32">
            <v>155.80000000000001</v>
          </cell>
          <cell r="DT32">
            <v>333.2</v>
          </cell>
          <cell r="DU32">
            <v>489</v>
          </cell>
          <cell r="DW32">
            <v>131.1</v>
          </cell>
          <cell r="DX32">
            <v>203.29999999999998</v>
          </cell>
          <cell r="DY32">
            <v>334.4</v>
          </cell>
          <cell r="EA32">
            <v>21</v>
          </cell>
          <cell r="EB32">
            <v>194.1</v>
          </cell>
          <cell r="EC32">
            <v>215.1</v>
          </cell>
          <cell r="EE32">
            <v>12</v>
          </cell>
          <cell r="EF32">
            <v>153</v>
          </cell>
          <cell r="EG32">
            <v>165</v>
          </cell>
          <cell r="EI32">
            <v>93</v>
          </cell>
          <cell r="EJ32">
            <v>14.2</v>
          </cell>
          <cell r="EK32">
            <v>107.2</v>
          </cell>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A34" t="str">
            <v xml:space="preserve">1996/95 </v>
          </cell>
          <cell r="AH34" t="str">
            <v xml:space="preserve">1996/95 </v>
          </cell>
          <cell r="BS34" t="str">
            <v xml:space="preserve">1996/95 </v>
          </cell>
          <cell r="CV34" t="str">
            <v xml:space="preserve">1996/95 </v>
          </cell>
          <cell r="DR34" t="str">
            <v xml:space="preserve">1996/95 </v>
          </cell>
          <cell r="EM34" t="str">
            <v xml:space="preserve">1996/95 </v>
          </cell>
        </row>
        <row r="35">
          <cell r="A35" t="str">
            <v xml:space="preserve"> 1Q</v>
          </cell>
          <cell r="B35" t="str">
            <v>NM</v>
          </cell>
          <cell r="C35" t="str">
            <v>NM</v>
          </cell>
          <cell r="D35" t="str">
            <v>NM</v>
          </cell>
          <cell r="F35" t="str">
            <v>NM</v>
          </cell>
          <cell r="G35" t="str">
            <v>NM</v>
          </cell>
          <cell r="H35" t="str">
            <v>NM</v>
          </cell>
          <cell r="J35">
            <v>0.24938875305623487</v>
          </cell>
          <cell r="K35">
            <v>0.29649595687331542</v>
          </cell>
          <cell r="L35">
            <v>0.27179487179487194</v>
          </cell>
          <cell r="N35">
            <v>-0.4</v>
          </cell>
          <cell r="O35">
            <v>6.6666666666666652E-2</v>
          </cell>
          <cell r="P35">
            <v>-0.19999999999999996</v>
          </cell>
          <cell r="R35">
            <v>0.30712979890310788</v>
          </cell>
          <cell r="S35">
            <v>0.10256410256410264</v>
          </cell>
          <cell r="T35">
            <v>0.28159999999999985</v>
          </cell>
          <cell r="V35">
            <v>1.0362694300518132</v>
          </cell>
          <cell r="W35">
            <v>3.2105263157894735</v>
          </cell>
          <cell r="X35">
            <v>1.2311320754716979</v>
          </cell>
          <cell r="AD35">
            <v>0.46183206106870212</v>
          </cell>
          <cell r="AE35">
            <v>1.0909090909090904</v>
          </cell>
          <cell r="AF35">
            <v>0.487179487179487</v>
          </cell>
          <cell r="AH35" t="str">
            <v xml:space="preserve"> 1Q</v>
          </cell>
          <cell r="AI35" t="str">
            <v>NM</v>
          </cell>
          <cell r="AJ35">
            <v>-0.125</v>
          </cell>
          <cell r="AK35">
            <v>-0.125</v>
          </cell>
          <cell r="AM35">
            <v>-8.496732026143794E-2</v>
          </cell>
          <cell r="AN35">
            <v>1.5</v>
          </cell>
          <cell r="AO35">
            <v>6.5088757396449592E-2</v>
          </cell>
          <cell r="AQ35">
            <v>0.28000000000000003</v>
          </cell>
          <cell r="AR35">
            <v>0.20408163265306123</v>
          </cell>
          <cell r="AS35">
            <v>0.22972972972972983</v>
          </cell>
          <cell r="AU35">
            <v>0.28000000000000003</v>
          </cell>
          <cell r="AV35">
            <v>0.20408163265306123</v>
          </cell>
          <cell r="AW35">
            <v>0.22972972972972983</v>
          </cell>
          <cell r="AY35">
            <v>-4.651162790697716E-2</v>
          </cell>
          <cell r="AZ35">
            <v>6.2111801242239473E-3</v>
          </cell>
          <cell r="BA35">
            <v>-8.4661354581673232E-3</v>
          </cell>
          <cell r="BC35">
            <v>0.1666065632888567</v>
          </cell>
          <cell r="BD35">
            <v>9.9541584806810857E-2</v>
          </cell>
          <cell r="BE35">
            <v>0.13145701046850844</v>
          </cell>
          <cell r="BG35">
            <v>1.0362694300518132</v>
          </cell>
          <cell r="BH35">
            <v>3.2105263157894735</v>
          </cell>
          <cell r="BI35">
            <v>1.2311320754716979</v>
          </cell>
          <cell r="BK35" t="str">
            <v>NM</v>
          </cell>
          <cell r="BL35" t="str">
            <v>NM</v>
          </cell>
          <cell r="BM35" t="str">
            <v>NM</v>
          </cell>
          <cell r="BO35">
            <v>0.1666065632888567</v>
          </cell>
          <cell r="BP35">
            <v>9.9541584806810857E-2</v>
          </cell>
          <cell r="BQ35">
            <v>0.13145701046850844</v>
          </cell>
          <cell r="BS35" t="str">
            <v xml:space="preserve"> 1Q</v>
          </cell>
          <cell r="BT35">
            <v>0.10223642172523961</v>
          </cell>
          <cell r="BU35">
            <v>0.15220949263502459</v>
          </cell>
          <cell r="BV35">
            <v>0.14201954397394134</v>
          </cell>
          <cell r="BX35">
            <v>0.23044838373305532</v>
          </cell>
          <cell r="BY35">
            <v>0.21111111111111125</v>
          </cell>
          <cell r="BZ35">
            <v>0.22584061424410917</v>
          </cell>
          <cell r="CB35">
            <v>0.10526315789473695</v>
          </cell>
          <cell r="CC35">
            <v>0.16666666666666674</v>
          </cell>
          <cell r="CD35">
            <v>0.1454545454545455</v>
          </cell>
          <cell r="CJ35">
            <v>0.30701754385964919</v>
          </cell>
          <cell r="CK35">
            <v>0.19999999999999996</v>
          </cell>
          <cell r="CL35">
            <v>0.28187919463087252</v>
          </cell>
          <cell r="CN35">
            <v>0.18152524167561768</v>
          </cell>
          <cell r="CO35">
            <v>-7.3170731707317027E-2</v>
          </cell>
          <cell r="CP35">
            <v>0.16410940627084725</v>
          </cell>
          <cell r="CR35">
            <v>9.52380952380949E-3</v>
          </cell>
          <cell r="CS35">
            <v>1</v>
          </cell>
          <cell r="CT35">
            <v>5.4545454545454453E-2</v>
          </cell>
          <cell r="CV35" t="str">
            <v xml:space="preserve"> 1Q</v>
          </cell>
          <cell r="CX35">
            <v>0.12857142857142856</v>
          </cell>
          <cell r="CY35" t="str">
            <v>NM</v>
          </cell>
          <cell r="CZ35">
            <v>0.12857142857142856</v>
          </cell>
          <cell r="DB35">
            <v>0.16111111111111098</v>
          </cell>
          <cell r="DC35">
            <v>0</v>
          </cell>
          <cell r="DD35">
            <v>0.15263157894736845</v>
          </cell>
          <cell r="DF35">
            <v>-0.2857142857142857</v>
          </cell>
          <cell r="DG35">
            <v>0.5</v>
          </cell>
          <cell r="DH35">
            <v>7.6923076923076872E-2</v>
          </cell>
          <cell r="DJ35">
            <v>0.19563363465802497</v>
          </cell>
          <cell r="DK35">
            <v>4.7459601106420113E-2</v>
          </cell>
          <cell r="DL35">
            <v>9.1781031580021377E-2</v>
          </cell>
          <cell r="DN35">
            <v>0.16115411681914149</v>
          </cell>
          <cell r="DO35">
            <v>0.12149532710280386</v>
          </cell>
          <cell r="DP35">
            <v>0.1398272693264806</v>
          </cell>
          <cell r="DR35" t="str">
            <v xml:space="preserve"> 1Q</v>
          </cell>
          <cell r="DS35">
            <v>0.23611111111111094</v>
          </cell>
          <cell r="DT35">
            <v>0.3176092544987148</v>
          </cell>
          <cell r="DU35">
            <v>0.29989939637826968</v>
          </cell>
          <cell r="DW35">
            <v>4.7970479704796842E-2</v>
          </cell>
          <cell r="DX35">
            <v>0.28150134048257369</v>
          </cell>
          <cell r="DY35">
            <v>0.18322981366459601</v>
          </cell>
          <cell r="EA35">
            <v>0.10869565217391308</v>
          </cell>
          <cell r="EB35">
            <v>0.15196078431372562</v>
          </cell>
          <cell r="EC35">
            <v>0.14757709251101336</v>
          </cell>
          <cell r="EE35">
            <v>-3.3333333333333326E-2</v>
          </cell>
          <cell r="EF35">
            <v>0.16666666666666674</v>
          </cell>
          <cell r="EG35">
            <v>0.15128205128205119</v>
          </cell>
          <cell r="EI35">
            <v>0.20379146919431257</v>
          </cell>
          <cell r="EJ35">
            <v>0.73913043478260887</v>
          </cell>
          <cell r="EK35">
            <v>0.25641025641025617</v>
          </cell>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A36" t="str">
            <v xml:space="preserve"> 2Q</v>
          </cell>
          <cell r="B36" t="str">
            <v>NM</v>
          </cell>
          <cell r="C36" t="str">
            <v>NM</v>
          </cell>
          <cell r="D36" t="str">
            <v>NM</v>
          </cell>
          <cell r="F36" t="str">
            <v>NM</v>
          </cell>
          <cell r="G36" t="str">
            <v>NM</v>
          </cell>
          <cell r="H36" t="str">
            <v>NM</v>
          </cell>
          <cell r="J36">
            <v>9.1903719912472592E-2</v>
          </cell>
          <cell r="K36">
            <v>0.3645569620253164</v>
          </cell>
          <cell r="L36">
            <v>0.21830985915492951</v>
          </cell>
          <cell r="N36">
            <v>-0.7</v>
          </cell>
          <cell r="O36">
            <v>-9.7058823529411753E-2</v>
          </cell>
          <cell r="P36">
            <v>-0.39852941176470591</v>
          </cell>
          <cell r="R36">
            <v>8.6206896551724199E-2</v>
          </cell>
          <cell r="S36">
            <v>8.1395348837209447E-2</v>
          </cell>
          <cell r="T36">
            <v>8.55855855855856E-2</v>
          </cell>
          <cell r="V36">
            <v>0.89495798319327724</v>
          </cell>
          <cell r="W36">
            <v>1.7666666666666671</v>
          </cell>
          <cell r="X36">
            <v>0.99253731343283591</v>
          </cell>
          <cell r="AD36">
            <v>0.51082251082251062</v>
          </cell>
          <cell r="AE36">
            <v>0.73333333333333339</v>
          </cell>
          <cell r="AF36">
            <v>0.52439024390243905</v>
          </cell>
          <cell r="AH36" t="str">
            <v xml:space="preserve"> 2Q</v>
          </cell>
          <cell r="AI36" t="str">
            <v>NM</v>
          </cell>
          <cell r="AJ36">
            <v>-0.12121212121212122</v>
          </cell>
          <cell r="AK36">
            <v>-0.12121212121212122</v>
          </cell>
          <cell r="AM36">
            <v>-0.59036144578313254</v>
          </cell>
          <cell r="AN36">
            <v>1.1363636363636362</v>
          </cell>
          <cell r="AO36">
            <v>-0.45018450184501846</v>
          </cell>
          <cell r="AQ36">
            <v>0.14074074074074083</v>
          </cell>
          <cell r="AR36">
            <v>1.2499999999999956E-2</v>
          </cell>
          <cell r="AS36">
            <v>5.4216867469879526E-2</v>
          </cell>
          <cell r="AU36">
            <v>0.14074074074074083</v>
          </cell>
          <cell r="AV36">
            <v>1.2499999999999956E-2</v>
          </cell>
          <cell r="AW36">
            <v>5.4216867469879526E-2</v>
          </cell>
          <cell r="AY36">
            <v>-0.50773558368495053</v>
          </cell>
          <cell r="AZ36">
            <v>-5.6765676567656742E-2</v>
          </cell>
          <cell r="BA36">
            <v>-0.20080862533692712</v>
          </cell>
          <cell r="BC36">
            <v>-9.2652795838751634E-2</v>
          </cell>
          <cell r="BD36">
            <v>2.6723352566049297E-2</v>
          </cell>
          <cell r="BE36">
            <v>-3.0931072381849667E-2</v>
          </cell>
          <cell r="BG36">
            <v>0.89495798319327724</v>
          </cell>
          <cell r="BH36">
            <v>1.7666666666666671</v>
          </cell>
          <cell r="BI36">
            <v>0.99253731343283591</v>
          </cell>
          <cell r="BK36" t="str">
            <v>NM</v>
          </cell>
          <cell r="BL36" t="str">
            <v>NM</v>
          </cell>
          <cell r="BM36" t="str">
            <v>NM</v>
          </cell>
          <cell r="BO36">
            <v>-9.2652795838751634E-2</v>
          </cell>
          <cell r="BP36">
            <v>2.6723352566049297E-2</v>
          </cell>
          <cell r="BQ36">
            <v>-3.0931072381849667E-2</v>
          </cell>
          <cell r="BS36" t="str">
            <v xml:space="preserve"> 2Q</v>
          </cell>
          <cell r="BT36">
            <v>9.4387755102040671E-2</v>
          </cell>
          <cell r="BU36">
            <v>-3.9046988749172784E-2</v>
          </cell>
          <cell r="BV36">
            <v>-1.1560693641618602E-2</v>
          </cell>
          <cell r="BX36">
            <v>1.4347202295552419E-2</v>
          </cell>
          <cell r="BY36">
            <v>0.11059907834101401</v>
          </cell>
          <cell r="BZ36">
            <v>3.7199124726477129E-2</v>
          </cell>
          <cell r="CB36">
            <v>-4.5454545454545414E-2</v>
          </cell>
          <cell r="CC36">
            <v>-0.22222222222222221</v>
          </cell>
          <cell r="CD36">
            <v>-0.16417910447761197</v>
          </cell>
          <cell r="CJ36">
            <v>2.0833333333333481E-2</v>
          </cell>
          <cell r="CK36">
            <v>-0.17910447761194037</v>
          </cell>
          <cell r="CL36">
            <v>-3.0888030888030826E-2</v>
          </cell>
          <cell r="CN36">
            <v>-0.20526315789473681</v>
          </cell>
          <cell r="CO36">
            <v>-0.11111111111111116</v>
          </cell>
          <cell r="CP36">
            <v>-0.19901719901719905</v>
          </cell>
          <cell r="CR36">
            <v>-0.14761904761904765</v>
          </cell>
          <cell r="CS36">
            <v>0.14999999999999991</v>
          </cell>
          <cell r="CT36">
            <v>-0.12173913043478268</v>
          </cell>
          <cell r="CV36" t="str">
            <v xml:space="preserve"> 2Q</v>
          </cell>
          <cell r="CX36">
            <v>-4.0000000000000036E-2</v>
          </cell>
          <cell r="CY36" t="str">
            <v>NM</v>
          </cell>
          <cell r="CZ36">
            <v>-4.0000000000000036E-2</v>
          </cell>
          <cell r="DB36">
            <v>-0.14090909090909098</v>
          </cell>
          <cell r="DC36">
            <v>1</v>
          </cell>
          <cell r="DD36">
            <v>-9.1304347826086985E-2</v>
          </cell>
          <cell r="DF36">
            <v>-0.2857142857142857</v>
          </cell>
          <cell r="DG36">
            <v>0</v>
          </cell>
          <cell r="DH36">
            <v>-0.15384615384615385</v>
          </cell>
          <cell r="DJ36">
            <v>0.62989840348330883</v>
          </cell>
          <cell r="DK36">
            <v>-8.3707985442089794E-2</v>
          </cell>
          <cell r="DL36">
            <v>0.15150935272448907</v>
          </cell>
          <cell r="DN36">
            <v>9.3883792048929715E-2</v>
          </cell>
          <cell r="DO36">
            <v>-6.7573672043153676E-2</v>
          </cell>
          <cell r="DP36">
            <v>7.4929265067606998E-3</v>
          </cell>
          <cell r="DR36" t="str">
            <v xml:space="preserve"> 2Q</v>
          </cell>
          <cell r="DS36">
            <v>0.32369942196531776</v>
          </cell>
          <cell r="DT36">
            <v>0.14907651715039583</v>
          </cell>
          <cell r="DU36">
            <v>0.18152524167561768</v>
          </cell>
          <cell r="DW36">
            <v>4.7029702970297071E-2</v>
          </cell>
          <cell r="DX36">
            <v>-6.2166962699822359E-2</v>
          </cell>
          <cell r="DY36">
            <v>-1.6546018614270852E-2</v>
          </cell>
          <cell r="EA36">
            <v>-0.19047619047619047</v>
          </cell>
          <cell r="EB36">
            <v>-1.8404907975460127E-2</v>
          </cell>
          <cell r="EC36">
            <v>-3.8043478260869512E-2</v>
          </cell>
          <cell r="EE36">
            <v>-3.3333333333333326E-2</v>
          </cell>
          <cell r="EF36">
            <v>0.13157894736842102</v>
          </cell>
          <cell r="EG36">
            <v>0.1195121951219511</v>
          </cell>
          <cell r="EI36">
            <v>-7.3593073593073766E-2</v>
          </cell>
          <cell r="EJ36">
            <v>0.44827586206896552</v>
          </cell>
          <cell r="EK36">
            <v>-1.5384615384615441E-2</v>
          </cell>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A37" t="str">
            <v xml:space="preserve"> 3Q</v>
          </cell>
          <cell r="B37" t="str">
            <v>NM</v>
          </cell>
          <cell r="C37" t="str">
            <v>NM</v>
          </cell>
          <cell r="D37" t="str">
            <v>NM</v>
          </cell>
          <cell r="F37" t="str">
            <v>NM</v>
          </cell>
          <cell r="G37" t="str">
            <v>NM</v>
          </cell>
          <cell r="H37" t="str">
            <v>NM</v>
          </cell>
          <cell r="J37">
            <v>1.3362831858407076</v>
          </cell>
          <cell r="K37">
            <v>0.11009174311926606</v>
          </cell>
          <cell r="L37">
            <v>0.52870090634441058</v>
          </cell>
          <cell r="N37">
            <v>-0.56000000000000005</v>
          </cell>
          <cell r="O37">
            <v>-3.2258064516129004E-2</v>
          </cell>
          <cell r="P37">
            <v>-0.2678571428571429</v>
          </cell>
          <cell r="R37">
            <v>-5.1808406647116279E-2</v>
          </cell>
          <cell r="S37">
            <v>6.2857142857142945E-2</v>
          </cell>
          <cell r="T37">
            <v>-3.5058430717863076E-2</v>
          </cell>
          <cell r="V37">
            <v>1.5472636815920398</v>
          </cell>
          <cell r="W37">
            <v>1.2051282051282053</v>
          </cell>
          <cell r="X37">
            <v>1.4916666666666667</v>
          </cell>
          <cell r="AD37">
            <v>0.23549488054607526</v>
          </cell>
          <cell r="AE37">
            <v>0.25</v>
          </cell>
          <cell r="AF37">
            <v>0.23642172523961658</v>
          </cell>
          <cell r="AH37" t="str">
            <v xml:space="preserve"> 3Q</v>
          </cell>
          <cell r="AI37" t="str">
            <v>NM</v>
          </cell>
          <cell r="AJ37">
            <v>-8.7719298245614086E-2</v>
          </cell>
          <cell r="AK37">
            <v>-8.7719298245614086E-2</v>
          </cell>
          <cell r="AM37">
            <v>2.9393939393939394</v>
          </cell>
          <cell r="AN37">
            <v>1</v>
          </cell>
          <cell r="AO37">
            <v>2.103448275862069</v>
          </cell>
          <cell r="AQ37">
            <v>3.5714285714285809E-2</v>
          </cell>
          <cell r="AR37">
            <v>2.0833333333333259E-2</v>
          </cell>
          <cell r="AS37">
            <v>2.6315789473684292E-2</v>
          </cell>
          <cell r="AU37">
            <v>3.5714285714285809E-2</v>
          </cell>
          <cell r="AV37">
            <v>2.0833333333333259E-2</v>
          </cell>
          <cell r="AW37">
            <v>2.6315789473684292E-2</v>
          </cell>
          <cell r="AY37">
            <v>-0.32255797610681725</v>
          </cell>
          <cell r="AZ37">
            <v>-2.8386633129715677E-2</v>
          </cell>
          <cell r="BA37">
            <v>-0.12791250594388959</v>
          </cell>
          <cell r="BC37">
            <v>0.15682362330407007</v>
          </cell>
          <cell r="BD37">
            <v>2.1470396877033338E-2</v>
          </cell>
          <cell r="BE37">
            <v>8.2258064516129048E-2</v>
          </cell>
          <cell r="BG37">
            <v>1.5472636815920398</v>
          </cell>
          <cell r="BH37">
            <v>1.2051282051282053</v>
          </cell>
          <cell r="BI37">
            <v>1.4916666666666667</v>
          </cell>
          <cell r="BK37" t="str">
            <v>NM</v>
          </cell>
          <cell r="BL37" t="str">
            <v>NM</v>
          </cell>
          <cell r="BM37" t="str">
            <v>NM</v>
          </cell>
          <cell r="BO37">
            <v>0.15682362330407007</v>
          </cell>
          <cell r="BP37">
            <v>2.1470396877033338E-2</v>
          </cell>
          <cell r="BQ37">
            <v>8.2258064516129048E-2</v>
          </cell>
          <cell r="BS37" t="str">
            <v xml:space="preserve"> 3Q</v>
          </cell>
          <cell r="BT37">
            <v>-2.1786492374727628E-2</v>
          </cell>
          <cell r="BU37">
            <v>1.1830201809325036E-2</v>
          </cell>
          <cell r="BV37">
            <v>3.6919831223629629E-3</v>
          </cell>
          <cell r="BX37">
            <v>2.7586206896551779E-2</v>
          </cell>
          <cell r="BY37">
            <v>0.16500000000000004</v>
          </cell>
          <cell r="BZ37">
            <v>5.7297297297297156E-2</v>
          </cell>
          <cell r="CB37">
            <v>-5.0000000000000044E-2</v>
          </cell>
          <cell r="CC37">
            <v>-3.0303030303030276E-2</v>
          </cell>
          <cell r="CD37">
            <v>-3.7735849056603765E-2</v>
          </cell>
          <cell r="CJ37">
            <v>5.0139275766016844E-2</v>
          </cell>
          <cell r="CK37">
            <v>0.1914893617021276</v>
          </cell>
          <cell r="CL37">
            <v>6.6502463054187277E-2</v>
          </cell>
          <cell r="CN37">
            <v>-5.0377833753149082E-3</v>
          </cell>
          <cell r="CO37">
            <v>-0.29166666666666663</v>
          </cell>
          <cell r="CP37">
            <v>-2.1377672209026088E-2</v>
          </cell>
          <cell r="CR37">
            <v>-9.7674418604651203E-2</v>
          </cell>
          <cell r="CS37">
            <v>0.90909090909090895</v>
          </cell>
          <cell r="CT37">
            <v>-4.8672566371681492E-2</v>
          </cell>
          <cell r="CV37" t="str">
            <v xml:space="preserve"> 3Q</v>
          </cell>
          <cell r="CX37">
            <v>0.10795454545454541</v>
          </cell>
          <cell r="CY37" t="str">
            <v>NM</v>
          </cell>
          <cell r="CZ37">
            <v>0.10795454545454541</v>
          </cell>
          <cell r="DB37">
            <v>0.11176470588235277</v>
          </cell>
          <cell r="DC37">
            <v>0</v>
          </cell>
          <cell r="DD37">
            <v>0.1055555555555554</v>
          </cell>
          <cell r="DF37">
            <v>-1.2499999999999956E-2</v>
          </cell>
          <cell r="DG37">
            <v>0.75</v>
          </cell>
          <cell r="DH37">
            <v>0.2416666666666667</v>
          </cell>
          <cell r="DJ37">
            <v>-0.21135029354207457</v>
          </cell>
          <cell r="DK37">
            <v>-0.20951704545454575</v>
          </cell>
          <cell r="DL37">
            <v>-0.21028806584362159</v>
          </cell>
          <cell r="DN37">
            <v>-4.8382855640284106E-2</v>
          </cell>
          <cell r="DO37">
            <v>-6.0735671514114631E-2</v>
          </cell>
          <cell r="DP37">
            <v>-5.4309165526675862E-2</v>
          </cell>
          <cell r="DR37" t="str">
            <v xml:space="preserve"> 3Q</v>
          </cell>
          <cell r="DS37">
            <v>-5.3511705685618693E-2</v>
          </cell>
          <cell r="DT37">
            <v>0.20454545454545459</v>
          </cell>
          <cell r="DU37">
            <v>8.9895988112927094E-2</v>
          </cell>
          <cell r="DW37">
            <v>-0.12264150943396235</v>
          </cell>
          <cell r="DX37">
            <v>5.5803571428571397E-2</v>
          </cell>
          <cell r="DY37">
            <v>-1.8276762402088864E-2</v>
          </cell>
          <cell r="EA37">
            <v>6.3829787234042534E-2</v>
          </cell>
          <cell r="EB37">
            <v>-0.17448405253283295</v>
          </cell>
          <cell r="EC37">
            <v>-0.15517241379310343</v>
          </cell>
          <cell r="EE37">
            <v>0</v>
          </cell>
          <cell r="EF37">
            <v>0.15384615384615374</v>
          </cell>
          <cell r="EG37">
            <v>0.14285714285714279</v>
          </cell>
          <cell r="EI37">
            <v>-9.5238095238095233E-2</v>
          </cell>
          <cell r="EJ37">
            <v>0.17647058823529416</v>
          </cell>
          <cell r="EK37">
            <v>-6.2937062937062804E-2</v>
          </cell>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A38" t="str">
            <v xml:space="preserve"> 4Q</v>
          </cell>
          <cell r="B38" t="str">
            <v>NM</v>
          </cell>
          <cell r="C38" t="str">
            <v>NM</v>
          </cell>
          <cell r="D38" t="str">
            <v>NM</v>
          </cell>
          <cell r="F38" t="str">
            <v>NM</v>
          </cell>
          <cell r="G38" t="str">
            <v>NM</v>
          </cell>
          <cell r="H38" t="str">
            <v>NM</v>
          </cell>
          <cell r="J38">
            <v>0.6163934426229507</v>
          </cell>
          <cell r="K38">
            <v>5.7471264367816577E-3</v>
          </cell>
          <cell r="L38">
            <v>0.23095525997581623</v>
          </cell>
          <cell r="N38">
            <v>-0.52380952380952384</v>
          </cell>
          <cell r="O38">
            <v>-8.8235294117647078E-2</v>
          </cell>
          <cell r="P38">
            <v>-0.25454545454545452</v>
          </cell>
          <cell r="R38">
            <v>0.15353535353535364</v>
          </cell>
          <cell r="S38">
            <v>5.2631578947368363E-2</v>
          </cell>
          <cell r="T38">
            <v>0.13728813559322028</v>
          </cell>
          <cell r="V38">
            <v>1.5041666666666669</v>
          </cell>
          <cell r="W38">
            <v>0.76271186440677963</v>
          </cell>
          <cell r="X38">
            <v>1.3578595317725752</v>
          </cell>
          <cell r="AD38">
            <v>0.39999999999999991</v>
          </cell>
          <cell r="AE38">
            <v>-9.9999999999999978E-2</v>
          </cell>
          <cell r="AF38">
            <v>0.35000000000000009</v>
          </cell>
          <cell r="AH38" t="str">
            <v xml:space="preserve"> 4Q</v>
          </cell>
          <cell r="AI38" t="str">
            <v>NM</v>
          </cell>
          <cell r="AJ38">
            <v>3.4482758620689724E-2</v>
          </cell>
          <cell r="AK38">
            <v>3.4482758620689724E-2</v>
          </cell>
          <cell r="AM38">
            <v>0.8</v>
          </cell>
          <cell r="AN38">
            <v>0.31578947368421062</v>
          </cell>
          <cell r="AO38">
            <v>0.59090909090909083</v>
          </cell>
          <cell r="AQ38">
            <v>-9.6774193548387122E-2</v>
          </cell>
          <cell r="AR38">
            <v>-7.6923076923076872E-2</v>
          </cell>
          <cell r="AS38">
            <v>-8.4337349397590411E-2</v>
          </cell>
          <cell r="AU38">
            <v>-9.6774193548387122E-2</v>
          </cell>
          <cell r="AV38">
            <v>-7.6923076923076872E-2</v>
          </cell>
          <cell r="AW38">
            <v>-8.4337349397590411E-2</v>
          </cell>
          <cell r="AY38">
            <v>-0.58679245283018888</v>
          </cell>
          <cell r="AZ38">
            <v>-6.7750677506774881E-3</v>
          </cell>
          <cell r="BA38">
            <v>-0.16001994017946164</v>
          </cell>
          <cell r="BC38">
            <v>0.13360995850622404</v>
          </cell>
          <cell r="BD38">
            <v>-2.3738872403561428E-3</v>
          </cell>
          <cell r="BE38">
            <v>5.4325259515570989E-2</v>
          </cell>
          <cell r="BG38">
            <v>1.5041666666666669</v>
          </cell>
          <cell r="BH38">
            <v>0.76271186440677963</v>
          </cell>
          <cell r="BI38">
            <v>1.3578595317725752</v>
          </cell>
          <cell r="BK38" t="str">
            <v>NM</v>
          </cell>
          <cell r="BL38" t="str">
            <v>NM</v>
          </cell>
          <cell r="BM38" t="str">
            <v>NM</v>
          </cell>
          <cell r="BO38">
            <v>0.19585062240663897</v>
          </cell>
          <cell r="BP38">
            <v>-2.3738872403561428E-3</v>
          </cell>
          <cell r="BQ38">
            <v>8.0276816608996437E-2</v>
          </cell>
          <cell r="BS38" t="str">
            <v xml:space="preserve"> 4Q</v>
          </cell>
          <cell r="BT38">
            <v>2.020202020202011E-2</v>
          </cell>
          <cell r="BU38">
            <v>-6.164383561643838E-3</v>
          </cell>
          <cell r="BV38">
            <v>-5.3879310344828735E-4</v>
          </cell>
          <cell r="BX38">
            <v>-0.15157894736842115</v>
          </cell>
          <cell r="BY38">
            <v>9.243697478991586E-2</v>
          </cell>
          <cell r="BZ38">
            <v>-0.10269360269360273</v>
          </cell>
          <cell r="CB38">
            <v>-8.6956521739130488E-2</v>
          </cell>
          <cell r="CC38">
            <v>-8.5714285714285743E-2</v>
          </cell>
          <cell r="CD38">
            <v>-8.6206896551724088E-2</v>
          </cell>
          <cell r="CJ38">
            <v>6.8181818181818121E-2</v>
          </cell>
          <cell r="CK38">
            <v>-5.7142857142857162E-2</v>
          </cell>
          <cell r="CL38">
            <v>5.0980392156862786E-2</v>
          </cell>
          <cell r="CN38">
            <v>0.13127413127413146</v>
          </cell>
          <cell r="CO38">
            <v>-0.55555555555555558</v>
          </cell>
          <cell r="CP38">
            <v>6.643356643356646E-2</v>
          </cell>
          <cell r="CR38">
            <v>-3.8095238095238182E-2</v>
          </cell>
          <cell r="CS38">
            <v>-0.20000000000000007</v>
          </cell>
          <cell r="CT38">
            <v>-5.8333333333333459E-2</v>
          </cell>
          <cell r="CV38" t="str">
            <v xml:space="preserve"> 4Q</v>
          </cell>
          <cell r="CX38">
            <v>3.8461538461538325E-3</v>
          </cell>
          <cell r="CY38" t="str">
            <v>NM</v>
          </cell>
          <cell r="CZ38">
            <v>3.8461538461538325E-3</v>
          </cell>
          <cell r="DB38">
            <v>3.3333333333333437E-2</v>
          </cell>
          <cell r="DC38">
            <v>0.30000000000000004</v>
          </cell>
          <cell r="DD38">
            <v>5.3846153846153877E-2</v>
          </cell>
          <cell r="DF38">
            <v>-0.29999999999999993</v>
          </cell>
          <cell r="DG38">
            <v>-0.1333333333333333</v>
          </cell>
          <cell r="DH38">
            <v>-0.22499999999999998</v>
          </cell>
          <cell r="DJ38">
            <v>-3.6211699164345523E-2</v>
          </cell>
          <cell r="DK38">
            <v>-0.15162200282087457</v>
          </cell>
          <cell r="DL38">
            <v>-0.11282771535580538</v>
          </cell>
          <cell r="DN38">
            <v>-4.170051448686718E-2</v>
          </cell>
          <cell r="DO38">
            <v>-7.2028161386406775E-2</v>
          </cell>
          <cell r="DP38">
            <v>-5.6864337936637033E-2</v>
          </cell>
          <cell r="DR38" t="str">
            <v xml:space="preserve"> 4Q</v>
          </cell>
          <cell r="DS38">
            <v>7.35551663747811E-2</v>
          </cell>
          <cell r="DT38">
            <v>9.6374045801526753E-2</v>
          </cell>
          <cell r="DU38">
            <v>8.8326127239036323E-2</v>
          </cell>
          <cell r="DW38">
            <v>5.9748427672956073E-2</v>
          </cell>
          <cell r="DX38">
            <v>-0.16949152542372892</v>
          </cell>
          <cell r="DY38">
            <v>-9.4105480868666103E-2</v>
          </cell>
          <cell r="EA38">
            <v>-9.259259259259256E-2</v>
          </cell>
          <cell r="EB38">
            <v>2.1526418786692814E-2</v>
          </cell>
          <cell r="EC38">
            <v>1.0619469026548645E-2</v>
          </cell>
          <cell r="EE38">
            <v>-0.23333333333333339</v>
          </cell>
          <cell r="EF38">
            <v>-7.4999999999999512E-3</v>
          </cell>
          <cell r="EG38">
            <v>-2.3255813953488413E-2</v>
          </cell>
          <cell r="EI38">
            <v>5.0847457627118509E-2</v>
          </cell>
          <cell r="EJ38">
            <v>-0.24999999999999989</v>
          </cell>
          <cell r="EK38">
            <v>-6.8493150684932891E-3</v>
          </cell>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A40" t="str">
            <v>1996/95</v>
          </cell>
          <cell r="B40" t="str">
            <v>NM</v>
          </cell>
          <cell r="C40" t="str">
            <v>NM</v>
          </cell>
          <cell r="D40" t="str">
            <v>NM</v>
          </cell>
          <cell r="F40" t="str">
            <v>NM</v>
          </cell>
          <cell r="G40" t="str">
            <v>NM</v>
          </cell>
          <cell r="H40" t="str">
            <v>NM</v>
          </cell>
          <cell r="J40">
            <v>0.45382963493199746</v>
          </cell>
          <cell r="K40">
            <v>0.17691415313225067</v>
          </cell>
          <cell r="L40">
            <v>0.30086510733739202</v>
          </cell>
          <cell r="N40">
            <v>-0.54</v>
          </cell>
          <cell r="O40">
            <v>-4.1085271317829464E-2</v>
          </cell>
          <cell r="P40">
            <v>-0.28152610441767068</v>
          </cell>
          <cell r="R40">
            <v>0.12538082962268571</v>
          </cell>
          <cell r="S40">
            <v>7.3593073593073655E-2</v>
          </cell>
          <cell r="T40">
            <v>0.11814516129032238</v>
          </cell>
          <cell r="V40">
            <v>1.2442660550458715</v>
          </cell>
          <cell r="W40">
            <v>1.4013605442176869</v>
          </cell>
          <cell r="X40">
            <v>1.2669283611383708</v>
          </cell>
          <cell r="AD40">
            <v>0.39393939393939381</v>
          </cell>
          <cell r="AE40">
            <v>0.32894736842105288</v>
          </cell>
          <cell r="AF40">
            <v>0.38957597173144887</v>
          </cell>
          <cell r="AH40" t="str">
            <v>1996/95</v>
          </cell>
          <cell r="AI40" t="str">
            <v>NM</v>
          </cell>
          <cell r="AJ40">
            <v>-7.7551020408163307E-2</v>
          </cell>
          <cell r="AK40">
            <v>-7.7551020408163307E-2</v>
          </cell>
          <cell r="AM40">
            <v>-4.7422680412371077E-2</v>
          </cell>
          <cell r="AN40">
            <v>0.85148514851485113</v>
          </cell>
          <cell r="AO40">
            <v>0.10750853242320835</v>
          </cell>
          <cell r="AQ40">
            <v>7.9279279279279358E-2</v>
          </cell>
          <cell r="AR40">
            <v>3.7560975609756131E-2</v>
          </cell>
          <cell r="AS40">
            <v>5.2215189873417778E-2</v>
          </cell>
          <cell r="AU40">
            <v>7.9279279279279358E-2</v>
          </cell>
          <cell r="AV40">
            <v>3.7560975609756131E-2</v>
          </cell>
          <cell r="AW40">
            <v>5.2215189873417778E-2</v>
          </cell>
          <cell r="AY40">
            <v>-0.36930121441369734</v>
          </cell>
          <cell r="AZ40">
            <v>-2.1692531938609094E-2</v>
          </cell>
          <cell r="BA40">
            <v>-0.12633345319429456</v>
          </cell>
          <cell r="BC40">
            <v>8.286112401300505E-2</v>
          </cell>
          <cell r="BD40">
            <v>3.5180986631225153E-2</v>
          </cell>
          <cell r="BE40">
            <v>5.6970623195788717E-2</v>
          </cell>
          <cell r="BG40">
            <v>1.2442660550458715</v>
          </cell>
          <cell r="BH40">
            <v>1.4013605442176869</v>
          </cell>
          <cell r="BI40">
            <v>1.2669283611383708</v>
          </cell>
          <cell r="BK40" t="str">
            <v>NM</v>
          </cell>
          <cell r="BL40" t="str">
            <v>NM</v>
          </cell>
          <cell r="BM40" t="str">
            <v>NM</v>
          </cell>
          <cell r="BO40">
            <v>9.6795169530887071E-2</v>
          </cell>
          <cell r="BP40">
            <v>3.5180986631225153E-2</v>
          </cell>
          <cell r="BQ40">
            <v>6.3338427576838052E-2</v>
          </cell>
          <cell r="BS40" t="str">
            <v>1996/95</v>
          </cell>
          <cell r="BT40">
            <v>4.2948717948718018E-2</v>
          </cell>
          <cell r="BU40">
            <v>2.3978685612788597E-2</v>
          </cell>
          <cell r="BV40">
            <v>2.8094575799721966E-2</v>
          </cell>
          <cell r="BX40">
            <v>6.3106466716429388E-3</v>
          </cell>
          <cell r="BY40">
            <v>0.14011976047904184</v>
          </cell>
          <cell r="BZ40">
            <v>3.585025380710638E-2</v>
          </cell>
          <cell r="CB40">
            <v>-2.3809523809523836E-2</v>
          </cell>
          <cell r="CC40">
            <v>-5.3691275167785268E-2</v>
          </cell>
          <cell r="CD40">
            <v>-4.2918454935622297E-2</v>
          </cell>
          <cell r="CJ40">
            <v>0.10008203445447106</v>
          </cell>
          <cell r="CK40">
            <v>2.7559055118110409E-2</v>
          </cell>
          <cell r="CL40">
            <v>8.7576374745417462E-2</v>
          </cell>
          <cell r="CN40">
            <v>3.5733292784916326E-3</v>
          </cell>
          <cell r="CO40">
            <v>-0.269035532994924</v>
          </cell>
          <cell r="CP40">
            <v>-1.5419436978356238E-2</v>
          </cell>
          <cell r="CR40">
            <v>-6.8639053254437976E-2</v>
          </cell>
          <cell r="CS40">
            <v>0.23943661971830998</v>
          </cell>
          <cell r="CT40">
            <v>-4.4759825327510883E-2</v>
          </cell>
          <cell r="CV40" t="str">
            <v>1996/95</v>
          </cell>
          <cell r="CX40">
            <v>4.6099290780141855E-2</v>
          </cell>
          <cell r="CY40" t="str">
            <v>NM</v>
          </cell>
          <cell r="CZ40">
            <v>4.6099290780141855E-2</v>
          </cell>
          <cell r="DB40">
            <v>3.0434782608695476E-2</v>
          </cell>
          <cell r="DC40">
            <v>0.32499999999999996</v>
          </cell>
          <cell r="DD40">
            <v>4.6575342465753344E-2</v>
          </cell>
          <cell r="DF40">
            <v>-0.22424242424242435</v>
          </cell>
          <cell r="DG40">
            <v>0.19199999999999995</v>
          </cell>
          <cell r="DH40">
            <v>-4.482758620689653E-2</v>
          </cell>
          <cell r="DJ40">
            <v>0.10171458892979146</v>
          </cell>
          <cell r="DK40">
            <v>-0.10035528735426991</v>
          </cell>
          <cell r="DL40">
            <v>-2.9641149435959524E-2</v>
          </cell>
          <cell r="DN40">
            <v>3.1378600823045222E-2</v>
          </cell>
          <cell r="DO40">
            <v>-2.3238212703930117E-2</v>
          </cell>
          <cell r="DP40">
            <v>3.4221023330558431E-3</v>
          </cell>
          <cell r="DR40" t="str">
            <v>1996/95</v>
          </cell>
          <cell r="DS40">
            <v>7.5096277278562162E-2</v>
          </cell>
          <cell r="DT40">
            <v>0.18430372148859542</v>
          </cell>
          <cell r="DU40">
            <v>0.14950920245398747</v>
          </cell>
          <cell r="DW40">
            <v>9.1533180778033962E-3</v>
          </cell>
          <cell r="DX40">
            <v>-7.3782587309394465E-3</v>
          </cell>
          <cell r="DY40">
            <v>-8.9712918660289631E-4</v>
          </cell>
          <cell r="EA40">
            <v>-4.2857142857142816E-2</v>
          </cell>
          <cell r="EB40">
            <v>-1.494075218959301E-2</v>
          </cell>
          <cell r="EC40">
            <v>-1.766620176662026E-2</v>
          </cell>
          <cell r="EE40">
            <v>-7.4999999999999845E-2</v>
          </cell>
          <cell r="EF40">
            <v>0.10915032679738546</v>
          </cell>
          <cell r="EG40">
            <v>9.575757575757593E-2</v>
          </cell>
          <cell r="EI40">
            <v>1.5053763440860068E-2</v>
          </cell>
          <cell r="EJ40">
            <v>0.15492957746478875</v>
          </cell>
          <cell r="EK40">
            <v>3.3582089552238736E-2</v>
          </cell>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A42" t="str">
            <v>1996</v>
          </cell>
          <cell r="AH42" t="str">
            <v>1996</v>
          </cell>
          <cell r="BS42" t="str">
            <v>1996</v>
          </cell>
          <cell r="CV42" t="str">
            <v>1996</v>
          </cell>
          <cell r="DR42" t="str">
            <v>1996</v>
          </cell>
          <cell r="EM42" t="str">
            <v>1996</v>
          </cell>
        </row>
        <row r="43">
          <cell r="A43" t="str">
            <v xml:space="preserve"> 1Q</v>
          </cell>
          <cell r="B43">
            <v>0</v>
          </cell>
          <cell r="C43">
            <v>0</v>
          </cell>
          <cell r="D43">
            <v>0</v>
          </cell>
          <cell r="F43">
            <v>0</v>
          </cell>
          <cell r="G43">
            <v>0</v>
          </cell>
          <cell r="H43">
            <v>0</v>
          </cell>
          <cell r="J43">
            <v>51.1</v>
          </cell>
          <cell r="K43">
            <v>48.1</v>
          </cell>
          <cell r="L43">
            <v>99.2</v>
          </cell>
          <cell r="N43">
            <v>24</v>
          </cell>
          <cell r="O43">
            <v>32</v>
          </cell>
          <cell r="P43">
            <v>56</v>
          </cell>
          <cell r="R43">
            <v>71.5</v>
          </cell>
          <cell r="S43">
            <v>8.6</v>
          </cell>
          <cell r="T43">
            <v>80.099999999999994</v>
          </cell>
          <cell r="V43">
            <v>39.299999999999997</v>
          </cell>
          <cell r="W43">
            <v>8</v>
          </cell>
          <cell r="X43">
            <v>47.3</v>
          </cell>
          <cell r="AD43">
            <v>38.299999999999997</v>
          </cell>
          <cell r="AE43">
            <v>2.2999999999999998</v>
          </cell>
          <cell r="AF43">
            <v>40.599999999999994</v>
          </cell>
          <cell r="AH43" t="str">
            <v xml:space="preserve"> 1Q</v>
          </cell>
          <cell r="AI43">
            <v>0</v>
          </cell>
          <cell r="AJ43">
            <v>28</v>
          </cell>
          <cell r="AK43">
            <v>28</v>
          </cell>
          <cell r="AM43">
            <v>14</v>
          </cell>
          <cell r="AN43">
            <v>4</v>
          </cell>
          <cell r="AO43">
            <v>18</v>
          </cell>
          <cell r="AQ43">
            <v>32</v>
          </cell>
          <cell r="AR43">
            <v>59</v>
          </cell>
          <cell r="AS43">
            <v>91</v>
          </cell>
          <cell r="AU43">
            <v>32</v>
          </cell>
          <cell r="AV43">
            <v>59</v>
          </cell>
          <cell r="AW43">
            <v>91</v>
          </cell>
          <cell r="AY43">
            <v>53.299999999999969</v>
          </cell>
          <cell r="AZ43">
            <v>145.79999999999998</v>
          </cell>
          <cell r="BA43">
            <v>199.09999999999997</v>
          </cell>
          <cell r="BC43">
            <v>323.5</v>
          </cell>
          <cell r="BD43">
            <v>335.8</v>
          </cell>
          <cell r="BE43">
            <v>659.3</v>
          </cell>
          <cell r="BG43">
            <v>39.299999999999997</v>
          </cell>
          <cell r="BH43">
            <v>8</v>
          </cell>
          <cell r="BI43">
            <v>47.3</v>
          </cell>
          <cell r="BK43">
            <v>0</v>
          </cell>
          <cell r="BL43">
            <v>0</v>
          </cell>
          <cell r="BM43">
            <v>0</v>
          </cell>
          <cell r="BO43">
            <v>323.5</v>
          </cell>
          <cell r="BP43">
            <v>335.8</v>
          </cell>
          <cell r="BQ43">
            <v>659.3</v>
          </cell>
          <cell r="BS43" t="str">
            <v xml:space="preserve"> 1Q</v>
          </cell>
          <cell r="BT43">
            <v>34.5</v>
          </cell>
          <cell r="BU43">
            <v>140.80000000000001</v>
          </cell>
          <cell r="BV43">
            <v>175.3</v>
          </cell>
          <cell r="BX43">
            <v>70.8</v>
          </cell>
          <cell r="BY43">
            <v>21.8</v>
          </cell>
          <cell r="BZ43">
            <v>92.6</v>
          </cell>
          <cell r="CB43">
            <v>21</v>
          </cell>
          <cell r="CC43">
            <v>42</v>
          </cell>
          <cell r="CD43">
            <v>63</v>
          </cell>
          <cell r="CJ43">
            <v>29.8</v>
          </cell>
          <cell r="CK43">
            <v>8.4</v>
          </cell>
          <cell r="CL43">
            <v>38.200000000000003</v>
          </cell>
          <cell r="CN43">
            <v>33</v>
          </cell>
          <cell r="CO43">
            <v>1.9</v>
          </cell>
          <cell r="CP43">
            <v>34.9</v>
          </cell>
          <cell r="CR43">
            <v>21.2</v>
          </cell>
          <cell r="CS43">
            <v>2</v>
          </cell>
          <cell r="CT43">
            <v>23.2</v>
          </cell>
          <cell r="CV43" t="str">
            <v xml:space="preserve"> 1Q</v>
          </cell>
          <cell r="CX43">
            <v>23.7</v>
          </cell>
          <cell r="CY43">
            <v>0</v>
          </cell>
          <cell r="CZ43">
            <v>23.7</v>
          </cell>
          <cell r="DB43">
            <v>20.9</v>
          </cell>
          <cell r="DC43">
            <v>1</v>
          </cell>
          <cell r="DD43">
            <v>21.9</v>
          </cell>
          <cell r="DF43">
            <v>5</v>
          </cell>
          <cell r="DG43">
            <v>9</v>
          </cell>
          <cell r="DH43">
            <v>14</v>
          </cell>
          <cell r="DJ43">
            <v>70.099999999999966</v>
          </cell>
          <cell r="DK43">
            <v>143.89999999999998</v>
          </cell>
          <cell r="DL43">
            <v>213.99999999999994</v>
          </cell>
          <cell r="DN43">
            <v>330</v>
          </cell>
          <cell r="DO43">
            <v>370.8</v>
          </cell>
          <cell r="DP43">
            <v>700.8</v>
          </cell>
          <cell r="DR43" t="str">
            <v xml:space="preserve"> 1Q</v>
          </cell>
          <cell r="DS43">
            <v>26.7</v>
          </cell>
          <cell r="DT43">
            <v>102.51</v>
          </cell>
          <cell r="DU43">
            <v>129.21</v>
          </cell>
          <cell r="DW43">
            <v>28.4</v>
          </cell>
          <cell r="DX43">
            <v>47.8</v>
          </cell>
          <cell r="DY43">
            <v>76.199999999999989</v>
          </cell>
          <cell r="EA43">
            <v>5.0999999999999996</v>
          </cell>
          <cell r="EB43">
            <v>47</v>
          </cell>
          <cell r="EC43">
            <v>52.1</v>
          </cell>
          <cell r="EE43">
            <v>2.9</v>
          </cell>
          <cell r="EF43">
            <v>42</v>
          </cell>
          <cell r="EG43">
            <v>44.9</v>
          </cell>
          <cell r="EI43">
            <v>25.4</v>
          </cell>
          <cell r="EJ43">
            <v>4</v>
          </cell>
          <cell r="EK43">
            <v>29.4</v>
          </cell>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A44" t="str">
            <v xml:space="preserve"> 2Q</v>
          </cell>
          <cell r="B44">
            <v>0</v>
          </cell>
          <cell r="C44">
            <v>0</v>
          </cell>
          <cell r="D44">
            <v>0</v>
          </cell>
          <cell r="F44">
            <v>0</v>
          </cell>
          <cell r="G44">
            <v>0</v>
          </cell>
          <cell r="H44">
            <v>0</v>
          </cell>
          <cell r="J44">
            <v>49.9</v>
          </cell>
          <cell r="K44">
            <v>53.9</v>
          </cell>
          <cell r="L44">
            <v>103.8</v>
          </cell>
          <cell r="N44">
            <v>10.199999999999999</v>
          </cell>
          <cell r="O44">
            <v>30.7</v>
          </cell>
          <cell r="P44">
            <v>40.9</v>
          </cell>
          <cell r="R44">
            <v>63</v>
          </cell>
          <cell r="S44">
            <v>9.3000000000000007</v>
          </cell>
          <cell r="T44">
            <v>72.3</v>
          </cell>
          <cell r="V44">
            <v>45.1</v>
          </cell>
          <cell r="W44">
            <v>8.3000000000000007</v>
          </cell>
          <cell r="X44">
            <v>53.400000000000006</v>
          </cell>
          <cell r="AD44">
            <v>34.9</v>
          </cell>
          <cell r="AE44">
            <v>2.6</v>
          </cell>
          <cell r="AF44">
            <v>37.5</v>
          </cell>
          <cell r="AH44" t="str">
            <v xml:space="preserve"> 2Q</v>
          </cell>
          <cell r="AI44">
            <v>0</v>
          </cell>
          <cell r="AJ44">
            <v>29</v>
          </cell>
          <cell r="AK44">
            <v>29</v>
          </cell>
          <cell r="AM44">
            <v>10.199999999999999</v>
          </cell>
          <cell r="AN44">
            <v>4.7</v>
          </cell>
          <cell r="AO44">
            <v>14.899999999999999</v>
          </cell>
          <cell r="AQ44">
            <v>30.8</v>
          </cell>
          <cell r="AR44">
            <v>56.7</v>
          </cell>
          <cell r="AS44">
            <v>87.5</v>
          </cell>
          <cell r="AU44">
            <v>30.8</v>
          </cell>
          <cell r="AV44">
            <v>56.7</v>
          </cell>
          <cell r="AW44">
            <v>87.5</v>
          </cell>
          <cell r="AY44">
            <v>35.000000000000028</v>
          </cell>
          <cell r="AZ44">
            <v>142.90000000000003</v>
          </cell>
          <cell r="BA44">
            <v>177.90000000000006</v>
          </cell>
          <cell r="BC44">
            <v>279.10000000000002</v>
          </cell>
          <cell r="BD44">
            <v>338.1</v>
          </cell>
          <cell r="BE44">
            <v>617.20000000000005</v>
          </cell>
          <cell r="BG44">
            <v>45.1</v>
          </cell>
          <cell r="BH44">
            <v>8.3000000000000007</v>
          </cell>
          <cell r="BI44">
            <v>53.400000000000006</v>
          </cell>
          <cell r="BK44">
            <v>0</v>
          </cell>
          <cell r="BL44">
            <v>0</v>
          </cell>
          <cell r="BM44">
            <v>0</v>
          </cell>
          <cell r="BO44">
            <v>279.10000000000002</v>
          </cell>
          <cell r="BP44">
            <v>338.1</v>
          </cell>
          <cell r="BQ44">
            <v>617.20000000000005</v>
          </cell>
          <cell r="BS44" t="str">
            <v xml:space="preserve"> 2Q</v>
          </cell>
          <cell r="BT44">
            <v>42.9</v>
          </cell>
          <cell r="BU44">
            <v>145.19999999999999</v>
          </cell>
          <cell r="BV44">
            <v>188.1</v>
          </cell>
          <cell r="BX44">
            <v>70.7</v>
          </cell>
          <cell r="BY44">
            <v>24.1</v>
          </cell>
          <cell r="BZ44">
            <v>94.800000000000011</v>
          </cell>
          <cell r="CB44">
            <v>21</v>
          </cell>
          <cell r="CC44">
            <v>35</v>
          </cell>
          <cell r="CD44">
            <v>56</v>
          </cell>
          <cell r="CJ44">
            <v>19.600000000000001</v>
          </cell>
          <cell r="CK44">
            <v>5.5</v>
          </cell>
          <cell r="CL44">
            <v>25.1</v>
          </cell>
          <cell r="CN44">
            <v>30.2</v>
          </cell>
          <cell r="CO44">
            <v>2.4</v>
          </cell>
          <cell r="CP44">
            <v>32.6</v>
          </cell>
          <cell r="CR44">
            <v>17.899999999999999</v>
          </cell>
          <cell r="CS44">
            <v>2.2999999999999998</v>
          </cell>
          <cell r="CT44">
            <v>20.2</v>
          </cell>
          <cell r="CV44" t="str">
            <v xml:space="preserve"> 2Q</v>
          </cell>
          <cell r="CX44">
            <v>19.2</v>
          </cell>
          <cell r="CY44">
            <v>0</v>
          </cell>
          <cell r="CZ44">
            <v>19.2</v>
          </cell>
          <cell r="DB44">
            <v>18.899999999999999</v>
          </cell>
          <cell r="DC44">
            <v>2</v>
          </cell>
          <cell r="DD44">
            <v>20.9</v>
          </cell>
          <cell r="DF44">
            <v>5</v>
          </cell>
          <cell r="DG44">
            <v>6</v>
          </cell>
          <cell r="DH44">
            <v>11</v>
          </cell>
          <cell r="DJ44">
            <v>112.30000000000004</v>
          </cell>
          <cell r="DK44">
            <v>128.39999999999998</v>
          </cell>
          <cell r="DL44">
            <v>240.70000000000002</v>
          </cell>
          <cell r="DN44">
            <v>357.7</v>
          </cell>
          <cell r="DO44">
            <v>350.9</v>
          </cell>
          <cell r="DP44">
            <v>708.59999999999991</v>
          </cell>
          <cell r="DR44" t="str">
            <v xml:space="preserve"> 2Q</v>
          </cell>
          <cell r="DS44">
            <v>22.9</v>
          </cell>
          <cell r="DT44">
            <v>87.1</v>
          </cell>
          <cell r="DU44">
            <v>110</v>
          </cell>
          <cell r="DW44">
            <v>42.3</v>
          </cell>
          <cell r="DX44">
            <v>52.8</v>
          </cell>
          <cell r="DY44">
            <v>95.1</v>
          </cell>
          <cell r="EA44">
            <v>5.0999999999999996</v>
          </cell>
          <cell r="EB44">
            <v>48</v>
          </cell>
          <cell r="EC44">
            <v>53.1</v>
          </cell>
          <cell r="EE44">
            <v>2.9</v>
          </cell>
          <cell r="EF44">
            <v>43</v>
          </cell>
          <cell r="EG44">
            <v>45.9</v>
          </cell>
          <cell r="EI44">
            <v>21.4</v>
          </cell>
          <cell r="EJ44">
            <v>4.2</v>
          </cell>
          <cell r="EK44">
            <v>25.599999999999998</v>
          </cell>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A45" t="str">
            <v xml:space="preserve"> 3Q</v>
          </cell>
          <cell r="B45">
            <v>0</v>
          </cell>
          <cell r="C45">
            <v>0</v>
          </cell>
          <cell r="D45">
            <v>0</v>
          </cell>
          <cell r="F45">
            <v>0</v>
          </cell>
          <cell r="G45">
            <v>0</v>
          </cell>
          <cell r="H45">
            <v>0</v>
          </cell>
          <cell r="J45">
            <v>52.8</v>
          </cell>
          <cell r="K45">
            <v>48.4</v>
          </cell>
          <cell r="L45">
            <v>101.19999999999999</v>
          </cell>
          <cell r="N45">
            <v>11</v>
          </cell>
          <cell r="O45">
            <v>30</v>
          </cell>
          <cell r="P45">
            <v>41</v>
          </cell>
          <cell r="R45">
            <v>48.5</v>
          </cell>
          <cell r="S45">
            <v>9.3000000000000007</v>
          </cell>
          <cell r="T45">
            <v>57.8</v>
          </cell>
          <cell r="V45">
            <v>51.2</v>
          </cell>
          <cell r="W45">
            <v>8.6</v>
          </cell>
          <cell r="X45">
            <v>59.800000000000004</v>
          </cell>
          <cell r="AD45">
            <v>36.200000000000003</v>
          </cell>
          <cell r="AE45">
            <v>2.5</v>
          </cell>
          <cell r="AF45">
            <v>38.700000000000003</v>
          </cell>
          <cell r="AH45" t="str">
            <v xml:space="preserve"> 3Q</v>
          </cell>
          <cell r="AI45">
            <v>0</v>
          </cell>
          <cell r="AJ45">
            <v>26</v>
          </cell>
          <cell r="AK45">
            <v>26</v>
          </cell>
          <cell r="AM45">
            <v>13</v>
          </cell>
          <cell r="AN45">
            <v>5</v>
          </cell>
          <cell r="AO45">
            <v>18</v>
          </cell>
          <cell r="AQ45">
            <v>29</v>
          </cell>
          <cell r="AR45">
            <v>49</v>
          </cell>
          <cell r="AS45">
            <v>78</v>
          </cell>
          <cell r="AU45">
            <v>29</v>
          </cell>
          <cell r="AV45">
            <v>49</v>
          </cell>
          <cell r="AW45">
            <v>78</v>
          </cell>
          <cell r="AY45">
            <v>48.19999999999996</v>
          </cell>
          <cell r="AZ45">
            <v>135.20000000000002</v>
          </cell>
          <cell r="BA45">
            <v>183.39999999999998</v>
          </cell>
          <cell r="BC45">
            <v>289.89999999999998</v>
          </cell>
          <cell r="BD45">
            <v>314</v>
          </cell>
          <cell r="BE45">
            <v>603.9</v>
          </cell>
          <cell r="BG45">
            <v>51.2</v>
          </cell>
          <cell r="BH45">
            <v>8.6</v>
          </cell>
          <cell r="BI45">
            <v>59.800000000000004</v>
          </cell>
          <cell r="BK45">
            <v>0</v>
          </cell>
          <cell r="BL45">
            <v>0</v>
          </cell>
          <cell r="BM45">
            <v>0</v>
          </cell>
          <cell r="BO45">
            <v>289.89999999999998</v>
          </cell>
          <cell r="BP45">
            <v>314</v>
          </cell>
          <cell r="BQ45">
            <v>603.9</v>
          </cell>
          <cell r="BS45" t="str">
            <v xml:space="preserve"> 3Q</v>
          </cell>
          <cell r="BT45">
            <v>44.9</v>
          </cell>
          <cell r="BU45">
            <v>145.4</v>
          </cell>
          <cell r="BV45">
            <v>190.3</v>
          </cell>
          <cell r="BX45">
            <v>74.5</v>
          </cell>
          <cell r="BY45">
            <v>23.3</v>
          </cell>
          <cell r="BZ45">
            <v>97.8</v>
          </cell>
          <cell r="CB45">
            <v>19</v>
          </cell>
          <cell r="CC45">
            <v>32</v>
          </cell>
          <cell r="CD45">
            <v>51</v>
          </cell>
          <cell r="CJ45">
            <v>37.700000000000003</v>
          </cell>
          <cell r="CK45">
            <v>5.6</v>
          </cell>
          <cell r="CL45">
            <v>43.300000000000004</v>
          </cell>
          <cell r="CN45">
            <v>39.5</v>
          </cell>
          <cell r="CO45">
            <v>1.7</v>
          </cell>
          <cell r="CP45">
            <v>41.2</v>
          </cell>
          <cell r="CR45">
            <v>19.399999999999999</v>
          </cell>
          <cell r="CS45">
            <v>2.1</v>
          </cell>
          <cell r="CT45">
            <v>21.5</v>
          </cell>
          <cell r="CV45" t="str">
            <v xml:space="preserve"> 3Q</v>
          </cell>
          <cell r="CX45">
            <v>19.5</v>
          </cell>
          <cell r="CY45">
            <v>0</v>
          </cell>
          <cell r="CZ45">
            <v>19.5</v>
          </cell>
          <cell r="DB45">
            <v>18.899999999999999</v>
          </cell>
          <cell r="DC45">
            <v>1</v>
          </cell>
          <cell r="DD45">
            <v>19.899999999999999</v>
          </cell>
          <cell r="DF45">
            <v>7.9</v>
          </cell>
          <cell r="DG45">
            <v>7</v>
          </cell>
          <cell r="DH45">
            <v>14.9</v>
          </cell>
          <cell r="DJ45">
            <v>80.599999999999994</v>
          </cell>
          <cell r="DK45">
            <v>111.29999999999997</v>
          </cell>
          <cell r="DL45">
            <v>191.89999999999998</v>
          </cell>
          <cell r="DN45">
            <v>361.9</v>
          </cell>
          <cell r="DO45">
            <v>329.4</v>
          </cell>
          <cell r="DP45">
            <v>691.3</v>
          </cell>
          <cell r="DR45" t="str">
            <v xml:space="preserve"> 3Q</v>
          </cell>
          <cell r="DS45">
            <v>56.6</v>
          </cell>
          <cell r="DT45">
            <v>90.1</v>
          </cell>
          <cell r="DU45">
            <v>146.69999999999999</v>
          </cell>
          <cell r="DW45">
            <v>27.9</v>
          </cell>
          <cell r="DX45">
            <v>47.3</v>
          </cell>
          <cell r="DY45">
            <v>75.199999999999989</v>
          </cell>
          <cell r="EA45">
            <v>5</v>
          </cell>
          <cell r="EB45">
            <v>44</v>
          </cell>
          <cell r="EC45">
            <v>49</v>
          </cell>
          <cell r="EE45">
            <v>3</v>
          </cell>
          <cell r="EF45">
            <v>45</v>
          </cell>
          <cell r="EG45">
            <v>48</v>
          </cell>
          <cell r="EI45">
            <v>22.8</v>
          </cell>
          <cell r="EJ45">
            <v>4</v>
          </cell>
          <cell r="EK45">
            <v>26.8</v>
          </cell>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A46" t="str">
            <v xml:space="preserve"> 4Q</v>
          </cell>
          <cell r="B46">
            <v>0</v>
          </cell>
          <cell r="C46">
            <v>0</v>
          </cell>
          <cell r="D46">
            <v>0</v>
          </cell>
          <cell r="F46">
            <v>0</v>
          </cell>
          <cell r="G46">
            <v>0</v>
          </cell>
          <cell r="H46">
            <v>0</v>
          </cell>
          <cell r="J46">
            <v>49.3</v>
          </cell>
          <cell r="K46">
            <v>52.5</v>
          </cell>
          <cell r="L46">
            <v>101.8</v>
          </cell>
          <cell r="N46">
            <v>10</v>
          </cell>
          <cell r="O46">
            <v>31</v>
          </cell>
          <cell r="P46">
            <v>41</v>
          </cell>
          <cell r="R46">
            <v>57.1</v>
          </cell>
          <cell r="S46">
            <v>10</v>
          </cell>
          <cell r="T46">
            <v>67.099999999999994</v>
          </cell>
          <cell r="V46">
            <v>60.1</v>
          </cell>
          <cell r="W46">
            <v>10.4</v>
          </cell>
          <cell r="X46">
            <v>70.5</v>
          </cell>
          <cell r="AD46">
            <v>37.799999999999997</v>
          </cell>
          <cell r="AE46">
            <v>2.7</v>
          </cell>
          <cell r="AF46">
            <v>40.5</v>
          </cell>
          <cell r="AH46" t="str">
            <v xml:space="preserve"> 4Q</v>
          </cell>
          <cell r="AI46">
            <v>0</v>
          </cell>
          <cell r="AJ46">
            <v>30</v>
          </cell>
          <cell r="AK46">
            <v>30</v>
          </cell>
          <cell r="AM46">
            <v>9</v>
          </cell>
          <cell r="AN46">
            <v>5</v>
          </cell>
          <cell r="AO46">
            <v>14</v>
          </cell>
          <cell r="AQ46">
            <v>28</v>
          </cell>
          <cell r="AR46">
            <v>48</v>
          </cell>
          <cell r="AS46">
            <v>76</v>
          </cell>
          <cell r="AU46">
            <v>28</v>
          </cell>
          <cell r="AV46">
            <v>48</v>
          </cell>
          <cell r="AW46">
            <v>76</v>
          </cell>
          <cell r="AY46">
            <v>21.899999999999991</v>
          </cell>
          <cell r="AZ46">
            <v>146.6</v>
          </cell>
          <cell r="BA46">
            <v>168.5</v>
          </cell>
          <cell r="BC46">
            <v>273.2</v>
          </cell>
          <cell r="BD46">
            <v>336.2</v>
          </cell>
          <cell r="BE46">
            <v>609.4</v>
          </cell>
          <cell r="BG46">
            <v>60.1</v>
          </cell>
          <cell r="BH46">
            <v>10.4</v>
          </cell>
          <cell r="BI46">
            <v>70.5</v>
          </cell>
          <cell r="BK46">
            <v>15</v>
          </cell>
          <cell r="BL46">
            <v>0</v>
          </cell>
          <cell r="BM46">
            <v>15</v>
          </cell>
          <cell r="BO46">
            <v>288.2</v>
          </cell>
          <cell r="BP46">
            <v>336.2</v>
          </cell>
          <cell r="BQ46">
            <v>624.4</v>
          </cell>
          <cell r="BS46" t="str">
            <v xml:space="preserve"> 4Q</v>
          </cell>
          <cell r="BT46">
            <v>40.4</v>
          </cell>
          <cell r="BU46">
            <v>145.1</v>
          </cell>
          <cell r="BV46">
            <v>185.5</v>
          </cell>
          <cell r="BX46">
            <v>80.599999999999994</v>
          </cell>
          <cell r="BY46">
            <v>26</v>
          </cell>
          <cell r="BZ46">
            <v>106.6</v>
          </cell>
          <cell r="CB46">
            <v>21</v>
          </cell>
          <cell r="CC46">
            <v>32</v>
          </cell>
          <cell r="CD46">
            <v>53</v>
          </cell>
          <cell r="CJ46">
            <v>47</v>
          </cell>
          <cell r="CK46">
            <v>6.6</v>
          </cell>
          <cell r="CL46">
            <v>53.6</v>
          </cell>
          <cell r="CN46">
            <v>29.3</v>
          </cell>
          <cell r="CO46">
            <v>1.2</v>
          </cell>
          <cell r="CP46">
            <v>30.5</v>
          </cell>
          <cell r="CR46">
            <v>20.2</v>
          </cell>
          <cell r="CS46">
            <v>2.4</v>
          </cell>
          <cell r="CT46">
            <v>22.599999999999998</v>
          </cell>
          <cell r="CV46" t="str">
            <v xml:space="preserve"> 4Q</v>
          </cell>
          <cell r="CX46">
            <v>26.1</v>
          </cell>
          <cell r="CY46">
            <v>0</v>
          </cell>
          <cell r="CZ46">
            <v>26.1</v>
          </cell>
          <cell r="DB46">
            <v>12.4</v>
          </cell>
          <cell r="DC46">
            <v>1.3</v>
          </cell>
          <cell r="DD46">
            <v>13.700000000000001</v>
          </cell>
          <cell r="DF46">
            <v>7.7</v>
          </cell>
          <cell r="DG46">
            <v>7.8</v>
          </cell>
          <cell r="DH46">
            <v>15.5</v>
          </cell>
          <cell r="DJ46">
            <v>69.199999999999974</v>
          </cell>
          <cell r="DK46">
            <v>120.3</v>
          </cell>
          <cell r="DL46">
            <v>189.49999999999997</v>
          </cell>
          <cell r="DN46">
            <v>353.9</v>
          </cell>
          <cell r="DO46">
            <v>342.7</v>
          </cell>
          <cell r="DP46">
            <v>696.59999999999991</v>
          </cell>
          <cell r="DR46" t="str">
            <v xml:space="preserve"> 4Q</v>
          </cell>
          <cell r="DS46">
            <v>61.3</v>
          </cell>
          <cell r="DT46">
            <v>114.9</v>
          </cell>
          <cell r="DU46">
            <v>176.2</v>
          </cell>
          <cell r="DW46">
            <v>33.700000000000003</v>
          </cell>
          <cell r="DX46">
            <v>53.9</v>
          </cell>
          <cell r="DY46">
            <v>87.6</v>
          </cell>
          <cell r="EA46">
            <v>4.9000000000000004</v>
          </cell>
          <cell r="EB46">
            <v>52.2</v>
          </cell>
          <cell r="EC46">
            <v>57.1</v>
          </cell>
          <cell r="EE46">
            <v>2.2999999999999998</v>
          </cell>
          <cell r="EF46">
            <v>39.700000000000003</v>
          </cell>
          <cell r="EG46">
            <v>42</v>
          </cell>
          <cell r="EI46">
            <v>24.8</v>
          </cell>
          <cell r="EJ46">
            <v>4.2</v>
          </cell>
          <cell r="EK46">
            <v>29</v>
          </cell>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A48" t="str">
            <v>1996</v>
          </cell>
          <cell r="B48">
            <v>0</v>
          </cell>
          <cell r="C48">
            <v>0</v>
          </cell>
          <cell r="D48">
            <v>0</v>
          </cell>
          <cell r="F48">
            <v>0</v>
          </cell>
          <cell r="G48">
            <v>0</v>
          </cell>
          <cell r="H48">
            <v>0</v>
          </cell>
          <cell r="J48">
            <v>203.10000000000002</v>
          </cell>
          <cell r="K48">
            <v>202.9</v>
          </cell>
          <cell r="L48">
            <v>406</v>
          </cell>
          <cell r="N48">
            <v>55.2</v>
          </cell>
          <cell r="O48">
            <v>123.7</v>
          </cell>
          <cell r="P48">
            <v>178.9</v>
          </cell>
          <cell r="R48">
            <v>240.1</v>
          </cell>
          <cell r="S48">
            <v>37.200000000000003</v>
          </cell>
          <cell r="T48">
            <v>277.29999999999995</v>
          </cell>
          <cell r="V48">
            <v>195.70000000000002</v>
          </cell>
          <cell r="W48">
            <v>35.299999999999997</v>
          </cell>
          <cell r="X48">
            <v>231</v>
          </cell>
          <cell r="AD48">
            <v>147.19999999999999</v>
          </cell>
          <cell r="AE48">
            <v>10.100000000000001</v>
          </cell>
          <cell r="AF48">
            <v>157.30000000000001</v>
          </cell>
          <cell r="AH48" t="str">
            <v>1996</v>
          </cell>
          <cell r="AI48" t="e">
            <v>#REF!</v>
          </cell>
          <cell r="AJ48">
            <v>113</v>
          </cell>
          <cell r="AK48">
            <v>113</v>
          </cell>
          <cell r="AM48">
            <v>46.2</v>
          </cell>
          <cell r="AN48">
            <v>18.7</v>
          </cell>
          <cell r="AO48">
            <v>64.900000000000006</v>
          </cell>
          <cell r="AQ48">
            <v>119.8</v>
          </cell>
          <cell r="AR48">
            <v>212.7</v>
          </cell>
          <cell r="AS48">
            <v>332.5</v>
          </cell>
          <cell r="AU48">
            <v>119.8</v>
          </cell>
          <cell r="AV48">
            <v>212.7</v>
          </cell>
          <cell r="AW48">
            <v>332.5</v>
          </cell>
          <cell r="AY48">
            <v>158.39999999999992</v>
          </cell>
          <cell r="AZ48">
            <v>570.50000000000011</v>
          </cell>
          <cell r="BA48">
            <v>728.9</v>
          </cell>
          <cell r="BC48">
            <v>1165.7</v>
          </cell>
          <cell r="BD48">
            <v>1324.1000000000001</v>
          </cell>
          <cell r="BE48">
            <v>2489.8000000000002</v>
          </cell>
          <cell r="BG48">
            <v>195.70000000000002</v>
          </cell>
          <cell r="BH48">
            <v>35.299999999999997</v>
          </cell>
          <cell r="BI48">
            <v>231</v>
          </cell>
          <cell r="BK48">
            <v>15</v>
          </cell>
          <cell r="BL48">
            <v>0</v>
          </cell>
          <cell r="BM48">
            <v>15</v>
          </cell>
          <cell r="BO48">
            <v>1180.7</v>
          </cell>
          <cell r="BP48">
            <v>1324.1000000000001</v>
          </cell>
          <cell r="BQ48">
            <v>2504.8000000000002</v>
          </cell>
          <cell r="BS48" t="str">
            <v>1996</v>
          </cell>
          <cell r="BT48">
            <v>162.70000000000002</v>
          </cell>
          <cell r="BU48">
            <v>576.5</v>
          </cell>
          <cell r="BV48">
            <v>739.2</v>
          </cell>
          <cell r="BX48">
            <v>296.60000000000002</v>
          </cell>
          <cell r="BY48">
            <v>95.2</v>
          </cell>
          <cell r="BZ48">
            <v>391.79999999999995</v>
          </cell>
          <cell r="CB48">
            <v>82</v>
          </cell>
          <cell r="CC48">
            <v>141</v>
          </cell>
          <cell r="CD48">
            <v>223</v>
          </cell>
          <cell r="CJ48">
            <v>134.10000000000002</v>
          </cell>
          <cell r="CK48">
            <v>26.1</v>
          </cell>
          <cell r="CL48">
            <v>160.20000000000002</v>
          </cell>
          <cell r="CN48">
            <v>132</v>
          </cell>
          <cell r="CO48">
            <v>7.2</v>
          </cell>
          <cell r="CP48">
            <v>139.19999999999999</v>
          </cell>
          <cell r="CR48">
            <v>78.699999999999989</v>
          </cell>
          <cell r="CS48">
            <v>8.8000000000000007</v>
          </cell>
          <cell r="CT48">
            <v>87.5</v>
          </cell>
          <cell r="CV48" t="str">
            <v>1996</v>
          </cell>
          <cell r="CX48">
            <v>88.5</v>
          </cell>
          <cell r="CY48">
            <v>0</v>
          </cell>
          <cell r="CZ48">
            <v>88.5</v>
          </cell>
          <cell r="DB48">
            <v>71.099999999999994</v>
          </cell>
          <cell r="DC48">
            <v>5.3</v>
          </cell>
          <cell r="DD48">
            <v>76.399999999999991</v>
          </cell>
          <cell r="DF48">
            <v>25.599999999999998</v>
          </cell>
          <cell r="DG48">
            <v>29.8</v>
          </cell>
          <cell r="DH48">
            <v>55.4</v>
          </cell>
          <cell r="DJ48">
            <v>332.2</v>
          </cell>
          <cell r="DK48">
            <v>503.89999999999992</v>
          </cell>
          <cell r="DL48">
            <v>836.09999999999991</v>
          </cell>
          <cell r="DN48">
            <v>1403.5</v>
          </cell>
          <cell r="DO48">
            <v>1393.8</v>
          </cell>
          <cell r="DP48">
            <v>2797.2999999999997</v>
          </cell>
          <cell r="DR48" t="str">
            <v>1996</v>
          </cell>
          <cell r="DS48">
            <v>167.5</v>
          </cell>
          <cell r="DT48">
            <v>394.61</v>
          </cell>
          <cell r="DU48">
            <v>562.1099999999999</v>
          </cell>
          <cell r="DW48">
            <v>132.30000000000001</v>
          </cell>
          <cell r="DX48">
            <v>201.79999999999998</v>
          </cell>
          <cell r="DY48">
            <v>334.09999999999997</v>
          </cell>
          <cell r="EA48">
            <v>20.100000000000001</v>
          </cell>
          <cell r="EB48">
            <v>191.2</v>
          </cell>
          <cell r="EC48">
            <v>211.29999999999998</v>
          </cell>
          <cell r="EE48">
            <v>11.100000000000001</v>
          </cell>
          <cell r="EF48">
            <v>169.7</v>
          </cell>
          <cell r="EG48">
            <v>180.8</v>
          </cell>
          <cell r="EI48">
            <v>94.399999999999991</v>
          </cell>
          <cell r="EJ48">
            <v>16.399999999999999</v>
          </cell>
          <cell r="EK48">
            <v>110.8</v>
          </cell>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A50" t="str">
            <v xml:space="preserve">1997/96 </v>
          </cell>
          <cell r="AH50" t="str">
            <v xml:space="preserve">1997/96 </v>
          </cell>
          <cell r="BS50" t="str">
            <v xml:space="preserve">1997/96 </v>
          </cell>
          <cell r="CV50" t="str">
            <v xml:space="preserve">1997/96 </v>
          </cell>
          <cell r="DR50" t="str">
            <v xml:space="preserve">1997/96 </v>
          </cell>
          <cell r="EM50" t="str">
            <v xml:space="preserve">1997/96 </v>
          </cell>
        </row>
        <row r="51">
          <cell r="A51" t="str">
            <v xml:space="preserve"> 1Q</v>
          </cell>
          <cell r="B51" t="str">
            <v>NM</v>
          </cell>
          <cell r="C51" t="str">
            <v>NM</v>
          </cell>
          <cell r="D51" t="str">
            <v>NM</v>
          </cell>
          <cell r="F51" t="str">
            <v>NM</v>
          </cell>
          <cell r="G51" t="str">
            <v>NM</v>
          </cell>
          <cell r="H51" t="str">
            <v>NM</v>
          </cell>
          <cell r="I51" t="e">
            <v>#DIV/0!</v>
          </cell>
          <cell r="J51">
            <v>7.4363992172211235E-2</v>
          </cell>
          <cell r="K51">
            <v>7.6923076923076872E-2</v>
          </cell>
          <cell r="L51">
            <v>7.5604838709677269E-2</v>
          </cell>
          <cell r="M51" t="e">
            <v>#DIV/0!</v>
          </cell>
          <cell r="N51">
            <v>-0.6166666666666667</v>
          </cell>
          <cell r="O51">
            <v>-0.17812499999999998</v>
          </cell>
          <cell r="P51">
            <v>-0.3660714285714286</v>
          </cell>
          <cell r="R51">
            <v>-0.18041958041958039</v>
          </cell>
          <cell r="S51">
            <v>2.3255813953488413E-2</v>
          </cell>
          <cell r="T51">
            <v>-0.15855181023720333</v>
          </cell>
          <cell r="U51" t="e">
            <v>#DIV/0!</v>
          </cell>
          <cell r="V51">
            <v>0.57506361323155231</v>
          </cell>
          <cell r="W51">
            <v>0.3125</v>
          </cell>
          <cell r="X51">
            <v>0.53065539112050764</v>
          </cell>
          <cell r="AD51">
            <v>-0.14882506527415129</v>
          </cell>
          <cell r="AE51">
            <v>4.3478260869565188E-2</v>
          </cell>
          <cell r="AF51">
            <v>-0.13793103448275845</v>
          </cell>
          <cell r="AH51" t="str">
            <v xml:space="preserve"> 1Q</v>
          </cell>
          <cell r="AI51" t="str">
            <v>NM</v>
          </cell>
          <cell r="AJ51">
            <v>0.10357142857142843</v>
          </cell>
          <cell r="AK51">
            <v>0.10357142857142843</v>
          </cell>
          <cell r="AM51">
            <v>-0.51428571428571423</v>
          </cell>
          <cell r="AN51">
            <v>0.39999999999999991</v>
          </cell>
          <cell r="AO51">
            <v>-0.31111111111111123</v>
          </cell>
          <cell r="AQ51">
            <v>0.11562500000000009</v>
          </cell>
          <cell r="AR51">
            <v>-6.6101694915254194E-2</v>
          </cell>
          <cell r="AS51">
            <v>-2.197802197802079E-3</v>
          </cell>
          <cell r="AT51" t="e">
            <v>#DIV/0!</v>
          </cell>
          <cell r="AU51">
            <v>-1</v>
          </cell>
          <cell r="AV51">
            <v>-1</v>
          </cell>
          <cell r="AW51">
            <v>-1</v>
          </cell>
          <cell r="AX51" t="e">
            <v>#DIV/0!</v>
          </cell>
          <cell r="AY51">
            <v>-0.22514071294559035</v>
          </cell>
          <cell r="AZ51">
            <v>-0.18312757201646102</v>
          </cell>
          <cell r="BA51">
            <v>-0.19437468608739328</v>
          </cell>
          <cell r="BC51">
            <v>0.14621329211746525</v>
          </cell>
          <cell r="BD51">
            <v>-6.0750446694461058E-2</v>
          </cell>
          <cell r="BE51">
            <v>4.0800849385712157E-2</v>
          </cell>
          <cell r="BG51">
            <v>-1</v>
          </cell>
          <cell r="BH51">
            <v>-1</v>
          </cell>
          <cell r="BI51">
            <v>-1</v>
          </cell>
          <cell r="BK51" t="str">
            <v>NM</v>
          </cell>
          <cell r="BL51" t="str">
            <v>NM</v>
          </cell>
          <cell r="BM51" t="str">
            <v>NM</v>
          </cell>
          <cell r="BO51">
            <v>0.14621329211746525</v>
          </cell>
          <cell r="BP51">
            <v>-6.0750446694461058E-2</v>
          </cell>
          <cell r="BQ51">
            <v>4.0800849385712157E-2</v>
          </cell>
          <cell r="BS51" t="str">
            <v xml:space="preserve"> 1Q</v>
          </cell>
          <cell r="BT51">
            <v>5.7971014492753659E-2</v>
          </cell>
          <cell r="BU51">
            <v>-6.6761363636363646E-2</v>
          </cell>
          <cell r="BV51">
            <v>-4.2213348545350859E-2</v>
          </cell>
          <cell r="BX51">
            <v>4.8022598870056665E-2</v>
          </cell>
          <cell r="BY51">
            <v>0.10550458715596323</v>
          </cell>
          <cell r="BZ51">
            <v>6.1555075593952679E-2</v>
          </cell>
          <cell r="CB51">
            <v>-8.0952380952380887E-2</v>
          </cell>
          <cell r="CC51">
            <v>-0.20714285714285718</v>
          </cell>
          <cell r="CD51">
            <v>-0.16507936507936516</v>
          </cell>
          <cell r="CJ51">
            <v>7.0469798657718075E-2</v>
          </cell>
          <cell r="CK51">
            <v>0.15476190476190466</v>
          </cell>
          <cell r="CL51">
            <v>8.9005235602094057E-2</v>
          </cell>
          <cell r="CN51">
            <v>-6.9696969696969702E-2</v>
          </cell>
          <cell r="CO51">
            <v>0.15789473684210531</v>
          </cell>
          <cell r="CP51">
            <v>-5.7306590257879653E-2</v>
          </cell>
          <cell r="CR51">
            <v>-0.19339622641509424</v>
          </cell>
          <cell r="CS51">
            <v>0.10000000000000009</v>
          </cell>
          <cell r="CT51">
            <v>-0.16810344827586199</v>
          </cell>
          <cell r="CV51" t="str">
            <v xml:space="preserve"> 1Q</v>
          </cell>
          <cell r="CX51">
            <v>-5.4852320675105481E-2</v>
          </cell>
          <cell r="CY51" t="str">
            <v>NM</v>
          </cell>
          <cell r="CZ51">
            <v>0.20675105485232059</v>
          </cell>
          <cell r="DB51">
            <v>-0.12918660287081341</v>
          </cell>
          <cell r="DC51">
            <v>0.10000000000000009</v>
          </cell>
          <cell r="DD51">
            <v>-0.11872146118721449</v>
          </cell>
          <cell r="DF51">
            <v>-1.9999999999999907E-2</v>
          </cell>
          <cell r="DG51">
            <v>0.34444444444444433</v>
          </cell>
          <cell r="DH51">
            <v>0.21428571428571419</v>
          </cell>
          <cell r="DJ51">
            <v>4.2796005706134732E-2</v>
          </cell>
          <cell r="DK51">
            <v>-0.22515635858234839</v>
          </cell>
          <cell r="DL51">
            <v>-0.137383177570093</v>
          </cell>
          <cell r="DN51">
            <v>-5.1515151515151292E-3</v>
          </cell>
          <cell r="DO51">
            <v>-9.978425026968718E-2</v>
          </cell>
          <cell r="DP51">
            <v>-5.5222602739725901E-2</v>
          </cell>
          <cell r="DR51" t="str">
            <v xml:space="preserve"> 1Q</v>
          </cell>
          <cell r="DS51">
            <v>-0.11610486891385763</v>
          </cell>
          <cell r="DT51">
            <v>-5.7652911911033167E-2</v>
          </cell>
          <cell r="DU51">
            <v>-6.9731444934602704E-2</v>
          </cell>
          <cell r="DW51">
            <v>-5.2816901408450745E-2</v>
          </cell>
          <cell r="DX51">
            <v>-6.9037656903765621E-2</v>
          </cell>
          <cell r="DY51">
            <v>-6.2992125984251746E-2</v>
          </cell>
          <cell r="EA51">
            <v>-3.9215686274509665E-2</v>
          </cell>
          <cell r="EB51">
            <v>-0.1404255319148936</v>
          </cell>
          <cell r="EC51">
            <v>-0.13051823416506725</v>
          </cell>
          <cell r="EE51">
            <v>0</v>
          </cell>
          <cell r="EF51">
            <v>-5.4761904761904678E-2</v>
          </cell>
          <cell r="EG51">
            <v>-5.1224944320712673E-2</v>
          </cell>
          <cell r="EI51">
            <v>-0.10236220472440938</v>
          </cell>
          <cell r="EJ51">
            <v>-0.19999999999999996</v>
          </cell>
          <cell r="EK51">
            <v>-0.11564625850340127</v>
          </cell>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A52" t="str">
            <v xml:space="preserve"> 2Q</v>
          </cell>
          <cell r="B52" t="str">
            <v>NM</v>
          </cell>
          <cell r="C52" t="str">
            <v>NM</v>
          </cell>
          <cell r="D52" t="str">
            <v>NM</v>
          </cell>
          <cell r="F52" t="str">
            <v>NM</v>
          </cell>
          <cell r="G52" t="str">
            <v>NM</v>
          </cell>
          <cell r="H52" t="str">
            <v>NM</v>
          </cell>
          <cell r="J52">
            <v>-0.13226452905811625</v>
          </cell>
          <cell r="K52">
            <v>1.4842300556586308E-2</v>
          </cell>
          <cell r="L52">
            <v>-5.5876685934489356E-2</v>
          </cell>
          <cell r="N52">
            <v>-0.26470588235294112</v>
          </cell>
          <cell r="O52">
            <v>-7.1661237785016318E-2</v>
          </cell>
          <cell r="P52">
            <v>-0.11980440097799505</v>
          </cell>
          <cell r="R52">
            <v>-0.36190476190476184</v>
          </cell>
          <cell r="S52">
            <v>0.18279569892473102</v>
          </cell>
          <cell r="T52">
            <v>-0.29183955739972334</v>
          </cell>
          <cell r="V52">
            <v>0.31485587583148544</v>
          </cell>
          <cell r="W52">
            <v>0.44578313253012025</v>
          </cell>
          <cell r="X52">
            <v>0.33520599250936312</v>
          </cell>
          <cell r="AD52">
            <v>-0.24928366762177645</v>
          </cell>
          <cell r="AE52">
            <v>3.8461538461538547E-2</v>
          </cell>
          <cell r="AF52">
            <v>-0.22933333333333339</v>
          </cell>
          <cell r="AH52" t="str">
            <v xml:space="preserve"> 2Q</v>
          </cell>
          <cell r="AI52" t="str">
            <v>NM</v>
          </cell>
          <cell r="AJ52">
            <v>-9.3103448275862033E-2</v>
          </cell>
          <cell r="AK52">
            <v>-9.3103448275862033E-2</v>
          </cell>
          <cell r="AM52" t="str">
            <v>NM</v>
          </cell>
          <cell r="AN52">
            <v>0.23404255319148937</v>
          </cell>
          <cell r="AO52">
            <v>-0.61073825503355694</v>
          </cell>
          <cell r="AQ52">
            <v>0.15909090909090917</v>
          </cell>
          <cell r="AR52">
            <v>-5.6437389770723101E-2</v>
          </cell>
          <cell r="AS52">
            <v>1.9428571428571351E-2</v>
          </cell>
          <cell r="AU52">
            <v>-1</v>
          </cell>
          <cell r="AV52">
            <v>-1</v>
          </cell>
          <cell r="AW52">
            <v>-1</v>
          </cell>
          <cell r="AY52">
            <v>5.7142857142857606E-2</v>
          </cell>
          <cell r="AZ52">
            <v>5.5983205038488526E-2</v>
          </cell>
          <cell r="BA52">
            <v>5.6211354693648241E-2</v>
          </cell>
          <cell r="BC52">
            <v>0.65245431744894278</v>
          </cell>
          <cell r="BD52">
            <v>7.4534161490683148E-2</v>
          </cell>
          <cell r="BE52">
            <v>0.33587167854828248</v>
          </cell>
          <cell r="BG52">
            <v>-1</v>
          </cell>
          <cell r="BH52">
            <v>-1</v>
          </cell>
          <cell r="BI52">
            <v>-1</v>
          </cell>
          <cell r="BK52" t="str">
            <v>NM</v>
          </cell>
          <cell r="BL52" t="str">
            <v>NM</v>
          </cell>
          <cell r="BM52" t="str">
            <v>NM</v>
          </cell>
          <cell r="BO52">
            <v>0.65245431744894278</v>
          </cell>
          <cell r="BP52">
            <v>7.4534161490683148E-2</v>
          </cell>
          <cell r="BQ52">
            <v>0.33587167854828248</v>
          </cell>
          <cell r="BS52" t="str">
            <v xml:space="preserve"> 2Q</v>
          </cell>
          <cell r="BT52">
            <v>0.16783216783216792</v>
          </cell>
          <cell r="BU52">
            <v>1.9283746556473913E-2</v>
          </cell>
          <cell r="BV52">
            <v>5.3163211057947857E-2</v>
          </cell>
          <cell r="BX52">
            <v>7.2135785007072073E-2</v>
          </cell>
          <cell r="BY52">
            <v>0.15352697095435675</v>
          </cell>
          <cell r="BZ52">
            <v>9.2827004219409037E-2</v>
          </cell>
          <cell r="CB52">
            <v>-2.3809523809523836E-2</v>
          </cell>
          <cell r="CC52">
            <v>-0.11714285714285722</v>
          </cell>
          <cell r="CD52">
            <v>-8.2142857142857184E-2</v>
          </cell>
          <cell r="CJ52">
            <v>9.183673469387732E-2</v>
          </cell>
          <cell r="CK52">
            <v>-9.0909090909090939E-2</v>
          </cell>
          <cell r="CL52">
            <v>5.1792828685258918E-2</v>
          </cell>
          <cell r="CN52">
            <v>0.20529801324503305</v>
          </cell>
          <cell r="CO52">
            <v>0.29166666666666674</v>
          </cell>
          <cell r="CP52">
            <v>0.2116564417177913</v>
          </cell>
          <cell r="CR52">
            <v>6.7039106145251548E-2</v>
          </cell>
          <cell r="CS52">
            <v>4.3478260869565188E-2</v>
          </cell>
          <cell r="CT52">
            <v>6.4356435643564414E-2</v>
          </cell>
          <cell r="CV52" t="str">
            <v xml:space="preserve"> 2Q</v>
          </cell>
          <cell r="CX52">
            <v>-5.208333333333337E-2</v>
          </cell>
          <cell r="CY52" t="str">
            <v>NM</v>
          </cell>
          <cell r="CZ52">
            <v>0.27604166666666674</v>
          </cell>
          <cell r="DB52">
            <v>0.15873015873015883</v>
          </cell>
          <cell r="DC52">
            <v>0</v>
          </cell>
          <cell r="DD52">
            <v>0.14354066985645941</v>
          </cell>
          <cell r="DF52">
            <v>-0.14000000000000001</v>
          </cell>
          <cell r="DG52">
            <v>-0.1166666666666667</v>
          </cell>
          <cell r="DH52">
            <v>-0.12727272727272732</v>
          </cell>
          <cell r="DJ52">
            <v>-0.33659839715049034</v>
          </cell>
          <cell r="DK52">
            <v>-0.20482866043613723</v>
          </cell>
          <cell r="DL52">
            <v>-0.26630660573327836</v>
          </cell>
          <cell r="DN52">
            <v>-4.3332401453732183E-2</v>
          </cell>
          <cell r="DO52">
            <v>-5.1296665716728418E-2</v>
          </cell>
          <cell r="DP52">
            <v>-4.7276319503245845E-2</v>
          </cell>
          <cell r="DR52" t="str">
            <v xml:space="preserve"> 2Q</v>
          </cell>
          <cell r="DS52">
            <v>0.28384279475982543</v>
          </cell>
          <cell r="DT52">
            <v>-2.2962112514349764E-3</v>
          </cell>
          <cell r="DU52">
            <v>5.7272727272727364E-2</v>
          </cell>
          <cell r="DW52">
            <v>-0.11820330969267145</v>
          </cell>
          <cell r="DX52">
            <v>7.5757575757577911E-3</v>
          </cell>
          <cell r="DY52">
            <v>-4.8370136698212329E-2</v>
          </cell>
          <cell r="EA52">
            <v>-1.9607843137254832E-2</v>
          </cell>
          <cell r="EB52">
            <v>-5.6250000000000022E-2</v>
          </cell>
          <cell r="EC52">
            <v>-5.2730696798493515E-2</v>
          </cell>
          <cell r="EE52">
            <v>0.17241379310344818</v>
          </cell>
          <cell r="EF52">
            <v>-7.6744186046511564E-2</v>
          </cell>
          <cell r="EG52">
            <v>-6.1002178649237404E-2</v>
          </cell>
          <cell r="EI52">
            <v>0.17289719626168232</v>
          </cell>
          <cell r="EJ52">
            <v>-9.5238095238095344E-2</v>
          </cell>
          <cell r="EK52">
            <v>0.12890625000000022</v>
          </cell>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A53" t="str">
            <v xml:space="preserve"> 3Q</v>
          </cell>
          <cell r="B53" t="str">
            <v>NM</v>
          </cell>
          <cell r="C53" t="str">
            <v>NM</v>
          </cell>
          <cell r="D53" t="str">
            <v>NM</v>
          </cell>
          <cell r="F53" t="str">
            <v>NM</v>
          </cell>
          <cell r="G53" t="str">
            <v>NM</v>
          </cell>
          <cell r="H53" t="str">
            <v>NM</v>
          </cell>
          <cell r="J53">
            <v>-0.39583333333333337</v>
          </cell>
          <cell r="K53">
            <v>1.6528925619834878E-2</v>
          </cell>
          <cell r="L53">
            <v>-0.1986166007905138</v>
          </cell>
          <cell r="N53">
            <v>-0.44545454545454544</v>
          </cell>
          <cell r="O53">
            <v>-0.18666666666666676</v>
          </cell>
          <cell r="P53">
            <v>-0.25609756097560976</v>
          </cell>
          <cell r="R53">
            <v>-0.10103092783505152</v>
          </cell>
          <cell r="S53">
            <v>2.1505376344086002E-2</v>
          </cell>
          <cell r="T53">
            <v>-8.1314878892733478E-2</v>
          </cell>
          <cell r="V53">
            <v>0.279296875</v>
          </cell>
          <cell r="W53">
            <v>0.47674418604651159</v>
          </cell>
          <cell r="X53">
            <v>0.30769230769230771</v>
          </cell>
          <cell r="AD53">
            <v>-2.4861878453038777E-2</v>
          </cell>
          <cell r="AE53">
            <v>8.0000000000000071E-2</v>
          </cell>
          <cell r="AF53">
            <v>-1.8087855297157729E-2</v>
          </cell>
          <cell r="AH53" t="str">
            <v xml:space="preserve"> 3Q</v>
          </cell>
          <cell r="AI53" t="str">
            <v>NM</v>
          </cell>
          <cell r="AJ53">
            <v>-0.11153846153846148</v>
          </cell>
          <cell r="AK53">
            <v>-0.11153846153846148</v>
          </cell>
          <cell r="AM53" t="str">
            <v>NM</v>
          </cell>
          <cell r="AN53">
            <v>6.0000000000000053E-2</v>
          </cell>
          <cell r="AO53">
            <v>-0.70555555555555549</v>
          </cell>
          <cell r="AQ53">
            <v>0.15862068965517251</v>
          </cell>
          <cell r="AR53">
            <v>-3.4693877551020491E-2</v>
          </cell>
          <cell r="AS53">
            <v>3.7179487179487269E-2</v>
          </cell>
          <cell r="AU53">
            <v>-1</v>
          </cell>
          <cell r="AV53">
            <v>-1</v>
          </cell>
          <cell r="AW53">
            <v>-1</v>
          </cell>
          <cell r="AY53">
            <v>-0.72821576763485507</v>
          </cell>
          <cell r="AZ53">
            <v>0.1227810650887573</v>
          </cell>
          <cell r="BA53">
            <v>-0.10087241003271541</v>
          </cell>
          <cell r="BC53">
            <v>1.0175922731976543</v>
          </cell>
          <cell r="BD53">
            <v>0.15668789808917194</v>
          </cell>
          <cell r="BE53">
            <v>0.56996191422420917</v>
          </cell>
          <cell r="BG53">
            <v>-1</v>
          </cell>
          <cell r="BH53">
            <v>-1</v>
          </cell>
          <cell r="BI53">
            <v>-1</v>
          </cell>
          <cell r="BK53" t="str">
            <v>NM</v>
          </cell>
          <cell r="BL53" t="str">
            <v>NM</v>
          </cell>
          <cell r="BM53" t="str">
            <v>NM</v>
          </cell>
          <cell r="BO53">
            <v>1.0175922731976543</v>
          </cell>
          <cell r="BP53">
            <v>0.15668789808917194</v>
          </cell>
          <cell r="BQ53">
            <v>0.56996191422420917</v>
          </cell>
          <cell r="BS53" t="str">
            <v xml:space="preserve"> 3Q</v>
          </cell>
          <cell r="BT53">
            <v>0.16258351893095768</v>
          </cell>
          <cell r="BU53">
            <v>-9.0784044016506305E-2</v>
          </cell>
          <cell r="BV53">
            <v>-3.1003678402522494E-2</v>
          </cell>
          <cell r="BX53">
            <v>-3.8926174496644372E-2</v>
          </cell>
          <cell r="BY53">
            <v>9.4420600858369008E-2</v>
          </cell>
          <cell r="BZ53">
            <v>-7.1574642126789323E-3</v>
          </cell>
          <cell r="CB53">
            <v>5.7894736842105443E-2</v>
          </cell>
          <cell r="CC53">
            <v>-0.13124999999999998</v>
          </cell>
          <cell r="CD53">
            <v>-6.0784313725490091E-2</v>
          </cell>
          <cell r="CJ53">
            <v>-6.3660477453581055E-2</v>
          </cell>
          <cell r="CK53">
            <v>5.3571428571428603E-2</v>
          </cell>
          <cell r="CL53">
            <v>-4.8498845265589119E-2</v>
          </cell>
          <cell r="CN53">
            <v>1.0126582278481067E-2</v>
          </cell>
          <cell r="CO53">
            <v>0.23529411764705888</v>
          </cell>
          <cell r="CP53">
            <v>1.9417475728155331E-2</v>
          </cell>
          <cell r="CR53">
            <v>-0.11340206185567003</v>
          </cell>
          <cell r="CS53">
            <v>9.5238095238095122E-2</v>
          </cell>
          <cell r="CT53">
            <v>-9.3023255813953543E-2</v>
          </cell>
          <cell r="CV53" t="str">
            <v xml:space="preserve"> 3Q</v>
          </cell>
          <cell r="CX53">
            <v>5.6410256410256432E-2</v>
          </cell>
          <cell r="CY53" t="str">
            <v>NM</v>
          </cell>
          <cell r="CZ53">
            <v>0.37435897435897436</v>
          </cell>
          <cell r="DB53">
            <v>4.2328042328042326E-2</v>
          </cell>
          <cell r="DC53">
            <v>-0.4</v>
          </cell>
          <cell r="DD53">
            <v>2.0100502512562901E-2</v>
          </cell>
          <cell r="DF53">
            <v>-0.21518987341772156</v>
          </cell>
          <cell r="DG53">
            <v>0.21428571428571419</v>
          </cell>
          <cell r="DH53">
            <v>-1.34228187919464E-2</v>
          </cell>
          <cell r="DJ53">
            <v>-1.2406947890818421E-3</v>
          </cell>
          <cell r="DK53">
            <v>-0.12668463611859782</v>
          </cell>
          <cell r="DL53">
            <v>-7.3996873371547367E-2</v>
          </cell>
          <cell r="DN53">
            <v>3.8684719535784229E-3</v>
          </cell>
          <cell r="DO53">
            <v>-6.4055859137826299E-2</v>
          </cell>
          <cell r="DP53">
            <v>-2.8497034572544377E-2</v>
          </cell>
          <cell r="DR53" t="str">
            <v xml:space="preserve"> 3Q</v>
          </cell>
          <cell r="DS53">
            <v>7.0671378091873294E-3</v>
          </cell>
          <cell r="DT53">
            <v>-1.2208657047724669E-2</v>
          </cell>
          <cell r="DU53">
            <v>-4.7716428084525475E-3</v>
          </cell>
          <cell r="DW53">
            <v>0.20071684587813632</v>
          </cell>
          <cell r="DX53">
            <v>-1.6913319238900604E-2</v>
          </cell>
          <cell r="DY53">
            <v>6.3829787234042756E-2</v>
          </cell>
          <cell r="EA53">
            <v>-5.9999999999999942E-2</v>
          </cell>
          <cell r="EB53">
            <v>3.6363636363636376E-2</v>
          </cell>
          <cell r="EC53">
            <v>2.6530612244898055E-2</v>
          </cell>
          <cell r="EE53">
            <v>0</v>
          </cell>
          <cell r="EF53">
            <v>-0.17111111111111121</v>
          </cell>
          <cell r="EG53">
            <v>-0.16041666666666676</v>
          </cell>
          <cell r="EI53">
            <v>0.21491228070175428</v>
          </cell>
          <cell r="EJ53">
            <v>-0.19999999999999996</v>
          </cell>
          <cell r="EK53">
            <v>0.1529850746268655</v>
          </cell>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A54" t="str">
            <v xml:space="preserve"> 4Q</v>
          </cell>
          <cell r="B54" t="str">
            <v>NM</v>
          </cell>
          <cell r="C54" t="str">
            <v>NM</v>
          </cell>
          <cell r="D54" t="str">
            <v>NM</v>
          </cell>
          <cell r="F54" t="str">
            <v>NM</v>
          </cell>
          <cell r="G54" t="str">
            <v>NM</v>
          </cell>
          <cell r="H54" t="str">
            <v>NM</v>
          </cell>
          <cell r="J54">
            <v>-0.21501014198782953</v>
          </cell>
          <cell r="K54">
            <v>2.0952380952381056E-2</v>
          </cell>
          <cell r="L54">
            <v>-9.3320235756384928E-2</v>
          </cell>
          <cell r="N54">
            <v>-0.61</v>
          </cell>
          <cell r="O54">
            <v>-0.19354838709677424</v>
          </cell>
          <cell r="P54">
            <v>-0.29512195121951224</v>
          </cell>
          <cell r="R54">
            <v>-0.2942206654991244</v>
          </cell>
          <cell r="S54">
            <v>-1.9999999999999907E-2</v>
          </cell>
          <cell r="T54">
            <v>-0.25335320417287632</v>
          </cell>
          <cell r="V54">
            <v>-7.1547420965058284E-2</v>
          </cell>
          <cell r="W54">
            <v>0.34615384615384603</v>
          </cell>
          <cell r="X54">
            <v>-9.9290780141844115E-3</v>
          </cell>
          <cell r="AD54">
            <v>-0.40740740740740744</v>
          </cell>
          <cell r="AE54">
            <v>0</v>
          </cell>
          <cell r="AF54">
            <v>-0.38024691358024698</v>
          </cell>
          <cell r="AH54" t="str">
            <v xml:space="preserve"> 4Q</v>
          </cell>
          <cell r="AI54" t="str">
            <v>NM</v>
          </cell>
          <cell r="AJ54">
            <v>-0.20666666666666667</v>
          </cell>
          <cell r="AK54">
            <v>-0.20666666666666667</v>
          </cell>
          <cell r="AM54" t="str">
            <v>NM</v>
          </cell>
          <cell r="AN54">
            <v>-1.9999999999999907E-2</v>
          </cell>
          <cell r="AO54">
            <v>-0.75</v>
          </cell>
          <cell r="AQ54">
            <v>0.22499999999999987</v>
          </cell>
          <cell r="AR54">
            <v>3.5416666666666652E-2</v>
          </cell>
          <cell r="AS54">
            <v>0.10526315789473695</v>
          </cell>
          <cell r="AU54">
            <v>-1</v>
          </cell>
          <cell r="AV54">
            <v>-1</v>
          </cell>
          <cell r="AW54">
            <v>-1</v>
          </cell>
          <cell r="AY54">
            <v>0.24200913242008992</v>
          </cell>
          <cell r="AZ54">
            <v>0.16371077762619324</v>
          </cell>
          <cell r="BA54">
            <v>0.17388724035608227</v>
          </cell>
          <cell r="BC54">
            <v>1.7243777452415814</v>
          </cell>
          <cell r="BD54">
            <v>0.24003569303985728</v>
          </cell>
          <cell r="BE54">
            <v>0.9054808007876598</v>
          </cell>
          <cell r="BG54">
            <v>-1</v>
          </cell>
          <cell r="BH54">
            <v>-1</v>
          </cell>
          <cell r="BI54">
            <v>-1</v>
          </cell>
          <cell r="BK54" t="str">
            <v>NM</v>
          </cell>
          <cell r="BL54" t="str">
            <v>NM</v>
          </cell>
          <cell r="BM54" t="str">
            <v>NM</v>
          </cell>
          <cell r="BO54">
            <v>1.5825815405968076</v>
          </cell>
          <cell r="BP54">
            <v>0.24003569303985728</v>
          </cell>
          <cell r="BQ54">
            <v>0.85970531710442</v>
          </cell>
          <cell r="BS54" t="str">
            <v xml:space="preserve"> 4Q</v>
          </cell>
          <cell r="BT54">
            <v>0.48762376237623761</v>
          </cell>
          <cell r="BU54">
            <v>-0.11302549965541009</v>
          </cell>
          <cell r="BV54">
            <v>1.7789757412398854E-2</v>
          </cell>
          <cell r="BX54">
            <v>1.8610421836228186E-2</v>
          </cell>
          <cell r="BY54">
            <v>-0.10384615384615381</v>
          </cell>
          <cell r="BZ54">
            <v>-1.1257035647279534E-2</v>
          </cell>
          <cell r="CB54">
            <v>-5.2380952380952417E-2</v>
          </cell>
          <cell r="CC54">
            <v>-0.203125</v>
          </cell>
          <cell r="CD54">
            <v>-0.14339622641509442</v>
          </cell>
          <cell r="CJ54">
            <v>-4.680851063829794E-2</v>
          </cell>
          <cell r="CK54">
            <v>-7.5757575757575801E-2</v>
          </cell>
          <cell r="CL54">
            <v>-5.0373134328358216E-2</v>
          </cell>
          <cell r="CN54">
            <v>2.0477815699658564E-2</v>
          </cell>
          <cell r="CO54">
            <v>0.41666666666666674</v>
          </cell>
          <cell r="CP54">
            <v>3.6065573770491799E-2</v>
          </cell>
          <cell r="CR54">
            <v>-8.9108910891089188E-2</v>
          </cell>
          <cell r="CS54">
            <v>-0.20833333333333337</v>
          </cell>
          <cell r="CT54">
            <v>-0.10176991150442483</v>
          </cell>
          <cell r="CV54" t="str">
            <v xml:space="preserve"> 4Q</v>
          </cell>
          <cell r="CX54">
            <v>8.0459770114942541E-2</v>
          </cell>
          <cell r="CY54" t="str">
            <v>NM</v>
          </cell>
          <cell r="CZ54">
            <v>0.30651340996168575</v>
          </cell>
          <cell r="DB54">
            <v>0.12903225806451601</v>
          </cell>
          <cell r="DC54">
            <v>-0.38461538461538458</v>
          </cell>
          <cell r="DD54">
            <v>8.0291970802919721E-2</v>
          </cell>
          <cell r="DF54">
            <v>-0.1558441558441559</v>
          </cell>
          <cell r="DG54">
            <v>0.47435897435897445</v>
          </cell>
          <cell r="DH54">
            <v>0.16129032258064524</v>
          </cell>
          <cell r="DJ54">
            <v>-1.8786127167630284E-2</v>
          </cell>
          <cell r="DK54">
            <v>-0.12551953449709041</v>
          </cell>
          <cell r="DL54">
            <v>-8.6543535620052792E-2</v>
          </cell>
          <cell r="DN54">
            <v>5.0579259677875132E-2</v>
          </cell>
          <cell r="DO54">
            <v>-9.3667931135103522E-2</v>
          </cell>
          <cell r="DP54">
            <v>-2.0384725811082194E-2</v>
          </cell>
          <cell r="DR54" t="str">
            <v xml:space="preserve"> 4Q</v>
          </cell>
          <cell r="DS54">
            <v>9.4616639477977049E-2</v>
          </cell>
          <cell r="DT54">
            <v>-7.3107049608355124E-2</v>
          </cell>
          <cell r="DU54">
            <v>-1.4755959137343844E-2</v>
          </cell>
          <cell r="DW54">
            <v>-9.1988130563798287E-2</v>
          </cell>
          <cell r="DX54">
            <v>-0.18738404452690172</v>
          </cell>
          <cell r="DY54">
            <v>-0.15068493150684914</v>
          </cell>
          <cell r="EA54">
            <v>0</v>
          </cell>
          <cell r="EB54">
            <v>-0.21455938697318011</v>
          </cell>
          <cell r="EC54">
            <v>-0.19614711033274956</v>
          </cell>
          <cell r="EE54">
            <v>0.56521739130434789</v>
          </cell>
          <cell r="EF54">
            <v>-0.14861460957178851</v>
          </cell>
          <cell r="EG54">
            <v>-0.10952380952380958</v>
          </cell>
          <cell r="EI54">
            <v>0.11693548387096775</v>
          </cell>
          <cell r="EJ54">
            <v>-0.26190476190476186</v>
          </cell>
          <cell r="EK54">
            <v>6.2068965517241503E-2</v>
          </cell>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A56" t="str">
            <v>Year</v>
          </cell>
          <cell r="B56" t="str">
            <v>NM</v>
          </cell>
          <cell r="C56" t="str">
            <v>NM</v>
          </cell>
          <cell r="D56" t="str">
            <v>NM</v>
          </cell>
          <cell r="F56" t="str">
            <v>NM</v>
          </cell>
          <cell r="G56" t="str">
            <v>NM</v>
          </cell>
          <cell r="H56" t="str">
            <v>NM</v>
          </cell>
          <cell r="J56">
            <v>-0.1688823239783358</v>
          </cell>
          <cell r="K56">
            <v>3.1542631838343826E-2</v>
          </cell>
          <cell r="L56">
            <v>-6.8719211822660164E-2</v>
          </cell>
          <cell r="N56">
            <v>-0.51630434782608714</v>
          </cell>
          <cell r="O56">
            <v>-0.15763945028294268</v>
          </cell>
          <cell r="P56">
            <v>-0.26830631637786473</v>
          </cell>
          <cell r="R56">
            <v>-0.23906705539358608</v>
          </cell>
          <cell r="S56">
            <v>5.1075268817204256E-2</v>
          </cell>
          <cell r="T56">
            <v>-0.20014424810674347</v>
          </cell>
          <cell r="V56">
            <v>0.23914154317833414</v>
          </cell>
          <cell r="W56">
            <v>0.39376770538243644</v>
          </cell>
          <cell r="X56">
            <v>0.26277056277056277</v>
          </cell>
          <cell r="AD56">
            <v>-0.20855978260869557</v>
          </cell>
          <cell r="AE56">
            <v>3.9603960396039417E-2</v>
          </cell>
          <cell r="AF56">
            <v>-0.19262555626191991</v>
          </cell>
          <cell r="AH56" t="str">
            <v>Year</v>
          </cell>
          <cell r="AI56" t="str">
            <v>NM</v>
          </cell>
          <cell r="AJ56">
            <v>-7.8761061946902577E-2</v>
          </cell>
          <cell r="AK56">
            <v>-7.8761061946902577E-2</v>
          </cell>
          <cell r="AM56">
            <v>-0.88311688311688308</v>
          </cell>
          <cell r="AN56">
            <v>0.15508021390374349</v>
          </cell>
          <cell r="AO56">
            <v>-0.58397534668721107</v>
          </cell>
          <cell r="AQ56">
            <v>0.162771285475793</v>
          </cell>
          <cell r="AR56">
            <v>-3.3380347907851493E-2</v>
          </cell>
          <cell r="AS56">
            <v>3.7293233082706712E-2</v>
          </cell>
          <cell r="AU56">
            <v>-1</v>
          </cell>
          <cell r="AV56">
            <v>-1</v>
          </cell>
          <cell r="AW56">
            <v>-1</v>
          </cell>
          <cell r="AY56">
            <v>-0.25126262626262597</v>
          </cell>
          <cell r="AZ56">
            <v>3.838737949167359E-2</v>
          </cell>
          <cell r="BA56">
            <v>-2.4557552476334288E-2</v>
          </cell>
          <cell r="BC56">
            <v>0.85399330874152857</v>
          </cell>
          <cell r="BD56">
            <v>0.10172947662563248</v>
          </cell>
          <cell r="BE56">
            <v>0.45393204273435606</v>
          </cell>
          <cell r="BG56">
            <v>-1</v>
          </cell>
          <cell r="BH56">
            <v>-1</v>
          </cell>
          <cell r="BI56">
            <v>-1</v>
          </cell>
          <cell r="BK56" t="str">
            <v>NM</v>
          </cell>
          <cell r="BL56" t="str">
            <v>NM</v>
          </cell>
          <cell r="BM56" t="str">
            <v>NM</v>
          </cell>
          <cell r="BO56">
            <v>0.83043956974676014</v>
          </cell>
          <cell r="BP56">
            <v>0.10172947662563248</v>
          </cell>
          <cell r="BQ56">
            <v>0.44522516767805809</v>
          </cell>
          <cell r="BS56" t="str">
            <v>Year</v>
          </cell>
          <cell r="BT56">
            <v>0.22249539028887511</v>
          </cell>
          <cell r="BU56">
            <v>-6.2792714657415538E-2</v>
          </cell>
          <cell r="BV56">
            <v>-1.1102230246251565E-16</v>
          </cell>
          <cell r="BX56">
            <v>2.3937963587322919E-2</v>
          </cell>
          <cell r="BY56">
            <v>5.7773109243697496E-2</v>
          </cell>
          <cell r="BZ56">
            <v>3.2159264931087339E-2</v>
          </cell>
          <cell r="CB56">
            <v>-2.6829268292682951E-2</v>
          </cell>
          <cell r="CC56">
            <v>-0.16666666666666674</v>
          </cell>
          <cell r="CD56">
            <v>-0.11524663677130043</v>
          </cell>
          <cell r="CJ56">
            <v>-5.2199850857572727E-3</v>
          </cell>
          <cell r="CK56">
            <v>2.2988505747126409E-2</v>
          </cell>
          <cell r="CL56">
            <v>-6.242197253434334E-4</v>
          </cell>
          <cell r="CN56">
            <v>3.712121212121211E-2</v>
          </cell>
          <cell r="CO56">
            <v>0.26388888888888884</v>
          </cell>
          <cell r="CP56">
            <v>4.8850574712643757E-2</v>
          </cell>
          <cell r="CR56">
            <v>-8.7674714104192808E-2</v>
          </cell>
          <cell r="CS56">
            <v>-2.2204460492503131E-16</v>
          </cell>
          <cell r="CT56">
            <v>-7.8857142857142959E-2</v>
          </cell>
          <cell r="CV56" t="str">
            <v>Year</v>
          </cell>
          <cell r="CX56">
            <v>1.0169491525423568E-2</v>
          </cell>
          <cell r="CY56" t="str">
            <v>NM</v>
          </cell>
          <cell r="CZ56">
            <v>0.28813559322033888</v>
          </cell>
          <cell r="DB56">
            <v>3.7974683544303778E-2</v>
          </cell>
          <cell r="DC56">
            <v>-0.15094339622641506</v>
          </cell>
          <cell r="DD56">
            <v>2.486910994764413E-2</v>
          </cell>
          <cell r="DF56">
            <v>-0.14453125</v>
          </cell>
          <cell r="DG56">
            <v>0.25503355704697972</v>
          </cell>
          <cell r="DH56">
            <v>7.0397111913357291E-2</v>
          </cell>
          <cell r="DJ56">
            <v>-0.10897049969897665</v>
          </cell>
          <cell r="DK56">
            <v>-0.1744393728914464</v>
          </cell>
          <cell r="DL56">
            <v>-0.14842722162420752</v>
          </cell>
          <cell r="DN56">
            <v>1.4962593516207878E-3</v>
          </cell>
          <cell r="DO56">
            <v>-7.7629502080642898E-2</v>
          </cell>
          <cell r="DP56">
            <v>-3.7929431952239634E-2</v>
          </cell>
          <cell r="DR56" t="str">
            <v>Year</v>
          </cell>
          <cell r="DS56">
            <v>5.731343283582091E-2</v>
          </cell>
          <cell r="DT56">
            <v>-3.9558044651681445E-2</v>
          </cell>
          <cell r="DU56">
            <v>-1.0691857465620402E-2</v>
          </cell>
          <cell r="DW56">
            <v>-3.023431594860182E-2</v>
          </cell>
          <cell r="DX56">
            <v>-6.8384539147670842E-2</v>
          </cell>
          <cell r="DY56">
            <v>-5.3277461837773044E-2</v>
          </cell>
          <cell r="EA56">
            <v>-2.9850746268656803E-2</v>
          </cell>
          <cell r="EB56">
            <v>-9.8849372384937295E-2</v>
          </cell>
          <cell r="EC56">
            <v>-9.2285849503076056E-2</v>
          </cell>
          <cell r="EE56">
            <v>0.16216216216216206</v>
          </cell>
          <cell r="EF56">
            <v>-0.11314083677077191</v>
          </cell>
          <cell r="EG56">
            <v>-9.6238938053097356E-2</v>
          </cell>
          <cell r="EI56">
            <v>9.4279661016949401E-2</v>
          </cell>
          <cell r="EJ56">
            <v>-0.18902439024390238</v>
          </cell>
          <cell r="EK56">
            <v>5.2346570397111991E-2</v>
          </cell>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A58" t="str">
            <v>1997</v>
          </cell>
          <cell r="AH58" t="str">
            <v>1997</v>
          </cell>
          <cell r="BS58" t="str">
            <v>1997</v>
          </cell>
          <cell r="CV58" t="str">
            <v>1997</v>
          </cell>
          <cell r="DR58" t="str">
            <v>1997</v>
          </cell>
          <cell r="EM58" t="str">
            <v>1997</v>
          </cell>
        </row>
        <row r="59">
          <cell r="A59" t="str">
            <v xml:space="preserve"> 1Q</v>
          </cell>
          <cell r="B59">
            <v>44.3</v>
          </cell>
          <cell r="C59">
            <v>4.9000000000000004</v>
          </cell>
          <cell r="D59">
            <v>49.199999999999996</v>
          </cell>
          <cell r="F59">
            <v>25.5</v>
          </cell>
          <cell r="G59">
            <v>0</v>
          </cell>
          <cell r="H59">
            <v>25.5</v>
          </cell>
          <cell r="J59">
            <v>54.9</v>
          </cell>
          <cell r="K59">
            <v>51.8</v>
          </cell>
          <cell r="L59">
            <v>106.69999999999999</v>
          </cell>
          <cell r="N59">
            <v>9.1999999999999993</v>
          </cell>
          <cell r="O59">
            <v>26.3</v>
          </cell>
          <cell r="P59">
            <v>35.5</v>
          </cell>
          <cell r="R59">
            <v>58.6</v>
          </cell>
          <cell r="S59">
            <v>8.8000000000000007</v>
          </cell>
          <cell r="T59">
            <v>67.400000000000006</v>
          </cell>
          <cell r="V59">
            <v>61.9</v>
          </cell>
          <cell r="W59">
            <v>10.5</v>
          </cell>
          <cell r="X59">
            <v>72.400000000000006</v>
          </cell>
          <cell r="AD59">
            <v>32.6</v>
          </cell>
          <cell r="AE59">
            <v>2.4</v>
          </cell>
          <cell r="AF59">
            <v>35</v>
          </cell>
          <cell r="AH59" t="str">
            <v xml:space="preserve"> 1Q</v>
          </cell>
          <cell r="AI59">
            <v>0</v>
          </cell>
          <cell r="AJ59">
            <v>30.9</v>
          </cell>
          <cell r="AK59">
            <v>30.9</v>
          </cell>
          <cell r="AM59">
            <v>6.8</v>
          </cell>
          <cell r="AN59">
            <v>5.6</v>
          </cell>
          <cell r="AO59">
            <v>12.399999999999999</v>
          </cell>
          <cell r="AQ59">
            <v>35.700000000000003</v>
          </cell>
          <cell r="AR59">
            <v>55.1</v>
          </cell>
          <cell r="AS59">
            <v>90.800000000000011</v>
          </cell>
          <cell r="AW59">
            <v>0</v>
          </cell>
          <cell r="AY59">
            <v>41.300000000000011</v>
          </cell>
          <cell r="AZ59">
            <v>119.09999999999997</v>
          </cell>
          <cell r="BA59">
            <v>160.39999999999998</v>
          </cell>
          <cell r="BC59">
            <v>370.8</v>
          </cell>
          <cell r="BD59">
            <v>315.39999999999998</v>
          </cell>
          <cell r="BE59">
            <v>686.2</v>
          </cell>
          <cell r="BK59">
            <v>0</v>
          </cell>
          <cell r="BL59">
            <v>0</v>
          </cell>
          <cell r="BM59">
            <v>0</v>
          </cell>
          <cell r="BO59">
            <v>370.8</v>
          </cell>
          <cell r="BP59">
            <v>315.39999999999998</v>
          </cell>
          <cell r="BQ59">
            <v>686.2</v>
          </cell>
          <cell r="BS59" t="str">
            <v xml:space="preserve"> 1Q</v>
          </cell>
          <cell r="BT59">
            <v>36.5</v>
          </cell>
          <cell r="BU59">
            <v>131.4</v>
          </cell>
          <cell r="BV59">
            <v>167.9</v>
          </cell>
          <cell r="BX59">
            <v>74.2</v>
          </cell>
          <cell r="BY59">
            <v>24.1</v>
          </cell>
          <cell r="BZ59">
            <v>98.300000000000011</v>
          </cell>
          <cell r="CB59">
            <v>19.3</v>
          </cell>
          <cell r="CC59">
            <v>33.299999999999997</v>
          </cell>
          <cell r="CD59">
            <v>52.599999999999994</v>
          </cell>
          <cell r="CF59">
            <v>0</v>
          </cell>
          <cell r="CG59">
            <v>0</v>
          </cell>
          <cell r="CH59">
            <v>0</v>
          </cell>
          <cell r="CJ59">
            <v>31.9</v>
          </cell>
          <cell r="CK59">
            <v>9.6999999999999993</v>
          </cell>
          <cell r="CL59">
            <v>41.599999999999994</v>
          </cell>
          <cell r="CN59">
            <v>30.7</v>
          </cell>
          <cell r="CO59">
            <v>2.2000000000000002</v>
          </cell>
          <cell r="CP59">
            <v>32.9</v>
          </cell>
          <cell r="CR59">
            <v>17.100000000000001</v>
          </cell>
          <cell r="CS59">
            <v>2.2000000000000002</v>
          </cell>
          <cell r="CT59">
            <v>19.3</v>
          </cell>
          <cell r="CV59" t="str">
            <v xml:space="preserve"> 1Q</v>
          </cell>
          <cell r="CX59">
            <v>22.4</v>
          </cell>
          <cell r="CY59">
            <v>6.2</v>
          </cell>
          <cell r="CZ59">
            <v>28.599999999999998</v>
          </cell>
          <cell r="DB59">
            <v>18.2</v>
          </cell>
          <cell r="DC59">
            <v>1.1000000000000001</v>
          </cell>
          <cell r="DD59">
            <v>19.3</v>
          </cell>
          <cell r="DF59">
            <v>4.9000000000000004</v>
          </cell>
          <cell r="DG59">
            <v>12.1</v>
          </cell>
          <cell r="DH59">
            <v>17</v>
          </cell>
          <cell r="DJ59">
            <v>73.100000000000009</v>
          </cell>
          <cell r="DK59">
            <v>111.50000000000004</v>
          </cell>
          <cell r="DL59">
            <v>184.60000000000005</v>
          </cell>
          <cell r="DN59">
            <v>328.3</v>
          </cell>
          <cell r="DO59">
            <v>333.8</v>
          </cell>
          <cell r="DP59">
            <v>662.1</v>
          </cell>
          <cell r="DR59" t="str">
            <v xml:space="preserve"> 1Q</v>
          </cell>
          <cell r="DS59">
            <v>23.6</v>
          </cell>
          <cell r="DT59">
            <v>96.6</v>
          </cell>
          <cell r="DU59">
            <v>120.19999999999999</v>
          </cell>
          <cell r="DW59">
            <v>26.9</v>
          </cell>
          <cell r="DX59">
            <v>44.5</v>
          </cell>
          <cell r="DY59">
            <v>71.400000000000006</v>
          </cell>
          <cell r="EA59">
            <v>4.9000000000000004</v>
          </cell>
          <cell r="EB59">
            <v>40.4</v>
          </cell>
          <cell r="EC59">
            <v>45.3</v>
          </cell>
          <cell r="EE59">
            <v>2.9</v>
          </cell>
          <cell r="EF59">
            <v>39.700000000000003</v>
          </cell>
          <cell r="EG59">
            <v>42.6</v>
          </cell>
          <cell r="EI59">
            <v>22.8</v>
          </cell>
          <cell r="EJ59">
            <v>3.2</v>
          </cell>
          <cell r="EK59">
            <v>26</v>
          </cell>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A60" t="str">
            <v xml:space="preserve"> 2Q</v>
          </cell>
          <cell r="B60">
            <v>133.1</v>
          </cell>
          <cell r="C60">
            <v>17.899999999999999</v>
          </cell>
          <cell r="D60">
            <v>151</v>
          </cell>
          <cell r="F60">
            <v>78.900000000000006</v>
          </cell>
          <cell r="G60">
            <v>0</v>
          </cell>
          <cell r="H60">
            <v>78.900000000000006</v>
          </cell>
          <cell r="J60">
            <v>43.3</v>
          </cell>
          <cell r="K60">
            <v>54.7</v>
          </cell>
          <cell r="L60">
            <v>98</v>
          </cell>
          <cell r="N60">
            <v>7.5</v>
          </cell>
          <cell r="O60">
            <v>28.5</v>
          </cell>
          <cell r="P60">
            <v>36</v>
          </cell>
          <cell r="R60">
            <v>40.200000000000003</v>
          </cell>
          <cell r="S60">
            <v>11</v>
          </cell>
          <cell r="T60">
            <v>51.2</v>
          </cell>
          <cell r="V60">
            <v>59.3</v>
          </cell>
          <cell r="W60">
            <v>12</v>
          </cell>
          <cell r="X60">
            <v>71.3</v>
          </cell>
          <cell r="AD60">
            <v>26.2</v>
          </cell>
          <cell r="AE60">
            <v>2.7</v>
          </cell>
          <cell r="AF60">
            <v>28.9</v>
          </cell>
          <cell r="AH60" t="str">
            <v xml:space="preserve"> 2Q</v>
          </cell>
          <cell r="AI60">
            <v>0</v>
          </cell>
          <cell r="AJ60">
            <v>26.3</v>
          </cell>
          <cell r="AK60">
            <v>26.3</v>
          </cell>
          <cell r="AM60">
            <v>0</v>
          </cell>
          <cell r="AN60">
            <v>5.8</v>
          </cell>
          <cell r="AO60">
            <v>5.8</v>
          </cell>
          <cell r="AQ60">
            <v>35.700000000000003</v>
          </cell>
          <cell r="AR60">
            <v>53.5</v>
          </cell>
          <cell r="AS60">
            <v>89.2</v>
          </cell>
          <cell r="AW60">
            <v>0</v>
          </cell>
          <cell r="AY60">
            <v>37.000000000000043</v>
          </cell>
          <cell r="AZ60">
            <v>150.90000000000003</v>
          </cell>
          <cell r="BA60">
            <v>187.90000000000009</v>
          </cell>
          <cell r="BC60">
            <v>461.2</v>
          </cell>
          <cell r="BD60">
            <v>363.3</v>
          </cell>
          <cell r="BE60">
            <v>824.5</v>
          </cell>
          <cell r="BK60">
            <v>0</v>
          </cell>
          <cell r="BL60">
            <v>0</v>
          </cell>
          <cell r="BM60">
            <v>0</v>
          </cell>
          <cell r="BO60">
            <v>461.2</v>
          </cell>
          <cell r="BP60">
            <v>363.3</v>
          </cell>
          <cell r="BQ60">
            <v>824.5</v>
          </cell>
          <cell r="BS60" t="str">
            <v xml:space="preserve"> 2Q</v>
          </cell>
          <cell r="BT60">
            <v>50.1</v>
          </cell>
          <cell r="BU60">
            <v>148</v>
          </cell>
          <cell r="BV60">
            <v>198.1</v>
          </cell>
          <cell r="BX60">
            <v>75.8</v>
          </cell>
          <cell r="BY60">
            <v>27.8</v>
          </cell>
          <cell r="BZ60">
            <v>103.6</v>
          </cell>
          <cell r="CB60">
            <v>20.5</v>
          </cell>
          <cell r="CC60">
            <v>30.9</v>
          </cell>
          <cell r="CD60">
            <v>51.4</v>
          </cell>
          <cell r="CF60">
            <v>0</v>
          </cell>
          <cell r="CG60">
            <v>0</v>
          </cell>
          <cell r="CH60">
            <v>0</v>
          </cell>
          <cell r="CJ60">
            <v>21.4</v>
          </cell>
          <cell r="CK60">
            <v>5</v>
          </cell>
          <cell r="CL60">
            <v>26.4</v>
          </cell>
          <cell r="CN60">
            <v>36.4</v>
          </cell>
          <cell r="CO60">
            <v>3.1</v>
          </cell>
          <cell r="CP60">
            <v>39.5</v>
          </cell>
          <cell r="CR60">
            <v>19.100000000000001</v>
          </cell>
          <cell r="CS60">
            <v>2.4</v>
          </cell>
          <cell r="CT60">
            <v>21.5</v>
          </cell>
          <cell r="CV60" t="str">
            <v xml:space="preserve"> 2Q</v>
          </cell>
          <cell r="CX60">
            <v>18.2</v>
          </cell>
          <cell r="CY60">
            <v>6.3</v>
          </cell>
          <cell r="CZ60">
            <v>24.5</v>
          </cell>
          <cell r="DB60">
            <v>21.9</v>
          </cell>
          <cell r="DC60">
            <v>2</v>
          </cell>
          <cell r="DD60">
            <v>23.9</v>
          </cell>
          <cell r="DF60">
            <v>4.3</v>
          </cell>
          <cell r="DG60">
            <v>5.3</v>
          </cell>
          <cell r="DH60">
            <v>9.6</v>
          </cell>
          <cell r="DJ60">
            <v>74.499999999999957</v>
          </cell>
          <cell r="DK60">
            <v>102.09999999999997</v>
          </cell>
          <cell r="DL60">
            <v>176.59999999999991</v>
          </cell>
          <cell r="DN60">
            <v>342.2</v>
          </cell>
          <cell r="DO60">
            <v>332.9</v>
          </cell>
          <cell r="DP60">
            <v>675.09999999999991</v>
          </cell>
          <cell r="DR60" t="str">
            <v xml:space="preserve"> 2Q</v>
          </cell>
          <cell r="DS60">
            <v>29.4</v>
          </cell>
          <cell r="DT60">
            <v>86.9</v>
          </cell>
          <cell r="DU60">
            <v>116.30000000000001</v>
          </cell>
          <cell r="DW60">
            <v>37.299999999999997</v>
          </cell>
          <cell r="DX60">
            <v>53.2</v>
          </cell>
          <cell r="DY60">
            <v>90.5</v>
          </cell>
          <cell r="EA60">
            <v>5</v>
          </cell>
          <cell r="EB60">
            <v>45.3</v>
          </cell>
          <cell r="EC60">
            <v>50.3</v>
          </cell>
          <cell r="EE60">
            <v>3.4</v>
          </cell>
          <cell r="EF60">
            <v>39.700000000000003</v>
          </cell>
          <cell r="EG60">
            <v>43.1</v>
          </cell>
          <cell r="EI60">
            <v>25.1</v>
          </cell>
          <cell r="EJ60">
            <v>3.8</v>
          </cell>
          <cell r="EK60">
            <v>28.900000000000002</v>
          </cell>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A61" t="str">
            <v xml:space="preserve"> 3Q</v>
          </cell>
          <cell r="B61">
            <v>219.3</v>
          </cell>
          <cell r="C61">
            <v>37.200000000000003</v>
          </cell>
          <cell r="D61">
            <v>256.5</v>
          </cell>
          <cell r="F61">
            <v>136.5</v>
          </cell>
          <cell r="G61">
            <v>0</v>
          </cell>
          <cell r="H61">
            <v>136.5</v>
          </cell>
          <cell r="J61">
            <v>31.9</v>
          </cell>
          <cell r="K61">
            <v>49.2</v>
          </cell>
          <cell r="L61">
            <v>81.099999999999994</v>
          </cell>
          <cell r="N61">
            <v>6.1</v>
          </cell>
          <cell r="O61">
            <v>24.4</v>
          </cell>
          <cell r="P61">
            <v>30.5</v>
          </cell>
          <cell r="R61">
            <v>43.6</v>
          </cell>
          <cell r="S61">
            <v>9.5</v>
          </cell>
          <cell r="T61">
            <v>53.1</v>
          </cell>
          <cell r="V61">
            <v>65.5</v>
          </cell>
          <cell r="W61">
            <v>12.7</v>
          </cell>
          <cell r="X61">
            <v>78.2</v>
          </cell>
          <cell r="AD61">
            <v>35.299999999999997</v>
          </cell>
          <cell r="AE61">
            <v>2.7</v>
          </cell>
          <cell r="AF61">
            <v>38</v>
          </cell>
          <cell r="AH61" t="str">
            <v xml:space="preserve"> 3Q</v>
          </cell>
          <cell r="AI61">
            <v>0</v>
          </cell>
          <cell r="AJ61">
            <v>23.1</v>
          </cell>
          <cell r="AK61">
            <v>23.1</v>
          </cell>
          <cell r="AM61">
            <v>0</v>
          </cell>
          <cell r="AN61">
            <v>5.3</v>
          </cell>
          <cell r="AO61">
            <v>5.3</v>
          </cell>
          <cell r="AQ61">
            <v>33.6</v>
          </cell>
          <cell r="AR61">
            <v>47.3</v>
          </cell>
          <cell r="AS61">
            <v>80.900000000000006</v>
          </cell>
          <cell r="AW61">
            <v>0</v>
          </cell>
          <cell r="AY61">
            <v>13.099999999999973</v>
          </cell>
          <cell r="AZ61">
            <v>151.80000000000001</v>
          </cell>
          <cell r="BA61">
            <v>164.89999999999998</v>
          </cell>
          <cell r="BC61">
            <v>584.9</v>
          </cell>
          <cell r="BD61">
            <v>363.2</v>
          </cell>
          <cell r="BE61">
            <v>948.09999999999991</v>
          </cell>
          <cell r="BK61">
            <v>0</v>
          </cell>
          <cell r="BL61">
            <v>0</v>
          </cell>
          <cell r="BM61">
            <v>0</v>
          </cell>
          <cell r="BO61">
            <v>584.9</v>
          </cell>
          <cell r="BP61">
            <v>363.2</v>
          </cell>
          <cell r="BQ61">
            <v>948.09999999999991</v>
          </cell>
          <cell r="BS61" t="str">
            <v xml:space="preserve"> 3Q</v>
          </cell>
          <cell r="BT61">
            <v>52.2</v>
          </cell>
          <cell r="BU61">
            <v>132.19999999999999</v>
          </cell>
          <cell r="BV61">
            <v>184.39999999999998</v>
          </cell>
          <cell r="BX61">
            <v>71.599999999999994</v>
          </cell>
          <cell r="BY61">
            <v>25.5</v>
          </cell>
          <cell r="BZ61">
            <v>97.1</v>
          </cell>
          <cell r="CB61">
            <v>20.100000000000001</v>
          </cell>
          <cell r="CC61">
            <v>27.8</v>
          </cell>
          <cell r="CD61">
            <v>47.900000000000006</v>
          </cell>
          <cell r="CF61">
            <v>0</v>
          </cell>
          <cell r="CG61">
            <v>0</v>
          </cell>
          <cell r="CH61">
            <v>0</v>
          </cell>
          <cell r="CJ61">
            <v>35.299999999999997</v>
          </cell>
          <cell r="CK61">
            <v>5.9</v>
          </cell>
          <cell r="CL61">
            <v>41.199999999999996</v>
          </cell>
          <cell r="CN61">
            <v>39.9</v>
          </cell>
          <cell r="CO61">
            <v>2.1</v>
          </cell>
          <cell r="CP61">
            <v>42</v>
          </cell>
          <cell r="CR61">
            <v>17.2</v>
          </cell>
          <cell r="CS61">
            <v>2.2999999999999998</v>
          </cell>
          <cell r="CT61">
            <v>19.5</v>
          </cell>
          <cell r="CV61" t="str">
            <v xml:space="preserve"> 3Q</v>
          </cell>
          <cell r="CX61">
            <v>20.6</v>
          </cell>
          <cell r="CY61">
            <v>6.2</v>
          </cell>
          <cell r="CZ61">
            <v>26.8</v>
          </cell>
          <cell r="DB61">
            <v>19.7</v>
          </cell>
          <cell r="DC61">
            <v>0.6</v>
          </cell>
          <cell r="DD61">
            <v>20.3</v>
          </cell>
          <cell r="DF61">
            <v>6.2</v>
          </cell>
          <cell r="DG61">
            <v>8.5</v>
          </cell>
          <cell r="DH61">
            <v>14.7</v>
          </cell>
          <cell r="DJ61">
            <v>80.5</v>
          </cell>
          <cell r="DK61">
            <v>97.200000000000031</v>
          </cell>
          <cell r="DL61">
            <v>177.70000000000005</v>
          </cell>
          <cell r="DN61">
            <v>363.3</v>
          </cell>
          <cell r="DO61">
            <v>308.3</v>
          </cell>
          <cell r="DP61">
            <v>671.6</v>
          </cell>
          <cell r="DR61" t="str">
            <v xml:space="preserve"> 3Q</v>
          </cell>
          <cell r="DS61">
            <v>57</v>
          </cell>
          <cell r="DT61">
            <v>89</v>
          </cell>
          <cell r="DU61">
            <v>146</v>
          </cell>
          <cell r="DW61">
            <v>33.5</v>
          </cell>
          <cell r="DX61">
            <v>46.5</v>
          </cell>
          <cell r="DY61">
            <v>80</v>
          </cell>
          <cell r="EA61">
            <v>4.7</v>
          </cell>
          <cell r="EB61">
            <v>45.6</v>
          </cell>
          <cell r="EC61">
            <v>50.300000000000004</v>
          </cell>
          <cell r="EE61">
            <v>3</v>
          </cell>
          <cell r="EF61">
            <v>37.299999999999997</v>
          </cell>
          <cell r="EG61">
            <v>40.299999999999997</v>
          </cell>
          <cell r="EI61">
            <v>27.7</v>
          </cell>
          <cell r="EJ61">
            <v>3.2</v>
          </cell>
          <cell r="EK61">
            <v>30.9</v>
          </cell>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A62" t="str">
            <v xml:space="preserve"> 4Q</v>
          </cell>
          <cell r="B62">
            <v>345.7</v>
          </cell>
          <cell r="C62">
            <v>62.8</v>
          </cell>
          <cell r="D62">
            <v>408.5</v>
          </cell>
          <cell r="F62">
            <v>177.4</v>
          </cell>
          <cell r="G62">
            <v>0</v>
          </cell>
          <cell r="H62">
            <v>177.4</v>
          </cell>
          <cell r="J62">
            <v>38.700000000000003</v>
          </cell>
          <cell r="K62">
            <v>53.6</v>
          </cell>
          <cell r="L62">
            <v>92.300000000000011</v>
          </cell>
          <cell r="N62">
            <v>3.9</v>
          </cell>
          <cell r="O62">
            <v>25</v>
          </cell>
          <cell r="P62">
            <v>28.9</v>
          </cell>
          <cell r="R62">
            <v>40.299999999999997</v>
          </cell>
          <cell r="S62">
            <v>9.8000000000000007</v>
          </cell>
          <cell r="T62">
            <v>50.099999999999994</v>
          </cell>
          <cell r="V62">
            <v>55.8</v>
          </cell>
          <cell r="W62">
            <v>14</v>
          </cell>
          <cell r="X62">
            <v>69.8</v>
          </cell>
          <cell r="AD62">
            <v>22.4</v>
          </cell>
          <cell r="AE62">
            <v>2.7</v>
          </cell>
          <cell r="AF62">
            <v>25.099999999999998</v>
          </cell>
          <cell r="AH62" t="str">
            <v xml:space="preserve"> 4Q</v>
          </cell>
          <cell r="AI62">
            <v>0</v>
          </cell>
          <cell r="AJ62">
            <v>23.8</v>
          </cell>
          <cell r="AK62">
            <v>23.8</v>
          </cell>
          <cell r="AM62">
            <v>-1.4</v>
          </cell>
          <cell r="AN62">
            <v>4.9000000000000004</v>
          </cell>
          <cell r="AO62">
            <v>3.5000000000000004</v>
          </cell>
          <cell r="AQ62">
            <v>34.299999999999997</v>
          </cell>
          <cell r="AR62">
            <v>49.7</v>
          </cell>
          <cell r="AS62">
            <v>84</v>
          </cell>
          <cell r="AW62">
            <v>0</v>
          </cell>
          <cell r="AY62">
            <v>27.19999999999996</v>
          </cell>
          <cell r="AZ62">
            <v>170.59999999999991</v>
          </cell>
          <cell r="BA62">
            <v>197.79999999999987</v>
          </cell>
          <cell r="BC62">
            <v>744.3</v>
          </cell>
          <cell r="BD62">
            <v>416.9</v>
          </cell>
          <cell r="BE62">
            <v>1161.1999999999998</v>
          </cell>
          <cell r="BK62">
            <v>0</v>
          </cell>
          <cell r="BL62">
            <v>0</v>
          </cell>
          <cell r="BM62">
            <v>0</v>
          </cell>
          <cell r="BO62">
            <v>744.3</v>
          </cell>
          <cell r="BP62">
            <v>416.9</v>
          </cell>
          <cell r="BQ62">
            <v>1161.1999999999998</v>
          </cell>
          <cell r="BS62" t="str">
            <v xml:space="preserve"> 4Q</v>
          </cell>
          <cell r="BT62">
            <v>60.1</v>
          </cell>
          <cell r="BU62">
            <v>128.69999999999999</v>
          </cell>
          <cell r="BV62">
            <v>188.79999999999998</v>
          </cell>
          <cell r="BX62">
            <v>82.1</v>
          </cell>
          <cell r="BY62">
            <v>23.3</v>
          </cell>
          <cell r="BZ62">
            <v>105.39999999999999</v>
          </cell>
          <cell r="CB62">
            <v>19.899999999999999</v>
          </cell>
          <cell r="CC62">
            <v>25.5</v>
          </cell>
          <cell r="CD62">
            <v>45.4</v>
          </cell>
          <cell r="CF62">
            <v>0</v>
          </cell>
          <cell r="CG62">
            <v>0</v>
          </cell>
          <cell r="CH62">
            <v>0</v>
          </cell>
          <cell r="CJ62">
            <v>44.8</v>
          </cell>
          <cell r="CK62">
            <v>6.1</v>
          </cell>
          <cell r="CL62">
            <v>50.9</v>
          </cell>
          <cell r="CN62">
            <v>29.9</v>
          </cell>
          <cell r="CO62">
            <v>1.7</v>
          </cell>
          <cell r="CP62">
            <v>31.599999999999998</v>
          </cell>
          <cell r="CR62">
            <v>18.399999999999999</v>
          </cell>
          <cell r="CS62">
            <v>1.9</v>
          </cell>
          <cell r="CT62">
            <v>20.299999999999997</v>
          </cell>
          <cell r="CV62" t="str">
            <v xml:space="preserve"> 4Q</v>
          </cell>
          <cell r="CX62">
            <v>28.2</v>
          </cell>
          <cell r="CY62">
            <v>5.9</v>
          </cell>
          <cell r="CZ62">
            <v>34.1</v>
          </cell>
          <cell r="DB62">
            <v>14</v>
          </cell>
          <cell r="DC62">
            <v>0.8</v>
          </cell>
          <cell r="DD62">
            <v>14.8</v>
          </cell>
          <cell r="DF62">
            <v>6.5</v>
          </cell>
          <cell r="DG62">
            <v>11.5</v>
          </cell>
          <cell r="DH62">
            <v>18</v>
          </cell>
          <cell r="DJ62">
            <v>67.899999999999963</v>
          </cell>
          <cell r="DK62">
            <v>105.20000000000002</v>
          </cell>
          <cell r="DL62">
            <v>173.09999999999997</v>
          </cell>
          <cell r="DN62">
            <v>371.8</v>
          </cell>
          <cell r="DO62">
            <v>310.60000000000002</v>
          </cell>
          <cell r="DP62">
            <v>682.40000000000009</v>
          </cell>
          <cell r="DR62" t="str">
            <v xml:space="preserve"> 4Q</v>
          </cell>
          <cell r="DS62">
            <v>67.099999999999994</v>
          </cell>
          <cell r="DT62">
            <v>106.5</v>
          </cell>
          <cell r="DU62">
            <v>173.6</v>
          </cell>
          <cell r="DW62">
            <v>30.6</v>
          </cell>
          <cell r="DX62">
            <v>43.8</v>
          </cell>
          <cell r="DY62">
            <v>74.400000000000006</v>
          </cell>
          <cell r="EA62">
            <v>4.9000000000000004</v>
          </cell>
          <cell r="EB62">
            <v>41</v>
          </cell>
          <cell r="EC62">
            <v>45.9</v>
          </cell>
          <cell r="EE62">
            <v>3.6</v>
          </cell>
          <cell r="EF62">
            <v>33.799999999999997</v>
          </cell>
          <cell r="EG62">
            <v>37.4</v>
          </cell>
          <cell r="EI62">
            <v>27.7</v>
          </cell>
          <cell r="EJ62">
            <v>3.1</v>
          </cell>
          <cell r="EK62">
            <v>30.8</v>
          </cell>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A64" t="str">
            <v>Year</v>
          </cell>
          <cell r="B64">
            <v>742.4</v>
          </cell>
          <cell r="C64">
            <v>122.8</v>
          </cell>
          <cell r="D64">
            <v>865.2</v>
          </cell>
          <cell r="F64">
            <v>418.3</v>
          </cell>
          <cell r="G64">
            <v>0</v>
          </cell>
          <cell r="H64">
            <v>418.3</v>
          </cell>
          <cell r="J64">
            <v>168.8</v>
          </cell>
          <cell r="K64">
            <v>209.29999999999998</v>
          </cell>
          <cell r="L64">
            <v>378.09999999999997</v>
          </cell>
          <cell r="N64">
            <v>26.699999999999996</v>
          </cell>
          <cell r="O64">
            <v>104.19999999999999</v>
          </cell>
          <cell r="P64">
            <v>130.9</v>
          </cell>
          <cell r="R64">
            <v>182.7</v>
          </cell>
          <cell r="S64">
            <v>39.1</v>
          </cell>
          <cell r="T64">
            <v>221.8</v>
          </cell>
          <cell r="V64">
            <v>242.5</v>
          </cell>
          <cell r="W64">
            <v>49.2</v>
          </cell>
          <cell r="X64">
            <v>291.7</v>
          </cell>
          <cell r="AD64">
            <v>116.5</v>
          </cell>
          <cell r="AE64">
            <v>10.5</v>
          </cell>
          <cell r="AF64">
            <v>127</v>
          </cell>
          <cell r="AH64" t="str">
            <v>Year</v>
          </cell>
          <cell r="AI64">
            <v>0</v>
          </cell>
          <cell r="AJ64">
            <v>104.10000000000001</v>
          </cell>
          <cell r="AK64">
            <v>104.10000000000001</v>
          </cell>
          <cell r="AM64">
            <v>5.4</v>
          </cell>
          <cell r="AN64">
            <v>21.6</v>
          </cell>
          <cell r="AO64">
            <v>27</v>
          </cell>
          <cell r="AQ64">
            <v>139.30000000000001</v>
          </cell>
          <cell r="AR64">
            <v>205.59999999999997</v>
          </cell>
          <cell r="AS64">
            <v>344.9</v>
          </cell>
          <cell r="AU64">
            <v>0</v>
          </cell>
          <cell r="AV64">
            <v>0</v>
          </cell>
          <cell r="AW64">
            <v>0</v>
          </cell>
          <cell r="AY64">
            <v>118.6</v>
          </cell>
          <cell r="AZ64">
            <v>592.39999999999986</v>
          </cell>
          <cell r="BA64">
            <v>710.99999999999989</v>
          </cell>
          <cell r="BC64">
            <v>2161.1999999999998</v>
          </cell>
          <cell r="BD64">
            <v>1458.8000000000002</v>
          </cell>
          <cell r="BE64">
            <v>3620</v>
          </cell>
          <cell r="BK64">
            <v>0</v>
          </cell>
          <cell r="BL64">
            <v>0</v>
          </cell>
          <cell r="BM64">
            <v>0</v>
          </cell>
          <cell r="BO64">
            <v>2161.1999999999998</v>
          </cell>
          <cell r="BP64">
            <v>1458.8000000000002</v>
          </cell>
          <cell r="BQ64">
            <v>3620</v>
          </cell>
          <cell r="BS64" t="str">
            <v>Year</v>
          </cell>
          <cell r="BT64">
            <v>198.9</v>
          </cell>
          <cell r="BU64">
            <v>540.29999999999995</v>
          </cell>
          <cell r="BV64">
            <v>739.19999999999993</v>
          </cell>
          <cell r="BX64">
            <v>303.7</v>
          </cell>
          <cell r="BY64">
            <v>100.7</v>
          </cell>
          <cell r="BZ64">
            <v>404.4</v>
          </cell>
          <cell r="CB64">
            <v>79.8</v>
          </cell>
          <cell r="CC64">
            <v>117.49999999999999</v>
          </cell>
          <cell r="CD64">
            <v>197.3</v>
          </cell>
          <cell r="CF64">
            <v>0</v>
          </cell>
          <cell r="CG64">
            <v>0</v>
          </cell>
          <cell r="CH64">
            <v>0</v>
          </cell>
          <cell r="CJ64">
            <v>133.39999999999998</v>
          </cell>
          <cell r="CK64">
            <v>26.700000000000003</v>
          </cell>
          <cell r="CL64">
            <v>160.1</v>
          </cell>
          <cell r="CN64">
            <v>136.9</v>
          </cell>
          <cell r="CO64">
            <v>9.1</v>
          </cell>
          <cell r="CP64">
            <v>146</v>
          </cell>
          <cell r="CR64">
            <v>71.800000000000011</v>
          </cell>
          <cell r="CS64">
            <v>8.7999999999999989</v>
          </cell>
          <cell r="CT64">
            <v>80.599999999999994</v>
          </cell>
          <cell r="CV64" t="str">
            <v>Year</v>
          </cell>
          <cell r="CX64">
            <v>89.399999999999991</v>
          </cell>
          <cell r="CY64">
            <v>24.6</v>
          </cell>
          <cell r="CZ64">
            <v>114</v>
          </cell>
          <cell r="DB64">
            <v>73.8</v>
          </cell>
          <cell r="DC64">
            <v>4.5</v>
          </cell>
          <cell r="DD64">
            <v>78.3</v>
          </cell>
          <cell r="DF64">
            <v>21.9</v>
          </cell>
          <cell r="DG64">
            <v>37.4</v>
          </cell>
          <cell r="DH64">
            <v>59.3</v>
          </cell>
          <cell r="DJ64">
            <v>295.99999999999994</v>
          </cell>
          <cell r="DK64">
            <v>416.00000000000011</v>
          </cell>
          <cell r="DL64">
            <v>712</v>
          </cell>
          <cell r="DN64">
            <v>1405.6</v>
          </cell>
          <cell r="DO64">
            <v>1285.5999999999999</v>
          </cell>
          <cell r="DP64">
            <v>2691.2</v>
          </cell>
          <cell r="DR64" t="str">
            <v>Year</v>
          </cell>
          <cell r="DS64">
            <v>177.1</v>
          </cell>
          <cell r="DT64">
            <v>379</v>
          </cell>
          <cell r="DU64">
            <v>556.1</v>
          </cell>
          <cell r="DW64">
            <v>128.29999999999998</v>
          </cell>
          <cell r="DX64">
            <v>188</v>
          </cell>
          <cell r="DY64">
            <v>316.3</v>
          </cell>
          <cell r="EA64">
            <v>19.5</v>
          </cell>
          <cell r="EB64">
            <v>172.29999999999998</v>
          </cell>
          <cell r="EC64">
            <v>191.8</v>
          </cell>
          <cell r="EE64">
            <v>12.9</v>
          </cell>
          <cell r="EF64">
            <v>150.5</v>
          </cell>
          <cell r="EG64">
            <v>163.4</v>
          </cell>
          <cell r="EI64">
            <v>103.30000000000001</v>
          </cell>
          <cell r="EJ64">
            <v>13.299999999999999</v>
          </cell>
          <cell r="EK64">
            <v>116.60000000000001</v>
          </cell>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A66" t="str">
            <v>1998/97 % Change</v>
          </cell>
          <cell r="AH66" t="str">
            <v>1998/97 % Change</v>
          </cell>
          <cell r="BS66" t="str">
            <v>1998/97 % Change</v>
          </cell>
          <cell r="CV66" t="str">
            <v>1998/97 % Change</v>
          </cell>
          <cell r="DR66" t="str">
            <v>1998/97 % Change</v>
          </cell>
          <cell r="EM66" t="str">
            <v>1998/97 % Change</v>
          </cell>
        </row>
        <row r="67">
          <cell r="A67" t="str">
            <v xml:space="preserve"> 1Q</v>
          </cell>
          <cell r="B67" t="str">
            <v>NM</v>
          </cell>
          <cell r="C67" t="str">
            <v>NM</v>
          </cell>
          <cell r="D67" t="str">
            <v>NM</v>
          </cell>
          <cell r="F67" t="str">
            <v>NM</v>
          </cell>
          <cell r="G67" t="str">
            <v>NM</v>
          </cell>
          <cell r="H67" t="str">
            <v>NM</v>
          </cell>
          <cell r="I67" t="e">
            <v>#DIV/0!</v>
          </cell>
          <cell r="J67">
            <v>-0.14571948998178508</v>
          </cell>
          <cell r="K67">
            <v>-3.8610038610037423E-3</v>
          </cell>
          <cell r="L67">
            <v>-7.6850984067478811E-2</v>
          </cell>
          <cell r="M67" t="e">
            <v>#DIV/0!</v>
          </cell>
          <cell r="N67">
            <v>-0.17391304347826086</v>
          </cell>
          <cell r="O67">
            <v>-0.23193916349809895</v>
          </cell>
          <cell r="P67">
            <v>-0.21690140845070427</v>
          </cell>
          <cell r="R67">
            <v>-1.3651877133105894E-2</v>
          </cell>
          <cell r="S67">
            <v>-6.8181818181818343E-2</v>
          </cell>
          <cell r="T67">
            <v>-2.0771513353115778E-2</v>
          </cell>
          <cell r="U67" t="e">
            <v>#DIV/0!</v>
          </cell>
          <cell r="V67">
            <v>0.31663974151857843</v>
          </cell>
          <cell r="W67">
            <v>0.37142857142857144</v>
          </cell>
          <cell r="X67">
            <v>0.32458563535911589</v>
          </cell>
          <cell r="AD67">
            <v>-0.24233128834355833</v>
          </cell>
          <cell r="AE67">
            <v>4.1666666666666741E-2</v>
          </cell>
          <cell r="AF67">
            <v>-0.22285714285714286</v>
          </cell>
          <cell r="AH67" t="str">
            <v xml:space="preserve"> 1Q</v>
          </cell>
          <cell r="AI67" t="str">
            <v>NM</v>
          </cell>
          <cell r="AJ67">
            <v>-0.34951456310679607</v>
          </cell>
          <cell r="AK67">
            <v>-0.34627831715210344</v>
          </cell>
          <cell r="AM67" t="str">
            <v>NM</v>
          </cell>
          <cell r="AN67">
            <v>-0.12499999999999989</v>
          </cell>
          <cell r="AO67">
            <v>-0.65322580645161277</v>
          </cell>
          <cell r="AQ67">
            <v>0.19607843137254899</v>
          </cell>
          <cell r="AR67">
            <v>-6.7150635208711451E-2</v>
          </cell>
          <cell r="AS67">
            <v>3.6343612334801545E-2</v>
          </cell>
          <cell r="AT67" t="e">
            <v>#DIV/0!</v>
          </cell>
          <cell r="AU67" t="str">
            <v xml:space="preserve"> </v>
          </cell>
          <cell r="AV67" t="str">
            <v xml:space="preserve"> </v>
          </cell>
          <cell r="AW67" t="str">
            <v xml:space="preserve"> </v>
          </cell>
          <cell r="AX67" t="e">
            <v>#DIV/0!</v>
          </cell>
          <cell r="AY67">
            <v>-0.45520581113801539</v>
          </cell>
          <cell r="AZ67">
            <v>0.27623845507976497</v>
          </cell>
          <cell r="BA67">
            <v>8.7905236907730444E-2</v>
          </cell>
          <cell r="BC67">
            <v>1.1672060409924487</v>
          </cell>
          <cell r="BD67">
            <v>0.37254280279010787</v>
          </cell>
          <cell r="BE67">
            <v>0.80195278344505971</v>
          </cell>
          <cell r="BK67" t="str">
            <v>NM</v>
          </cell>
          <cell r="BL67" t="str">
            <v>NM</v>
          </cell>
          <cell r="BM67" t="str">
            <v>NM</v>
          </cell>
          <cell r="BO67">
            <v>1.1672060409924487</v>
          </cell>
          <cell r="BP67">
            <v>0.37254280279010787</v>
          </cell>
          <cell r="BQ67">
            <v>0.80195278344505971</v>
          </cell>
          <cell r="BS67" t="str">
            <v xml:space="preserve"> 1Q</v>
          </cell>
          <cell r="BT67">
            <v>0.40000000000000013</v>
          </cell>
          <cell r="BU67">
            <v>-0.11491628614916294</v>
          </cell>
          <cell r="BV67">
            <v>-2.9779630732579276E-3</v>
          </cell>
          <cell r="BX67">
            <v>0.11590296495956864</v>
          </cell>
          <cell r="BY67">
            <v>-8.7136929460580936E-2</v>
          </cell>
          <cell r="BZ67">
            <v>6.6124109867751635E-2</v>
          </cell>
          <cell r="CB67">
            <v>6.7357512953367893E-2</v>
          </cell>
          <cell r="CC67">
            <v>-0.15915915915915912</v>
          </cell>
          <cell r="CD67">
            <v>-7.6045627376425728E-2</v>
          </cell>
          <cell r="CF67" t="str">
            <v>NM</v>
          </cell>
          <cell r="CG67" t="str">
            <v>NM</v>
          </cell>
          <cell r="CH67" t="str">
            <v>NM</v>
          </cell>
          <cell r="CI67" t="e">
            <v>#DIV/0!</v>
          </cell>
          <cell r="CJ67">
            <v>0.1849529780564263</v>
          </cell>
          <cell r="CK67">
            <v>-0.37113402061855671</v>
          </cell>
          <cell r="CL67">
            <v>5.5288461538461675E-2</v>
          </cell>
          <cell r="CN67">
            <v>0.17589576547231278</v>
          </cell>
          <cell r="CO67">
            <v>0.31818181818181812</v>
          </cell>
          <cell r="CP67">
            <v>0.18541033434650456</v>
          </cell>
          <cell r="CR67">
            <v>-2.3391812865497186E-2</v>
          </cell>
          <cell r="CS67">
            <v>-4.5454545454545525E-2</v>
          </cell>
          <cell r="CT67">
            <v>-2.5906735751295318E-2</v>
          </cell>
          <cell r="CV67" t="str">
            <v xml:space="preserve"> 1Q</v>
          </cell>
          <cell r="CX67">
            <v>-0.1383928571428571</v>
          </cell>
          <cell r="CY67" t="str">
            <v>NM</v>
          </cell>
          <cell r="CZ67">
            <v>-9.0909090909090828E-2</v>
          </cell>
          <cell r="DB67">
            <v>6.0439560439560447E-2</v>
          </cell>
          <cell r="DC67">
            <v>0.27272727272727249</v>
          </cell>
          <cell r="DD67">
            <v>7.2538860103626757E-2</v>
          </cell>
          <cell r="DF67">
            <v>2.0408163265306145E-2</v>
          </cell>
          <cell r="DG67">
            <v>-0.14876033057851235</v>
          </cell>
          <cell r="DH67">
            <v>-9.9999999999999978E-2</v>
          </cell>
          <cell r="DJ67">
            <v>-0.10123119015047921</v>
          </cell>
          <cell r="DK67">
            <v>-0.10941704035874467</v>
          </cell>
          <cell r="DL67">
            <v>-0.1061755146262191</v>
          </cell>
          <cell r="DN67">
            <v>7.9500456899177507E-2</v>
          </cell>
          <cell r="DO67">
            <v>-0.1159376872378669</v>
          </cell>
          <cell r="DP67">
            <v>-1.9030357951971055E-2</v>
          </cell>
          <cell r="DR67" t="str">
            <v xml:space="preserve"> 1Q</v>
          </cell>
          <cell r="DS67">
            <v>0.21610169491525411</v>
          </cell>
          <cell r="DT67">
            <v>-0.11283643892339534</v>
          </cell>
          <cell r="DU67">
            <v>-4.8252911813643773E-2</v>
          </cell>
          <cell r="DW67">
            <v>0.24535315985130124</v>
          </cell>
          <cell r="DX67">
            <v>-1.1235955056179803E-2</v>
          </cell>
          <cell r="DY67">
            <v>8.5434173669467706E-2</v>
          </cell>
          <cell r="EA67">
            <v>6.1224489795918435E-2</v>
          </cell>
          <cell r="EB67">
            <v>-6.683168316831678E-2</v>
          </cell>
          <cell r="EC67">
            <v>-5.2980132450330952E-2</v>
          </cell>
          <cell r="EE67">
            <v>0.58620689655172398</v>
          </cell>
          <cell r="EF67">
            <v>-0.12594458438287148</v>
          </cell>
          <cell r="EG67">
            <v>-7.7464788732394263E-2</v>
          </cell>
          <cell r="EI67">
            <v>0.2192982456140351</v>
          </cell>
          <cell r="EJ67">
            <v>-3.125E-2</v>
          </cell>
          <cell r="EK67">
            <v>0.18846153846153846</v>
          </cell>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A68" t="str">
            <v xml:space="preserve"> 2Q</v>
          </cell>
          <cell r="B68" t="str">
            <v>NM</v>
          </cell>
          <cell r="C68" t="str">
            <v>NM</v>
          </cell>
          <cell r="D68" t="str">
            <v>NM</v>
          </cell>
          <cell r="F68" t="str">
            <v>NM</v>
          </cell>
          <cell r="G68" t="str">
            <v>NM</v>
          </cell>
          <cell r="H68" t="str">
            <v>NM</v>
          </cell>
          <cell r="I68" t="e">
            <v>#DIV/0!</v>
          </cell>
          <cell r="J68">
            <v>0.49653579676674364</v>
          </cell>
          <cell r="K68">
            <v>-1.8281535648995151E-3</v>
          </cell>
          <cell r="L68">
            <v>0.21836734693877546</v>
          </cell>
          <cell r="M68" t="e">
            <v>#DIV/0!</v>
          </cell>
          <cell r="N68">
            <v>-0.30666666666666664</v>
          </cell>
          <cell r="O68">
            <v>-0.3543859649122808</v>
          </cell>
          <cell r="P68">
            <v>-0.34444444444444455</v>
          </cell>
          <cell r="R68">
            <v>0.27114427860696511</v>
          </cell>
          <cell r="S68">
            <v>-0.26363636363636367</v>
          </cell>
          <cell r="T68">
            <v>0.15625</v>
          </cell>
          <cell r="U68" t="e">
            <v>#DIV/0!</v>
          </cell>
          <cell r="V68">
            <v>0.76559865092748747</v>
          </cell>
          <cell r="W68">
            <v>0.41666666666666674</v>
          </cell>
          <cell r="X68">
            <v>0.70687237026647987</v>
          </cell>
          <cell r="AD68">
            <v>0.10305343511450382</v>
          </cell>
          <cell r="AE68">
            <v>-7.4074074074074181E-2</v>
          </cell>
          <cell r="AF68">
            <v>8.6505190311418678E-2</v>
          </cell>
          <cell r="AH68" t="str">
            <v xml:space="preserve"> 2Q</v>
          </cell>
          <cell r="AI68" t="str">
            <v>NM</v>
          </cell>
          <cell r="AJ68">
            <v>-0.1901140684410646</v>
          </cell>
          <cell r="AK68">
            <v>-0.1901140684410646</v>
          </cell>
          <cell r="AM68" t="str">
            <v>NM</v>
          </cell>
          <cell r="AN68">
            <v>-0.55172413793103448</v>
          </cell>
          <cell r="AO68">
            <v>-0.44827586206896552</v>
          </cell>
          <cell r="AQ68">
            <v>0.16246498599439763</v>
          </cell>
          <cell r="AR68">
            <v>-6.1682242990654168E-2</v>
          </cell>
          <cell r="AS68">
            <v>2.8026905829596327E-2</v>
          </cell>
          <cell r="AT68" t="e">
            <v>#DIV/0!</v>
          </cell>
          <cell r="AU68" t="str">
            <v xml:space="preserve"> </v>
          </cell>
          <cell r="AV68" t="str">
            <v xml:space="preserve"> </v>
          </cell>
          <cell r="AW68" t="str">
            <v xml:space="preserve"> </v>
          </cell>
          <cell r="AX68" t="str">
            <v xml:space="preserve"> </v>
          </cell>
          <cell r="AY68">
            <v>-0.14054054054054044</v>
          </cell>
          <cell r="AZ68">
            <v>-3.9761431411532433E-3</v>
          </cell>
          <cell r="BA68">
            <v>-3.0867482703565874E-2</v>
          </cell>
          <cell r="BC68">
            <v>1.3146140503035562</v>
          </cell>
          <cell r="BD68">
            <v>0.2967244701348748</v>
          </cell>
          <cell r="BE68">
            <v>0.8661006670709519</v>
          </cell>
          <cell r="BK68" t="str">
            <v>NM</v>
          </cell>
          <cell r="BL68" t="str">
            <v>NM</v>
          </cell>
          <cell r="BM68" t="str">
            <v>NM</v>
          </cell>
          <cell r="BO68">
            <v>1.3146140503035562</v>
          </cell>
          <cell r="BP68">
            <v>0.2967244701348748</v>
          </cell>
          <cell r="BQ68">
            <v>0.8661006670709519</v>
          </cell>
          <cell r="BS68" t="str">
            <v xml:space="preserve"> 2Q</v>
          </cell>
          <cell r="BT68">
            <v>0.2534930139720557</v>
          </cell>
          <cell r="BU68">
            <v>-0.10000000000000009</v>
          </cell>
          <cell r="BV68">
            <v>-1.0600706713780883E-2</v>
          </cell>
          <cell r="BX68">
            <v>5.0131926121371961E-2</v>
          </cell>
          <cell r="BY68">
            <v>-0.12589928057553956</v>
          </cell>
          <cell r="BZ68">
            <v>2.8957528957529455E-3</v>
          </cell>
          <cell r="CB68">
            <v>-4.8780487804879202E-3</v>
          </cell>
          <cell r="CC68">
            <v>-7.1197411003236177E-2</v>
          </cell>
          <cell r="CD68">
            <v>-4.474708171206232E-2</v>
          </cell>
          <cell r="CF68" t="str">
            <v>NM</v>
          </cell>
          <cell r="CG68" t="str">
            <v>NM</v>
          </cell>
          <cell r="CH68" t="str">
            <v>NM</v>
          </cell>
          <cell r="CI68" t="e">
            <v>#DIV/0!</v>
          </cell>
          <cell r="CJ68">
            <v>7.0093457943925186E-2</v>
          </cell>
          <cell r="CK68">
            <v>0.24</v>
          </cell>
          <cell r="CL68">
            <v>0.10227272727272729</v>
          </cell>
          <cell r="CN68">
            <v>3.0219780219780334E-2</v>
          </cell>
          <cell r="CO68">
            <v>0.45161290322580649</v>
          </cell>
          <cell r="CP68">
            <v>6.3291139240506222E-2</v>
          </cell>
          <cell r="CR68">
            <v>1.5706806282722363E-2</v>
          </cell>
          <cell r="CS68">
            <v>-0.20833333333333337</v>
          </cell>
          <cell r="CT68">
            <v>-9.302325581395432E-3</v>
          </cell>
          <cell r="CV68" t="str">
            <v xml:space="preserve"> 2Q</v>
          </cell>
          <cell r="CX68">
            <v>0.12637362637362637</v>
          </cell>
          <cell r="CY68" t="str">
            <v>NM</v>
          </cell>
          <cell r="CZ68">
            <v>7.3469387755102034E-2</v>
          </cell>
          <cell r="DB68">
            <v>5.4794520547945424E-2</v>
          </cell>
          <cell r="DC68">
            <v>-0.19999999999999996</v>
          </cell>
          <cell r="DD68">
            <v>3.3472803347280422E-2</v>
          </cell>
          <cell r="DF68">
            <v>0.13953488372093026</v>
          </cell>
          <cell r="DG68">
            <v>5.6603773584905648E-2</v>
          </cell>
          <cell r="DH68">
            <v>9.375E-2</v>
          </cell>
          <cell r="DJ68">
            <v>-2.2818791946308759E-2</v>
          </cell>
          <cell r="DK68">
            <v>-1.9588638589617902E-2</v>
          </cell>
          <cell r="DL68">
            <v>-2.0951302378255932E-2</v>
          </cell>
          <cell r="DN68">
            <v>6.34132086499124E-2</v>
          </cell>
          <cell r="DO68">
            <v>-6.3082006608591201E-2</v>
          </cell>
          <cell r="DP68">
            <v>1.0368834246778924E-3</v>
          </cell>
          <cell r="DR68" t="str">
            <v xml:space="preserve"> 2Q</v>
          </cell>
          <cell r="DS68">
            <v>-0.14285714285714279</v>
          </cell>
          <cell r="DT68">
            <v>-1.3808975834292303E-2</v>
          </cell>
          <cell r="DU68">
            <v>-4.6431642304385234E-2</v>
          </cell>
          <cell r="DW68">
            <v>2.4128686327077986E-2</v>
          </cell>
          <cell r="DX68">
            <v>-0.11842105263157898</v>
          </cell>
          <cell r="DY68">
            <v>-5.9668508287292865E-2</v>
          </cell>
          <cell r="EA68">
            <v>0</v>
          </cell>
          <cell r="EB68">
            <v>6.6225165562914245E-3</v>
          </cell>
          <cell r="EC68">
            <v>5.9642147117298094E-3</v>
          </cell>
          <cell r="EE68">
            <v>0.35294117647058809</v>
          </cell>
          <cell r="EF68">
            <v>-0.11838790931989929</v>
          </cell>
          <cell r="EG68">
            <v>-8.120649651972156E-2</v>
          </cell>
          <cell r="EI68">
            <v>0.17529880478087634</v>
          </cell>
          <cell r="EJ68">
            <v>-0.10526315789473684</v>
          </cell>
          <cell r="EK68">
            <v>0.1384083044982698</v>
          </cell>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A69" t="str">
            <v xml:space="preserve"> 3Q</v>
          </cell>
          <cell r="B69">
            <v>0.94664842681258521</v>
          </cell>
          <cell r="C69">
            <v>2.8198924731182791</v>
          </cell>
          <cell r="D69">
            <v>1.2183235867446394</v>
          </cell>
          <cell r="F69">
            <v>0.32527472527472523</v>
          </cell>
          <cell r="G69" t="str">
            <v>NM</v>
          </cell>
          <cell r="H69">
            <v>0.32673992673992669</v>
          </cell>
          <cell r="J69">
            <v>1.0062695924764893</v>
          </cell>
          <cell r="K69">
            <v>0.13821138211382111</v>
          </cell>
          <cell r="L69">
            <v>0.47965474722564738</v>
          </cell>
          <cell r="N69">
            <v>9.8360655737705027E-2</v>
          </cell>
          <cell r="O69">
            <v>-0.2786885245901638</v>
          </cell>
          <cell r="P69">
            <v>-0.20327868852459019</v>
          </cell>
          <cell r="R69">
            <v>0.30504587155963292</v>
          </cell>
          <cell r="S69">
            <v>-0.13684210526315799</v>
          </cell>
          <cell r="T69">
            <v>0.22598870056497167</v>
          </cell>
          <cell r="V69">
            <v>0.72061068702290076</v>
          </cell>
          <cell r="W69">
            <v>0.51968503937007893</v>
          </cell>
          <cell r="X69">
            <v>0.68797953964194369</v>
          </cell>
          <cell r="AD69">
            <v>-0.31444759206798867</v>
          </cell>
          <cell r="AE69">
            <v>-7.4074074074074181E-2</v>
          </cell>
          <cell r="AF69">
            <v>-0.29736842105263162</v>
          </cell>
          <cell r="AH69" t="str">
            <v xml:space="preserve"> 3Q</v>
          </cell>
          <cell r="AI69" t="str">
            <v>NM</v>
          </cell>
          <cell r="AJ69">
            <v>-0.1558441558441559</v>
          </cell>
          <cell r="AK69">
            <v>-0.1558441558441559</v>
          </cell>
          <cell r="AM69" t="str">
            <v>NM</v>
          </cell>
          <cell r="AN69">
            <v>-0.58490566037735836</v>
          </cell>
          <cell r="AO69">
            <v>-0.50943396226415083</v>
          </cell>
          <cell r="AQ69">
            <v>0.16071428571428559</v>
          </cell>
          <cell r="AR69">
            <v>-1.0570824524312905E-2</v>
          </cell>
          <cell r="AS69">
            <v>6.0568603213844163E-2</v>
          </cell>
          <cell r="AU69" t="str">
            <v xml:space="preserve"> </v>
          </cell>
          <cell r="AV69" t="str">
            <v xml:space="preserve"> </v>
          </cell>
          <cell r="AW69" t="str">
            <v xml:space="preserve"> </v>
          </cell>
          <cell r="AY69">
            <v>1.3740458015267252</v>
          </cell>
          <cell r="AZ69">
            <v>-6.0606060606060885E-2</v>
          </cell>
          <cell r="BA69">
            <v>5.3365676167374199E-2</v>
          </cell>
          <cell r="BC69">
            <v>0.79996580612070445</v>
          </cell>
          <cell r="BD69">
            <v>0.32433920704845809</v>
          </cell>
          <cell r="BE69">
            <v>0.61776183946841057</v>
          </cell>
          <cell r="BK69" t="str">
            <v>NM</v>
          </cell>
          <cell r="BL69" t="str">
            <v>NM</v>
          </cell>
          <cell r="BM69" t="str">
            <v>NM</v>
          </cell>
          <cell r="BO69">
            <v>0.79996580612070445</v>
          </cell>
          <cell r="BP69">
            <v>0.32433920704845809</v>
          </cell>
          <cell r="BQ69">
            <v>0.61776183946841057</v>
          </cell>
          <cell r="BS69" t="str">
            <v xml:space="preserve"> 3Q</v>
          </cell>
          <cell r="BT69">
            <v>0.14367816091954033</v>
          </cell>
          <cell r="BU69">
            <v>5.2950075642965722E-3</v>
          </cell>
          <cell r="BV69">
            <v>4.4468546637744355E-2</v>
          </cell>
          <cell r="BX69">
            <v>0.13128491620111737</v>
          </cell>
          <cell r="BY69">
            <v>4.3137254901960853E-2</v>
          </cell>
          <cell r="BZ69">
            <v>0.10813594232749746</v>
          </cell>
          <cell r="CB69">
            <v>4.9751243781094523E-2</v>
          </cell>
          <cell r="CC69">
            <v>-9.3525179856115193E-2</v>
          </cell>
          <cell r="CD69">
            <v>-3.3402922755741304E-2</v>
          </cell>
          <cell r="CF69" t="str">
            <v>NM</v>
          </cell>
          <cell r="CG69" t="str">
            <v>NM</v>
          </cell>
          <cell r="CH69" t="str">
            <v>NM</v>
          </cell>
          <cell r="CJ69">
            <v>8.4985835694051381E-3</v>
          </cell>
          <cell r="CK69">
            <v>0.13559322033898291</v>
          </cell>
          <cell r="CL69">
            <v>2.6699029126213691E-2</v>
          </cell>
          <cell r="CN69">
            <v>2.7568922305764465E-2</v>
          </cell>
          <cell r="CO69">
            <v>0.28571428571428581</v>
          </cell>
          <cell r="CP69">
            <v>4.0476190476190554E-2</v>
          </cell>
          <cell r="CR69">
            <v>-7.5581395348837122E-2</v>
          </cell>
          <cell r="CS69">
            <v>-0.13043478260869557</v>
          </cell>
          <cell r="CT69">
            <v>-8.2051282051282093E-2</v>
          </cell>
          <cell r="CV69" t="str">
            <v xml:space="preserve"> 3Q</v>
          </cell>
          <cell r="CX69">
            <v>-7.2815533980582492E-2</v>
          </cell>
          <cell r="CY69" t="str">
            <v>NM</v>
          </cell>
          <cell r="CZ69">
            <v>-3.7313432835820448E-3</v>
          </cell>
          <cell r="DB69">
            <v>2.5380710659898442E-2</v>
          </cell>
          <cell r="DC69">
            <v>0.5</v>
          </cell>
          <cell r="DD69">
            <v>3.9408866995073843E-2</v>
          </cell>
          <cell r="DF69">
            <v>-0.19354838709677424</v>
          </cell>
          <cell r="DG69">
            <v>4.705882352941182E-2</v>
          </cell>
          <cell r="DH69">
            <v>-5.4421768707482943E-2</v>
          </cell>
          <cell r="DJ69">
            <v>-1.2422360248446673E-2</v>
          </cell>
          <cell r="DK69">
            <v>1.2345679012345068E-2</v>
          </cell>
          <cell r="DL69">
            <v>1.1254924029260316E-3</v>
          </cell>
          <cell r="DN69">
            <v>4.0737682356179583E-2</v>
          </cell>
          <cell r="DO69">
            <v>1.1676938047356256E-2</v>
          </cell>
          <cell r="DP69">
            <v>2.739726027397249E-2</v>
          </cell>
          <cell r="DR69" t="str">
            <v xml:space="preserve"> 3Q</v>
          </cell>
          <cell r="DS69">
            <v>-0.21052631578947367</v>
          </cell>
          <cell r="DT69">
            <v>-1.0112359550561889E-2</v>
          </cell>
          <cell r="DU69">
            <v>-8.8356164383561642E-2</v>
          </cell>
          <cell r="DW69">
            <v>0</v>
          </cell>
          <cell r="DX69">
            <v>-5.8064516129032295E-2</v>
          </cell>
          <cell r="DY69">
            <v>-3.3750000000000058E-2</v>
          </cell>
          <cell r="EA69">
            <v>-4.2553191489361764E-2</v>
          </cell>
          <cell r="EB69">
            <v>-5.9210526315789491E-2</v>
          </cell>
          <cell r="EC69">
            <v>-5.7654075546719752E-2</v>
          </cell>
          <cell r="EE69">
            <v>0.43333333333333335</v>
          </cell>
          <cell r="EF69">
            <v>-8.8471849865951691E-2</v>
          </cell>
          <cell r="EG69">
            <v>-4.9627791563275458E-2</v>
          </cell>
          <cell r="EI69">
            <v>-0.11913357400722024</v>
          </cell>
          <cell r="EJ69">
            <v>-3.125E-2</v>
          </cell>
          <cell r="EK69">
            <v>-0.11003236245954684</v>
          </cell>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A70" t="str">
            <v xml:space="preserve"> 4Q</v>
          </cell>
          <cell r="B70">
            <v>0.50564072895574208</v>
          </cell>
          <cell r="C70">
            <v>1.9363057324840764</v>
          </cell>
          <cell r="D70">
            <v>0.72558139534883725</v>
          </cell>
          <cell r="F70">
            <v>0.13641488162344984</v>
          </cell>
          <cell r="G70" t="str">
            <v>NM</v>
          </cell>
          <cell r="H70">
            <v>0.14261555806087922</v>
          </cell>
          <cell r="J70">
            <v>0.52713178294573626</v>
          </cell>
          <cell r="K70">
            <v>6.5298507462686617E-2</v>
          </cell>
          <cell r="L70">
            <v>0.25893824485373762</v>
          </cell>
          <cell r="N70">
            <v>0.89743589743589758</v>
          </cell>
          <cell r="O70">
            <v>-0.31200000000000006</v>
          </cell>
          <cell r="P70">
            <v>-0.14878892733564009</v>
          </cell>
          <cell r="R70">
            <v>0.96526054590570731</v>
          </cell>
          <cell r="S70">
            <v>-0.10204081632653061</v>
          </cell>
          <cell r="T70">
            <v>0.75648702594810402</v>
          </cell>
          <cell r="V70">
            <v>1.5770609318996418</v>
          </cell>
          <cell r="W70">
            <v>0.47142857142857153</v>
          </cell>
          <cell r="X70">
            <v>1.355300859598854</v>
          </cell>
          <cell r="AD70">
            <v>0.90625000000000022</v>
          </cell>
          <cell r="AE70">
            <v>-0.40740740740740744</v>
          </cell>
          <cell r="AF70">
            <v>0.76494023904382491</v>
          </cell>
          <cell r="AH70" t="str">
            <v xml:space="preserve"> 4Q</v>
          </cell>
          <cell r="AI70" t="str">
            <v>NM</v>
          </cell>
          <cell r="AJ70">
            <v>-1.6806722689075682E-2</v>
          </cell>
          <cell r="AK70">
            <v>-8.4033613445378963E-3</v>
          </cell>
          <cell r="AM70" t="str">
            <v>NM</v>
          </cell>
          <cell r="AN70">
            <v>-0.63265306122448983</v>
          </cell>
          <cell r="AO70">
            <v>-0.4285714285714286</v>
          </cell>
          <cell r="AQ70">
            <v>0.20991253644314889</v>
          </cell>
          <cell r="AR70">
            <v>7.444668008048283E-2</v>
          </cell>
          <cell r="AS70">
            <v>0.12976190476190474</v>
          </cell>
          <cell r="AU70" t="str">
            <v xml:space="preserve"> </v>
          </cell>
          <cell r="AV70" t="str">
            <v xml:space="preserve"> </v>
          </cell>
          <cell r="AW70" t="str">
            <v xml:space="preserve"> </v>
          </cell>
          <cell r="AY70">
            <v>3.5527136788005009E-15</v>
          </cell>
          <cell r="AZ70">
            <v>2.110199296600257E-2</v>
          </cell>
          <cell r="BA70">
            <v>1.8200202224470052E-2</v>
          </cell>
          <cell r="BC70">
            <v>0.67728066639795803</v>
          </cell>
          <cell r="BD70">
            <v>0.38306548332933565</v>
          </cell>
          <cell r="BE70">
            <v>0.57165001722356212</v>
          </cell>
          <cell r="BK70" t="str">
            <v>NM</v>
          </cell>
          <cell r="BL70" t="str">
            <v>NM</v>
          </cell>
          <cell r="BM70" t="str">
            <v>NM</v>
          </cell>
          <cell r="BO70">
            <v>0.67728066639795803</v>
          </cell>
          <cell r="BP70">
            <v>0.38306548332933565</v>
          </cell>
          <cell r="BQ70">
            <v>0.57165001722356212</v>
          </cell>
          <cell r="BS70" t="str">
            <v xml:space="preserve"> 4Q</v>
          </cell>
          <cell r="BT70">
            <v>-0.12479201331114809</v>
          </cell>
          <cell r="BU70">
            <v>5.8275058275058189E-2</v>
          </cell>
          <cell r="BV70">
            <v>0</v>
          </cell>
          <cell r="BX70">
            <v>5.602923264311821E-2</v>
          </cell>
          <cell r="BY70">
            <v>0.15879828326180245</v>
          </cell>
          <cell r="BZ70">
            <v>7.8747628083491561E-2</v>
          </cell>
          <cell r="CB70">
            <v>1.0050251256281451E-2</v>
          </cell>
          <cell r="CC70">
            <v>0.1333333333333333</v>
          </cell>
          <cell r="CD70">
            <v>7.9295154185021977E-2</v>
          </cell>
          <cell r="CF70" t="str">
            <v>NM</v>
          </cell>
          <cell r="CG70" t="str">
            <v>NM</v>
          </cell>
          <cell r="CH70" t="str">
            <v>NM</v>
          </cell>
          <cell r="CJ70">
            <v>4.9107142857143016E-2</v>
          </cell>
          <cell r="CK70">
            <v>0.18032786885245922</v>
          </cell>
          <cell r="CL70">
            <v>6.4833005893909723E-2</v>
          </cell>
          <cell r="CN70">
            <v>5.0167224080267525E-2</v>
          </cell>
          <cell r="CO70">
            <v>-0.23529411764705876</v>
          </cell>
          <cell r="CP70">
            <v>3.4810126582278444E-2</v>
          </cell>
          <cell r="CR70">
            <v>0.14130434782608714</v>
          </cell>
          <cell r="CS70">
            <v>-5.2631578947368363E-2</v>
          </cell>
          <cell r="CT70">
            <v>0.12315270935960609</v>
          </cell>
          <cell r="CV70" t="str">
            <v xml:space="preserve"> 4Q</v>
          </cell>
          <cell r="CX70">
            <v>-1.4184397163120477E-2</v>
          </cell>
          <cell r="CY70" t="str">
            <v>NM</v>
          </cell>
          <cell r="CZ70">
            <v>0</v>
          </cell>
          <cell r="DB70">
            <v>7.8571428571428514E-2</v>
          </cell>
          <cell r="DC70">
            <v>0.375</v>
          </cell>
          <cell r="DD70">
            <v>9.4594594594594517E-2</v>
          </cell>
          <cell r="DF70">
            <v>-9.2307692307692202E-2</v>
          </cell>
          <cell r="DG70">
            <v>8.6956521739130377E-2</v>
          </cell>
          <cell r="DH70">
            <v>2.2222222222222143E-2</v>
          </cell>
          <cell r="DJ70">
            <v>4.1237113402062375E-2</v>
          </cell>
          <cell r="DK70">
            <v>7.6045627376428726E-3</v>
          </cell>
          <cell r="DL70">
            <v>2.0797227036395638E-2</v>
          </cell>
          <cell r="DN70">
            <v>1.7482517482517501E-2</v>
          </cell>
          <cell r="DO70">
            <v>5.6986477784932266E-2</v>
          </cell>
          <cell r="DP70">
            <v>3.546307151230943E-2</v>
          </cell>
          <cell r="DR70" t="str">
            <v xml:space="preserve"> 4Q</v>
          </cell>
          <cell r="DS70">
            <v>-6.2593144560357583E-2</v>
          </cell>
          <cell r="DT70">
            <v>-7.6056338028168913E-2</v>
          </cell>
          <cell r="DU70">
            <v>-7.0852534562211855E-2</v>
          </cell>
          <cell r="DW70">
            <v>0.29411764705882359</v>
          </cell>
          <cell r="DX70">
            <v>4.5662100456621113E-2</v>
          </cell>
          <cell r="DY70">
            <v>0.14784946236559149</v>
          </cell>
          <cell r="EA70">
            <v>-2.0408163265306256E-2</v>
          </cell>
          <cell r="EB70">
            <v>5.6097560975609584E-2</v>
          </cell>
          <cell r="EC70">
            <v>4.7930283224400849E-2</v>
          </cell>
          <cell r="EE70">
            <v>0.27777777777777768</v>
          </cell>
          <cell r="EF70">
            <v>-0.13609467455621294</v>
          </cell>
          <cell r="EG70">
            <v>-9.6256684491978661E-2</v>
          </cell>
          <cell r="EI70">
            <v>5.7761732851985714E-2</v>
          </cell>
          <cell r="EJ70">
            <v>-0.16129032258064513</v>
          </cell>
          <cell r="EK70">
            <v>3.5714285714285809E-2</v>
          </cell>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A72" t="str">
            <v>Year</v>
          </cell>
          <cell r="B72">
            <v>1.21484375</v>
          </cell>
          <cell r="C72">
            <v>3.3998371335504887</v>
          </cell>
          <cell r="D72">
            <v>1.5249653259361993</v>
          </cell>
          <cell r="F72" t="str">
            <v>NM</v>
          </cell>
          <cell r="G72" t="str">
            <v>NM</v>
          </cell>
          <cell r="H72" t="str">
            <v>NM</v>
          </cell>
          <cell r="J72">
            <v>0.39099526066350698</v>
          </cell>
          <cell r="K72">
            <v>4.7778308647873802E-2</v>
          </cell>
          <cell r="L72">
            <v>0.20100502512562812</v>
          </cell>
          <cell r="N72">
            <v>7.4906367041198685E-3</v>
          </cell>
          <cell r="O72">
            <v>-0.29558541266794625</v>
          </cell>
          <cell r="P72">
            <v>-0.23376623376623396</v>
          </cell>
          <cell r="R72">
            <v>0.34099616858237547</v>
          </cell>
          <cell r="S72">
            <v>-0.1483375959079285</v>
          </cell>
          <cell r="T72">
            <v>0.25473399458972046</v>
          </cell>
          <cell r="V72">
            <v>0.82556701030927826</v>
          </cell>
          <cell r="W72">
            <v>0.44918699186991895</v>
          </cell>
          <cell r="X72">
            <v>0.76208433321906077</v>
          </cell>
          <cell r="AD72">
            <v>3.4334763948497882E-2</v>
          </cell>
          <cell r="AE72">
            <v>-0.13333333333333341</v>
          </cell>
          <cell r="AF72">
            <v>2.0472440944881765E-2</v>
          </cell>
          <cell r="AH72" t="str">
            <v>Year</v>
          </cell>
          <cell r="AI72" t="str">
            <v>NM</v>
          </cell>
          <cell r="AJ72">
            <v>-0.19020172910662825</v>
          </cell>
          <cell r="AK72">
            <v>-0.18731988472622485</v>
          </cell>
          <cell r="AM72" t="str">
            <v>NM</v>
          </cell>
          <cell r="AN72">
            <v>-0.46759259259259267</v>
          </cell>
          <cell r="AO72">
            <v>-0.55185185185185182</v>
          </cell>
          <cell r="AQ72">
            <v>0.18234027279253384</v>
          </cell>
          <cell r="AR72">
            <v>-1.8482490272373475E-2</v>
          </cell>
          <cell r="AS72">
            <v>6.2626848361844178E-2</v>
          </cell>
          <cell r="AU72" t="str">
            <v xml:space="preserve"> </v>
          </cell>
          <cell r="AV72" t="str">
            <v xml:space="preserve"> </v>
          </cell>
          <cell r="AW72" t="str">
            <v xml:space="preserve"> </v>
          </cell>
          <cell r="AY72">
            <v>-5.0590219224282307E-2</v>
          </cell>
          <cell r="AZ72">
            <v>4.5070898041863705E-2</v>
          </cell>
          <cell r="BA72">
            <v>2.9113924050633067E-2</v>
          </cell>
          <cell r="BC72">
            <v>0.93054784379048661</v>
          </cell>
          <cell r="BD72">
            <v>0.34466684946531378</v>
          </cell>
          <cell r="BE72">
            <v>0.69444751381215464</v>
          </cell>
          <cell r="BK72" t="str">
            <v>NM</v>
          </cell>
          <cell r="BL72" t="str">
            <v>NM</v>
          </cell>
          <cell r="BM72" t="str">
            <v>NM</v>
          </cell>
          <cell r="BO72">
            <v>0.93054784379048661</v>
          </cell>
          <cell r="BP72">
            <v>0.34466684946531378</v>
          </cell>
          <cell r="BQ72">
            <v>0.69444751381215464</v>
          </cell>
          <cell r="BS72" t="str">
            <v>Year</v>
          </cell>
          <cell r="BT72">
            <v>0.13725490196078427</v>
          </cell>
          <cell r="BU72">
            <v>-4.0162872478252898E-2</v>
          </cell>
          <cell r="BV72">
            <v>7.575757575757569E-3</v>
          </cell>
          <cell r="BX72">
            <v>8.6927889364504463E-2</v>
          </cell>
          <cell r="BY72">
            <v>-7.9443892750744594E-3</v>
          </cell>
          <cell r="BZ72">
            <v>6.33036597428287E-2</v>
          </cell>
          <cell r="CB72">
            <v>3.007518796992481E-2</v>
          </cell>
          <cell r="CC72">
            <v>-5.7021276595744519E-2</v>
          </cell>
          <cell r="CD72">
            <v>-2.1794221996959018E-2</v>
          </cell>
          <cell r="CF72" t="str">
            <v>NM</v>
          </cell>
          <cell r="CG72" t="str">
            <v>NM</v>
          </cell>
          <cell r="CH72" t="str">
            <v>NM</v>
          </cell>
          <cell r="CJ72">
            <v>7.421289355322358E-2</v>
          </cell>
          <cell r="CK72">
            <v>-1.8726591760299782E-2</v>
          </cell>
          <cell r="CL72">
            <v>5.8713304184884407E-2</v>
          </cell>
          <cell r="CN72">
            <v>6.6471877282687997E-2</v>
          </cell>
          <cell r="CO72">
            <v>0.25274725274725296</v>
          </cell>
          <cell r="CP72">
            <v>7.8082191780821875E-2</v>
          </cell>
          <cell r="CR72">
            <v>1.6713091922005319E-2</v>
          </cell>
          <cell r="CS72">
            <v>-0.11363636363636354</v>
          </cell>
          <cell r="CT72">
            <v>2.4813895781639062E-3</v>
          </cell>
          <cell r="CV72" t="str">
            <v>Year</v>
          </cell>
          <cell r="CX72">
            <v>-3.0201342281879096E-2</v>
          </cell>
          <cell r="CY72" t="str">
            <v>NM</v>
          </cell>
          <cell r="CZ72">
            <v>-7.8947368421052877E-3</v>
          </cell>
          <cell r="DB72">
            <v>5.2845528455284674E-2</v>
          </cell>
          <cell r="DC72">
            <v>0.11111111111111116</v>
          </cell>
          <cell r="DD72">
            <v>5.6194125159642505E-2</v>
          </cell>
          <cell r="DF72">
            <v>-5.0228310502283047E-2</v>
          </cell>
          <cell r="DG72">
            <v>-2.673796791443861E-3</v>
          </cell>
          <cell r="DH72">
            <v>-2.02360876897133E-2</v>
          </cell>
          <cell r="DJ72">
            <v>-2.4662162162161994E-2</v>
          </cell>
          <cell r="DK72">
            <v>-2.9326923076923306E-2</v>
          </cell>
          <cell r="DL72">
            <v>-2.73876404494382E-2</v>
          </cell>
          <cell r="DN72">
            <v>4.916050085372814E-2</v>
          </cell>
          <cell r="DO72">
            <v>-2.9869321717485908E-2</v>
          </cell>
          <cell r="DP72">
            <v>1.1407550535077471E-2</v>
          </cell>
          <cell r="DR72" t="str">
            <v>Year</v>
          </cell>
          <cell r="DS72">
            <v>-8.6391869000564614E-2</v>
          </cell>
          <cell r="DT72">
            <v>-5.5672823218997469E-2</v>
          </cell>
          <cell r="DU72">
            <v>-6.5455853263801433E-2</v>
          </cell>
          <cell r="DW72">
            <v>0.12860483242400655</v>
          </cell>
          <cell r="DX72">
            <v>-3.9893617021276584E-2</v>
          </cell>
          <cell r="DY72">
            <v>2.8453999367688665E-2</v>
          </cell>
          <cell r="EA72">
            <v>0</v>
          </cell>
          <cell r="EB72">
            <v>-1.6250725478815897E-2</v>
          </cell>
          <cell r="EC72">
            <v>-1.4598540145985495E-2</v>
          </cell>
          <cell r="EE72">
            <v>0.4031007751937985</v>
          </cell>
          <cell r="EF72">
            <v>-0.11694352159468435</v>
          </cell>
          <cell r="EG72">
            <v>-7.5887392900856776E-2</v>
          </cell>
          <cell r="EI72">
            <v>7.4540174249757785E-2</v>
          </cell>
          <cell r="EJ72">
            <v>-8.2706766917293173E-2</v>
          </cell>
          <cell r="EK72">
            <v>5.6603773584905648E-2</v>
          </cell>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A74" t="str">
            <v>1998</v>
          </cell>
          <cell r="AH74" t="str">
            <v>1998</v>
          </cell>
          <cell r="BS74" t="str">
            <v>1998</v>
          </cell>
          <cell r="CV74" t="str">
            <v>1998</v>
          </cell>
          <cell r="CW74">
            <v>0</v>
          </cell>
          <cell r="DR74" t="str">
            <v>1998</v>
          </cell>
          <cell r="EM74" t="str">
            <v>1998</v>
          </cell>
        </row>
        <row r="75">
          <cell r="A75" t="str">
            <v xml:space="preserve"> 1Q</v>
          </cell>
          <cell r="B75">
            <v>289.5</v>
          </cell>
          <cell r="C75">
            <v>88.4</v>
          </cell>
          <cell r="D75">
            <v>377.9</v>
          </cell>
          <cell r="F75">
            <v>138.1</v>
          </cell>
          <cell r="G75">
            <v>0</v>
          </cell>
          <cell r="H75">
            <v>138.1</v>
          </cell>
          <cell r="J75">
            <v>46.9</v>
          </cell>
          <cell r="K75">
            <v>51.6</v>
          </cell>
          <cell r="L75">
            <v>98.5</v>
          </cell>
          <cell r="N75">
            <v>7.6</v>
          </cell>
          <cell r="O75">
            <v>20.2</v>
          </cell>
          <cell r="P75">
            <v>27.799999999999997</v>
          </cell>
          <cell r="R75">
            <v>57.8</v>
          </cell>
          <cell r="S75">
            <v>8.1999999999999993</v>
          </cell>
          <cell r="T75">
            <v>66</v>
          </cell>
          <cell r="V75">
            <v>81.5</v>
          </cell>
          <cell r="W75">
            <v>14.4</v>
          </cell>
          <cell r="X75">
            <v>95.9</v>
          </cell>
          <cell r="Z75">
            <v>92.800000000000011</v>
          </cell>
          <cell r="AA75">
            <v>19.200000000000003</v>
          </cell>
          <cell r="AB75">
            <v>112.00000000000001</v>
          </cell>
          <cell r="AD75">
            <v>24.7</v>
          </cell>
          <cell r="AE75">
            <v>2.5</v>
          </cell>
          <cell r="AF75">
            <v>27.2</v>
          </cell>
          <cell r="AH75" t="str">
            <v xml:space="preserve"> 1Q</v>
          </cell>
          <cell r="AI75">
            <v>0.1</v>
          </cell>
          <cell r="AJ75">
            <v>20.100000000000001</v>
          </cell>
          <cell r="AK75">
            <v>20.200000000000003</v>
          </cell>
          <cell r="AM75">
            <v>-0.6</v>
          </cell>
          <cell r="AN75">
            <v>4.9000000000000004</v>
          </cell>
          <cell r="AO75">
            <v>4.3000000000000007</v>
          </cell>
          <cell r="AQ75">
            <v>42.7</v>
          </cell>
          <cell r="AR75">
            <v>51.4</v>
          </cell>
          <cell r="AS75">
            <v>94.1</v>
          </cell>
          <cell r="AY75">
            <v>22.499999999999972</v>
          </cell>
          <cell r="AZ75">
            <v>151.99999999999997</v>
          </cell>
          <cell r="BA75">
            <v>174.49999999999994</v>
          </cell>
          <cell r="BC75">
            <v>803.6</v>
          </cell>
          <cell r="BD75">
            <v>432.9</v>
          </cell>
          <cell r="BE75">
            <v>1236.5</v>
          </cell>
          <cell r="BG75">
            <v>803.60000000000014</v>
          </cell>
          <cell r="BH75">
            <v>432.9</v>
          </cell>
          <cell r="BK75">
            <v>0</v>
          </cell>
          <cell r="BL75">
            <v>0</v>
          </cell>
          <cell r="BM75">
            <v>0</v>
          </cell>
          <cell r="BO75">
            <v>803.6</v>
          </cell>
          <cell r="BP75">
            <v>432.9</v>
          </cell>
          <cell r="BQ75">
            <v>1236.5</v>
          </cell>
          <cell r="BS75" t="str">
            <v xml:space="preserve"> 1Q</v>
          </cell>
          <cell r="BT75">
            <v>51.1</v>
          </cell>
          <cell r="BU75">
            <v>116.3</v>
          </cell>
          <cell r="BV75">
            <v>167.4</v>
          </cell>
          <cell r="BX75">
            <v>82.8</v>
          </cell>
          <cell r="BY75">
            <v>22</v>
          </cell>
          <cell r="BZ75">
            <v>104.8</v>
          </cell>
          <cell r="CB75">
            <v>20.6</v>
          </cell>
          <cell r="CC75">
            <v>28</v>
          </cell>
          <cell r="CD75">
            <v>48.6</v>
          </cell>
          <cell r="CF75">
            <v>0</v>
          </cell>
          <cell r="CG75">
            <v>0</v>
          </cell>
          <cell r="CH75">
            <v>0</v>
          </cell>
          <cell r="CJ75">
            <v>37.799999999999997</v>
          </cell>
          <cell r="CK75">
            <v>6.1</v>
          </cell>
          <cell r="CL75">
            <v>43.9</v>
          </cell>
          <cell r="CN75">
            <v>36.1</v>
          </cell>
          <cell r="CO75">
            <v>2.9</v>
          </cell>
          <cell r="CP75">
            <v>39</v>
          </cell>
          <cell r="CR75">
            <v>16.7</v>
          </cell>
          <cell r="CS75">
            <v>2.1</v>
          </cell>
          <cell r="CT75">
            <v>18.8</v>
          </cell>
          <cell r="CV75" t="str">
            <v xml:space="preserve"> 1Q</v>
          </cell>
          <cell r="CX75">
            <v>19.3</v>
          </cell>
          <cell r="CY75">
            <v>6.7</v>
          </cell>
          <cell r="CZ75">
            <v>26</v>
          </cell>
          <cell r="DB75">
            <v>19.3</v>
          </cell>
          <cell r="DC75">
            <v>1.4</v>
          </cell>
          <cell r="DD75">
            <v>20.7</v>
          </cell>
          <cell r="DF75">
            <v>5</v>
          </cell>
          <cell r="DG75">
            <v>10.3</v>
          </cell>
          <cell r="DH75">
            <v>15.3</v>
          </cell>
          <cell r="DJ75">
            <v>65.699999999999974</v>
          </cell>
          <cell r="DK75">
            <v>99.300000000000011</v>
          </cell>
          <cell r="DL75">
            <v>165</v>
          </cell>
          <cell r="DN75">
            <v>354.4</v>
          </cell>
          <cell r="DO75">
            <v>295.10000000000002</v>
          </cell>
          <cell r="DP75">
            <v>649.5</v>
          </cell>
          <cell r="DR75" t="str">
            <v xml:space="preserve"> 1Q</v>
          </cell>
          <cell r="DS75">
            <v>28.7</v>
          </cell>
          <cell r="DT75">
            <v>85.7</v>
          </cell>
          <cell r="DU75">
            <v>114.4</v>
          </cell>
          <cell r="DW75">
            <v>33.5</v>
          </cell>
          <cell r="DX75">
            <v>44</v>
          </cell>
          <cell r="DY75">
            <v>77.5</v>
          </cell>
          <cell r="EA75">
            <v>5.2</v>
          </cell>
          <cell r="EB75">
            <v>37.700000000000003</v>
          </cell>
          <cell r="EC75">
            <v>42.900000000000006</v>
          </cell>
          <cell r="EE75">
            <v>4.5999999999999996</v>
          </cell>
          <cell r="EF75">
            <v>34.700000000000003</v>
          </cell>
          <cell r="EG75">
            <v>39.300000000000004</v>
          </cell>
          <cell r="EI75">
            <v>27.8</v>
          </cell>
          <cell r="EJ75">
            <v>3.1</v>
          </cell>
          <cell r="EK75">
            <v>30.900000000000002</v>
          </cell>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A76" t="str">
            <v xml:space="preserve"> 2Q</v>
          </cell>
          <cell r="B76">
            <v>407.4</v>
          </cell>
          <cell r="C76">
            <v>125.4</v>
          </cell>
          <cell r="D76">
            <v>532.79999999999995</v>
          </cell>
          <cell r="F76">
            <v>225.9</v>
          </cell>
          <cell r="G76">
            <v>0.3</v>
          </cell>
          <cell r="H76">
            <v>226.20000000000002</v>
          </cell>
          <cell r="J76">
            <v>64.8</v>
          </cell>
          <cell r="K76">
            <v>54.6</v>
          </cell>
          <cell r="L76">
            <v>119.4</v>
          </cell>
          <cell r="N76">
            <v>5.2</v>
          </cell>
          <cell r="O76">
            <v>18.399999999999999</v>
          </cell>
          <cell r="P76">
            <v>23.599999999999998</v>
          </cell>
          <cell r="R76">
            <v>51.1</v>
          </cell>
          <cell r="S76">
            <v>8.1</v>
          </cell>
          <cell r="T76">
            <v>59.2</v>
          </cell>
          <cell r="V76">
            <v>104.7</v>
          </cell>
          <cell r="W76">
            <v>17</v>
          </cell>
          <cell r="X76">
            <v>121.7</v>
          </cell>
          <cell r="Z76">
            <v>105.6</v>
          </cell>
          <cell r="AA76">
            <v>20.399999999999999</v>
          </cell>
          <cell r="AB76">
            <v>126</v>
          </cell>
          <cell r="AD76">
            <v>28.9</v>
          </cell>
          <cell r="AE76">
            <v>2.5</v>
          </cell>
          <cell r="AF76">
            <v>31.4</v>
          </cell>
          <cell r="AH76" t="str">
            <v xml:space="preserve"> 2Q</v>
          </cell>
          <cell r="AI76">
            <v>0</v>
          </cell>
          <cell r="AJ76">
            <v>21.3</v>
          </cell>
          <cell r="AK76">
            <v>21.3</v>
          </cell>
          <cell r="AM76">
            <v>0.6</v>
          </cell>
          <cell r="AN76">
            <v>2.6</v>
          </cell>
          <cell r="AO76">
            <v>3.2</v>
          </cell>
          <cell r="AQ76">
            <v>41.5</v>
          </cell>
          <cell r="AR76">
            <v>50.2</v>
          </cell>
          <cell r="AS76">
            <v>91.7</v>
          </cell>
          <cell r="AY76">
            <v>31.80000000000004</v>
          </cell>
          <cell r="AZ76">
            <v>150.30000000000001</v>
          </cell>
          <cell r="BA76">
            <v>182.10000000000005</v>
          </cell>
          <cell r="BC76">
            <v>1067.5</v>
          </cell>
          <cell r="BD76">
            <v>471.1</v>
          </cell>
          <cell r="BE76">
            <v>1538.6</v>
          </cell>
          <cell r="BG76">
            <v>1067.5</v>
          </cell>
          <cell r="BH76">
            <v>471.1</v>
          </cell>
          <cell r="BK76">
            <v>0</v>
          </cell>
          <cell r="BL76">
            <v>0</v>
          </cell>
          <cell r="BM76">
            <v>0</v>
          </cell>
          <cell r="BO76">
            <v>1067.5</v>
          </cell>
          <cell r="BP76">
            <v>471.1</v>
          </cell>
          <cell r="BQ76">
            <v>1538.6</v>
          </cell>
          <cell r="BS76" t="str">
            <v xml:space="preserve"> 2Q</v>
          </cell>
          <cell r="BT76">
            <v>62.8</v>
          </cell>
          <cell r="BU76">
            <v>133.19999999999999</v>
          </cell>
          <cell r="BV76">
            <v>196</v>
          </cell>
          <cell r="BX76">
            <v>79.599999999999994</v>
          </cell>
          <cell r="BY76">
            <v>24.3</v>
          </cell>
          <cell r="BZ76">
            <v>103.89999999999999</v>
          </cell>
          <cell r="CB76">
            <v>20.399999999999999</v>
          </cell>
          <cell r="CC76">
            <v>28.7</v>
          </cell>
          <cell r="CD76">
            <v>49.099999999999994</v>
          </cell>
          <cell r="CF76">
            <v>0</v>
          </cell>
          <cell r="CG76">
            <v>0</v>
          </cell>
          <cell r="CH76">
            <v>0</v>
          </cell>
          <cell r="CJ76">
            <v>22.9</v>
          </cell>
          <cell r="CK76">
            <v>6.2</v>
          </cell>
          <cell r="CL76">
            <v>29.099999999999998</v>
          </cell>
          <cell r="CN76">
            <v>37.5</v>
          </cell>
          <cell r="CO76">
            <v>4.5</v>
          </cell>
          <cell r="CP76">
            <v>42</v>
          </cell>
          <cell r="CR76">
            <v>19.399999999999999</v>
          </cell>
          <cell r="CS76">
            <v>1.9</v>
          </cell>
          <cell r="CT76">
            <v>21.299999999999997</v>
          </cell>
          <cell r="CV76" t="str">
            <v xml:space="preserve"> 2Q</v>
          </cell>
          <cell r="CX76">
            <v>20.5</v>
          </cell>
          <cell r="CY76">
            <v>5.8</v>
          </cell>
          <cell r="CZ76">
            <v>26.3</v>
          </cell>
          <cell r="DB76">
            <v>23.1</v>
          </cell>
          <cell r="DC76">
            <v>1.6</v>
          </cell>
          <cell r="DD76">
            <v>24.700000000000003</v>
          </cell>
          <cell r="DF76">
            <v>4.9000000000000004</v>
          </cell>
          <cell r="DG76">
            <v>5.6</v>
          </cell>
          <cell r="DH76">
            <v>10.5</v>
          </cell>
          <cell r="DJ76">
            <v>72.799999999999955</v>
          </cell>
          <cell r="DK76">
            <v>100.09999999999998</v>
          </cell>
          <cell r="DL76">
            <v>172.89999999999992</v>
          </cell>
          <cell r="DN76">
            <v>363.9</v>
          </cell>
          <cell r="DO76">
            <v>311.89999999999998</v>
          </cell>
          <cell r="DP76">
            <v>675.8</v>
          </cell>
          <cell r="DR76" t="str">
            <v xml:space="preserve"> 2Q</v>
          </cell>
          <cell r="DS76">
            <v>25.2</v>
          </cell>
          <cell r="DT76">
            <v>85.7</v>
          </cell>
          <cell r="DU76">
            <v>110.9</v>
          </cell>
          <cell r="DW76">
            <v>38.200000000000003</v>
          </cell>
          <cell r="DX76">
            <v>46.9</v>
          </cell>
          <cell r="DY76">
            <v>85.1</v>
          </cell>
          <cell r="EA76">
            <v>5</v>
          </cell>
          <cell r="EB76">
            <v>45.6</v>
          </cell>
          <cell r="EC76">
            <v>50.6</v>
          </cell>
          <cell r="EE76">
            <v>4.5999999999999996</v>
          </cell>
          <cell r="EF76">
            <v>35</v>
          </cell>
          <cell r="EG76">
            <v>39.6</v>
          </cell>
          <cell r="EI76">
            <v>29.5</v>
          </cell>
          <cell r="EJ76">
            <v>3.4</v>
          </cell>
          <cell r="EK76">
            <v>32.9</v>
          </cell>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A77" t="str">
            <v xml:space="preserve"> 3Q</v>
          </cell>
          <cell r="B77">
            <v>426.9</v>
          </cell>
          <cell r="C77">
            <v>142.1</v>
          </cell>
          <cell r="D77">
            <v>569</v>
          </cell>
          <cell r="F77">
            <v>180.9</v>
          </cell>
          <cell r="G77">
            <v>0.2</v>
          </cell>
          <cell r="H77">
            <v>181.1</v>
          </cell>
          <cell r="J77">
            <v>64</v>
          </cell>
          <cell r="K77">
            <v>56</v>
          </cell>
          <cell r="L77">
            <v>120</v>
          </cell>
          <cell r="N77">
            <v>6.7</v>
          </cell>
          <cell r="O77">
            <v>17.600000000000001</v>
          </cell>
          <cell r="P77">
            <v>24.3</v>
          </cell>
          <cell r="R77">
            <v>56.9</v>
          </cell>
          <cell r="S77">
            <v>8.1999999999999993</v>
          </cell>
          <cell r="T77">
            <v>65.099999999999994</v>
          </cell>
          <cell r="V77">
            <v>112.7</v>
          </cell>
          <cell r="W77">
            <v>19.3</v>
          </cell>
          <cell r="X77">
            <v>132</v>
          </cell>
          <cell r="Z77">
            <v>110</v>
          </cell>
          <cell r="AA77">
            <v>24</v>
          </cell>
          <cell r="AB77">
            <v>133.9</v>
          </cell>
          <cell r="AD77">
            <v>24.2</v>
          </cell>
          <cell r="AE77">
            <v>2.5</v>
          </cell>
          <cell r="AF77">
            <v>26.7</v>
          </cell>
          <cell r="AH77" t="str">
            <v xml:space="preserve"> 3Q</v>
          </cell>
          <cell r="AI77">
            <v>0</v>
          </cell>
          <cell r="AJ77">
            <v>19.5</v>
          </cell>
          <cell r="AK77">
            <v>19.5</v>
          </cell>
          <cell r="AM77">
            <v>0.4</v>
          </cell>
          <cell r="AN77">
            <v>2.2000000000000002</v>
          </cell>
          <cell r="AO77">
            <v>2.6</v>
          </cell>
          <cell r="AQ77">
            <v>39</v>
          </cell>
          <cell r="AR77">
            <v>46.8</v>
          </cell>
          <cell r="AS77">
            <v>85.8</v>
          </cell>
          <cell r="AY77">
            <v>31.100000000000037</v>
          </cell>
          <cell r="AZ77">
            <v>142.59999999999997</v>
          </cell>
          <cell r="BA77">
            <v>173.7</v>
          </cell>
          <cell r="BC77">
            <v>1052.8</v>
          </cell>
          <cell r="BD77">
            <v>481</v>
          </cell>
          <cell r="BE77">
            <v>1533.8</v>
          </cell>
          <cell r="BG77">
            <v>1052.8000000000002</v>
          </cell>
          <cell r="BH77">
            <v>480.99999999999994</v>
          </cell>
          <cell r="BI77">
            <v>1533.8000000000002</v>
          </cell>
          <cell r="BK77">
            <v>0</v>
          </cell>
          <cell r="BL77">
            <v>0</v>
          </cell>
          <cell r="BM77">
            <v>0</v>
          </cell>
          <cell r="BO77">
            <v>1052.8</v>
          </cell>
          <cell r="BP77">
            <v>481</v>
          </cell>
          <cell r="BQ77">
            <v>1533.8</v>
          </cell>
          <cell r="BS77" t="str">
            <v xml:space="preserve"> 3Q</v>
          </cell>
          <cell r="BT77">
            <v>59.7</v>
          </cell>
          <cell r="BU77">
            <v>132.9</v>
          </cell>
          <cell r="BV77">
            <v>192.60000000000002</v>
          </cell>
          <cell r="BX77">
            <v>81</v>
          </cell>
          <cell r="BY77">
            <v>26.6</v>
          </cell>
          <cell r="BZ77">
            <v>107.6</v>
          </cell>
          <cell r="CB77">
            <v>21.1</v>
          </cell>
          <cell r="CC77">
            <v>25.2</v>
          </cell>
          <cell r="CD77">
            <v>46.3</v>
          </cell>
          <cell r="CF77">
            <v>0</v>
          </cell>
          <cell r="CG77">
            <v>0</v>
          </cell>
          <cell r="CH77">
            <v>0</v>
          </cell>
          <cell r="CJ77">
            <v>35.6</v>
          </cell>
          <cell r="CK77">
            <v>6.7</v>
          </cell>
          <cell r="CL77">
            <v>42.300000000000004</v>
          </cell>
          <cell r="CN77">
            <v>41</v>
          </cell>
          <cell r="CO77">
            <v>2.7</v>
          </cell>
          <cell r="CP77">
            <v>43.7</v>
          </cell>
          <cell r="CR77">
            <v>15.9</v>
          </cell>
          <cell r="CS77">
            <v>2</v>
          </cell>
          <cell r="CT77">
            <v>17.899999999999999</v>
          </cell>
          <cell r="CV77" t="str">
            <v xml:space="preserve"> 3Q</v>
          </cell>
          <cell r="CX77">
            <v>19.100000000000001</v>
          </cell>
          <cell r="CY77">
            <v>7.6</v>
          </cell>
          <cell r="CZ77">
            <v>26.700000000000003</v>
          </cell>
          <cell r="DB77">
            <v>20.2</v>
          </cell>
          <cell r="DC77">
            <v>0.9</v>
          </cell>
          <cell r="DD77">
            <v>21.099999999999998</v>
          </cell>
          <cell r="DF77">
            <v>5</v>
          </cell>
          <cell r="DG77">
            <v>8.9</v>
          </cell>
          <cell r="DH77">
            <v>13.9</v>
          </cell>
          <cell r="DJ77">
            <v>79.500000000000043</v>
          </cell>
          <cell r="DK77">
            <v>98.399999999999963</v>
          </cell>
          <cell r="DL77">
            <v>177.9</v>
          </cell>
          <cell r="DN77">
            <v>378.1</v>
          </cell>
          <cell r="DO77">
            <v>311.89999999999998</v>
          </cell>
          <cell r="DP77">
            <v>690</v>
          </cell>
          <cell r="DR77" t="str">
            <v xml:space="preserve"> 3Q</v>
          </cell>
          <cell r="DS77">
            <v>45</v>
          </cell>
          <cell r="DT77">
            <v>88.1</v>
          </cell>
          <cell r="DU77">
            <v>133.1</v>
          </cell>
          <cell r="DW77">
            <v>33.5</v>
          </cell>
          <cell r="DX77">
            <v>43.8</v>
          </cell>
          <cell r="DY77">
            <v>77.3</v>
          </cell>
          <cell r="EA77">
            <v>4.5</v>
          </cell>
          <cell r="EB77">
            <v>42.9</v>
          </cell>
          <cell r="EC77">
            <v>47.4</v>
          </cell>
          <cell r="EE77">
            <v>4.3</v>
          </cell>
          <cell r="EF77">
            <v>34</v>
          </cell>
          <cell r="EG77">
            <v>38.299999999999997</v>
          </cell>
          <cell r="EI77">
            <v>24.4</v>
          </cell>
          <cell r="EJ77">
            <v>3.1</v>
          </cell>
          <cell r="EK77">
            <v>27.5</v>
          </cell>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A78" t="str">
            <v xml:space="preserve"> 4Q</v>
          </cell>
          <cell r="B78">
            <v>520.5</v>
          </cell>
          <cell r="C78">
            <v>184.4</v>
          </cell>
          <cell r="D78">
            <v>704.9</v>
          </cell>
          <cell r="F78">
            <v>201.6</v>
          </cell>
          <cell r="G78">
            <v>1.1000000000000001</v>
          </cell>
          <cell r="H78">
            <v>202.7</v>
          </cell>
          <cell r="J78">
            <v>59.1</v>
          </cell>
          <cell r="K78">
            <v>57.1</v>
          </cell>
          <cell r="L78">
            <v>116.2</v>
          </cell>
          <cell r="N78">
            <v>7.4</v>
          </cell>
          <cell r="O78">
            <v>17.2</v>
          </cell>
          <cell r="P78">
            <v>24.6</v>
          </cell>
          <cell r="R78">
            <v>79.2</v>
          </cell>
          <cell r="S78">
            <v>8.8000000000000007</v>
          </cell>
          <cell r="T78">
            <v>88</v>
          </cell>
          <cell r="V78">
            <v>143.80000000000001</v>
          </cell>
          <cell r="W78">
            <v>20.6</v>
          </cell>
          <cell r="X78">
            <v>164.4</v>
          </cell>
          <cell r="Z78">
            <v>125</v>
          </cell>
          <cell r="AA78">
            <v>33</v>
          </cell>
          <cell r="AB78">
            <v>158.19999999999999</v>
          </cell>
          <cell r="AD78">
            <v>42.7</v>
          </cell>
          <cell r="AE78">
            <v>1.6</v>
          </cell>
          <cell r="AF78">
            <v>44.300000000000004</v>
          </cell>
          <cell r="AH78" t="str">
            <v xml:space="preserve"> 4Q</v>
          </cell>
          <cell r="AI78">
            <v>0.2</v>
          </cell>
          <cell r="AJ78">
            <v>23.4</v>
          </cell>
          <cell r="AK78">
            <v>23.599999999999998</v>
          </cell>
          <cell r="AM78">
            <v>0.2</v>
          </cell>
          <cell r="AN78">
            <v>1.8</v>
          </cell>
          <cell r="AO78">
            <v>2</v>
          </cell>
          <cell r="AQ78">
            <v>41.5</v>
          </cell>
          <cell r="AR78">
            <v>53.4</v>
          </cell>
          <cell r="AS78">
            <v>94.9</v>
          </cell>
          <cell r="AY78">
            <v>27.20000000000006</v>
          </cell>
          <cell r="AZ78">
            <v>174.19999999999996</v>
          </cell>
          <cell r="BA78">
            <v>201.40000000000003</v>
          </cell>
          <cell r="BC78">
            <v>1248.4000000000001</v>
          </cell>
          <cell r="BD78">
            <v>576.6</v>
          </cell>
          <cell r="BE78">
            <v>1825</v>
          </cell>
          <cell r="BG78">
            <v>1248.4000000000003</v>
          </cell>
          <cell r="BH78">
            <v>576.6</v>
          </cell>
          <cell r="BK78">
            <v>0</v>
          </cell>
          <cell r="BL78">
            <v>0</v>
          </cell>
          <cell r="BM78">
            <v>0</v>
          </cell>
          <cell r="BO78">
            <v>1248.4000000000001</v>
          </cell>
          <cell r="BP78">
            <v>576.6</v>
          </cell>
          <cell r="BQ78">
            <v>1825</v>
          </cell>
          <cell r="BS78" t="str">
            <v xml:space="preserve"> 4Q</v>
          </cell>
          <cell r="BT78">
            <v>52.6</v>
          </cell>
          <cell r="BU78">
            <v>136.19999999999999</v>
          </cell>
          <cell r="BV78">
            <v>188.79999999999998</v>
          </cell>
          <cell r="BX78">
            <v>86.7</v>
          </cell>
          <cell r="BY78">
            <v>27</v>
          </cell>
          <cell r="BZ78">
            <v>113.7</v>
          </cell>
          <cell r="CB78">
            <v>20.100000000000001</v>
          </cell>
          <cell r="CC78">
            <v>28.9</v>
          </cell>
          <cell r="CD78">
            <v>49</v>
          </cell>
          <cell r="CF78">
            <v>0</v>
          </cell>
          <cell r="CG78">
            <v>0</v>
          </cell>
          <cell r="CH78">
            <v>0</v>
          </cell>
          <cell r="CJ78">
            <v>47</v>
          </cell>
          <cell r="CK78">
            <v>7.2</v>
          </cell>
          <cell r="CL78">
            <v>54.2</v>
          </cell>
          <cell r="CN78">
            <v>31.4</v>
          </cell>
          <cell r="CO78">
            <v>1.3</v>
          </cell>
          <cell r="CP78">
            <v>32.699999999999996</v>
          </cell>
          <cell r="CR78">
            <v>21</v>
          </cell>
          <cell r="CS78">
            <v>1.8</v>
          </cell>
          <cell r="CT78">
            <v>22.8</v>
          </cell>
          <cell r="CV78" t="str">
            <v xml:space="preserve"> 4Q</v>
          </cell>
          <cell r="CX78">
            <v>27.8</v>
          </cell>
          <cell r="CY78">
            <v>6.3</v>
          </cell>
          <cell r="CZ78">
            <v>34.1</v>
          </cell>
          <cell r="DB78">
            <v>15.1</v>
          </cell>
          <cell r="DC78">
            <v>1.1000000000000001</v>
          </cell>
          <cell r="DD78">
            <v>16.2</v>
          </cell>
          <cell r="DF78">
            <v>5.9</v>
          </cell>
          <cell r="DG78">
            <v>12.5</v>
          </cell>
          <cell r="DH78">
            <v>18.399999999999999</v>
          </cell>
          <cell r="DJ78">
            <v>70.7</v>
          </cell>
          <cell r="DK78">
            <v>106.00000000000004</v>
          </cell>
          <cell r="DL78">
            <v>176.70000000000005</v>
          </cell>
          <cell r="DN78">
            <v>378.3</v>
          </cell>
          <cell r="DO78">
            <v>328.3</v>
          </cell>
          <cell r="DP78">
            <v>706.6</v>
          </cell>
          <cell r="DR78" t="str">
            <v xml:space="preserve"> 4Q</v>
          </cell>
          <cell r="DS78">
            <v>62.9</v>
          </cell>
          <cell r="DT78">
            <v>98.4</v>
          </cell>
          <cell r="DU78">
            <v>161.30000000000001</v>
          </cell>
          <cell r="DW78">
            <v>39.6</v>
          </cell>
          <cell r="DX78">
            <v>45.8</v>
          </cell>
          <cell r="DY78">
            <v>85.4</v>
          </cell>
          <cell r="EA78">
            <v>4.8</v>
          </cell>
          <cell r="EB78">
            <v>43.3</v>
          </cell>
          <cell r="EC78">
            <v>48.099999999999994</v>
          </cell>
          <cell r="EE78">
            <v>4.5999999999999996</v>
          </cell>
          <cell r="EF78">
            <v>29.2</v>
          </cell>
          <cell r="EG78">
            <v>33.799999999999997</v>
          </cell>
          <cell r="EI78">
            <v>29.3</v>
          </cell>
          <cell r="EJ78">
            <v>2.6</v>
          </cell>
          <cell r="EK78">
            <v>31.900000000000002</v>
          </cell>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A80" t="str">
            <v>Year</v>
          </cell>
          <cell r="B80">
            <v>1644.3</v>
          </cell>
          <cell r="C80">
            <v>540.29999999999995</v>
          </cell>
          <cell r="D80">
            <v>2184.6</v>
          </cell>
          <cell r="F80">
            <v>746.5</v>
          </cell>
          <cell r="G80">
            <v>1.6</v>
          </cell>
          <cell r="H80">
            <v>748.09999999999991</v>
          </cell>
          <cell r="J80">
            <v>234.79999999999998</v>
          </cell>
          <cell r="K80">
            <v>219.29999999999998</v>
          </cell>
          <cell r="L80">
            <v>454.09999999999997</v>
          </cell>
          <cell r="N80">
            <v>26.9</v>
          </cell>
          <cell r="O80">
            <v>73.399999999999991</v>
          </cell>
          <cell r="P80">
            <v>100.29999999999998</v>
          </cell>
          <cell r="R80">
            <v>245</v>
          </cell>
          <cell r="S80">
            <v>33.299999999999997</v>
          </cell>
          <cell r="T80">
            <v>278.3</v>
          </cell>
          <cell r="V80">
            <v>442.7</v>
          </cell>
          <cell r="W80">
            <v>71.300000000000011</v>
          </cell>
          <cell r="X80">
            <v>514</v>
          </cell>
          <cell r="Z80">
            <v>433.4</v>
          </cell>
          <cell r="AA80">
            <v>96.6</v>
          </cell>
          <cell r="AB80">
            <v>530.09999999999991</v>
          </cell>
          <cell r="AD80">
            <v>120.5</v>
          </cell>
          <cell r="AE80">
            <v>9.1</v>
          </cell>
          <cell r="AF80">
            <v>129.6</v>
          </cell>
          <cell r="AH80" t="str">
            <v>Year</v>
          </cell>
          <cell r="AI80">
            <v>0.30000000000000004</v>
          </cell>
          <cell r="AJ80">
            <v>84.300000000000011</v>
          </cell>
          <cell r="AK80">
            <v>84.6</v>
          </cell>
          <cell r="AM80">
            <v>0.60000000000000009</v>
          </cell>
          <cell r="AN80">
            <v>11.5</v>
          </cell>
          <cell r="AO80">
            <v>12.100000000000001</v>
          </cell>
          <cell r="AQ80">
            <v>164.7</v>
          </cell>
          <cell r="AR80">
            <v>201.79999999999998</v>
          </cell>
          <cell r="AS80">
            <v>366.5</v>
          </cell>
          <cell r="AY80">
            <v>112.60000000000011</v>
          </cell>
          <cell r="AZ80">
            <v>619.09999999999991</v>
          </cell>
          <cell r="BA80">
            <v>731.7</v>
          </cell>
          <cell r="BC80">
            <v>4172.2999999999993</v>
          </cell>
          <cell r="BD80">
            <v>1961.6</v>
          </cell>
          <cell r="BE80">
            <v>6133.9</v>
          </cell>
          <cell r="BK80">
            <v>0</v>
          </cell>
          <cell r="BL80">
            <v>0</v>
          </cell>
          <cell r="BM80">
            <v>0</v>
          </cell>
          <cell r="BO80">
            <v>4172.2999999999993</v>
          </cell>
          <cell r="BP80">
            <v>1961.6</v>
          </cell>
          <cell r="BQ80">
            <v>6133.9</v>
          </cell>
          <cell r="BS80" t="str">
            <v>Year</v>
          </cell>
          <cell r="BT80">
            <v>226.20000000000002</v>
          </cell>
          <cell r="BU80">
            <v>518.59999999999991</v>
          </cell>
          <cell r="BV80">
            <v>744.8</v>
          </cell>
          <cell r="BX80">
            <v>330.09999999999997</v>
          </cell>
          <cell r="BY80">
            <v>99.9</v>
          </cell>
          <cell r="BZ80">
            <v>429.99999999999994</v>
          </cell>
          <cell r="CB80">
            <v>82.2</v>
          </cell>
          <cell r="CC80">
            <v>110.80000000000001</v>
          </cell>
          <cell r="CD80">
            <v>193</v>
          </cell>
          <cell r="CF80">
            <v>0</v>
          </cell>
          <cell r="CG80">
            <v>0</v>
          </cell>
          <cell r="CH80">
            <v>0</v>
          </cell>
          <cell r="CJ80">
            <v>143.30000000000001</v>
          </cell>
          <cell r="CK80">
            <v>26.2</v>
          </cell>
          <cell r="CL80">
            <v>169.5</v>
          </cell>
          <cell r="CN80">
            <v>146</v>
          </cell>
          <cell r="CO80">
            <v>11.400000000000002</v>
          </cell>
          <cell r="CP80">
            <v>157.4</v>
          </cell>
          <cell r="CR80">
            <v>73</v>
          </cell>
          <cell r="CS80">
            <v>7.8</v>
          </cell>
          <cell r="CT80">
            <v>80.8</v>
          </cell>
          <cell r="CV80" t="str">
            <v>Year</v>
          </cell>
          <cell r="CX80">
            <v>86.7</v>
          </cell>
          <cell r="CY80">
            <v>26.400000000000002</v>
          </cell>
          <cell r="CZ80">
            <v>113.1</v>
          </cell>
          <cell r="DB80">
            <v>77.7</v>
          </cell>
          <cell r="DC80">
            <v>5</v>
          </cell>
          <cell r="DD80">
            <v>82.7</v>
          </cell>
          <cell r="DF80">
            <v>20.8</v>
          </cell>
          <cell r="DG80">
            <v>37.299999999999997</v>
          </cell>
          <cell r="DH80">
            <v>58.1</v>
          </cell>
          <cell r="DJ80">
            <v>288.7</v>
          </cell>
          <cell r="DK80">
            <v>403.8</v>
          </cell>
          <cell r="DL80">
            <v>692.5</v>
          </cell>
          <cell r="DN80">
            <v>1474.7</v>
          </cell>
          <cell r="DO80">
            <v>1247.2</v>
          </cell>
          <cell r="DP80">
            <v>2721.9</v>
          </cell>
          <cell r="DR80" t="str">
            <v>Year</v>
          </cell>
          <cell r="DS80">
            <v>161.80000000000001</v>
          </cell>
          <cell r="DT80">
            <v>357.9</v>
          </cell>
          <cell r="DU80">
            <v>519.70000000000005</v>
          </cell>
          <cell r="DW80">
            <v>144.80000000000001</v>
          </cell>
          <cell r="DX80">
            <v>180.5</v>
          </cell>
          <cell r="DY80">
            <v>325.29999999999995</v>
          </cell>
          <cell r="EA80">
            <v>19.5</v>
          </cell>
          <cell r="EB80">
            <v>169.5</v>
          </cell>
          <cell r="EC80">
            <v>189</v>
          </cell>
          <cell r="EE80">
            <v>18.100000000000001</v>
          </cell>
          <cell r="EF80">
            <v>132.9</v>
          </cell>
          <cell r="EG80">
            <v>151</v>
          </cell>
          <cell r="EI80">
            <v>110.99999999999999</v>
          </cell>
          <cell r="EJ80">
            <v>12.2</v>
          </cell>
          <cell r="EK80">
            <v>123.2</v>
          </cell>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A82" t="str">
            <v xml:space="preserve">1999/98 </v>
          </cell>
          <cell r="AH82" t="str">
            <v xml:space="preserve">1999/98 </v>
          </cell>
          <cell r="BS82" t="str">
            <v xml:space="preserve">1999/98 </v>
          </cell>
          <cell r="CV82" t="str">
            <v xml:space="preserve">1999/98 </v>
          </cell>
          <cell r="DR82" t="str">
            <v xml:space="preserve">1999/98 </v>
          </cell>
          <cell r="EM82" t="str">
            <v xml:space="preserve">1999/98 </v>
          </cell>
        </row>
        <row r="83">
          <cell r="A83" t="str">
            <v xml:space="preserve"> 1Q</v>
          </cell>
          <cell r="B83">
            <v>0.84075993091537127</v>
          </cell>
          <cell r="C83">
            <v>1.4649321266968327</v>
          </cell>
          <cell r="D83">
            <v>0.98676898650436629</v>
          </cell>
          <cell r="F83">
            <v>0.33019551049963791</v>
          </cell>
          <cell r="G83" t="str">
            <v>NM</v>
          </cell>
          <cell r="H83">
            <v>0.33309196234612592</v>
          </cell>
          <cell r="I83" t="e">
            <v>#DIV/0!</v>
          </cell>
          <cell r="J83">
            <v>0.10021321961620466</v>
          </cell>
          <cell r="K83">
            <v>0.25</v>
          </cell>
          <cell r="L83">
            <v>0.17868020304568533</v>
          </cell>
          <cell r="M83" t="e">
            <v>#DIV/0!</v>
          </cell>
          <cell r="N83" t="str">
            <v>NM</v>
          </cell>
          <cell r="O83" t="str">
            <v>NM</v>
          </cell>
          <cell r="P83" t="str">
            <v>NM</v>
          </cell>
          <cell r="R83">
            <v>-5.1903114186850896E-3</v>
          </cell>
          <cell r="S83">
            <v>2.4390243902439046E-2</v>
          </cell>
          <cell r="T83">
            <v>-1.5151515151514694E-3</v>
          </cell>
          <cell r="U83" t="e">
            <v>#DIV/0!</v>
          </cell>
          <cell r="V83">
            <v>0.86012269938650299</v>
          </cell>
          <cell r="W83">
            <v>0.68055555555555536</v>
          </cell>
          <cell r="X83">
            <v>0.83315954118873803</v>
          </cell>
          <cell r="Z83">
            <v>0.20689655172413768</v>
          </cell>
          <cell r="AA83">
            <v>0.77083333333333304</v>
          </cell>
          <cell r="AB83">
            <v>0.30357142857142838</v>
          </cell>
          <cell r="AD83" t="str">
            <v>NM</v>
          </cell>
          <cell r="AE83" t="str">
            <v>NM</v>
          </cell>
          <cell r="AF83" t="str">
            <v>NM</v>
          </cell>
          <cell r="AH83" t="str">
            <v xml:space="preserve"> 1Q</v>
          </cell>
          <cell r="AI83" t="str">
            <v>NM</v>
          </cell>
          <cell r="AJ83" t="str">
            <v>NM</v>
          </cell>
          <cell r="AK83" t="str">
            <v>NM</v>
          </cell>
          <cell r="AM83" t="str">
            <v>NM</v>
          </cell>
          <cell r="AN83" t="str">
            <v>NM</v>
          </cell>
          <cell r="AO83" t="str">
            <v>NM</v>
          </cell>
          <cell r="AQ83">
            <v>-8.1967213114754078E-2</v>
          </cell>
          <cell r="AR83">
            <v>4.8638132295719894E-2</v>
          </cell>
          <cell r="AS83">
            <v>-1.062699256110522E-2</v>
          </cell>
          <cell r="AT83" t="e">
            <v>#DIV/0!</v>
          </cell>
          <cell r="AX83" t="e">
            <v>#DIV/0!</v>
          </cell>
          <cell r="AY83">
            <v>2.3555555555555547</v>
          </cell>
          <cell r="AZ83">
            <v>0.3348684210526327</v>
          </cell>
          <cell r="BA83">
            <v>0.59541547277937013</v>
          </cell>
          <cell r="BC83">
            <v>0.49825783972125426</v>
          </cell>
          <cell r="BD83">
            <v>0.40032340032340041</v>
          </cell>
          <cell r="BE83">
            <v>0.46397088556409227</v>
          </cell>
          <cell r="BK83" t="str">
            <v>NM</v>
          </cell>
          <cell r="BL83" t="str">
            <v>NM</v>
          </cell>
          <cell r="BM83" t="str">
            <v>NM</v>
          </cell>
          <cell r="BO83">
            <v>0.49825783972125426</v>
          </cell>
          <cell r="BP83">
            <v>0.40032340032340041</v>
          </cell>
          <cell r="BQ83">
            <v>0.46397088556409227</v>
          </cell>
          <cell r="BS83" t="str">
            <v xml:space="preserve"> 1Q</v>
          </cell>
          <cell r="BT83">
            <v>3.3268101761252389E-2</v>
          </cell>
          <cell r="BU83">
            <v>0.13585554600171967</v>
          </cell>
          <cell r="BV83">
            <v>0.10454002389486239</v>
          </cell>
          <cell r="BX83">
            <v>0.21980676328502424</v>
          </cell>
          <cell r="BY83">
            <v>0.21818181818181825</v>
          </cell>
          <cell r="BZ83">
            <v>0.21946564885496178</v>
          </cell>
          <cell r="CB83">
            <v>-4.3689320388349606E-2</v>
          </cell>
          <cell r="CC83">
            <v>8.9285714285714191E-2</v>
          </cell>
          <cell r="CD83">
            <v>3.292181069958855E-2</v>
          </cell>
          <cell r="CF83" t="str">
            <v>NM</v>
          </cell>
          <cell r="CG83" t="str">
            <v>NM</v>
          </cell>
          <cell r="CH83" t="str">
            <v>NM</v>
          </cell>
          <cell r="CI83" t="e">
            <v>#DIV/0!</v>
          </cell>
          <cell r="CJ83">
            <v>7.9365079365081304E-3</v>
          </cell>
          <cell r="CK83">
            <v>0</v>
          </cell>
          <cell r="CL83">
            <v>6.8337129840547739E-3</v>
          </cell>
          <cell r="CN83" t="str">
            <v>NM</v>
          </cell>
          <cell r="CO83" t="str">
            <v>NM</v>
          </cell>
          <cell r="CP83" t="str">
            <v>NM</v>
          </cell>
          <cell r="CR83">
            <v>-5.9880239520958112E-2</v>
          </cell>
          <cell r="CS83" t="str">
            <v>NM</v>
          </cell>
          <cell r="CT83">
            <v>-0.16489361702127669</v>
          </cell>
          <cell r="CV83" t="str">
            <v xml:space="preserve"> 1Q</v>
          </cell>
          <cell r="CX83">
            <v>0.41968911917098439</v>
          </cell>
          <cell r="CY83">
            <v>0.14925373134328357</v>
          </cell>
          <cell r="CZ83">
            <v>0.35000000000000009</v>
          </cell>
          <cell r="DB83">
            <v>-4.6632124352331661E-2</v>
          </cell>
          <cell r="DC83">
            <v>-0.14285714285714279</v>
          </cell>
          <cell r="DD83">
            <v>-5.3140096618357613E-2</v>
          </cell>
          <cell r="DF83" t="str">
            <v>NM</v>
          </cell>
          <cell r="DG83" t="str">
            <v>NM</v>
          </cell>
          <cell r="DH83" t="str">
            <v>NM</v>
          </cell>
          <cell r="DJ83">
            <v>0.53424657534246678</v>
          </cell>
          <cell r="DK83">
            <v>0.17019133937562936</v>
          </cell>
          <cell r="DL83">
            <v>0.3151515151515154</v>
          </cell>
          <cell r="DN83">
            <v>0.17155756207674955</v>
          </cell>
          <cell r="DO83">
            <v>8.6411385970857291E-2</v>
          </cell>
          <cell r="DP83">
            <v>0.13287143956889902</v>
          </cell>
          <cell r="DR83" t="str">
            <v xml:space="preserve"> 1Q</v>
          </cell>
          <cell r="DS83">
            <v>1.7421602787456525E-2</v>
          </cell>
          <cell r="DT83">
            <v>4.5507584597432871E-2</v>
          </cell>
          <cell r="DU83">
            <v>3.8461538461538325E-2</v>
          </cell>
          <cell r="DW83">
            <v>0.12537313432835839</v>
          </cell>
          <cell r="DX83">
            <v>-2.954545454545443E-2</v>
          </cell>
          <cell r="DY83">
            <v>3.741935483870984E-2</v>
          </cell>
          <cell r="EA83">
            <v>-9.6153846153846145E-2</v>
          </cell>
          <cell r="EB83">
            <v>0.16445623342175053</v>
          </cell>
          <cell r="EC83">
            <v>0.1328671328671327</v>
          </cell>
          <cell r="EE83">
            <v>0</v>
          </cell>
          <cell r="EF83">
            <v>0</v>
          </cell>
          <cell r="EG83">
            <v>0</v>
          </cell>
          <cell r="EI83">
            <v>0</v>
          </cell>
          <cell r="EJ83">
            <v>-0.12903225806451613</v>
          </cell>
          <cell r="EK83">
            <v>-1.2944983818770295E-2</v>
          </cell>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A84" t="str">
            <v xml:space="preserve"> 2Q</v>
          </cell>
          <cell r="B84">
            <v>0.57461953853706449</v>
          </cell>
          <cell r="C84">
            <v>0.9489633173843699</v>
          </cell>
          <cell r="D84">
            <v>0.66272522522522537</v>
          </cell>
          <cell r="F84">
            <v>-0.24435590969455523</v>
          </cell>
          <cell r="G84">
            <v>1.3333333333333335</v>
          </cell>
          <cell r="H84">
            <v>-0.24226348364279415</v>
          </cell>
          <cell r="I84" t="e">
            <v>#DIV/0!</v>
          </cell>
          <cell r="J84">
            <v>-5.4012345679012363E-2</v>
          </cell>
          <cell r="K84">
            <v>0.19413919413919412</v>
          </cell>
          <cell r="L84">
            <v>5.9463986599664898E-2</v>
          </cell>
          <cell r="M84" t="e">
            <v>#DIV/0!</v>
          </cell>
          <cell r="N84" t="str">
            <v>NM</v>
          </cell>
          <cell r="O84" t="str">
            <v>NM</v>
          </cell>
          <cell r="P84" t="str">
            <v>NM</v>
          </cell>
          <cell r="R84">
            <v>-0.13307240704500989</v>
          </cell>
          <cell r="S84">
            <v>0.18518518518518512</v>
          </cell>
          <cell r="T84">
            <v>-8.9527027027027084E-2</v>
          </cell>
          <cell r="U84" t="e">
            <v>#DIV/0!</v>
          </cell>
          <cell r="V84">
            <v>0.70391595033428844</v>
          </cell>
          <cell r="W84">
            <v>0.62941176470588234</v>
          </cell>
          <cell r="X84">
            <v>0.69350862777321276</v>
          </cell>
          <cell r="Z84">
            <v>6.9128787878788067E-2</v>
          </cell>
          <cell r="AA84">
            <v>0.75000000000000022</v>
          </cell>
          <cell r="AB84">
            <v>0.17936507936507962</v>
          </cell>
          <cell r="AD84" t="str">
            <v>NM</v>
          </cell>
          <cell r="AE84" t="str">
            <v>NM</v>
          </cell>
          <cell r="AF84" t="str">
            <v>NM</v>
          </cell>
          <cell r="AH84" t="str">
            <v xml:space="preserve"> 2Q</v>
          </cell>
          <cell r="AI84" t="str">
            <v>NM</v>
          </cell>
          <cell r="AJ84" t="str">
            <v>NM</v>
          </cell>
          <cell r="AK84" t="str">
            <v>NM</v>
          </cell>
          <cell r="AM84" t="str">
            <v>NM</v>
          </cell>
          <cell r="AN84" t="str">
            <v>NM</v>
          </cell>
          <cell r="AO84" t="str">
            <v>NM</v>
          </cell>
          <cell r="AQ84">
            <v>1.4457831325301207E-2</v>
          </cell>
          <cell r="AR84">
            <v>0.14541832669322696</v>
          </cell>
          <cell r="AS84">
            <v>8.6150490730643403E-2</v>
          </cell>
          <cell r="AT84" t="e">
            <v>#DIV/0!</v>
          </cell>
          <cell r="AX84" t="e">
            <v>#DIV/0!</v>
          </cell>
          <cell r="AY84">
            <v>0.98742138364780474</v>
          </cell>
          <cell r="AZ84">
            <v>0.21357285429141704</v>
          </cell>
          <cell r="BA84">
            <v>0.34870950027457548</v>
          </cell>
          <cell r="BC84">
            <v>0.23128805620608905</v>
          </cell>
          <cell r="BD84">
            <v>0.32286138824028865</v>
          </cell>
          <cell r="BE84">
            <v>0.25932666060054621</v>
          </cell>
          <cell r="BK84" t="str">
            <v>NM</v>
          </cell>
          <cell r="BL84" t="str">
            <v>NM</v>
          </cell>
          <cell r="BM84" t="str">
            <v>NM</v>
          </cell>
          <cell r="BO84">
            <v>0.23128805620608905</v>
          </cell>
          <cell r="BP84">
            <v>0.32286138824028865</v>
          </cell>
          <cell r="BQ84">
            <v>0.25932666060054621</v>
          </cell>
          <cell r="BS84" t="str">
            <v xml:space="preserve"> 2Q</v>
          </cell>
          <cell r="BT84">
            <v>-7.4840764331210119E-2</v>
          </cell>
          <cell r="BU84">
            <v>2.2522522522522515E-2</v>
          </cell>
          <cell r="BV84">
            <v>-8.6734693877551505E-3</v>
          </cell>
          <cell r="BX84">
            <v>4.2713567839196109E-2</v>
          </cell>
          <cell r="BY84">
            <v>0.20987654320987637</v>
          </cell>
          <cell r="BZ84">
            <v>8.1809432146294547E-2</v>
          </cell>
          <cell r="CB84">
            <v>1.9607843137255054E-2</v>
          </cell>
          <cell r="CC84">
            <v>2.4390243902439046E-2</v>
          </cell>
          <cell r="CD84">
            <v>2.2403258655804725E-2</v>
          </cell>
          <cell r="CF84" t="str">
            <v>NM</v>
          </cell>
          <cell r="CG84" t="str">
            <v>NM</v>
          </cell>
          <cell r="CH84" t="str">
            <v>NM</v>
          </cell>
          <cell r="CI84" t="e">
            <v>#DIV/0!</v>
          </cell>
          <cell r="CJ84">
            <v>0.11353711790393017</v>
          </cell>
          <cell r="CK84">
            <v>6.4516129032258007E-2</v>
          </cell>
          <cell r="CL84">
            <v>0.10309278350515472</v>
          </cell>
          <cell r="CN84" t="str">
            <v>NM</v>
          </cell>
          <cell r="CO84" t="str">
            <v>NM</v>
          </cell>
          <cell r="CP84" t="str">
            <v>NM</v>
          </cell>
          <cell r="CR84">
            <v>-0.13402061855670089</v>
          </cell>
          <cell r="CS84">
            <v>0.94736842105263186</v>
          </cell>
          <cell r="CT84">
            <v>-3.7558685446009266E-2</v>
          </cell>
          <cell r="CV84" t="str">
            <v xml:space="preserve"> 2Q</v>
          </cell>
          <cell r="CX84">
            <v>0.14634146341463405</v>
          </cell>
          <cell r="CY84">
            <v>0.31034482758620685</v>
          </cell>
          <cell r="CZ84">
            <v>0.18250950570342206</v>
          </cell>
          <cell r="DB84">
            <v>7.3593073593073655E-2</v>
          </cell>
          <cell r="DC84">
            <v>0.25</v>
          </cell>
          <cell r="DD84">
            <v>8.502024291497956E-2</v>
          </cell>
          <cell r="DF84" t="str">
            <v>NM</v>
          </cell>
          <cell r="DG84" t="str">
            <v>NM</v>
          </cell>
          <cell r="DH84" t="str">
            <v>NM</v>
          </cell>
          <cell r="DJ84">
            <v>0.57554945054945095</v>
          </cell>
          <cell r="DK84">
            <v>0.08</v>
          </cell>
          <cell r="DL84">
            <v>0.25159051474840988</v>
          </cell>
          <cell r="DN84">
            <v>0.12915636163781263</v>
          </cell>
          <cell r="DO84">
            <v>2.4687399807630905E-2</v>
          </cell>
          <cell r="DP84">
            <v>8.0941106836342147E-2</v>
          </cell>
          <cell r="DR84" t="str">
            <v xml:space="preserve"> 2Q</v>
          </cell>
          <cell r="DS84">
            <v>-0.115079365079365</v>
          </cell>
          <cell r="DT84">
            <v>-2.333722287047868E-3</v>
          </cell>
          <cell r="DU84">
            <v>-2.7953110910730494E-2</v>
          </cell>
          <cell r="DW84">
            <v>0.17801047120418834</v>
          </cell>
          <cell r="DX84">
            <v>5.3304904051172608E-2</v>
          </cell>
          <cell r="DY84">
            <v>0.10928319623971805</v>
          </cell>
          <cell r="EA84">
            <v>-5.9999999999999942E-2</v>
          </cell>
          <cell r="EB84">
            <v>-3.5087719298245612E-2</v>
          </cell>
          <cell r="EC84">
            <v>-3.7549407114624511E-2</v>
          </cell>
          <cell r="EE84">
            <v>-6.5217391304347783E-2</v>
          </cell>
          <cell r="EF84">
            <v>-0.16000000000000003</v>
          </cell>
          <cell r="EG84">
            <v>-0.14898989898989912</v>
          </cell>
          <cell r="EI84">
            <v>1.3559322033898313E-2</v>
          </cell>
          <cell r="EJ84">
            <v>-0.11764705882352944</v>
          </cell>
          <cell r="EK84">
            <v>0</v>
          </cell>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A85" t="str">
            <v xml:space="preserve"> 3Q</v>
          </cell>
          <cell r="B85">
            <v>0.71023658936519096</v>
          </cell>
          <cell r="C85">
            <v>0.76917663617171028</v>
          </cell>
          <cell r="D85">
            <v>0.72495606326889273</v>
          </cell>
          <cell r="F85">
            <v>-0.26368159203980113</v>
          </cell>
          <cell r="G85">
            <v>2.4999999999999996</v>
          </cell>
          <cell r="H85">
            <v>-0.26062948647156281</v>
          </cell>
          <cell r="J85">
            <v>0.13749999999999996</v>
          </cell>
          <cell r="K85">
            <v>0.10714285714285721</v>
          </cell>
          <cell r="L85">
            <v>0.12333333333333352</v>
          </cell>
          <cell r="N85" t="str">
            <v>NM</v>
          </cell>
          <cell r="O85" t="str">
            <v>NM</v>
          </cell>
          <cell r="P85" t="str">
            <v>NM</v>
          </cell>
          <cell r="R85">
            <v>-0.14411247803163441</v>
          </cell>
          <cell r="S85">
            <v>0.14634146341463428</v>
          </cell>
          <cell r="T85">
            <v>-0.10752688172043001</v>
          </cell>
          <cell r="V85">
            <v>0.83939662821650396</v>
          </cell>
          <cell r="W85">
            <v>0.52849740932642475</v>
          </cell>
          <cell r="X85">
            <v>0.79393939393939394</v>
          </cell>
          <cell r="Z85">
            <v>-0.17999999999999994</v>
          </cell>
          <cell r="AA85">
            <v>-9.1666666666666674E-2</v>
          </cell>
          <cell r="AB85">
            <v>-0.16355489171023152</v>
          </cell>
          <cell r="AD85" t="str">
            <v>NM</v>
          </cell>
          <cell r="AE85" t="str">
            <v>NM</v>
          </cell>
          <cell r="AF85" t="str">
            <v>NM</v>
          </cell>
          <cell r="AH85" t="str">
            <v xml:space="preserve"> 3Q</v>
          </cell>
          <cell r="AI85" t="str">
            <v>NM</v>
          </cell>
          <cell r="AJ85" t="str">
            <v>NM</v>
          </cell>
          <cell r="AK85" t="str">
            <v>NM</v>
          </cell>
          <cell r="AM85" t="str">
            <v>NM</v>
          </cell>
          <cell r="AN85" t="str">
            <v>NM</v>
          </cell>
          <cell r="AO85" t="str">
            <v>NM</v>
          </cell>
          <cell r="AQ85">
            <v>9.2307692307692424E-2</v>
          </cell>
          <cell r="AR85">
            <v>0.17735042735042739</v>
          </cell>
          <cell r="AS85">
            <v>0.13869463869463883</v>
          </cell>
          <cell r="AY85">
            <v>1.4598070739549844</v>
          </cell>
          <cell r="AZ85">
            <v>0.14656381486676073</v>
          </cell>
          <cell r="BA85">
            <v>0.3816925734024188</v>
          </cell>
          <cell r="BC85">
            <v>0.33111702127659592</v>
          </cell>
          <cell r="BD85">
            <v>0.23367983367983358</v>
          </cell>
          <cell r="BE85">
            <v>0.30056069891772075</v>
          </cell>
          <cell r="BK85" t="str">
            <v>NM</v>
          </cell>
          <cell r="BL85" t="str">
            <v>NM</v>
          </cell>
          <cell r="BM85" t="str">
            <v>NM</v>
          </cell>
          <cell r="BO85">
            <v>0.33111702127659592</v>
          </cell>
          <cell r="BP85">
            <v>0.23367983367983358</v>
          </cell>
          <cell r="BQ85">
            <v>0.30056069891772075</v>
          </cell>
          <cell r="BS85" t="str">
            <v xml:space="preserve"> 3Q</v>
          </cell>
          <cell r="BT85">
            <v>0.19932998324958118</v>
          </cell>
          <cell r="BU85">
            <v>5.5680963130173122E-2</v>
          </cell>
          <cell r="BV85">
            <v>0.10020768431983385</v>
          </cell>
          <cell r="BX85">
            <v>2.9629629629629672E-2</v>
          </cell>
          <cell r="BY85">
            <v>0.20300751879699241</v>
          </cell>
          <cell r="BZ85">
            <v>7.2490706319702669E-2</v>
          </cell>
          <cell r="CB85">
            <v>3.3175355450236976E-2</v>
          </cell>
          <cell r="CC85">
            <v>-7.0000000000000007E-2</v>
          </cell>
          <cell r="CD85">
            <v>0.1187904967602591</v>
          </cell>
          <cell r="CF85" t="str">
            <v>NM</v>
          </cell>
          <cell r="CG85" t="str">
            <v>NM</v>
          </cell>
          <cell r="CH85" t="str">
            <v>NM</v>
          </cell>
          <cell r="CJ85">
            <v>-1.966292134831471E-2</v>
          </cell>
          <cell r="CK85">
            <v>1.4925373134328401E-2</v>
          </cell>
          <cell r="CL85">
            <v>-1.418439716312081E-2</v>
          </cell>
          <cell r="CN85" t="str">
            <v>NM</v>
          </cell>
          <cell r="CO85" t="str">
            <v>NM</v>
          </cell>
          <cell r="CP85" t="str">
            <v>NM</v>
          </cell>
          <cell r="CR85">
            <v>0.11949685534591192</v>
          </cell>
          <cell r="CS85">
            <v>-5.0000000000000044E-2</v>
          </cell>
          <cell r="CT85">
            <v>0.1005586592178771</v>
          </cell>
          <cell r="CV85" t="str">
            <v xml:space="preserve"> 3Q</v>
          </cell>
          <cell r="CX85">
            <v>9.4240837696334845E-2</v>
          </cell>
          <cell r="CY85">
            <v>-5.2631578947368363E-2</v>
          </cell>
          <cell r="CZ85">
            <v>5.2434456928838857E-2</v>
          </cell>
          <cell r="DB85">
            <v>4.9504950495049549E-2</v>
          </cell>
          <cell r="DC85">
            <v>-0.22222222222222232</v>
          </cell>
          <cell r="DD85">
            <v>3.7914691943127909E-2</v>
          </cell>
          <cell r="DF85" t="str">
            <v>NM</v>
          </cell>
          <cell r="DG85" t="str">
            <v>NM</v>
          </cell>
          <cell r="DH85" t="str">
            <v>NM</v>
          </cell>
          <cell r="DJ85">
            <v>0.52704402515723237</v>
          </cell>
          <cell r="DK85">
            <v>0</v>
          </cell>
          <cell r="DL85">
            <v>0.32040472175379442</v>
          </cell>
          <cell r="DN85">
            <v>0.13038878603544024</v>
          </cell>
          <cell r="DO85">
            <v>7.0535428021801794E-2</v>
          </cell>
          <cell r="DP85">
            <v>0.10333333333333328</v>
          </cell>
          <cell r="DR85" t="str">
            <v xml:space="preserve"> 3Q</v>
          </cell>
          <cell r="DS85">
            <v>-0.10888888888888881</v>
          </cell>
          <cell r="DT85">
            <v>1.8161180476730987E-2</v>
          </cell>
          <cell r="DU85">
            <v>-2.4793388429751984E-2</v>
          </cell>
          <cell r="DW85">
            <v>2.9850746268658135E-3</v>
          </cell>
          <cell r="DX85">
            <v>-2.5114155251141468E-2</v>
          </cell>
          <cell r="DY85">
            <v>-1.2936610608020538E-2</v>
          </cell>
          <cell r="EA85">
            <v>-6.6666666666666652E-2</v>
          </cell>
          <cell r="EB85">
            <v>-1.6317016317016209E-2</v>
          </cell>
          <cell r="EC85">
            <v>-2.1097046413501963E-2</v>
          </cell>
          <cell r="EE85">
            <v>0.13953488372093026</v>
          </cell>
          <cell r="EF85">
            <v>-0.11764705882352944</v>
          </cell>
          <cell r="EG85">
            <v>-8.877284595300261E-2</v>
          </cell>
          <cell r="EI85">
            <v>0.15163934426229519</v>
          </cell>
          <cell r="EJ85">
            <v>-0.16129032258064513</v>
          </cell>
          <cell r="EK85">
            <v>0.11636363636363645</v>
          </cell>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A86" t="str">
            <v xml:space="preserve"> 4Q</v>
          </cell>
          <cell r="B86">
            <v>0.5536983669548512</v>
          </cell>
          <cell r="C86">
            <v>0.65672451193058556</v>
          </cell>
          <cell r="D86">
            <v>0.5806497375514259</v>
          </cell>
          <cell r="F86">
            <v>-0.33134920634920628</v>
          </cell>
          <cell r="G86">
            <v>-0.36363636363636376</v>
          </cell>
          <cell r="H86">
            <v>-0.33152442032560425</v>
          </cell>
          <cell r="J86">
            <v>0.2554991539763114</v>
          </cell>
          <cell r="K86">
            <v>8.4063047285463988E-2</v>
          </cell>
          <cell r="L86">
            <v>0.17125645438898451</v>
          </cell>
          <cell r="N86" t="str">
            <v>NM</v>
          </cell>
          <cell r="O86" t="str">
            <v>NM</v>
          </cell>
          <cell r="P86" t="str">
            <v>NM</v>
          </cell>
          <cell r="R86">
            <v>-0.35606060606060608</v>
          </cell>
          <cell r="S86">
            <v>0.19318181818181812</v>
          </cell>
          <cell r="T86">
            <v>-0.30113636363636365</v>
          </cell>
          <cell r="V86">
            <v>0.79763560500695396</v>
          </cell>
          <cell r="W86">
            <v>0.72815533980582514</v>
          </cell>
          <cell r="X86">
            <v>0.78892944038929458</v>
          </cell>
          <cell r="Z86">
            <v>-0.14400000000000002</v>
          </cell>
          <cell r="AA86">
            <v>-0.51515151515151514</v>
          </cell>
          <cell r="AB86">
            <v>-0.22250316055625785</v>
          </cell>
          <cell r="AD86" t="str">
            <v>NM</v>
          </cell>
          <cell r="AE86" t="str">
            <v>NM</v>
          </cell>
          <cell r="AF86" t="str">
            <v>NM</v>
          </cell>
          <cell r="AH86" t="str">
            <v xml:space="preserve"> 4Q</v>
          </cell>
          <cell r="AI86" t="str">
            <v>NM</v>
          </cell>
          <cell r="AJ86" t="str">
            <v>NM</v>
          </cell>
          <cell r="AK86" t="str">
            <v>NM</v>
          </cell>
          <cell r="AM86" t="str">
            <v>NM</v>
          </cell>
          <cell r="AN86" t="str">
            <v>NM</v>
          </cell>
          <cell r="AO86" t="str">
            <v>NM</v>
          </cell>
          <cell r="AQ86">
            <v>4.8192771084337283E-2</v>
          </cell>
          <cell r="AR86">
            <v>7.6779026217228541E-2</v>
          </cell>
          <cell r="AS86">
            <v>6.427818756585868E-2</v>
          </cell>
          <cell r="AY86">
            <v>0</v>
          </cell>
          <cell r="AZ86">
            <v>0.05</v>
          </cell>
          <cell r="BA86">
            <v>0.35203574975173768</v>
          </cell>
          <cell r="BC86">
            <v>0.25496635693687919</v>
          </cell>
          <cell r="BD86">
            <v>0.16718695802982997</v>
          </cell>
          <cell r="BE86">
            <v>0.22723287671232861</v>
          </cell>
          <cell r="BK86" t="str">
            <v>NM</v>
          </cell>
          <cell r="BL86" t="str">
            <v>NM</v>
          </cell>
          <cell r="BM86" t="str">
            <v>NM</v>
          </cell>
          <cell r="BO86">
            <v>0.25496635693687919</v>
          </cell>
          <cell r="BP86">
            <v>0.16718695802982997</v>
          </cell>
          <cell r="BQ86">
            <v>0.22723287671232861</v>
          </cell>
          <cell r="BS86" t="str">
            <v xml:space="preserve"> 4Q</v>
          </cell>
          <cell r="BT86">
            <v>7.4144486692015121E-2</v>
          </cell>
          <cell r="BU86">
            <v>6.0939794419970772E-2</v>
          </cell>
          <cell r="BV86">
            <v>6.4618644067796716E-2</v>
          </cell>
          <cell r="BX86">
            <v>0.15340253748558252</v>
          </cell>
          <cell r="BY86">
            <v>0.15555555555555545</v>
          </cell>
          <cell r="BZ86">
            <v>0.15391380826737011</v>
          </cell>
          <cell r="CB86">
            <v>1.990049751243772E-2</v>
          </cell>
          <cell r="CC86">
            <v>4.844290657439454E-2</v>
          </cell>
          <cell r="CD86">
            <v>3.6734693877551017E-2</v>
          </cell>
          <cell r="CF86" t="str">
            <v>NM</v>
          </cell>
          <cell r="CG86" t="str">
            <v>NM</v>
          </cell>
          <cell r="CH86" t="str">
            <v>NM</v>
          </cell>
          <cell r="CJ86">
            <v>-6.382978723404209E-3</v>
          </cell>
          <cell r="CK86">
            <v>-5.555555555555558E-2</v>
          </cell>
          <cell r="CL86">
            <v>-1.291512915129156E-2</v>
          </cell>
          <cell r="CN86" t="str">
            <v>NM</v>
          </cell>
          <cell r="CO86" t="str">
            <v>NM</v>
          </cell>
          <cell r="CP86" t="str">
            <v>NM</v>
          </cell>
          <cell r="CR86">
            <v>-0.19999999999999996</v>
          </cell>
          <cell r="CS86">
            <v>0.11111111111111116</v>
          </cell>
          <cell r="CT86">
            <v>-0.17543859649122806</v>
          </cell>
          <cell r="CV86" t="str">
            <v xml:space="preserve"> 4Q</v>
          </cell>
          <cell r="CX86">
            <v>-0.03</v>
          </cell>
          <cell r="CY86">
            <v>0.11</v>
          </cell>
          <cell r="CZ86">
            <v>8.5043988269794646E-2</v>
          </cell>
          <cell r="DB86">
            <v>0.1258278145695364</v>
          </cell>
          <cell r="DC86">
            <v>-0.18181818181818188</v>
          </cell>
          <cell r="DD86">
            <v>0.10493827160493829</v>
          </cell>
          <cell r="DF86" t="str">
            <v>NM</v>
          </cell>
          <cell r="DG86" t="str">
            <v>NM</v>
          </cell>
          <cell r="DH86" t="str">
            <v>NM</v>
          </cell>
          <cell r="DJ86">
            <v>0.4214992927864214</v>
          </cell>
          <cell r="DK86">
            <v>0.02</v>
          </cell>
          <cell r="DL86">
            <v>0.21788341822297652</v>
          </cell>
          <cell r="DN86">
            <v>0.13322759714512289</v>
          </cell>
          <cell r="DO86">
            <v>3.4419738044471515E-2</v>
          </cell>
          <cell r="DP86">
            <v>8.7319558448910151E-2</v>
          </cell>
          <cell r="DR86" t="str">
            <v xml:space="preserve"> 4Q</v>
          </cell>
          <cell r="DS86">
            <v>0.03</v>
          </cell>
          <cell r="DT86">
            <v>0.06</v>
          </cell>
          <cell r="DU86">
            <v>8.4314941103533547E-2</v>
          </cell>
          <cell r="DW86">
            <v>9.59595959595958E-2</v>
          </cell>
          <cell r="DX86">
            <v>4.366812227074357E-3</v>
          </cell>
          <cell r="DY86">
            <v>4.6838407494145251E-2</v>
          </cell>
          <cell r="EA86">
            <v>-4.1666666666666741E-2</v>
          </cell>
          <cell r="EB86">
            <v>2.5404157043879882E-2</v>
          </cell>
          <cell r="EC86">
            <v>1.8711018711018879E-2</v>
          </cell>
          <cell r="EE86">
            <v>-0.17391304347826086</v>
          </cell>
          <cell r="EF86">
            <v>-0.10273972602739723</v>
          </cell>
          <cell r="EG86">
            <v>-0.11242603550295849</v>
          </cell>
          <cell r="EI86">
            <v>1.7064846416382284E-2</v>
          </cell>
          <cell r="EJ86">
            <v>7.6923076923076872E-2</v>
          </cell>
          <cell r="EK86">
            <v>2.1943573667711602E-2</v>
          </cell>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A88" t="str">
            <v>Year</v>
          </cell>
          <cell r="B88">
            <v>0.65006385696040869</v>
          </cell>
          <cell r="C88">
            <v>0.88635942994632644</v>
          </cell>
          <cell r="D88">
            <v>0.70850498947175677</v>
          </cell>
          <cell r="F88">
            <v>-0.16624246483590088</v>
          </cell>
          <cell r="G88">
            <v>0.5625</v>
          </cell>
          <cell r="H88">
            <v>-0.16468386579334304</v>
          </cell>
          <cell r="J88">
            <v>0.10689948892674606</v>
          </cell>
          <cell r="K88">
            <v>0.15640674874601013</v>
          </cell>
          <cell r="L88">
            <v>0.13080819202818761</v>
          </cell>
          <cell r="N88" t="str">
            <v>NM</v>
          </cell>
          <cell r="O88" t="str">
            <v>NM</v>
          </cell>
          <cell r="P88" t="str">
            <v>NM</v>
          </cell>
          <cell r="R88">
            <v>-0.17755102040816328</v>
          </cell>
          <cell r="S88">
            <v>0.13813813813813813</v>
          </cell>
          <cell r="T88">
            <v>-0.13977721882860228</v>
          </cell>
          <cell r="V88">
            <v>0.79760560198780217</v>
          </cell>
          <cell r="W88">
            <v>0.64095371669004186</v>
          </cell>
          <cell r="X88">
            <v>0.77587548638132309</v>
          </cell>
          <cell r="Z88">
            <v>-2.6072911859713832E-2</v>
          </cell>
          <cell r="AA88">
            <v>0.11283643892339557</v>
          </cell>
          <cell r="AB88">
            <v>-9.4321826070531412E-4</v>
          </cell>
          <cell r="AD88" t="str">
            <v>NM</v>
          </cell>
          <cell r="AE88" t="str">
            <v>NM</v>
          </cell>
          <cell r="AF88" t="str">
            <v>NM</v>
          </cell>
          <cell r="AH88" t="str">
            <v>Year</v>
          </cell>
          <cell r="AI88" t="str">
            <v>NM</v>
          </cell>
          <cell r="AJ88" t="str">
            <v>NM</v>
          </cell>
          <cell r="AK88" t="str">
            <v>NM</v>
          </cell>
          <cell r="AM88" t="str">
            <v>NM</v>
          </cell>
          <cell r="AN88" t="str">
            <v>NM</v>
          </cell>
          <cell r="AO88" t="str">
            <v>NM</v>
          </cell>
          <cell r="AQ88">
            <v>1.6393442622950838E-2</v>
          </cell>
          <cell r="AR88">
            <v>0.11000991080277522</v>
          </cell>
          <cell r="AS88">
            <v>6.79399727148704E-2</v>
          </cell>
          <cell r="AY88">
            <v>1.6838365896980458</v>
          </cell>
          <cell r="AZ88">
            <v>0.18575351316427113</v>
          </cell>
          <cell r="BA88">
            <v>0.41629082957496299</v>
          </cell>
          <cell r="BC88">
            <v>0.31498214414112136</v>
          </cell>
          <cell r="BD88">
            <v>0.27232871125611768</v>
          </cell>
          <cell r="BE88">
            <v>0.30134172386246938</v>
          </cell>
          <cell r="BK88" t="str">
            <v>NM</v>
          </cell>
          <cell r="BL88" t="str">
            <v>NM</v>
          </cell>
          <cell r="BM88" t="str">
            <v>NM</v>
          </cell>
          <cell r="BO88">
            <v>0.31498214414112136</v>
          </cell>
          <cell r="BP88">
            <v>0.27232871125611768</v>
          </cell>
          <cell r="BQ88">
            <v>0.30134172386246938</v>
          </cell>
          <cell r="BS88" t="str">
            <v>Year</v>
          </cell>
          <cell r="BT88">
            <v>5.6587091069849604E-2</v>
          </cell>
          <cell r="BU88">
            <v>6.6525260316236068E-2</v>
          </cell>
          <cell r="BV88">
            <v>6.3506981740064417E-2</v>
          </cell>
          <cell r="BX88">
            <v>0.11299606179945476</v>
          </cell>
          <cell r="BY88">
            <v>0.19519519519519513</v>
          </cell>
          <cell r="BZ88">
            <v>0.13209302325581418</v>
          </cell>
          <cell r="CB88">
            <v>7.2992700729925808E-3</v>
          </cell>
          <cell r="CC88">
            <v>8.4837545126353664E-2</v>
          </cell>
          <cell r="CD88">
            <v>5.1813471502590636E-2</v>
          </cell>
          <cell r="CF88" t="str">
            <v>NM</v>
          </cell>
          <cell r="CG88" t="str">
            <v>NM</v>
          </cell>
          <cell r="CH88" t="str">
            <v>NM</v>
          </cell>
          <cell r="CJ88">
            <v>1.3258897418004123E-2</v>
          </cell>
          <cell r="CK88">
            <v>3.8167938931297218E-3</v>
          </cell>
          <cell r="CL88">
            <v>1.1799410029498469E-2</v>
          </cell>
          <cell r="CN88" t="str">
            <v>NM</v>
          </cell>
          <cell r="CO88" t="str">
            <v>NM</v>
          </cell>
          <cell r="CP88" t="str">
            <v>NM</v>
          </cell>
          <cell r="CR88">
            <v>-8.0821917808219235E-2</v>
          </cell>
          <cell r="CS88">
            <v>-2.5641025641025661E-2</v>
          </cell>
          <cell r="CT88">
            <v>-7.5495049504950451E-2</v>
          </cell>
          <cell r="CV88" t="str">
            <v>Year</v>
          </cell>
          <cell r="CX88">
            <v>0.16724336793540928</v>
          </cell>
          <cell r="CY88">
            <v>0.14015151515151514</v>
          </cell>
          <cell r="CZ88">
            <v>0.16091954022988531</v>
          </cell>
          <cell r="DB88">
            <v>4.7619047619047672E-2</v>
          </cell>
          <cell r="DC88">
            <v>-3.9999999999999813E-2</v>
          </cell>
          <cell r="DD88">
            <v>4.2321644498185984E-2</v>
          </cell>
          <cell r="DF88" t="str">
            <v>NM</v>
          </cell>
          <cell r="DG88" t="str">
            <v>NM</v>
          </cell>
          <cell r="DH88" t="str">
            <v>NM</v>
          </cell>
          <cell r="DJ88">
            <v>0.55000000000000004</v>
          </cell>
          <cell r="DK88">
            <v>0.10475482912332845</v>
          </cell>
          <cell r="DL88">
            <v>0.27581227436823097</v>
          </cell>
          <cell r="DN88">
            <v>0.14070658439004546</v>
          </cell>
          <cell r="DO88">
            <v>5.3319435535599702E-2</v>
          </cell>
          <cell r="DP88">
            <v>0.10066497667070773</v>
          </cell>
          <cell r="DR88" t="str">
            <v>Year</v>
          </cell>
          <cell r="DS88">
            <v>5.006180469715682E-2</v>
          </cell>
          <cell r="DT88">
            <v>9.7792679519419501E-3</v>
          </cell>
          <cell r="DU88">
            <v>2.2320569559360903E-2</v>
          </cell>
          <cell r="DW88">
            <v>0.1029005524861879</v>
          </cell>
          <cell r="DX88">
            <v>1.6620498614958734E-3</v>
          </cell>
          <cell r="DY88">
            <v>4.6726098985552023E-2</v>
          </cell>
          <cell r="EA88">
            <v>-6.6666666666666541E-2</v>
          </cell>
          <cell r="EB88">
            <v>2.9498525073746507E-2</v>
          </cell>
          <cell r="EC88">
            <v>1.9576719576719581E-2</v>
          </cell>
          <cell r="EE88">
            <v>-2.7624309392265345E-2</v>
          </cell>
          <cell r="EF88">
            <v>-9.4808126410835247E-2</v>
          </cell>
          <cell r="EG88">
            <v>-8.6754966887417129E-2</v>
          </cell>
          <cell r="EI88">
            <v>4.1441441441441684E-2</v>
          </cell>
          <cell r="EJ88">
            <v>-9.0163934426229386E-2</v>
          </cell>
          <cell r="EK88">
            <v>2.8409090909090828E-2</v>
          </cell>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A90" t="str">
            <v>1999</v>
          </cell>
          <cell r="E90">
            <v>0</v>
          </cell>
          <cell r="I90">
            <v>0</v>
          </cell>
          <cell r="M90">
            <v>0</v>
          </cell>
          <cell r="Q90">
            <v>0</v>
          </cell>
          <cell r="U90">
            <v>0</v>
          </cell>
          <cell r="Y90">
            <v>0</v>
          </cell>
          <cell r="AH90" t="str">
            <v>1999</v>
          </cell>
          <cell r="AL90">
            <v>0</v>
          </cell>
          <cell r="AP90">
            <v>0</v>
          </cell>
          <cell r="AT90">
            <v>0</v>
          </cell>
          <cell r="AX90">
            <v>0</v>
          </cell>
          <cell r="BB90">
            <v>0</v>
          </cell>
          <cell r="BJ90">
            <v>0</v>
          </cell>
          <cell r="BS90" t="str">
            <v>1999</v>
          </cell>
          <cell r="BW90">
            <v>0</v>
          </cell>
          <cell r="CA90">
            <v>0</v>
          </cell>
          <cell r="CI90">
            <v>0</v>
          </cell>
          <cell r="CM90">
            <v>0</v>
          </cell>
          <cell r="CQ90">
            <v>0</v>
          </cell>
          <cell r="CV90" t="str">
            <v>1999</v>
          </cell>
          <cell r="CW90">
            <v>0</v>
          </cell>
          <cell r="DA90">
            <v>0</v>
          </cell>
          <cell r="DE90">
            <v>0</v>
          </cell>
          <cell r="DI90">
            <v>0</v>
          </cell>
          <cell r="DM90">
            <v>0</v>
          </cell>
          <cell r="DR90" t="str">
            <v>1999</v>
          </cell>
          <cell r="DV90">
            <v>0</v>
          </cell>
          <cell r="DZ90">
            <v>0</v>
          </cell>
          <cell r="ED90">
            <v>0</v>
          </cell>
          <cell r="EH90">
            <v>0</v>
          </cell>
          <cell r="EM90" t="str">
            <v>1999</v>
          </cell>
          <cell r="EQ90">
            <v>0</v>
          </cell>
          <cell r="EU90">
            <v>0</v>
          </cell>
          <cell r="EY90">
            <v>0</v>
          </cell>
          <cell r="FC90">
            <v>0</v>
          </cell>
        </row>
        <row r="91">
          <cell r="A91" t="str">
            <v xml:space="preserve"> 1Q</v>
          </cell>
          <cell r="B91">
            <v>532.9</v>
          </cell>
          <cell r="C91">
            <v>217.9</v>
          </cell>
          <cell r="D91">
            <v>750.8</v>
          </cell>
          <cell r="F91">
            <v>183.7</v>
          </cell>
          <cell r="G91">
            <v>0.4</v>
          </cell>
          <cell r="H91">
            <v>184.1</v>
          </cell>
          <cell r="J91">
            <v>51.6</v>
          </cell>
          <cell r="K91">
            <v>64.5</v>
          </cell>
          <cell r="L91">
            <v>116.1</v>
          </cell>
          <cell r="N91" t="str">
            <v>NM</v>
          </cell>
          <cell r="O91" t="str">
            <v>NM</v>
          </cell>
          <cell r="P91" t="str">
            <v>NM</v>
          </cell>
          <cell r="R91">
            <v>57.5</v>
          </cell>
          <cell r="S91">
            <v>8.4</v>
          </cell>
          <cell r="T91">
            <v>65.900000000000006</v>
          </cell>
          <cell r="V91">
            <v>151.6</v>
          </cell>
          <cell r="W91">
            <v>24.2</v>
          </cell>
          <cell r="X91">
            <v>175.79999999999998</v>
          </cell>
          <cell r="Z91">
            <v>112</v>
          </cell>
          <cell r="AA91">
            <v>34</v>
          </cell>
          <cell r="AB91">
            <v>146</v>
          </cell>
          <cell r="AD91" t="str">
            <v>NM</v>
          </cell>
          <cell r="AE91" t="str">
            <v>NM</v>
          </cell>
          <cell r="AF91" t="str">
            <v>NM</v>
          </cell>
          <cell r="AH91" t="str">
            <v xml:space="preserve"> 1Q</v>
          </cell>
          <cell r="AI91" t="str">
            <v>NM</v>
          </cell>
          <cell r="AJ91" t="str">
            <v>NM</v>
          </cell>
          <cell r="AK91" t="str">
            <v>NM</v>
          </cell>
          <cell r="AM91" t="str">
            <v>NM</v>
          </cell>
          <cell r="AN91" t="str">
            <v>NM</v>
          </cell>
          <cell r="AO91" t="str">
            <v>NM</v>
          </cell>
          <cell r="AQ91">
            <v>39.200000000000003</v>
          </cell>
          <cell r="AR91">
            <v>53.9</v>
          </cell>
          <cell r="AS91">
            <v>93.1</v>
          </cell>
          <cell r="AW91">
            <v>0</v>
          </cell>
          <cell r="AY91">
            <v>75.499999999999886</v>
          </cell>
          <cell r="AZ91">
            <v>202.90000000000012</v>
          </cell>
          <cell r="BA91">
            <v>278.39999999999998</v>
          </cell>
          <cell r="BC91">
            <v>1204</v>
          </cell>
          <cell r="BD91">
            <v>606.20000000000005</v>
          </cell>
          <cell r="BE91">
            <v>1810.2</v>
          </cell>
          <cell r="BK91">
            <v>0</v>
          </cell>
          <cell r="BL91">
            <v>0</v>
          </cell>
          <cell r="BM91">
            <v>0</v>
          </cell>
          <cell r="BO91">
            <v>1204</v>
          </cell>
          <cell r="BP91">
            <v>606.20000000000005</v>
          </cell>
          <cell r="BQ91">
            <v>1810.2</v>
          </cell>
          <cell r="BS91" t="str">
            <v xml:space="preserve"> 1Q</v>
          </cell>
          <cell r="BT91">
            <v>52.8</v>
          </cell>
          <cell r="BU91">
            <v>132.1</v>
          </cell>
          <cell r="BV91">
            <v>184.89999999999998</v>
          </cell>
          <cell r="BX91">
            <v>101</v>
          </cell>
          <cell r="BY91">
            <v>26.8</v>
          </cell>
          <cell r="BZ91">
            <v>127.8</v>
          </cell>
          <cell r="CB91">
            <v>19.7</v>
          </cell>
          <cell r="CC91">
            <v>30.5</v>
          </cell>
          <cell r="CD91">
            <v>50.2</v>
          </cell>
          <cell r="CF91">
            <v>41.3</v>
          </cell>
          <cell r="CG91">
            <v>0</v>
          </cell>
          <cell r="CH91">
            <v>41.3</v>
          </cell>
          <cell r="CJ91">
            <v>38.1</v>
          </cell>
          <cell r="CK91">
            <v>6.1</v>
          </cell>
          <cell r="CL91">
            <v>44.2</v>
          </cell>
          <cell r="CN91" t="str">
            <v>NM</v>
          </cell>
          <cell r="CO91" t="str">
            <v>NM</v>
          </cell>
          <cell r="CP91" t="str">
            <v>NM</v>
          </cell>
          <cell r="CR91">
            <v>15.7</v>
          </cell>
          <cell r="CS91">
            <v>0</v>
          </cell>
          <cell r="CT91">
            <v>15.7</v>
          </cell>
          <cell r="CV91" t="str">
            <v xml:space="preserve"> 1Q</v>
          </cell>
          <cell r="CX91">
            <v>27.4</v>
          </cell>
          <cell r="CY91">
            <v>7.7</v>
          </cell>
          <cell r="CZ91">
            <v>35.1</v>
          </cell>
          <cell r="DB91">
            <v>18.399999999999999</v>
          </cell>
          <cell r="DC91">
            <v>1.2</v>
          </cell>
          <cell r="DD91">
            <v>19.599999999999998</v>
          </cell>
          <cell r="DF91" t="str">
            <v>NM</v>
          </cell>
          <cell r="DG91" t="str">
            <v>NM</v>
          </cell>
          <cell r="DH91" t="str">
            <v>NM</v>
          </cell>
          <cell r="DJ91">
            <v>100.80000000000003</v>
          </cell>
          <cell r="DK91">
            <v>116.20000000000002</v>
          </cell>
          <cell r="DL91">
            <v>217.00000000000006</v>
          </cell>
          <cell r="DN91">
            <v>415.2</v>
          </cell>
          <cell r="DO91">
            <v>320.60000000000002</v>
          </cell>
          <cell r="DP91">
            <v>735.8</v>
          </cell>
          <cell r="DR91" t="str">
            <v xml:space="preserve"> 1Q</v>
          </cell>
          <cell r="DS91">
            <v>29.2</v>
          </cell>
          <cell r="DT91">
            <v>89.6</v>
          </cell>
          <cell r="DU91">
            <v>118.8</v>
          </cell>
          <cell r="DW91">
            <v>37.700000000000003</v>
          </cell>
          <cell r="DX91">
            <v>42.7</v>
          </cell>
          <cell r="DY91">
            <v>80.400000000000006</v>
          </cell>
          <cell r="EA91">
            <v>4.7</v>
          </cell>
          <cell r="EB91">
            <v>43.9</v>
          </cell>
          <cell r="EC91">
            <v>48.6</v>
          </cell>
          <cell r="EE91">
            <v>4.5999999999999996</v>
          </cell>
          <cell r="EF91">
            <v>34.700000000000003</v>
          </cell>
          <cell r="EG91">
            <v>39.300000000000004</v>
          </cell>
          <cell r="EI91">
            <v>27.8</v>
          </cell>
          <cell r="EJ91">
            <v>2.7</v>
          </cell>
          <cell r="EK91">
            <v>30.5</v>
          </cell>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A92" t="str">
            <v xml:space="preserve"> 2Q</v>
          </cell>
          <cell r="B92">
            <v>641.5</v>
          </cell>
          <cell r="C92">
            <v>244.4</v>
          </cell>
          <cell r="D92">
            <v>885.9</v>
          </cell>
          <cell r="F92">
            <v>170.7</v>
          </cell>
          <cell r="G92">
            <v>0.7</v>
          </cell>
          <cell r="H92">
            <v>171.39999999999998</v>
          </cell>
          <cell r="J92">
            <v>61.3</v>
          </cell>
          <cell r="K92">
            <v>65.2</v>
          </cell>
          <cell r="L92">
            <v>126.5</v>
          </cell>
          <cell r="N92" t="str">
            <v>NM</v>
          </cell>
          <cell r="O92" t="str">
            <v>NM</v>
          </cell>
          <cell r="P92" t="str">
            <v>NM</v>
          </cell>
          <cell r="R92">
            <v>44.3</v>
          </cell>
          <cell r="S92">
            <v>9.6</v>
          </cell>
          <cell r="T92">
            <v>53.9</v>
          </cell>
          <cell r="V92">
            <v>178.4</v>
          </cell>
          <cell r="W92">
            <v>27.7</v>
          </cell>
          <cell r="X92">
            <v>206.1</v>
          </cell>
          <cell r="Z92">
            <v>112.9</v>
          </cell>
          <cell r="AA92">
            <v>35.700000000000003</v>
          </cell>
          <cell r="AB92">
            <v>148.60000000000002</v>
          </cell>
          <cell r="AD92" t="str">
            <v>NM</v>
          </cell>
          <cell r="AE92" t="str">
            <v>NM</v>
          </cell>
          <cell r="AF92" t="str">
            <v>NM</v>
          </cell>
          <cell r="AH92" t="str">
            <v xml:space="preserve"> 2Q</v>
          </cell>
          <cell r="AI92" t="str">
            <v>NM</v>
          </cell>
          <cell r="AJ92" t="str">
            <v>NM</v>
          </cell>
          <cell r="AK92" t="str">
            <v>NM</v>
          </cell>
          <cell r="AM92" t="str">
            <v>NM</v>
          </cell>
          <cell r="AN92" t="str">
            <v>NM</v>
          </cell>
          <cell r="AO92" t="str">
            <v>NM</v>
          </cell>
          <cell r="AQ92">
            <v>42.1</v>
          </cell>
          <cell r="AR92">
            <v>57.5</v>
          </cell>
          <cell r="AS92">
            <v>99.6</v>
          </cell>
          <cell r="AW92">
            <v>0</v>
          </cell>
          <cell r="AY92">
            <v>63.200000000000273</v>
          </cell>
          <cell r="AZ92">
            <v>182.4</v>
          </cell>
          <cell r="BA92">
            <v>245.60000000000028</v>
          </cell>
          <cell r="BC92">
            <v>1314.4</v>
          </cell>
          <cell r="BD92">
            <v>623.20000000000005</v>
          </cell>
          <cell r="BE92">
            <v>1937.6000000000001</v>
          </cell>
          <cell r="BK92">
            <v>0</v>
          </cell>
          <cell r="BL92">
            <v>0</v>
          </cell>
          <cell r="BM92">
            <v>0</v>
          </cell>
          <cell r="BO92">
            <v>1314.4</v>
          </cell>
          <cell r="BP92">
            <v>623.20000000000005</v>
          </cell>
          <cell r="BQ92">
            <v>1937.6000000000001</v>
          </cell>
          <cell r="BS92" t="str">
            <v xml:space="preserve"> 2Q</v>
          </cell>
          <cell r="BT92">
            <v>58.1</v>
          </cell>
          <cell r="BU92">
            <v>136.19999999999999</v>
          </cell>
          <cell r="BV92">
            <v>194.29999999999998</v>
          </cell>
          <cell r="BX92">
            <v>83</v>
          </cell>
          <cell r="BY92">
            <v>29.4</v>
          </cell>
          <cell r="BZ92">
            <v>112.4</v>
          </cell>
          <cell r="CB92">
            <v>20.8</v>
          </cell>
          <cell r="CC92">
            <v>29.4</v>
          </cell>
          <cell r="CD92">
            <v>50.2</v>
          </cell>
          <cell r="CF92">
            <v>43.7</v>
          </cell>
          <cell r="CG92">
            <v>3</v>
          </cell>
          <cell r="CH92">
            <v>46.7</v>
          </cell>
          <cell r="CJ92">
            <v>25.5</v>
          </cell>
          <cell r="CK92">
            <v>6.6</v>
          </cell>
          <cell r="CL92">
            <v>32.1</v>
          </cell>
          <cell r="CN92" t="str">
            <v>NM</v>
          </cell>
          <cell r="CO92" t="str">
            <v>NM</v>
          </cell>
          <cell r="CP92" t="str">
            <v>NM</v>
          </cell>
          <cell r="CR92">
            <v>16.8</v>
          </cell>
          <cell r="CS92">
            <v>3.7</v>
          </cell>
          <cell r="CT92">
            <v>20.5</v>
          </cell>
          <cell r="CV92" t="str">
            <v xml:space="preserve"> 2Q</v>
          </cell>
          <cell r="CX92">
            <v>23.5</v>
          </cell>
          <cell r="CY92">
            <v>7.6</v>
          </cell>
          <cell r="CZ92">
            <v>31.1</v>
          </cell>
          <cell r="DB92">
            <v>24.8</v>
          </cell>
          <cell r="DC92">
            <v>2</v>
          </cell>
          <cell r="DD92">
            <v>26.8</v>
          </cell>
          <cell r="DF92" t="str">
            <v>NM</v>
          </cell>
          <cell r="DG92" t="str">
            <v>NM</v>
          </cell>
          <cell r="DH92" t="str">
            <v>NM</v>
          </cell>
          <cell r="DJ92">
            <v>114.69999999999996</v>
          </cell>
          <cell r="DK92">
            <v>101.70000000000002</v>
          </cell>
          <cell r="DL92">
            <v>216.39999999999998</v>
          </cell>
          <cell r="DN92">
            <v>410.9</v>
          </cell>
          <cell r="DO92">
            <v>319.60000000000002</v>
          </cell>
          <cell r="DP92">
            <v>730.5</v>
          </cell>
          <cell r="DR92" t="str">
            <v xml:space="preserve"> 2Q</v>
          </cell>
          <cell r="DS92">
            <v>22.3</v>
          </cell>
          <cell r="DT92">
            <v>85.5</v>
          </cell>
          <cell r="DU92">
            <v>107.8</v>
          </cell>
          <cell r="DW92">
            <v>45</v>
          </cell>
          <cell r="DX92">
            <v>49.4</v>
          </cell>
          <cell r="DY92">
            <v>94.4</v>
          </cell>
          <cell r="EA92">
            <v>4.7</v>
          </cell>
          <cell r="EB92">
            <v>44</v>
          </cell>
          <cell r="EC92">
            <v>48.7</v>
          </cell>
          <cell r="EE92">
            <v>4.3</v>
          </cell>
          <cell r="EF92">
            <v>29.4</v>
          </cell>
          <cell r="EG92">
            <v>33.699999999999996</v>
          </cell>
          <cell r="EI92">
            <v>29.9</v>
          </cell>
          <cell r="EJ92">
            <v>3</v>
          </cell>
          <cell r="EK92">
            <v>32.9</v>
          </cell>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A93" t="str">
            <v xml:space="preserve"> 3Q</v>
          </cell>
          <cell r="B93">
            <v>730.1</v>
          </cell>
          <cell r="C93">
            <v>251.4</v>
          </cell>
          <cell r="D93">
            <v>981.5</v>
          </cell>
          <cell r="F93">
            <v>133.19999999999999</v>
          </cell>
          <cell r="G93">
            <v>0.7</v>
          </cell>
          <cell r="H93">
            <v>133.89999999999998</v>
          </cell>
          <cell r="J93">
            <v>72.8</v>
          </cell>
          <cell r="K93">
            <v>62</v>
          </cell>
          <cell r="L93">
            <v>134.80000000000001</v>
          </cell>
          <cell r="N93" t="str">
            <v>NM</v>
          </cell>
          <cell r="O93" t="str">
            <v>NM</v>
          </cell>
          <cell r="P93" t="str">
            <v>NM</v>
          </cell>
          <cell r="R93">
            <v>48.7</v>
          </cell>
          <cell r="S93">
            <v>9.4</v>
          </cell>
          <cell r="T93">
            <v>58.1</v>
          </cell>
          <cell r="V93">
            <v>207.3</v>
          </cell>
          <cell r="W93">
            <v>29.5</v>
          </cell>
          <cell r="X93">
            <v>236.8</v>
          </cell>
          <cell r="Z93">
            <v>90.2</v>
          </cell>
          <cell r="AA93">
            <v>21.8</v>
          </cell>
          <cell r="AB93">
            <v>112</v>
          </cell>
          <cell r="AD93" t="str">
            <v>NM</v>
          </cell>
          <cell r="AE93" t="str">
            <v>NM</v>
          </cell>
          <cell r="AF93" t="str">
            <v>NM</v>
          </cell>
          <cell r="AH93" t="str">
            <v xml:space="preserve"> 3Q</v>
          </cell>
          <cell r="AI93" t="str">
            <v>NM</v>
          </cell>
          <cell r="AJ93" t="str">
            <v>NM</v>
          </cell>
          <cell r="AK93" t="str">
            <v>NM</v>
          </cell>
          <cell r="AM93" t="str">
            <v>NM</v>
          </cell>
          <cell r="AN93" t="str">
            <v>NM</v>
          </cell>
          <cell r="AO93" t="str">
            <v>NM</v>
          </cell>
          <cell r="AQ93">
            <v>42.6</v>
          </cell>
          <cell r="AR93">
            <v>55.1</v>
          </cell>
          <cell r="AS93">
            <v>97.7</v>
          </cell>
          <cell r="AW93">
            <v>0</v>
          </cell>
          <cell r="AY93">
            <v>76.500000000000114</v>
          </cell>
          <cell r="AZ93">
            <v>163.50000000000003</v>
          </cell>
          <cell r="BA93">
            <v>240.00000000000014</v>
          </cell>
          <cell r="BC93">
            <v>1401.4</v>
          </cell>
          <cell r="BD93">
            <v>593.4</v>
          </cell>
          <cell r="BE93">
            <v>1994.8000000000002</v>
          </cell>
          <cell r="BK93">
            <v>0</v>
          </cell>
          <cell r="BL93">
            <v>0</v>
          </cell>
          <cell r="BM93">
            <v>0</v>
          </cell>
          <cell r="BO93">
            <v>1401.4</v>
          </cell>
          <cell r="BP93">
            <v>593.4</v>
          </cell>
          <cell r="BQ93">
            <v>1994.8000000000002</v>
          </cell>
          <cell r="BS93" t="str">
            <v xml:space="preserve"> 3Q</v>
          </cell>
          <cell r="BT93">
            <v>71.599999999999994</v>
          </cell>
          <cell r="BU93">
            <v>140.30000000000001</v>
          </cell>
          <cell r="BV93">
            <v>211.9</v>
          </cell>
          <cell r="BX93">
            <v>83.4</v>
          </cell>
          <cell r="BY93">
            <v>32</v>
          </cell>
          <cell r="BZ93">
            <v>115.4</v>
          </cell>
          <cell r="CB93">
            <v>21.8</v>
          </cell>
          <cell r="CC93">
            <v>30</v>
          </cell>
          <cell r="CD93">
            <v>51.8</v>
          </cell>
          <cell r="CF93">
            <v>34.4</v>
          </cell>
          <cell r="CG93">
            <v>1.5</v>
          </cell>
          <cell r="CH93">
            <v>35.9</v>
          </cell>
          <cell r="CJ93">
            <v>34.9</v>
          </cell>
          <cell r="CK93">
            <v>6.8</v>
          </cell>
          <cell r="CL93">
            <v>41.699999999999996</v>
          </cell>
          <cell r="CN93" t="str">
            <v>NM</v>
          </cell>
          <cell r="CO93" t="str">
            <v>NM</v>
          </cell>
          <cell r="CP93" t="str">
            <v>NM</v>
          </cell>
          <cell r="CR93">
            <v>17.8</v>
          </cell>
          <cell r="CS93">
            <v>1.9</v>
          </cell>
          <cell r="CT93">
            <v>19.7</v>
          </cell>
          <cell r="CV93" t="str">
            <v xml:space="preserve"> 3Q</v>
          </cell>
          <cell r="CX93">
            <v>20.9</v>
          </cell>
          <cell r="CY93">
            <v>7.2</v>
          </cell>
          <cell r="CZ93">
            <v>28.099999999999998</v>
          </cell>
          <cell r="DB93">
            <v>21.2</v>
          </cell>
          <cell r="DC93">
            <v>0.7</v>
          </cell>
          <cell r="DD93">
            <v>21.9</v>
          </cell>
          <cell r="DF93" t="str">
            <v>NM</v>
          </cell>
          <cell r="DG93" t="str">
            <v>NM</v>
          </cell>
          <cell r="DH93" t="str">
            <v>NM</v>
          </cell>
          <cell r="DJ93">
            <v>121.40000000000003</v>
          </cell>
          <cell r="DK93">
            <v>113.5</v>
          </cell>
          <cell r="DL93">
            <v>234.90000000000003</v>
          </cell>
          <cell r="DN93">
            <v>427.4</v>
          </cell>
          <cell r="DO93">
            <v>333.9</v>
          </cell>
          <cell r="DP93">
            <v>761.3</v>
          </cell>
          <cell r="DR93" t="str">
            <v xml:space="preserve"> 3Q</v>
          </cell>
          <cell r="DS93">
            <v>40.1</v>
          </cell>
          <cell r="DT93">
            <v>89.7</v>
          </cell>
          <cell r="DU93">
            <v>129.80000000000001</v>
          </cell>
          <cell r="DW93">
            <v>33.6</v>
          </cell>
          <cell r="DX93">
            <v>42.7</v>
          </cell>
          <cell r="DY93">
            <v>76.300000000000011</v>
          </cell>
          <cell r="EA93">
            <v>4.2</v>
          </cell>
          <cell r="EB93">
            <v>42.2</v>
          </cell>
          <cell r="EC93">
            <v>46.400000000000006</v>
          </cell>
          <cell r="EE93">
            <v>4.9000000000000004</v>
          </cell>
          <cell r="EF93">
            <v>30</v>
          </cell>
          <cell r="EG93">
            <v>34.9</v>
          </cell>
          <cell r="EI93">
            <v>28.1</v>
          </cell>
          <cell r="EJ93">
            <v>2.6</v>
          </cell>
          <cell r="EK93">
            <v>30.700000000000003</v>
          </cell>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A94" t="str">
            <v xml:space="preserve"> 4Q</v>
          </cell>
          <cell r="B94">
            <v>808.7</v>
          </cell>
          <cell r="C94">
            <v>305.5</v>
          </cell>
          <cell r="D94">
            <v>1114.2</v>
          </cell>
          <cell r="F94">
            <v>134.80000000000001</v>
          </cell>
          <cell r="G94">
            <v>0.7</v>
          </cell>
          <cell r="H94">
            <v>135.5</v>
          </cell>
          <cell r="J94">
            <v>74.2</v>
          </cell>
          <cell r="K94">
            <v>61.9</v>
          </cell>
          <cell r="L94">
            <v>136.1</v>
          </cell>
          <cell r="N94" t="str">
            <v>NM</v>
          </cell>
          <cell r="O94" t="str">
            <v>NM</v>
          </cell>
          <cell r="P94" t="str">
            <v>NM</v>
          </cell>
          <cell r="R94">
            <v>51</v>
          </cell>
          <cell r="S94">
            <v>10.5</v>
          </cell>
          <cell r="T94">
            <v>61.5</v>
          </cell>
          <cell r="V94">
            <v>258.5</v>
          </cell>
          <cell r="W94">
            <v>35.6</v>
          </cell>
          <cell r="X94">
            <v>294.10000000000002</v>
          </cell>
          <cell r="Z94">
            <v>107</v>
          </cell>
          <cell r="AA94">
            <v>16</v>
          </cell>
          <cell r="AB94">
            <v>123</v>
          </cell>
          <cell r="AD94" t="str">
            <v>NM</v>
          </cell>
          <cell r="AE94" t="str">
            <v>NM</v>
          </cell>
          <cell r="AF94" t="str">
            <v>NM</v>
          </cell>
          <cell r="AH94" t="str">
            <v xml:space="preserve"> 4Q</v>
          </cell>
          <cell r="AI94" t="str">
            <v>NM</v>
          </cell>
          <cell r="AJ94" t="str">
            <v>NM</v>
          </cell>
          <cell r="AK94" t="str">
            <v>NM</v>
          </cell>
          <cell r="AM94" t="str">
            <v>NM</v>
          </cell>
          <cell r="AN94" t="str">
            <v>NM</v>
          </cell>
          <cell r="AO94" t="str">
            <v>NM</v>
          </cell>
          <cell r="AQ94">
            <v>43.5</v>
          </cell>
          <cell r="AR94">
            <v>57.5</v>
          </cell>
          <cell r="AS94">
            <v>101</v>
          </cell>
          <cell r="AU94">
            <v>2</v>
          </cell>
          <cell r="AV94">
            <v>0</v>
          </cell>
          <cell r="AW94">
            <v>2</v>
          </cell>
          <cell r="AY94">
            <v>87</v>
          </cell>
          <cell r="AZ94">
            <v>185.3</v>
          </cell>
          <cell r="BA94">
            <v>272.3</v>
          </cell>
          <cell r="BC94">
            <v>1566.7</v>
          </cell>
          <cell r="BD94">
            <v>673</v>
          </cell>
          <cell r="BE94">
            <v>2239.6999999999998</v>
          </cell>
          <cell r="BK94">
            <v>0</v>
          </cell>
          <cell r="BL94">
            <v>0</v>
          </cell>
          <cell r="BM94">
            <v>0</v>
          </cell>
          <cell r="BO94">
            <v>1566.7</v>
          </cell>
          <cell r="BP94">
            <v>673</v>
          </cell>
          <cell r="BQ94">
            <v>2239.6999999999998</v>
          </cell>
          <cell r="BS94" t="str">
            <v xml:space="preserve"> 4Q</v>
          </cell>
          <cell r="BT94">
            <v>56.5</v>
          </cell>
          <cell r="BU94">
            <v>144.5</v>
          </cell>
          <cell r="BV94">
            <v>201</v>
          </cell>
          <cell r="BX94">
            <v>100</v>
          </cell>
          <cell r="BY94">
            <v>31.2</v>
          </cell>
          <cell r="BZ94">
            <v>131.19999999999999</v>
          </cell>
          <cell r="CB94">
            <v>20.5</v>
          </cell>
          <cell r="CC94">
            <v>30.3</v>
          </cell>
          <cell r="CD94">
            <v>50.8</v>
          </cell>
          <cell r="CF94">
            <v>41.3</v>
          </cell>
          <cell r="CG94">
            <v>1.6</v>
          </cell>
          <cell r="CH94">
            <v>42.9</v>
          </cell>
          <cell r="CJ94">
            <v>46.7</v>
          </cell>
          <cell r="CK94">
            <v>6.8</v>
          </cell>
          <cell r="CL94">
            <v>53.5</v>
          </cell>
          <cell r="CN94" t="str">
            <v>NM</v>
          </cell>
          <cell r="CO94" t="str">
            <v>NM</v>
          </cell>
          <cell r="CP94" t="str">
            <v>NM</v>
          </cell>
          <cell r="CR94">
            <v>16.8</v>
          </cell>
          <cell r="CS94">
            <v>2</v>
          </cell>
          <cell r="CT94">
            <v>18.8</v>
          </cell>
          <cell r="CV94" t="str">
            <v xml:space="preserve"> 4Q</v>
          </cell>
          <cell r="CX94">
            <v>29.4</v>
          </cell>
          <cell r="CY94">
            <v>7.6</v>
          </cell>
          <cell r="CZ94">
            <v>37</v>
          </cell>
          <cell r="DB94">
            <v>17</v>
          </cell>
          <cell r="DC94">
            <v>0.9</v>
          </cell>
          <cell r="DD94">
            <v>17.899999999999999</v>
          </cell>
          <cell r="DF94" t="str">
            <v>NM</v>
          </cell>
          <cell r="DG94" t="str">
            <v>NM</v>
          </cell>
          <cell r="DH94" t="str">
            <v>NM</v>
          </cell>
          <cell r="DJ94">
            <v>100.5</v>
          </cell>
          <cell r="DK94">
            <v>114.69999999999999</v>
          </cell>
          <cell r="DL94">
            <v>215.2</v>
          </cell>
          <cell r="DN94">
            <v>428.7</v>
          </cell>
          <cell r="DO94">
            <v>339.6</v>
          </cell>
          <cell r="DP94">
            <v>768.3</v>
          </cell>
          <cell r="DR94" t="str">
            <v xml:space="preserve"> 4Q</v>
          </cell>
          <cell r="DS94">
            <v>78.3</v>
          </cell>
          <cell r="DT94">
            <v>96.6</v>
          </cell>
          <cell r="DU94">
            <v>174.89999999999998</v>
          </cell>
          <cell r="DW94">
            <v>43.4</v>
          </cell>
          <cell r="DX94">
            <v>46</v>
          </cell>
          <cell r="DY94">
            <v>89.4</v>
          </cell>
          <cell r="EA94">
            <v>4.5999999999999996</v>
          </cell>
          <cell r="EB94">
            <v>44.4</v>
          </cell>
          <cell r="EC94">
            <v>49</v>
          </cell>
          <cell r="EE94">
            <v>3.8</v>
          </cell>
          <cell r="EF94">
            <v>26.2</v>
          </cell>
          <cell r="EG94">
            <v>30</v>
          </cell>
          <cell r="EI94">
            <v>29.8</v>
          </cell>
          <cell r="EJ94">
            <v>2.8</v>
          </cell>
          <cell r="EK94">
            <v>32.6</v>
          </cell>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A96" t="str">
            <v>Year</v>
          </cell>
          <cell r="B96">
            <v>2713.2</v>
          </cell>
          <cell r="C96">
            <v>1019.2</v>
          </cell>
          <cell r="D96">
            <v>3732.3999999999996</v>
          </cell>
          <cell r="F96">
            <v>622.4</v>
          </cell>
          <cell r="G96">
            <v>2.5</v>
          </cell>
          <cell r="H96">
            <v>624.9</v>
          </cell>
          <cell r="J96">
            <v>259.89999999999998</v>
          </cell>
          <cell r="K96">
            <v>253.6</v>
          </cell>
          <cell r="L96">
            <v>513.5</v>
          </cell>
          <cell r="N96" t="str">
            <v>NM</v>
          </cell>
          <cell r="O96" t="str">
            <v>NM</v>
          </cell>
          <cell r="P96" t="str">
            <v>NM</v>
          </cell>
          <cell r="R96">
            <v>201.5</v>
          </cell>
          <cell r="S96">
            <v>37.9</v>
          </cell>
          <cell r="T96">
            <v>239.4</v>
          </cell>
          <cell r="V96">
            <v>795.8</v>
          </cell>
          <cell r="W96">
            <v>117</v>
          </cell>
          <cell r="X96">
            <v>912.80000000000007</v>
          </cell>
          <cell r="Z96">
            <v>422.1</v>
          </cell>
          <cell r="AA96">
            <v>107.5</v>
          </cell>
          <cell r="AB96">
            <v>529.6</v>
          </cell>
          <cell r="AD96" t="str">
            <v>NM</v>
          </cell>
          <cell r="AE96" t="str">
            <v>NM</v>
          </cell>
          <cell r="AF96" t="str">
            <v>NM</v>
          </cell>
          <cell r="AH96" t="str">
            <v>Year</v>
          </cell>
          <cell r="AI96" t="str">
            <v>NM</v>
          </cell>
          <cell r="AJ96" t="str">
            <v>NM</v>
          </cell>
          <cell r="AK96" t="str">
            <v>NM</v>
          </cell>
          <cell r="AM96" t="str">
            <v>NM</v>
          </cell>
          <cell r="AN96" t="str">
            <v>NM</v>
          </cell>
          <cell r="AO96" t="str">
            <v>NM</v>
          </cell>
          <cell r="AQ96">
            <v>167.4</v>
          </cell>
          <cell r="AR96">
            <v>224</v>
          </cell>
          <cell r="AS96">
            <v>391.4</v>
          </cell>
          <cell r="AU96">
            <v>2</v>
          </cell>
          <cell r="AV96">
            <v>0</v>
          </cell>
          <cell r="AW96">
            <v>2</v>
          </cell>
          <cell r="AY96">
            <v>302.20000000000027</v>
          </cell>
          <cell r="AZ96">
            <v>734.10000000000014</v>
          </cell>
          <cell r="BA96">
            <v>1036.3000000000004</v>
          </cell>
          <cell r="BC96">
            <v>5486.5</v>
          </cell>
          <cell r="BD96">
            <v>2495.8000000000002</v>
          </cell>
          <cell r="BE96">
            <v>7982.3</v>
          </cell>
          <cell r="BK96">
            <v>0</v>
          </cell>
          <cell r="BL96">
            <v>0</v>
          </cell>
          <cell r="BM96">
            <v>0</v>
          </cell>
          <cell r="BO96">
            <v>5486.5</v>
          </cell>
          <cell r="BP96">
            <v>2495.8000000000002</v>
          </cell>
          <cell r="BQ96">
            <v>7982.3</v>
          </cell>
          <cell r="BS96" t="str">
            <v>Year</v>
          </cell>
          <cell r="BT96">
            <v>239</v>
          </cell>
          <cell r="BU96">
            <v>553.09999999999991</v>
          </cell>
          <cell r="BV96">
            <v>792.09999999999991</v>
          </cell>
          <cell r="BX96">
            <v>367.4</v>
          </cell>
          <cell r="BY96">
            <v>119.4</v>
          </cell>
          <cell r="BZ96">
            <v>486.8</v>
          </cell>
          <cell r="CB96">
            <v>82.8</v>
          </cell>
          <cell r="CC96">
            <v>120.2</v>
          </cell>
          <cell r="CD96">
            <v>203</v>
          </cell>
          <cell r="CF96">
            <v>160.69999999999999</v>
          </cell>
          <cell r="CG96">
            <v>6.1</v>
          </cell>
          <cell r="CH96">
            <v>166.8</v>
          </cell>
          <cell r="CJ96">
            <v>145.19999999999999</v>
          </cell>
          <cell r="CK96">
            <v>26.3</v>
          </cell>
          <cell r="CL96">
            <v>171.5</v>
          </cell>
          <cell r="CN96" t="str">
            <v>NM</v>
          </cell>
          <cell r="CO96" t="str">
            <v>NM</v>
          </cell>
          <cell r="CP96" t="str">
            <v>NM</v>
          </cell>
          <cell r="CR96">
            <v>67.099999999999994</v>
          </cell>
          <cell r="CS96">
            <v>7.6</v>
          </cell>
          <cell r="CT96">
            <v>74.7</v>
          </cell>
          <cell r="CV96" t="str">
            <v>Year</v>
          </cell>
          <cell r="CX96">
            <v>101.19999999999999</v>
          </cell>
          <cell r="CY96">
            <v>30.1</v>
          </cell>
          <cell r="CZ96">
            <v>131.30000000000001</v>
          </cell>
          <cell r="DB96">
            <v>81.400000000000006</v>
          </cell>
          <cell r="DC96">
            <v>4.8000000000000007</v>
          </cell>
          <cell r="DD96">
            <v>86.199999999999989</v>
          </cell>
          <cell r="DF96" t="str">
            <v>NM</v>
          </cell>
          <cell r="DG96" t="str">
            <v>NM</v>
          </cell>
          <cell r="DH96" t="str">
            <v>NM</v>
          </cell>
          <cell r="DJ96">
            <v>437.40000000000003</v>
          </cell>
          <cell r="DK96">
            <v>446.1</v>
          </cell>
          <cell r="DL96">
            <v>883.5</v>
          </cell>
          <cell r="DN96">
            <v>1682.2</v>
          </cell>
          <cell r="DO96">
            <v>1313.7</v>
          </cell>
          <cell r="DP96">
            <v>2995.8999999999996</v>
          </cell>
          <cell r="DR96" t="str">
            <v>Year</v>
          </cell>
          <cell r="DS96">
            <v>169.89999999999998</v>
          </cell>
          <cell r="DT96">
            <v>361.4</v>
          </cell>
          <cell r="DU96">
            <v>531.29999999999995</v>
          </cell>
          <cell r="DW96">
            <v>159.70000000000002</v>
          </cell>
          <cell r="DX96">
            <v>180.8</v>
          </cell>
          <cell r="DY96">
            <v>340.5</v>
          </cell>
          <cell r="EA96">
            <v>18.200000000000003</v>
          </cell>
          <cell r="EB96">
            <v>174.50000000000003</v>
          </cell>
          <cell r="EC96">
            <v>192.70000000000002</v>
          </cell>
          <cell r="EE96">
            <v>17.599999999999998</v>
          </cell>
          <cell r="EF96">
            <v>120.3</v>
          </cell>
          <cell r="EG96">
            <v>137.9</v>
          </cell>
          <cell r="EI96">
            <v>115.60000000000001</v>
          </cell>
          <cell r="EJ96">
            <v>11.100000000000001</v>
          </cell>
          <cell r="EK96">
            <v>126.69999999999999</v>
          </cell>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A98" t="str">
            <v>2000E/99</v>
          </cell>
          <cell r="AH98" t="str">
            <v>2000E/99</v>
          </cell>
          <cell r="BS98" t="str">
            <v>2000E/99</v>
          </cell>
          <cell r="CV98" t="str">
            <v>2000E/99</v>
          </cell>
          <cell r="DR98" t="str">
            <v>2000E/99</v>
          </cell>
          <cell r="EM98" t="str">
            <v>2000E/99</v>
          </cell>
        </row>
        <row r="99">
          <cell r="A99" t="str">
            <v xml:space="preserve"> 1QA</v>
          </cell>
          <cell r="B99">
            <v>0.49502720960780655</v>
          </cell>
          <cell r="C99">
            <v>0.37723726480036723</v>
          </cell>
          <cell r="D99">
            <v>0.46084176877996841</v>
          </cell>
          <cell r="F99">
            <v>-0.43984757757212845</v>
          </cell>
          <cell r="G99">
            <v>0.25</v>
          </cell>
          <cell r="H99">
            <v>-0.43834872351982612</v>
          </cell>
          <cell r="J99">
            <v>0.35852713178294549</v>
          </cell>
          <cell r="K99">
            <v>-7.906976744186045E-2</v>
          </cell>
          <cell r="L99">
            <v>0.1154177433247201</v>
          </cell>
          <cell r="R99">
            <v>-0.14086956521739136</v>
          </cell>
          <cell r="S99">
            <v>4.7619047619047672E-2</v>
          </cell>
          <cell r="T99">
            <v>-0.11684370257966614</v>
          </cell>
          <cell r="V99">
            <v>0.74736147757255922</v>
          </cell>
          <cell r="W99">
            <v>0.49173553719008267</v>
          </cell>
          <cell r="X99">
            <v>0.71217292377701957</v>
          </cell>
          <cell r="Z99">
            <v>-9.1071428571428581E-2</v>
          </cell>
          <cell r="AA99">
            <v>-0.7382352941176471</v>
          </cell>
          <cell r="AB99">
            <v>-0.24178082191780825</v>
          </cell>
          <cell r="AH99" t="str">
            <v xml:space="preserve"> 1QA</v>
          </cell>
          <cell r="AQ99">
            <v>8.1632653061224358E-2</v>
          </cell>
          <cell r="AR99">
            <v>8.7198515769944418E-2</v>
          </cell>
          <cell r="AS99">
            <v>8.4854994629430802E-2</v>
          </cell>
          <cell r="AY99">
            <v>0.14304635761589513</v>
          </cell>
          <cell r="AZ99">
            <v>-0.15130606209955666</v>
          </cell>
          <cell r="BA99">
            <v>-7.147988505747116E-2</v>
          </cell>
          <cell r="BC99">
            <v>0.25789036544850497</v>
          </cell>
          <cell r="BD99">
            <v>6.3345430550973303E-2</v>
          </cell>
          <cell r="BE99">
            <v>0.19274113357640021</v>
          </cell>
          <cell r="BK99" t="str">
            <v>NA</v>
          </cell>
          <cell r="BL99" t="str">
            <v>NA</v>
          </cell>
          <cell r="BM99" t="str">
            <v>NA</v>
          </cell>
          <cell r="BO99">
            <v>0.25789036544850497</v>
          </cell>
          <cell r="BP99">
            <v>6.3345430550973303E-2</v>
          </cell>
          <cell r="BQ99">
            <v>0.19274113357640021</v>
          </cell>
          <cell r="BS99" t="str">
            <v xml:space="preserve"> 1QA</v>
          </cell>
          <cell r="BT99">
            <v>-2.6515151515151492E-2</v>
          </cell>
          <cell r="BU99">
            <v>1.2112036336108911E-2</v>
          </cell>
          <cell r="BV99">
            <v>1.0816657652785722E-3</v>
          </cell>
          <cell r="BX99">
            <v>-5.0495049504950429E-2</v>
          </cell>
          <cell r="BY99">
            <v>0.22761194029850729</v>
          </cell>
          <cell r="BZ99">
            <v>7.8247261345854024E-3</v>
          </cell>
          <cell r="CB99">
            <v>5.0761421319796884E-2</v>
          </cell>
          <cell r="CC99">
            <v>0</v>
          </cell>
          <cell r="CD99">
            <v>1.9920318725099584E-2</v>
          </cell>
          <cell r="CF99">
            <v>-0.26876513317191275</v>
          </cell>
          <cell r="CG99" t="str">
            <v>NA</v>
          </cell>
          <cell r="CH99">
            <v>-0.23002421307506049</v>
          </cell>
          <cell r="CJ99">
            <v>8.9238845144356871E-2</v>
          </cell>
          <cell r="CK99">
            <v>-3.2786885245901565E-2</v>
          </cell>
          <cell r="CL99">
            <v>7.2398190045248834E-2</v>
          </cell>
          <cell r="CR99">
            <v>0.11464968152866239</v>
          </cell>
          <cell r="CS99" t="str">
            <v>NA</v>
          </cell>
          <cell r="CT99">
            <v>0.22929936305732501</v>
          </cell>
          <cell r="CV99" t="str">
            <v xml:space="preserve"> 1QA</v>
          </cell>
          <cell r="CX99">
            <v>-5.4744525547445244E-2</v>
          </cell>
          <cell r="CY99">
            <v>1.298701298701288E-2</v>
          </cell>
          <cell r="CZ99">
            <v>-3.9886039886040003E-2</v>
          </cell>
          <cell r="DB99">
            <v>0.17391304347826098</v>
          </cell>
          <cell r="DC99">
            <v>0</v>
          </cell>
          <cell r="DD99">
            <v>0.16326530612244916</v>
          </cell>
          <cell r="DJ99">
            <v>9.5238095238095344E-2</v>
          </cell>
          <cell r="DK99">
            <v>8.6058519793459354E-3</v>
          </cell>
          <cell r="DL99">
            <v>4.8847926267280961E-2</v>
          </cell>
          <cell r="DN99">
            <v>-2.4084778420030428E-4</v>
          </cell>
          <cell r="DO99">
            <v>3.7429819089207728E-2</v>
          </cell>
          <cell r="DP99">
            <v>1.6172873063332593E-2</v>
          </cell>
          <cell r="DR99" t="str">
            <v xml:space="preserve"> 1QA</v>
          </cell>
          <cell r="DS99">
            <v>0.12671232876712324</v>
          </cell>
          <cell r="DT99">
            <v>0.11160714285714279</v>
          </cell>
          <cell r="DU99">
            <v>0.11531986531986527</v>
          </cell>
          <cell r="DW99">
            <v>0.15649867374005311</v>
          </cell>
          <cell r="DX99">
            <v>0.13348946135831374</v>
          </cell>
          <cell r="DY99">
            <v>0.14427860696517403</v>
          </cell>
          <cell r="EA99">
            <v>-0.21276595744680848</v>
          </cell>
          <cell r="EB99">
            <v>2.0501138952163878E-2</v>
          </cell>
          <cell r="EC99">
            <v>-2.057613168724326E-3</v>
          </cell>
          <cell r="EE99">
            <v>0.13043478260869579</v>
          </cell>
          <cell r="EF99">
            <v>-0.12103746397694537</v>
          </cell>
          <cell r="EG99">
            <v>-9.1603053435114545E-2</v>
          </cell>
          <cell r="EI99">
            <v>-0.37410071942446055</v>
          </cell>
          <cell r="EJ99">
            <v>-0.18518518518518512</v>
          </cell>
          <cell r="EK99">
            <v>-0.35737704918032798</v>
          </cell>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A100" t="str">
            <v xml:space="preserve"> 2QE</v>
          </cell>
          <cell r="B100">
            <v>0.35</v>
          </cell>
          <cell r="C100">
            <v>0.53</v>
          </cell>
          <cell r="D100">
            <v>0.39965797494073829</v>
          </cell>
          <cell r="F100" t="str">
            <v>NM</v>
          </cell>
          <cell r="G100">
            <v>0</v>
          </cell>
          <cell r="H100">
            <v>-1</v>
          </cell>
          <cell r="J100">
            <v>0.15</v>
          </cell>
          <cell r="K100">
            <v>0.04</v>
          </cell>
          <cell r="L100">
            <v>9.3304347826086875E-2</v>
          </cell>
          <cell r="R100">
            <v>-0.2</v>
          </cell>
          <cell r="S100">
            <v>0.03</v>
          </cell>
          <cell r="T100">
            <v>-0.15903525046382194</v>
          </cell>
          <cell r="V100">
            <v>0.53</v>
          </cell>
          <cell r="W100">
            <v>0.4</v>
          </cell>
          <cell r="X100">
            <v>0.51252789907811724</v>
          </cell>
          <cell r="Z100">
            <v>0.05</v>
          </cell>
          <cell r="AA100">
            <v>0.15</v>
          </cell>
          <cell r="AB100">
            <v>7.4024226110363411E-2</v>
          </cell>
          <cell r="AH100" t="str">
            <v xml:space="preserve"> 2QE</v>
          </cell>
          <cell r="AQ100">
            <v>0.05</v>
          </cell>
          <cell r="AR100">
            <v>0.03</v>
          </cell>
          <cell r="AS100">
            <v>3.84538152610443E-2</v>
          </cell>
          <cell r="AY100">
            <v>0.12</v>
          </cell>
          <cell r="AZ100">
            <v>3.5000000000000003E-2</v>
          </cell>
          <cell r="BA100">
            <v>5.6872964169381257E-2</v>
          </cell>
          <cell r="BC100">
            <v>0.12480675593426671</v>
          </cell>
          <cell r="BD100">
            <v>0.25075738125802305</v>
          </cell>
          <cell r="BE100">
            <v>0.1653168868703554</v>
          </cell>
          <cell r="BK100" t="str">
            <v>NA</v>
          </cell>
          <cell r="BL100" t="str">
            <v>NA</v>
          </cell>
          <cell r="BM100" t="str">
            <v>NA</v>
          </cell>
          <cell r="BO100">
            <v>0.12480675593426671</v>
          </cell>
          <cell r="BP100">
            <v>0.25075738125802305</v>
          </cell>
          <cell r="BQ100">
            <v>0.1653168868703554</v>
          </cell>
          <cell r="BS100" t="str">
            <v xml:space="preserve"> 2QE</v>
          </cell>
          <cell r="BT100">
            <v>0.05</v>
          </cell>
          <cell r="BU100">
            <v>0.06</v>
          </cell>
          <cell r="BV100">
            <v>5.7009778692743263E-2</v>
          </cell>
          <cell r="BX100">
            <v>0.08</v>
          </cell>
          <cell r="BY100">
            <v>0.1</v>
          </cell>
          <cell r="BZ100">
            <v>8.5231316725978612E-2</v>
          </cell>
          <cell r="CB100">
            <v>0.05</v>
          </cell>
          <cell r="CC100">
            <v>0.05</v>
          </cell>
          <cell r="CD100">
            <v>5.0000000000000044E-2</v>
          </cell>
          <cell r="CF100">
            <v>0.05</v>
          </cell>
          <cell r="CG100">
            <v>0.06</v>
          </cell>
          <cell r="CH100">
            <v>5.0642398286937951E-2</v>
          </cell>
          <cell r="CJ100">
            <v>0.02</v>
          </cell>
          <cell r="CK100">
            <v>0</v>
          </cell>
          <cell r="CL100">
            <v>1.5887850467289688E-2</v>
          </cell>
          <cell r="CR100">
            <v>-0.03</v>
          </cell>
          <cell r="CS100">
            <v>0</v>
          </cell>
          <cell r="CT100">
            <v>-2.4585365853658558E-2</v>
          </cell>
          <cell r="CV100" t="str">
            <v xml:space="preserve"> 2QE</v>
          </cell>
          <cell r="CX100">
            <v>0.15</v>
          </cell>
          <cell r="CY100">
            <v>0.05</v>
          </cell>
          <cell r="CZ100">
            <v>0.12556270096463007</v>
          </cell>
          <cell r="DB100">
            <v>0.06</v>
          </cell>
          <cell r="DC100">
            <v>0</v>
          </cell>
          <cell r="DD100">
            <v>5.5522388059701555E-2</v>
          </cell>
          <cell r="DJ100">
            <v>0.06</v>
          </cell>
          <cell r="DK100">
            <v>0.05</v>
          </cell>
          <cell r="DL100">
            <v>5.5300369685767237E-2</v>
          </cell>
          <cell r="DN100">
            <v>6.0041372596738807E-2</v>
          </cell>
          <cell r="DO100">
            <v>5.7030663329161291E-2</v>
          </cell>
          <cell r="DP100">
            <v>5.8724161533196373E-2</v>
          </cell>
          <cell r="DR100" t="str">
            <v xml:space="preserve"> 2QE</v>
          </cell>
          <cell r="DS100">
            <v>0.05</v>
          </cell>
          <cell r="DT100">
            <v>0.06</v>
          </cell>
          <cell r="DU100">
            <v>5.7931354359926024E-2</v>
          </cell>
          <cell r="DW100">
            <v>7.0000000000000007E-2</v>
          </cell>
          <cell r="DX100">
            <v>0.05</v>
          </cell>
          <cell r="DY100">
            <v>5.953389830508482E-2</v>
          </cell>
          <cell r="EA100">
            <v>-0.01</v>
          </cell>
          <cell r="EB100">
            <v>0.03</v>
          </cell>
          <cell r="EC100">
            <v>2.6139630390143553E-2</v>
          </cell>
          <cell r="EE100">
            <v>0.05</v>
          </cell>
          <cell r="EF100">
            <v>0.08</v>
          </cell>
          <cell r="EG100">
            <v>7.6172106824925923E-2</v>
          </cell>
          <cell r="EI100">
            <v>-0.1</v>
          </cell>
          <cell r="EJ100">
            <v>-0.03</v>
          </cell>
          <cell r="EK100">
            <v>-9.3617021276595658E-2</v>
          </cell>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A101" t="str">
            <v xml:space="preserve"> 3QE</v>
          </cell>
          <cell r="B101">
            <v>0.28000000000000003</v>
          </cell>
          <cell r="C101">
            <v>0.65</v>
          </cell>
          <cell r="D101">
            <v>0.37477126846663267</v>
          </cell>
          <cell r="F101" t="str">
            <v>NM</v>
          </cell>
          <cell r="G101">
            <v>0</v>
          </cell>
          <cell r="H101">
            <v>-1</v>
          </cell>
          <cell r="J101">
            <v>7.0000000000000007E-2</v>
          </cell>
          <cell r="K101">
            <v>0.08</v>
          </cell>
          <cell r="L101">
            <v>7.459940652818986E-2</v>
          </cell>
          <cell r="R101">
            <v>-0.2</v>
          </cell>
          <cell r="S101">
            <v>0.02</v>
          </cell>
          <cell r="T101">
            <v>-0.164406196213425</v>
          </cell>
          <cell r="V101">
            <v>0.5</v>
          </cell>
          <cell r="W101">
            <v>0.4</v>
          </cell>
          <cell r="X101">
            <v>0.48754222972972983</v>
          </cell>
          <cell r="Z101">
            <v>0.05</v>
          </cell>
          <cell r="AA101">
            <v>0.15</v>
          </cell>
          <cell r="AB101">
            <v>6.9464285714285756E-2</v>
          </cell>
          <cell r="AH101" t="str">
            <v xml:space="preserve"> 3QE</v>
          </cell>
          <cell r="AQ101">
            <v>0.05</v>
          </cell>
          <cell r="AR101">
            <v>0.03</v>
          </cell>
          <cell r="AS101">
            <v>3.8720573183213869E-2</v>
          </cell>
          <cell r="AY101">
            <v>0.12</v>
          </cell>
          <cell r="AZ101">
            <v>0.03</v>
          </cell>
          <cell r="BA101">
            <v>5.8687500000000004E-2</v>
          </cell>
          <cell r="BC101">
            <v>0.13276295133437999</v>
          </cell>
          <cell r="BD101">
            <v>0.31932254802831173</v>
          </cell>
          <cell r="BE101">
            <v>0.18825947463404846</v>
          </cell>
          <cell r="BK101" t="str">
            <v>NA</v>
          </cell>
          <cell r="BL101" t="str">
            <v>NA</v>
          </cell>
          <cell r="BM101" t="str">
            <v>NA</v>
          </cell>
          <cell r="BO101">
            <v>0.13847152847152855</v>
          </cell>
          <cell r="BP101">
            <v>0.31932254802831173</v>
          </cell>
          <cell r="BQ101">
            <v>0.19226990174453573</v>
          </cell>
          <cell r="BS101" t="str">
            <v xml:space="preserve"> 3QE</v>
          </cell>
          <cell r="BT101">
            <v>0.05</v>
          </cell>
          <cell r="BU101">
            <v>0.06</v>
          </cell>
          <cell r="BV101">
            <v>5.6621047663992563E-2</v>
          </cell>
          <cell r="BX101">
            <v>0.08</v>
          </cell>
          <cell r="BY101">
            <v>0.1</v>
          </cell>
          <cell r="BZ101">
            <v>8.5545927209705441E-2</v>
          </cell>
          <cell r="CB101">
            <v>0.04</v>
          </cell>
          <cell r="CC101">
            <v>0.05</v>
          </cell>
          <cell r="CD101">
            <v>4.5791505791505704E-2</v>
          </cell>
          <cell r="CF101">
            <v>0.05</v>
          </cell>
          <cell r="CG101">
            <v>0.06</v>
          </cell>
          <cell r="CH101">
            <v>5.0417827298050222E-2</v>
          </cell>
          <cell r="CJ101">
            <v>0.02</v>
          </cell>
          <cell r="CK101">
            <v>0</v>
          </cell>
          <cell r="CL101">
            <v>1.6738609112709746E-2</v>
          </cell>
          <cell r="CR101">
            <v>-0.02</v>
          </cell>
          <cell r="CS101">
            <v>0</v>
          </cell>
          <cell r="CT101">
            <v>-1.8071065989847757E-2</v>
          </cell>
          <cell r="CV101" t="str">
            <v xml:space="preserve"> 3QE</v>
          </cell>
          <cell r="CX101">
            <v>0.1</v>
          </cell>
          <cell r="CY101">
            <v>0.05</v>
          </cell>
          <cell r="CZ101">
            <v>8.7188612099644347E-2</v>
          </cell>
          <cell r="DB101">
            <v>7.0000000000000007E-2</v>
          </cell>
          <cell r="DC101">
            <v>0</v>
          </cell>
          <cell r="DD101">
            <v>6.7762557077625685E-2</v>
          </cell>
          <cell r="DJ101">
            <v>0.06</v>
          </cell>
          <cell r="DK101">
            <v>0.05</v>
          </cell>
          <cell r="DL101">
            <v>5.5168156662409595E-2</v>
          </cell>
          <cell r="DN101">
            <v>5.6256434253626697E-2</v>
          </cell>
          <cell r="DO101">
            <v>5.7631027253668865E-2</v>
          </cell>
          <cell r="DP101">
            <v>5.6859319584920742E-2</v>
          </cell>
          <cell r="DR101" t="str">
            <v xml:space="preserve"> 3QE</v>
          </cell>
          <cell r="DS101">
            <v>0.05</v>
          </cell>
          <cell r="DT101">
            <v>0.06</v>
          </cell>
          <cell r="DU101">
            <v>5.6910631741140305E-2</v>
          </cell>
          <cell r="DW101">
            <v>0.13</v>
          </cell>
          <cell r="DX101">
            <v>0.05</v>
          </cell>
          <cell r="DY101">
            <v>8.5229357798164873E-2</v>
          </cell>
          <cell r="EA101">
            <v>-0.01</v>
          </cell>
          <cell r="EB101">
            <v>0.03</v>
          </cell>
          <cell r="EC101">
            <v>2.6379310344827545E-2</v>
          </cell>
          <cell r="EE101">
            <v>0.05</v>
          </cell>
          <cell r="EF101">
            <v>0.08</v>
          </cell>
          <cell r="EG101">
            <v>7.578796561604606E-2</v>
          </cell>
          <cell r="EI101">
            <v>0.05</v>
          </cell>
          <cell r="EJ101">
            <v>-0.03</v>
          </cell>
          <cell r="EK101">
            <v>4.3224755700325579E-2</v>
          </cell>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A102" t="str">
            <v xml:space="preserve"> 4QE</v>
          </cell>
          <cell r="B102">
            <v>0.21697910226289108</v>
          </cell>
          <cell r="C102">
            <v>0.60693289689034469</v>
          </cell>
          <cell r="D102">
            <v>0.32389965894812445</v>
          </cell>
          <cell r="F102" t="str">
            <v>NM</v>
          </cell>
          <cell r="G102">
            <v>0</v>
          </cell>
          <cell r="H102">
            <v>-1</v>
          </cell>
          <cell r="J102">
            <v>4.8450134770889886E-2</v>
          </cell>
          <cell r="K102">
            <v>0.12400646203554122</v>
          </cell>
          <cell r="L102">
            <v>8.2814107274063575E-2</v>
          </cell>
          <cell r="R102">
            <v>-0.26666666666666661</v>
          </cell>
          <cell r="S102">
            <v>2.4857142857142467E-2</v>
          </cell>
          <cell r="T102">
            <v>-0.21689430894308936</v>
          </cell>
          <cell r="V102">
            <v>0.33422823984526029</v>
          </cell>
          <cell r="W102">
            <v>0.40567134831460705</v>
          </cell>
          <cell r="X102">
            <v>0.34287623257395361</v>
          </cell>
          <cell r="Z102">
            <v>0.1976635514018692</v>
          </cell>
          <cell r="AA102">
            <v>2.0374999999999992</v>
          </cell>
          <cell r="AB102">
            <v>0.43699186991869921</v>
          </cell>
          <cell r="AH102" t="str">
            <v xml:space="preserve"> 4QE</v>
          </cell>
          <cell r="AQ102">
            <v>2.149425287356288E-2</v>
          </cell>
          <cell r="AR102">
            <v>-2.3617391304347701E-2</v>
          </cell>
          <cell r="AS102">
            <v>-4.1881188118811918E-3</v>
          </cell>
          <cell r="AY102">
            <v>0.37788505747126333</v>
          </cell>
          <cell r="AZ102">
            <v>0.30283864004317373</v>
          </cell>
          <cell r="BA102">
            <v>0.32681601175174446</v>
          </cell>
          <cell r="BC102">
            <v>0.10852428671730396</v>
          </cell>
          <cell r="BD102">
            <v>0.43752585438335867</v>
          </cell>
          <cell r="BE102">
            <v>0.20738487297405928</v>
          </cell>
          <cell r="BK102" t="str">
            <v>NA</v>
          </cell>
          <cell r="BL102" t="str">
            <v>NA</v>
          </cell>
          <cell r="BM102" t="str">
            <v>NA</v>
          </cell>
          <cell r="BO102">
            <v>0.13533222697389413</v>
          </cell>
          <cell r="BP102">
            <v>0.43752585438335867</v>
          </cell>
          <cell r="BQ102">
            <v>0.22613738447113496</v>
          </cell>
          <cell r="BS102" t="str">
            <v xml:space="preserve"> 4QE</v>
          </cell>
          <cell r="BT102">
            <v>0.12150442477876156</v>
          </cell>
          <cell r="BU102">
            <v>0.10377854671280229</v>
          </cell>
          <cell r="BV102">
            <v>0.10876119402985052</v>
          </cell>
          <cell r="BX102">
            <v>0.21179999999999932</v>
          </cell>
          <cell r="BY102">
            <v>-4.7884615384615303E-2</v>
          </cell>
          <cell r="BZ102">
            <v>0.15004573170731672</v>
          </cell>
          <cell r="CB102">
            <v>1.9512195121950571E-2</v>
          </cell>
          <cell r="CC102">
            <v>0.14000000000000012</v>
          </cell>
          <cell r="CD102">
            <v>9.1377952755905545E-2</v>
          </cell>
          <cell r="CF102">
            <v>0.36876513317191284</v>
          </cell>
          <cell r="CG102">
            <v>-0.94000000000000039</v>
          </cell>
          <cell r="CH102">
            <v>0.3199533799533798</v>
          </cell>
          <cell r="CJ102">
            <v>-3.648822269807328E-2</v>
          </cell>
          <cell r="CK102">
            <v>2.9411764705882248E-2</v>
          </cell>
          <cell r="CL102">
            <v>-2.8112149532710684E-2</v>
          </cell>
          <cell r="CR102">
            <v>-0.15580357142857137</v>
          </cell>
          <cell r="CS102">
            <v>-0.90000000000000013</v>
          </cell>
          <cell r="CT102">
            <v>-0.23497340425531921</v>
          </cell>
          <cell r="CV102" t="str">
            <v xml:space="preserve"> 4QE</v>
          </cell>
          <cell r="CX102">
            <v>0.20425170068027176</v>
          </cell>
          <cell r="CY102">
            <v>8.7500000000000355E-2</v>
          </cell>
          <cell r="CZ102">
            <v>0.18027027027026987</v>
          </cell>
          <cell r="DB102">
            <v>-7.57647058823534E-2</v>
          </cell>
          <cell r="DC102">
            <v>0</v>
          </cell>
          <cell r="DD102">
            <v>-7.1955307262570045E-2</v>
          </cell>
          <cell r="DJ102">
            <v>2.4656716417910562E-2</v>
          </cell>
          <cell r="DK102">
            <v>9.1935483870967838E-2</v>
          </cell>
          <cell r="DL102">
            <v>6.0515799256505742E-2</v>
          </cell>
          <cell r="DN102">
            <v>0.1085805924889196</v>
          </cell>
          <cell r="DO102">
            <v>7.6118963486454305E-2</v>
          </cell>
          <cell r="DP102">
            <v>9.4232070805674528E-2</v>
          </cell>
          <cell r="DR102" t="str">
            <v xml:space="preserve"> 4QE</v>
          </cell>
          <cell r="DS102">
            <v>2.1392081736908874E-2</v>
          </cell>
          <cell r="DT102">
            <v>1.2132505175983743E-2</v>
          </cell>
          <cell r="DU102">
            <v>1.6277873070326132E-2</v>
          </cell>
          <cell r="DW102">
            <v>2.2004608294931227E-2</v>
          </cell>
          <cell r="DX102">
            <v>-2.7500000000000302E-2</v>
          </cell>
          <cell r="DY102">
            <v>-3.4675615212528266E-3</v>
          </cell>
          <cell r="EA102">
            <v>0.19717391304347931</v>
          </cell>
          <cell r="EB102">
            <v>4.4397700331911372E-2</v>
          </cell>
          <cell r="EC102">
            <v>5.8739957035446322E-2</v>
          </cell>
          <cell r="EE102">
            <v>-4.7368421052632392E-2</v>
          </cell>
          <cell r="EF102">
            <v>0.34625954198473297</v>
          </cell>
          <cell r="EG102">
            <v>0.2964</v>
          </cell>
          <cell r="EI102">
            <v>-0.17969798657718072</v>
          </cell>
          <cell r="EJ102">
            <v>7.1428571428633347E-4</v>
          </cell>
          <cell r="EK102">
            <v>-0.16420245398772959</v>
          </cell>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3">
          <cell r="CS103">
            <v>0</v>
          </cell>
        </row>
        <row r="104">
          <cell r="A104" t="str">
            <v>Year</v>
          </cell>
          <cell r="B104">
            <v>0.32</v>
          </cell>
          <cell r="C104">
            <v>0.55000000000000004</v>
          </cell>
          <cell r="D104">
            <v>0.38280570142535653</v>
          </cell>
          <cell r="F104" t="str">
            <v>NM</v>
          </cell>
          <cell r="G104">
            <v>0</v>
          </cell>
          <cell r="H104">
            <v>-0.83453352536405823</v>
          </cell>
          <cell r="J104">
            <v>0.14000000000000001</v>
          </cell>
          <cell r="K104">
            <v>0.04</v>
          </cell>
          <cell r="L104">
            <v>9.0613437195715685E-2</v>
          </cell>
          <cell r="R104">
            <v>-0.2</v>
          </cell>
          <cell r="S104">
            <v>0.03</v>
          </cell>
          <cell r="T104">
            <v>-0.16358813700918962</v>
          </cell>
          <cell r="V104">
            <v>0.5</v>
          </cell>
          <cell r="W104">
            <v>0.42070000000000002</v>
          </cell>
          <cell r="X104">
            <v>0.48983556091148084</v>
          </cell>
          <cell r="Z104">
            <v>0.05</v>
          </cell>
          <cell r="AA104">
            <v>0.15</v>
          </cell>
          <cell r="AB104">
            <v>7.0298338368580016E-2</v>
          </cell>
          <cell r="AH104" t="str">
            <v>Year</v>
          </cell>
          <cell r="AQ104">
            <v>0.05</v>
          </cell>
          <cell r="AR104">
            <v>0.03</v>
          </cell>
          <cell r="AS104">
            <v>3.8553909044455992E-2</v>
          </cell>
          <cell r="AY104">
            <v>0.2</v>
          </cell>
          <cell r="AZ104">
            <v>0.05</v>
          </cell>
          <cell r="BA104">
            <v>9.3742159606291731E-2</v>
          </cell>
          <cell r="BC104">
            <v>0.15139433154105553</v>
          </cell>
          <cell r="BD104">
            <v>0.2719019552848787</v>
          </cell>
          <cell r="BE104">
            <v>0.18907306164889826</v>
          </cell>
          <cell r="BK104" t="str">
            <v>NA</v>
          </cell>
          <cell r="BL104" t="str">
            <v>NA</v>
          </cell>
          <cell r="BM104" t="str">
            <v>NA</v>
          </cell>
          <cell r="BO104">
            <v>0.1605076095871687</v>
          </cell>
          <cell r="BP104">
            <v>0.2719019552848787</v>
          </cell>
          <cell r="BQ104">
            <v>0.19533692043646589</v>
          </cell>
          <cell r="BS104" t="str">
            <v>Year</v>
          </cell>
          <cell r="BT104">
            <v>0.05</v>
          </cell>
          <cell r="BU104">
            <v>0.06</v>
          </cell>
          <cell r="BV104">
            <v>5.6982704204014745E-2</v>
          </cell>
          <cell r="BX104">
            <v>0.08</v>
          </cell>
          <cell r="BY104">
            <v>0.09</v>
          </cell>
          <cell r="BZ104">
            <v>8.2452752670501228E-2</v>
          </cell>
          <cell r="CB104">
            <v>0.04</v>
          </cell>
          <cell r="CC104">
            <v>0.06</v>
          </cell>
          <cell r="CD104">
            <v>5.1842364532019625E-2</v>
          </cell>
          <cell r="CF104">
            <v>0.05</v>
          </cell>
          <cell r="CG104">
            <v>0.06</v>
          </cell>
          <cell r="CH104">
            <v>5.0365707434052664E-2</v>
          </cell>
          <cell r="CJ104">
            <v>0.02</v>
          </cell>
          <cell r="CK104">
            <v>0</v>
          </cell>
          <cell r="CL104">
            <v>1.6932944606413924E-2</v>
          </cell>
          <cell r="CR104">
            <v>-2.5000000000000001E-2</v>
          </cell>
          <cell r="CS104">
            <v>0</v>
          </cell>
          <cell r="CT104">
            <v>-2.2456492637215608E-2</v>
          </cell>
          <cell r="CV104" t="str">
            <v>Year</v>
          </cell>
          <cell r="CX104">
            <v>0.1</v>
          </cell>
          <cell r="CY104">
            <v>0.05</v>
          </cell>
          <cell r="CZ104">
            <v>8.8537699923838531E-2</v>
          </cell>
          <cell r="DB104">
            <v>0.06</v>
          </cell>
          <cell r="DC104">
            <v>0</v>
          </cell>
          <cell r="DD104">
            <v>5.6658932714617416E-2</v>
          </cell>
          <cell r="DJ104">
            <v>0.06</v>
          </cell>
          <cell r="DK104">
            <v>0.05</v>
          </cell>
          <cell r="DL104">
            <v>5.495076400679122E-2</v>
          </cell>
          <cell r="DN104">
            <v>5.6570859588633837E-2</v>
          </cell>
          <cell r="DO104">
            <v>5.7334246783892873E-2</v>
          </cell>
          <cell r="DP104">
            <v>5.6905604325912185E-2</v>
          </cell>
          <cell r="DR104" t="str">
            <v>Year</v>
          </cell>
          <cell r="DS104">
            <v>0.05</v>
          </cell>
          <cell r="DT104">
            <v>0.06</v>
          </cell>
          <cell r="DU104">
            <v>5.6802183323922728E-2</v>
          </cell>
          <cell r="DW104">
            <v>0.09</v>
          </cell>
          <cell r="DX104">
            <v>0.05</v>
          </cell>
          <cell r="DY104">
            <v>1.5743524229074879E-2</v>
          </cell>
          <cell r="EA104">
            <v>-0.01</v>
          </cell>
          <cell r="EB104">
            <v>3.127368421052612E-2</v>
          </cell>
          <cell r="EC104">
            <v>2.737549504274428E-2</v>
          </cell>
          <cell r="EE104">
            <v>0.05</v>
          </cell>
          <cell r="EF104">
            <v>0.08</v>
          </cell>
          <cell r="EG104">
            <v>7.617113850616386E-2</v>
          </cell>
          <cell r="EI104">
            <v>-0.15</v>
          </cell>
          <cell r="EJ104">
            <v>-0.06</v>
          </cell>
          <cell r="EK104">
            <v>-0.14211523283346483</v>
          </cell>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A106" t="str">
            <v>2000E</v>
          </cell>
          <cell r="AH106" t="str">
            <v>2000E</v>
          </cell>
          <cell r="BS106" t="str">
            <v>2000E</v>
          </cell>
          <cell r="CV106" t="str">
            <v>2000E</v>
          </cell>
          <cell r="DR106" t="str">
            <v>2000E</v>
          </cell>
          <cell r="EM106" t="str">
            <v>2000E</v>
          </cell>
        </row>
        <row r="107">
          <cell r="A107" t="str">
            <v xml:space="preserve"> 1QA</v>
          </cell>
          <cell r="B107">
            <v>796.7</v>
          </cell>
          <cell r="C107">
            <v>300.10000000000002</v>
          </cell>
          <cell r="D107">
            <v>1096.8000000000002</v>
          </cell>
          <cell r="F107">
            <v>102.9</v>
          </cell>
          <cell r="G107">
            <v>0.5</v>
          </cell>
          <cell r="H107">
            <v>103.4</v>
          </cell>
          <cell r="J107">
            <v>70.099999999999994</v>
          </cell>
          <cell r="K107">
            <v>59.4</v>
          </cell>
          <cell r="L107">
            <v>129.5</v>
          </cell>
          <cell r="R107">
            <v>49.4</v>
          </cell>
          <cell r="S107">
            <v>8.8000000000000007</v>
          </cell>
          <cell r="T107">
            <v>58.2</v>
          </cell>
          <cell r="V107">
            <v>264.89999999999998</v>
          </cell>
          <cell r="W107">
            <v>36.1</v>
          </cell>
          <cell r="X107">
            <v>301</v>
          </cell>
          <cell r="Z107">
            <v>101.8</v>
          </cell>
          <cell r="AA107">
            <v>8.9</v>
          </cell>
          <cell r="AB107">
            <v>110.7</v>
          </cell>
          <cell r="AH107" t="str">
            <v xml:space="preserve"> 1QA</v>
          </cell>
          <cell r="AQ107">
            <v>42.4</v>
          </cell>
          <cell r="AR107">
            <v>58.6</v>
          </cell>
          <cell r="AS107">
            <v>101</v>
          </cell>
          <cell r="AY107">
            <v>86.299999999999955</v>
          </cell>
          <cell r="AZ107">
            <v>172.20000000000005</v>
          </cell>
          <cell r="BA107">
            <v>258.5</v>
          </cell>
          <cell r="BC107">
            <v>1514.5</v>
          </cell>
          <cell r="BD107">
            <v>644.6</v>
          </cell>
          <cell r="BE107">
            <v>2159.1</v>
          </cell>
          <cell r="BK107">
            <v>0</v>
          </cell>
          <cell r="BL107">
            <v>0</v>
          </cell>
          <cell r="BM107">
            <v>0</v>
          </cell>
          <cell r="BO107">
            <v>1514.5</v>
          </cell>
          <cell r="BP107">
            <v>644.6</v>
          </cell>
          <cell r="BQ107">
            <v>2159.1</v>
          </cell>
          <cell r="BS107" t="str">
            <v xml:space="preserve"> 1QA</v>
          </cell>
          <cell r="BT107">
            <v>51.4</v>
          </cell>
          <cell r="BU107">
            <v>133.69999999999999</v>
          </cell>
          <cell r="BV107">
            <v>185.1</v>
          </cell>
          <cell r="BX107">
            <v>95.9</v>
          </cell>
          <cell r="BY107">
            <v>32.9</v>
          </cell>
          <cell r="BZ107">
            <v>128.80000000000001</v>
          </cell>
          <cell r="CB107">
            <v>20.7</v>
          </cell>
          <cell r="CC107">
            <v>30.5</v>
          </cell>
          <cell r="CD107">
            <v>51.2</v>
          </cell>
          <cell r="CF107">
            <v>30.2</v>
          </cell>
          <cell r="CG107">
            <v>1.6</v>
          </cell>
          <cell r="CH107">
            <v>31.8</v>
          </cell>
          <cell r="CJ107">
            <v>41.5</v>
          </cell>
          <cell r="CK107">
            <v>5.9</v>
          </cell>
          <cell r="CL107">
            <v>47.4</v>
          </cell>
          <cell r="CR107">
            <v>17.5</v>
          </cell>
          <cell r="CS107">
            <v>1.8</v>
          </cell>
          <cell r="CT107">
            <v>19.3</v>
          </cell>
          <cell r="CV107" t="str">
            <v xml:space="preserve"> 1QA</v>
          </cell>
          <cell r="CX107">
            <v>25.9</v>
          </cell>
          <cell r="CY107">
            <v>7.8</v>
          </cell>
          <cell r="CZ107">
            <v>33.699999999999996</v>
          </cell>
          <cell r="DB107">
            <v>21.6</v>
          </cell>
          <cell r="DC107">
            <v>1.2</v>
          </cell>
          <cell r="DD107">
            <v>22.8</v>
          </cell>
          <cell r="DJ107">
            <v>110.40000000000003</v>
          </cell>
          <cell r="DK107">
            <v>117.20000000000002</v>
          </cell>
          <cell r="DL107">
            <v>227.60000000000005</v>
          </cell>
          <cell r="DN107">
            <v>415.1</v>
          </cell>
          <cell r="DO107">
            <v>332.6</v>
          </cell>
          <cell r="DP107">
            <v>747.7</v>
          </cell>
          <cell r="DR107" t="str">
            <v xml:space="preserve"> 1QA</v>
          </cell>
          <cell r="DS107">
            <v>32.9</v>
          </cell>
          <cell r="DT107">
            <v>99.6</v>
          </cell>
          <cell r="DU107">
            <v>132.5</v>
          </cell>
          <cell r="DW107">
            <v>43.6</v>
          </cell>
          <cell r="DX107">
            <v>48.4</v>
          </cell>
          <cell r="DY107">
            <v>92</v>
          </cell>
          <cell r="EA107">
            <v>3.7</v>
          </cell>
          <cell r="EB107">
            <v>44.8</v>
          </cell>
          <cell r="EC107">
            <v>48.5</v>
          </cell>
          <cell r="EE107">
            <v>5.2</v>
          </cell>
          <cell r="EF107">
            <v>30.5</v>
          </cell>
          <cell r="EG107">
            <v>35.700000000000003</v>
          </cell>
          <cell r="EI107">
            <v>17.399999999999999</v>
          </cell>
          <cell r="EJ107">
            <v>2.2000000000000002</v>
          </cell>
          <cell r="EK107">
            <v>19.599999999999998</v>
          </cell>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A108" t="str">
            <v xml:space="preserve"> 2QE</v>
          </cell>
          <cell r="B108">
            <v>866.02500000000009</v>
          </cell>
          <cell r="C108">
            <v>373.93200000000002</v>
          </cell>
          <cell r="D108">
            <v>1239.9570000000001</v>
          </cell>
          <cell r="F108">
            <v>0</v>
          </cell>
          <cell r="G108">
            <v>0</v>
          </cell>
          <cell r="H108">
            <v>0</v>
          </cell>
          <cell r="J108">
            <v>70.49499999999999</v>
          </cell>
          <cell r="K108">
            <v>67.808000000000007</v>
          </cell>
          <cell r="L108">
            <v>138.303</v>
          </cell>
          <cell r="R108">
            <v>35.44</v>
          </cell>
          <cell r="S108">
            <v>9.8879999999999999</v>
          </cell>
          <cell r="T108">
            <v>45.327999999999996</v>
          </cell>
          <cell r="V108">
            <v>272.952</v>
          </cell>
          <cell r="W108">
            <v>38.779999999999994</v>
          </cell>
          <cell r="X108">
            <v>311.73199999999997</v>
          </cell>
          <cell r="Z108">
            <v>118.54500000000002</v>
          </cell>
          <cell r="AA108">
            <v>41.055</v>
          </cell>
          <cell r="AB108">
            <v>159.60000000000002</v>
          </cell>
          <cell r="AH108" t="str">
            <v xml:space="preserve"> 2QE</v>
          </cell>
          <cell r="AQ108">
            <v>44.205000000000005</v>
          </cell>
          <cell r="AR108">
            <v>59.225000000000001</v>
          </cell>
          <cell r="AS108">
            <v>103.43</v>
          </cell>
          <cell r="AY108">
            <v>70.784000000000319</v>
          </cell>
          <cell r="AZ108">
            <v>188.78399999999999</v>
          </cell>
          <cell r="BA108">
            <v>259.56800000000032</v>
          </cell>
          <cell r="BC108">
            <v>1478.4460000000004</v>
          </cell>
          <cell r="BD108">
            <v>779.47199999999998</v>
          </cell>
          <cell r="BE108">
            <v>2257.9180000000006</v>
          </cell>
          <cell r="BK108">
            <v>0</v>
          </cell>
          <cell r="BL108">
            <v>0</v>
          </cell>
          <cell r="BM108">
            <v>0</v>
          </cell>
          <cell r="BO108">
            <v>1478.4460000000004</v>
          </cell>
          <cell r="BP108">
            <v>779.47199999999998</v>
          </cell>
          <cell r="BQ108">
            <v>2257.9180000000006</v>
          </cell>
          <cell r="BS108" t="str">
            <v xml:space="preserve"> 2QE</v>
          </cell>
          <cell r="BT108">
            <v>61.005000000000003</v>
          </cell>
          <cell r="BU108">
            <v>144.37199999999999</v>
          </cell>
          <cell r="BV108">
            <v>205.37699999999998</v>
          </cell>
          <cell r="BX108">
            <v>89.64</v>
          </cell>
          <cell r="BY108">
            <v>32.340000000000003</v>
          </cell>
          <cell r="BZ108">
            <v>121.98</v>
          </cell>
          <cell r="CB108">
            <v>21.840000000000003</v>
          </cell>
          <cell r="CC108">
            <v>30.87</v>
          </cell>
          <cell r="CD108">
            <v>52.710000000000008</v>
          </cell>
          <cell r="CF108">
            <v>45.885000000000005</v>
          </cell>
          <cell r="CG108">
            <v>3.18</v>
          </cell>
          <cell r="CH108">
            <v>49.065000000000005</v>
          </cell>
          <cell r="CJ108">
            <v>26.01</v>
          </cell>
          <cell r="CK108">
            <v>6.6</v>
          </cell>
          <cell r="CL108">
            <v>32.61</v>
          </cell>
          <cell r="CR108">
            <v>16.295999999999999</v>
          </cell>
          <cell r="CS108">
            <v>3.7</v>
          </cell>
          <cell r="CT108">
            <v>19.995999999999999</v>
          </cell>
          <cell r="CV108" t="str">
            <v xml:space="preserve"> 2QE</v>
          </cell>
          <cell r="CX108">
            <v>27.024999999999999</v>
          </cell>
          <cell r="CY108">
            <v>7.9799999999999995</v>
          </cell>
          <cell r="CZ108">
            <v>35.004999999999995</v>
          </cell>
          <cell r="DB108">
            <v>26.288000000000004</v>
          </cell>
          <cell r="DC108">
            <v>2</v>
          </cell>
          <cell r="DD108">
            <v>28.288000000000004</v>
          </cell>
          <cell r="DJ108">
            <v>121.58199999999997</v>
          </cell>
          <cell r="DK108">
            <v>106.78500000000003</v>
          </cell>
          <cell r="DL108">
            <v>228.36699999999999</v>
          </cell>
          <cell r="DN108">
            <v>435.57099999999991</v>
          </cell>
          <cell r="DO108">
            <v>337.827</v>
          </cell>
          <cell r="DP108">
            <v>773.39799999999991</v>
          </cell>
          <cell r="DR108" t="str">
            <v xml:space="preserve"> 2QE</v>
          </cell>
          <cell r="DS108">
            <v>23.415000000000003</v>
          </cell>
          <cell r="DT108">
            <v>90.63000000000001</v>
          </cell>
          <cell r="DU108">
            <v>114.04500000000002</v>
          </cell>
          <cell r="DW108">
            <v>48.150000000000006</v>
          </cell>
          <cell r="DX108">
            <v>51.87</v>
          </cell>
          <cell r="DY108">
            <v>100.02000000000001</v>
          </cell>
          <cell r="EA108">
            <v>4.6530000000000005</v>
          </cell>
          <cell r="EB108">
            <v>45.32</v>
          </cell>
          <cell r="EC108">
            <v>49.972999999999999</v>
          </cell>
          <cell r="EE108">
            <v>4.5149999999999997</v>
          </cell>
          <cell r="EF108">
            <v>31.751999999999999</v>
          </cell>
          <cell r="EG108">
            <v>36.266999999999996</v>
          </cell>
          <cell r="EI108">
            <v>26.91</v>
          </cell>
          <cell r="EJ108">
            <v>2.91</v>
          </cell>
          <cell r="EK108">
            <v>29.82</v>
          </cell>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A109" t="str">
            <v xml:space="preserve"> 3QE</v>
          </cell>
          <cell r="B109">
            <v>934.52800000000002</v>
          </cell>
          <cell r="C109">
            <v>414.81</v>
          </cell>
          <cell r="D109">
            <v>1349.338</v>
          </cell>
          <cell r="F109">
            <v>0</v>
          </cell>
          <cell r="G109">
            <v>0</v>
          </cell>
          <cell r="H109">
            <v>0</v>
          </cell>
          <cell r="J109">
            <v>77.896000000000001</v>
          </cell>
          <cell r="K109">
            <v>66.960000000000008</v>
          </cell>
          <cell r="L109">
            <v>144.85599999999999</v>
          </cell>
          <cell r="R109">
            <v>38.960000000000008</v>
          </cell>
          <cell r="S109">
            <v>9.588000000000001</v>
          </cell>
          <cell r="T109">
            <v>48.548000000000009</v>
          </cell>
          <cell r="V109">
            <v>310.95000000000005</v>
          </cell>
          <cell r="W109">
            <v>41.3</v>
          </cell>
          <cell r="X109">
            <v>352.25000000000006</v>
          </cell>
          <cell r="Z109">
            <v>94.710000000000008</v>
          </cell>
          <cell r="AA109">
            <v>25.07</v>
          </cell>
          <cell r="AB109">
            <v>119.78</v>
          </cell>
          <cell r="AH109" t="str">
            <v xml:space="preserve"> 3QE</v>
          </cell>
          <cell r="AQ109">
            <v>44.730000000000004</v>
          </cell>
          <cell r="AR109">
            <v>56.753</v>
          </cell>
          <cell r="AS109">
            <v>101.483</v>
          </cell>
          <cell r="AY109">
            <v>85.680000000000135</v>
          </cell>
          <cell r="AZ109">
            <v>168.40500000000003</v>
          </cell>
          <cell r="BA109">
            <v>254.08500000000015</v>
          </cell>
          <cell r="BC109">
            <v>1587.4540000000002</v>
          </cell>
          <cell r="BD109">
            <v>782.88600000000019</v>
          </cell>
          <cell r="BE109">
            <v>2370.34</v>
          </cell>
          <cell r="BK109">
            <v>8</v>
          </cell>
          <cell r="BL109">
            <v>0</v>
          </cell>
          <cell r="BM109">
            <v>8</v>
          </cell>
          <cell r="BO109">
            <v>1595.4540000000002</v>
          </cell>
          <cell r="BP109">
            <v>782.88600000000019</v>
          </cell>
          <cell r="BQ109">
            <v>2378.34</v>
          </cell>
          <cell r="BS109" t="str">
            <v xml:space="preserve"> 3QE</v>
          </cell>
          <cell r="BT109">
            <v>75.179999999999993</v>
          </cell>
          <cell r="BU109">
            <v>148.71800000000002</v>
          </cell>
          <cell r="BV109">
            <v>223.89800000000002</v>
          </cell>
          <cell r="BX109">
            <v>90.072000000000017</v>
          </cell>
          <cell r="BY109">
            <v>35.200000000000003</v>
          </cell>
          <cell r="BZ109">
            <v>125.27200000000002</v>
          </cell>
          <cell r="CB109">
            <v>22.672000000000001</v>
          </cell>
          <cell r="CC109">
            <v>31.5</v>
          </cell>
          <cell r="CD109">
            <v>54.171999999999997</v>
          </cell>
          <cell r="CF109">
            <v>36.119999999999997</v>
          </cell>
          <cell r="CG109">
            <v>1.59</v>
          </cell>
          <cell r="CH109">
            <v>37.71</v>
          </cell>
          <cell r="CJ109">
            <v>35.597999999999999</v>
          </cell>
          <cell r="CK109">
            <v>6.8</v>
          </cell>
          <cell r="CL109">
            <v>42.397999999999996</v>
          </cell>
          <cell r="CR109">
            <v>17.443999999999999</v>
          </cell>
          <cell r="CS109">
            <v>1.9</v>
          </cell>
          <cell r="CT109">
            <v>19.343999999999998</v>
          </cell>
          <cell r="CV109" t="str">
            <v xml:space="preserve"> 3QE</v>
          </cell>
          <cell r="CX109">
            <v>22.990000000000002</v>
          </cell>
          <cell r="CY109">
            <v>7.5600000000000005</v>
          </cell>
          <cell r="CZ109">
            <v>30.550000000000004</v>
          </cell>
          <cell r="DB109">
            <v>22.684000000000001</v>
          </cell>
          <cell r="DC109">
            <v>0.7</v>
          </cell>
          <cell r="DD109">
            <v>23.384</v>
          </cell>
          <cell r="DJ109">
            <v>128.68400000000005</v>
          </cell>
          <cell r="DK109">
            <v>119.17500000000001</v>
          </cell>
          <cell r="DL109">
            <v>247.85900000000007</v>
          </cell>
          <cell r="DN109">
            <v>451.44400000000007</v>
          </cell>
          <cell r="DO109">
            <v>353.14300000000003</v>
          </cell>
          <cell r="DP109">
            <v>804.5870000000001</v>
          </cell>
          <cell r="DR109" t="str">
            <v xml:space="preserve"> 3QE</v>
          </cell>
          <cell r="DS109">
            <v>42.105000000000004</v>
          </cell>
          <cell r="DT109">
            <v>95.082000000000008</v>
          </cell>
          <cell r="DU109">
            <v>137.18700000000001</v>
          </cell>
          <cell r="DW109">
            <v>37.967999999999996</v>
          </cell>
          <cell r="DX109">
            <v>44.835000000000008</v>
          </cell>
          <cell r="DY109">
            <v>82.802999999999997</v>
          </cell>
          <cell r="EA109">
            <v>4.1580000000000004</v>
          </cell>
          <cell r="EB109">
            <v>43.466000000000001</v>
          </cell>
          <cell r="EC109">
            <v>47.624000000000002</v>
          </cell>
          <cell r="EE109">
            <v>5.1450000000000005</v>
          </cell>
          <cell r="EF109">
            <v>32.400000000000006</v>
          </cell>
          <cell r="EG109">
            <v>37.545000000000009</v>
          </cell>
          <cell r="EI109">
            <v>29.505000000000003</v>
          </cell>
          <cell r="EJ109">
            <v>2.5219999999999998</v>
          </cell>
          <cell r="EK109">
            <v>32.027000000000001</v>
          </cell>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A110" t="str">
            <v xml:space="preserve"> 4QE</v>
          </cell>
          <cell r="B110">
            <v>984.17100000000005</v>
          </cell>
          <cell r="C110">
            <v>490.91800000000029</v>
          </cell>
          <cell r="D110">
            <v>1475.0890000000004</v>
          </cell>
          <cell r="F110">
            <v>0</v>
          </cell>
          <cell r="G110">
            <v>0</v>
          </cell>
          <cell r="H110">
            <v>0</v>
          </cell>
          <cell r="J110">
            <v>77.79500000000003</v>
          </cell>
          <cell r="K110">
            <v>69.575999999999993</v>
          </cell>
          <cell r="L110">
            <v>147.37100000000004</v>
          </cell>
          <cell r="R110">
            <v>37.400000000000006</v>
          </cell>
          <cell r="S110">
            <v>10.760999999999996</v>
          </cell>
          <cell r="T110">
            <v>48.161000000000001</v>
          </cell>
          <cell r="V110">
            <v>344.8979999999998</v>
          </cell>
          <cell r="W110">
            <v>50.041900000000012</v>
          </cell>
          <cell r="X110">
            <v>394.9398999999998</v>
          </cell>
          <cell r="Z110">
            <v>128.15</v>
          </cell>
          <cell r="AA110">
            <v>48.599999999999987</v>
          </cell>
          <cell r="AB110">
            <v>176.75</v>
          </cell>
          <cell r="AH110" t="str">
            <v xml:space="preserve"> 4QE</v>
          </cell>
          <cell r="AQ110">
            <v>44.434999999999988</v>
          </cell>
          <cell r="AR110">
            <v>56.14200000000001</v>
          </cell>
          <cell r="AS110">
            <v>100.577</v>
          </cell>
          <cell r="AY110">
            <v>119.87599999999991</v>
          </cell>
          <cell r="AZ110">
            <v>241.41600000000011</v>
          </cell>
          <cell r="BA110">
            <v>361.29200000000003</v>
          </cell>
          <cell r="BC110">
            <v>1736.7250000000001</v>
          </cell>
          <cell r="BD110">
            <v>967.45490000000041</v>
          </cell>
          <cell r="BE110">
            <v>2704.1799000000005</v>
          </cell>
          <cell r="BK110">
            <v>42</v>
          </cell>
          <cell r="BL110">
            <v>0</v>
          </cell>
          <cell r="BM110">
            <v>42</v>
          </cell>
          <cell r="BO110">
            <v>1778.7250000000001</v>
          </cell>
          <cell r="BP110">
            <v>967.45490000000041</v>
          </cell>
          <cell r="BQ110">
            <v>2746.1799000000005</v>
          </cell>
          <cell r="BS110" t="str">
            <v xml:space="preserve"> 4QE</v>
          </cell>
          <cell r="BT110">
            <v>63.365000000000023</v>
          </cell>
          <cell r="BU110">
            <v>159.49599999999992</v>
          </cell>
          <cell r="BV110">
            <v>222.86099999999993</v>
          </cell>
          <cell r="BX110">
            <v>121.17999999999994</v>
          </cell>
          <cell r="BY110">
            <v>29.706000000000003</v>
          </cell>
          <cell r="BZ110">
            <v>150.88599999999994</v>
          </cell>
          <cell r="CB110">
            <v>20.899999999999988</v>
          </cell>
          <cell r="CC110">
            <v>34.542000000000002</v>
          </cell>
          <cell r="CD110">
            <v>55.441999999999993</v>
          </cell>
          <cell r="CF110">
            <v>56.529999999999994</v>
          </cell>
          <cell r="CG110">
            <v>9.5999999999999419E-2</v>
          </cell>
          <cell r="CH110">
            <v>56.625999999999991</v>
          </cell>
          <cell r="CJ110">
            <v>44.995999999999981</v>
          </cell>
          <cell r="CK110">
            <v>6.9999999999999991</v>
          </cell>
          <cell r="CL110">
            <v>51.995999999999981</v>
          </cell>
          <cell r="CR110">
            <v>14.182500000000001</v>
          </cell>
          <cell r="CS110">
            <v>0.19999999999999973</v>
          </cell>
          <cell r="CT110">
            <v>14.3825</v>
          </cell>
          <cell r="CV110" t="str">
            <v xml:space="preserve"> 4QE</v>
          </cell>
          <cell r="CX110">
            <v>35.404999999999987</v>
          </cell>
          <cell r="CY110">
            <v>8.2650000000000023</v>
          </cell>
          <cell r="CZ110">
            <v>43.669999999999987</v>
          </cell>
          <cell r="DB110">
            <v>15.711999999999993</v>
          </cell>
          <cell r="DC110">
            <v>0.90000000000000058</v>
          </cell>
          <cell r="DD110">
            <v>16.611999999999995</v>
          </cell>
          <cell r="DJ110">
            <v>102.97800000000001</v>
          </cell>
          <cell r="DK110">
            <v>125.245</v>
          </cell>
          <cell r="DL110">
            <v>228.22300000000001</v>
          </cell>
          <cell r="DN110">
            <v>475.24849999999986</v>
          </cell>
          <cell r="DO110">
            <v>365.44999999999993</v>
          </cell>
          <cell r="DP110">
            <v>840.69849999999974</v>
          </cell>
          <cell r="DR110" t="str">
            <v xml:space="preserve"> 4QE</v>
          </cell>
          <cell r="DS110">
            <v>79.974999999999966</v>
          </cell>
          <cell r="DT110">
            <v>97.772000000000034</v>
          </cell>
          <cell r="DU110">
            <v>177.74700000000001</v>
          </cell>
          <cell r="DW110">
            <v>44.355000000000011</v>
          </cell>
          <cell r="DX110">
            <v>44.734999999999985</v>
          </cell>
          <cell r="DY110">
            <v>89.09</v>
          </cell>
          <cell r="EA110">
            <v>5.5070000000000041</v>
          </cell>
          <cell r="EB110">
            <v>46.371257894736864</v>
          </cell>
          <cell r="EC110">
            <v>51.878257894736869</v>
          </cell>
          <cell r="EE110">
            <v>3.6199999999999966</v>
          </cell>
          <cell r="EF110">
            <v>35.272000000000006</v>
          </cell>
          <cell r="EG110">
            <v>38.892000000000003</v>
          </cell>
          <cell r="EI110">
            <v>24.445000000000014</v>
          </cell>
          <cell r="EJ110">
            <v>2.8020000000000018</v>
          </cell>
          <cell r="EK110">
            <v>27.247000000000018</v>
          </cell>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1">
          <cell r="CY111" t="str">
            <v xml:space="preserve"> </v>
          </cell>
        </row>
        <row r="112">
          <cell r="A112" t="str">
            <v>Year</v>
          </cell>
          <cell r="B112">
            <v>3581.424</v>
          </cell>
          <cell r="C112">
            <v>1579.7600000000002</v>
          </cell>
          <cell r="D112">
            <v>5161.1840000000002</v>
          </cell>
          <cell r="F112">
            <v>102.9</v>
          </cell>
          <cell r="G112">
            <v>0.5</v>
          </cell>
          <cell r="H112">
            <v>103.4</v>
          </cell>
          <cell r="J112">
            <v>296.286</v>
          </cell>
          <cell r="K112">
            <v>263.74400000000003</v>
          </cell>
          <cell r="L112">
            <v>560.03</v>
          </cell>
          <cell r="R112">
            <v>161.20000000000002</v>
          </cell>
          <cell r="S112">
            <v>39.036999999999999</v>
          </cell>
          <cell r="T112">
            <v>200.23700000000002</v>
          </cell>
          <cell r="V112">
            <v>1193.6999999999998</v>
          </cell>
          <cell r="W112">
            <v>166.22190000000001</v>
          </cell>
          <cell r="X112">
            <v>1359.9218999999998</v>
          </cell>
          <cell r="Z112">
            <v>443.20500000000004</v>
          </cell>
          <cell r="AA112">
            <v>123.62499999999999</v>
          </cell>
          <cell r="AB112">
            <v>566.83000000000004</v>
          </cell>
          <cell r="AH112" t="str">
            <v>Year</v>
          </cell>
          <cell r="AQ112">
            <v>175.77</v>
          </cell>
          <cell r="AR112">
            <v>230.72</v>
          </cell>
          <cell r="AS112">
            <v>406.49</v>
          </cell>
          <cell r="AY112">
            <v>362.64000000000033</v>
          </cell>
          <cell r="AZ112">
            <v>770.80500000000018</v>
          </cell>
          <cell r="BA112">
            <v>1133.4450000000006</v>
          </cell>
          <cell r="BC112">
            <v>6317.1250000000009</v>
          </cell>
          <cell r="BD112">
            <v>3174.4129000000007</v>
          </cell>
          <cell r="BE112">
            <v>9491.5379000000012</v>
          </cell>
          <cell r="BK112">
            <v>50</v>
          </cell>
          <cell r="BL112">
            <v>0</v>
          </cell>
          <cell r="BM112">
            <v>50</v>
          </cell>
          <cell r="BO112">
            <v>6367.1250000000009</v>
          </cell>
          <cell r="BP112">
            <v>3174.4129000000007</v>
          </cell>
          <cell r="BQ112">
            <v>9541.5379000000012</v>
          </cell>
          <cell r="BS112" t="str">
            <v>Year</v>
          </cell>
          <cell r="BT112">
            <v>250.95000000000002</v>
          </cell>
          <cell r="BU112">
            <v>586.28599999999994</v>
          </cell>
          <cell r="BV112">
            <v>837.23599999999999</v>
          </cell>
          <cell r="BX112">
            <v>396.79199999999997</v>
          </cell>
          <cell r="BY112">
            <v>130.14600000000002</v>
          </cell>
          <cell r="BZ112">
            <v>526.93799999999999</v>
          </cell>
          <cell r="CB112">
            <v>86.111999999999995</v>
          </cell>
          <cell r="CC112">
            <v>127.41200000000001</v>
          </cell>
          <cell r="CD112">
            <v>213.524</v>
          </cell>
          <cell r="CF112">
            <v>168.73499999999999</v>
          </cell>
          <cell r="CG112">
            <v>6.4660000000000002</v>
          </cell>
          <cell r="CH112">
            <v>175.20099999999999</v>
          </cell>
          <cell r="CJ112">
            <v>148.10399999999998</v>
          </cell>
          <cell r="CK112">
            <v>26.3</v>
          </cell>
          <cell r="CL112">
            <v>174.404</v>
          </cell>
          <cell r="CR112">
            <v>65.422499999999999</v>
          </cell>
          <cell r="CS112">
            <v>7.6</v>
          </cell>
          <cell r="CT112">
            <v>73.022499999999994</v>
          </cell>
          <cell r="CV112" t="str">
            <v>Year</v>
          </cell>
          <cell r="CX112">
            <v>111.32</v>
          </cell>
          <cell r="CY112">
            <v>31.605000000000004</v>
          </cell>
          <cell r="CZ112">
            <v>142.92500000000001</v>
          </cell>
          <cell r="DB112">
            <v>86.284000000000006</v>
          </cell>
          <cell r="DC112">
            <v>4.8000000000000007</v>
          </cell>
          <cell r="DD112">
            <v>91.084000000000003</v>
          </cell>
          <cell r="DJ112">
            <v>463.64400000000006</v>
          </cell>
          <cell r="DK112">
            <v>468.40500000000003</v>
          </cell>
          <cell r="DL112">
            <v>932.04900000000009</v>
          </cell>
          <cell r="DN112">
            <v>1777.3634999999999</v>
          </cell>
          <cell r="DO112">
            <v>1389.02</v>
          </cell>
          <cell r="DP112">
            <v>3166.3834999999999</v>
          </cell>
          <cell r="DR112" t="str">
            <v>Year</v>
          </cell>
          <cell r="DS112">
            <v>178.39499999999998</v>
          </cell>
          <cell r="DT112">
            <v>383.084</v>
          </cell>
          <cell r="DU112">
            <v>561.47900000000004</v>
          </cell>
          <cell r="DW112">
            <v>174.07300000000001</v>
          </cell>
          <cell r="DX112">
            <v>189.84</v>
          </cell>
          <cell r="DY112">
            <v>345.86067000000003</v>
          </cell>
          <cell r="EA112">
            <v>18.018000000000004</v>
          </cell>
          <cell r="EB112">
            <v>179.95725789473684</v>
          </cell>
          <cell r="EC112">
            <v>197.97525789473684</v>
          </cell>
          <cell r="EE112">
            <v>18.479999999999997</v>
          </cell>
          <cell r="EF112">
            <v>129.92400000000001</v>
          </cell>
          <cell r="EG112">
            <v>148.404</v>
          </cell>
          <cell r="EI112">
            <v>98.26</v>
          </cell>
          <cell r="EJ112">
            <v>10.434000000000001</v>
          </cell>
          <cell r="EK112">
            <v>108.694</v>
          </cell>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3">
          <cell r="X113" t="str">
            <v>adjusted for Neurontin patent</v>
          </cell>
        </row>
        <row r="114">
          <cell r="A114" t="str">
            <v>% Change</v>
          </cell>
          <cell r="AH114" t="str">
            <v>% Change</v>
          </cell>
          <cell r="BS114" t="str">
            <v>% Change</v>
          </cell>
          <cell r="CV114" t="str">
            <v>% Change</v>
          </cell>
          <cell r="DR114" t="str">
            <v>% Change</v>
          </cell>
          <cell r="EM114" t="str">
            <v>% Change</v>
          </cell>
        </row>
        <row r="115">
          <cell r="A115" t="str">
            <v xml:space="preserve">2001E/00E </v>
          </cell>
          <cell r="B115">
            <v>0.22</v>
          </cell>
          <cell r="C115">
            <v>0.38</v>
          </cell>
          <cell r="D115">
            <v>0.2689735688555186</v>
          </cell>
          <cell r="F115">
            <v>0</v>
          </cell>
          <cell r="G115">
            <v>0</v>
          </cell>
          <cell r="H115">
            <v>0</v>
          </cell>
          <cell r="J115">
            <v>0.02</v>
          </cell>
          <cell r="K115">
            <v>0.04</v>
          </cell>
          <cell r="L115">
            <v>2.941892398621504E-2</v>
          </cell>
          <cell r="R115">
            <v>-0.15</v>
          </cell>
          <cell r="S115">
            <v>2.9399999999999999E-2</v>
          </cell>
          <cell r="T115">
            <v>-0.11502525607155523</v>
          </cell>
          <cell r="V115">
            <v>0.2</v>
          </cell>
          <cell r="W115">
            <v>0.12</v>
          </cell>
          <cell r="X115">
            <v>0.19022167964204417</v>
          </cell>
          <cell r="Z115">
            <v>0.05</v>
          </cell>
          <cell r="AA115">
            <v>0.1</v>
          </cell>
          <cell r="AB115">
            <v>6.0904945045251679E-2</v>
          </cell>
          <cell r="AH115" t="str">
            <v xml:space="preserve">2001E/00E </v>
          </cell>
          <cell r="AQ115">
            <v>0</v>
          </cell>
          <cell r="AR115">
            <v>0</v>
          </cell>
          <cell r="AS115">
            <v>0</v>
          </cell>
          <cell r="AY115">
            <v>0.05</v>
          </cell>
          <cell r="AZ115">
            <v>0.03</v>
          </cell>
          <cell r="BA115">
            <v>3.6398898932016976E-2</v>
          </cell>
          <cell r="BC115">
            <v>0.14971862199972286</v>
          </cell>
          <cell r="BD115">
            <v>0.21009854319833443</v>
          </cell>
          <cell r="BE115">
            <v>0.16991248339218035</v>
          </cell>
          <cell r="BK115">
            <v>0.60000000000000009</v>
          </cell>
          <cell r="BL115" t="str">
            <v>NM</v>
          </cell>
          <cell r="BM115">
            <v>0.60000000000000009</v>
          </cell>
          <cell r="BO115">
            <v>0.16503386536309539</v>
          </cell>
          <cell r="BP115">
            <v>0.21009854319833443</v>
          </cell>
          <cell r="BQ115">
            <v>0.18002661560459776</v>
          </cell>
          <cell r="BS115" t="str">
            <v xml:space="preserve">2001E/00E </v>
          </cell>
          <cell r="BT115">
            <v>4.9999999999999822E-2</v>
          </cell>
          <cell r="BU115">
            <v>0.05</v>
          </cell>
          <cell r="BV115">
            <v>4.9999999999999822E-2</v>
          </cell>
          <cell r="BX115">
            <v>0.05</v>
          </cell>
          <cell r="BY115">
            <v>0.05</v>
          </cell>
          <cell r="BZ115">
            <v>5.0000000000000044E-2</v>
          </cell>
          <cell r="CB115">
            <v>0</v>
          </cell>
          <cell r="CC115">
            <v>0.02</v>
          </cell>
          <cell r="CD115">
            <v>1.193420880088425E-2</v>
          </cell>
          <cell r="CF115">
            <v>0.05</v>
          </cell>
          <cell r="CG115">
            <v>0.08</v>
          </cell>
          <cell r="CH115">
            <v>5.1107185461270133E-2</v>
          </cell>
          <cell r="CJ115">
            <v>0.05</v>
          </cell>
          <cell r="CK115">
            <v>0.03</v>
          </cell>
          <cell r="CL115">
            <v>4.6984014128116369E-2</v>
          </cell>
          <cell r="CR115">
            <v>-0.01</v>
          </cell>
          <cell r="CS115">
            <v>-0.01</v>
          </cell>
          <cell r="CT115">
            <v>-9.9999999999998979E-3</v>
          </cell>
          <cell r="CV115" t="str">
            <v xml:space="preserve">2001E/00E </v>
          </cell>
          <cell r="CX115">
            <v>0.03</v>
          </cell>
          <cell r="CY115">
            <v>0.02</v>
          </cell>
          <cell r="CZ115">
            <v>2.7788700367325614E-2</v>
          </cell>
          <cell r="DB115">
            <v>0.02</v>
          </cell>
          <cell r="DC115">
            <v>8.3333333333333259E-2</v>
          </cell>
          <cell r="DD115">
            <v>2.3337578498968004E-2</v>
          </cell>
          <cell r="DJ115">
            <v>0.02</v>
          </cell>
          <cell r="DK115">
            <v>5.6822349641185044E-2</v>
          </cell>
          <cell r="DL115">
            <v>3.8505220952631536E-2</v>
          </cell>
          <cell r="DN115">
            <v>3.4834171513030254E-2</v>
          </cell>
          <cell r="DO115">
            <v>4.8414056445320819E-2</v>
          </cell>
          <cell r="DP115">
            <v>4.0791356348237384E-2</v>
          </cell>
          <cell r="DR115" t="str">
            <v xml:space="preserve">2001E/00E </v>
          </cell>
          <cell r="DS115">
            <v>0.03</v>
          </cell>
          <cell r="DT115">
            <v>0.04</v>
          </cell>
          <cell r="DU115">
            <v>3.6822766301143783E-2</v>
          </cell>
          <cell r="DW115">
            <v>0.02</v>
          </cell>
          <cell r="DX115">
            <v>0</v>
          </cell>
          <cell r="DY115">
            <v>8.7115959151990996E-3</v>
          </cell>
          <cell r="EA115">
            <v>0</v>
          </cell>
          <cell r="EB115">
            <v>0.02</v>
          </cell>
          <cell r="EC115">
            <v>1.8179772544144823E-2</v>
          </cell>
          <cell r="EE115">
            <v>0.02</v>
          </cell>
          <cell r="EF115">
            <v>0.05</v>
          </cell>
          <cell r="EG115">
            <v>4.6264251637422094E-2</v>
          </cell>
          <cell r="EI115">
            <v>0.03</v>
          </cell>
          <cell r="EJ115">
            <v>0.02</v>
          </cell>
          <cell r="EK115">
            <v>2.9040057408872721E-2</v>
          </cell>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A116" t="str">
            <v xml:space="preserve">2002E/01E </v>
          </cell>
          <cell r="B116">
            <v>0.15</v>
          </cell>
          <cell r="C116">
            <v>0.25</v>
          </cell>
          <cell r="D116">
            <v>0.18328651137783769</v>
          </cell>
          <cell r="F116">
            <v>0</v>
          </cell>
          <cell r="G116">
            <v>0</v>
          </cell>
          <cell r="H116">
            <v>0</v>
          </cell>
          <cell r="J116">
            <v>-0.3</v>
          </cell>
          <cell r="K116">
            <v>0.04</v>
          </cell>
          <cell r="L116">
            <v>-0.13823245114686511</v>
          </cell>
          <cell r="R116">
            <v>-0.1</v>
          </cell>
          <cell r="S116">
            <v>2.86E-2</v>
          </cell>
          <cell r="T116">
            <v>-7.0837391971748986E-2</v>
          </cell>
          <cell r="V116">
            <v>0.1</v>
          </cell>
          <cell r="W116">
            <v>0.1</v>
          </cell>
          <cell r="X116">
            <v>0.10000000000000009</v>
          </cell>
          <cell r="Z116">
            <v>0.05</v>
          </cell>
          <cell r="AA116">
            <v>0.05</v>
          </cell>
          <cell r="AB116">
            <v>5.0000000000000044E-2</v>
          </cell>
          <cell r="AH116" t="str">
            <v xml:space="preserve">2002E/01E </v>
          </cell>
          <cell r="AQ116">
            <v>0</v>
          </cell>
          <cell r="AR116">
            <v>0</v>
          </cell>
          <cell r="AS116">
            <v>0</v>
          </cell>
          <cell r="AY116">
            <v>0.05</v>
          </cell>
          <cell r="AZ116">
            <v>0.03</v>
          </cell>
          <cell r="BA116">
            <v>3.6482874388945818E-2</v>
          </cell>
          <cell r="BC116">
            <v>0.10141738017425173</v>
          </cell>
          <cell r="BD116">
            <v>0.15785386696061798</v>
          </cell>
          <cell r="BE116">
            <v>0.12094072221053564</v>
          </cell>
          <cell r="BI116">
            <v>4.333333333333333</v>
          </cell>
          <cell r="BK116">
            <v>0.75</v>
          </cell>
          <cell r="BL116" t="str">
            <v>NM</v>
          </cell>
          <cell r="BM116">
            <v>1.1875</v>
          </cell>
          <cell r="BO116">
            <v>0.13771872100874694</v>
          </cell>
          <cell r="BP116">
            <v>0.19299773949188781</v>
          </cell>
          <cell r="BQ116">
            <v>0.15657839989734668</v>
          </cell>
          <cell r="BS116" t="str">
            <v xml:space="preserve">2002E/01E </v>
          </cell>
          <cell r="BT116">
            <v>4.9999999999999822E-2</v>
          </cell>
          <cell r="BU116">
            <v>0.05</v>
          </cell>
          <cell r="BV116">
            <v>5.0000000000000044E-2</v>
          </cell>
          <cell r="BX116">
            <v>0.05</v>
          </cell>
          <cell r="BY116">
            <v>0.05</v>
          </cell>
          <cell r="BZ116">
            <v>4.9999999999999822E-2</v>
          </cell>
          <cell r="CB116">
            <v>0</v>
          </cell>
          <cell r="CC116">
            <v>0</v>
          </cell>
          <cell r="CD116">
            <v>0</v>
          </cell>
          <cell r="CF116">
            <v>0.05</v>
          </cell>
          <cell r="CG116">
            <v>0.08</v>
          </cell>
          <cell r="CH116">
            <v>5.1137619754399344E-2</v>
          </cell>
          <cell r="CJ116">
            <v>0.05</v>
          </cell>
          <cell r="CK116">
            <v>0.03</v>
          </cell>
          <cell r="CL116">
            <v>4.7032938988445627E-2</v>
          </cell>
          <cell r="CR116">
            <v>-0.01</v>
          </cell>
          <cell r="CS116">
            <v>-0.01</v>
          </cell>
          <cell r="CT116">
            <v>-9.9999999999998979E-3</v>
          </cell>
          <cell r="CV116" t="str">
            <v xml:space="preserve">2002E/01E </v>
          </cell>
          <cell r="CX116">
            <v>0.03</v>
          </cell>
          <cell r="CY116">
            <v>0.02</v>
          </cell>
          <cell r="CZ116">
            <v>2.7805457848950832E-2</v>
          </cell>
          <cell r="DB116">
            <v>0.02</v>
          </cell>
          <cell r="DC116">
            <v>7.6923076923076872E-2</v>
          </cell>
          <cell r="DD116">
            <v>2.3175635835247954E-2</v>
          </cell>
          <cell r="DJ116">
            <v>0.02</v>
          </cell>
          <cell r="DK116">
            <v>5.4193406331214167E-2</v>
          </cell>
          <cell r="DL116">
            <v>3.748712641404417E-2</v>
          </cell>
          <cell r="DN116">
            <v>3.5150310177537225E-2</v>
          </cell>
          <cell r="DO116">
            <v>4.5857203101053123E-2</v>
          </cell>
          <cell r="DP116">
            <v>3.9881578764186409E-2</v>
          </cell>
          <cell r="DR116" t="str">
            <v xml:space="preserve">2002E/01E </v>
          </cell>
          <cell r="DS116">
            <v>0.03</v>
          </cell>
          <cell r="DT116">
            <v>0.03</v>
          </cell>
          <cell r="DU116">
            <v>3.0000000000000027E-2</v>
          </cell>
          <cell r="DW116">
            <v>0.02</v>
          </cell>
          <cell r="DX116">
            <v>0</v>
          </cell>
          <cell r="DY116">
            <v>8.8090866303969229E-3</v>
          </cell>
          <cell r="EA116">
            <v>0</v>
          </cell>
          <cell r="EB116">
            <v>0.02</v>
          </cell>
          <cell r="EC116">
            <v>1.8212273014119207E-2</v>
          </cell>
          <cell r="EE116">
            <v>0</v>
          </cell>
          <cell r="EF116">
            <v>0.05</v>
          </cell>
          <cell r="EG116">
            <v>4.3930049500933155E-2</v>
          </cell>
          <cell r="EI116">
            <v>0.03</v>
          </cell>
          <cell r="EJ116">
            <v>0.02</v>
          </cell>
          <cell r="EK116">
            <v>2.9048490449035125E-2</v>
          </cell>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A117" t="str">
            <v xml:space="preserve">2003E/02E </v>
          </cell>
          <cell r="B117">
            <v>0.12</v>
          </cell>
          <cell r="C117">
            <v>0.17</v>
          </cell>
          <cell r="D117">
            <v>0.13758159956283444</v>
          </cell>
          <cell r="F117">
            <v>0</v>
          </cell>
          <cell r="G117">
            <v>0</v>
          </cell>
          <cell r="H117">
            <v>0</v>
          </cell>
          <cell r="J117">
            <v>-0.25</v>
          </cell>
          <cell r="K117">
            <v>0.04</v>
          </cell>
          <cell r="L117">
            <v>-8.3484874474713089E-2</v>
          </cell>
          <cell r="R117">
            <v>0</v>
          </cell>
          <cell r="S117">
            <v>2.7799999999999998E-2</v>
          </cell>
          <cell r="T117">
            <v>6.9788679923825647E-3</v>
          </cell>
          <cell r="V117">
            <v>-0.5</v>
          </cell>
          <cell r="W117">
            <v>0.1</v>
          </cell>
          <cell r="X117">
            <v>-0.43098941784396672</v>
          </cell>
          <cell r="Z117">
            <v>0.05</v>
          </cell>
          <cell r="AA117">
            <v>0.05</v>
          </cell>
          <cell r="AB117">
            <v>5.0000000000000044E-2</v>
          </cell>
          <cell r="AH117" t="str">
            <v xml:space="preserve">2003E/02E </v>
          </cell>
          <cell r="AQ117">
            <v>0</v>
          </cell>
          <cell r="AR117">
            <v>0</v>
          </cell>
          <cell r="AS117">
            <v>0</v>
          </cell>
          <cell r="AY117">
            <v>0.05</v>
          </cell>
          <cell r="AZ117">
            <v>0.03</v>
          </cell>
          <cell r="BA117">
            <v>3.6567419758291475E-2</v>
          </cell>
          <cell r="BC117">
            <v>-2.4168791529670441E-2</v>
          </cell>
          <cell r="BD117">
            <v>0.11870667493274145</v>
          </cell>
          <cell r="BE117">
            <v>2.6884407103494601E-2</v>
          </cell>
          <cell r="BI117">
            <v>0.5</v>
          </cell>
          <cell r="BK117">
            <v>0.28571428571428581</v>
          </cell>
          <cell r="BL117" t="str">
            <v>NM</v>
          </cell>
          <cell r="BM117">
            <v>0.28571428571428581</v>
          </cell>
          <cell r="BO117">
            <v>-3.9555659332002335E-4</v>
          </cell>
          <cell r="BP117">
            <v>0.12830240698770345</v>
          </cell>
          <cell r="BQ117">
            <v>4.4895263989399359E-2</v>
          </cell>
          <cell r="BS117" t="str">
            <v xml:space="preserve">2003E/02E </v>
          </cell>
          <cell r="BT117">
            <v>0.05</v>
          </cell>
          <cell r="BU117">
            <v>0.05</v>
          </cell>
          <cell r="BV117">
            <v>4.9999999999999822E-2</v>
          </cell>
          <cell r="BX117">
            <v>0.05</v>
          </cell>
          <cell r="BY117">
            <v>0.05</v>
          </cell>
          <cell r="BZ117">
            <v>5.0000000000000044E-2</v>
          </cell>
          <cell r="CB117">
            <v>0</v>
          </cell>
          <cell r="CC117">
            <v>0</v>
          </cell>
          <cell r="CD117">
            <v>0</v>
          </cell>
          <cell r="CF117">
            <v>0.05</v>
          </cell>
          <cell r="CG117">
            <v>0.08</v>
          </cell>
          <cell r="CH117">
            <v>5.1168856781130589E-2</v>
          </cell>
          <cell r="CJ117">
            <v>0.05</v>
          </cell>
          <cell r="CK117">
            <v>0.03</v>
          </cell>
          <cell r="CL117">
            <v>4.7081206590450231E-2</v>
          </cell>
          <cell r="CR117">
            <v>-0.01</v>
          </cell>
          <cell r="CS117">
            <v>-0.01</v>
          </cell>
          <cell r="CT117">
            <v>-1.0000000000000009E-2</v>
          </cell>
          <cell r="CV117" t="str">
            <v xml:space="preserve">2003E/02E </v>
          </cell>
          <cell r="CX117">
            <v>0.03</v>
          </cell>
          <cell r="CY117">
            <v>0.02</v>
          </cell>
          <cell r="CZ117">
            <v>2.7822123849434721E-2</v>
          </cell>
          <cell r="DB117">
            <v>0.02</v>
          </cell>
          <cell r="DC117">
            <v>0</v>
          </cell>
          <cell r="DD117">
            <v>1.8825624950812525E-2</v>
          </cell>
          <cell r="DJ117">
            <v>0.02</v>
          </cell>
          <cell r="DK117">
            <v>6.1452842630641769E-2</v>
          </cell>
          <cell r="DL117">
            <v>4.154110506960107E-2</v>
          </cell>
          <cell r="DN117">
            <v>3.5462065005614329E-2</v>
          </cell>
          <cell r="DO117">
            <v>4.8314874419276066E-2</v>
          </cell>
          <cell r="DP117">
            <v>4.1174229668364593E-2</v>
          </cell>
          <cell r="DR117" t="str">
            <v xml:space="preserve">2003E/02E </v>
          </cell>
          <cell r="DS117">
            <v>0.03</v>
          </cell>
          <cell r="DT117">
            <v>0.03</v>
          </cell>
          <cell r="DU117">
            <v>3.0000000000000027E-2</v>
          </cell>
          <cell r="DW117">
            <v>0.02</v>
          </cell>
          <cell r="DX117">
            <v>0</v>
          </cell>
          <cell r="DY117">
            <v>8.9068075239262523E-3</v>
          </cell>
          <cell r="EA117">
            <v>0</v>
          </cell>
          <cell r="EB117">
            <v>0.02</v>
          </cell>
          <cell r="EC117">
            <v>1.8244249226549991E-2</v>
          </cell>
          <cell r="EE117">
            <v>0</v>
          </cell>
          <cell r="EF117">
            <v>0.05</v>
          </cell>
          <cell r="EG117">
            <v>4.418548158282376E-2</v>
          </cell>
          <cell r="EI117">
            <v>0.03</v>
          </cell>
          <cell r="EJ117">
            <v>0.02</v>
          </cell>
          <cell r="EK117">
            <v>2.9056857134535319E-2</v>
          </cell>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A118" t="str">
            <v xml:space="preserve">2004E/03E </v>
          </cell>
          <cell r="B118">
            <v>0.09</v>
          </cell>
          <cell r="C118">
            <v>0.12</v>
          </cell>
          <cell r="D118">
            <v>0.10084958028316637</v>
          </cell>
          <cell r="F118">
            <v>0</v>
          </cell>
          <cell r="G118">
            <v>0</v>
          </cell>
          <cell r="H118">
            <v>0</v>
          </cell>
          <cell r="J118">
            <v>-0.15</v>
          </cell>
          <cell r="K118">
            <v>0.04</v>
          </cell>
          <cell r="L118">
            <v>-2.6205031174608817E-2</v>
          </cell>
          <cell r="R118">
            <v>0</v>
          </cell>
          <cell r="S118">
            <v>0.02</v>
          </cell>
          <cell r="T118">
            <v>5.1245819189627007E-3</v>
          </cell>
          <cell r="V118">
            <v>-0.5</v>
          </cell>
          <cell r="W118">
            <v>0.05</v>
          </cell>
          <cell r="X118">
            <v>-0.37770759890439931</v>
          </cell>
          <cell r="Z118">
            <v>0.05</v>
          </cell>
          <cell r="AA118">
            <v>0.05</v>
          </cell>
          <cell r="AB118">
            <v>4.9999999999999822E-2</v>
          </cell>
          <cell r="AH118" t="str">
            <v xml:space="preserve">2004E/03E </v>
          </cell>
          <cell r="AQ118">
            <v>0</v>
          </cell>
          <cell r="AR118">
            <v>0</v>
          </cell>
          <cell r="AS118">
            <v>0</v>
          </cell>
          <cell r="AY118">
            <v>0.05</v>
          </cell>
          <cell r="AZ118">
            <v>0.03</v>
          </cell>
          <cell r="BA118">
            <v>3.6652525069536201E-2</v>
          </cell>
          <cell r="BC118">
            <v>1.7347409355073395E-2</v>
          </cell>
          <cell r="BD118">
            <v>8.8298475708957991E-2</v>
          </cell>
          <cell r="BE118">
            <v>4.4967105277444519E-2</v>
          </cell>
          <cell r="BI118">
            <v>0.33333333333333326</v>
          </cell>
          <cell r="BK118">
            <v>0.25</v>
          </cell>
          <cell r="BL118" t="str">
            <v>NM</v>
          </cell>
          <cell r="BM118">
            <v>0.22222222222222232</v>
          </cell>
          <cell r="BO118">
            <v>3.9166702407601894E-2</v>
          </cell>
          <cell r="BP118">
            <v>9.5605378407290997E-2</v>
          </cell>
          <cell r="BQ118">
            <v>6.0613778135774066E-2</v>
          </cell>
          <cell r="BS118" t="str">
            <v xml:space="preserve">2004E/03E </v>
          </cell>
          <cell r="BT118">
            <v>0.05</v>
          </cell>
          <cell r="BU118">
            <v>0.05</v>
          </cell>
          <cell r="BV118">
            <v>5.0000000000000044E-2</v>
          </cell>
          <cell r="BX118">
            <v>0.05</v>
          </cell>
          <cell r="BY118">
            <v>0.05</v>
          </cell>
          <cell r="BZ118">
            <v>5.0000000000000044E-2</v>
          </cell>
          <cell r="CB118">
            <v>0</v>
          </cell>
          <cell r="CC118">
            <v>0</v>
          </cell>
          <cell r="CD118">
            <v>0</v>
          </cell>
          <cell r="CF118">
            <v>0.05</v>
          </cell>
          <cell r="CG118">
            <v>0.05</v>
          </cell>
          <cell r="CH118">
            <v>4.9999999999999822E-2</v>
          </cell>
          <cell r="CJ118">
            <v>0.05</v>
          </cell>
          <cell r="CK118">
            <v>0.03</v>
          </cell>
          <cell r="CL118">
            <v>4.7128821343641825E-2</v>
          </cell>
          <cell r="CR118">
            <v>-0.01</v>
          </cell>
          <cell r="CS118">
            <v>-0.01</v>
          </cell>
          <cell r="CT118">
            <v>-1.000000000000012E-2</v>
          </cell>
          <cell r="CV118" t="str">
            <v xml:space="preserve">2004E/03E </v>
          </cell>
          <cell r="CX118">
            <v>0.03</v>
          </cell>
          <cell r="CY118">
            <v>0.02</v>
          </cell>
          <cell r="CZ118">
            <v>2.7838698329184952E-2</v>
          </cell>
          <cell r="DB118">
            <v>0.02</v>
          </cell>
          <cell r="DC118">
            <v>0</v>
          </cell>
          <cell r="DD118">
            <v>1.8847324782153896E-2</v>
          </cell>
          <cell r="DJ118">
            <v>0.02</v>
          </cell>
          <cell r="DK118">
            <v>2.900318283582437E-2</v>
          </cell>
          <cell r="DL118">
            <v>2.4767975568278811E-2</v>
          </cell>
          <cell r="DN118">
            <v>3.5769396156146716E-2</v>
          </cell>
          <cell r="DO118">
            <v>3.7203133933188637E-2</v>
          </cell>
          <cell r="DP118">
            <v>3.64109612349377E-2</v>
          </cell>
          <cell r="DR118" t="str">
            <v xml:space="preserve">2004E/03E </v>
          </cell>
          <cell r="DS118">
            <v>0.03</v>
          </cell>
          <cell r="DT118">
            <v>0.03</v>
          </cell>
          <cell r="DU118">
            <v>3.0000000000000027E-2</v>
          </cell>
          <cell r="DW118">
            <v>0.02</v>
          </cell>
          <cell r="DX118">
            <v>0</v>
          </cell>
          <cell r="DY118">
            <v>9.0047401867585641E-3</v>
          </cell>
          <cell r="EA118">
            <v>0</v>
          </cell>
          <cell r="EB118">
            <v>0.02</v>
          </cell>
          <cell r="EC118">
            <v>1.8275707645996064E-2</v>
          </cell>
          <cell r="EE118">
            <v>0</v>
          </cell>
          <cell r="EF118">
            <v>0.05</v>
          </cell>
          <cell r="EG118">
            <v>4.4431527233684376E-2</v>
          </cell>
          <cell r="EI118">
            <v>0.03</v>
          </cell>
          <cell r="EJ118">
            <v>0.02</v>
          </cell>
          <cell r="EK118">
            <v>2.9065157851964951E-2</v>
          </cell>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A119" t="str">
            <v xml:space="preserve">2005E/04E </v>
          </cell>
          <cell r="B119">
            <v>7.0000000000000007E-2</v>
          </cell>
          <cell r="C119">
            <v>0.1</v>
          </cell>
          <cell r="D119">
            <v>8.1038319980120121E-2</v>
          </cell>
          <cell r="F119">
            <v>0</v>
          </cell>
          <cell r="G119">
            <v>0</v>
          </cell>
          <cell r="H119">
            <v>0</v>
          </cell>
          <cell r="J119">
            <v>-0.1</v>
          </cell>
          <cell r="K119">
            <v>0.04</v>
          </cell>
          <cell r="L119">
            <v>-2.5810952969608225E-3</v>
          </cell>
          <cell r="R119">
            <v>0</v>
          </cell>
          <cell r="S119">
            <v>0.02</v>
          </cell>
          <cell r="T119">
            <v>5.2004235607912008E-3</v>
          </cell>
          <cell r="V119">
            <v>-0.5</v>
          </cell>
          <cell r="W119">
            <v>0.05</v>
          </cell>
          <cell r="X119">
            <v>-0.29365484630005323</v>
          </cell>
          <cell r="Z119">
            <v>0.05</v>
          </cell>
          <cell r="AA119">
            <v>0.05</v>
          </cell>
          <cell r="AB119">
            <v>5.0000000000000044E-2</v>
          </cell>
          <cell r="AH119" t="str">
            <v xml:space="preserve">2005E/04E </v>
          </cell>
          <cell r="AQ119">
            <v>0</v>
          </cell>
          <cell r="AR119">
            <v>0</v>
          </cell>
          <cell r="AS119">
            <v>0</v>
          </cell>
          <cell r="AY119">
            <v>0.05</v>
          </cell>
          <cell r="AZ119">
            <v>0.03</v>
          </cell>
          <cell r="BA119">
            <v>3.6738180011228305E-2</v>
          </cell>
          <cell r="BC119">
            <v>3.3736707653501341E-2</v>
          </cell>
          <cell r="BD119">
            <v>7.6828075667515705E-2</v>
          </cell>
          <cell r="BE119">
            <v>5.1206818040480773E-2</v>
          </cell>
          <cell r="BI119">
            <v>0.25</v>
          </cell>
          <cell r="BK119">
            <v>0.11111111111111116</v>
          </cell>
          <cell r="BL119" t="str">
            <v>NM</v>
          </cell>
          <cell r="BM119">
            <v>0.18181818181818188</v>
          </cell>
          <cell r="BO119">
            <v>5.0524007373062618E-2</v>
          </cell>
          <cell r="BP119">
            <v>8.6676712484369256E-2</v>
          </cell>
          <cell r="BQ119">
            <v>6.4715528821518875E-2</v>
          </cell>
          <cell r="BS119" t="str">
            <v xml:space="preserve">2005E/04E </v>
          </cell>
          <cell r="BT119">
            <v>0.05</v>
          </cell>
          <cell r="BU119">
            <v>0.05</v>
          </cell>
          <cell r="BV119">
            <v>4.9999999999999822E-2</v>
          </cell>
          <cell r="BX119">
            <v>0.05</v>
          </cell>
          <cell r="BY119">
            <v>0.05</v>
          </cell>
          <cell r="BZ119">
            <v>5.0000000000000044E-2</v>
          </cell>
          <cell r="CB119">
            <v>0</v>
          </cell>
          <cell r="CC119">
            <v>0</v>
          </cell>
          <cell r="CD119">
            <v>0</v>
          </cell>
          <cell r="CF119">
            <v>0.05</v>
          </cell>
          <cell r="CG119">
            <v>0.05</v>
          </cell>
          <cell r="CH119">
            <v>5.0000000000000044E-2</v>
          </cell>
          <cell r="CJ119">
            <v>0.05</v>
          </cell>
          <cell r="CK119">
            <v>0.03</v>
          </cell>
          <cell r="CL119">
            <v>4.7175787777234524E-2</v>
          </cell>
          <cell r="CR119">
            <v>-0.01</v>
          </cell>
          <cell r="CS119">
            <v>-0.01</v>
          </cell>
          <cell r="CT119">
            <v>-1.0000000000000009E-2</v>
          </cell>
          <cell r="CV119" t="str">
            <v xml:space="preserve">2005E/04E </v>
          </cell>
          <cell r="CX119">
            <v>0.03</v>
          </cell>
          <cell r="CY119">
            <v>0.02</v>
          </cell>
          <cell r="CZ119">
            <v>2.7855181257705919E-2</v>
          </cell>
          <cell r="DB119">
            <v>0.02</v>
          </cell>
          <cell r="DC119">
            <v>0</v>
          </cell>
          <cell r="DD119">
            <v>1.8868647745536649E-2</v>
          </cell>
          <cell r="DJ119">
            <v>0.02</v>
          </cell>
          <cell r="DK119">
            <v>2.8557690215637255E-2</v>
          </cell>
          <cell r="DL119">
            <v>2.4550778375363791E-2</v>
          </cell>
          <cell r="DN119">
            <v>3.6072268787588513E-2</v>
          </cell>
          <cell r="DO119">
            <v>3.7285224588814003E-2</v>
          </cell>
          <cell r="DP119">
            <v>3.6615453810835419E-2</v>
          </cell>
          <cell r="DR119" t="str">
            <v xml:space="preserve">2005E/04E </v>
          </cell>
          <cell r="DS119">
            <v>0.03</v>
          </cell>
          <cell r="DT119">
            <v>0.03</v>
          </cell>
          <cell r="DU119">
            <v>3.0000000000000027E-2</v>
          </cell>
          <cell r="DW119">
            <v>0.02</v>
          </cell>
          <cell r="DX119">
            <v>0</v>
          </cell>
          <cell r="DY119">
            <v>9.1028660467875611E-3</v>
          </cell>
          <cell r="EA119">
            <v>0</v>
          </cell>
          <cell r="EB119">
            <v>0.02</v>
          </cell>
          <cell r="EC119">
            <v>1.8306654729110416E-2</v>
          </cell>
          <cell r="EE119">
            <v>0</v>
          </cell>
          <cell r="EF119">
            <v>0.05</v>
          </cell>
          <cell r="EG119">
            <v>4.4668417583042075E-2</v>
          </cell>
          <cell r="EI119">
            <v>0.03</v>
          </cell>
          <cell r="EJ119">
            <v>0.02</v>
          </cell>
          <cell r="EK119">
            <v>2.9073392988072655E-2</v>
          </cell>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A121" t="str">
            <v>2001E</v>
          </cell>
          <cell r="B121">
            <v>4369.3372799999997</v>
          </cell>
          <cell r="C121">
            <v>2180.0688000000005</v>
          </cell>
          <cell r="D121">
            <v>6549.4060800000007</v>
          </cell>
          <cell r="F121">
            <v>0</v>
          </cell>
          <cell r="G121">
            <v>0</v>
          </cell>
          <cell r="H121">
            <v>0</v>
          </cell>
          <cell r="J121">
            <v>302.21172000000001</v>
          </cell>
          <cell r="K121">
            <v>274.29376000000002</v>
          </cell>
          <cell r="L121">
            <v>576.50548000000003</v>
          </cell>
          <cell r="R121">
            <v>137.02000000000001</v>
          </cell>
          <cell r="S121">
            <v>40.184687799999999</v>
          </cell>
          <cell r="T121">
            <v>177.20468780000002</v>
          </cell>
          <cell r="V121">
            <v>1432.4399999999998</v>
          </cell>
          <cell r="W121">
            <v>186.16852800000001</v>
          </cell>
          <cell r="X121">
            <v>1618.6085279999998</v>
          </cell>
          <cell r="Z121">
            <v>465.36525000000006</v>
          </cell>
          <cell r="AA121">
            <v>135.98749999999998</v>
          </cell>
          <cell r="AB121">
            <v>601.35275000000001</v>
          </cell>
          <cell r="AH121" t="str">
            <v>2001E</v>
          </cell>
          <cell r="AQ121">
            <v>175.77</v>
          </cell>
          <cell r="AR121">
            <v>230.72</v>
          </cell>
          <cell r="AS121">
            <v>406.49</v>
          </cell>
          <cell r="AY121">
            <v>380.77200000000033</v>
          </cell>
          <cell r="AZ121">
            <v>793.92915000000016</v>
          </cell>
          <cell r="BA121">
            <v>1174.7011500000006</v>
          </cell>
          <cell r="BC121">
            <v>7262.9162500000002</v>
          </cell>
          <cell r="BD121">
            <v>3841.3524258000007</v>
          </cell>
          <cell r="BE121">
            <v>11104.268675800002</v>
          </cell>
          <cell r="BG121">
            <v>75</v>
          </cell>
          <cell r="BH121">
            <v>0</v>
          </cell>
          <cell r="BI121">
            <v>75</v>
          </cell>
          <cell r="BK121">
            <v>80</v>
          </cell>
          <cell r="BL121">
            <v>0</v>
          </cell>
          <cell r="BM121">
            <v>80</v>
          </cell>
          <cell r="BO121">
            <v>7417.9162500000002</v>
          </cell>
          <cell r="BP121">
            <v>3841.3524258000007</v>
          </cell>
          <cell r="BQ121">
            <v>11259.268675800002</v>
          </cell>
          <cell r="BS121" t="str">
            <v>2001E</v>
          </cell>
          <cell r="BT121">
            <v>263.49749999999995</v>
          </cell>
          <cell r="BU121">
            <v>615.60029999999995</v>
          </cell>
          <cell r="BV121">
            <v>879.09779999999989</v>
          </cell>
          <cell r="BX121">
            <v>416.63159999999999</v>
          </cell>
          <cell r="BY121">
            <v>136.6533</v>
          </cell>
          <cell r="BZ121">
            <v>553.28489999999999</v>
          </cell>
          <cell r="CB121">
            <v>86.111999999999995</v>
          </cell>
          <cell r="CC121">
            <v>129.96024</v>
          </cell>
          <cell r="CD121">
            <v>216.07223999999999</v>
          </cell>
          <cell r="CF121">
            <v>177.17174999999997</v>
          </cell>
          <cell r="CG121">
            <v>6.9832800000000006</v>
          </cell>
          <cell r="CH121">
            <v>184.15502999999998</v>
          </cell>
          <cell r="CJ121">
            <v>155.50919999999999</v>
          </cell>
          <cell r="CK121">
            <v>27.089000000000002</v>
          </cell>
          <cell r="CL121">
            <v>182.59819999999999</v>
          </cell>
          <cell r="CR121">
            <v>64.768275000000003</v>
          </cell>
          <cell r="CS121">
            <v>7.524</v>
          </cell>
          <cell r="CT121">
            <v>72.292275000000004</v>
          </cell>
          <cell r="CV121" t="str">
            <v>2001E</v>
          </cell>
          <cell r="CX121">
            <v>114.6596</v>
          </cell>
          <cell r="CY121">
            <v>32.237100000000005</v>
          </cell>
          <cell r="CZ121">
            <v>146.89670000000001</v>
          </cell>
          <cell r="DB121">
            <v>88.009680000000003</v>
          </cell>
          <cell r="DC121">
            <v>5.2</v>
          </cell>
          <cell r="DD121">
            <v>93.209680000000006</v>
          </cell>
          <cell r="DJ121">
            <v>472.91688000000005</v>
          </cell>
          <cell r="DK121">
            <v>495.02087268367933</v>
          </cell>
          <cell r="DL121">
            <v>967.93775268367938</v>
          </cell>
          <cell r="DN121">
            <v>1839.2764849999996</v>
          </cell>
          <cell r="DO121">
            <v>1456.2680926836795</v>
          </cell>
          <cell r="DP121">
            <v>3295.5445776836791</v>
          </cell>
          <cell r="DR121" t="str">
            <v>2001E</v>
          </cell>
          <cell r="DS121">
            <v>183.74684999999999</v>
          </cell>
          <cell r="DT121">
            <v>398.40735999999998</v>
          </cell>
          <cell r="DU121">
            <v>582.15420999999992</v>
          </cell>
          <cell r="DW121">
            <v>177.55446000000001</v>
          </cell>
          <cell r="DX121">
            <v>189.84</v>
          </cell>
          <cell r="DY121">
            <v>348.87366840000004</v>
          </cell>
          <cell r="EA121">
            <v>18.018000000000004</v>
          </cell>
          <cell r="EB121">
            <v>183.55640305263157</v>
          </cell>
          <cell r="EC121">
            <v>201.57440305263157</v>
          </cell>
          <cell r="EE121">
            <v>18.849599999999995</v>
          </cell>
          <cell r="EF121">
            <v>136.42019999999999</v>
          </cell>
          <cell r="EG121">
            <v>155.26979999999998</v>
          </cell>
          <cell r="EI121">
            <v>101.20780000000001</v>
          </cell>
          <cell r="EJ121">
            <v>10.64268</v>
          </cell>
          <cell r="EK121">
            <v>111.85048</v>
          </cell>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A122" t="str">
            <v>2002E</v>
          </cell>
          <cell r="B122">
            <v>5024.7378719999997</v>
          </cell>
          <cell r="C122">
            <v>2725.0860000000007</v>
          </cell>
          <cell r="D122">
            <v>7749.8238720000008</v>
          </cell>
          <cell r="F122">
            <v>0</v>
          </cell>
          <cell r="G122">
            <v>0</v>
          </cell>
          <cell r="H122">
            <v>0</v>
          </cell>
          <cell r="J122">
            <v>211.548204</v>
          </cell>
          <cell r="K122">
            <v>285.26551040000004</v>
          </cell>
          <cell r="L122">
            <v>496.81371440000004</v>
          </cell>
          <cell r="R122">
            <v>123.31800000000001</v>
          </cell>
          <cell r="S122">
            <v>41.333969871080001</v>
          </cell>
          <cell r="T122">
            <v>164.65196987108001</v>
          </cell>
          <cell r="V122">
            <v>1575.6839999999997</v>
          </cell>
          <cell r="W122">
            <v>204.78538080000001</v>
          </cell>
          <cell r="X122">
            <v>1780.4693807999997</v>
          </cell>
          <cell r="Z122">
            <v>488.63351250000005</v>
          </cell>
          <cell r="AA122">
            <v>142.78687499999998</v>
          </cell>
          <cell r="AB122">
            <v>631.42038750000006</v>
          </cell>
          <cell r="AH122" t="str">
            <v>2002E</v>
          </cell>
          <cell r="AQ122">
            <v>175.77</v>
          </cell>
          <cell r="AR122">
            <v>230.72</v>
          </cell>
          <cell r="AS122">
            <v>406.49</v>
          </cell>
          <cell r="AY122">
            <v>399.81060000000036</v>
          </cell>
          <cell r="AZ122">
            <v>817.74702450000018</v>
          </cell>
          <cell r="BA122">
            <v>1217.5576245000007</v>
          </cell>
          <cell r="BC122">
            <v>7999.5021885000006</v>
          </cell>
          <cell r="BD122">
            <v>4447.7247605710809</v>
          </cell>
          <cell r="BE122">
            <v>12447.226949071082</v>
          </cell>
          <cell r="BG122">
            <v>300</v>
          </cell>
          <cell r="BH122">
            <v>100</v>
          </cell>
          <cell r="BI122">
            <v>400</v>
          </cell>
          <cell r="BK122">
            <v>140</v>
          </cell>
          <cell r="BL122">
            <v>35</v>
          </cell>
          <cell r="BM122">
            <v>175</v>
          </cell>
          <cell r="BO122">
            <v>8439.5021885000006</v>
          </cell>
          <cell r="BP122">
            <v>4582.7247605710809</v>
          </cell>
          <cell r="BQ122">
            <v>13022.226949071082</v>
          </cell>
          <cell r="BS122" t="str">
            <v>2002E</v>
          </cell>
          <cell r="BT122">
            <v>276.67237499999987</v>
          </cell>
          <cell r="BU122">
            <v>646.380315</v>
          </cell>
          <cell r="BV122">
            <v>923.05268999999987</v>
          </cell>
          <cell r="BX122">
            <v>437.46317999999997</v>
          </cell>
          <cell r="BY122">
            <v>143.48596499999999</v>
          </cell>
          <cell r="BZ122">
            <v>580.94914499999993</v>
          </cell>
          <cell r="CB122">
            <v>86.111999999999995</v>
          </cell>
          <cell r="CC122">
            <v>129.96024</v>
          </cell>
          <cell r="CD122">
            <v>216.07223999999999</v>
          </cell>
          <cell r="CF122">
            <v>186.03033749999997</v>
          </cell>
          <cell r="CG122">
            <v>7.5419424000000008</v>
          </cell>
          <cell r="CH122">
            <v>193.57227989999998</v>
          </cell>
          <cell r="CJ122">
            <v>163.28466</v>
          </cell>
          <cell r="CK122">
            <v>27.901670000000003</v>
          </cell>
          <cell r="CL122">
            <v>191.18633</v>
          </cell>
          <cell r="CR122">
            <v>64.120592250000001</v>
          </cell>
          <cell r="CS122">
            <v>7.44876</v>
          </cell>
          <cell r="CT122">
            <v>71.569352250000009</v>
          </cell>
          <cell r="CV122" t="str">
            <v>2002E</v>
          </cell>
          <cell r="CX122">
            <v>118.09938799999999</v>
          </cell>
          <cell r="CY122">
            <v>32.881842000000006</v>
          </cell>
          <cell r="CZ122">
            <v>150.98122999999998</v>
          </cell>
          <cell r="DB122">
            <v>89.769873599999997</v>
          </cell>
          <cell r="DC122">
            <v>5.6</v>
          </cell>
          <cell r="DD122">
            <v>95.369873599999991</v>
          </cell>
          <cell r="DJ122">
            <v>482.37521760000004</v>
          </cell>
          <cell r="DK122">
            <v>521.8477399794582</v>
          </cell>
          <cell r="DL122">
            <v>1004.2229575794582</v>
          </cell>
          <cell r="DN122">
            <v>1903.92762395</v>
          </cell>
          <cell r="DO122">
            <v>1523.0484743794582</v>
          </cell>
          <cell r="DP122">
            <v>3426.9760983294582</v>
          </cell>
          <cell r="DR122" t="str">
            <v>2002E</v>
          </cell>
          <cell r="DS122">
            <v>189.25925549999999</v>
          </cell>
          <cell r="DT122">
            <v>410.3595808</v>
          </cell>
          <cell r="DU122">
            <v>599.6188363</v>
          </cell>
          <cell r="DW122">
            <v>181.10554920000001</v>
          </cell>
          <cell r="DX122">
            <v>189.84</v>
          </cell>
          <cell r="DY122">
            <v>351.94692676800003</v>
          </cell>
          <cell r="EA122">
            <v>18.018000000000004</v>
          </cell>
          <cell r="EB122">
            <v>187.22753111368419</v>
          </cell>
          <cell r="EC122">
            <v>205.24553111368419</v>
          </cell>
          <cell r="EE122">
            <v>18.849599999999995</v>
          </cell>
          <cell r="EF122">
            <v>143.24121</v>
          </cell>
          <cell r="EG122">
            <v>162.09080999999998</v>
          </cell>
          <cell r="EI122">
            <v>104.244034</v>
          </cell>
          <cell r="EJ122">
            <v>10.855533600000001</v>
          </cell>
          <cell r="EK122">
            <v>115.0995676</v>
          </cell>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A123" t="str">
            <v>2003E</v>
          </cell>
          <cell r="B123">
            <v>5627.7064166399996</v>
          </cell>
          <cell r="C123">
            <v>3188.3506200000011</v>
          </cell>
          <cell r="D123">
            <v>8816.0570366400007</v>
          </cell>
          <cell r="F123">
            <v>0</v>
          </cell>
          <cell r="G123">
            <v>0</v>
          </cell>
          <cell r="H123">
            <v>0</v>
          </cell>
          <cell r="J123">
            <v>158.66115300000001</v>
          </cell>
          <cell r="K123">
            <v>296.67613081600007</v>
          </cell>
          <cell r="L123">
            <v>455.33728381600008</v>
          </cell>
          <cell r="R123">
            <v>123.31800000000001</v>
          </cell>
          <cell r="S123">
            <v>42.483054233496027</v>
          </cell>
          <cell r="T123">
            <v>165.80105423349605</v>
          </cell>
          <cell r="V123">
            <v>787.84199999999987</v>
          </cell>
          <cell r="W123">
            <v>225.26391888000001</v>
          </cell>
          <cell r="X123">
            <v>1013.1059188799999</v>
          </cell>
          <cell r="Z123">
            <v>513.06518812500008</v>
          </cell>
          <cell r="AA123">
            <v>149.92621874999998</v>
          </cell>
          <cell r="AB123">
            <v>662.99140687500005</v>
          </cell>
          <cell r="AH123" t="str">
            <v>2003E</v>
          </cell>
          <cell r="AQ123">
            <v>175.77</v>
          </cell>
          <cell r="AR123">
            <v>230.72</v>
          </cell>
          <cell r="AS123">
            <v>406.49</v>
          </cell>
          <cell r="AY123">
            <v>419.8011300000004</v>
          </cell>
          <cell r="AZ123">
            <v>842.27943523500016</v>
          </cell>
          <cell r="BA123">
            <v>1262.0805652350004</v>
          </cell>
          <cell r="BC123">
            <v>7806.1638877650012</v>
          </cell>
          <cell r="BD123">
            <v>4975.6993779144977</v>
          </cell>
          <cell r="BE123">
            <v>12781.863265679498</v>
          </cell>
          <cell r="BG123">
            <v>450</v>
          </cell>
          <cell r="BH123">
            <v>150</v>
          </cell>
          <cell r="BI123">
            <v>600</v>
          </cell>
          <cell r="BK123">
            <v>180</v>
          </cell>
          <cell r="BL123">
            <v>45</v>
          </cell>
          <cell r="BM123">
            <v>225</v>
          </cell>
          <cell r="BO123">
            <v>8436.1638877650003</v>
          </cell>
          <cell r="BP123">
            <v>5170.6993779144977</v>
          </cell>
          <cell r="BQ123">
            <v>13606.863265679498</v>
          </cell>
          <cell r="BS123" t="str">
            <v>2003E</v>
          </cell>
          <cell r="BT123">
            <v>290.50599374999985</v>
          </cell>
          <cell r="BU123">
            <v>678.69933074999994</v>
          </cell>
          <cell r="BV123">
            <v>969.20532449999973</v>
          </cell>
          <cell r="BX123">
            <v>459.33633899999995</v>
          </cell>
          <cell r="BY123">
            <v>150.66026324999999</v>
          </cell>
          <cell r="BZ123">
            <v>609.99660224999991</v>
          </cell>
          <cell r="CB123">
            <v>86.111999999999995</v>
          </cell>
          <cell r="CC123">
            <v>129.96024</v>
          </cell>
          <cell r="CD123">
            <v>216.07223999999999</v>
          </cell>
          <cell r="CF123">
            <v>195.33185437499998</v>
          </cell>
          <cell r="CG123">
            <v>8.1452977920000009</v>
          </cell>
          <cell r="CH123">
            <v>203.47715216699999</v>
          </cell>
          <cell r="CJ123">
            <v>171.448893</v>
          </cell>
          <cell r="CK123">
            <v>28.738720100000002</v>
          </cell>
          <cell r="CL123">
            <v>200.18761309999999</v>
          </cell>
          <cell r="CR123">
            <v>63.479386327500002</v>
          </cell>
          <cell r="CS123">
            <v>7.3742723999999997</v>
          </cell>
          <cell r="CT123">
            <v>70.853658727500004</v>
          </cell>
          <cell r="CV123" t="str">
            <v>2003E</v>
          </cell>
          <cell r="CX123">
            <v>121.64236963999998</v>
          </cell>
          <cell r="CY123">
            <v>33.539478840000008</v>
          </cell>
          <cell r="CZ123">
            <v>155.18184847999999</v>
          </cell>
          <cell r="DB123">
            <v>91.565271072000002</v>
          </cell>
          <cell r="DC123">
            <v>5.6</v>
          </cell>
          <cell r="DD123">
            <v>97.165271071999996</v>
          </cell>
          <cell r="DJ123">
            <v>492.02272195200004</v>
          </cell>
          <cell r="DK123">
            <v>553.9167670215719</v>
          </cell>
          <cell r="DL123">
            <v>1045.939488973572</v>
          </cell>
          <cell r="DN123">
            <v>1971.4448291164997</v>
          </cell>
          <cell r="DO123">
            <v>1596.6343701535716</v>
          </cell>
          <cell r="DP123">
            <v>3568.0791992700715</v>
          </cell>
          <cell r="DR123" t="str">
            <v>2003E</v>
          </cell>
          <cell r="DS123">
            <v>194.937033165</v>
          </cell>
          <cell r="DT123">
            <v>422.67036822400001</v>
          </cell>
          <cell r="DU123">
            <v>617.60740138899996</v>
          </cell>
          <cell r="DW123">
            <v>184.727660184</v>
          </cell>
          <cell r="DX123">
            <v>189.84</v>
          </cell>
          <cell r="DY123">
            <v>355.08165030335999</v>
          </cell>
          <cell r="EA123">
            <v>18.018000000000004</v>
          </cell>
          <cell r="EB123">
            <v>190.97208173595789</v>
          </cell>
          <cell r="EC123">
            <v>208.99008173595789</v>
          </cell>
          <cell r="EE123">
            <v>18.849599999999995</v>
          </cell>
          <cell r="EF123">
            <v>150.40327049999999</v>
          </cell>
          <cell r="EG123">
            <v>169.25287049999997</v>
          </cell>
          <cell r="EI123">
            <v>107.37135502</v>
          </cell>
          <cell r="EJ123">
            <v>11.072644272000002</v>
          </cell>
          <cell r="EK123">
            <v>118.443999292</v>
          </cell>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A124" t="str">
            <v>2004E</v>
          </cell>
          <cell r="B124">
            <v>6134.1999941375998</v>
          </cell>
          <cell r="C124">
            <v>3570.9526944000013</v>
          </cell>
          <cell r="D124">
            <v>9705.1526885376006</v>
          </cell>
          <cell r="F124">
            <v>0</v>
          </cell>
          <cell r="G124">
            <v>0</v>
          </cell>
          <cell r="H124">
            <v>0</v>
          </cell>
          <cell r="J124">
            <v>134.86198005</v>
          </cell>
          <cell r="K124">
            <v>308.54317604864008</v>
          </cell>
          <cell r="L124">
            <v>443.40515609864008</v>
          </cell>
          <cell r="R124">
            <v>123.31800000000001</v>
          </cell>
          <cell r="S124">
            <v>43.332715318165945</v>
          </cell>
          <cell r="T124">
            <v>166.65071531816596</v>
          </cell>
          <cell r="V124">
            <v>393.92099999999994</v>
          </cell>
          <cell r="W124">
            <v>236.52711482399999</v>
          </cell>
          <cell r="X124">
            <v>630.44811482399996</v>
          </cell>
          <cell r="Z124">
            <v>538.71844753125004</v>
          </cell>
          <cell r="AA124">
            <v>157.42252968749997</v>
          </cell>
          <cell r="AB124">
            <v>696.14097721874998</v>
          </cell>
          <cell r="AH124" t="str">
            <v>2004E</v>
          </cell>
          <cell r="AQ124">
            <v>175.77</v>
          </cell>
          <cell r="AR124">
            <v>230.72</v>
          </cell>
          <cell r="AS124">
            <v>406.49</v>
          </cell>
          <cell r="AY124">
            <v>440.79118650000044</v>
          </cell>
          <cell r="AZ124">
            <v>867.54781829205024</v>
          </cell>
          <cell r="BA124">
            <v>1308.3390047920507</v>
          </cell>
          <cell r="BC124">
            <v>7941.580608218851</v>
          </cell>
          <cell r="BD124">
            <v>5415.0460485703579</v>
          </cell>
          <cell r="BE124">
            <v>13356.626656789209</v>
          </cell>
          <cell r="BG124">
            <v>600</v>
          </cell>
          <cell r="BH124">
            <v>200</v>
          </cell>
          <cell r="BI124">
            <v>800</v>
          </cell>
          <cell r="BK124">
            <v>225</v>
          </cell>
          <cell r="BL124">
            <v>50</v>
          </cell>
          <cell r="BM124">
            <v>275</v>
          </cell>
          <cell r="BO124">
            <v>8766.5806082188501</v>
          </cell>
          <cell r="BP124">
            <v>5665.0460485703579</v>
          </cell>
          <cell r="BQ124">
            <v>14431.626656789209</v>
          </cell>
          <cell r="BS124" t="str">
            <v>2004E</v>
          </cell>
          <cell r="BT124">
            <v>305.03129343749981</v>
          </cell>
          <cell r="BU124">
            <v>712.63429728749998</v>
          </cell>
          <cell r="BV124">
            <v>1017.6655907249998</v>
          </cell>
          <cell r="BX124">
            <v>482.30315594999996</v>
          </cell>
          <cell r="BY124">
            <v>158.19327641249998</v>
          </cell>
          <cell r="BZ124">
            <v>640.49643236249995</v>
          </cell>
          <cell r="CB124">
            <v>86.111999999999995</v>
          </cell>
          <cell r="CC124">
            <v>129.96024</v>
          </cell>
          <cell r="CD124">
            <v>216.07223999999999</v>
          </cell>
          <cell r="CF124">
            <v>205.09844709374997</v>
          </cell>
          <cell r="CG124">
            <v>8.5525626816000013</v>
          </cell>
          <cell r="CH124">
            <v>213.65100977534996</v>
          </cell>
          <cell r="CJ124">
            <v>180.02133764999999</v>
          </cell>
          <cell r="CK124">
            <v>29.600881703000002</v>
          </cell>
          <cell r="CL124">
            <v>209.62221935299999</v>
          </cell>
          <cell r="CR124">
            <v>62.844592464225002</v>
          </cell>
          <cell r="CS124">
            <v>7.300529676</v>
          </cell>
          <cell r="CT124">
            <v>70.145122140224998</v>
          </cell>
          <cell r="CV124" t="str">
            <v>2004E</v>
          </cell>
          <cell r="CX124">
            <v>125.29164072919998</v>
          </cell>
          <cell r="CY124">
            <v>34.210268416800005</v>
          </cell>
          <cell r="CZ124">
            <v>159.501909146</v>
          </cell>
          <cell r="DB124">
            <v>93.396576493440008</v>
          </cell>
          <cell r="DC124">
            <v>5.6</v>
          </cell>
          <cell r="DD124">
            <v>98.996576493440003</v>
          </cell>
          <cell r="DJ124">
            <v>501.86317639104004</v>
          </cell>
          <cell r="DK124">
            <v>569.98211629132732</v>
          </cell>
          <cell r="DL124">
            <v>1071.8452926823675</v>
          </cell>
          <cell r="DN124">
            <v>2041.9622202091548</v>
          </cell>
          <cell r="DO124">
            <v>1656.0341724687273</v>
          </cell>
          <cell r="DP124">
            <v>3697.9963926778819</v>
          </cell>
          <cell r="DR124" t="str">
            <v>2004E</v>
          </cell>
          <cell r="DS124">
            <v>200.78514415994999</v>
          </cell>
          <cell r="DT124">
            <v>435.35047927072003</v>
          </cell>
          <cell r="DU124">
            <v>636.13562343066997</v>
          </cell>
          <cell r="DW124">
            <v>188.42221338767999</v>
          </cell>
          <cell r="DX124">
            <v>189.84</v>
          </cell>
          <cell r="DY124">
            <v>358.2790683094272</v>
          </cell>
          <cell r="EA124">
            <v>18.018000000000004</v>
          </cell>
          <cell r="EB124">
            <v>194.79152337067706</v>
          </cell>
          <cell r="EC124">
            <v>212.80952337067706</v>
          </cell>
          <cell r="EE124">
            <v>18.849599999999995</v>
          </cell>
          <cell r="EF124">
            <v>157.92343402499998</v>
          </cell>
          <cell r="EG124">
            <v>176.77303402499996</v>
          </cell>
          <cell r="EI124">
            <v>110.5924956706</v>
          </cell>
          <cell r="EJ124">
            <v>11.294097157440001</v>
          </cell>
          <cell r="EK124">
            <v>121.88659282804001</v>
          </cell>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A125" t="str">
            <v>2005E</v>
          </cell>
          <cell r="B125">
            <v>6563.5939937272315</v>
          </cell>
          <cell r="C125">
            <v>3928.0479638400016</v>
          </cell>
          <cell r="D125">
            <v>10491.641957567233</v>
          </cell>
          <cell r="F125">
            <v>0</v>
          </cell>
          <cell r="G125">
            <v>0</v>
          </cell>
          <cell r="H125">
            <v>0</v>
          </cell>
          <cell r="J125">
            <v>121.37578204499999</v>
          </cell>
          <cell r="K125">
            <v>320.88490309058568</v>
          </cell>
          <cell r="L125">
            <v>442.26068513558567</v>
          </cell>
          <cell r="R125">
            <v>123.31800000000001</v>
          </cell>
          <cell r="S125">
            <v>44.199369624529261</v>
          </cell>
          <cell r="T125">
            <v>167.51736962452927</v>
          </cell>
          <cell r="V125">
            <v>196.96049999999997</v>
          </cell>
          <cell r="W125">
            <v>248.35347056519998</v>
          </cell>
          <cell r="X125">
            <v>445.31397056519995</v>
          </cell>
          <cell r="Z125">
            <v>565.65436990781257</v>
          </cell>
          <cell r="AA125">
            <v>165.29365617187497</v>
          </cell>
          <cell r="AB125">
            <v>730.94802607968757</v>
          </cell>
          <cell r="AH125" t="str">
            <v>2005E</v>
          </cell>
          <cell r="AQ125">
            <v>175.77</v>
          </cell>
          <cell r="AR125">
            <v>230.72</v>
          </cell>
          <cell r="AS125">
            <v>406.49</v>
          </cell>
          <cell r="AY125">
            <v>462.83074582500046</v>
          </cell>
          <cell r="AZ125">
            <v>893.57425284081182</v>
          </cell>
          <cell r="BA125">
            <v>1356.4049986658124</v>
          </cell>
          <cell r="BC125">
            <v>8209.5033915050462</v>
          </cell>
          <cell r="BD125">
            <v>5831.0736161330033</v>
          </cell>
          <cell r="BE125">
            <v>14040.57700763805</v>
          </cell>
          <cell r="BG125">
            <v>750</v>
          </cell>
          <cell r="BH125">
            <v>250</v>
          </cell>
          <cell r="BI125">
            <v>1000</v>
          </cell>
          <cell r="BK125">
            <v>250</v>
          </cell>
          <cell r="BL125">
            <v>75</v>
          </cell>
          <cell r="BM125">
            <v>325</v>
          </cell>
          <cell r="BO125">
            <v>9209.5033915050462</v>
          </cell>
          <cell r="BP125">
            <v>6156.0736161330033</v>
          </cell>
          <cell r="BQ125">
            <v>15365.57700763805</v>
          </cell>
          <cell r="BS125" t="str">
            <v>2005E</v>
          </cell>
          <cell r="BT125">
            <v>320.28285810937479</v>
          </cell>
          <cell r="BU125">
            <v>748.26601215187497</v>
          </cell>
          <cell r="BV125">
            <v>1068.5488702612497</v>
          </cell>
          <cell r="BX125">
            <v>506.41831374749995</v>
          </cell>
          <cell r="BY125">
            <v>166.10294023312497</v>
          </cell>
          <cell r="BZ125">
            <v>672.52125398062492</v>
          </cell>
          <cell r="CB125">
            <v>86.111999999999995</v>
          </cell>
          <cell r="CC125">
            <v>129.96024</v>
          </cell>
          <cell r="CD125">
            <v>216.07223999999999</v>
          </cell>
          <cell r="CF125">
            <v>215.35336944843746</v>
          </cell>
          <cell r="CG125">
            <v>8.9801908156800021</v>
          </cell>
          <cell r="CH125">
            <v>224.33356026411747</v>
          </cell>
          <cell r="CJ125">
            <v>189.02240453249999</v>
          </cell>
          <cell r="CK125">
            <v>30.488908154090002</v>
          </cell>
          <cell r="CL125">
            <v>219.51131268659</v>
          </cell>
          <cell r="CR125">
            <v>62.216146539582752</v>
          </cell>
          <cell r="CS125">
            <v>7.2275243792400001</v>
          </cell>
          <cell r="CT125">
            <v>69.443670918822747</v>
          </cell>
          <cell r="CV125" t="str">
            <v>2005E</v>
          </cell>
          <cell r="CX125">
            <v>129.05038995107597</v>
          </cell>
          <cell r="CY125">
            <v>34.894473785136007</v>
          </cell>
          <cell r="CZ125">
            <v>163.94486373621197</v>
          </cell>
          <cell r="DB125">
            <v>95.264508023308807</v>
          </cell>
          <cell r="DC125">
            <v>5.6</v>
          </cell>
          <cell r="DD125">
            <v>100.8645080233088</v>
          </cell>
          <cell r="DJ125">
            <v>511.90043991886085</v>
          </cell>
          <cell r="DK125">
            <v>586.2594889968284</v>
          </cell>
          <cell r="DL125">
            <v>1098.1599289156893</v>
          </cell>
          <cell r="DN125">
            <v>2115.6204302706406</v>
          </cell>
          <cell r="DO125">
            <v>1717.7797785159744</v>
          </cell>
          <cell r="DP125">
            <v>3833.4002087866147</v>
          </cell>
          <cell r="DR125" t="str">
            <v>2005E</v>
          </cell>
          <cell r="DS125">
            <v>206.8086984847485</v>
          </cell>
          <cell r="DT125">
            <v>448.41099364884161</v>
          </cell>
          <cell r="DU125">
            <v>655.21969213359012</v>
          </cell>
          <cell r="DW125">
            <v>192.1906576554336</v>
          </cell>
          <cell r="DX125">
            <v>189.84</v>
          </cell>
          <cell r="DY125">
            <v>361.54043467561576</v>
          </cell>
          <cell r="EA125">
            <v>18.018000000000004</v>
          </cell>
          <cell r="EB125">
            <v>198.68735383809059</v>
          </cell>
          <cell r="EC125">
            <v>216.70535383809059</v>
          </cell>
          <cell r="EE125">
            <v>18.849599999999995</v>
          </cell>
          <cell r="EF125">
            <v>165.81960572624999</v>
          </cell>
          <cell r="EG125">
            <v>184.66920572624997</v>
          </cell>
          <cell r="EI125">
            <v>113.910270540718</v>
          </cell>
          <cell r="EJ125">
            <v>11.519979100588801</v>
          </cell>
          <cell r="EK125">
            <v>125.4302496413068</v>
          </cell>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A127" t="str">
            <v>E = Morgan Stanley Dean Witter Research Estimates             NM = Not Meaningful             A = Actual</v>
          </cell>
          <cell r="AH127" t="str">
            <v>E = Morgan Stanley Dean Witter Research Estimates             NM = Not Meaningful             A = Actual</v>
          </cell>
          <cell r="BS127" t="str">
            <v>E = Morgan Stanley Dean Witter Research Estimates       A = Actual          NM = Not Meaningful</v>
          </cell>
          <cell r="CV127" t="str">
            <v>E = Morgan Stanley Dean Witter Research Estimates             NM = Not Meaningful             A = Actual</v>
          </cell>
          <cell r="DR127" t="str">
            <v>E = Morgan Stanley Dean Witter Research Estimates             NM = Not Meaningful             A = Actual</v>
          </cell>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
      <sheetName val="IS"/>
      <sheetName val="BS"/>
      <sheetName val="CF"/>
      <sheetName val="Revenues"/>
      <sheetName val="543-Solid"/>
      <sheetName val="543-Myeloid"/>
      <sheetName val="811-GBM"/>
      <sheetName val="MW-Cache"/>
      <sheetName val="Misc --&gt;"/>
      <sheetName val="summary"/>
      <sheetName val="mwareDates"/>
      <sheetName val="MW GEG"/>
      <sheetName val="PRMT5"/>
      <sheetName val="MWA RR"/>
      <sheetName val="mwareSettings"/>
      <sheetName val="_Log"/>
    </sheetNames>
    <sheetDataSet>
      <sheetData sheetId="0">
        <row r="34">
          <cell r="C34" t="str">
            <v>Base</v>
          </cell>
        </row>
      </sheetData>
      <sheetData sheetId="1"/>
      <sheetData sheetId="2"/>
      <sheetData sheetId="3"/>
      <sheetData sheetId="4"/>
      <sheetData sheetId="5"/>
      <sheetData sheetId="6"/>
      <sheetData sheetId="7"/>
      <sheetData sheetId="8"/>
      <sheetData sheetId="9"/>
      <sheetData sheetId="10"/>
      <sheetData sheetId="11"/>
      <sheetData sheetId="12">
        <row r="10">
          <cell r="D10">
            <v>0</v>
          </cell>
        </row>
        <row r="12">
          <cell r="H12">
            <v>0</v>
          </cell>
        </row>
        <row r="14">
          <cell r="J14">
            <v>0</v>
          </cell>
        </row>
        <row r="15">
          <cell r="J15">
            <v>0</v>
          </cell>
        </row>
        <row r="16">
          <cell r="J16">
            <v>0</v>
          </cell>
        </row>
        <row r="17">
          <cell r="J17">
            <v>0</v>
          </cell>
        </row>
        <row r="18">
          <cell r="J18">
            <v>0</v>
          </cell>
        </row>
        <row r="20">
          <cell r="J20">
            <v>0</v>
          </cell>
        </row>
        <row r="21">
          <cell r="J21">
            <v>0</v>
          </cell>
        </row>
        <row r="23">
          <cell r="H23">
            <v>0</v>
          </cell>
        </row>
        <row r="24">
          <cell r="H24">
            <v>0</v>
          </cell>
        </row>
        <row r="25">
          <cell r="J25">
            <v>0</v>
          </cell>
        </row>
        <row r="26">
          <cell r="J26">
            <v>0</v>
          </cell>
        </row>
        <row r="28">
          <cell r="H28">
            <v>0</v>
          </cell>
        </row>
        <row r="29">
          <cell r="H29">
            <v>0</v>
          </cell>
        </row>
        <row r="30">
          <cell r="H30">
            <v>0</v>
          </cell>
        </row>
        <row r="31">
          <cell r="H31">
            <v>0</v>
          </cell>
        </row>
        <row r="32">
          <cell r="J32">
            <v>0</v>
          </cell>
        </row>
        <row r="33">
          <cell r="J33">
            <v>0</v>
          </cell>
        </row>
        <row r="34">
          <cell r="J34">
            <v>0</v>
          </cell>
        </row>
        <row r="35">
          <cell r="J35">
            <v>0</v>
          </cell>
        </row>
        <row r="36">
          <cell r="J36">
            <v>0</v>
          </cell>
        </row>
        <row r="39">
          <cell r="J39">
            <v>0</v>
          </cell>
        </row>
        <row r="40">
          <cell r="J40">
            <v>0</v>
          </cell>
        </row>
        <row r="42">
          <cell r="J42">
            <v>0</v>
          </cell>
        </row>
        <row r="43">
          <cell r="J43">
            <v>0</v>
          </cell>
        </row>
        <row r="44">
          <cell r="J44">
            <v>0</v>
          </cell>
        </row>
        <row r="45">
          <cell r="J45">
            <v>0</v>
          </cell>
        </row>
        <row r="46">
          <cell r="J46">
            <v>0</v>
          </cell>
        </row>
        <row r="48">
          <cell r="D48">
            <v>0</v>
          </cell>
        </row>
        <row r="49">
          <cell r="D49">
            <v>0</v>
          </cell>
        </row>
        <row r="50">
          <cell r="D50">
            <v>0</v>
          </cell>
        </row>
        <row r="51">
          <cell r="D51">
            <v>0</v>
          </cell>
        </row>
        <row r="54">
          <cell r="F54">
            <v>1</v>
          </cell>
        </row>
        <row r="55">
          <cell r="F55">
            <v>0</v>
          </cell>
        </row>
        <row r="58">
          <cell r="F58">
            <v>0</v>
          </cell>
        </row>
        <row r="59">
          <cell r="F59">
            <v>0</v>
          </cell>
        </row>
        <row r="60">
          <cell r="F60">
            <v>1</v>
          </cell>
        </row>
        <row r="63">
          <cell r="F63">
            <v>0</v>
          </cell>
        </row>
        <row r="64">
          <cell r="F64">
            <v>1</v>
          </cell>
        </row>
        <row r="65">
          <cell r="F65">
            <v>0</v>
          </cell>
        </row>
        <row r="66">
          <cell r="F66">
            <v>0</v>
          </cell>
        </row>
        <row r="67">
          <cell r="F67">
            <v>0</v>
          </cell>
        </row>
        <row r="70">
          <cell r="F70">
            <v>0</v>
          </cell>
        </row>
        <row r="71">
          <cell r="F71">
            <v>0</v>
          </cell>
        </row>
        <row r="72">
          <cell r="F72">
            <v>0</v>
          </cell>
        </row>
        <row r="73">
          <cell r="F73" t="str">
            <v>76-100%</v>
          </cell>
        </row>
        <row r="74">
          <cell r="F74">
            <v>0</v>
          </cell>
        </row>
        <row r="76">
          <cell r="F76" t="str">
            <v>76-100%</v>
          </cell>
        </row>
        <row r="77">
          <cell r="F77">
            <v>0</v>
          </cell>
        </row>
      </sheetData>
      <sheetData sheetId="13"/>
      <sheetData sheetId="14"/>
      <sheetData sheetId="15"/>
      <sheetData sheetId="16"/>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c1"/>
    </sheetNames>
    <sheetDataSet>
      <sheetData sheetId="0" refreshError="1">
        <row r="1">
          <cell r="A1" t="str">
            <v>Exhibit 12</v>
          </cell>
        </row>
        <row r="2">
          <cell r="A2" t="str">
            <v>U.S. Androgen Market</v>
          </cell>
        </row>
        <row r="3">
          <cell r="A3" t="str">
            <v xml:space="preserve">($ Million) </v>
          </cell>
        </row>
        <row r="4">
          <cell r="B4">
            <v>1997</v>
          </cell>
          <cell r="C4">
            <v>1998</v>
          </cell>
          <cell r="D4">
            <v>1999</v>
          </cell>
          <cell r="E4" t="str">
            <v>2000E</v>
          </cell>
          <cell r="F4" t="str">
            <v>2001E</v>
          </cell>
          <cell r="G4" t="str">
            <v>2002E</v>
          </cell>
          <cell r="H4" t="str">
            <v>2003E</v>
          </cell>
          <cell r="I4" t="str">
            <v>2004E</v>
          </cell>
          <cell r="J4" t="str">
            <v>2005E</v>
          </cell>
        </row>
        <row r="6">
          <cell r="A6" t="str">
            <v xml:space="preserve">Patient Population </v>
          </cell>
          <cell r="B6">
            <v>5000000</v>
          </cell>
          <cell r="C6">
            <v>5000000</v>
          </cell>
          <cell r="D6">
            <v>5000000</v>
          </cell>
          <cell r="E6">
            <v>5000000</v>
          </cell>
          <cell r="F6">
            <v>5000000</v>
          </cell>
          <cell r="G6">
            <v>5000000</v>
          </cell>
          <cell r="H6">
            <v>5000000</v>
          </cell>
          <cell r="I6">
            <v>5000000</v>
          </cell>
          <cell r="J6">
            <v>5000000</v>
          </cell>
        </row>
        <row r="7">
          <cell r="A7" t="str">
            <v xml:space="preserve">  % Treated</v>
          </cell>
          <cell r="B7">
            <v>0.03</v>
          </cell>
          <cell r="C7">
            <v>0.05</v>
          </cell>
          <cell r="D7">
            <v>7.0000000000000007E-2</v>
          </cell>
          <cell r="E7">
            <v>8.5300000000000001E-2</v>
          </cell>
          <cell r="F7">
            <v>9.1700000000000004E-2</v>
          </cell>
          <cell r="G7">
            <v>9.5799999999999996E-2</v>
          </cell>
          <cell r="H7">
            <v>0.1</v>
          </cell>
          <cell r="I7">
            <v>0.1</v>
          </cell>
          <cell r="J7">
            <v>0.1</v>
          </cell>
        </row>
        <row r="8">
          <cell r="A8" t="str">
            <v xml:space="preserve">  Patients Treated</v>
          </cell>
          <cell r="B8">
            <v>150000</v>
          </cell>
          <cell r="C8">
            <v>250000</v>
          </cell>
          <cell r="D8">
            <v>350000.00000000006</v>
          </cell>
          <cell r="E8">
            <v>426500</v>
          </cell>
          <cell r="F8">
            <v>458500</v>
          </cell>
          <cell r="G8">
            <v>479000</v>
          </cell>
          <cell r="H8">
            <v>500000</v>
          </cell>
          <cell r="I8">
            <v>500000</v>
          </cell>
          <cell r="J8">
            <v>500000</v>
          </cell>
        </row>
        <row r="10">
          <cell r="A10" t="str">
            <v>% of Population Treated</v>
          </cell>
          <cell r="B10">
            <v>0.03</v>
          </cell>
          <cell r="C10">
            <v>0.05</v>
          </cell>
          <cell r="D10">
            <v>7.0000000000000007E-2</v>
          </cell>
          <cell r="E10">
            <v>8.5300000000000001E-2</v>
          </cell>
          <cell r="F10">
            <v>9.1700000000000004E-2</v>
          </cell>
          <cell r="G10">
            <v>9.5799999999999996E-2</v>
          </cell>
          <cell r="H10">
            <v>0.1</v>
          </cell>
          <cell r="I10">
            <v>0.1</v>
          </cell>
          <cell r="J10">
            <v>0.1</v>
          </cell>
        </row>
        <row r="12">
          <cell r="A12" t="str">
            <v>Rx Per Person Per Year</v>
          </cell>
          <cell r="B12">
            <v>1.6466666666666667</v>
          </cell>
          <cell r="C12">
            <v>1.0720000000000001</v>
          </cell>
          <cell r="D12">
            <v>1.0720000000000001</v>
          </cell>
          <cell r="E12">
            <v>1.0720000000000001</v>
          </cell>
          <cell r="F12">
            <v>1.0720000000000001</v>
          </cell>
          <cell r="G12">
            <v>1.0720000000000001</v>
          </cell>
          <cell r="H12">
            <v>1.0720000000000001</v>
          </cell>
          <cell r="I12">
            <v>1.0720000000000001</v>
          </cell>
          <cell r="J12">
            <v>1.0720000000000001</v>
          </cell>
        </row>
        <row r="14">
          <cell r="A14" t="str">
            <v>Testoderm - Alza</v>
          </cell>
        </row>
        <row r="15">
          <cell r="A15" t="str">
            <v xml:space="preserve">  Sales</v>
          </cell>
          <cell r="B15">
            <v>5.4839999999999982</v>
          </cell>
          <cell r="C15">
            <v>7.2289999999999992</v>
          </cell>
          <cell r="D15">
            <v>17.483999999999998</v>
          </cell>
          <cell r="E15">
            <v>26.393325117037719</v>
          </cell>
          <cell r="F15">
            <v>31.484185089853447</v>
          </cell>
          <cell r="G15">
            <v>35.822775934485414</v>
          </cell>
          <cell r="H15">
            <v>40.010824895510851</v>
          </cell>
          <cell r="I15">
            <v>42.811582638196612</v>
          </cell>
          <cell r="J15">
            <v>45.808393422870381</v>
          </cell>
        </row>
        <row r="16">
          <cell r="A16" t="str">
            <v xml:space="preserve">  TRx</v>
          </cell>
          <cell r="B16">
            <v>72</v>
          </cell>
          <cell r="C16">
            <v>84</v>
          </cell>
          <cell r="D16">
            <v>175</v>
          </cell>
          <cell r="E16">
            <v>246.89232000000004</v>
          </cell>
          <cell r="F16">
            <v>275.24672000000004</v>
          </cell>
          <cell r="G16">
            <v>292.68815999999998</v>
          </cell>
          <cell r="H16">
            <v>305.52</v>
          </cell>
          <cell r="I16">
            <v>305.52</v>
          </cell>
          <cell r="J16">
            <v>305.52</v>
          </cell>
        </row>
        <row r="17">
          <cell r="A17" t="str">
            <v xml:space="preserve">  Price</v>
          </cell>
          <cell r="B17">
            <v>76.166666666666643</v>
          </cell>
          <cell r="C17">
            <v>86.059523809523796</v>
          </cell>
          <cell r="D17">
            <v>99.908571428571435</v>
          </cell>
          <cell r="E17">
            <v>106.90217142857144</v>
          </cell>
          <cell r="F17">
            <v>114.38532342857144</v>
          </cell>
          <cell r="G17">
            <v>122.39229606857145</v>
          </cell>
          <cell r="H17">
            <v>130.95975679337147</v>
          </cell>
          <cell r="I17">
            <v>140.12693976890748</v>
          </cell>
          <cell r="J17">
            <v>149.93582555273102</v>
          </cell>
        </row>
        <row r="18">
          <cell r="A18" t="str">
            <v xml:space="preserve">  Price from Redbook - </v>
          </cell>
        </row>
        <row r="20">
          <cell r="A20" t="str">
            <v>Androderm - Watson</v>
          </cell>
        </row>
        <row r="21">
          <cell r="A21" t="str">
            <v xml:space="preserve">  Sales</v>
          </cell>
          <cell r="B21">
            <v>16.524000000000001</v>
          </cell>
          <cell r="C21">
            <v>18.571000000000002</v>
          </cell>
          <cell r="D21">
            <v>19.523</v>
          </cell>
          <cell r="E21">
            <v>22.811072336888888</v>
          </cell>
          <cell r="F21">
            <v>24.629191191733334</v>
          </cell>
          <cell r="G21">
            <v>26.402886067460006</v>
          </cell>
          <cell r="H21">
            <v>28.938445063500005</v>
          </cell>
          <cell r="I21">
            <v>30.385367316675005</v>
          </cell>
          <cell r="J21">
            <v>31.904635682508758</v>
          </cell>
        </row>
        <row r="22">
          <cell r="A22" t="str">
            <v xml:space="preserve">  TRx</v>
          </cell>
          <cell r="B22">
            <v>175</v>
          </cell>
          <cell r="C22">
            <v>184</v>
          </cell>
          <cell r="D22">
            <v>189</v>
          </cell>
          <cell r="E22">
            <v>210.31567999999999</v>
          </cell>
          <cell r="F22">
            <v>216.26527999999999</v>
          </cell>
          <cell r="G22">
            <v>220.79984000000005</v>
          </cell>
          <cell r="H22">
            <v>230.48000000000002</v>
          </cell>
          <cell r="I22">
            <v>230.48000000000002</v>
          </cell>
          <cell r="J22">
            <v>230.48000000000002</v>
          </cell>
        </row>
        <row r="23">
          <cell r="A23" t="str">
            <v xml:space="preserve">  Price</v>
          </cell>
          <cell r="B23">
            <v>94.42285714285714</v>
          </cell>
          <cell r="C23">
            <v>100.92934782608695</v>
          </cell>
          <cell r="D23">
            <v>103.29629629629629</v>
          </cell>
          <cell r="E23">
            <v>108.46111111111111</v>
          </cell>
          <cell r="F23">
            <v>113.88416666666667</v>
          </cell>
          <cell r="G23">
            <v>119.57837500000001</v>
          </cell>
          <cell r="H23">
            <v>125.55729375000001</v>
          </cell>
          <cell r="I23">
            <v>131.83515843750001</v>
          </cell>
          <cell r="J23">
            <v>138.42691635937501</v>
          </cell>
        </row>
        <row r="24">
          <cell r="A24" t="str">
            <v xml:space="preserve">  Price from Redbook - </v>
          </cell>
        </row>
        <row r="26">
          <cell r="A26" t="str">
            <v>Total</v>
          </cell>
        </row>
        <row r="27">
          <cell r="A27" t="str">
            <v xml:space="preserve">  Sales</v>
          </cell>
          <cell r="B27">
            <v>22.007999999999999</v>
          </cell>
          <cell r="C27">
            <v>25.8</v>
          </cell>
          <cell r="D27">
            <v>37.006999999999998</v>
          </cell>
          <cell r="E27">
            <v>49.204397453926603</v>
          </cell>
          <cell r="F27">
            <v>56.113376281586781</v>
          </cell>
          <cell r="G27">
            <v>62.225662001945423</v>
          </cell>
          <cell r="H27">
            <v>68.949269959010849</v>
          </cell>
          <cell r="I27">
            <v>73.196949954871613</v>
          </cell>
          <cell r="J27">
            <v>77.713029105379135</v>
          </cell>
        </row>
        <row r="28">
          <cell r="A28" t="str">
            <v xml:space="preserve">  TRx</v>
          </cell>
          <cell r="B28">
            <v>247</v>
          </cell>
          <cell r="C28">
            <v>268</v>
          </cell>
          <cell r="D28">
            <v>364</v>
          </cell>
          <cell r="E28">
            <v>457.20800000000003</v>
          </cell>
          <cell r="F28">
            <v>491.51200000000006</v>
          </cell>
          <cell r="G28">
            <v>513.48800000000006</v>
          </cell>
          <cell r="H28">
            <v>536</v>
          </cell>
          <cell r="I28">
            <v>536</v>
          </cell>
          <cell r="J28">
            <v>536</v>
          </cell>
        </row>
        <row r="29">
          <cell r="A29" t="str">
            <v xml:space="preserve">  Price</v>
          </cell>
          <cell r="B29">
            <v>89.10121457489879</v>
          </cell>
          <cell r="C29">
            <v>96.268656716417908</v>
          </cell>
          <cell r="D29">
            <v>101.66758241758242</v>
          </cell>
          <cell r="E29">
            <v>107.61928368253969</v>
          </cell>
          <cell r="F29">
            <v>114.16481445333334</v>
          </cell>
          <cell r="G29">
            <v>121.18231000908573</v>
          </cell>
          <cell r="H29">
            <v>128.63669768472175</v>
          </cell>
          <cell r="I29">
            <v>136.56147379640225</v>
          </cell>
          <cell r="J29">
            <v>144.98699459958792</v>
          </cell>
        </row>
        <row r="31">
          <cell r="A31" t="str">
            <v>Total Rxs</v>
          </cell>
        </row>
        <row r="32">
          <cell r="A32" t="str">
            <v>Testoderm/TTS</v>
          </cell>
          <cell r="B32">
            <v>72</v>
          </cell>
          <cell r="C32">
            <v>84</v>
          </cell>
          <cell r="D32">
            <v>175</v>
          </cell>
          <cell r="E32">
            <v>246.89232000000004</v>
          </cell>
          <cell r="F32">
            <v>275.24672000000004</v>
          </cell>
          <cell r="G32">
            <v>292.68815999999998</v>
          </cell>
          <cell r="H32">
            <v>305.52</v>
          </cell>
          <cell r="I32">
            <v>305.52</v>
          </cell>
          <cell r="J32">
            <v>305.52</v>
          </cell>
        </row>
        <row r="33">
          <cell r="A33" t="str">
            <v>Androderm</v>
          </cell>
          <cell r="B33">
            <v>175</v>
          </cell>
          <cell r="C33">
            <v>184</v>
          </cell>
          <cell r="D33">
            <v>189</v>
          </cell>
          <cell r="E33">
            <v>210.31567999999999</v>
          </cell>
          <cell r="F33">
            <v>216.26527999999999</v>
          </cell>
          <cell r="G33">
            <v>220.79984000000005</v>
          </cell>
          <cell r="H33">
            <v>230.48000000000002</v>
          </cell>
          <cell r="I33">
            <v>230.48000000000002</v>
          </cell>
          <cell r="J33">
            <v>230.48000000000002</v>
          </cell>
        </row>
        <row r="34">
          <cell r="A34" t="str">
            <v xml:space="preserve">  Total</v>
          </cell>
          <cell r="B34">
            <v>247</v>
          </cell>
          <cell r="C34">
            <v>268</v>
          </cell>
          <cell r="D34">
            <v>364</v>
          </cell>
          <cell r="E34">
            <v>457.20800000000003</v>
          </cell>
          <cell r="F34">
            <v>491.51200000000006</v>
          </cell>
          <cell r="G34">
            <v>513.48800000000006</v>
          </cell>
          <cell r="H34">
            <v>536</v>
          </cell>
          <cell r="I34">
            <v>536</v>
          </cell>
          <cell r="J34">
            <v>536</v>
          </cell>
        </row>
        <row r="35">
          <cell r="A35" t="str">
            <v xml:space="preserve">    % Growth</v>
          </cell>
          <cell r="C35">
            <v>8.5020242914979782E-2</v>
          </cell>
          <cell r="D35">
            <v>0.35820895522388052</v>
          </cell>
          <cell r="E35">
            <v>0.25606593406593414</v>
          </cell>
          <cell r="F35">
            <v>7.5029308323564026E-2</v>
          </cell>
          <cell r="G35">
            <v>4.4711014176663122E-2</v>
          </cell>
          <cell r="H35">
            <v>4.3841336116910101E-2</v>
          </cell>
          <cell r="I35">
            <v>0</v>
          </cell>
          <cell r="J35">
            <v>0</v>
          </cell>
        </row>
        <row r="37">
          <cell r="A37" t="str">
            <v>% of Total Rx</v>
          </cell>
        </row>
        <row r="38">
          <cell r="A38" t="str">
            <v>Testoderm/TTS</v>
          </cell>
          <cell r="B38">
            <v>0.291497975708502</v>
          </cell>
          <cell r="C38">
            <v>0.31343283582089554</v>
          </cell>
          <cell r="D38">
            <v>0.48076923076923078</v>
          </cell>
          <cell r="E38">
            <v>0.54</v>
          </cell>
          <cell r="F38">
            <v>0.56000000000000005</v>
          </cell>
          <cell r="G38">
            <v>0.56999999999999995</v>
          </cell>
          <cell r="H38">
            <v>0.56999999999999995</v>
          </cell>
          <cell r="I38">
            <v>0.56999999999999995</v>
          </cell>
          <cell r="J38">
            <v>0.56999999999999995</v>
          </cell>
        </row>
        <row r="39">
          <cell r="A39" t="str">
            <v>Androderm</v>
          </cell>
          <cell r="B39">
            <v>0.708502024291498</v>
          </cell>
          <cell r="C39">
            <v>0.68656716417910446</v>
          </cell>
          <cell r="D39">
            <v>0.51923076923076927</v>
          </cell>
          <cell r="E39">
            <v>0.45999999999999996</v>
          </cell>
          <cell r="F39">
            <v>0.43999999999999995</v>
          </cell>
          <cell r="G39">
            <v>0.43000000000000005</v>
          </cell>
          <cell r="H39">
            <v>0.43000000000000005</v>
          </cell>
          <cell r="I39">
            <v>0.43000000000000005</v>
          </cell>
          <cell r="J39">
            <v>0.43000000000000005</v>
          </cell>
        </row>
        <row r="40">
          <cell r="A40" t="str">
            <v xml:space="preserve">  Total</v>
          </cell>
          <cell r="B40">
            <v>1</v>
          </cell>
          <cell r="C40">
            <v>1</v>
          </cell>
          <cell r="D40">
            <v>1</v>
          </cell>
          <cell r="E40">
            <v>1</v>
          </cell>
          <cell r="F40">
            <v>1</v>
          </cell>
          <cell r="G40">
            <v>1</v>
          </cell>
          <cell r="H40">
            <v>1</v>
          </cell>
          <cell r="I40">
            <v>1</v>
          </cell>
          <cell r="J40">
            <v>1</v>
          </cell>
        </row>
        <row r="42">
          <cell r="A42" t="str">
            <v>Total Sales - ($millions)</v>
          </cell>
        </row>
        <row r="43">
          <cell r="A43" t="str">
            <v>Testoderm/TTS</v>
          </cell>
          <cell r="B43">
            <v>6.3</v>
          </cell>
          <cell r="C43">
            <v>10</v>
          </cell>
          <cell r="D43">
            <v>20.8</v>
          </cell>
          <cell r="E43">
            <v>26.393325117037719</v>
          </cell>
          <cell r="F43">
            <v>31.484185089853447</v>
          </cell>
          <cell r="G43">
            <v>35.822775934485414</v>
          </cell>
          <cell r="H43">
            <v>40.010824895510851</v>
          </cell>
          <cell r="I43">
            <v>42.811582638196612</v>
          </cell>
          <cell r="J43">
            <v>45.808393422870381</v>
          </cell>
        </row>
        <row r="44">
          <cell r="A44" t="str">
            <v>Androderm</v>
          </cell>
          <cell r="B44">
            <v>16.524000000000001</v>
          </cell>
          <cell r="C44">
            <v>18.571000000000002</v>
          </cell>
          <cell r="D44">
            <v>19.523</v>
          </cell>
          <cell r="E44">
            <v>22.811072336888888</v>
          </cell>
          <cell r="F44">
            <v>24.629191191733334</v>
          </cell>
          <cell r="G44">
            <v>26.402886067460006</v>
          </cell>
          <cell r="H44">
            <v>28.938445063500005</v>
          </cell>
          <cell r="I44">
            <v>30.385367316675005</v>
          </cell>
          <cell r="J44">
            <v>31.904635682508758</v>
          </cell>
        </row>
        <row r="45">
          <cell r="A45" t="str">
            <v xml:space="preserve">  Total</v>
          </cell>
          <cell r="B45">
            <v>22.824000000000002</v>
          </cell>
          <cell r="C45">
            <v>28.571000000000002</v>
          </cell>
          <cell r="D45">
            <v>40.323</v>
          </cell>
          <cell r="E45">
            <v>49.204397453926603</v>
          </cell>
          <cell r="F45">
            <v>56.113376281586781</v>
          </cell>
          <cell r="G45">
            <v>62.225662001945423</v>
          </cell>
          <cell r="H45">
            <v>68.949269959010849</v>
          </cell>
          <cell r="I45">
            <v>73.196949954871613</v>
          </cell>
          <cell r="J45">
            <v>77.713029105379135</v>
          </cell>
        </row>
        <row r="46">
          <cell r="A46" t="str">
            <v xml:space="preserve">    % Growth</v>
          </cell>
          <cell r="C46">
            <v>0.25179635471433581</v>
          </cell>
          <cell r="D46">
            <v>0.41132616989254833</v>
          </cell>
          <cell r="E46">
            <v>0.22025636619117139</v>
          </cell>
          <cell r="F46">
            <v>0.1404138488664457</v>
          </cell>
          <cell r="G46">
            <v>0.10892742738711925</v>
          </cell>
          <cell r="H46">
            <v>0.10805201167414213</v>
          </cell>
          <cell r="I46">
            <v>6.1605873396280098E-2</v>
          </cell>
          <cell r="J46">
            <v>6.1697641135209036E-2</v>
          </cell>
        </row>
        <row r="48">
          <cell r="A48" t="str">
            <v>% of Total Sales</v>
          </cell>
        </row>
        <row r="49">
          <cell r="A49" t="str">
            <v>Testoderm/TTS</v>
          </cell>
          <cell r="B49">
            <v>0.27602523659305989</v>
          </cell>
          <cell r="C49">
            <v>0.35000525007875116</v>
          </cell>
          <cell r="D49">
            <v>0.51583463531979268</v>
          </cell>
          <cell r="E49">
            <v>0.53640175437066517</v>
          </cell>
          <cell r="F49">
            <v>0.56108163821510715</v>
          </cell>
          <cell r="G49">
            <v>0.5756913591914129</v>
          </cell>
          <cell r="H49">
            <v>0.58029366981400377</v>
          </cell>
          <cell r="I49">
            <v>0.58488205676044414</v>
          </cell>
          <cell r="J49">
            <v>0.58945577016119188</v>
          </cell>
        </row>
        <row r="50">
          <cell r="A50" t="str">
            <v>Androderm</v>
          </cell>
          <cell r="B50">
            <v>0.72397476340694</v>
          </cell>
          <cell r="C50">
            <v>0.64999474992124884</v>
          </cell>
          <cell r="D50">
            <v>0.48416536468020732</v>
          </cell>
          <cell r="E50">
            <v>0.46359824562933494</v>
          </cell>
          <cell r="F50">
            <v>0.43891836178489285</v>
          </cell>
          <cell r="G50">
            <v>0.4243086408085871</v>
          </cell>
          <cell r="H50">
            <v>0.41970633018599635</v>
          </cell>
          <cell r="I50">
            <v>0.41511794323955586</v>
          </cell>
          <cell r="J50">
            <v>0.41054422983880812</v>
          </cell>
        </row>
        <row r="51">
          <cell r="A51" t="str">
            <v xml:space="preserve">  Total</v>
          </cell>
          <cell r="B51">
            <v>1</v>
          </cell>
          <cell r="C51">
            <v>1</v>
          </cell>
          <cell r="D51">
            <v>1</v>
          </cell>
          <cell r="E51">
            <v>1</v>
          </cell>
          <cell r="F51">
            <v>1</v>
          </cell>
          <cell r="G51">
            <v>1</v>
          </cell>
          <cell r="H51">
            <v>1</v>
          </cell>
          <cell r="I51">
            <v>1</v>
          </cell>
          <cell r="J51">
            <v>1</v>
          </cell>
        </row>
        <row r="53">
          <cell r="A53" t="str">
            <v xml:space="preserve">Source: IMS America, Company Reports, and Morgan Stanley Dean Witter Research Estimates </v>
          </cell>
        </row>
      </sheetData>
      <sheetData sheetId="1" refreshError="1"/>
      <sheetData sheetId="2" refreshError="1"/>
      <sheetData sheetId="3"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ndout"/>
      <sheetName val="Chart Data"/>
      <sheetName val="QTRINC"/>
      <sheetName val="MARGIN"/>
      <sheetName val="QTR-SALES"/>
      <sheetName val="ANN-SALES"/>
      <sheetName val="CASHFLOW"/>
      <sheetName val="FEES-R&amp;D"/>
      <sheetName val="NEWPRODS"/>
      <sheetName val="IS-COMPS"/>
      <sheetName val="BALANCE-SHEET"/>
      <sheetName val="QTRINC-SEQ"/>
      <sheetName val="TESTODERM"/>
      <sheetName val="MARGIN-SEQ"/>
      <sheetName val="mStartup"/>
      <sheetName val="NY UPLOAD"/>
      <sheetName val="NY UPLOAD shadow"/>
    </sheetNames>
    <sheetDataSet>
      <sheetData sheetId="0" refreshError="1"/>
      <sheetData sheetId="1" refreshError="1"/>
      <sheetData sheetId="2" refreshError="1">
        <row r="4">
          <cell r="I4" t="str">
            <v xml:space="preserve">Sales </v>
          </cell>
          <cell r="K4" t="str">
            <v>R&amp;D</v>
          </cell>
          <cell r="R4" t="str">
            <v>Non-</v>
          </cell>
          <cell r="W4" t="str">
            <v>AT</v>
          </cell>
          <cell r="X4" t="str">
            <v>Adj.</v>
          </cell>
        </row>
        <row r="5">
          <cell r="B5" t="str">
            <v xml:space="preserve">               Revenues</v>
          </cell>
          <cell r="E5" t="str">
            <v>Contract</v>
          </cell>
          <cell r="I5" t="str">
            <v>Gross</v>
          </cell>
          <cell r="K5" t="str">
            <v>Cresc./</v>
          </cell>
          <cell r="L5" t="str">
            <v xml:space="preserve">Ex- </v>
          </cell>
          <cell r="M5" t="str">
            <v xml:space="preserve">In- </v>
          </cell>
          <cell r="O5" t="str">
            <v xml:space="preserve"> Oper.</v>
          </cell>
          <cell r="P5" t="str">
            <v>Int.</v>
          </cell>
          <cell r="Q5" t="str">
            <v>Int.</v>
          </cell>
          <cell r="R5" t="str">
            <v>Oper.</v>
          </cell>
          <cell r="S5" t="str">
            <v>Pretax</v>
          </cell>
          <cell r="T5" t="str">
            <v xml:space="preserve">    Tax</v>
          </cell>
          <cell r="V5" t="str">
            <v xml:space="preserve">   Net</v>
          </cell>
          <cell r="W5" t="str">
            <v>Conv.</v>
          </cell>
          <cell r="X5" t="str">
            <v xml:space="preserve">   Net</v>
          </cell>
          <cell r="Y5" t="str">
            <v xml:space="preserve">Avg. </v>
          </cell>
          <cell r="Z5" t="str">
            <v>EPS</v>
          </cell>
        </row>
        <row r="6">
          <cell r="B6" t="str">
            <v>Alza</v>
          </cell>
          <cell r="C6" t="str">
            <v>Fees</v>
          </cell>
          <cell r="D6" t="str">
            <v>R&amp;D</v>
          </cell>
          <cell r="E6" t="str">
            <v>Mfg.</v>
          </cell>
          <cell r="F6" t="str">
            <v>Other</v>
          </cell>
          <cell r="G6" t="str">
            <v>Total</v>
          </cell>
          <cell r="H6" t="str">
            <v>COGS</v>
          </cell>
          <cell r="I6" t="str">
            <v>Profit(g)</v>
          </cell>
          <cell r="J6" t="str">
            <v>SG&amp;A</v>
          </cell>
          <cell r="K6" t="str">
            <v>TDC</v>
          </cell>
          <cell r="L6" t="str">
            <v>ternal</v>
          </cell>
          <cell r="M6" t="str">
            <v>ternal</v>
          </cell>
          <cell r="N6" t="str">
            <v>Total</v>
          </cell>
          <cell r="O6" t="str">
            <v>Inc.</v>
          </cell>
          <cell r="P6" t="str">
            <v>Inc.</v>
          </cell>
          <cell r="Q6" t="str">
            <v>Exp.</v>
          </cell>
          <cell r="R6" t="str">
            <v>Items</v>
          </cell>
          <cell r="S6" t="str">
            <v>Inc.</v>
          </cell>
          <cell r="T6" t="str">
            <v xml:space="preserve">   Rate</v>
          </cell>
          <cell r="U6" t="str">
            <v>Tax</v>
          </cell>
          <cell r="V6" t="str">
            <v>Inc.</v>
          </cell>
          <cell r="W6" t="str">
            <v>Int.</v>
          </cell>
          <cell r="X6" t="str">
            <v>Inc.</v>
          </cell>
          <cell r="Y6" t="str">
            <v xml:space="preserve">Shs. </v>
          </cell>
          <cell r="Z6" t="str">
            <v>Oper.</v>
          </cell>
          <cell r="AA6" t="str">
            <v>Rep.</v>
          </cell>
        </row>
        <row r="8">
          <cell r="A8" t="str">
            <v>1995 (a)</v>
          </cell>
        </row>
        <row r="9">
          <cell r="A9" t="str">
            <v xml:space="preserve"> 1Q</v>
          </cell>
          <cell r="B9">
            <v>3.5</v>
          </cell>
          <cell r="C9">
            <v>33.962000000000003</v>
          </cell>
          <cell r="D9">
            <v>21.7</v>
          </cell>
          <cell r="E9">
            <v>15.326000000000001</v>
          </cell>
          <cell r="F9">
            <v>70.988</v>
          </cell>
          <cell r="G9">
            <v>74.488</v>
          </cell>
          <cell r="H9">
            <v>16.422000000000001</v>
          </cell>
          <cell r="I9">
            <v>2.4039999999999999</v>
          </cell>
          <cell r="J9">
            <v>8.5020000000000007</v>
          </cell>
          <cell r="K9">
            <v>14.1</v>
          </cell>
          <cell r="L9">
            <v>7.6</v>
          </cell>
          <cell r="M9">
            <v>0.54200000000000159</v>
          </cell>
          <cell r="N9">
            <v>22.242000000000001</v>
          </cell>
          <cell r="O9">
            <v>27.321999999999999</v>
          </cell>
          <cell r="P9">
            <v>5.7519999999999998</v>
          </cell>
          <cell r="Q9">
            <v>5.5949999999999998</v>
          </cell>
          <cell r="R9">
            <v>0.15700000000000003</v>
          </cell>
          <cell r="S9">
            <v>27.478999999999999</v>
          </cell>
          <cell r="T9">
            <v>0.37999927217147644</v>
          </cell>
          <cell r="U9">
            <v>10.442</v>
          </cell>
          <cell r="V9">
            <v>17.036999999999999</v>
          </cell>
          <cell r="W9">
            <v>0</v>
          </cell>
          <cell r="X9">
            <v>17.036999999999999</v>
          </cell>
          <cell r="Y9">
            <v>164.77799999999999</v>
          </cell>
          <cell r="Z9">
            <v>0.10339365692021993</v>
          </cell>
          <cell r="AA9">
            <v>0.1</v>
          </cell>
        </row>
        <row r="10">
          <cell r="A10" t="str">
            <v xml:space="preserve"> 2Q</v>
          </cell>
          <cell r="B10">
            <v>3.2</v>
          </cell>
          <cell r="C10">
            <v>34.229999999999997</v>
          </cell>
          <cell r="D10">
            <v>23.484999999999999</v>
          </cell>
          <cell r="E10">
            <v>15.98</v>
          </cell>
          <cell r="F10">
            <v>73.694999999999993</v>
          </cell>
          <cell r="G10">
            <v>76.894999999999996</v>
          </cell>
          <cell r="H10">
            <v>16.738</v>
          </cell>
          <cell r="I10">
            <v>2.4420000000000002</v>
          </cell>
          <cell r="J10">
            <v>8.3979999999999997</v>
          </cell>
          <cell r="K10">
            <v>14.5</v>
          </cell>
          <cell r="L10">
            <v>8.9849999999999994</v>
          </cell>
          <cell r="M10">
            <v>0.65899999999999892</v>
          </cell>
          <cell r="N10">
            <v>24.143999999999998</v>
          </cell>
          <cell r="O10">
            <v>27.615000000000002</v>
          </cell>
          <cell r="P10">
            <v>6.11</v>
          </cell>
          <cell r="Q10">
            <v>5.58</v>
          </cell>
          <cell r="R10">
            <v>0.53000000000000025</v>
          </cell>
          <cell r="S10">
            <v>28.145000000000003</v>
          </cell>
          <cell r="T10">
            <v>0.37999644697104279</v>
          </cell>
          <cell r="U10">
            <v>10.695</v>
          </cell>
          <cell r="V10">
            <v>17.450000000000003</v>
          </cell>
          <cell r="W10">
            <v>0</v>
          </cell>
          <cell r="X10">
            <v>17.450000000000003</v>
          </cell>
          <cell r="Y10">
            <v>164.82599999999999</v>
          </cell>
          <cell r="Z10">
            <v>0.10586921966194655</v>
          </cell>
          <cell r="AA10">
            <v>0.11</v>
          </cell>
        </row>
        <row r="11">
          <cell r="A11" t="str">
            <v xml:space="preserve"> 3Q</v>
          </cell>
          <cell r="B11">
            <v>3.2</v>
          </cell>
          <cell r="C11">
            <v>35.506</v>
          </cell>
          <cell r="D11">
            <v>27.524999999999999</v>
          </cell>
          <cell r="E11">
            <v>13.177</v>
          </cell>
          <cell r="F11">
            <v>76.207999999999998</v>
          </cell>
          <cell r="G11">
            <v>79.408000000000001</v>
          </cell>
          <cell r="H11">
            <v>15.422000000000001</v>
          </cell>
          <cell r="I11">
            <v>0.95499999999999829</v>
          </cell>
          <cell r="J11">
            <v>7.8620000000000001</v>
          </cell>
          <cell r="K11">
            <v>18.399999999999999</v>
          </cell>
          <cell r="L11">
            <v>9.125</v>
          </cell>
          <cell r="M11">
            <v>-1.3780000000000001</v>
          </cell>
          <cell r="N11">
            <v>26.146999999999998</v>
          </cell>
          <cell r="O11">
            <v>29.977000000000004</v>
          </cell>
          <cell r="P11">
            <v>6.19</v>
          </cell>
          <cell r="Q11">
            <v>6.774</v>
          </cell>
          <cell r="R11">
            <v>-0.58399999999999963</v>
          </cell>
          <cell r="S11">
            <v>29.393000000000004</v>
          </cell>
          <cell r="T11">
            <v>0.38002245432585985</v>
          </cell>
          <cell r="U11">
            <v>11.17</v>
          </cell>
          <cell r="V11">
            <v>18.223000000000006</v>
          </cell>
          <cell r="W11">
            <v>0</v>
          </cell>
          <cell r="X11">
            <v>18.223000000000006</v>
          </cell>
          <cell r="Y11">
            <v>165.68600000000001</v>
          </cell>
          <cell r="Z11">
            <v>0.10998515263812275</v>
          </cell>
          <cell r="AA11">
            <v>0.11</v>
          </cell>
        </row>
        <row r="12">
          <cell r="A12" t="str">
            <v xml:space="preserve"> 4Q</v>
          </cell>
          <cell r="B12">
            <v>3.7</v>
          </cell>
          <cell r="C12">
            <v>41.758999999999986</v>
          </cell>
          <cell r="D12">
            <v>31.261999999999993</v>
          </cell>
          <cell r="E12">
            <v>18.795000000000002</v>
          </cell>
          <cell r="F12">
            <v>91.815999999999988</v>
          </cell>
          <cell r="G12">
            <v>95.515999999999991</v>
          </cell>
          <cell r="H12">
            <v>16.812999999999999</v>
          </cell>
          <cell r="I12">
            <v>5.6820000000000022</v>
          </cell>
          <cell r="J12">
            <v>16.323</v>
          </cell>
          <cell r="K12">
            <v>23.1</v>
          </cell>
          <cell r="L12">
            <v>8.1619999999999919</v>
          </cell>
          <cell r="M12">
            <v>-0.37699999999999179</v>
          </cell>
          <cell r="N12">
            <v>30.885000000000002</v>
          </cell>
          <cell r="O12">
            <v>31.494999999999987</v>
          </cell>
          <cell r="P12">
            <v>6.2649999999999997</v>
          </cell>
          <cell r="Q12">
            <v>5.99</v>
          </cell>
          <cell r="R12">
            <v>0.27499999999999947</v>
          </cell>
          <cell r="S12">
            <v>31.769999999999985</v>
          </cell>
          <cell r="T12">
            <v>0.37998111425873476</v>
          </cell>
          <cell r="U12">
            <v>12.071999999999997</v>
          </cell>
          <cell r="V12">
            <v>19.697999999999986</v>
          </cell>
          <cell r="W12">
            <v>0</v>
          </cell>
          <cell r="X12">
            <v>19.697999999999986</v>
          </cell>
          <cell r="Y12">
            <v>165.58</v>
          </cell>
          <cell r="Z12">
            <v>0.11896364295204725</v>
          </cell>
          <cell r="AA12">
            <v>0.12</v>
          </cell>
        </row>
        <row r="14">
          <cell r="A14" t="str">
            <v>1995 (a)</v>
          </cell>
          <cell r="B14">
            <v>13.600000000000001</v>
          </cell>
          <cell r="C14">
            <v>145.45699999999999</v>
          </cell>
          <cell r="D14">
            <v>103.97200000000001</v>
          </cell>
          <cell r="E14">
            <v>63.278000000000006</v>
          </cell>
          <cell r="F14">
            <v>312.70699999999999</v>
          </cell>
          <cell r="G14">
            <v>326.30700000000002</v>
          </cell>
          <cell r="H14">
            <v>65.394999999999996</v>
          </cell>
          <cell r="I14">
            <v>11.483000000000001</v>
          </cell>
          <cell r="J14">
            <v>41.085000000000001</v>
          </cell>
          <cell r="K14">
            <v>70.099999999999994</v>
          </cell>
          <cell r="L14">
            <v>33.871999999999993</v>
          </cell>
          <cell r="M14">
            <v>-0.55399999999999139</v>
          </cell>
          <cell r="N14">
            <v>103.41799999999999</v>
          </cell>
          <cell r="O14">
            <v>116.40899999999999</v>
          </cell>
          <cell r="P14">
            <v>24.317</v>
          </cell>
          <cell r="Q14">
            <v>23.939</v>
          </cell>
          <cell r="R14">
            <v>0.37800000000000011</v>
          </cell>
          <cell r="S14">
            <v>116.78699999999999</v>
          </cell>
          <cell r="T14">
            <v>0.37999948624418817</v>
          </cell>
          <cell r="U14">
            <v>44.378999999999998</v>
          </cell>
          <cell r="V14">
            <v>72.407999999999987</v>
          </cell>
          <cell r="W14">
            <v>0</v>
          </cell>
          <cell r="X14">
            <v>72.407999999999987</v>
          </cell>
          <cell r="Y14">
            <v>165.2175</v>
          </cell>
          <cell r="Z14">
            <v>0.43821167217233647</v>
          </cell>
          <cell r="AA14">
            <v>0.44</v>
          </cell>
        </row>
        <row r="16">
          <cell r="A16" t="str">
            <v>1996 (b)</v>
          </cell>
        </row>
        <row r="17">
          <cell r="A17" t="str">
            <v xml:space="preserve"> 1Q</v>
          </cell>
          <cell r="B17">
            <v>6</v>
          </cell>
          <cell r="C17">
            <v>37.5</v>
          </cell>
          <cell r="D17">
            <v>30.3</v>
          </cell>
          <cell r="E17">
            <v>14.7</v>
          </cell>
          <cell r="F17">
            <v>82.5</v>
          </cell>
          <cell r="G17">
            <v>88.5</v>
          </cell>
          <cell r="H17">
            <v>16</v>
          </cell>
          <cell r="I17">
            <v>4.6999999999999993</v>
          </cell>
          <cell r="J17">
            <v>10.199999999999999</v>
          </cell>
          <cell r="K17">
            <v>22.9</v>
          </cell>
          <cell r="L17">
            <v>7.4000000000000021</v>
          </cell>
          <cell r="M17">
            <v>1</v>
          </cell>
          <cell r="N17">
            <v>31.3</v>
          </cell>
          <cell r="O17">
            <v>30.999999999999996</v>
          </cell>
          <cell r="P17">
            <v>8.2999999999999989</v>
          </cell>
          <cell r="Q17">
            <v>6.4</v>
          </cell>
          <cell r="R17">
            <v>1.8999999999999986</v>
          </cell>
          <cell r="S17">
            <v>32.899999999999991</v>
          </cell>
          <cell r="T17">
            <v>0.37993920972644385</v>
          </cell>
          <cell r="U17">
            <v>12.5</v>
          </cell>
          <cell r="V17">
            <v>20.399999999999991</v>
          </cell>
          <cell r="W17">
            <v>0</v>
          </cell>
          <cell r="X17">
            <v>20.399999999999991</v>
          </cell>
          <cell r="Y17">
            <v>169.2</v>
          </cell>
          <cell r="Z17">
            <v>0.12</v>
          </cell>
          <cell r="AA17">
            <v>0.12</v>
          </cell>
        </row>
        <row r="18">
          <cell r="A18" t="str">
            <v xml:space="preserve"> 2Q (c)</v>
          </cell>
          <cell r="B18">
            <v>3.8</v>
          </cell>
          <cell r="C18">
            <v>49.1</v>
          </cell>
          <cell r="D18">
            <v>35.1</v>
          </cell>
          <cell r="E18">
            <v>29.8</v>
          </cell>
          <cell r="F18">
            <v>114</v>
          </cell>
          <cell r="G18">
            <v>117.8</v>
          </cell>
          <cell r="H18">
            <v>29.6</v>
          </cell>
          <cell r="I18">
            <v>4</v>
          </cell>
          <cell r="J18">
            <v>11.9</v>
          </cell>
          <cell r="K18">
            <v>26.5</v>
          </cell>
          <cell r="L18">
            <v>8.6000000000000014</v>
          </cell>
          <cell r="M18">
            <v>3.1000000000000014</v>
          </cell>
          <cell r="N18">
            <v>38.200000000000003</v>
          </cell>
          <cell r="O18">
            <v>38.09999999999998</v>
          </cell>
          <cell r="P18">
            <v>10.199999999999999</v>
          </cell>
          <cell r="Q18">
            <v>10.9</v>
          </cell>
          <cell r="R18">
            <v>-0.70000000000000107</v>
          </cell>
          <cell r="S18">
            <v>37.399999999999977</v>
          </cell>
          <cell r="T18">
            <v>0.37967914438502692</v>
          </cell>
          <cell r="U18">
            <v>14.2</v>
          </cell>
          <cell r="V18">
            <v>23.199999999999978</v>
          </cell>
          <cell r="W18">
            <v>3</v>
          </cell>
          <cell r="X18">
            <v>26.199999999999978</v>
          </cell>
          <cell r="Y18">
            <v>194.8</v>
          </cell>
          <cell r="Z18">
            <v>0.13500000000000001</v>
          </cell>
          <cell r="AA18">
            <v>0.13500000000000001</v>
          </cell>
        </row>
        <row r="19">
          <cell r="A19" t="str">
            <v xml:space="preserve"> 3Q</v>
          </cell>
          <cell r="B19">
            <v>5.7</v>
          </cell>
          <cell r="C19">
            <v>39.5</v>
          </cell>
          <cell r="D19">
            <v>29.4</v>
          </cell>
          <cell r="E19">
            <v>23.8</v>
          </cell>
          <cell r="F19">
            <v>92.7</v>
          </cell>
          <cell r="G19">
            <v>98.4</v>
          </cell>
          <cell r="H19">
            <v>21.4</v>
          </cell>
          <cell r="I19">
            <v>8.1000000000000014</v>
          </cell>
          <cell r="J19">
            <v>11.6</v>
          </cell>
          <cell r="K19">
            <v>22.4</v>
          </cell>
          <cell r="L19">
            <v>7</v>
          </cell>
          <cell r="M19">
            <v>2.3000000000000007</v>
          </cell>
          <cell r="N19">
            <v>31.7</v>
          </cell>
          <cell r="O19">
            <v>33.700000000000003</v>
          </cell>
          <cell r="P19">
            <v>16.5</v>
          </cell>
          <cell r="Q19">
            <v>12.9</v>
          </cell>
          <cell r="R19">
            <v>3.5999999999999996</v>
          </cell>
          <cell r="S19">
            <v>37.300000000000004</v>
          </cell>
          <cell r="T19">
            <v>0.38069705093833772</v>
          </cell>
          <cell r="U19">
            <v>14.2</v>
          </cell>
          <cell r="V19">
            <v>23.100000000000005</v>
          </cell>
          <cell r="W19">
            <v>3.1</v>
          </cell>
          <cell r="X19">
            <v>26.200000000000006</v>
          </cell>
          <cell r="Y19">
            <v>194.6</v>
          </cell>
          <cell r="Z19">
            <v>0.13500000000000001</v>
          </cell>
          <cell r="AA19">
            <v>0.13500000000000001</v>
          </cell>
        </row>
        <row r="20">
          <cell r="A20" t="str">
            <v xml:space="preserve"> 4Q</v>
          </cell>
          <cell r="B20">
            <v>7.6</v>
          </cell>
          <cell r="C20">
            <v>47.2</v>
          </cell>
          <cell r="D20">
            <v>36.4</v>
          </cell>
          <cell r="E20">
            <v>17.2</v>
          </cell>
          <cell r="F20">
            <v>100.8</v>
          </cell>
          <cell r="G20">
            <v>108.39999999999999</v>
          </cell>
          <cell r="H20">
            <v>18.2</v>
          </cell>
          <cell r="I20">
            <v>6.5999999999999979</v>
          </cell>
          <cell r="J20">
            <v>13.4</v>
          </cell>
          <cell r="K20">
            <v>26.8</v>
          </cell>
          <cell r="L20">
            <v>9.5999999999999979</v>
          </cell>
          <cell r="M20">
            <v>4</v>
          </cell>
          <cell r="N20">
            <v>40.4</v>
          </cell>
          <cell r="O20">
            <v>36.399999999999984</v>
          </cell>
          <cell r="P20">
            <v>17.899999999999999</v>
          </cell>
          <cell r="Q20">
            <v>12.8</v>
          </cell>
          <cell r="R20">
            <v>5.0999999999999979</v>
          </cell>
          <cell r="S20">
            <v>41.499999999999986</v>
          </cell>
          <cell r="T20">
            <v>0.38072289156626521</v>
          </cell>
          <cell r="U20">
            <v>15.8</v>
          </cell>
          <cell r="V20">
            <v>25.699999999999985</v>
          </cell>
          <cell r="W20">
            <v>3.1</v>
          </cell>
          <cell r="X20">
            <v>28.799999999999986</v>
          </cell>
          <cell r="Y20">
            <v>195</v>
          </cell>
          <cell r="Z20">
            <v>0.15</v>
          </cell>
          <cell r="AA20">
            <v>0.15</v>
          </cell>
        </row>
        <row r="22">
          <cell r="A22" t="str">
            <v>1996 (b,c)</v>
          </cell>
          <cell r="B22">
            <v>23.1</v>
          </cell>
          <cell r="C22">
            <v>173.3</v>
          </cell>
          <cell r="D22">
            <v>131.20000000000002</v>
          </cell>
          <cell r="E22">
            <v>85.5</v>
          </cell>
          <cell r="F22">
            <v>390</v>
          </cell>
          <cell r="G22">
            <v>413.1</v>
          </cell>
          <cell r="H22">
            <v>85.2</v>
          </cell>
          <cell r="I22">
            <v>23.4</v>
          </cell>
          <cell r="J22">
            <v>47.1</v>
          </cell>
          <cell r="K22">
            <v>98.6</v>
          </cell>
          <cell r="L22">
            <v>32.6</v>
          </cell>
          <cell r="M22">
            <v>10.400000000000002</v>
          </cell>
          <cell r="N22">
            <v>141.6</v>
          </cell>
          <cell r="O22">
            <v>139.19999999999996</v>
          </cell>
          <cell r="P22">
            <v>52.9</v>
          </cell>
          <cell r="Q22">
            <v>43</v>
          </cell>
          <cell r="R22">
            <v>9.899999999999995</v>
          </cell>
          <cell r="S22">
            <v>149.09999999999997</v>
          </cell>
          <cell r="T22">
            <v>0.38028169014084517</v>
          </cell>
          <cell r="U22">
            <v>56.7</v>
          </cell>
          <cell r="V22">
            <v>92.399999999999963</v>
          </cell>
          <cell r="W22">
            <v>9.1999999999999993</v>
          </cell>
          <cell r="X22">
            <v>101.59999999999997</v>
          </cell>
          <cell r="Y22">
            <v>188.4</v>
          </cell>
          <cell r="Z22">
            <v>0.54</v>
          </cell>
          <cell r="AA22">
            <v>0.54</v>
          </cell>
        </row>
        <row r="24">
          <cell r="A24" t="str">
            <v>1997</v>
          </cell>
        </row>
        <row r="25">
          <cell r="A25" t="str">
            <v xml:space="preserve"> 1Q</v>
          </cell>
          <cell r="B25">
            <v>6.9</v>
          </cell>
          <cell r="C25">
            <v>44.2</v>
          </cell>
          <cell r="D25">
            <v>33.799999999999997</v>
          </cell>
          <cell r="E25">
            <v>20.6</v>
          </cell>
          <cell r="F25">
            <v>98.6</v>
          </cell>
          <cell r="G25">
            <v>105.5</v>
          </cell>
          <cell r="H25">
            <v>19.7</v>
          </cell>
          <cell r="I25">
            <v>7.8000000000000007</v>
          </cell>
          <cell r="J25">
            <v>11.6</v>
          </cell>
          <cell r="K25">
            <v>23.4</v>
          </cell>
          <cell r="L25">
            <v>10.399999999999999</v>
          </cell>
          <cell r="M25">
            <v>1.2000000000000028</v>
          </cell>
          <cell r="N25">
            <v>35</v>
          </cell>
          <cell r="O25">
            <v>39.200000000000003</v>
          </cell>
          <cell r="P25">
            <v>16.899999999999999</v>
          </cell>
          <cell r="Q25">
            <v>13.7</v>
          </cell>
          <cell r="R25">
            <v>3.1999999999999993</v>
          </cell>
          <cell r="S25">
            <v>42.400000000000006</v>
          </cell>
          <cell r="T25">
            <v>0.37971698113207547</v>
          </cell>
          <cell r="U25">
            <v>16.100000000000001</v>
          </cell>
          <cell r="V25">
            <v>26.300000000000004</v>
          </cell>
          <cell r="W25">
            <v>3.2</v>
          </cell>
          <cell r="X25">
            <v>29.500000000000004</v>
          </cell>
          <cell r="Y25">
            <v>195.6</v>
          </cell>
          <cell r="Z25">
            <v>0.15081799591002049</v>
          </cell>
          <cell r="AA25">
            <v>0.15</v>
          </cell>
        </row>
        <row r="26">
          <cell r="A26" t="str">
            <v xml:space="preserve"> 2Q</v>
          </cell>
          <cell r="B26">
            <v>8.5</v>
          </cell>
          <cell r="C26">
            <v>45.7</v>
          </cell>
          <cell r="D26">
            <v>36.1</v>
          </cell>
          <cell r="E26">
            <v>27.9</v>
          </cell>
          <cell r="F26">
            <v>109.70000000000002</v>
          </cell>
          <cell r="G26">
            <v>118.20000000000002</v>
          </cell>
          <cell r="H26">
            <v>23.1</v>
          </cell>
          <cell r="I26">
            <v>13.299999999999997</v>
          </cell>
          <cell r="J26">
            <v>12.6</v>
          </cell>
          <cell r="K26">
            <v>25.9</v>
          </cell>
          <cell r="L26">
            <v>10.200000000000003</v>
          </cell>
          <cell r="M26">
            <v>3.5</v>
          </cell>
          <cell r="N26">
            <v>39.6</v>
          </cell>
          <cell r="O26">
            <v>42.900000000000027</v>
          </cell>
          <cell r="P26">
            <v>13.5</v>
          </cell>
          <cell r="Q26">
            <v>13.7</v>
          </cell>
          <cell r="R26">
            <v>-0.19999999999999929</v>
          </cell>
          <cell r="S26">
            <v>42.700000000000031</v>
          </cell>
          <cell r="T26">
            <v>0.38173302107728313</v>
          </cell>
          <cell r="U26">
            <v>16.3</v>
          </cell>
          <cell r="V26">
            <v>26.400000000000031</v>
          </cell>
          <cell r="W26">
            <v>3.2</v>
          </cell>
          <cell r="X26">
            <v>29.60000000000003</v>
          </cell>
          <cell r="Y26">
            <v>196</v>
          </cell>
          <cell r="Z26">
            <v>0.15102040816326545</v>
          </cell>
          <cell r="AA26">
            <v>0.15</v>
          </cell>
        </row>
        <row r="27">
          <cell r="A27" t="str">
            <v xml:space="preserve"> 3Q (d)</v>
          </cell>
          <cell r="B27">
            <v>14.1</v>
          </cell>
          <cell r="C27">
            <v>41.9</v>
          </cell>
          <cell r="D27">
            <v>36.1</v>
          </cell>
          <cell r="E27">
            <v>22.4</v>
          </cell>
          <cell r="F27">
            <v>100.4</v>
          </cell>
          <cell r="G27">
            <v>114.5</v>
          </cell>
          <cell r="H27">
            <v>22</v>
          </cell>
          <cell r="I27">
            <v>14.5</v>
          </cell>
          <cell r="J27">
            <v>11</v>
          </cell>
          <cell r="K27">
            <v>26.6</v>
          </cell>
          <cell r="L27">
            <v>9.5</v>
          </cell>
          <cell r="M27">
            <v>5.7999999999999972</v>
          </cell>
          <cell r="N27">
            <v>41.9</v>
          </cell>
          <cell r="O27">
            <v>39.6</v>
          </cell>
          <cell r="P27">
            <v>17.8</v>
          </cell>
          <cell r="Q27">
            <v>13.8</v>
          </cell>
          <cell r="R27">
            <v>4</v>
          </cell>
          <cell r="S27">
            <v>43.6</v>
          </cell>
          <cell r="T27">
            <v>0.38073394495412843</v>
          </cell>
          <cell r="U27">
            <v>16.600000000000001</v>
          </cell>
          <cell r="V27">
            <v>27</v>
          </cell>
          <cell r="W27">
            <v>3.2</v>
          </cell>
          <cell r="X27">
            <v>30.2</v>
          </cell>
          <cell r="Y27">
            <v>196.8</v>
          </cell>
          <cell r="Z27">
            <v>0.15345528455284552</v>
          </cell>
          <cell r="AA27">
            <v>-1.915</v>
          </cell>
        </row>
        <row r="28">
          <cell r="A28" t="str">
            <v xml:space="preserve"> 4Q</v>
          </cell>
          <cell r="B28">
            <v>23.4</v>
          </cell>
          <cell r="C28">
            <v>51.6</v>
          </cell>
          <cell r="D28">
            <v>29</v>
          </cell>
          <cell r="E28">
            <v>22.2</v>
          </cell>
          <cell r="F28">
            <v>102.8</v>
          </cell>
          <cell r="G28">
            <v>126.19999999999999</v>
          </cell>
          <cell r="H28">
            <v>27.9</v>
          </cell>
          <cell r="I28">
            <v>17.699999999999996</v>
          </cell>
          <cell r="J28">
            <v>16.300000000000004</v>
          </cell>
          <cell r="K28">
            <v>21.6</v>
          </cell>
          <cell r="L28">
            <v>7.3999999999999986</v>
          </cell>
          <cell r="M28">
            <v>9.8999999999999986</v>
          </cell>
          <cell r="N28">
            <v>38.9</v>
          </cell>
          <cell r="O28">
            <v>43.099999999999973</v>
          </cell>
          <cell r="P28">
            <v>7.3</v>
          </cell>
          <cell r="Q28">
            <v>13.7</v>
          </cell>
          <cell r="R28">
            <v>-6.3999999999999995</v>
          </cell>
          <cell r="S28">
            <v>36.699999999999974</v>
          </cell>
          <cell r="T28">
            <v>0.24250681198910096</v>
          </cell>
          <cell r="U28">
            <v>8.8999999999999986</v>
          </cell>
          <cell r="V28">
            <v>27.799999999999976</v>
          </cell>
          <cell r="W28">
            <v>3.2</v>
          </cell>
          <cell r="X28">
            <v>30.999999999999975</v>
          </cell>
          <cell r="Y28">
            <v>196.6</v>
          </cell>
          <cell r="Z28">
            <v>0.15768056968463873</v>
          </cell>
          <cell r="AA28">
            <v>0.15</v>
          </cell>
        </row>
        <row r="30">
          <cell r="A30" t="str">
            <v>1997 (d)</v>
          </cell>
          <cell r="B30">
            <v>52.9</v>
          </cell>
          <cell r="C30">
            <v>183.4</v>
          </cell>
          <cell r="D30">
            <v>135</v>
          </cell>
          <cell r="E30">
            <v>93.100000000000009</v>
          </cell>
          <cell r="F30">
            <v>411.50000000000006</v>
          </cell>
          <cell r="G30">
            <v>464.40000000000003</v>
          </cell>
          <cell r="H30">
            <v>92.699999999999989</v>
          </cell>
          <cell r="I30">
            <v>53.29999999999999</v>
          </cell>
          <cell r="J30">
            <v>51.500000000000007</v>
          </cell>
          <cell r="K30">
            <v>97.5</v>
          </cell>
          <cell r="L30">
            <v>37.5</v>
          </cell>
          <cell r="M30">
            <v>20.399999999999999</v>
          </cell>
          <cell r="N30">
            <v>155.4</v>
          </cell>
          <cell r="O30">
            <v>164.79999999999998</v>
          </cell>
          <cell r="P30">
            <v>55.5</v>
          </cell>
          <cell r="Q30">
            <v>54.900000000000006</v>
          </cell>
          <cell r="R30">
            <v>0.60000000000000053</v>
          </cell>
          <cell r="S30">
            <v>165.40000000000003</v>
          </cell>
          <cell r="T30">
            <v>0.35006045949214021</v>
          </cell>
          <cell r="U30">
            <v>57.900000000000006</v>
          </cell>
          <cell r="V30">
            <v>107.5</v>
          </cell>
          <cell r="W30">
            <v>12.8</v>
          </cell>
          <cell r="X30">
            <v>120.30000000000001</v>
          </cell>
          <cell r="Y30">
            <v>196.25000000000003</v>
          </cell>
          <cell r="Z30">
            <v>0.61297425831077024</v>
          </cell>
          <cell r="AA30">
            <v>-1.4650000000000001</v>
          </cell>
        </row>
        <row r="32">
          <cell r="A32" t="str">
            <v>1998 (e)</v>
          </cell>
        </row>
        <row r="33">
          <cell r="A33" t="str">
            <v xml:space="preserve"> 1Q</v>
          </cell>
          <cell r="B33">
            <v>41.8</v>
          </cell>
          <cell r="C33">
            <v>50.4</v>
          </cell>
          <cell r="D33">
            <v>26.3</v>
          </cell>
          <cell r="E33">
            <v>25</v>
          </cell>
          <cell r="F33">
            <v>101.7</v>
          </cell>
          <cell r="G33">
            <v>143.5</v>
          </cell>
          <cell r="H33">
            <v>31.3</v>
          </cell>
          <cell r="I33">
            <v>35.5</v>
          </cell>
          <cell r="J33">
            <v>24.4</v>
          </cell>
          <cell r="K33">
            <v>19.940000000000001</v>
          </cell>
          <cell r="L33">
            <v>6.3599999999999994</v>
          </cell>
          <cell r="M33">
            <v>13.900000000000002</v>
          </cell>
          <cell r="N33">
            <v>40.200000000000003</v>
          </cell>
          <cell r="O33">
            <v>47.600000000000009</v>
          </cell>
          <cell r="P33">
            <v>6.9</v>
          </cell>
          <cell r="Q33">
            <v>14.2</v>
          </cell>
          <cell r="R33">
            <v>-7.2999999999999989</v>
          </cell>
          <cell r="S33">
            <v>40.300000000000011</v>
          </cell>
          <cell r="T33">
            <v>0.3424317617866004</v>
          </cell>
          <cell r="U33">
            <v>13.8</v>
          </cell>
          <cell r="V33">
            <v>26.500000000000011</v>
          </cell>
          <cell r="W33">
            <v>0</v>
          </cell>
          <cell r="X33">
            <v>26.500000000000011</v>
          </cell>
          <cell r="Y33">
            <v>200.2</v>
          </cell>
          <cell r="Z33">
            <v>0.13500000000000001</v>
          </cell>
          <cell r="AA33">
            <v>0.13500000000000001</v>
          </cell>
        </row>
        <row r="34">
          <cell r="A34" t="str">
            <v xml:space="preserve"> 2Q</v>
          </cell>
          <cell r="B34">
            <v>41.8</v>
          </cell>
          <cell r="C34">
            <v>53.4</v>
          </cell>
          <cell r="D34">
            <v>32.6</v>
          </cell>
          <cell r="E34">
            <v>30.5</v>
          </cell>
          <cell r="F34">
            <v>116.5</v>
          </cell>
          <cell r="G34">
            <v>158.30000000000001</v>
          </cell>
          <cell r="H34">
            <v>35.200000000000003</v>
          </cell>
          <cell r="I34">
            <v>37.099999999999994</v>
          </cell>
          <cell r="J34">
            <v>25.2</v>
          </cell>
          <cell r="K34">
            <v>24.94</v>
          </cell>
          <cell r="L34">
            <v>7.66</v>
          </cell>
          <cell r="M34">
            <v>12.199999999999996</v>
          </cell>
          <cell r="N34">
            <v>44.8</v>
          </cell>
          <cell r="O34">
            <v>53.100000000000009</v>
          </cell>
          <cell r="P34">
            <v>6.5</v>
          </cell>
          <cell r="Q34">
            <v>14.3</v>
          </cell>
          <cell r="R34">
            <v>-7.8000000000000007</v>
          </cell>
          <cell r="S34">
            <v>45.300000000000011</v>
          </cell>
          <cell r="T34">
            <v>0.35099337748344361</v>
          </cell>
          <cell r="U34">
            <v>15.899999999999999</v>
          </cell>
          <cell r="V34">
            <v>29.400000000000013</v>
          </cell>
          <cell r="W34">
            <v>3.5</v>
          </cell>
          <cell r="X34">
            <v>32.900000000000013</v>
          </cell>
          <cell r="Y34">
            <v>227.2</v>
          </cell>
          <cell r="Z34">
            <v>0.14499999999999999</v>
          </cell>
          <cell r="AA34">
            <v>0.14499999999999999</v>
          </cell>
        </row>
        <row r="35">
          <cell r="A35" t="str">
            <v xml:space="preserve"> 3Q</v>
          </cell>
          <cell r="B35">
            <v>43.9</v>
          </cell>
          <cell r="C35">
            <v>65.3</v>
          </cell>
          <cell r="D35">
            <v>32.799999999999997</v>
          </cell>
          <cell r="E35">
            <v>30.8</v>
          </cell>
          <cell r="F35">
            <v>128.9</v>
          </cell>
          <cell r="G35">
            <v>172.8</v>
          </cell>
          <cell r="H35">
            <v>32.6</v>
          </cell>
          <cell r="I35">
            <v>42.1</v>
          </cell>
          <cell r="J35">
            <v>38</v>
          </cell>
          <cell r="K35">
            <v>24.7</v>
          </cell>
          <cell r="L35">
            <v>8.0999999999999979</v>
          </cell>
          <cell r="M35">
            <v>18.900000000000006</v>
          </cell>
          <cell r="N35">
            <v>51.7</v>
          </cell>
          <cell r="O35">
            <v>50.500000000000014</v>
          </cell>
          <cell r="P35">
            <v>6.3</v>
          </cell>
          <cell r="Q35">
            <v>14.2</v>
          </cell>
          <cell r="R35">
            <v>-7.8999999999999995</v>
          </cell>
          <cell r="S35">
            <v>42.600000000000016</v>
          </cell>
          <cell r="T35">
            <v>0.34976525821596233</v>
          </cell>
          <cell r="U35">
            <v>14.9</v>
          </cell>
          <cell r="V35">
            <v>27.700000000000017</v>
          </cell>
          <cell r="W35">
            <v>0</v>
          </cell>
          <cell r="X35">
            <v>27.700000000000017</v>
          </cell>
          <cell r="Y35">
            <v>202.4</v>
          </cell>
          <cell r="Z35">
            <v>0.13500000000000001</v>
          </cell>
          <cell r="AA35">
            <v>0.13500000000000001</v>
          </cell>
        </row>
        <row r="36">
          <cell r="A36" t="str">
            <v xml:space="preserve"> 4Q</v>
          </cell>
          <cell r="B36">
            <v>48.3</v>
          </cell>
          <cell r="C36">
            <v>64</v>
          </cell>
          <cell r="D36">
            <v>32.700000000000003</v>
          </cell>
          <cell r="E36">
            <v>27.3</v>
          </cell>
          <cell r="F36">
            <v>124</v>
          </cell>
          <cell r="G36">
            <v>172.3</v>
          </cell>
          <cell r="H36">
            <v>26.6</v>
          </cell>
          <cell r="I36">
            <v>48.999999999999993</v>
          </cell>
          <cell r="J36">
            <v>46.7</v>
          </cell>
          <cell r="K36">
            <v>25.2</v>
          </cell>
          <cell r="L36">
            <v>7.5000000000000036</v>
          </cell>
          <cell r="M36">
            <v>21</v>
          </cell>
          <cell r="N36">
            <v>53.7</v>
          </cell>
          <cell r="O36">
            <v>45.300000000000011</v>
          </cell>
          <cell r="P36">
            <v>6.7</v>
          </cell>
          <cell r="Q36">
            <v>14</v>
          </cell>
          <cell r="R36">
            <v>-7.3</v>
          </cell>
          <cell r="S36">
            <v>38.000000000000014</v>
          </cell>
          <cell r="T36">
            <v>0.34999999999999987</v>
          </cell>
          <cell r="U36">
            <v>13.3</v>
          </cell>
          <cell r="V36">
            <v>24.700000000000014</v>
          </cell>
          <cell r="W36">
            <v>0</v>
          </cell>
          <cell r="X36">
            <v>24.700000000000014</v>
          </cell>
          <cell r="Y36">
            <v>205.8</v>
          </cell>
          <cell r="Z36">
            <v>0.12</v>
          </cell>
          <cell r="AA36">
            <v>0.12</v>
          </cell>
        </row>
        <row r="38">
          <cell r="A38" t="str">
            <v>Year</v>
          </cell>
          <cell r="B38">
            <v>175.8</v>
          </cell>
          <cell r="C38">
            <v>233.1</v>
          </cell>
          <cell r="D38">
            <v>124.4</v>
          </cell>
          <cell r="E38">
            <v>113.6</v>
          </cell>
          <cell r="F38">
            <v>471.1</v>
          </cell>
          <cell r="G38">
            <v>646.90000000000009</v>
          </cell>
          <cell r="H38">
            <v>125.69999999999999</v>
          </cell>
          <cell r="I38">
            <v>163.69999999999999</v>
          </cell>
          <cell r="J38">
            <v>134.30000000000001</v>
          </cell>
          <cell r="K38">
            <v>94.78</v>
          </cell>
          <cell r="L38">
            <v>29.62</v>
          </cell>
          <cell r="M38">
            <v>66</v>
          </cell>
          <cell r="N38">
            <v>190.39999999999998</v>
          </cell>
          <cell r="O38">
            <v>196.50000000000006</v>
          </cell>
          <cell r="P38">
            <v>26.4</v>
          </cell>
          <cell r="Q38">
            <v>56.7</v>
          </cell>
          <cell r="R38">
            <v>-30.3</v>
          </cell>
          <cell r="S38">
            <v>166.20000000000005</v>
          </cell>
          <cell r="T38">
            <v>0.34837545126353786</v>
          </cell>
          <cell r="U38">
            <v>57.900000000000006</v>
          </cell>
          <cell r="V38">
            <v>108.30000000000005</v>
          </cell>
          <cell r="W38">
            <v>3.5</v>
          </cell>
          <cell r="X38">
            <v>111.80000000000005</v>
          </cell>
          <cell r="Y38">
            <v>203</v>
          </cell>
          <cell r="Z38">
            <v>0.53500000000000003</v>
          </cell>
          <cell r="AA38">
            <v>0.53500000000000003</v>
          </cell>
        </row>
        <row r="40">
          <cell r="A40" t="str">
            <v>1999</v>
          </cell>
        </row>
        <row r="41">
          <cell r="A41" t="str">
            <v xml:space="preserve"> 1Q (f)</v>
          </cell>
          <cell r="B41">
            <v>67.900000000000006</v>
          </cell>
          <cell r="C41">
            <v>58.9</v>
          </cell>
          <cell r="D41">
            <v>30.4</v>
          </cell>
          <cell r="E41">
            <v>28.3</v>
          </cell>
          <cell r="F41">
            <v>117.6</v>
          </cell>
          <cell r="G41">
            <v>185.5</v>
          </cell>
          <cell r="H41">
            <v>34.299999999999997</v>
          </cell>
          <cell r="I41">
            <v>61.900000000000006</v>
          </cell>
          <cell r="J41">
            <v>55.2</v>
          </cell>
          <cell r="K41">
            <v>23.3</v>
          </cell>
          <cell r="L41">
            <v>7.0999999999999979</v>
          </cell>
          <cell r="M41">
            <v>13.700000000000003</v>
          </cell>
          <cell r="N41">
            <v>44.1</v>
          </cell>
          <cell r="O41">
            <v>51.899999999999984</v>
          </cell>
          <cell r="P41">
            <v>5</v>
          </cell>
          <cell r="Q41">
            <v>14.9</v>
          </cell>
          <cell r="R41">
            <v>-9.9</v>
          </cell>
          <cell r="S41">
            <v>41.999999999999986</v>
          </cell>
          <cell r="T41">
            <v>0.32380952380952394</v>
          </cell>
          <cell r="U41">
            <v>13.600000000000001</v>
          </cell>
          <cell r="V41">
            <v>28.399999999999984</v>
          </cell>
          <cell r="W41">
            <v>0</v>
          </cell>
          <cell r="X41">
            <v>28.399999999999984</v>
          </cell>
          <cell r="Y41">
            <v>206.4</v>
          </cell>
          <cell r="Z41">
            <v>0.14000000000000001</v>
          </cell>
          <cell r="AA41">
            <v>0.02</v>
          </cell>
        </row>
        <row r="42">
          <cell r="A42" t="str">
            <v xml:space="preserve"> 2Q</v>
          </cell>
          <cell r="B42">
            <v>68.8</v>
          </cell>
          <cell r="C42">
            <v>54.8</v>
          </cell>
          <cell r="D42">
            <v>37.200000000000003</v>
          </cell>
          <cell r="E42">
            <v>34.4</v>
          </cell>
          <cell r="F42">
            <v>126.4</v>
          </cell>
          <cell r="G42">
            <v>195.2</v>
          </cell>
          <cell r="H42">
            <v>40.299999999999997</v>
          </cell>
          <cell r="I42">
            <v>62.899999999999991</v>
          </cell>
          <cell r="J42">
            <v>60.4</v>
          </cell>
          <cell r="K42">
            <v>28.5</v>
          </cell>
          <cell r="L42">
            <v>8.7000000000000028</v>
          </cell>
          <cell r="M42">
            <v>10.599999999999994</v>
          </cell>
          <cell r="N42">
            <v>47.8</v>
          </cell>
          <cell r="O42">
            <v>46.699999999999974</v>
          </cell>
          <cell r="P42">
            <v>18.399999999999999</v>
          </cell>
          <cell r="Q42">
            <v>14.8</v>
          </cell>
          <cell r="R42">
            <v>3.5999999999999979</v>
          </cell>
          <cell r="S42">
            <v>50.299999999999969</v>
          </cell>
          <cell r="T42">
            <v>0.32007952286282326</v>
          </cell>
          <cell r="U42">
            <v>16.100000000000001</v>
          </cell>
          <cell r="V42">
            <v>34.199999999999967</v>
          </cell>
          <cell r="W42">
            <v>3.8</v>
          </cell>
          <cell r="X42">
            <v>37.999999999999964</v>
          </cell>
          <cell r="Y42">
            <v>229.8</v>
          </cell>
          <cell r="Z42">
            <v>0.16500000000000001</v>
          </cell>
          <cell r="AA42">
            <v>0.16500000000000001</v>
          </cell>
        </row>
        <row r="43">
          <cell r="A43" t="str">
            <v xml:space="preserve"> 3Q</v>
          </cell>
          <cell r="B43">
            <v>106.3</v>
          </cell>
          <cell r="C43">
            <v>58</v>
          </cell>
          <cell r="D43">
            <v>27.2</v>
          </cell>
          <cell r="E43">
            <v>30.6</v>
          </cell>
          <cell r="F43">
            <v>115.80000000000001</v>
          </cell>
          <cell r="G43">
            <v>222.10000000000002</v>
          </cell>
          <cell r="H43">
            <v>45.2</v>
          </cell>
          <cell r="I43">
            <v>91.7</v>
          </cell>
          <cell r="J43">
            <v>65.900000000000006</v>
          </cell>
          <cell r="K43">
            <v>21</v>
          </cell>
          <cell r="L43">
            <v>6.1999999999999993</v>
          </cell>
          <cell r="M43">
            <v>14.099999999999998</v>
          </cell>
          <cell r="N43">
            <v>41.3</v>
          </cell>
          <cell r="O43">
            <v>69.700000000000031</v>
          </cell>
          <cell r="P43">
            <v>7.3</v>
          </cell>
          <cell r="Q43">
            <v>14.1</v>
          </cell>
          <cell r="R43">
            <v>-6.8</v>
          </cell>
          <cell r="S43">
            <v>62.900000000000034</v>
          </cell>
          <cell r="T43">
            <v>0.31955484896661351</v>
          </cell>
          <cell r="U43">
            <v>20.100000000000001</v>
          </cell>
          <cell r="V43">
            <v>42.800000000000033</v>
          </cell>
          <cell r="W43">
            <v>8.4</v>
          </cell>
          <cell r="X43">
            <v>51.200000000000031</v>
          </cell>
          <cell r="Y43">
            <v>258.8</v>
          </cell>
          <cell r="Z43">
            <v>0.2</v>
          </cell>
          <cell r="AA43">
            <v>0.2</v>
          </cell>
        </row>
        <row r="44">
          <cell r="A44" t="str">
            <v xml:space="preserve"> 4Q (g)</v>
          </cell>
          <cell r="B44">
            <v>80.400000000000006</v>
          </cell>
          <cell r="C44">
            <v>55.4</v>
          </cell>
          <cell r="D44">
            <v>26</v>
          </cell>
          <cell r="E44">
            <v>31.3</v>
          </cell>
          <cell r="F44">
            <v>112.7</v>
          </cell>
          <cell r="G44">
            <v>193.10000000000002</v>
          </cell>
          <cell r="H44">
            <v>38.6</v>
          </cell>
          <cell r="I44">
            <v>73.099999999999994</v>
          </cell>
          <cell r="J44">
            <v>72.2</v>
          </cell>
          <cell r="K44">
            <v>18</v>
          </cell>
          <cell r="L44">
            <v>8</v>
          </cell>
          <cell r="M44">
            <v>24.4</v>
          </cell>
          <cell r="N44">
            <v>50.4</v>
          </cell>
          <cell r="O44">
            <v>31.900000000000027</v>
          </cell>
          <cell r="P44">
            <v>10.9</v>
          </cell>
          <cell r="Q44">
            <v>14.3</v>
          </cell>
          <cell r="R44">
            <v>-3.4000000000000004</v>
          </cell>
          <cell r="S44">
            <v>28.500000000000028</v>
          </cell>
          <cell r="T44">
            <v>4.2105263157894694E-2</v>
          </cell>
          <cell r="U44">
            <v>1.2</v>
          </cell>
          <cell r="V44">
            <v>27.300000000000029</v>
          </cell>
          <cell r="W44">
            <v>0</v>
          </cell>
          <cell r="X44">
            <v>27.300000000000029</v>
          </cell>
          <cell r="Y44">
            <v>207.8</v>
          </cell>
          <cell r="Z44">
            <v>0.13137632338787308</v>
          </cell>
          <cell r="AA44">
            <v>0.1</v>
          </cell>
        </row>
        <row r="46">
          <cell r="A46" t="str">
            <v>Year</v>
          </cell>
          <cell r="B46">
            <v>323.39999999999998</v>
          </cell>
          <cell r="C46">
            <v>227.1</v>
          </cell>
          <cell r="D46">
            <v>120.8</v>
          </cell>
          <cell r="E46">
            <v>124.60000000000001</v>
          </cell>
          <cell r="F46">
            <v>472.5</v>
          </cell>
          <cell r="G46">
            <v>795.9</v>
          </cell>
          <cell r="H46">
            <v>158.4</v>
          </cell>
          <cell r="I46">
            <v>289.60000000000002</v>
          </cell>
          <cell r="J46">
            <v>253.7</v>
          </cell>
          <cell r="K46">
            <v>90.8</v>
          </cell>
          <cell r="L46">
            <v>30</v>
          </cell>
          <cell r="M46">
            <v>62.79999999999999</v>
          </cell>
          <cell r="N46">
            <v>183.6</v>
          </cell>
          <cell r="O46">
            <v>200.20000000000005</v>
          </cell>
          <cell r="P46">
            <v>41.6</v>
          </cell>
          <cell r="Q46">
            <v>58.100000000000009</v>
          </cell>
          <cell r="R46">
            <v>-16.5</v>
          </cell>
          <cell r="S46">
            <v>183.70000000000002</v>
          </cell>
          <cell r="T46">
            <v>0.27762656505171479</v>
          </cell>
          <cell r="U46">
            <v>51.000000000000007</v>
          </cell>
          <cell r="V46">
            <v>132.70000000000002</v>
          </cell>
          <cell r="W46">
            <v>15.6</v>
          </cell>
          <cell r="X46">
            <v>148.30000000000001</v>
          </cell>
          <cell r="Y46">
            <v>231.4</v>
          </cell>
          <cell r="Z46">
            <v>0.64088159031979264</v>
          </cell>
          <cell r="AA46">
            <v>0.48499999999999999</v>
          </cell>
        </row>
        <row r="48">
          <cell r="A48" t="str">
            <v>2000E</v>
          </cell>
        </row>
        <row r="49">
          <cell r="A49" t="str">
            <v xml:space="preserve"> 1QA</v>
          </cell>
          <cell r="B49">
            <v>79.8</v>
          </cell>
          <cell r="C49">
            <v>67.099999999999994</v>
          </cell>
          <cell r="D49">
            <v>25.4</v>
          </cell>
          <cell r="E49">
            <v>29</v>
          </cell>
          <cell r="F49">
            <v>121.5</v>
          </cell>
          <cell r="G49">
            <v>201.3</v>
          </cell>
          <cell r="H49">
            <v>34.700000000000003</v>
          </cell>
          <cell r="I49">
            <v>74.099999999999994</v>
          </cell>
          <cell r="J49">
            <v>67.2</v>
          </cell>
          <cell r="K49">
            <v>20</v>
          </cell>
          <cell r="L49">
            <v>5.3999999999999986</v>
          </cell>
          <cell r="M49">
            <v>19.399999999999999</v>
          </cell>
          <cell r="N49">
            <v>44.8</v>
          </cell>
          <cell r="O49">
            <v>54.600000000000023</v>
          </cell>
          <cell r="P49">
            <v>5.4</v>
          </cell>
          <cell r="Q49">
            <v>15.4</v>
          </cell>
          <cell r="R49">
            <v>-10</v>
          </cell>
          <cell r="S49">
            <v>44.600000000000023</v>
          </cell>
          <cell r="T49">
            <v>0.30941704035874423</v>
          </cell>
          <cell r="U49">
            <v>13.8</v>
          </cell>
          <cell r="V49">
            <v>30.800000000000022</v>
          </cell>
          <cell r="W49">
            <v>0</v>
          </cell>
          <cell r="X49">
            <v>30.800000000000022</v>
          </cell>
          <cell r="Y49">
            <v>207.4</v>
          </cell>
          <cell r="Z49">
            <v>0.15</v>
          </cell>
          <cell r="AA49">
            <v>0.15</v>
          </cell>
        </row>
        <row r="50">
          <cell r="A50" t="str">
            <v xml:space="preserve"> 2QA</v>
          </cell>
          <cell r="B50">
            <v>100</v>
          </cell>
          <cell r="C50">
            <v>72.2</v>
          </cell>
          <cell r="D50">
            <v>32</v>
          </cell>
          <cell r="E50">
            <v>34.6</v>
          </cell>
          <cell r="F50">
            <v>138.80000000000001</v>
          </cell>
          <cell r="G50">
            <v>238.8</v>
          </cell>
          <cell r="H50">
            <v>42</v>
          </cell>
          <cell r="I50">
            <v>92.6</v>
          </cell>
          <cell r="J50">
            <v>85.6</v>
          </cell>
          <cell r="K50">
            <v>23</v>
          </cell>
          <cell r="L50">
            <v>9</v>
          </cell>
          <cell r="M50">
            <v>15.899999999999999</v>
          </cell>
          <cell r="N50">
            <v>47.9</v>
          </cell>
          <cell r="O50">
            <v>63.300000000000018</v>
          </cell>
          <cell r="P50">
            <v>7.2</v>
          </cell>
          <cell r="Q50">
            <v>15.3</v>
          </cell>
          <cell r="R50">
            <v>-8.1000000000000014</v>
          </cell>
          <cell r="S50">
            <v>55.200000000000017</v>
          </cell>
          <cell r="T50">
            <v>0.31159420289855067</v>
          </cell>
          <cell r="U50">
            <v>17.200000000000003</v>
          </cell>
          <cell r="V50">
            <v>38.000000000000014</v>
          </cell>
          <cell r="W50">
            <v>8.3254076086956523</v>
          </cell>
          <cell r="X50">
            <v>46.32540760869567</v>
          </cell>
          <cell r="Y50">
            <v>260.8</v>
          </cell>
          <cell r="Z50">
            <v>0.18</v>
          </cell>
          <cell r="AA50">
            <v>0.22</v>
          </cell>
        </row>
        <row r="51">
          <cell r="A51" t="str">
            <v xml:space="preserve"> 3QA</v>
          </cell>
          <cell r="B51">
            <v>135.69999999999999</v>
          </cell>
          <cell r="C51">
            <v>71.599999999999994</v>
          </cell>
          <cell r="D51">
            <v>35.1</v>
          </cell>
          <cell r="E51">
            <v>29.1</v>
          </cell>
          <cell r="F51">
            <v>135.79999999999998</v>
          </cell>
          <cell r="G51">
            <v>271.5</v>
          </cell>
          <cell r="H51">
            <v>48.6</v>
          </cell>
          <cell r="I51">
            <v>116.19999999999999</v>
          </cell>
          <cell r="J51">
            <v>93.3</v>
          </cell>
          <cell r="K51">
            <v>24.9</v>
          </cell>
          <cell r="L51">
            <v>10.200000000000003</v>
          </cell>
          <cell r="M51">
            <v>16.399999999999999</v>
          </cell>
          <cell r="N51">
            <v>51.5</v>
          </cell>
          <cell r="O51">
            <v>78.100000000000023</v>
          </cell>
          <cell r="P51">
            <v>18.100000000000001</v>
          </cell>
          <cell r="Q51">
            <v>13.5</v>
          </cell>
          <cell r="R51">
            <v>4.6000000000000014</v>
          </cell>
          <cell r="S51">
            <v>82.700000000000017</v>
          </cell>
          <cell r="T51">
            <v>0.30955259975816196</v>
          </cell>
          <cell r="U51">
            <v>25.6</v>
          </cell>
          <cell r="V51">
            <v>57.100000000000016</v>
          </cell>
          <cell r="W51">
            <v>7.6420444377267245</v>
          </cell>
          <cell r="X51">
            <v>64.742044437726747</v>
          </cell>
          <cell r="Y51">
            <v>277.2</v>
          </cell>
          <cell r="Z51">
            <v>0.23</v>
          </cell>
          <cell r="AA51">
            <v>0.23</v>
          </cell>
        </row>
        <row r="52">
          <cell r="A52" t="str">
            <v xml:space="preserve"> 4Q</v>
          </cell>
          <cell r="B52">
            <v>147.04999999999998</v>
          </cell>
          <cell r="C52">
            <v>71.37178918124998</v>
          </cell>
          <cell r="D52">
            <v>10</v>
          </cell>
          <cell r="E52">
            <v>33</v>
          </cell>
          <cell r="F52">
            <v>114.37178918124998</v>
          </cell>
          <cell r="G52">
            <v>261.42178918124995</v>
          </cell>
          <cell r="H52">
            <v>46.728415492957751</v>
          </cell>
          <cell r="I52">
            <v>133.32158450704225</v>
          </cell>
          <cell r="J52">
            <v>87.85</v>
          </cell>
          <cell r="K52">
            <v>0</v>
          </cell>
          <cell r="L52">
            <v>10</v>
          </cell>
          <cell r="M52">
            <v>35</v>
          </cell>
          <cell r="N52">
            <v>45</v>
          </cell>
          <cell r="O52">
            <v>81.843373688292189</v>
          </cell>
          <cell r="P52">
            <v>17.7</v>
          </cell>
          <cell r="Q52">
            <v>13.749000000000001</v>
          </cell>
          <cell r="R52">
            <v>3.9509999999999987</v>
          </cell>
          <cell r="S52">
            <v>85.794373688292183</v>
          </cell>
          <cell r="T52">
            <v>0.31</v>
          </cell>
          <cell r="U52">
            <v>26.596255843370578</v>
          </cell>
          <cell r="V52">
            <v>59.198117844921605</v>
          </cell>
          <cell r="W52">
            <v>7.274497499999999</v>
          </cell>
          <cell r="X52">
            <v>66.472615344921607</v>
          </cell>
          <cell r="Y52">
            <v>277.8</v>
          </cell>
          <cell r="Z52">
            <v>0.23928227265990498</v>
          </cell>
          <cell r="AA52">
            <v>0.23928227265990498</v>
          </cell>
        </row>
        <row r="54">
          <cell r="A54" t="str">
            <v>Year</v>
          </cell>
          <cell r="B54">
            <v>462.54999999999995</v>
          </cell>
          <cell r="C54">
            <v>282.27178918124997</v>
          </cell>
          <cell r="D54">
            <v>102.5</v>
          </cell>
          <cell r="E54">
            <v>125.7</v>
          </cell>
          <cell r="F54">
            <v>510.47178918125002</v>
          </cell>
          <cell r="G54">
            <v>973.02178918124991</v>
          </cell>
          <cell r="H54">
            <v>172.02841549295778</v>
          </cell>
          <cell r="I54">
            <v>416.22158450704222</v>
          </cell>
          <cell r="J54">
            <v>333.95000000000005</v>
          </cell>
          <cell r="K54">
            <v>67.900000000000006</v>
          </cell>
          <cell r="L54">
            <v>34.6</v>
          </cell>
          <cell r="M54">
            <v>86.699999999999989</v>
          </cell>
          <cell r="N54">
            <v>189.2</v>
          </cell>
          <cell r="O54">
            <v>277.84337368829222</v>
          </cell>
          <cell r="P54">
            <v>48.400000000000006</v>
          </cell>
          <cell r="Q54">
            <v>57.949000000000005</v>
          </cell>
          <cell r="R54">
            <v>-9.5490000000000013</v>
          </cell>
          <cell r="S54">
            <v>268.29437368829224</v>
          </cell>
          <cell r="T54">
            <v>0.31009318123096025</v>
          </cell>
          <cell r="U54">
            <v>83.196255843370579</v>
          </cell>
          <cell r="V54">
            <v>185.09811784492166</v>
          </cell>
          <cell r="W54">
            <v>23.241949546422376</v>
          </cell>
          <cell r="X54">
            <v>208.34006739134406</v>
          </cell>
          <cell r="Y54">
            <v>255.8</v>
          </cell>
          <cell r="Z54">
            <v>0.79928227265990492</v>
          </cell>
          <cell r="AA54">
            <v>0.83928227265990496</v>
          </cell>
        </row>
        <row r="56">
          <cell r="A56" t="str">
            <v>2001E</v>
          </cell>
          <cell r="B56">
            <v>629.49850000000004</v>
          </cell>
          <cell r="C56">
            <v>313.39161170174998</v>
          </cell>
          <cell r="D56">
            <v>37.022000000000006</v>
          </cell>
          <cell r="E56">
            <v>150</v>
          </cell>
          <cell r="F56">
            <v>500.41361170174997</v>
          </cell>
          <cell r="G56">
            <v>1129.9121117017501</v>
          </cell>
          <cell r="H56">
            <v>200.87665250000001</v>
          </cell>
          <cell r="I56">
            <v>578.62184750000006</v>
          </cell>
          <cell r="J56">
            <v>388.68000000000006</v>
          </cell>
          <cell r="K56">
            <v>0</v>
          </cell>
          <cell r="L56">
            <v>37.022000000000006</v>
          </cell>
          <cell r="M56">
            <v>155.06305898929753</v>
          </cell>
          <cell r="N56">
            <v>192.08505898929752</v>
          </cell>
          <cell r="O56">
            <v>348.2704002124525</v>
          </cell>
          <cell r="P56">
            <v>62</v>
          </cell>
          <cell r="Q56">
            <v>55.518625000000007</v>
          </cell>
          <cell r="R56">
            <v>6.4813749999999928</v>
          </cell>
          <cell r="S56">
            <v>354.75177521245251</v>
          </cell>
          <cell r="T56">
            <v>0.31</v>
          </cell>
          <cell r="U56">
            <v>109.97305031586028</v>
          </cell>
          <cell r="V56">
            <v>244.77872489659222</v>
          </cell>
          <cell r="W56">
            <v>29.286359999999995</v>
          </cell>
          <cell r="X56">
            <v>274.06508489659223</v>
          </cell>
          <cell r="Y56">
            <v>282.8</v>
          </cell>
          <cell r="Z56">
            <v>0.96911274715909557</v>
          </cell>
          <cell r="AA56">
            <v>0.96911274715909557</v>
          </cell>
        </row>
        <row r="57">
          <cell r="A57" t="str">
            <v>2002E</v>
          </cell>
          <cell r="B57">
            <v>749.14550499999996</v>
          </cell>
          <cell r="C57">
            <v>355.62063268624695</v>
          </cell>
          <cell r="D57">
            <v>39.613540000000008</v>
          </cell>
          <cell r="E57">
            <v>168.00000000000003</v>
          </cell>
          <cell r="F57">
            <v>563.23417268624701</v>
          </cell>
          <cell r="G57">
            <v>1312.3796776862469</v>
          </cell>
          <cell r="H57">
            <v>227.34815607500002</v>
          </cell>
          <cell r="I57">
            <v>689.79734892499994</v>
          </cell>
          <cell r="J57">
            <v>439.14160000000004</v>
          </cell>
          <cell r="K57">
            <v>0</v>
          </cell>
          <cell r="L57">
            <v>39.613540000000008</v>
          </cell>
          <cell r="M57">
            <v>176.92910681823074</v>
          </cell>
          <cell r="N57">
            <v>216.54264681823074</v>
          </cell>
          <cell r="O57">
            <v>429.34727479301591</v>
          </cell>
          <cell r="P57">
            <v>70</v>
          </cell>
          <cell r="Q57">
            <v>56.673625000000001</v>
          </cell>
          <cell r="R57">
            <v>13.326374999999999</v>
          </cell>
          <cell r="S57">
            <v>442.6736497930159</v>
          </cell>
          <cell r="T57">
            <v>0.31</v>
          </cell>
          <cell r="U57">
            <v>137.22883143583493</v>
          </cell>
          <cell r="V57">
            <v>305.44481835718096</v>
          </cell>
          <cell r="W57">
            <v>30.083309999999994</v>
          </cell>
          <cell r="X57">
            <v>335.52812835718095</v>
          </cell>
          <cell r="Y57">
            <v>283.60000000000002</v>
          </cell>
          <cell r="Z57">
            <v>1.1831034145175632</v>
          </cell>
          <cell r="AA57">
            <v>1.1831034145175632</v>
          </cell>
        </row>
        <row r="58">
          <cell r="A58" t="str">
            <v>2003E</v>
          </cell>
          <cell r="B58">
            <v>891.47431174999997</v>
          </cell>
          <cell r="C58">
            <v>395.89894337545786</v>
          </cell>
          <cell r="D58">
            <v>42.386487800000012</v>
          </cell>
          <cell r="E58">
            <v>184.80000000000004</v>
          </cell>
          <cell r="F58">
            <v>623.08543117545787</v>
          </cell>
          <cell r="G58">
            <v>1514.5597429254578</v>
          </cell>
          <cell r="H58">
            <v>262.70983027625005</v>
          </cell>
          <cell r="I58">
            <v>813.56448147374988</v>
          </cell>
          <cell r="J58">
            <v>489.36881600000015</v>
          </cell>
          <cell r="K58">
            <v>0</v>
          </cell>
          <cell r="L58">
            <v>42.386487800000012</v>
          </cell>
          <cell r="M58">
            <v>199.94307106807327</v>
          </cell>
          <cell r="N58">
            <v>242.32955886807326</v>
          </cell>
          <cell r="O58">
            <v>520.15153778113449</v>
          </cell>
          <cell r="P58">
            <v>90</v>
          </cell>
          <cell r="Q58">
            <v>57.828625000000002</v>
          </cell>
          <cell r="R58">
            <v>32.171374999999998</v>
          </cell>
          <cell r="S58">
            <v>552.32291278113451</v>
          </cell>
          <cell r="T58">
            <v>0.31</v>
          </cell>
          <cell r="U58">
            <v>171.22010296215169</v>
          </cell>
          <cell r="V58">
            <v>381.10280981898279</v>
          </cell>
          <cell r="W58">
            <v>30.880259999999996</v>
          </cell>
          <cell r="X58">
            <v>411.98306981898281</v>
          </cell>
          <cell r="Y58">
            <v>284.40000000000003</v>
          </cell>
          <cell r="Z58">
            <v>1.4486043242580267</v>
          </cell>
          <cell r="AA58">
            <v>1.4486043242580267</v>
          </cell>
        </row>
        <row r="59">
          <cell r="A59" t="str">
            <v>2004E</v>
          </cell>
          <cell r="B59">
            <v>1055.9133003625002</v>
          </cell>
          <cell r="C59">
            <v>437.78694837234127</v>
          </cell>
          <cell r="D59">
            <v>45.353541946000014</v>
          </cell>
          <cell r="E59">
            <v>199.58400000000006</v>
          </cell>
          <cell r="F59">
            <v>682.7244903183414</v>
          </cell>
          <cell r="G59">
            <v>1738.6377906808416</v>
          </cell>
          <cell r="H59">
            <v>298.19956731168759</v>
          </cell>
          <cell r="I59">
            <v>957.29773305081267</v>
          </cell>
          <cell r="J59">
            <v>538.97771511106089</v>
          </cell>
          <cell r="K59">
            <v>0</v>
          </cell>
          <cell r="L59">
            <v>45.353541946000014</v>
          </cell>
          <cell r="M59">
            <v>224.13531560953044</v>
          </cell>
          <cell r="N59">
            <v>269.48885755553044</v>
          </cell>
          <cell r="O59">
            <v>631.97165070256267</v>
          </cell>
          <cell r="P59">
            <v>115</v>
          </cell>
          <cell r="Q59">
            <v>58.983624999999996</v>
          </cell>
          <cell r="R59">
            <v>56.016375000000004</v>
          </cell>
          <cell r="S59">
            <v>687.98802570256271</v>
          </cell>
          <cell r="T59">
            <v>0.31</v>
          </cell>
          <cell r="U59">
            <v>213.27628796779445</v>
          </cell>
          <cell r="V59">
            <v>474.71173773476823</v>
          </cell>
          <cell r="W59">
            <v>31.677209999999995</v>
          </cell>
          <cell r="X59">
            <v>506.38894773476824</v>
          </cell>
          <cell r="Y59">
            <v>285.20000000000005</v>
          </cell>
          <cell r="Z59">
            <v>1.7755573202481352</v>
          </cell>
          <cell r="AA59">
            <v>1.7755573202481352</v>
          </cell>
        </row>
        <row r="60">
          <cell r="A60" t="str">
            <v>2005E</v>
          </cell>
          <cell r="B60">
            <v>1236.408128684375</v>
          </cell>
          <cell r="C60">
            <v>461.52606448515519</v>
          </cell>
          <cell r="D60">
            <v>48.528289882220015</v>
          </cell>
          <cell r="E60">
            <v>215.55072000000007</v>
          </cell>
          <cell r="F60">
            <v>725.60507436737521</v>
          </cell>
          <cell r="G60">
            <v>1962.0132030517502</v>
          </cell>
          <cell r="H60">
            <v>338.55585705371573</v>
          </cell>
          <cell r="I60">
            <v>1113.4029916306592</v>
          </cell>
          <cell r="J60">
            <v>608.22409294604256</v>
          </cell>
          <cell r="K60">
            <v>0</v>
          </cell>
          <cell r="L60">
            <v>48.528289882220015</v>
          </cell>
          <cell r="M60">
            <v>245.7736905755425</v>
          </cell>
          <cell r="N60">
            <v>294.30198045776251</v>
          </cell>
          <cell r="O60">
            <v>720.93127259422943</v>
          </cell>
          <cell r="P60">
            <v>145</v>
          </cell>
          <cell r="Q60">
            <v>60.138624999999998</v>
          </cell>
          <cell r="R60">
            <v>84.86137500000001</v>
          </cell>
          <cell r="S60">
            <v>805.79264759422949</v>
          </cell>
          <cell r="T60">
            <v>0.31</v>
          </cell>
          <cell r="U60">
            <v>249.79572075421115</v>
          </cell>
          <cell r="V60">
            <v>555.99692684001832</v>
          </cell>
          <cell r="W60">
            <v>32.474159999999991</v>
          </cell>
          <cell r="X60">
            <v>588.4710868400183</v>
          </cell>
          <cell r="Y60">
            <v>286.00000000000006</v>
          </cell>
          <cell r="Z60">
            <v>2.0575912127273361</v>
          </cell>
          <cell r="AA60">
            <v>2.0575912127273361</v>
          </cell>
        </row>
        <row r="62">
          <cell r="A62" t="str">
            <v>CAGR</v>
          </cell>
        </row>
        <row r="63">
          <cell r="A63" t="str">
            <v>1999-2003</v>
          </cell>
          <cell r="B63">
            <v>28.85230871200082</v>
          </cell>
          <cell r="C63" t="e">
            <v>#DIV/0!</v>
          </cell>
          <cell r="D63" t="e">
            <v>#DIV/0!</v>
          </cell>
          <cell r="E63" t="e">
            <v>#DIV/0!</v>
          </cell>
          <cell r="G63">
            <v>17.451069583945245</v>
          </cell>
          <cell r="O63">
            <v>26.959865426590035</v>
          </cell>
          <cell r="S63">
            <v>31.68035113103269</v>
          </cell>
          <cell r="V63">
            <v>30.179562296772367</v>
          </cell>
          <cell r="X63">
            <v>29.102470972824811</v>
          </cell>
          <cell r="Z63">
            <v>22.614828553341269</v>
          </cell>
          <cell r="AA63">
            <v>31.462537155125879</v>
          </cell>
        </row>
        <row r="64">
          <cell r="A64" t="str">
            <v>2000-2005</v>
          </cell>
          <cell r="B64">
            <v>21.730844038082786</v>
          </cell>
          <cell r="G64">
            <v>15.057748677570926</v>
          </cell>
          <cell r="O64">
            <v>21.009304324561718</v>
          </cell>
          <cell r="S64">
            <v>24.601235030063041</v>
          </cell>
          <cell r="V64">
            <v>24.604600664068244</v>
          </cell>
          <cell r="X64">
            <v>23.080844057889195</v>
          </cell>
          <cell r="Z64">
            <v>20.818039203367089</v>
          </cell>
          <cell r="AA64">
            <v>19.64380306276967</v>
          </cell>
        </row>
        <row r="66">
          <cell r="A66" t="str">
            <v>% Change</v>
          </cell>
        </row>
        <row r="67">
          <cell r="A67" t="str">
            <v>Table 2</v>
          </cell>
        </row>
        <row r="68">
          <cell r="A68" t="str">
            <v>Alza</v>
          </cell>
        </row>
        <row r="69">
          <cell r="A69" t="str">
            <v>Quarterly Income Statement Analysis 1995-2004E % Change</v>
          </cell>
        </row>
        <row r="71">
          <cell r="I71" t="str">
            <v>Sales</v>
          </cell>
          <cell r="K71" t="str">
            <v>R&amp;D</v>
          </cell>
          <cell r="R71" t="str">
            <v>Non-</v>
          </cell>
          <cell r="W71" t="str">
            <v>AT</v>
          </cell>
          <cell r="X71" t="str">
            <v>Adj.</v>
          </cell>
          <cell r="Z71" t="str">
            <v>EPS</v>
          </cell>
        </row>
        <row r="72">
          <cell r="B72" t="str">
            <v xml:space="preserve">               Revenues</v>
          </cell>
          <cell r="E72" t="str">
            <v>Contract</v>
          </cell>
          <cell r="I72" t="str">
            <v xml:space="preserve">  Gross</v>
          </cell>
          <cell r="K72" t="str">
            <v>Cresc./</v>
          </cell>
          <cell r="L72" t="str">
            <v>Exter-</v>
          </cell>
          <cell r="M72" t="str">
            <v>Inter-</v>
          </cell>
          <cell r="O72" t="str">
            <v xml:space="preserve"> Oper.</v>
          </cell>
          <cell r="P72" t="str">
            <v>Int.</v>
          </cell>
          <cell r="Q72" t="str">
            <v>Int.</v>
          </cell>
          <cell r="R72" t="str">
            <v>Oper.</v>
          </cell>
          <cell r="S72" t="str">
            <v>Pretax</v>
          </cell>
          <cell r="T72" t="str">
            <v xml:space="preserve">    Tax</v>
          </cell>
          <cell r="V72" t="str">
            <v xml:space="preserve">   Net</v>
          </cell>
          <cell r="W72" t="str">
            <v>Conv.</v>
          </cell>
          <cell r="X72" t="str">
            <v xml:space="preserve">   Net</v>
          </cell>
          <cell r="Y72" t="str">
            <v xml:space="preserve">Avg. </v>
          </cell>
        </row>
        <row r="73">
          <cell r="B73" t="str">
            <v>Alza</v>
          </cell>
          <cell r="C73" t="str">
            <v>Fees</v>
          </cell>
          <cell r="D73" t="str">
            <v>R&amp;D</v>
          </cell>
          <cell r="E73" t="str">
            <v>Manuf.</v>
          </cell>
          <cell r="F73" t="str">
            <v>Other</v>
          </cell>
          <cell r="G73" t="str">
            <v>Total</v>
          </cell>
          <cell r="H73" t="str">
            <v>COGS</v>
          </cell>
          <cell r="I73" t="str">
            <v>Profit</v>
          </cell>
          <cell r="J73" t="str">
            <v>SG&amp;A</v>
          </cell>
          <cell r="K73" t="str">
            <v>TDC</v>
          </cell>
          <cell r="L73" t="str">
            <v>nal</v>
          </cell>
          <cell r="M73" t="str">
            <v>nal</v>
          </cell>
          <cell r="N73" t="str">
            <v>Total</v>
          </cell>
          <cell r="O73" t="str">
            <v>Inc.</v>
          </cell>
          <cell r="P73" t="str">
            <v>Inc.</v>
          </cell>
          <cell r="Q73" t="str">
            <v>Exp.</v>
          </cell>
          <cell r="R73" t="str">
            <v>Items</v>
          </cell>
          <cell r="S73" t="str">
            <v>Inc.</v>
          </cell>
          <cell r="T73" t="str">
            <v xml:space="preserve">   Rate</v>
          </cell>
          <cell r="U73" t="str">
            <v>Tax</v>
          </cell>
          <cell r="V73" t="str">
            <v>Inc.</v>
          </cell>
          <cell r="W73" t="str">
            <v>Int.</v>
          </cell>
          <cell r="X73" t="str">
            <v>Inc.</v>
          </cell>
          <cell r="Y73" t="str">
            <v xml:space="preserve">Shs. </v>
          </cell>
          <cell r="Z73" t="str">
            <v>Oper.</v>
          </cell>
          <cell r="AA73" t="str">
            <v>Rep.</v>
          </cell>
        </row>
        <row r="75">
          <cell r="A75" t="str">
            <v>1996/95</v>
          </cell>
        </row>
        <row r="76">
          <cell r="A76" t="str">
            <v xml:space="preserve"> 1Q</v>
          </cell>
          <cell r="B76">
            <v>0.7142857142857143</v>
          </cell>
          <cell r="C76">
            <v>0.10417525469642532</v>
          </cell>
          <cell r="D76">
            <v>0.3963133640552996</v>
          </cell>
          <cell r="E76">
            <v>-4.084562181913097E-2</v>
          </cell>
          <cell r="F76">
            <v>0.16216825378937286</v>
          </cell>
          <cell r="G76">
            <v>0.18811083664482869</v>
          </cell>
          <cell r="H76">
            <v>-2.5697235415905528E-2</v>
          </cell>
          <cell r="I76">
            <v>0.95507487520798651</v>
          </cell>
          <cell r="J76">
            <v>0.19971771347918119</v>
          </cell>
          <cell r="K76">
            <v>0.62411347517730487</v>
          </cell>
          <cell r="L76">
            <v>-2.6315789473683883E-2</v>
          </cell>
          <cell r="M76" t="str">
            <v xml:space="preserve">  NM</v>
          </cell>
          <cell r="N76">
            <v>0.40724754968078408</v>
          </cell>
          <cell r="O76">
            <v>0.13461679232852636</v>
          </cell>
          <cell r="P76">
            <v>0.44297635605006941</v>
          </cell>
          <cell r="Q76">
            <v>0.14387846291331557</v>
          </cell>
          <cell r="R76" t="str">
            <v xml:space="preserve">  NM</v>
          </cell>
          <cell r="S76">
            <v>0.19727792132173633</v>
          </cell>
          <cell r="T76">
            <v>-1.5805936861239636E-4</v>
          </cell>
          <cell r="U76">
            <v>0.1970886803294388</v>
          </cell>
          <cell r="V76">
            <v>0.19739390737805909</v>
          </cell>
          <cell r="W76" t="str">
            <v xml:space="preserve">  NM</v>
          </cell>
          <cell r="X76">
            <v>0.19739390737805909</v>
          </cell>
          <cell r="Y76">
            <v>2.6836106761824984E-2</v>
          </cell>
          <cell r="Z76">
            <v>0.16061278394083464</v>
          </cell>
          <cell r="AA76">
            <v>0.1999999999999999</v>
          </cell>
        </row>
        <row r="77">
          <cell r="A77" t="str">
            <v xml:space="preserve"> 2Q</v>
          </cell>
          <cell r="B77">
            <v>0.18749999999999989</v>
          </cell>
          <cell r="C77">
            <v>0.43441425650014626</v>
          </cell>
          <cell r="D77">
            <v>0.4945710027677242</v>
          </cell>
          <cell r="E77">
            <v>0.8648310387984981</v>
          </cell>
          <cell r="F77">
            <v>0.54691634439242842</v>
          </cell>
          <cell r="G77">
            <v>0.53195916509525987</v>
          </cell>
          <cell r="H77">
            <v>0.76843111482853399</v>
          </cell>
          <cell r="I77">
            <v>0.63800163800163789</v>
          </cell>
          <cell r="J77">
            <v>0.41700404858299606</v>
          </cell>
          <cell r="K77">
            <v>0.82758620689655171</v>
          </cell>
          <cell r="L77">
            <v>-4.2849193099610244E-2</v>
          </cell>
          <cell r="M77" t="str">
            <v xml:space="preserve">  NM</v>
          </cell>
          <cell r="N77">
            <v>0.58217362491716396</v>
          </cell>
          <cell r="O77">
            <v>0.37968495382943968</v>
          </cell>
          <cell r="P77">
            <v>0.66939443535188192</v>
          </cell>
          <cell r="Q77">
            <v>0.95340501792114696</v>
          </cell>
          <cell r="R77" t="str">
            <v xml:space="preserve">  NM</v>
          </cell>
          <cell r="S77">
            <v>0.32883282998756347</v>
          </cell>
          <cell r="T77">
            <v>-8.3501461275517117E-4</v>
          </cell>
          <cell r="U77">
            <v>0.32772323515661511</v>
          </cell>
          <cell r="V77">
            <v>0.32951289398280653</v>
          </cell>
          <cell r="W77" t="str">
            <v xml:space="preserve">  NM</v>
          </cell>
          <cell r="X77">
            <v>0.50143266475644543</v>
          </cell>
          <cell r="Y77">
            <v>0.18185237765886461</v>
          </cell>
          <cell r="Z77">
            <v>0.27515816618911165</v>
          </cell>
          <cell r="AA77">
            <v>0.22727272727272735</v>
          </cell>
        </row>
        <row r="78">
          <cell r="A78" t="str">
            <v xml:space="preserve"> 3Q</v>
          </cell>
          <cell r="B78">
            <v>0.78125</v>
          </cell>
          <cell r="C78">
            <v>0.1124880301920802</v>
          </cell>
          <cell r="D78">
            <v>6.8119891008174394E-2</v>
          </cell>
          <cell r="E78">
            <v>0.80617743037110123</v>
          </cell>
          <cell r="F78">
            <v>0.21640772622296878</v>
          </cell>
          <cell r="G78">
            <v>0.23916985694136617</v>
          </cell>
          <cell r="H78">
            <v>0.38762806380495379</v>
          </cell>
          <cell r="I78">
            <v>7.4816753926701738</v>
          </cell>
          <cell r="J78">
            <v>0.47545153904858806</v>
          </cell>
          <cell r="K78">
            <v>0.21739130434782611</v>
          </cell>
          <cell r="L78">
            <v>-0.23287671232876711</v>
          </cell>
          <cell r="M78" t="str">
            <v xml:space="preserve">  NM</v>
          </cell>
          <cell r="N78">
            <v>0.21237618082380391</v>
          </cell>
          <cell r="O78">
            <v>0.12419521633252155</v>
          </cell>
          <cell r="P78">
            <v>1.6655896607431337</v>
          </cell>
          <cell r="Q78">
            <v>0.90434012400354302</v>
          </cell>
          <cell r="R78" t="str">
            <v xml:space="preserve">  NM</v>
          </cell>
          <cell r="S78">
            <v>0.26900962814275503</v>
          </cell>
          <cell r="T78">
            <v>1.7751493491998333E-3</v>
          </cell>
          <cell r="U78">
            <v>0.27126230975828103</v>
          </cell>
          <cell r="V78">
            <v>0.26762882072106664</v>
          </cell>
          <cell r="W78" t="str">
            <v xml:space="preserve">  NM</v>
          </cell>
          <cell r="X78">
            <v>0.43774351094770331</v>
          </cell>
          <cell r="Y78">
            <v>0.17451082167473406</v>
          </cell>
          <cell r="Z78">
            <v>0.22743840201942567</v>
          </cell>
          <cell r="AA78">
            <v>0.22727272727272735</v>
          </cell>
        </row>
        <row r="79">
          <cell r="A79" t="str">
            <v xml:space="preserve"> 4Q</v>
          </cell>
          <cell r="B79">
            <v>1.0540540540540539</v>
          </cell>
          <cell r="C79">
            <v>0.13029526569122868</v>
          </cell>
          <cell r="D79">
            <v>0.16435288849081972</v>
          </cell>
          <cell r="E79">
            <v>-8.4862995477520742E-2</v>
          </cell>
          <cell r="F79">
            <v>9.784786965234829E-2</v>
          </cell>
          <cell r="G79">
            <v>0.13488839566145988</v>
          </cell>
          <cell r="H79">
            <v>8.2495687860584102E-2</v>
          </cell>
          <cell r="I79">
            <v>0.16156282998943952</v>
          </cell>
          <cell r="J79">
            <v>-0.17907247442259389</v>
          </cell>
          <cell r="K79">
            <v>0.16017316017316013</v>
          </cell>
          <cell r="L79">
            <v>0.17618230825778086</v>
          </cell>
          <cell r="M79" t="str">
            <v xml:space="preserve">  NM</v>
          </cell>
          <cell r="N79">
            <v>0.30807835518860277</v>
          </cell>
          <cell r="O79">
            <v>0.15573900619145895</v>
          </cell>
          <cell r="P79">
            <v>1.857142857142857</v>
          </cell>
          <cell r="Q79">
            <v>1.1368948247078465</v>
          </cell>
          <cell r="R79" t="str">
            <v xml:space="preserve">  NM</v>
          </cell>
          <cell r="S79">
            <v>0.30626377085300616</v>
          </cell>
          <cell r="T79">
            <v>1.9521425662891168E-3</v>
          </cell>
          <cell r="U79">
            <v>0.30881378396288967</v>
          </cell>
          <cell r="V79">
            <v>0.30470098487156072</v>
          </cell>
          <cell r="W79" t="str">
            <v xml:space="preserve">  NM</v>
          </cell>
          <cell r="X79">
            <v>0.46207736826073748</v>
          </cell>
          <cell r="Y79">
            <v>0.1776784635825582</v>
          </cell>
          <cell r="Z79">
            <v>0.26088943039902623</v>
          </cell>
          <cell r="AA79">
            <v>0.25</v>
          </cell>
        </row>
        <row r="81">
          <cell r="A81" t="str">
            <v>1996/95</v>
          </cell>
          <cell r="B81">
            <v>0.69852941176470584</v>
          </cell>
          <cell r="C81">
            <v>0.19141739483146236</v>
          </cell>
          <cell r="D81">
            <v>0.26187819797637829</v>
          </cell>
          <cell r="E81">
            <v>0.35118050507285298</v>
          </cell>
          <cell r="F81">
            <v>0.24717387202716923</v>
          </cell>
          <cell r="G81">
            <v>0.26598571284097494</v>
          </cell>
          <cell r="H81">
            <v>0.30285189999235429</v>
          </cell>
          <cell r="I81">
            <v>1.0377950013062787</v>
          </cell>
          <cell r="J81">
            <v>0.14640379700620665</v>
          </cell>
          <cell r="K81">
            <v>0.4065620542082739</v>
          </cell>
          <cell r="L81">
            <v>-3.7553141237600132E-2</v>
          </cell>
          <cell r="M81" t="str">
            <v xml:space="preserve">  NM</v>
          </cell>
          <cell r="N81">
            <v>0.36920071941054755</v>
          </cell>
          <cell r="O81">
            <v>0.19578383114707601</v>
          </cell>
          <cell r="P81">
            <v>1.1754328247727925</v>
          </cell>
          <cell r="Q81">
            <v>0.79623208989515015</v>
          </cell>
          <cell r="R81" t="str">
            <v xml:space="preserve">  NM</v>
          </cell>
          <cell r="S81">
            <v>0.27668319247861473</v>
          </cell>
          <cell r="T81">
            <v>7.42642837352845E-4</v>
          </cell>
          <cell r="U81">
            <v>0.27763131210707781</v>
          </cell>
          <cell r="V81">
            <v>0.27610208816705306</v>
          </cell>
          <cell r="W81" t="str">
            <v xml:space="preserve">  NM</v>
          </cell>
          <cell r="X81">
            <v>0.40315987183736579</v>
          </cell>
          <cell r="Y81">
            <v>0.14031503926642155</v>
          </cell>
          <cell r="Z81">
            <v>0.23228118804565534</v>
          </cell>
          <cell r="AA81">
            <v>0.22727272727272735</v>
          </cell>
        </row>
        <row r="83">
          <cell r="A83" t="str">
            <v>1997/96</v>
          </cell>
        </row>
        <row r="84">
          <cell r="A84" t="str">
            <v xml:space="preserve"> 1Q</v>
          </cell>
          <cell r="B84">
            <v>0.15000000000000005</v>
          </cell>
          <cell r="C84">
            <v>0.17866666666666675</v>
          </cell>
          <cell r="D84">
            <v>0.1155115511551154</v>
          </cell>
          <cell r="E84">
            <v>0.40136054421768724</v>
          </cell>
          <cell r="F84">
            <v>0.19515151515151508</v>
          </cell>
          <cell r="G84">
            <v>0.19209039548022599</v>
          </cell>
          <cell r="H84">
            <v>0.23124999999999996</v>
          </cell>
          <cell r="I84">
            <v>0.65957446808510678</v>
          </cell>
          <cell r="J84">
            <v>0.13725490196078435</v>
          </cell>
          <cell r="K84">
            <v>2.1834061135371181E-2</v>
          </cell>
          <cell r="L84">
            <v>0.40540540540540482</v>
          </cell>
          <cell r="M84">
            <v>0.20000000000000284</v>
          </cell>
          <cell r="N84">
            <v>0.11821086261980829</v>
          </cell>
          <cell r="O84">
            <v>0.2645161290322583</v>
          </cell>
          <cell r="P84">
            <v>1.036144578313253</v>
          </cell>
          <cell r="Q84">
            <v>1.1406249999999998</v>
          </cell>
          <cell r="R84" t="str">
            <v xml:space="preserve">  NM</v>
          </cell>
          <cell r="S84">
            <v>0.28875379939209778</v>
          </cell>
          <cell r="T84">
            <v>-5.8490566037757298E-4</v>
          </cell>
          <cell r="U84">
            <v>0.28800000000000009</v>
          </cell>
          <cell r="V84">
            <v>0.28921568627451055</v>
          </cell>
          <cell r="W84" t="str">
            <v xml:space="preserve">  NM</v>
          </cell>
          <cell r="X84">
            <v>0.44607843137254982</v>
          </cell>
          <cell r="Y84">
            <v>0.15602836879432627</v>
          </cell>
          <cell r="Z84">
            <v>0.25681663258350412</v>
          </cell>
          <cell r="AA84">
            <v>0.25</v>
          </cell>
        </row>
        <row r="85">
          <cell r="A85" t="str">
            <v xml:space="preserve"> 2Q</v>
          </cell>
          <cell r="B85">
            <v>1.236842105263158</v>
          </cell>
          <cell r="C85">
            <v>-6.9246435845213825E-2</v>
          </cell>
          <cell r="D85">
            <v>2.8490028490028491E-2</v>
          </cell>
          <cell r="E85">
            <v>-6.3758389261745041E-2</v>
          </cell>
          <cell r="F85">
            <v>-3.7719298245613889E-2</v>
          </cell>
          <cell r="G85">
            <v>3.3955857385400672E-3</v>
          </cell>
          <cell r="H85">
            <v>-0.21959459459459457</v>
          </cell>
          <cell r="I85">
            <v>2.3249999999999993</v>
          </cell>
          <cell r="J85">
            <v>5.8823529411764643E-2</v>
          </cell>
          <cell r="K85">
            <v>-2.2641509433962318E-2</v>
          </cell>
          <cell r="L85">
            <v>0.18604651162790711</v>
          </cell>
          <cell r="M85">
            <v>0.1290322580645156</v>
          </cell>
          <cell r="N85">
            <v>3.6649214659685826E-2</v>
          </cell>
          <cell r="O85">
            <v>0.12598425196850524</v>
          </cell>
          <cell r="P85">
            <v>0.32352941176470595</v>
          </cell>
          <cell r="Q85">
            <v>0.25688073394495403</v>
          </cell>
          <cell r="R85" t="str">
            <v xml:space="preserve">  NM</v>
          </cell>
          <cell r="S85">
            <v>0.1417112299465256</v>
          </cell>
          <cell r="T85">
            <v>5.4095062176325419E-3</v>
          </cell>
          <cell r="U85">
            <v>0.14788732394366208</v>
          </cell>
          <cell r="V85">
            <v>0.13793103448276101</v>
          </cell>
          <cell r="W85">
            <v>6.6666666666666721E-2</v>
          </cell>
          <cell r="X85">
            <v>0.12977099236641429</v>
          </cell>
          <cell r="Y85">
            <v>6.1601642710471692E-3</v>
          </cell>
          <cell r="Z85">
            <v>0.11866969009826253</v>
          </cell>
          <cell r="AA85">
            <v>0.11111111111111099</v>
          </cell>
        </row>
        <row r="86">
          <cell r="A86" t="str">
            <v xml:space="preserve"> 3Q</v>
          </cell>
          <cell r="B86">
            <v>1.4736842105263155</v>
          </cell>
          <cell r="C86">
            <v>6.0759493670886039E-2</v>
          </cell>
          <cell r="D86">
            <v>0.22789115646258515</v>
          </cell>
          <cell r="E86">
            <v>-5.8823529411764795E-2</v>
          </cell>
          <cell r="F86">
            <v>8.3063646170442318E-2</v>
          </cell>
          <cell r="G86">
            <v>0.16361788617886172</v>
          </cell>
          <cell r="H86">
            <v>2.8037383177570162E-2</v>
          </cell>
          <cell r="I86">
            <v>0.79012345679012319</v>
          </cell>
          <cell r="J86">
            <v>-5.1724137931034454E-2</v>
          </cell>
          <cell r="K86">
            <v>0.18750000000000014</v>
          </cell>
          <cell r="L86">
            <v>0.35714285714285715</v>
          </cell>
          <cell r="M86">
            <v>1.5217391304347805</v>
          </cell>
          <cell r="N86">
            <v>0.32176656151419558</v>
          </cell>
          <cell r="O86">
            <v>0.17507418397626107</v>
          </cell>
          <cell r="P86">
            <v>7.8787878787878837E-2</v>
          </cell>
          <cell r="Q86">
            <v>6.9767441860465143E-2</v>
          </cell>
          <cell r="R86" t="str">
            <v xml:space="preserve">  NM</v>
          </cell>
          <cell r="S86">
            <v>0.16890080428954415</v>
          </cell>
          <cell r="T86">
            <v>9.6911745703770659E-5</v>
          </cell>
          <cell r="U86">
            <v>0.16901408450704242</v>
          </cell>
          <cell r="V86">
            <v>0.16883116883116858</v>
          </cell>
          <cell r="W86">
            <v>3.2258064516129059E-2</v>
          </cell>
          <cell r="X86">
            <v>0.15267175572519054</v>
          </cell>
          <cell r="Y86">
            <v>1.1305241521068947E-2</v>
          </cell>
          <cell r="Z86">
            <v>0.13670581150255931</v>
          </cell>
          <cell r="AA86" t="str">
            <v xml:space="preserve">  NM</v>
          </cell>
        </row>
        <row r="87">
          <cell r="A87" t="str">
            <v xml:space="preserve"> 4Q</v>
          </cell>
          <cell r="B87">
            <v>2.0789473684210527</v>
          </cell>
          <cell r="C87">
            <v>9.3220338983050807E-2</v>
          </cell>
          <cell r="D87">
            <v>-0.20329670329670327</v>
          </cell>
          <cell r="E87">
            <v>0.29069767441860467</v>
          </cell>
          <cell r="F87">
            <v>1.984126984126984E-2</v>
          </cell>
          <cell r="G87">
            <v>0.16420664206642066</v>
          </cell>
          <cell r="H87">
            <v>0.53296703296703296</v>
          </cell>
          <cell r="I87">
            <v>1.6818181818181821</v>
          </cell>
          <cell r="J87">
            <v>0.21641791044776149</v>
          </cell>
          <cell r="K87">
            <v>-0.19402985074626863</v>
          </cell>
          <cell r="L87">
            <v>-0.22916666666666663</v>
          </cell>
          <cell r="M87">
            <v>1.4749999999999996</v>
          </cell>
          <cell r="N87">
            <v>-3.7128712871287127E-2</v>
          </cell>
          <cell r="O87">
            <v>0.18406593406593383</v>
          </cell>
          <cell r="P87">
            <v>-0.5921787709497206</v>
          </cell>
          <cell r="Q87">
            <v>7.0312499999999889E-2</v>
          </cell>
          <cell r="R87" t="str">
            <v xml:space="preserve">  NM</v>
          </cell>
          <cell r="S87">
            <v>-0.11566265060240995</v>
          </cell>
          <cell r="T87">
            <v>-0.36303590521850088</v>
          </cell>
          <cell r="U87">
            <v>-0.43670886075949378</v>
          </cell>
          <cell r="V87">
            <v>8.171206225680902E-2</v>
          </cell>
          <cell r="W87">
            <v>3.2258064516129059E-2</v>
          </cell>
          <cell r="X87">
            <v>7.6388888888888534E-2</v>
          </cell>
          <cell r="Y87">
            <v>8.2051282051281756E-3</v>
          </cell>
          <cell r="Z87">
            <v>5.1203797897591552E-2</v>
          </cell>
          <cell r="AA87">
            <v>0</v>
          </cell>
        </row>
        <row r="89">
          <cell r="A89" t="str">
            <v>1997/96</v>
          </cell>
          <cell r="B89">
            <v>1.2900432900432899</v>
          </cell>
          <cell r="C89">
            <v>5.8280438545874169E-2</v>
          </cell>
          <cell r="D89">
            <v>2.8963414634146208E-2</v>
          </cell>
          <cell r="E89">
            <v>8.8888888888888989E-2</v>
          </cell>
          <cell r="F89">
            <v>5.5128205128205272E-2</v>
          </cell>
          <cell r="G89">
            <v>0.12418300653594773</v>
          </cell>
          <cell r="H89">
            <v>8.8028169014084334E-2</v>
          </cell>
          <cell r="I89">
            <v>1.2777777777777775</v>
          </cell>
          <cell r="J89">
            <v>9.3418259023354683E-2</v>
          </cell>
          <cell r="K89">
            <v>-1.1156186612576008E-2</v>
          </cell>
          <cell r="L89">
            <v>0.15030674846625761</v>
          </cell>
          <cell r="M89">
            <v>0.96153846153846101</v>
          </cell>
          <cell r="N89">
            <v>9.7457627118644155E-2</v>
          </cell>
          <cell r="O89">
            <v>0.18390804597701171</v>
          </cell>
          <cell r="P89">
            <v>4.914933837429114E-2</v>
          </cell>
          <cell r="Q89">
            <v>0.27674418604651174</v>
          </cell>
          <cell r="R89" t="str">
            <v xml:space="preserve">  NM</v>
          </cell>
          <cell r="S89">
            <v>0.10932260228034925</v>
          </cell>
          <cell r="T89">
            <v>-7.9470643557705625E-2</v>
          </cell>
          <cell r="U89">
            <v>2.1164021164021211E-2</v>
          </cell>
          <cell r="V89">
            <v>0.16341991341991388</v>
          </cell>
          <cell r="W89">
            <v>0.39130434782608714</v>
          </cell>
          <cell r="X89">
            <v>0.18405511811023673</v>
          </cell>
          <cell r="Y89">
            <v>4.1666666666666789E-2</v>
          </cell>
          <cell r="Z89">
            <v>0.13513751539031518</v>
          </cell>
          <cell r="AA89">
            <v>-3.7129629629629624</v>
          </cell>
        </row>
        <row r="91">
          <cell r="A91" t="str">
            <v>1998/97</v>
          </cell>
        </row>
        <row r="92">
          <cell r="A92" t="str">
            <v xml:space="preserve"> 1Q</v>
          </cell>
          <cell r="B92">
            <v>5.057971014492753</v>
          </cell>
          <cell r="C92">
            <v>0.14027149321266957</v>
          </cell>
          <cell r="D92">
            <v>-0.22189349112426027</v>
          </cell>
          <cell r="E92">
            <v>0.21359223300970864</v>
          </cell>
          <cell r="F92">
            <v>3.1440162271805364E-2</v>
          </cell>
          <cell r="G92">
            <v>0.36018957345971564</v>
          </cell>
          <cell r="H92">
            <v>0.58883248730964477</v>
          </cell>
          <cell r="I92">
            <v>3.5512820512820507</v>
          </cell>
          <cell r="J92">
            <v>1.103448275862069</v>
          </cell>
          <cell r="K92">
            <v>-0.14786324786324775</v>
          </cell>
          <cell r="L92">
            <v>-0.38846153846153841</v>
          </cell>
          <cell r="M92" t="str">
            <v xml:space="preserve">  NM</v>
          </cell>
          <cell r="N92">
            <v>0.14857142857142866</v>
          </cell>
          <cell r="O92">
            <v>0.21428571428571441</v>
          </cell>
          <cell r="P92">
            <v>-0.59171597633136086</v>
          </cell>
          <cell r="Q92">
            <v>3.6496350364963508E-2</v>
          </cell>
          <cell r="R92" t="str">
            <v xml:space="preserve">  NM</v>
          </cell>
          <cell r="S92">
            <v>-4.952830188679231E-2</v>
          </cell>
          <cell r="T92">
            <v>-9.8192130450195231E-2</v>
          </cell>
          <cell r="U92">
            <v>-0.14285714285714288</v>
          </cell>
          <cell r="V92">
            <v>7.6045627376428275E-3</v>
          </cell>
          <cell r="W92" t="str">
            <v>NM</v>
          </cell>
          <cell r="X92">
            <v>-0.10169491525423703</v>
          </cell>
          <cell r="Y92">
            <v>2.3517382413087908E-2</v>
          </cell>
          <cell r="Z92">
            <v>-0.10488135593220355</v>
          </cell>
          <cell r="AA92">
            <v>-9.9999999999999908E-2</v>
          </cell>
        </row>
        <row r="93">
          <cell r="A93" t="str">
            <v xml:space="preserve"> 2Q</v>
          </cell>
          <cell r="B93">
            <v>3.9176470588235293</v>
          </cell>
          <cell r="C93">
            <v>0.16849015317286642</v>
          </cell>
          <cell r="D93">
            <v>-9.6952908587257608E-2</v>
          </cell>
          <cell r="E93">
            <v>9.3189964157706154E-2</v>
          </cell>
          <cell r="F93">
            <v>6.198723792160421E-2</v>
          </cell>
          <cell r="G93">
            <v>0.33925549915397624</v>
          </cell>
          <cell r="H93">
            <v>0.52380952380952384</v>
          </cell>
          <cell r="I93">
            <v>1.7894736842105265</v>
          </cell>
          <cell r="J93">
            <v>1</v>
          </cell>
          <cell r="K93">
            <v>-3.7065637065636967E-2</v>
          </cell>
          <cell r="L93">
            <v>-0.24901960784313745</v>
          </cell>
          <cell r="M93" t="str">
            <v xml:space="preserve">  NM</v>
          </cell>
          <cell r="N93">
            <v>0.13131313131313119</v>
          </cell>
          <cell r="O93">
            <v>0.23776223776223718</v>
          </cell>
          <cell r="P93">
            <v>-0.51851851851851849</v>
          </cell>
          <cell r="Q93">
            <v>4.379562043795631E-2</v>
          </cell>
          <cell r="R93" t="str">
            <v xml:space="preserve">  NM</v>
          </cell>
          <cell r="S93">
            <v>6.088992974238825E-2</v>
          </cell>
          <cell r="T93">
            <v>-8.0526551009628716E-2</v>
          </cell>
          <cell r="U93">
            <v>-2.4539877300613626E-2</v>
          </cell>
          <cell r="V93">
            <v>0.11363636363636283</v>
          </cell>
          <cell r="W93">
            <v>9.3749999999999944E-2</v>
          </cell>
          <cell r="X93">
            <v>0.11148648648648579</v>
          </cell>
          <cell r="Y93">
            <v>0.15918367346938769</v>
          </cell>
          <cell r="Z93">
            <v>-3.9864864864865852E-2</v>
          </cell>
          <cell r="AA93">
            <v>-3.3333333333333368E-2</v>
          </cell>
        </row>
        <row r="94">
          <cell r="A94" t="str">
            <v xml:space="preserve"> 3Q</v>
          </cell>
          <cell r="B94">
            <v>2.1134751773049643</v>
          </cell>
          <cell r="C94">
            <v>0.55847255369928395</v>
          </cell>
          <cell r="D94">
            <v>-9.1412742382271581E-2</v>
          </cell>
          <cell r="E94">
            <v>0.37500000000000011</v>
          </cell>
          <cell r="F94">
            <v>0.28386454183266929</v>
          </cell>
          <cell r="G94">
            <v>0.50917030567685595</v>
          </cell>
          <cell r="H94">
            <v>0.48181818181818187</v>
          </cell>
          <cell r="I94">
            <v>1.903448275862069</v>
          </cell>
          <cell r="J94">
            <v>2.4545454545454546</v>
          </cell>
          <cell r="K94">
            <v>-7.1428571428571508E-2</v>
          </cell>
          <cell r="L94">
            <v>-0.14736842105263182</v>
          </cell>
          <cell r="M94" t="str">
            <v xml:space="preserve">  NM</v>
          </cell>
          <cell r="N94">
            <v>0.23389021479713615</v>
          </cell>
          <cell r="O94">
            <v>0.27525252525252558</v>
          </cell>
          <cell r="P94">
            <v>-0.6460674157303371</v>
          </cell>
          <cell r="Q94">
            <v>2.8985507246376708E-2</v>
          </cell>
          <cell r="R94" t="str">
            <v xml:space="preserve">  NM</v>
          </cell>
          <cell r="S94">
            <v>-2.2935779816513433E-2</v>
          </cell>
          <cell r="T94">
            <v>-8.1339442276147131E-2</v>
          </cell>
          <cell r="U94">
            <v>-0.10240963855421692</v>
          </cell>
          <cell r="V94">
            <v>2.5925925925926557E-2</v>
          </cell>
          <cell r="W94" t="str">
            <v>NM</v>
          </cell>
          <cell r="X94">
            <v>-8.2781456953641794E-2</v>
          </cell>
          <cell r="Y94">
            <v>2.8455284552845499E-2</v>
          </cell>
          <cell r="Z94">
            <v>-0.12026490066225153</v>
          </cell>
          <cell r="AA94">
            <v>-1.0704960835509136</v>
          </cell>
        </row>
        <row r="95">
          <cell r="A95" t="str">
            <v xml:space="preserve"> 4Q</v>
          </cell>
          <cell r="B95">
            <v>1.0641025641025641</v>
          </cell>
          <cell r="C95">
            <v>0.2403100775193798</v>
          </cell>
          <cell r="D95">
            <v>0.12758620689655181</v>
          </cell>
          <cell r="E95">
            <v>0.2297297297297298</v>
          </cell>
          <cell r="F95">
            <v>0.20622568093385218</v>
          </cell>
          <cell r="G95">
            <v>0.36529318541996852</v>
          </cell>
          <cell r="H95">
            <v>-4.6594982078852945E-2</v>
          </cell>
          <cell r="I95">
            <v>1.7683615819209042</v>
          </cell>
          <cell r="J95">
            <v>1.8650306748466252</v>
          </cell>
          <cell r="K95">
            <v>0.16666666666666655</v>
          </cell>
          <cell r="L95">
            <v>1.3513513513514189E-2</v>
          </cell>
          <cell r="M95" t="str">
            <v xml:space="preserve">  NM</v>
          </cell>
          <cell r="N95">
            <v>0.3804627249357328</v>
          </cell>
          <cell r="O95">
            <v>5.1044083526683055E-2</v>
          </cell>
          <cell r="P95">
            <v>-8.2191780821917762E-2</v>
          </cell>
          <cell r="Q95">
            <v>2.1897810218978155E-2</v>
          </cell>
          <cell r="R95" t="str">
            <v xml:space="preserve">  NM</v>
          </cell>
          <cell r="S95">
            <v>3.5422343324251787E-2</v>
          </cell>
          <cell r="T95">
            <v>0.44325842696629075</v>
          </cell>
          <cell r="U95">
            <v>0.49438202247191043</v>
          </cell>
          <cell r="V95">
            <v>-0.11151079136690521</v>
          </cell>
          <cell r="W95" t="str">
            <v>NM</v>
          </cell>
          <cell r="X95">
            <v>-0.20322580645161184</v>
          </cell>
          <cell r="Y95">
            <v>4.6795523906409044E-2</v>
          </cell>
          <cell r="Z95">
            <v>-0.23896774193548326</v>
          </cell>
          <cell r="AA95">
            <v>-0.2</v>
          </cell>
        </row>
        <row r="97">
          <cell r="A97" t="str">
            <v>Year</v>
          </cell>
          <cell r="B97">
            <v>2.3232514177693764</v>
          </cell>
          <cell r="C97">
            <v>0.27099236641221369</v>
          </cell>
          <cell r="D97">
            <v>-7.8518518518518474E-2</v>
          </cell>
          <cell r="E97">
            <v>0.2201933404940922</v>
          </cell>
          <cell r="F97">
            <v>0.1448359659781287</v>
          </cell>
          <cell r="G97">
            <v>0.39298018949181751</v>
          </cell>
          <cell r="H97">
            <v>0.35598705501618128</v>
          </cell>
          <cell r="I97">
            <v>2.0712945590994378</v>
          </cell>
          <cell r="J97">
            <v>1.6077669902912621</v>
          </cell>
          <cell r="K97">
            <v>-2.7897435897435884E-2</v>
          </cell>
          <cell r="L97">
            <v>-0.21013333333333331</v>
          </cell>
          <cell r="M97" t="str">
            <v xml:space="preserve">  NM</v>
          </cell>
          <cell r="N97">
            <v>0.22522522522522503</v>
          </cell>
          <cell r="O97">
            <v>0.1923543689320393</v>
          </cell>
          <cell r="P97">
            <v>-0.5243243243243243</v>
          </cell>
          <cell r="Q97">
            <v>3.2786885245901586E-2</v>
          </cell>
          <cell r="R97" t="str">
            <v xml:space="preserve">  NM</v>
          </cell>
          <cell r="S97">
            <v>4.8367593712213492E-3</v>
          </cell>
          <cell r="T97">
            <v>-4.8134777376654279E-3</v>
          </cell>
          <cell r="U97">
            <v>0</v>
          </cell>
          <cell r="V97">
            <v>7.4418604651167817E-3</v>
          </cell>
          <cell r="W97">
            <v>-0.7265625</v>
          </cell>
          <cell r="X97">
            <v>-7.0656691604322169E-2</v>
          </cell>
          <cell r="Y97">
            <v>3.439490445859858E-2</v>
          </cell>
          <cell r="Z97">
            <v>-0.12720641569133925</v>
          </cell>
          <cell r="AA97">
            <v>-1.3651877133105801</v>
          </cell>
        </row>
        <row r="99">
          <cell r="A99" t="str">
            <v>1999/98</v>
          </cell>
        </row>
        <row r="100">
          <cell r="A100" t="str">
            <v xml:space="preserve"> 1Q</v>
          </cell>
          <cell r="B100">
            <v>0.62440191387559829</v>
          </cell>
          <cell r="C100">
            <v>0.16865079365079366</v>
          </cell>
          <cell r="D100">
            <v>0.15589353612167292</v>
          </cell>
          <cell r="E100">
            <v>0.13200000000000003</v>
          </cell>
          <cell r="F100">
            <v>0.15634218289085536</v>
          </cell>
          <cell r="G100">
            <v>0.29268292682926828</v>
          </cell>
          <cell r="H100">
            <v>9.5846645367412026E-2</v>
          </cell>
          <cell r="I100">
            <v>0.74366197183098603</v>
          </cell>
          <cell r="J100">
            <v>1.2622950819672134</v>
          </cell>
          <cell r="K100">
            <v>0.1685055165496489</v>
          </cell>
          <cell r="L100">
            <v>0.1163522012578614</v>
          </cell>
          <cell r="M100">
            <v>-1.438848920863304E-2</v>
          </cell>
          <cell r="N100">
            <v>9.7014925373134289E-2</v>
          </cell>
          <cell r="O100">
            <v>9.0336134453780983E-2</v>
          </cell>
          <cell r="P100">
            <v>-0.27536231884057977</v>
          </cell>
          <cell r="Q100">
            <v>4.9295774647887404E-2</v>
          </cell>
          <cell r="R100" t="str">
            <v xml:space="preserve">  NM</v>
          </cell>
          <cell r="S100">
            <v>4.2183622828783469E-2</v>
          </cell>
          <cell r="T100">
            <v>-5.4382332643201567E-2</v>
          </cell>
          <cell r="U100">
            <v>-1.4492753623188354E-2</v>
          </cell>
          <cell r="V100">
            <v>7.1698113207546155E-2</v>
          </cell>
          <cell r="W100" t="str">
            <v>NM</v>
          </cell>
          <cell r="X100">
            <v>7.1698113207546155E-2</v>
          </cell>
          <cell r="Y100">
            <v>3.0969030969031055E-2</v>
          </cell>
          <cell r="Z100">
            <v>3.703703703703707E-2</v>
          </cell>
          <cell r="AA100">
            <v>-0.85185185185185186</v>
          </cell>
        </row>
        <row r="101">
          <cell r="A101" t="str">
            <v xml:space="preserve"> 2Q</v>
          </cell>
          <cell r="B101">
            <v>0.64593301435406703</v>
          </cell>
          <cell r="C101">
            <v>2.6217228464419449E-2</v>
          </cell>
          <cell r="D101">
            <v>0.14110429447852765</v>
          </cell>
          <cell r="E101">
            <v>0.12786885245901636</v>
          </cell>
          <cell r="F101">
            <v>8.4978540772532238E-2</v>
          </cell>
          <cell r="G101">
            <v>0.23310170562223609</v>
          </cell>
          <cell r="H101">
            <v>0.14488636363636345</v>
          </cell>
          <cell r="I101">
            <v>0.69541778975741242</v>
          </cell>
          <cell r="J101">
            <v>1.396825396825397</v>
          </cell>
          <cell r="K101">
            <v>0.1427425821972734</v>
          </cell>
          <cell r="L101">
            <v>0.13577023498694551</v>
          </cell>
          <cell r="M101">
            <v>-0.13114754098360673</v>
          </cell>
          <cell r="N101">
            <v>6.6964285714285712E-2</v>
          </cell>
          <cell r="O101">
            <v>-0.12052730696798555</v>
          </cell>
          <cell r="P101">
            <v>1.8307692307692305</v>
          </cell>
          <cell r="Q101">
            <v>3.4965034965034961E-2</v>
          </cell>
          <cell r="R101" t="str">
            <v xml:space="preserve">  NM</v>
          </cell>
          <cell r="S101">
            <v>0.11037527593818888</v>
          </cell>
          <cell r="T101">
            <v>-8.8075321654974989E-2</v>
          </cell>
          <cell r="U101">
            <v>1.2578616352201437E-2</v>
          </cell>
          <cell r="V101">
            <v>0.16326530612244736</v>
          </cell>
          <cell r="W101">
            <v>8.571428571428566E-2</v>
          </cell>
          <cell r="X101">
            <v>0.15501519756838752</v>
          </cell>
          <cell r="Y101">
            <v>1.1443661971831087E-2</v>
          </cell>
          <cell r="Z101">
            <v>0.13793103448275876</v>
          </cell>
          <cell r="AA101">
            <v>0.13793103448275876</v>
          </cell>
        </row>
        <row r="102">
          <cell r="A102" t="str">
            <v xml:space="preserve"> 3Q</v>
          </cell>
          <cell r="B102">
            <v>1.4214123006833712</v>
          </cell>
          <cell r="C102">
            <v>-0.11179173047473197</v>
          </cell>
          <cell r="D102">
            <v>-0.17073170731707313</v>
          </cell>
          <cell r="E102">
            <v>-6.4935064935064705E-3</v>
          </cell>
          <cell r="F102">
            <v>-0.10162916989914658</v>
          </cell>
          <cell r="G102">
            <v>0.28530092592592599</v>
          </cell>
          <cell r="H102">
            <v>0.38650306748466262</v>
          </cell>
          <cell r="I102">
            <v>1.178147268408551</v>
          </cell>
          <cell r="J102">
            <v>0.73421052631578965</v>
          </cell>
          <cell r="K102">
            <v>-0.1497975708502024</v>
          </cell>
          <cell r="L102">
            <v>-0.23456790123456778</v>
          </cell>
          <cell r="M102">
            <v>-0.25396825396825429</v>
          </cell>
          <cell r="N102">
            <v>-0.2011605415860736</v>
          </cell>
          <cell r="O102">
            <v>0.38019801980198042</v>
          </cell>
          <cell r="P102">
            <v>0.15873015873015872</v>
          </cell>
          <cell r="Q102">
            <v>-7.0422535211267356E-3</v>
          </cell>
          <cell r="R102" t="str">
            <v xml:space="preserve">  NM</v>
          </cell>
          <cell r="S102">
            <v>0.4765258215962444</v>
          </cell>
          <cell r="T102">
            <v>-8.6373384833708711E-2</v>
          </cell>
          <cell r="U102">
            <v>0.34899328859060408</v>
          </cell>
          <cell r="V102">
            <v>0.54512635379061392</v>
          </cell>
          <cell r="W102" t="str">
            <v>NM</v>
          </cell>
          <cell r="X102">
            <v>0.84837545126353786</v>
          </cell>
          <cell r="Y102">
            <v>0.27865612648221344</v>
          </cell>
          <cell r="Z102">
            <v>0.48148148148148145</v>
          </cell>
          <cell r="AA102">
            <v>0.48148148148148145</v>
          </cell>
        </row>
        <row r="103">
          <cell r="A103" t="str">
            <v xml:space="preserve"> 4Q</v>
          </cell>
          <cell r="B103">
            <v>0.66459627329192572</v>
          </cell>
          <cell r="C103">
            <v>-0.13437500000000002</v>
          </cell>
          <cell r="D103">
            <v>-0.20489296636085633</v>
          </cell>
          <cell r="E103">
            <v>0.14652014652014653</v>
          </cell>
          <cell r="F103">
            <v>-9.1129032258064499E-2</v>
          </cell>
          <cell r="G103">
            <v>0.12071967498549048</v>
          </cell>
          <cell r="H103">
            <v>0.45112781954887216</v>
          </cell>
          <cell r="I103">
            <v>0.49183673469387768</v>
          </cell>
          <cell r="J103">
            <v>0.54603854389721629</v>
          </cell>
          <cell r="K103">
            <v>-0.2857142857142857</v>
          </cell>
          <cell r="L103">
            <v>6.6666666666666166E-2</v>
          </cell>
          <cell r="M103">
            <v>0.16190476190476183</v>
          </cell>
          <cell r="N103">
            <v>-6.1452513966480521E-2</v>
          </cell>
          <cell r="O103">
            <v>-0.29580573951434835</v>
          </cell>
          <cell r="P103">
            <v>0.62686567164179108</v>
          </cell>
          <cell r="Q103">
            <v>2.1428571428571481E-2</v>
          </cell>
          <cell r="R103" t="str">
            <v xml:space="preserve">  NM</v>
          </cell>
          <cell r="S103">
            <v>-0.24999999999999953</v>
          </cell>
          <cell r="T103">
            <v>-0.87969924812030076</v>
          </cell>
          <cell r="U103">
            <v>-0.90977443609022557</v>
          </cell>
          <cell r="V103">
            <v>0.10526315789473742</v>
          </cell>
          <cell r="W103" t="str">
            <v>NM</v>
          </cell>
          <cell r="X103">
            <v>0.10526315789473742</v>
          </cell>
          <cell r="Y103">
            <v>9.7181729834791061E-3</v>
          </cell>
          <cell r="Z103">
            <v>9.4802694898942413E-2</v>
          </cell>
          <cell r="AA103">
            <v>-0.1666666666666666</v>
          </cell>
        </row>
        <row r="105">
          <cell r="A105" t="str">
            <v>Year</v>
          </cell>
          <cell r="B105">
            <v>0.83959044368600655</v>
          </cell>
          <cell r="C105">
            <v>-2.5740025740025742E-2</v>
          </cell>
          <cell r="D105">
            <v>-2.8938906752411644E-2</v>
          </cell>
          <cell r="E105">
            <v>9.6830985915493092E-2</v>
          </cell>
          <cell r="F105">
            <v>2.9717682020801895E-3</v>
          </cell>
          <cell r="G105">
            <v>0.23032926263719256</v>
          </cell>
          <cell r="H105">
            <v>0.26014319809069231</v>
          </cell>
          <cell r="I105">
            <v>0.76908979841172909</v>
          </cell>
          <cell r="J105">
            <v>0.88905435591958282</v>
          </cell>
          <cell r="K105">
            <v>-4.199198143068162E-2</v>
          </cell>
          <cell r="L105">
            <v>1.2829169480080992E-2</v>
          </cell>
          <cell r="M105">
            <v>-4.8484848484848637E-2</v>
          </cell>
          <cell r="N105">
            <v>-3.5714285714285629E-2</v>
          </cell>
          <cell r="O105">
            <v>1.8829516539440139E-2</v>
          </cell>
          <cell r="P105">
            <v>0.57575757575757591</v>
          </cell>
          <cell r="Q105">
            <v>2.4691358024691457E-2</v>
          </cell>
          <cell r="R105" t="str">
            <v xml:space="preserve">  NM</v>
          </cell>
          <cell r="S105">
            <v>0.10529482551143181</v>
          </cell>
          <cell r="T105">
            <v>-0.20308229513652842</v>
          </cell>
          <cell r="U105">
            <v>-0.11917098445595851</v>
          </cell>
          <cell r="V105">
            <v>0.22530009233610296</v>
          </cell>
          <cell r="W105" t="str">
            <v>NM</v>
          </cell>
          <cell r="X105">
            <v>0.32647584973166316</v>
          </cell>
          <cell r="Y105">
            <v>0.13990147783251233</v>
          </cell>
          <cell r="Z105">
            <v>0.19790951461643477</v>
          </cell>
          <cell r="AA105">
            <v>-9.3457943925233725E-2</v>
          </cell>
        </row>
        <row r="107">
          <cell r="A107" t="str">
            <v>2000E/99</v>
          </cell>
        </row>
        <row r="108">
          <cell r="A108" t="str">
            <v xml:space="preserve"> 1QA</v>
          </cell>
          <cell r="B108">
            <v>0.17525773195876274</v>
          </cell>
          <cell r="C108">
            <v>0.13921901528013575</v>
          </cell>
          <cell r="D108">
            <v>-0.16447368421052633</v>
          </cell>
          <cell r="E108">
            <v>2.4734982332155452E-2</v>
          </cell>
          <cell r="F108">
            <v>3.31632653061225E-2</v>
          </cell>
          <cell r="G108">
            <v>8.5175202156334298E-2</v>
          </cell>
          <cell r="H108">
            <v>1.1661807580175093E-2</v>
          </cell>
          <cell r="I108">
            <v>0.19709208400646183</v>
          </cell>
          <cell r="J108">
            <v>0.21739130434782608</v>
          </cell>
          <cell r="K108">
            <v>-0.14163090128755368</v>
          </cell>
          <cell r="L108">
            <v>-0.23943661971830982</v>
          </cell>
          <cell r="M108">
            <v>0.41605839416058354</v>
          </cell>
          <cell r="N108">
            <v>1.5873015873015775E-2</v>
          </cell>
          <cell r="O108">
            <v>5.2023121387283995E-2</v>
          </cell>
          <cell r="P108">
            <v>8.0000000000000071E-2</v>
          </cell>
          <cell r="Q108">
            <v>3.3557046979865772E-2</v>
          </cell>
          <cell r="R108" t="str">
            <v xml:space="preserve">  NM</v>
          </cell>
          <cell r="S108">
            <v>6.1904761904762802E-2</v>
          </cell>
          <cell r="T108">
            <v>-4.4447375362702005E-2</v>
          </cell>
          <cell r="U108">
            <v>1.4705882352941122E-2</v>
          </cell>
          <cell r="V108">
            <v>8.4507042253522499E-2</v>
          </cell>
          <cell r="W108" t="str">
            <v>NM</v>
          </cell>
          <cell r="X108">
            <v>8.4507042253522499E-2</v>
          </cell>
          <cell r="Y108">
            <v>4.8449612403100775E-3</v>
          </cell>
          <cell r="Z108">
            <v>7.1428571428571286E-2</v>
          </cell>
          <cell r="AA108">
            <v>6.5</v>
          </cell>
        </row>
        <row r="109">
          <cell r="A109" t="str">
            <v xml:space="preserve"> 2QA</v>
          </cell>
          <cell r="B109">
            <v>0.45348837209302334</v>
          </cell>
          <cell r="C109">
            <v>0.31751824817518259</v>
          </cell>
          <cell r="D109">
            <v>-0.13978494623655921</v>
          </cell>
          <cell r="E109">
            <v>5.8139534883721762E-3</v>
          </cell>
          <cell r="F109">
            <v>9.8101265822784847E-2</v>
          </cell>
          <cell r="G109">
            <v>0.22336065573770505</v>
          </cell>
          <cell r="H109">
            <v>4.2183622828784191E-2</v>
          </cell>
          <cell r="I109">
            <v>0.47217806041335464</v>
          </cell>
          <cell r="J109">
            <v>0.41721854304635758</v>
          </cell>
          <cell r="K109">
            <v>-0.19298245614035087</v>
          </cell>
          <cell r="L109">
            <v>3.4482758620689315E-2</v>
          </cell>
          <cell r="M109">
            <v>0.50000000000000067</v>
          </cell>
          <cell r="N109">
            <v>2.0920502092050507E-3</v>
          </cell>
          <cell r="O109">
            <v>0.35546038543897329</v>
          </cell>
          <cell r="P109">
            <v>-0.60869565217391308</v>
          </cell>
          <cell r="Q109">
            <v>3.3783783783783779E-2</v>
          </cell>
          <cell r="R109" t="str">
            <v xml:space="preserve">  NM</v>
          </cell>
          <cell r="S109">
            <v>9.7415506958251519E-2</v>
          </cell>
          <cell r="T109">
            <v>-2.6510036907013129E-2</v>
          </cell>
          <cell r="U109">
            <v>6.8322981366459715E-2</v>
          </cell>
          <cell r="V109">
            <v>0.11111111111111259</v>
          </cell>
          <cell r="W109">
            <v>1.190896739130435</v>
          </cell>
          <cell r="X109">
            <v>0.2190896739130451</v>
          </cell>
          <cell r="Y109">
            <v>0.13489991296779807</v>
          </cell>
          <cell r="Z109">
            <v>9.0909090909090814E-2</v>
          </cell>
          <cell r="AA109">
            <v>0.33333333333333326</v>
          </cell>
        </row>
        <row r="110">
          <cell r="A110" t="str">
            <v xml:space="preserve"> 3QA</v>
          </cell>
          <cell r="B110">
            <v>0.2765757290686735</v>
          </cell>
          <cell r="C110">
            <v>0.23448275862068957</v>
          </cell>
          <cell r="D110">
            <v>0.29044117647058831</v>
          </cell>
          <cell r="E110">
            <v>-4.9019607843137254E-2</v>
          </cell>
          <cell r="F110">
            <v>0.17271157167530199</v>
          </cell>
          <cell r="G110">
            <v>0.2224223322827554</v>
          </cell>
          <cell r="H110">
            <v>7.5221238938053062E-2</v>
          </cell>
          <cell r="I110">
            <v>0.2671755725190838</v>
          </cell>
          <cell r="J110">
            <v>0.41578148710166901</v>
          </cell>
          <cell r="K110">
            <v>0.18571428571428564</v>
          </cell>
          <cell r="L110">
            <v>0.64516129032258129</v>
          </cell>
          <cell r="M110">
            <v>0.16312056737588659</v>
          </cell>
          <cell r="N110">
            <v>0.24697336561743349</v>
          </cell>
          <cell r="O110">
            <v>0.1205164992826397</v>
          </cell>
          <cell r="P110">
            <v>1.4794520547945207</v>
          </cell>
          <cell r="Q110">
            <v>-4.255319148936168E-2</v>
          </cell>
          <cell r="R110" t="str">
            <v xml:space="preserve">  NM</v>
          </cell>
          <cell r="S110">
            <v>0.31478537360890257</v>
          </cell>
          <cell r="T110">
            <v>-3.1300570906049902E-2</v>
          </cell>
          <cell r="U110">
            <v>0.27363184079601988</v>
          </cell>
          <cell r="V110">
            <v>0.33411214953270962</v>
          </cell>
          <cell r="W110" t="str">
            <v>NM</v>
          </cell>
          <cell r="X110">
            <v>0.26449305542434975</v>
          </cell>
          <cell r="Y110">
            <v>7.1097372488407945E-2</v>
          </cell>
          <cell r="Z110">
            <v>0.15</v>
          </cell>
          <cell r="AA110">
            <v>0.15</v>
          </cell>
        </row>
        <row r="111">
          <cell r="A111" t="str">
            <v xml:space="preserve"> 4Q</v>
          </cell>
          <cell r="B111">
            <v>0.82898009950248719</v>
          </cell>
          <cell r="C111">
            <v>0.28829944370487331</v>
          </cell>
          <cell r="D111">
            <v>-0.61538461538461542</v>
          </cell>
          <cell r="E111">
            <v>5.4313099041533523E-2</v>
          </cell>
          <cell r="F111">
            <v>1.4833976763531298E-2</v>
          </cell>
          <cell r="G111">
            <v>0.35381558353832171</v>
          </cell>
          <cell r="H111">
            <v>0.21058071225279143</v>
          </cell>
          <cell r="I111">
            <v>0.82382468545885434</v>
          </cell>
          <cell r="J111">
            <v>0.21675900277008298</v>
          </cell>
          <cell r="K111" t="str">
            <v xml:space="preserve">  NM</v>
          </cell>
          <cell r="L111">
            <v>0.25</v>
          </cell>
          <cell r="M111">
            <v>0.43442622950819682</v>
          </cell>
          <cell r="N111">
            <v>-0.10714285714285712</v>
          </cell>
          <cell r="O111">
            <v>1.5656229996329818</v>
          </cell>
          <cell r="P111">
            <v>0.62385321100917424</v>
          </cell>
          <cell r="Q111">
            <v>-3.8531468531468542E-2</v>
          </cell>
          <cell r="R111" t="str">
            <v xml:space="preserve">  NM</v>
          </cell>
          <cell r="S111">
            <v>2.0103289013435823</v>
          </cell>
          <cell r="T111">
            <v>6.3625000000000069</v>
          </cell>
          <cell r="U111">
            <v>21.16354653614215</v>
          </cell>
          <cell r="V111">
            <v>1.1684292250887012</v>
          </cell>
          <cell r="W111" t="str">
            <v>NM</v>
          </cell>
          <cell r="X111">
            <v>1.434894334978811</v>
          </cell>
          <cell r="Y111">
            <v>0.33686236766121269</v>
          </cell>
          <cell r="Z111">
            <v>0.82135004610726026</v>
          </cell>
          <cell r="AA111">
            <v>1.3928227265990496</v>
          </cell>
        </row>
        <row r="113">
          <cell r="A113" t="str">
            <v>Year</v>
          </cell>
          <cell r="B113">
            <v>0.43027210884353739</v>
          </cell>
          <cell r="C113">
            <v>0.24294050718295895</v>
          </cell>
          <cell r="D113">
            <v>-0.15149006622516553</v>
          </cell>
          <cell r="E113">
            <v>8.8282504012840626E-3</v>
          </cell>
          <cell r="F113">
            <v>8.0363574986772518E-2</v>
          </cell>
          <cell r="G113">
            <v>0.22254276816339985</v>
          </cell>
          <cell r="H113">
            <v>8.6037976596955626E-2</v>
          </cell>
          <cell r="I113">
            <v>0.4372292282701733</v>
          </cell>
          <cell r="J113">
            <v>0.31631848640126159</v>
          </cell>
          <cell r="K113">
            <v>-0.25220264317180607</v>
          </cell>
          <cell r="L113">
            <v>0.15333333333333338</v>
          </cell>
          <cell r="M113">
            <v>0.38057324840764334</v>
          </cell>
          <cell r="N113">
            <v>3.0501089324618706E-2</v>
          </cell>
          <cell r="O113">
            <v>0.38782903940205871</v>
          </cell>
          <cell r="P113">
            <v>0.16346153846153855</v>
          </cell>
          <cell r="Q113">
            <v>-2.5989672977625358E-3</v>
          </cell>
          <cell r="R113" t="str">
            <v xml:space="preserve">  NM</v>
          </cell>
          <cell r="S113">
            <v>0.46050285078003383</v>
          </cell>
          <cell r="T113">
            <v>0.11694347827700763</v>
          </cell>
          <cell r="U113">
            <v>0.63129913418373662</v>
          </cell>
          <cell r="V113">
            <v>0.39486147584718639</v>
          </cell>
          <cell r="W113" t="str">
            <v>NM</v>
          </cell>
          <cell r="X113">
            <v>0.40485547802659505</v>
          </cell>
          <cell r="Y113">
            <v>0.10544511668107176</v>
          </cell>
          <cell r="Z113">
            <v>0.24716060615982455</v>
          </cell>
          <cell r="AA113">
            <v>0.73047891270083498</v>
          </cell>
        </row>
        <row r="115">
          <cell r="A115" t="str">
            <v>2001E/00E</v>
          </cell>
          <cell r="B115">
            <v>0.36093071019349282</v>
          </cell>
          <cell r="C115">
            <v>0.11024772475763638</v>
          </cell>
          <cell r="D115">
            <v>-0.63880975609756097</v>
          </cell>
          <cell r="E115">
            <v>0.1933174224343675</v>
          </cell>
          <cell r="F115">
            <v>-1.9703689200205248E-2</v>
          </cell>
          <cell r="G115">
            <v>0.16124029725224925</v>
          </cell>
          <cell r="H115">
            <v>0.16769460396630331</v>
          </cell>
          <cell r="I115">
            <v>0.39017741760148944</v>
          </cell>
          <cell r="J115">
            <v>0.16388680940260522</v>
          </cell>
          <cell r="K115" t="str">
            <v xml:space="preserve">  NM</v>
          </cell>
          <cell r="L115">
            <v>7.0000000000000118E-2</v>
          </cell>
          <cell r="M115">
            <v>0.78850125708532359</v>
          </cell>
          <cell r="N115">
            <v>1.5248726159077875E-2</v>
          </cell>
          <cell r="O115">
            <v>0.25347743798695438</v>
          </cell>
          <cell r="P115">
            <v>0.28099173553718992</v>
          </cell>
          <cell r="Q115">
            <v>-4.1939895425287713E-2</v>
          </cell>
          <cell r="R115" t="str">
            <v xml:space="preserve">  NM</v>
          </cell>
          <cell r="S115">
            <v>0.32224828398603528</v>
          </cell>
          <cell r="T115">
            <v>-3.0049429203941901E-4</v>
          </cell>
          <cell r="U115">
            <v>0.32185095592403856</v>
          </cell>
          <cell r="V115">
            <v>0.32242687146971416</v>
          </cell>
          <cell r="W115">
            <v>0.26006469214231787</v>
          </cell>
          <cell r="X115">
            <v>0.31546988694109851</v>
          </cell>
          <cell r="Y115">
            <v>0.1055512118842846</v>
          </cell>
          <cell r="Z115">
            <v>0.21247872035747453</v>
          </cell>
          <cell r="AA115">
            <v>0.1546922635309857</v>
          </cell>
        </row>
        <row r="116">
          <cell r="A116" t="str">
            <v>2002E/01E</v>
          </cell>
          <cell r="B116">
            <v>0.19006718046190724</v>
          </cell>
          <cell r="C116">
            <v>0.13474840872475452</v>
          </cell>
          <cell r="D116">
            <v>7.0000000000000048E-2</v>
          </cell>
          <cell r="E116">
            <v>0.12000000000000019</v>
          </cell>
          <cell r="F116">
            <v>0.12553727459743547</v>
          </cell>
          <cell r="G116">
            <v>0.16148828222549461</v>
          </cell>
          <cell r="H116">
            <v>0.13177989201607196</v>
          </cell>
          <cell r="I116">
            <v>0.19213844396879581</v>
          </cell>
          <cell r="J116">
            <v>0.12982813625604603</v>
          </cell>
          <cell r="K116" t="str">
            <v xml:space="preserve">  NM</v>
          </cell>
          <cell r="L116">
            <v>7.0000000000000048E-2</v>
          </cell>
          <cell r="M116">
            <v>0.14101390731910171</v>
          </cell>
          <cell r="N116">
            <v>0.12732686216003883</v>
          </cell>
          <cell r="O116">
            <v>0.23279863729764216</v>
          </cell>
          <cell r="P116" t="str">
            <v xml:space="preserve">  NM</v>
          </cell>
          <cell r="Q116">
            <v>2.0803829345557349E-2</v>
          </cell>
          <cell r="R116" t="str">
            <v xml:space="preserve">  NM</v>
          </cell>
          <cell r="S116">
            <v>0.24784054858614601</v>
          </cell>
          <cell r="T116">
            <v>0</v>
          </cell>
          <cell r="U116">
            <v>0.24784054858614607</v>
          </cell>
          <cell r="V116">
            <v>0.24784054858614604</v>
          </cell>
          <cell r="W116">
            <v>2.721232683064741E-2</v>
          </cell>
          <cell r="X116">
            <v>0.22426440596685054</v>
          </cell>
          <cell r="Y116">
            <v>2.8288543140028688E-3</v>
          </cell>
          <cell r="Z116">
            <v>0.22081090975819925</v>
          </cell>
          <cell r="AA116">
            <v>0.22081090975819925</v>
          </cell>
        </row>
        <row r="117">
          <cell r="A117" t="str">
            <v>2003E/02E</v>
          </cell>
          <cell r="B117">
            <v>0.18998820095703572</v>
          </cell>
          <cell r="C117">
            <v>0.11326201853070549</v>
          </cell>
          <cell r="D117">
            <v>7.000000000000009E-2</v>
          </cell>
          <cell r="E117">
            <v>0.10000000000000005</v>
          </cell>
          <cell r="F117">
            <v>0.10626354257548107</v>
          </cell>
          <cell r="G117">
            <v>0.15405607742696742</v>
          </cell>
          <cell r="H117">
            <v>0.15553974490817749</v>
          </cell>
          <cell r="I117">
            <v>0.17942535259323947</v>
          </cell>
          <cell r="J117">
            <v>0.11437590062066565</v>
          </cell>
          <cell r="K117" t="str">
            <v xml:space="preserve">  NM</v>
          </cell>
          <cell r="L117">
            <v>7.000000000000009E-2</v>
          </cell>
          <cell r="M117">
            <v>0.13007449516763839</v>
          </cell>
          <cell r="N117">
            <v>0.11908468114130175</v>
          </cell>
          <cell r="O117">
            <v>0.21149374485233294</v>
          </cell>
          <cell r="P117">
            <v>0.2857142857142857</v>
          </cell>
          <cell r="Q117">
            <v>2.0379850415426948E-2</v>
          </cell>
          <cell r="R117" t="str">
            <v xml:space="preserve">  NM</v>
          </cell>
          <cell r="S117">
            <v>0.24769774085127522</v>
          </cell>
          <cell r="T117">
            <v>0</v>
          </cell>
          <cell r="U117">
            <v>0.24769774085127508</v>
          </cell>
          <cell r="V117">
            <v>0.24769774085127516</v>
          </cell>
          <cell r="W117">
            <v>2.6491433289754441E-2</v>
          </cell>
          <cell r="X117">
            <v>0.22786447692520437</v>
          </cell>
          <cell r="Y117">
            <v>2.8208744710860765E-3</v>
          </cell>
          <cell r="Z117">
            <v>0.22441056841064683</v>
          </cell>
          <cell r="AA117">
            <v>0.22441056841064683</v>
          </cell>
        </row>
        <row r="118">
          <cell r="A118" t="str">
            <v>2004E/03E</v>
          </cell>
          <cell r="B118">
            <v>0.18445734940999015</v>
          </cell>
          <cell r="C118">
            <v>0.10580479109073593</v>
          </cell>
          <cell r="D118">
            <v>7.0000000000000034E-2</v>
          </cell>
          <cell r="E118">
            <v>8.0000000000000099E-2</v>
          </cell>
          <cell r="F118">
            <v>9.5715701505608555E-2</v>
          </cell>
          <cell r="G118">
            <v>0.14794929602616028</v>
          </cell>
          <cell r="H118">
            <v>0.13509101276537175</v>
          </cell>
          <cell r="I118">
            <v>0.17667100131595459</v>
          </cell>
          <cell r="J118">
            <v>0.10137323321202535</v>
          </cell>
          <cell r="K118" t="str">
            <v xml:space="preserve">  NM</v>
          </cell>
          <cell r="L118">
            <v>7.0000000000000034E-2</v>
          </cell>
          <cell r="M118">
            <v>0.12099566347673334</v>
          </cell>
          <cell r="N118">
            <v>0.1120758805253427</v>
          </cell>
          <cell r="O118">
            <v>0.21497603063605478</v>
          </cell>
          <cell r="P118">
            <v>0.27777777777777779</v>
          </cell>
          <cell r="Q118">
            <v>1.9972807584479037E-2</v>
          </cell>
          <cell r="R118" t="str">
            <v xml:space="preserve">  NM</v>
          </cell>
          <cell r="S118">
            <v>0.2456264438466042</v>
          </cell>
          <cell r="T118">
            <v>0</v>
          </cell>
          <cell r="U118">
            <v>0.24562644384660431</v>
          </cell>
          <cell r="V118">
            <v>0.24562644384660418</v>
          </cell>
          <cell r="W118">
            <v>2.580774902801981E-2</v>
          </cell>
          <cell r="X118">
            <v>0.22914989675975156</v>
          </cell>
          <cell r="Y118">
            <v>2.8129395218003208E-3</v>
          </cell>
          <cell r="Z118">
            <v>0.22570207096238887</v>
          </cell>
          <cell r="AA118">
            <v>0.22570207096238887</v>
          </cell>
        </row>
        <row r="119">
          <cell r="A119" t="str">
            <v>2005E/04E</v>
          </cell>
          <cell r="B119">
            <v>0.17093716715180127</v>
          </cell>
          <cell r="C119">
            <v>5.4225271450129231E-2</v>
          </cell>
          <cell r="D119">
            <v>7.0000000000000007E-2</v>
          </cell>
          <cell r="E119">
            <v>8.0000000000000029E-2</v>
          </cell>
          <cell r="F119">
            <v>6.2808035535739187E-2</v>
          </cell>
          <cell r="G119">
            <v>0.12847725591161571</v>
          </cell>
          <cell r="H119">
            <v>0.13533315995675632</v>
          </cell>
          <cell r="I119">
            <v>0.16306866003156056</v>
          </cell>
          <cell r="J119">
            <v>0.12847725591161571</v>
          </cell>
          <cell r="K119" t="str">
            <v xml:space="preserve">  NM</v>
          </cell>
          <cell r="L119">
            <v>7.0000000000000007E-2</v>
          </cell>
          <cell r="M119">
            <v>9.65415686821465E-2</v>
          </cell>
          <cell r="N119">
            <v>9.2074763785434485E-2</v>
          </cell>
          <cell r="O119">
            <v>0.14076520963048006</v>
          </cell>
          <cell r="P119">
            <v>0.2608695652173913</v>
          </cell>
          <cell r="Q119">
            <v>1.9581705939572234E-2</v>
          </cell>
          <cell r="R119" t="str">
            <v xml:space="preserve">  NM</v>
          </cell>
          <cell r="S119">
            <v>0.17123062828218052</v>
          </cell>
          <cell r="T119">
            <v>0</v>
          </cell>
          <cell r="U119">
            <v>0.17123062828218052</v>
          </cell>
          <cell r="V119">
            <v>0.17123062828218055</v>
          </cell>
          <cell r="W119">
            <v>2.5158465660327898E-2</v>
          </cell>
          <cell r="X119">
            <v>0.16209306990689357</v>
          </cell>
          <cell r="Y119">
            <v>2.8050490883590857E-3</v>
          </cell>
          <cell r="Z119">
            <v>0.15884245992113991</v>
          </cell>
          <cell r="AA119">
            <v>0.15884245992113991</v>
          </cell>
        </row>
        <row r="121">
          <cell r="A121" t="str">
            <v>See footnotes on "Exhibit 3".</v>
          </cell>
        </row>
        <row r="122">
          <cell r="A122" t="str">
            <v>E = Morgan Stanley Dean Witter Research Estimates       NM = Not Meaningful</v>
          </cell>
        </row>
      </sheetData>
      <sheetData sheetId="3" refreshError="1"/>
      <sheetData sheetId="4" refreshError="1">
        <row r="68">
          <cell r="A68" t="str">
            <v>Table 3</v>
          </cell>
        </row>
        <row r="69">
          <cell r="A69" t="str">
            <v>Alza</v>
          </cell>
        </row>
        <row r="70">
          <cell r="A70" t="str">
            <v xml:space="preserve">Quarterly Sales Comparisons 1995-2004E % Change </v>
          </cell>
        </row>
        <row r="71">
          <cell r="A71" t="str">
            <v>($ Millions)</v>
          </cell>
        </row>
        <row r="74">
          <cell r="L74" t="str">
            <v>Other</v>
          </cell>
        </row>
        <row r="75">
          <cell r="B75" t="str">
            <v>Ditropan</v>
          </cell>
          <cell r="I75" t="str">
            <v>Testo-</v>
          </cell>
          <cell r="L75" t="str">
            <v>New</v>
          </cell>
          <cell r="N75" t="str">
            <v>Contract</v>
          </cell>
        </row>
        <row r="76">
          <cell r="B76" t="str">
            <v>XL</v>
          </cell>
          <cell r="F76" t="str">
            <v>Ethyol</v>
          </cell>
          <cell r="G76" t="str">
            <v>Mycelex</v>
          </cell>
          <cell r="H76" t="str">
            <v>Elmiron</v>
          </cell>
          <cell r="I76" t="str">
            <v>derm</v>
          </cell>
          <cell r="L76" t="str">
            <v>Products</v>
          </cell>
          <cell r="M76" t="str">
            <v>Total</v>
          </cell>
          <cell r="N76" t="str">
            <v>Manuf.</v>
          </cell>
          <cell r="O76" t="str">
            <v>Total</v>
          </cell>
        </row>
        <row r="78">
          <cell r="A78" t="str">
            <v>1996/95</v>
          </cell>
        </row>
        <row r="79">
          <cell r="A79" t="str">
            <v xml:space="preserve"> 1Q</v>
          </cell>
          <cell r="B79" t="str">
            <v>NM</v>
          </cell>
          <cell r="F79" t="str">
            <v>NM</v>
          </cell>
          <cell r="G79" t="str">
            <v>NM</v>
          </cell>
          <cell r="H79" t="str">
            <v>NM</v>
          </cell>
          <cell r="I79" t="str">
            <v>NM</v>
          </cell>
          <cell r="K79" t="str">
            <v>NM</v>
          </cell>
          <cell r="L79" t="str">
            <v>NM</v>
          </cell>
          <cell r="M79">
            <v>1.3852645985401459</v>
          </cell>
          <cell r="N79">
            <v>-4.084562181913097E-2</v>
          </cell>
          <cell r="O79">
            <v>0.27635717909690505</v>
          </cell>
        </row>
        <row r="80">
          <cell r="A80" t="str">
            <v xml:space="preserve"> 2Q</v>
          </cell>
          <cell r="B80" t="str">
            <v>NM</v>
          </cell>
          <cell r="F80" t="str">
            <v>NM</v>
          </cell>
          <cell r="G80" t="str">
            <v>NM</v>
          </cell>
          <cell r="H80" t="str">
            <v>NM</v>
          </cell>
          <cell r="I80" t="str">
            <v>NM</v>
          </cell>
          <cell r="K80" t="str">
            <v>NM</v>
          </cell>
          <cell r="L80" t="str">
            <v>NM</v>
          </cell>
          <cell r="M80">
            <v>1.7666865315852205</v>
          </cell>
          <cell r="N80">
            <v>0.86483103879849832</v>
          </cell>
          <cell r="O80">
            <v>1.0213591228796031</v>
          </cell>
        </row>
        <row r="81">
          <cell r="A81" t="str">
            <v xml:space="preserve"> 3Q</v>
          </cell>
          <cell r="B81" t="str">
            <v>NM</v>
          </cell>
          <cell r="F81" t="str">
            <v>NM</v>
          </cell>
          <cell r="G81" t="str">
            <v>NM</v>
          </cell>
          <cell r="H81" t="str">
            <v>NM</v>
          </cell>
          <cell r="I81" t="str">
            <v>NM</v>
          </cell>
          <cell r="K81" t="str">
            <v>NM</v>
          </cell>
          <cell r="L81" t="str">
            <v>NM</v>
          </cell>
          <cell r="M81">
            <v>2.6885245901639343</v>
          </cell>
          <cell r="N81">
            <v>0.80617743037110123</v>
          </cell>
          <cell r="O81">
            <v>1.1770262035344303</v>
          </cell>
        </row>
        <row r="82">
          <cell r="A82" t="str">
            <v xml:space="preserve"> 4Q</v>
          </cell>
          <cell r="B82" t="str">
            <v>NM</v>
          </cell>
          <cell r="F82" t="str">
            <v>NM</v>
          </cell>
          <cell r="G82" t="str">
            <v>NM</v>
          </cell>
          <cell r="H82" t="str">
            <v>NM</v>
          </cell>
          <cell r="I82" t="str">
            <v>NM</v>
          </cell>
          <cell r="K82" t="str">
            <v>NM</v>
          </cell>
          <cell r="L82" t="str">
            <v>NM</v>
          </cell>
          <cell r="M82">
            <v>2.7262902514336131</v>
          </cell>
          <cell r="N82">
            <v>-8.4862995477520742E-2</v>
          </cell>
          <cell r="O82">
            <v>0.46148570448797627</v>
          </cell>
        </row>
        <row r="84">
          <cell r="A84" t="str">
            <v>1996/95</v>
          </cell>
          <cell r="B84" t="str">
            <v>NM</v>
          </cell>
          <cell r="C84" t="str">
            <v>NM</v>
          </cell>
          <cell r="D84" t="str">
            <v>NM</v>
          </cell>
          <cell r="E84" t="str">
            <v>NM</v>
          </cell>
          <cell r="F84" t="str">
            <v>NM</v>
          </cell>
          <cell r="G84" t="str">
            <v>NM</v>
          </cell>
          <cell r="H84" t="str">
            <v>NM</v>
          </cell>
          <cell r="I84" t="str">
            <v>NM</v>
          </cell>
          <cell r="J84">
            <v>0.49903512157468161</v>
          </cell>
          <cell r="K84" t="str">
            <v>NM</v>
          </cell>
          <cell r="L84" t="str">
            <v>NM</v>
          </cell>
          <cell r="M84">
            <v>2.1316179789772356</v>
          </cell>
          <cell r="N84">
            <v>0.35118050507285314</v>
          </cell>
          <cell r="O84">
            <v>0.70161832836199811</v>
          </cell>
        </row>
        <row r="86">
          <cell r="A86" t="str">
            <v>1997/96</v>
          </cell>
        </row>
        <row r="87">
          <cell r="A87" t="str">
            <v xml:space="preserve"> 1Q</v>
          </cell>
          <cell r="B87" t="str">
            <v>NM</v>
          </cell>
          <cell r="C87" t="str">
            <v>NM</v>
          </cell>
          <cell r="D87" t="str">
            <v>NM</v>
          </cell>
          <cell r="E87">
            <v>0.35802469135802473</v>
          </cell>
          <cell r="F87" t="str">
            <v>NM</v>
          </cell>
          <cell r="G87" t="str">
            <v>NM</v>
          </cell>
          <cell r="H87" t="str">
            <v>NM</v>
          </cell>
          <cell r="I87">
            <v>-7.6923076923076983E-2</v>
          </cell>
          <cell r="J87">
            <v>0.23436900652090542</v>
          </cell>
          <cell r="K87" t="str">
            <v>NM</v>
          </cell>
          <cell r="L87" t="str">
            <v>NM</v>
          </cell>
          <cell r="M87">
            <v>0.28029071435402131</v>
          </cell>
          <cell r="N87">
            <v>0.40136054421768702</v>
          </cell>
          <cell r="O87">
            <v>0.35103549707834797</v>
          </cell>
        </row>
        <row r="88">
          <cell r="A88" t="str">
            <v xml:space="preserve"> 2Q</v>
          </cell>
          <cell r="B88" t="str">
            <v>NM</v>
          </cell>
          <cell r="C88" t="str">
            <v>NM</v>
          </cell>
          <cell r="D88" t="str">
            <v>NM</v>
          </cell>
          <cell r="E88">
            <v>0.31889763779527563</v>
          </cell>
          <cell r="F88" t="str">
            <v>NM</v>
          </cell>
          <cell r="G88" t="str">
            <v>NM</v>
          </cell>
          <cell r="H88" t="str">
            <v>NM</v>
          </cell>
          <cell r="I88">
            <v>1.2500000000000011E-2</v>
          </cell>
          <cell r="J88">
            <v>0.47405541561712805</v>
          </cell>
          <cell r="K88" t="str">
            <v>NM</v>
          </cell>
          <cell r="L88" t="str">
            <v>NM</v>
          </cell>
          <cell r="M88">
            <v>0.76801292407108246</v>
          </cell>
          <cell r="N88">
            <v>-6.3758389261744916E-2</v>
          </cell>
          <cell r="O88">
            <v>0.13383651017014203</v>
          </cell>
        </row>
        <row r="89">
          <cell r="A89" t="str">
            <v xml:space="preserve"> 3Q</v>
          </cell>
          <cell r="B89" t="str">
            <v>NM</v>
          </cell>
          <cell r="C89" t="str">
            <v>NM</v>
          </cell>
          <cell r="D89" t="str">
            <v>NM</v>
          </cell>
          <cell r="E89">
            <v>0.35506003430531735</v>
          </cell>
          <cell r="F89" t="str">
            <v>NM</v>
          </cell>
          <cell r="G89" t="str">
            <v>NM</v>
          </cell>
          <cell r="H89" t="str">
            <v>NM</v>
          </cell>
          <cell r="I89">
            <v>-0.17837837837837842</v>
          </cell>
          <cell r="J89">
            <v>0.41276595744680816</v>
          </cell>
          <cell r="K89" t="str">
            <v>NM</v>
          </cell>
          <cell r="L89" t="str">
            <v>NM</v>
          </cell>
          <cell r="M89">
            <v>0.95454926624737935</v>
          </cell>
          <cell r="N89">
            <v>-5.8823529411764795E-2</v>
          </cell>
          <cell r="O89">
            <v>0.27944016794961501</v>
          </cell>
        </row>
        <row r="90">
          <cell r="A90" t="str">
            <v xml:space="preserve"> 4Q</v>
          </cell>
          <cell r="B90" t="str">
            <v>NM</v>
          </cell>
          <cell r="C90" t="str">
            <v>NM</v>
          </cell>
          <cell r="D90" t="str">
            <v>NM</v>
          </cell>
          <cell r="E90">
            <v>0.16949152542372881</v>
          </cell>
          <cell r="F90" t="str">
            <v>NM</v>
          </cell>
          <cell r="G90" t="str">
            <v>NM</v>
          </cell>
          <cell r="H90" t="str">
            <v>NM</v>
          </cell>
          <cell r="I90">
            <v>-1.5384615384615399E-2</v>
          </cell>
          <cell r="J90">
            <v>0.87381193124368151</v>
          </cell>
          <cell r="K90" t="str">
            <v>NM</v>
          </cell>
          <cell r="L90" t="str">
            <v>NM</v>
          </cell>
          <cell r="M90">
            <v>1.058952352767091</v>
          </cell>
          <cell r="N90">
            <v>0.29069767441860489</v>
          </cell>
          <cell r="O90">
            <v>0.67138876668133174</v>
          </cell>
        </row>
        <row r="92">
          <cell r="A92" t="str">
            <v>1997/96</v>
          </cell>
          <cell r="B92" t="str">
            <v>NM</v>
          </cell>
          <cell r="C92" t="str">
            <v>NM</v>
          </cell>
          <cell r="D92" t="str">
            <v>NM</v>
          </cell>
          <cell r="E92">
            <v>0.29434324065196554</v>
          </cell>
          <cell r="F92" t="str">
            <v>NM</v>
          </cell>
          <cell r="G92" t="str">
            <v>NM</v>
          </cell>
          <cell r="H92" t="str">
            <v>NM</v>
          </cell>
          <cell r="I92">
            <v>-6.567164179104483E-2</v>
          </cell>
          <cell r="J92">
            <v>0.5789564023343633</v>
          </cell>
          <cell r="K92" t="str">
            <v>NM</v>
          </cell>
          <cell r="L92" t="str">
            <v>NM</v>
          </cell>
          <cell r="M92">
            <v>0.81001606194143572</v>
          </cell>
          <cell r="N92">
            <v>8.8888888888888989E-2</v>
          </cell>
          <cell r="O92">
            <v>0.35010666706449234</v>
          </cell>
        </row>
        <row r="94">
          <cell r="A94" t="str">
            <v>1998/97</v>
          </cell>
        </row>
        <row r="95">
          <cell r="A95" t="str">
            <v xml:space="preserve"> 1Q</v>
          </cell>
          <cell r="B95" t="str">
            <v>NM</v>
          </cell>
          <cell r="C95" t="str">
            <v>NM</v>
          </cell>
          <cell r="D95" t="str">
            <v>NM</v>
          </cell>
          <cell r="E95">
            <v>0.92727272727272725</v>
          </cell>
          <cell r="F95">
            <v>1.3342939481268008</v>
          </cell>
          <cell r="G95" t="str">
            <v>NM</v>
          </cell>
          <cell r="H95" t="str">
            <v>NM</v>
          </cell>
          <cell r="I95">
            <v>0.66666666666666674</v>
          </cell>
          <cell r="J95">
            <v>1.5481665630826573</v>
          </cell>
          <cell r="K95" t="str">
            <v>NM</v>
          </cell>
          <cell r="L95" t="str">
            <v>NM</v>
          </cell>
          <cell r="M95">
            <v>2.1221989841649234</v>
          </cell>
          <cell r="N95">
            <v>0.21359223300970887</v>
          </cell>
          <cell r="O95">
            <v>0.96539955278333522</v>
          </cell>
        </row>
        <row r="96">
          <cell r="A96" t="str">
            <v xml:space="preserve"> 2Q</v>
          </cell>
          <cell r="B96" t="str">
            <v>NM</v>
          </cell>
          <cell r="C96" t="str">
            <v>NM</v>
          </cell>
          <cell r="D96" t="str">
            <v>NM</v>
          </cell>
          <cell r="E96">
            <v>0.76119402985074636</v>
          </cell>
          <cell r="F96">
            <v>0.12185686653771759</v>
          </cell>
          <cell r="G96" t="str">
            <v>NM</v>
          </cell>
          <cell r="H96" t="str">
            <v>NM</v>
          </cell>
          <cell r="I96">
            <v>0.35802469135802473</v>
          </cell>
          <cell r="J96">
            <v>1.9049897470950095</v>
          </cell>
          <cell r="K96" t="str">
            <v>NM</v>
          </cell>
          <cell r="L96" t="str">
            <v>NM</v>
          </cell>
          <cell r="M96">
            <v>1.5462962962962961</v>
          </cell>
          <cell r="N96">
            <v>9.3189964157706015E-2</v>
          </cell>
          <cell r="O96">
            <v>0.63146493365827228</v>
          </cell>
        </row>
        <row r="97">
          <cell r="A97" t="str">
            <v xml:space="preserve"> 3Q</v>
          </cell>
          <cell r="B97" t="str">
            <v>NM</v>
          </cell>
          <cell r="C97" t="str">
            <v>NM</v>
          </cell>
          <cell r="D97" t="str">
            <v>NM</v>
          </cell>
          <cell r="E97">
            <v>0.721518987341772</v>
          </cell>
          <cell r="F97">
            <v>0.66666666666666663</v>
          </cell>
          <cell r="G97">
            <v>0.13461538461538464</v>
          </cell>
          <cell r="H97" t="str">
            <v>NM</v>
          </cell>
          <cell r="I97">
            <v>0.38157894736842107</v>
          </cell>
          <cell r="J97">
            <v>1.4431057563587679</v>
          </cell>
          <cell r="K97" t="str">
            <v>NM</v>
          </cell>
          <cell r="L97" t="str">
            <v>NM</v>
          </cell>
          <cell r="M97">
            <v>0.88347348549854121</v>
          </cell>
          <cell r="N97">
            <v>0.37500000000000011</v>
          </cell>
          <cell r="O97">
            <v>0.63428721449199277</v>
          </cell>
        </row>
        <row r="98">
          <cell r="A98" t="str">
            <v xml:space="preserve"> 4Q</v>
          </cell>
          <cell r="B98" t="str">
            <v>NM</v>
          </cell>
          <cell r="C98" t="str">
            <v>NM</v>
          </cell>
          <cell r="D98" t="str">
            <v>NM</v>
          </cell>
          <cell r="E98">
            <v>0.30434782608695643</v>
          </cell>
          <cell r="F98">
            <v>0.46031746031746024</v>
          </cell>
          <cell r="G98">
            <v>-0.23214285714285712</v>
          </cell>
          <cell r="H98">
            <v>0.41666666666666669</v>
          </cell>
          <cell r="I98">
            <v>0.92708333333333348</v>
          </cell>
          <cell r="J98">
            <v>0.65119792790848141</v>
          </cell>
          <cell r="K98" t="str">
            <v>NM</v>
          </cell>
          <cell r="L98" t="str">
            <v>NM</v>
          </cell>
          <cell r="M98">
            <v>0.38848962226182931</v>
          </cell>
          <cell r="N98">
            <v>0.2297297297297296</v>
          </cell>
          <cell r="O98">
            <v>0.3266416312778575</v>
          </cell>
        </row>
        <row r="100">
          <cell r="A100" t="str">
            <v>1998/97</v>
          </cell>
          <cell r="B100" t="str">
            <v>NM</v>
          </cell>
          <cell r="C100" t="str">
            <v>NM</v>
          </cell>
          <cell r="D100" t="str">
            <v>NM</v>
          </cell>
          <cell r="E100">
            <v>0.66666666666666663</v>
          </cell>
          <cell r="F100">
            <v>0.57945736434108497</v>
          </cell>
          <cell r="G100">
            <v>1.3981481481481481</v>
          </cell>
          <cell r="H100" t="str">
            <v>NM</v>
          </cell>
          <cell r="I100">
            <v>0.59744408945686911</v>
          </cell>
          <cell r="J100">
            <v>1.1361017501902368</v>
          </cell>
          <cell r="K100" t="str">
            <v>NM</v>
          </cell>
          <cell r="L100" t="str">
            <v>NM</v>
          </cell>
          <cell r="M100">
            <v>1.0000455072925438</v>
          </cell>
          <cell r="N100">
            <v>0.2201933404940922</v>
          </cell>
          <cell r="O100">
            <v>0.59891269516790235</v>
          </cell>
        </row>
        <row r="102">
          <cell r="A102" t="str">
            <v>1999/1998</v>
          </cell>
        </row>
        <row r="103">
          <cell r="A103" t="str">
            <v xml:space="preserve"> 1Q</v>
          </cell>
          <cell r="B103" t="str">
            <v>NM</v>
          </cell>
          <cell r="C103" t="str">
            <v>NM</v>
          </cell>
          <cell r="D103" t="str">
            <v>NM</v>
          </cell>
          <cell r="E103">
            <v>0.34905660377358499</v>
          </cell>
          <cell r="F103">
            <v>4.9382716049382762E-2</v>
          </cell>
          <cell r="G103">
            <v>-0.15254237288135597</v>
          </cell>
          <cell r="H103">
            <v>-0.29999999999999993</v>
          </cell>
          <cell r="I103">
            <v>1.25</v>
          </cell>
          <cell r="J103">
            <v>6.0975609756099329E-2</v>
          </cell>
          <cell r="K103" t="str">
            <v>NM</v>
          </cell>
          <cell r="L103" t="str">
            <v>NM</v>
          </cell>
          <cell r="M103">
            <v>0.62440191387559829</v>
          </cell>
          <cell r="N103">
            <v>0.13200000000000003</v>
          </cell>
          <cell r="O103">
            <v>0.440119760479042</v>
          </cell>
        </row>
        <row r="104">
          <cell r="A104" t="str">
            <v xml:space="preserve"> 2Q</v>
          </cell>
          <cell r="B104" t="str">
            <v>NM</v>
          </cell>
          <cell r="C104" t="str">
            <v>NM</v>
          </cell>
          <cell r="D104" t="str">
            <v>NM</v>
          </cell>
          <cell r="E104">
            <v>0.18644067796610161</v>
          </cell>
          <cell r="F104">
            <v>0.48275862068965514</v>
          </cell>
          <cell r="G104">
            <v>-0.21428571428571433</v>
          </cell>
          <cell r="H104">
            <v>1.0810810810810809</v>
          </cell>
          <cell r="I104">
            <v>1.3636363636363635</v>
          </cell>
          <cell r="J104">
            <v>0.31764705882352917</v>
          </cell>
          <cell r="K104" t="str">
            <v>NM</v>
          </cell>
          <cell r="L104" t="str">
            <v>NM</v>
          </cell>
          <cell r="M104">
            <v>0.64593301435406703</v>
          </cell>
          <cell r="N104">
            <v>0.12786885245901636</v>
          </cell>
          <cell r="O104">
            <v>0.4273858921161825</v>
          </cell>
        </row>
        <row r="105">
          <cell r="A105" t="str">
            <v xml:space="preserve"> 3Q</v>
          </cell>
          <cell r="B105" t="str">
            <v>NM</v>
          </cell>
          <cell r="C105" t="str">
            <v>NM</v>
          </cell>
          <cell r="D105" t="str">
            <v>NM</v>
          </cell>
          <cell r="E105">
            <v>0.76470588235294124</v>
          </cell>
          <cell r="F105">
            <v>0.86315789473684201</v>
          </cell>
          <cell r="G105">
            <v>0.96610169491525411</v>
          </cell>
          <cell r="H105">
            <v>0.81818181818181823</v>
          </cell>
          <cell r="I105">
            <v>1.3809523809523809</v>
          </cell>
          <cell r="J105">
            <v>0.72602739726027576</v>
          </cell>
          <cell r="K105" t="str">
            <v>NM</v>
          </cell>
          <cell r="L105" t="str">
            <v>NM</v>
          </cell>
          <cell r="M105">
            <v>1.4214123006833712</v>
          </cell>
          <cell r="N105">
            <v>-6.4935064935064705E-3</v>
          </cell>
          <cell r="O105">
            <v>0.83266398929049534</v>
          </cell>
        </row>
        <row r="106">
          <cell r="A106" t="str">
            <v xml:space="preserve"> 4Q</v>
          </cell>
          <cell r="B106" t="str">
            <v>NM</v>
          </cell>
          <cell r="C106" t="str">
            <v>NM</v>
          </cell>
          <cell r="D106" t="str">
            <v>NM</v>
          </cell>
          <cell r="E106">
            <v>0.54444444444444451</v>
          </cell>
          <cell r="F106">
            <v>0.46739130434782622</v>
          </cell>
          <cell r="G106">
            <v>0.13953488372093037</v>
          </cell>
          <cell r="H106">
            <v>7.3529411764705885E-2</v>
          </cell>
          <cell r="I106">
            <v>0.64864864864864846</v>
          </cell>
          <cell r="J106">
            <v>-0.37254901960784664</v>
          </cell>
          <cell r="K106" t="str">
            <v>NM</v>
          </cell>
          <cell r="L106" t="str">
            <v>NM</v>
          </cell>
          <cell r="M106">
            <v>0.66459627329192572</v>
          </cell>
          <cell r="N106">
            <v>0.14652014652014653</v>
          </cell>
          <cell r="O106">
            <v>0.47751322751322767</v>
          </cell>
        </row>
        <row r="108">
          <cell r="A108" t="str">
            <v>Year</v>
          </cell>
          <cell r="B108" t="str">
            <v>NM</v>
          </cell>
          <cell r="C108" t="str">
            <v>NM</v>
          </cell>
          <cell r="D108" t="str">
            <v>NM</v>
          </cell>
          <cell r="E108">
            <v>0.47111111111111115</v>
          </cell>
          <cell r="F108">
            <v>0.48159509202454004</v>
          </cell>
          <cell r="G108">
            <v>0.12741312741312716</v>
          </cell>
          <cell r="H108">
            <v>0.3000000000000001</v>
          </cell>
          <cell r="I108">
            <v>1.0799999999999996</v>
          </cell>
          <cell r="J108">
            <v>7.1246819338421627E-2</v>
          </cell>
          <cell r="K108" t="str">
            <v>NM</v>
          </cell>
          <cell r="L108" t="str">
            <v>NM</v>
          </cell>
          <cell r="M108">
            <v>0.83959044368600655</v>
          </cell>
          <cell r="N108">
            <v>9.6830985915493092E-2</v>
          </cell>
          <cell r="O108">
            <v>0.54803040774015199</v>
          </cell>
        </row>
        <row r="110">
          <cell r="A110" t="str">
            <v>2000E/1999</v>
          </cell>
        </row>
        <row r="111">
          <cell r="A111" t="str">
            <v xml:space="preserve"> 1QA</v>
          </cell>
          <cell r="B111">
            <v>0.4909090909090908</v>
          </cell>
          <cell r="C111" t="str">
            <v>NM</v>
          </cell>
          <cell r="D111">
            <v>0.4909090909090908</v>
          </cell>
          <cell r="E111">
            <v>-9.0909090909090953E-2</v>
          </cell>
          <cell r="F111">
            <v>0.623529411764706</v>
          </cell>
          <cell r="G111">
            <v>-0.27999999999999997</v>
          </cell>
          <cell r="H111">
            <v>2.0408163265306048E-2</v>
          </cell>
          <cell r="I111">
            <v>0</v>
          </cell>
          <cell r="J111">
            <v>-0.18390804597701144</v>
          </cell>
          <cell r="K111" t="str">
            <v>NM</v>
          </cell>
          <cell r="L111" t="str">
            <v>NM</v>
          </cell>
          <cell r="M111">
            <v>0.17525773195876274</v>
          </cell>
          <cell r="N111">
            <v>2.4734982332155452E-2</v>
          </cell>
          <cell r="O111">
            <v>0.1309771309771309</v>
          </cell>
        </row>
        <row r="112">
          <cell r="A112" t="str">
            <v xml:space="preserve"> 2QA</v>
          </cell>
          <cell r="B112">
            <v>2.1736111111111112</v>
          </cell>
          <cell r="C112" t="str">
            <v>NM</v>
          </cell>
          <cell r="D112">
            <v>2.1736111111111112</v>
          </cell>
          <cell r="E112">
            <v>7.8571428571428542E-2</v>
          </cell>
          <cell r="F112">
            <v>-0.11627906976744186</v>
          </cell>
          <cell r="G112">
            <v>0.29870129870129869</v>
          </cell>
          <cell r="H112">
            <v>0.14285714285714293</v>
          </cell>
          <cell r="I112">
            <v>0.17307692307692296</v>
          </cell>
          <cell r="J112">
            <v>-0.40178571428571341</v>
          </cell>
          <cell r="K112" t="str">
            <v>NM</v>
          </cell>
          <cell r="L112" t="str">
            <v>NM</v>
          </cell>
          <cell r="M112">
            <v>0.45348837209302334</v>
          </cell>
          <cell r="N112">
            <v>5.8139534883721762E-3</v>
          </cell>
          <cell r="O112">
            <v>0.30426356589147296</v>
          </cell>
        </row>
        <row r="113">
          <cell r="A113" t="str">
            <v xml:space="preserve"> 3QA</v>
          </cell>
          <cell r="B113">
            <v>0.8858267716535434</v>
          </cell>
          <cell r="C113" t="str">
            <v>NM</v>
          </cell>
          <cell r="D113">
            <v>0.8858267716535434</v>
          </cell>
          <cell r="E113">
            <v>2.500000000000006E-2</v>
          </cell>
          <cell r="F113">
            <v>-0.30508474576271177</v>
          </cell>
          <cell r="G113">
            <v>-0.75</v>
          </cell>
          <cell r="H113">
            <v>0.10999999999999996</v>
          </cell>
          <cell r="I113">
            <v>-0.27999999999999997</v>
          </cell>
          <cell r="J113">
            <v>-0.29365079365079422</v>
          </cell>
          <cell r="K113" t="str">
            <v>NM</v>
          </cell>
          <cell r="L113" t="str">
            <v>NM</v>
          </cell>
          <cell r="M113">
            <v>0.2765757290686735</v>
          </cell>
          <cell r="N113">
            <v>-4.9019607843137254E-2</v>
          </cell>
          <cell r="O113">
            <v>0.20379839298758201</v>
          </cell>
        </row>
        <row r="114">
          <cell r="A114" t="str">
            <v xml:space="preserve"> 4Q</v>
          </cell>
          <cell r="B114">
            <v>1.0318725099601593</v>
          </cell>
          <cell r="C114" t="str">
            <v>NM</v>
          </cell>
          <cell r="D114">
            <v>1.0717131474103585</v>
          </cell>
          <cell r="E114">
            <v>1.014388489208633</v>
          </cell>
          <cell r="F114">
            <v>0.14814814814814814</v>
          </cell>
          <cell r="G114">
            <v>0.22448979591836726</v>
          </cell>
          <cell r="H114">
            <v>0.64383561643835618</v>
          </cell>
          <cell r="I114">
            <v>-0.26229508196721307</v>
          </cell>
          <cell r="J114">
            <v>-0.16145833333332954</v>
          </cell>
          <cell r="K114" t="str">
            <v>NM</v>
          </cell>
          <cell r="L114" t="str">
            <v>NM</v>
          </cell>
          <cell r="M114">
            <v>0.82898009950248719</v>
          </cell>
          <cell r="N114">
            <v>5.4313099041533523E-2</v>
          </cell>
          <cell r="O114">
            <v>0.61190689346463722</v>
          </cell>
        </row>
        <row r="116">
          <cell r="A116" t="str">
            <v>Year</v>
          </cell>
          <cell r="B116">
            <v>1.0414269275028769</v>
          </cell>
          <cell r="C116" t="str">
            <v>NM</v>
          </cell>
          <cell r="D116">
            <v>1.0529344073647871</v>
          </cell>
          <cell r="E116">
            <v>0.21903323262839877</v>
          </cell>
          <cell r="F116">
            <v>1.8633540372670926E-2</v>
          </cell>
          <cell r="G116">
            <v>-0.22945205479452044</v>
          </cell>
          <cell r="H116">
            <v>0.23411371237458181</v>
          </cell>
          <cell r="I116">
            <v>-0.10096153846153837</v>
          </cell>
          <cell r="J116">
            <v>-0.26959619952493979</v>
          </cell>
          <cell r="K116" t="str">
            <v>NM</v>
          </cell>
          <cell r="L116" t="str">
            <v>NM</v>
          </cell>
          <cell r="M116">
            <v>0.43027210884353739</v>
          </cell>
          <cell r="N116">
            <v>8.8282504012840626E-3</v>
          </cell>
          <cell r="O116">
            <v>0.31305803571428564</v>
          </cell>
        </row>
        <row r="118">
          <cell r="A118" t="str">
            <v>2001E/2000E</v>
          </cell>
          <cell r="B118">
            <v>0.29650507328072151</v>
          </cell>
          <cell r="C118">
            <v>5</v>
          </cell>
          <cell r="D118">
            <v>0.32286995515695061</v>
          </cell>
          <cell r="E118">
            <v>0.17999999999999994</v>
          </cell>
          <cell r="F118">
            <v>0.10000000000000003</v>
          </cell>
          <cell r="G118">
            <v>0.05</v>
          </cell>
          <cell r="H118">
            <v>0.14999999999999991</v>
          </cell>
          <cell r="I118">
            <v>6.9518716577540149E-2</v>
          </cell>
          <cell r="J118">
            <v>-8.6422764227642238E-2</v>
          </cell>
          <cell r="K118">
            <v>1.8634361233480174</v>
          </cell>
          <cell r="L118" t="str">
            <v>NM</v>
          </cell>
          <cell r="M118">
            <v>0.36093071019349282</v>
          </cell>
          <cell r="N118">
            <v>0.1933174224343675</v>
          </cell>
          <cell r="O118">
            <v>0.32511432214194674</v>
          </cell>
        </row>
        <row r="119">
          <cell r="A119" t="str">
            <v>2002E/2001E</v>
          </cell>
          <cell r="B119">
            <v>0.10000000000000013</v>
          </cell>
          <cell r="C119">
            <v>1</v>
          </cell>
          <cell r="D119">
            <v>0.1228813559322034</v>
          </cell>
          <cell r="E119">
            <v>0.12999999999999984</v>
          </cell>
          <cell r="F119" t="str">
            <v>NM</v>
          </cell>
          <cell r="G119">
            <v>5.0000000000000093E-2</v>
          </cell>
          <cell r="H119">
            <v>0.10000000000000012</v>
          </cell>
          <cell r="I119">
            <v>7.0000000000000104E-2</v>
          </cell>
          <cell r="J119">
            <v>2.4201299279167005E-2</v>
          </cell>
          <cell r="K119">
            <v>0.53846153846153844</v>
          </cell>
          <cell r="L119" t="str">
            <v>NM</v>
          </cell>
          <cell r="M119">
            <v>0.19006718046190724</v>
          </cell>
          <cell r="N119">
            <v>0.12000000000000019</v>
          </cell>
          <cell r="O119">
            <v>0.1765840537217197</v>
          </cell>
        </row>
        <row r="120">
          <cell r="A120" t="str">
            <v>2003E/2002E</v>
          </cell>
          <cell r="B120">
            <v>0.10000000000000014</v>
          </cell>
          <cell r="C120">
            <v>0.66666666666666663</v>
          </cell>
          <cell r="D120">
            <v>0.12566037735849081</v>
          </cell>
          <cell r="E120">
            <v>0.10000000000000012</v>
          </cell>
          <cell r="F120" t="str">
            <v>NM</v>
          </cell>
          <cell r="G120">
            <v>5.0000000000000065E-2</v>
          </cell>
          <cell r="H120">
            <v>0.10000000000000003</v>
          </cell>
          <cell r="I120">
            <v>7.0000000000000048E-2</v>
          </cell>
          <cell r="J120">
            <v>2.5896584831804906E-2</v>
          </cell>
          <cell r="K120">
            <v>0.27500000000000002</v>
          </cell>
          <cell r="L120">
            <v>1.25</v>
          </cell>
          <cell r="M120">
            <v>0.18998820095703572</v>
          </cell>
          <cell r="N120">
            <v>0.10000000000000005</v>
          </cell>
          <cell r="O120">
            <v>0.17350442855847609</v>
          </cell>
        </row>
        <row r="121">
          <cell r="A121" t="str">
            <v>2004E/2003E</v>
          </cell>
          <cell r="B121">
            <v>8.0000000000000016E-2</v>
          </cell>
          <cell r="C121">
            <v>0.35</v>
          </cell>
          <cell r="D121">
            <v>9.8102581293999347E-2</v>
          </cell>
          <cell r="E121">
            <v>0.10000000000000007</v>
          </cell>
          <cell r="F121" t="str">
            <v>NM</v>
          </cell>
          <cell r="G121">
            <v>5.0000000000000086E-2</v>
          </cell>
          <cell r="H121">
            <v>9.0000000000000052E-2</v>
          </cell>
          <cell r="I121">
            <v>7.0000000000000132E-2</v>
          </cell>
          <cell r="J121">
            <v>2.7510382089257806E-2</v>
          </cell>
          <cell r="K121">
            <v>0.21568627450980393</v>
          </cell>
          <cell r="L121">
            <v>0.66666666666666663</v>
          </cell>
          <cell r="M121">
            <v>0.18445734940999015</v>
          </cell>
          <cell r="N121">
            <v>8.0000000000000099E-2</v>
          </cell>
          <cell r="O121">
            <v>0.16652166334908378</v>
          </cell>
        </row>
        <row r="122">
          <cell r="A122" t="str">
            <v>2005E/2004E</v>
          </cell>
          <cell r="B122">
            <v>5.9999999999999977E-2</v>
          </cell>
          <cell r="C122">
            <v>0.22222222222222221</v>
          </cell>
          <cell r="D122">
            <v>7.3371432758178534E-2</v>
          </cell>
          <cell r="E122">
            <v>0.1000000000000001</v>
          </cell>
          <cell r="F122" t="str">
            <v>NM</v>
          </cell>
          <cell r="G122">
            <v>5.0000000000000031E-2</v>
          </cell>
          <cell r="H122">
            <v>8.0000000000000057E-2</v>
          </cell>
          <cell r="I122">
            <v>7.0000000000000118E-2</v>
          </cell>
          <cell r="J122">
            <v>2.9042033504096874E-2</v>
          </cell>
          <cell r="K122">
            <v>0.16129032258064516</v>
          </cell>
          <cell r="L122">
            <v>0.56666666666666665</v>
          </cell>
          <cell r="M122">
            <v>0.17093716715180127</v>
          </cell>
          <cell r="N122">
            <v>8.0000000000000029E-2</v>
          </cell>
          <cell r="O122">
            <v>0.15648105994744099</v>
          </cell>
        </row>
        <row r="124">
          <cell r="A124" t="str">
            <v>Notes:</v>
          </cell>
        </row>
        <row r="125">
          <cell r="A125" t="str">
            <v>(a) 1995-1998 sales are pro-forma for Sequus acquisition in early 1999.</v>
          </cell>
        </row>
        <row r="126">
          <cell r="A126" t="str">
            <v xml:space="preserve">E = Morgan Stanley Dean Witter Research Estimates       NM = Not Meaningful </v>
          </cell>
        </row>
      </sheetData>
      <sheetData sheetId="5" refreshError="1">
        <row r="47">
          <cell r="A47" t="str">
            <v>Table 4</v>
          </cell>
        </row>
        <row r="48">
          <cell r="A48" t="str">
            <v>Alza</v>
          </cell>
        </row>
        <row r="49">
          <cell r="A49" t="str">
            <v>Annual Sales Comparisons 1995-2005E</v>
          </cell>
        </row>
        <row r="50">
          <cell r="A50" t="str">
            <v>($ Millions)</v>
          </cell>
          <cell r="O50" t="str">
            <v>% Change</v>
          </cell>
        </row>
        <row r="51">
          <cell r="O51" t="str">
            <v>1996/</v>
          </cell>
          <cell r="P51" t="str">
            <v>1997/</v>
          </cell>
          <cell r="Q51" t="str">
            <v>1998/</v>
          </cell>
          <cell r="R51" t="str">
            <v>1999E/</v>
          </cell>
          <cell r="S51" t="str">
            <v>2000E/</v>
          </cell>
          <cell r="T51" t="str">
            <v>2001E/</v>
          </cell>
          <cell r="U51" t="str">
            <v>2002E/</v>
          </cell>
          <cell r="V51" t="str">
            <v>2003E/</v>
          </cell>
          <cell r="W51" t="str">
            <v>2004E/</v>
          </cell>
          <cell r="X51" t="str">
            <v>2005E/</v>
          </cell>
          <cell r="Y51" t="str">
            <v>CAGR</v>
          </cell>
        </row>
        <row r="52">
          <cell r="A52" t="str">
            <v xml:space="preserve"> </v>
          </cell>
          <cell r="B52">
            <v>1994</v>
          </cell>
          <cell r="C52">
            <v>1995</v>
          </cell>
          <cell r="D52">
            <v>1996</v>
          </cell>
          <cell r="E52">
            <v>1997</v>
          </cell>
          <cell r="F52">
            <v>1998</v>
          </cell>
          <cell r="G52" t="str">
            <v>1999E</v>
          </cell>
          <cell r="H52" t="str">
            <v>2000E</v>
          </cell>
          <cell r="I52" t="str">
            <v>2001E</v>
          </cell>
          <cell r="J52" t="str">
            <v>2002E</v>
          </cell>
          <cell r="K52" t="str">
            <v>2003E</v>
          </cell>
          <cell r="L52" t="str">
            <v>2004E</v>
          </cell>
          <cell r="M52" t="str">
            <v>2005E</v>
          </cell>
          <cell r="O52">
            <v>1995</v>
          </cell>
          <cell r="P52">
            <v>1996</v>
          </cell>
          <cell r="Q52">
            <v>1997</v>
          </cell>
          <cell r="R52">
            <v>1998</v>
          </cell>
          <cell r="S52" t="str">
            <v>1999E</v>
          </cell>
          <cell r="T52" t="str">
            <v>2000E</v>
          </cell>
          <cell r="U52" t="str">
            <v>2001E</v>
          </cell>
          <cell r="V52" t="str">
            <v>2002E</v>
          </cell>
          <cell r="W52" t="str">
            <v>2003E</v>
          </cell>
          <cell r="X52" t="str">
            <v>2004E</v>
          </cell>
          <cell r="Y52" t="str">
            <v>'00-'05E</v>
          </cell>
        </row>
        <row r="54">
          <cell r="A54" t="str">
            <v>Net Sales</v>
          </cell>
        </row>
        <row r="55">
          <cell r="A55" t="str">
            <v>Ditropan XL</v>
          </cell>
          <cell r="C55">
            <v>0</v>
          </cell>
          <cell r="D55">
            <v>0</v>
          </cell>
          <cell r="E55">
            <v>0</v>
          </cell>
          <cell r="F55">
            <v>0</v>
          </cell>
          <cell r="G55">
            <v>86.9</v>
          </cell>
          <cell r="H55">
            <v>0</v>
          </cell>
          <cell r="I55">
            <v>230</v>
          </cell>
          <cell r="J55">
            <v>253.00000000000003</v>
          </cell>
          <cell r="K55">
            <v>278.30000000000007</v>
          </cell>
          <cell r="L55">
            <v>300.56400000000008</v>
          </cell>
          <cell r="M55">
            <v>318.59784000000008</v>
          </cell>
          <cell r="O55" t="str">
            <v>NM</v>
          </cell>
          <cell r="P55" t="str">
            <v>NM</v>
          </cell>
          <cell r="Q55" t="str">
            <v>NM</v>
          </cell>
          <cell r="R55" t="str">
            <v>NM</v>
          </cell>
          <cell r="S55">
            <v>-1</v>
          </cell>
          <cell r="T55" t="e">
            <v>#DIV/0!</v>
          </cell>
          <cell r="U55">
            <v>0.10000000000000009</v>
          </cell>
          <cell r="V55">
            <v>0.10000000000000009</v>
          </cell>
          <cell r="W55">
            <v>8.0000000000000071E-2</v>
          </cell>
          <cell r="X55">
            <v>6.0000000000000053E-2</v>
          </cell>
          <cell r="Y55" t="e">
            <v>#DIV/0!</v>
          </cell>
        </row>
        <row r="56">
          <cell r="A56" t="str">
            <v>Doxil/Caelyx</v>
          </cell>
          <cell r="C56">
            <v>0.93400000000000005</v>
          </cell>
          <cell r="D56">
            <v>20.86</v>
          </cell>
          <cell r="E56">
            <v>27</v>
          </cell>
          <cell r="F56">
            <v>45</v>
          </cell>
          <cell r="G56">
            <v>66.2</v>
          </cell>
          <cell r="H56">
            <v>0</v>
          </cell>
          <cell r="I56">
            <v>95.225999999999999</v>
          </cell>
          <cell r="J56">
            <v>107.60537999999998</v>
          </cell>
          <cell r="K56">
            <v>118.36591799999999</v>
          </cell>
          <cell r="L56">
            <v>130.2025098</v>
          </cell>
          <cell r="M56">
            <v>143.22276078000002</v>
          </cell>
          <cell r="O56" t="str">
            <v>NM</v>
          </cell>
          <cell r="P56">
            <v>0.29434324065196549</v>
          </cell>
          <cell r="Q56">
            <v>0.66666666666666674</v>
          </cell>
          <cell r="R56">
            <v>0.47111111111111126</v>
          </cell>
          <cell r="S56">
            <v>-1</v>
          </cell>
          <cell r="T56" t="e">
            <v>#DIV/0!</v>
          </cell>
          <cell r="U56">
            <v>0.12999999999999989</v>
          </cell>
          <cell r="V56">
            <v>0.10000000000000009</v>
          </cell>
          <cell r="W56">
            <v>0.10000000000000009</v>
          </cell>
          <cell r="X56">
            <v>0.10000000000000009</v>
          </cell>
          <cell r="Y56" t="e">
            <v>#DIV/0!</v>
          </cell>
        </row>
        <row r="57">
          <cell r="A57" t="str">
            <v xml:space="preserve">Ethyol </v>
          </cell>
          <cell r="B57" t="str">
            <v>-</v>
          </cell>
          <cell r="C57">
            <v>0</v>
          </cell>
          <cell r="D57">
            <v>9.35</v>
          </cell>
          <cell r="E57">
            <v>20.64</v>
          </cell>
          <cell r="F57">
            <v>32.599999999999994</v>
          </cell>
          <cell r="G57">
            <v>48.3</v>
          </cell>
          <cell r="H57">
            <v>0</v>
          </cell>
          <cell r="I57">
            <v>54.120000000000005</v>
          </cell>
          <cell r="J57">
            <v>14.883000000000003</v>
          </cell>
          <cell r="K57">
            <v>0</v>
          </cell>
          <cell r="L57">
            <v>0</v>
          </cell>
          <cell r="M57">
            <v>0</v>
          </cell>
          <cell r="O57" t="str">
            <v>NM</v>
          </cell>
          <cell r="P57">
            <v>1.2074866310160428</v>
          </cell>
          <cell r="Q57">
            <v>0.57945736434108497</v>
          </cell>
          <cell r="R57">
            <v>0.48159509202453998</v>
          </cell>
          <cell r="S57">
            <v>-1</v>
          </cell>
          <cell r="T57" t="e">
            <v>#DIV/0!</v>
          </cell>
          <cell r="U57" t="str">
            <v>NM</v>
          </cell>
          <cell r="V57" t="str">
            <v>NM</v>
          </cell>
          <cell r="W57" t="str">
            <v>NM</v>
          </cell>
          <cell r="X57" t="str">
            <v>NM</v>
          </cell>
          <cell r="Y57" t="str">
            <v>NM</v>
          </cell>
        </row>
        <row r="58">
          <cell r="A58" t="str">
            <v>Mycelex</v>
          </cell>
          <cell r="B58" t="str">
            <v>-</v>
          </cell>
          <cell r="C58">
            <v>0</v>
          </cell>
          <cell r="D58">
            <v>0</v>
          </cell>
          <cell r="E58">
            <v>10.8</v>
          </cell>
          <cell r="F58">
            <v>25.900000000000002</v>
          </cell>
          <cell r="G58">
            <v>29.199999999999996</v>
          </cell>
          <cell r="H58">
            <v>0</v>
          </cell>
          <cell r="I58">
            <v>23.625</v>
          </cell>
          <cell r="J58">
            <v>24.806250000000002</v>
          </cell>
          <cell r="K58">
            <v>26.046562500000004</v>
          </cell>
          <cell r="L58">
            <v>27.348890625000006</v>
          </cell>
          <cell r="M58">
            <v>28.716335156250008</v>
          </cell>
          <cell r="O58" t="str">
            <v>NM</v>
          </cell>
          <cell r="P58" t="str">
            <v>NM</v>
          </cell>
          <cell r="Q58">
            <v>1.3981481481481484</v>
          </cell>
          <cell r="R58">
            <v>0.12741312741312716</v>
          </cell>
          <cell r="S58">
            <v>-1</v>
          </cell>
          <cell r="T58" t="e">
            <v>#DIV/0!</v>
          </cell>
          <cell r="U58">
            <v>5.0000000000000044E-2</v>
          </cell>
          <cell r="V58">
            <v>5.0000000000000044E-2</v>
          </cell>
          <cell r="W58">
            <v>5.0000000000000044E-2</v>
          </cell>
          <cell r="X58">
            <v>5.0000000000000044E-2</v>
          </cell>
          <cell r="Y58" t="e">
            <v>#DIV/0!</v>
          </cell>
        </row>
        <row r="59">
          <cell r="A59" t="str">
            <v>Elmiron</v>
          </cell>
          <cell r="B59" t="str">
            <v>-</v>
          </cell>
          <cell r="C59">
            <v>0</v>
          </cell>
          <cell r="D59">
            <v>0</v>
          </cell>
          <cell r="E59">
            <v>4.8</v>
          </cell>
          <cell r="F59">
            <v>23</v>
          </cell>
          <cell r="G59">
            <v>29.900000000000002</v>
          </cell>
          <cell r="H59">
            <v>0</v>
          </cell>
          <cell r="I59">
            <v>42.434999999999995</v>
          </cell>
          <cell r="J59">
            <v>46.6785</v>
          </cell>
          <cell r="K59">
            <v>51.346350000000001</v>
          </cell>
          <cell r="L59">
            <v>55.967521500000004</v>
          </cell>
          <cell r="M59">
            <v>60.444923220000007</v>
          </cell>
          <cell r="O59" t="str">
            <v>NM</v>
          </cell>
          <cell r="P59" t="str">
            <v>NM</v>
          </cell>
          <cell r="Q59">
            <v>3.791666666666667</v>
          </cell>
          <cell r="R59">
            <v>0.30000000000000004</v>
          </cell>
          <cell r="S59">
            <v>-1</v>
          </cell>
          <cell r="T59" t="e">
            <v>#DIV/0!</v>
          </cell>
          <cell r="U59">
            <v>0.10000000000000009</v>
          </cell>
          <cell r="V59">
            <v>0.10000000000000009</v>
          </cell>
          <cell r="W59">
            <v>9.000000000000008E-2</v>
          </cell>
          <cell r="X59">
            <v>8.0000000000000071E-2</v>
          </cell>
          <cell r="Y59" t="e">
            <v>#DIV/0!</v>
          </cell>
        </row>
        <row r="60">
          <cell r="A60" t="str">
            <v>Testoderm/TTS</v>
          </cell>
          <cell r="B60">
            <v>5</v>
          </cell>
          <cell r="C60">
            <v>7</v>
          </cell>
          <cell r="D60">
            <v>7</v>
          </cell>
          <cell r="E60">
            <v>6</v>
          </cell>
          <cell r="F60">
            <v>10</v>
          </cell>
          <cell r="G60">
            <v>21</v>
          </cell>
          <cell r="H60">
            <v>26</v>
          </cell>
          <cell r="I60">
            <v>31</v>
          </cell>
          <cell r="J60">
            <v>35</v>
          </cell>
          <cell r="K60">
            <v>39</v>
          </cell>
          <cell r="L60">
            <v>42</v>
          </cell>
          <cell r="M60">
            <v>44</v>
          </cell>
          <cell r="O60">
            <v>-0.01</v>
          </cell>
          <cell r="P60">
            <v>-7.0000000000000007E-2</v>
          </cell>
          <cell r="Q60">
            <v>0.6</v>
          </cell>
          <cell r="R60">
            <v>1.05</v>
          </cell>
          <cell r="S60">
            <v>0.25</v>
          </cell>
          <cell r="T60">
            <v>0.2</v>
          </cell>
          <cell r="U60">
            <v>0.15</v>
          </cell>
          <cell r="V60">
            <v>0.1</v>
          </cell>
          <cell r="W60">
            <v>0.08</v>
          </cell>
          <cell r="X60">
            <v>0.05</v>
          </cell>
          <cell r="Y60">
            <v>11.5</v>
          </cell>
        </row>
        <row r="61">
          <cell r="A61" t="str">
            <v>Ditropan</v>
          </cell>
          <cell r="B61" t="str">
            <v>-</v>
          </cell>
          <cell r="C61">
            <v>0</v>
          </cell>
          <cell r="D61">
            <v>0</v>
          </cell>
          <cell r="E61">
            <v>2</v>
          </cell>
          <cell r="F61">
            <v>7</v>
          </cell>
          <cell r="G61">
            <v>2</v>
          </cell>
          <cell r="H61">
            <v>1</v>
          </cell>
          <cell r="I61">
            <v>1</v>
          </cell>
          <cell r="J61">
            <v>1</v>
          </cell>
          <cell r="K61">
            <v>1</v>
          </cell>
          <cell r="L61">
            <v>1</v>
          </cell>
          <cell r="M61">
            <v>1</v>
          </cell>
          <cell r="O61" t="str">
            <v>NM</v>
          </cell>
          <cell r="P61" t="str">
            <v>NM</v>
          </cell>
          <cell r="Q61">
            <v>1.98</v>
          </cell>
          <cell r="R61">
            <v>-0.7</v>
          </cell>
          <cell r="S61">
            <v>-0.5</v>
          </cell>
          <cell r="T61">
            <v>-0.5</v>
          </cell>
          <cell r="U61">
            <v>0</v>
          </cell>
          <cell r="V61">
            <v>0</v>
          </cell>
          <cell r="W61">
            <v>0</v>
          </cell>
          <cell r="X61">
            <v>0</v>
          </cell>
          <cell r="Y61">
            <v>-12.9</v>
          </cell>
        </row>
        <row r="62">
          <cell r="A62" t="str">
            <v>Bicitra/Polycitra/Neutra-Phos</v>
          </cell>
          <cell r="C62">
            <v>0</v>
          </cell>
          <cell r="D62">
            <v>0</v>
          </cell>
          <cell r="E62">
            <v>2.5</v>
          </cell>
          <cell r="F62">
            <v>11</v>
          </cell>
          <cell r="G62">
            <v>11.770000000000001</v>
          </cell>
          <cell r="H62">
            <v>11</v>
          </cell>
          <cell r="I62">
            <v>11</v>
          </cell>
          <cell r="J62">
            <v>11</v>
          </cell>
          <cell r="K62">
            <v>11</v>
          </cell>
          <cell r="L62">
            <v>11</v>
          </cell>
          <cell r="M62">
            <v>11</v>
          </cell>
          <cell r="O62" t="str">
            <v>NM</v>
          </cell>
          <cell r="P62" t="str">
            <v>NM</v>
          </cell>
          <cell r="Q62">
            <v>3.48</v>
          </cell>
          <cell r="R62">
            <v>7.0000000000000007E-2</v>
          </cell>
          <cell r="S62">
            <v>-0.05</v>
          </cell>
          <cell r="T62">
            <v>-0.02</v>
          </cell>
          <cell r="U62">
            <v>-0.02</v>
          </cell>
          <cell r="V62">
            <v>0</v>
          </cell>
          <cell r="W62">
            <v>0</v>
          </cell>
          <cell r="X62">
            <v>0</v>
          </cell>
          <cell r="Y62">
            <v>-0.8</v>
          </cell>
        </row>
        <row r="63">
          <cell r="A63" t="str">
            <v>Amphotec/Other Sequus</v>
          </cell>
          <cell r="C63">
            <v>1</v>
          </cell>
          <cell r="D63">
            <v>4.5999999999999996</v>
          </cell>
          <cell r="E63">
            <v>8</v>
          </cell>
          <cell r="F63">
            <v>11.5</v>
          </cell>
          <cell r="G63">
            <v>11.5</v>
          </cell>
          <cell r="H63">
            <v>11.5</v>
          </cell>
          <cell r="I63">
            <v>11.5</v>
          </cell>
          <cell r="J63">
            <v>11.5</v>
          </cell>
          <cell r="K63">
            <v>11.5</v>
          </cell>
          <cell r="L63">
            <v>11.5</v>
          </cell>
          <cell r="M63">
            <v>11.5</v>
          </cell>
          <cell r="O63">
            <v>3.69</v>
          </cell>
          <cell r="P63">
            <v>0.75</v>
          </cell>
          <cell r="Q63">
            <v>0.44</v>
          </cell>
          <cell r="R63">
            <v>0.04</v>
          </cell>
          <cell r="S63">
            <v>0</v>
          </cell>
          <cell r="T63">
            <v>0</v>
          </cell>
          <cell r="U63">
            <v>0</v>
          </cell>
          <cell r="V63">
            <v>0</v>
          </cell>
          <cell r="W63">
            <v>0</v>
          </cell>
          <cell r="X63">
            <v>0</v>
          </cell>
          <cell r="Y63">
            <v>0</v>
          </cell>
        </row>
        <row r="64">
          <cell r="A64" t="str">
            <v>Ocuset/Progestasert/Alzet</v>
          </cell>
          <cell r="C64">
            <v>7</v>
          </cell>
          <cell r="D64">
            <v>7</v>
          </cell>
          <cell r="E64">
            <v>6</v>
          </cell>
          <cell r="F64">
            <v>10</v>
          </cell>
          <cell r="G64">
            <v>12</v>
          </cell>
          <cell r="H64">
            <v>12</v>
          </cell>
          <cell r="I64">
            <v>12</v>
          </cell>
          <cell r="J64">
            <v>12</v>
          </cell>
          <cell r="K64">
            <v>12</v>
          </cell>
          <cell r="L64">
            <v>12</v>
          </cell>
          <cell r="M64">
            <v>12</v>
          </cell>
          <cell r="O64">
            <v>0.04</v>
          </cell>
          <cell r="P64">
            <v>-0.2</v>
          </cell>
          <cell r="Q64">
            <v>0.73</v>
          </cell>
          <cell r="R64">
            <v>0.23</v>
          </cell>
          <cell r="S64">
            <v>0</v>
          </cell>
          <cell r="T64">
            <v>0</v>
          </cell>
          <cell r="U64">
            <v>0</v>
          </cell>
          <cell r="V64">
            <v>0</v>
          </cell>
          <cell r="W64">
            <v>0</v>
          </cell>
          <cell r="X64">
            <v>0</v>
          </cell>
          <cell r="Y64">
            <v>0</v>
          </cell>
        </row>
        <row r="65">
          <cell r="A65" t="str">
            <v>DUROS Leuprolide</v>
          </cell>
          <cell r="B65" t="str">
            <v>-</v>
          </cell>
          <cell r="C65" t="e">
            <v>#REF!</v>
          </cell>
          <cell r="D65" t="e">
            <v>#REF!</v>
          </cell>
          <cell r="E65" t="e">
            <v>#REF!</v>
          </cell>
          <cell r="F65" t="e">
            <v>#REF!</v>
          </cell>
          <cell r="G65" t="e">
            <v>#REF!</v>
          </cell>
          <cell r="H65" t="e">
            <v>#REF!</v>
          </cell>
          <cell r="I65" t="e">
            <v>#REF!</v>
          </cell>
          <cell r="J65" t="e">
            <v>#REF!</v>
          </cell>
          <cell r="K65" t="e">
            <v>#REF!</v>
          </cell>
          <cell r="L65" t="e">
            <v>#REF!</v>
          </cell>
          <cell r="M65" t="e">
            <v>#REF!</v>
          </cell>
          <cell r="O65" t="str">
            <v>NM</v>
          </cell>
          <cell r="P65" t="str">
            <v>NM</v>
          </cell>
          <cell r="Q65" t="str">
            <v>NM</v>
          </cell>
          <cell r="R65" t="str">
            <v>NM</v>
          </cell>
          <cell r="S65" t="str">
            <v>NM</v>
          </cell>
          <cell r="T65" t="e">
            <v>#REF!</v>
          </cell>
          <cell r="U65" t="e">
            <v>#REF!</v>
          </cell>
          <cell r="V65" t="e">
            <v>#REF!</v>
          </cell>
          <cell r="W65" t="e">
            <v>#REF!</v>
          </cell>
          <cell r="X65" t="e">
            <v>#REF!</v>
          </cell>
          <cell r="Y65" t="e">
            <v>#REF!</v>
          </cell>
        </row>
        <row r="66">
          <cell r="A66" t="str">
            <v>OROS Methylphenidate</v>
          </cell>
          <cell r="C66">
            <v>0</v>
          </cell>
          <cell r="D66">
            <v>0</v>
          </cell>
          <cell r="E66">
            <v>0</v>
          </cell>
          <cell r="F66">
            <v>0</v>
          </cell>
          <cell r="G66">
            <v>0</v>
          </cell>
          <cell r="H66">
            <v>0</v>
          </cell>
          <cell r="I66">
            <v>130</v>
          </cell>
          <cell r="J66">
            <v>200</v>
          </cell>
          <cell r="K66">
            <v>255</v>
          </cell>
          <cell r="L66">
            <v>310</v>
          </cell>
          <cell r="M66">
            <v>360</v>
          </cell>
          <cell r="O66" t="str">
            <v>NM</v>
          </cell>
          <cell r="P66" t="str">
            <v>NM</v>
          </cell>
          <cell r="Q66" t="str">
            <v>NM</v>
          </cell>
          <cell r="R66" t="str">
            <v>NM</v>
          </cell>
          <cell r="S66" t="str">
            <v>NM</v>
          </cell>
          <cell r="T66">
            <v>5</v>
          </cell>
          <cell r="U66">
            <v>0.67</v>
          </cell>
          <cell r="V66">
            <v>0.4</v>
          </cell>
          <cell r="W66">
            <v>0.25</v>
          </cell>
          <cell r="X66">
            <v>0.14000000000000001</v>
          </cell>
          <cell r="Y66">
            <v>82.1</v>
          </cell>
        </row>
        <row r="67">
          <cell r="A67" t="str">
            <v>Other New Products</v>
          </cell>
          <cell r="C67">
            <v>0</v>
          </cell>
          <cell r="D67">
            <v>0</v>
          </cell>
          <cell r="E67">
            <v>0</v>
          </cell>
          <cell r="F67">
            <v>0</v>
          </cell>
          <cell r="G67">
            <v>0</v>
          </cell>
          <cell r="H67">
            <v>0</v>
          </cell>
          <cell r="I67">
            <v>0</v>
          </cell>
          <cell r="J67">
            <v>40</v>
          </cell>
          <cell r="K67">
            <v>90</v>
          </cell>
          <cell r="L67">
            <v>150</v>
          </cell>
          <cell r="M67">
            <v>235</v>
          </cell>
          <cell r="O67" t="str">
            <v>NM</v>
          </cell>
          <cell r="P67" t="str">
            <v>NM</v>
          </cell>
          <cell r="Q67" t="str">
            <v>NM</v>
          </cell>
          <cell r="R67" t="str">
            <v>NM</v>
          </cell>
          <cell r="S67" t="str">
            <v>NM</v>
          </cell>
          <cell r="T67" t="str">
            <v>NM</v>
          </cell>
          <cell r="U67" t="str">
            <v>NM</v>
          </cell>
          <cell r="V67">
            <v>1.25</v>
          </cell>
          <cell r="W67">
            <v>0.66666666666666674</v>
          </cell>
          <cell r="X67">
            <v>0.56666666666666665</v>
          </cell>
          <cell r="Y67" t="str">
            <v>NM</v>
          </cell>
        </row>
        <row r="68">
          <cell r="A68" t="str">
            <v>Total Net Sales</v>
          </cell>
          <cell r="B68">
            <v>2248.4650000000001</v>
          </cell>
          <cell r="C68">
            <v>15</v>
          </cell>
          <cell r="D68">
            <v>28</v>
          </cell>
          <cell r="E68">
            <v>61</v>
          </cell>
          <cell r="F68">
            <v>131</v>
          </cell>
          <cell r="G68">
            <v>184</v>
          </cell>
          <cell r="H68">
            <v>244</v>
          </cell>
          <cell r="I68">
            <v>369</v>
          </cell>
          <cell r="J68">
            <v>423</v>
          </cell>
          <cell r="K68">
            <v>525</v>
          </cell>
          <cell r="L68">
            <v>625</v>
          </cell>
          <cell r="M68">
            <v>716</v>
          </cell>
          <cell r="O68">
            <v>0.9</v>
          </cell>
          <cell r="P68">
            <v>1.2</v>
          </cell>
          <cell r="Q68">
            <v>1.1475409836065573</v>
          </cell>
          <cell r="R68">
            <v>0.40458015267175562</v>
          </cell>
          <cell r="S68">
            <v>0.32608695652173902</v>
          </cell>
          <cell r="T68">
            <v>0.51229508196721318</v>
          </cell>
          <cell r="U68">
            <v>0.14634146341463405</v>
          </cell>
          <cell r="V68">
            <v>0.24113475177304955</v>
          </cell>
          <cell r="W68">
            <v>0.19047619047619047</v>
          </cell>
          <cell r="X68">
            <v>0.14559999999999995</v>
          </cell>
          <cell r="Y68">
            <v>24.023687343023848</v>
          </cell>
        </row>
        <row r="69">
          <cell r="A69" t="str">
            <v>Contract Manufacturing</v>
          </cell>
          <cell r="B69">
            <v>58</v>
          </cell>
          <cell r="C69">
            <v>63</v>
          </cell>
          <cell r="D69">
            <v>86</v>
          </cell>
          <cell r="E69">
            <v>93.100000000000009</v>
          </cell>
          <cell r="F69">
            <v>113.6</v>
          </cell>
          <cell r="G69">
            <v>124.60000000000001</v>
          </cell>
          <cell r="H69">
            <v>0</v>
          </cell>
          <cell r="I69">
            <v>150</v>
          </cell>
          <cell r="J69">
            <v>168.00000000000003</v>
          </cell>
          <cell r="K69">
            <v>184.80000000000004</v>
          </cell>
          <cell r="L69">
            <v>199.58400000000006</v>
          </cell>
          <cell r="M69">
            <v>215.55072000000007</v>
          </cell>
          <cell r="O69">
            <v>0.35</v>
          </cell>
          <cell r="P69">
            <v>0.09</v>
          </cell>
          <cell r="Q69">
            <v>0.22019334049409212</v>
          </cell>
          <cell r="R69">
            <v>9.6830985915492995E-2</v>
          </cell>
          <cell r="S69">
            <v>-1</v>
          </cell>
          <cell r="T69" t="e">
            <v>#DIV/0!</v>
          </cell>
          <cell r="U69">
            <v>0.12000000000000011</v>
          </cell>
          <cell r="V69">
            <v>0.10000000000000009</v>
          </cell>
          <cell r="W69">
            <v>8.0000000000000071E-2</v>
          </cell>
          <cell r="X69">
            <v>8.0000000000000071E-2</v>
          </cell>
          <cell r="Y69" t="e">
            <v>#DIV/0!</v>
          </cell>
        </row>
        <row r="70">
          <cell r="A70" t="str">
            <v>Total Net Sales</v>
          </cell>
          <cell r="B70">
            <v>2306.4650000000001</v>
          </cell>
          <cell r="C70">
            <v>78</v>
          </cell>
          <cell r="D70">
            <v>113</v>
          </cell>
          <cell r="E70">
            <v>154</v>
          </cell>
          <cell r="F70">
            <v>244</v>
          </cell>
          <cell r="G70">
            <v>308.60000000000002</v>
          </cell>
          <cell r="H70">
            <v>244</v>
          </cell>
          <cell r="I70">
            <v>531</v>
          </cell>
          <cell r="J70">
            <v>599</v>
          </cell>
          <cell r="K70">
            <v>714</v>
          </cell>
          <cell r="L70">
            <v>829</v>
          </cell>
          <cell r="M70">
            <v>934</v>
          </cell>
          <cell r="O70">
            <v>0.45</v>
          </cell>
          <cell r="P70">
            <v>0.36</v>
          </cell>
          <cell r="Q70">
            <v>0.59</v>
          </cell>
          <cell r="R70">
            <v>0.26</v>
          </cell>
          <cell r="S70">
            <v>0.26</v>
          </cell>
          <cell r="T70">
            <v>0.36</v>
          </cell>
          <cell r="U70">
            <v>0.13</v>
          </cell>
          <cell r="V70">
            <v>0.19</v>
          </cell>
          <cell r="W70">
            <v>0.16</v>
          </cell>
          <cell r="X70">
            <v>0.13</v>
          </cell>
          <cell r="Y70">
            <v>19.100000000000001</v>
          </cell>
        </row>
        <row r="71">
          <cell r="A71" t="str">
            <v>Royalties &amp; Fees</v>
          </cell>
          <cell r="B71" t="e">
            <v>#REF!</v>
          </cell>
          <cell r="C71">
            <v>146</v>
          </cell>
          <cell r="D71">
            <v>181</v>
          </cell>
          <cell r="E71">
            <v>188.35400000000004</v>
          </cell>
          <cell r="F71">
            <v>233.1</v>
          </cell>
          <cell r="G71">
            <v>245</v>
          </cell>
          <cell r="H71">
            <v>258</v>
          </cell>
          <cell r="I71">
            <v>288</v>
          </cell>
          <cell r="J71">
            <v>361</v>
          </cell>
          <cell r="K71">
            <v>394</v>
          </cell>
          <cell r="L71">
            <v>432</v>
          </cell>
          <cell r="M71">
            <v>474</v>
          </cell>
          <cell r="O71">
            <v>0.23972602739726034</v>
          </cell>
          <cell r="P71">
            <v>4.0629834254143793E-2</v>
          </cell>
          <cell r="Q71">
            <v>0.23756331163659894</v>
          </cell>
          <cell r="R71">
            <v>5.1051051051051122E-2</v>
          </cell>
          <cell r="S71">
            <v>0.06</v>
          </cell>
          <cell r="T71">
            <v>0.11</v>
          </cell>
          <cell r="U71">
            <v>0.25347222222222232</v>
          </cell>
          <cell r="V71">
            <v>9.1412742382271484E-2</v>
          </cell>
          <cell r="W71">
            <v>9.6446700507614169E-2</v>
          </cell>
          <cell r="X71">
            <v>9.7222222222222321E-2</v>
          </cell>
          <cell r="Y71">
            <v>12.935824583523491</v>
          </cell>
        </row>
        <row r="72">
          <cell r="A72" t="str">
            <v>Research Revenues</v>
          </cell>
          <cell r="B72">
            <v>68.7</v>
          </cell>
          <cell r="C72">
            <v>104</v>
          </cell>
          <cell r="D72">
            <v>131</v>
          </cell>
          <cell r="E72">
            <v>135</v>
          </cell>
          <cell r="F72">
            <v>124.4</v>
          </cell>
          <cell r="G72">
            <v>120.8</v>
          </cell>
          <cell r="H72">
            <v>0</v>
          </cell>
          <cell r="I72">
            <v>37.022000000000006</v>
          </cell>
          <cell r="J72">
            <v>39.613540000000008</v>
          </cell>
          <cell r="K72">
            <v>42.386487800000012</v>
          </cell>
          <cell r="L72">
            <v>45.353541946000014</v>
          </cell>
          <cell r="M72">
            <v>48.528289882220015</v>
          </cell>
          <cell r="O72">
            <v>0.25961538461538458</v>
          </cell>
          <cell r="P72">
            <v>3.0534351145038219E-2</v>
          </cell>
          <cell r="Q72">
            <v>-7.8518518518518432E-2</v>
          </cell>
          <cell r="R72">
            <v>-2.8938906752411619E-2</v>
          </cell>
          <cell r="S72">
            <v>-1</v>
          </cell>
          <cell r="T72" t="e">
            <v>#DIV/0!</v>
          </cell>
          <cell r="U72">
            <v>7.0000000000000062E-2</v>
          </cell>
          <cell r="V72">
            <v>7.0000000000000062E-2</v>
          </cell>
          <cell r="W72">
            <v>7.0000000000000062E-2</v>
          </cell>
          <cell r="X72">
            <v>7.0000000000000062E-2</v>
          </cell>
          <cell r="Y72" t="e">
            <v>#DIV/0!</v>
          </cell>
        </row>
        <row r="73">
          <cell r="A73" t="str">
            <v>Total Revenues</v>
          </cell>
          <cell r="B73" t="e">
            <v>#REF!</v>
          </cell>
          <cell r="C73">
            <v>328</v>
          </cell>
          <cell r="D73">
            <v>425</v>
          </cell>
          <cell r="E73">
            <v>477.35400000000004</v>
          </cell>
          <cell r="F73">
            <v>602</v>
          </cell>
          <cell r="G73">
            <v>701</v>
          </cell>
          <cell r="H73">
            <v>786</v>
          </cell>
          <cell r="I73">
            <v>875</v>
          </cell>
          <cell r="J73">
            <v>1021</v>
          </cell>
          <cell r="K73">
            <v>1172</v>
          </cell>
          <cell r="L73">
            <v>1329</v>
          </cell>
          <cell r="M73">
            <v>1482</v>
          </cell>
          <cell r="O73">
            <v>0.2957317073170731</v>
          </cell>
          <cell r="P73">
            <v>0.12318588235294126</v>
          </cell>
          <cell r="Q73">
            <v>0.26111858285465273</v>
          </cell>
          <cell r="R73">
            <v>0.16445182724252483</v>
          </cell>
          <cell r="S73">
            <v>0.12125534950071337</v>
          </cell>
          <cell r="T73">
            <v>0.11323155216284997</v>
          </cell>
          <cell r="U73">
            <v>0.16685714285714282</v>
          </cell>
          <cell r="V73">
            <v>0.14789422135161612</v>
          </cell>
          <cell r="W73">
            <v>0.13395904436860073</v>
          </cell>
          <cell r="X73">
            <v>0.1151241534988714</v>
          </cell>
          <cell r="Y73">
            <v>13.52333252179012</v>
          </cell>
        </row>
        <row r="75">
          <cell r="A75" t="str">
            <v>E = Morgan Stanley Dean Witter Research Estimates        NM = Not Meaningful</v>
          </cell>
        </row>
      </sheetData>
      <sheetData sheetId="6" refreshError="1"/>
      <sheetData sheetId="7" refreshError="1">
        <row r="1">
          <cell r="A1" t="str">
            <v>Exhibit 5</v>
          </cell>
        </row>
        <row r="2">
          <cell r="A2" t="str">
            <v>Alza - Annual Royalties &amp; Fees Model 1995-2005E</v>
          </cell>
        </row>
        <row r="3">
          <cell r="A3" t="str">
            <v>($ Millions)</v>
          </cell>
        </row>
        <row r="4">
          <cell r="B4">
            <v>1995</v>
          </cell>
          <cell r="C4">
            <v>1996</v>
          </cell>
          <cell r="D4" t="str">
            <v>1997</v>
          </cell>
          <cell r="E4" t="str">
            <v>1998</v>
          </cell>
          <cell r="F4" t="str">
            <v>1999</v>
          </cell>
          <cell r="G4" t="str">
            <v>2000E</v>
          </cell>
          <cell r="H4" t="str">
            <v xml:space="preserve"> 2001E</v>
          </cell>
          <cell r="I4" t="str">
            <v xml:space="preserve"> 2002E</v>
          </cell>
          <cell r="J4" t="str">
            <v xml:space="preserve"> 2003E</v>
          </cell>
          <cell r="K4" t="str">
            <v xml:space="preserve"> 2004E</v>
          </cell>
          <cell r="L4" t="str">
            <v xml:space="preserve"> 2005E</v>
          </cell>
        </row>
        <row r="5">
          <cell r="A5" t="str">
            <v>Procardia XL (nifedipine) - Pfizer</v>
          </cell>
        </row>
        <row r="6">
          <cell r="A6" t="str">
            <v xml:space="preserve">  Client's Alza Product Sales</v>
          </cell>
          <cell r="B6">
            <v>1134</v>
          </cell>
          <cell r="C6">
            <v>1004.9</v>
          </cell>
          <cell r="D6">
            <v>822</v>
          </cell>
          <cell r="E6">
            <v>713</v>
          </cell>
          <cell r="F6">
            <v>550</v>
          </cell>
          <cell r="G6">
            <v>272</v>
          </cell>
          <cell r="H6">
            <v>163.19999999999999</v>
          </cell>
          <cell r="I6">
            <v>114.23999999999998</v>
          </cell>
          <cell r="J6">
            <v>91.391999999999996</v>
          </cell>
          <cell r="K6">
            <v>77.683199999999999</v>
          </cell>
          <cell r="L6">
            <v>66.030720000000002</v>
          </cell>
        </row>
        <row r="7">
          <cell r="A7" t="str">
            <v xml:space="preserve">  Royalty Rate</v>
          </cell>
          <cell r="B7">
            <v>5.8000000000000003E-2</v>
          </cell>
          <cell r="C7">
            <v>6.3899999999999998E-2</v>
          </cell>
          <cell r="D7">
            <v>7.0000000000000007E-2</v>
          </cell>
          <cell r="E7">
            <v>7.0000000000000007E-2</v>
          </cell>
          <cell r="F7">
            <v>7.0000000000000007E-2</v>
          </cell>
          <cell r="G7">
            <v>7.0000000000000007E-2</v>
          </cell>
          <cell r="H7">
            <v>7.0000000000000007E-2</v>
          </cell>
          <cell r="I7">
            <v>7.0000000000000007E-2</v>
          </cell>
          <cell r="J7">
            <v>7.0000000000000007E-2</v>
          </cell>
          <cell r="K7">
            <v>7.0000000000000007E-2</v>
          </cell>
          <cell r="L7">
            <v>7.0000000000000007E-2</v>
          </cell>
        </row>
        <row r="8">
          <cell r="A8" t="str">
            <v xml:space="preserve">    Total Royalties</v>
          </cell>
          <cell r="B8">
            <v>65.772000000000006</v>
          </cell>
          <cell r="C8">
            <v>64.21311</v>
          </cell>
          <cell r="D8">
            <v>57.540000000000006</v>
          </cell>
          <cell r="E8">
            <v>49.910000000000004</v>
          </cell>
          <cell r="F8">
            <v>38.5</v>
          </cell>
          <cell r="G8">
            <v>19.040000000000003</v>
          </cell>
          <cell r="H8">
            <v>11.423999999999999</v>
          </cell>
          <cell r="I8">
            <v>7.9967999999999995</v>
          </cell>
          <cell r="J8">
            <v>6.3974400000000005</v>
          </cell>
          <cell r="K8">
            <v>5.4378240000000009</v>
          </cell>
          <cell r="L8">
            <v>4.6221504000000007</v>
          </cell>
        </row>
        <row r="10">
          <cell r="A10" t="str">
            <v>Glucotrol XL (glipizide) - Pfizer</v>
          </cell>
        </row>
        <row r="11">
          <cell r="A11" t="str">
            <v xml:space="preserve">  Client's Alza Product Sales</v>
          </cell>
          <cell r="B11">
            <v>81.800000000000011</v>
          </cell>
          <cell r="C11">
            <v>132.80000000000001</v>
          </cell>
          <cell r="D11">
            <v>175</v>
          </cell>
          <cell r="E11">
            <v>225</v>
          </cell>
          <cell r="F11">
            <v>256</v>
          </cell>
          <cell r="G11">
            <v>275.39999999999998</v>
          </cell>
          <cell r="H11">
            <v>291.92399999999998</v>
          </cell>
          <cell r="I11">
            <v>300.68171999999998</v>
          </cell>
          <cell r="J11">
            <v>309.70217159999999</v>
          </cell>
          <cell r="K11">
            <v>309.70217159999999</v>
          </cell>
          <cell r="L11">
            <v>309.70217159999999</v>
          </cell>
        </row>
        <row r="12">
          <cell r="A12" t="str">
            <v xml:space="preserve">  Royalty Rate</v>
          </cell>
          <cell r="B12">
            <v>7.0000000000000007E-2</v>
          </cell>
          <cell r="C12">
            <v>7.0000000000000007E-2</v>
          </cell>
          <cell r="D12">
            <v>7.0000000000000007E-2</v>
          </cell>
          <cell r="E12">
            <v>7.0000000000000007E-2</v>
          </cell>
          <cell r="F12">
            <v>7.0000000000000007E-2</v>
          </cell>
          <cell r="G12">
            <v>7.0000000000000021E-2</v>
          </cell>
          <cell r="H12">
            <v>7.0000000000000007E-2</v>
          </cell>
          <cell r="I12">
            <v>7.0000000000000007E-2</v>
          </cell>
          <cell r="J12">
            <v>7.0000000000000007E-2</v>
          </cell>
          <cell r="K12">
            <v>7.0000000000000007E-2</v>
          </cell>
          <cell r="L12">
            <v>7.0000000000000007E-2</v>
          </cell>
        </row>
        <row r="13">
          <cell r="A13" t="str">
            <v xml:space="preserve">    Total Royalties</v>
          </cell>
          <cell r="B13">
            <v>5.7260000000000018</v>
          </cell>
          <cell r="C13">
            <v>9.2960000000000012</v>
          </cell>
          <cell r="D13">
            <v>12.250000000000002</v>
          </cell>
          <cell r="E13">
            <v>15.750000000000002</v>
          </cell>
          <cell r="F13">
            <v>17.920000000000002</v>
          </cell>
          <cell r="G13">
            <v>19.278000000000002</v>
          </cell>
          <cell r="H13">
            <v>20.43468</v>
          </cell>
          <cell r="I13">
            <v>21.047720399999999</v>
          </cell>
          <cell r="J13">
            <v>21.679152011999999</v>
          </cell>
          <cell r="K13">
            <v>21.679152011999999</v>
          </cell>
          <cell r="L13">
            <v>21.679152011999999</v>
          </cell>
        </row>
        <row r="15">
          <cell r="A15" t="str">
            <v>Adalat CC (nifedipine) - Bayer</v>
          </cell>
        </row>
        <row r="16">
          <cell r="A16" t="str">
            <v xml:space="preserve">  Client's Alza Product Sales</v>
          </cell>
          <cell r="B16">
            <v>300</v>
          </cell>
          <cell r="C16">
            <v>300</v>
          </cell>
          <cell r="D16">
            <v>300</v>
          </cell>
          <cell r="E16">
            <v>300</v>
          </cell>
          <cell r="F16">
            <v>300</v>
          </cell>
          <cell r="G16">
            <v>120</v>
          </cell>
          <cell r="H16">
            <v>90</v>
          </cell>
          <cell r="I16">
            <v>76.5</v>
          </cell>
          <cell r="J16">
            <v>65.024999999999991</v>
          </cell>
          <cell r="K16">
            <v>55.271249999999988</v>
          </cell>
          <cell r="L16">
            <v>46.980562499999991</v>
          </cell>
        </row>
        <row r="17">
          <cell r="A17" t="str">
            <v xml:space="preserve">  Royalty Rate</v>
          </cell>
          <cell r="B17">
            <v>7.0000000000000007E-2</v>
          </cell>
          <cell r="C17">
            <v>7.0000000000000007E-2</v>
          </cell>
          <cell r="D17">
            <v>7.0000000000000007E-2</v>
          </cell>
          <cell r="E17">
            <v>7.0000000000000007E-2</v>
          </cell>
          <cell r="F17">
            <v>7.0000000000000007E-2</v>
          </cell>
          <cell r="G17">
            <v>7.0000000000000007E-2</v>
          </cell>
          <cell r="H17">
            <v>7.0000000000000007E-2</v>
          </cell>
          <cell r="I17">
            <v>7.0000000000000007E-2</v>
          </cell>
          <cell r="J17">
            <v>7.0000000000000007E-2</v>
          </cell>
          <cell r="K17">
            <v>7.0000000000000007E-2</v>
          </cell>
          <cell r="L17">
            <v>7.0000000000000007E-2</v>
          </cell>
        </row>
        <row r="18">
          <cell r="A18" t="str">
            <v xml:space="preserve">    Total Royalties</v>
          </cell>
          <cell r="B18">
            <v>21.000000000000004</v>
          </cell>
          <cell r="C18">
            <v>21.000000000000004</v>
          </cell>
          <cell r="D18">
            <v>21.000000000000004</v>
          </cell>
          <cell r="E18">
            <v>21.000000000000004</v>
          </cell>
          <cell r="F18">
            <v>21.000000000000004</v>
          </cell>
          <cell r="G18">
            <v>8.4</v>
          </cell>
          <cell r="H18">
            <v>6.3000000000000007</v>
          </cell>
          <cell r="I18">
            <v>5.3550000000000004</v>
          </cell>
          <cell r="J18">
            <v>4.5517500000000002</v>
          </cell>
          <cell r="K18">
            <v>3.8689874999999994</v>
          </cell>
          <cell r="L18">
            <v>3.2886393749999998</v>
          </cell>
        </row>
        <row r="20">
          <cell r="A20" t="str">
            <v>Duragesic - JNJ</v>
          </cell>
        </row>
        <row r="21">
          <cell r="A21" t="str">
            <v xml:space="preserve">  Client's Alza Product Sales</v>
          </cell>
          <cell r="B21">
            <v>125</v>
          </cell>
          <cell r="C21">
            <v>170</v>
          </cell>
          <cell r="D21">
            <v>250</v>
          </cell>
          <cell r="E21">
            <v>350</v>
          </cell>
          <cell r="F21">
            <v>450</v>
          </cell>
          <cell r="G21">
            <v>585</v>
          </cell>
          <cell r="H21">
            <v>731.25</v>
          </cell>
          <cell r="I21">
            <v>840.93749999999989</v>
          </cell>
          <cell r="J21">
            <v>941.84999999999991</v>
          </cell>
          <cell r="K21">
            <v>1036.0350000000001</v>
          </cell>
          <cell r="L21">
            <v>828.82800000000009</v>
          </cell>
        </row>
        <row r="22">
          <cell r="A22" t="str">
            <v xml:space="preserve">  Royalty Rate</v>
          </cell>
          <cell r="B22">
            <v>7.0000000000000007E-2</v>
          </cell>
          <cell r="C22">
            <v>7.0000000000000007E-2</v>
          </cell>
          <cell r="D22">
            <v>7.0000000000000007E-2</v>
          </cell>
          <cell r="E22">
            <v>9.8000000000000004E-2</v>
          </cell>
          <cell r="F22">
            <v>0.11</v>
          </cell>
          <cell r="G22">
            <v>0.11</v>
          </cell>
          <cell r="H22">
            <v>0.11</v>
          </cell>
          <cell r="I22">
            <v>0.11</v>
          </cell>
          <cell r="J22">
            <v>0.11</v>
          </cell>
          <cell r="K22">
            <v>0.11</v>
          </cell>
          <cell r="L22">
            <v>0.11</v>
          </cell>
        </row>
        <row r="23">
          <cell r="A23" t="str">
            <v xml:space="preserve">    Total Royalties</v>
          </cell>
          <cell r="B23">
            <v>8.75</v>
          </cell>
          <cell r="C23">
            <v>11.9</v>
          </cell>
          <cell r="D23">
            <v>17.5</v>
          </cell>
          <cell r="E23">
            <v>34.300000000000004</v>
          </cell>
          <cell r="F23">
            <v>49.5</v>
          </cell>
          <cell r="G23">
            <v>64.349999999999994</v>
          </cell>
          <cell r="H23">
            <v>80.4375</v>
          </cell>
          <cell r="I23">
            <v>92.503124999999983</v>
          </cell>
          <cell r="J23">
            <v>103.6035</v>
          </cell>
          <cell r="K23">
            <v>113.96385000000001</v>
          </cell>
          <cell r="L23">
            <v>91.171080000000003</v>
          </cell>
        </row>
        <row r="25">
          <cell r="A25" t="str">
            <v>Nicoderm CQ - SmithKline Beecham</v>
          </cell>
        </row>
        <row r="26">
          <cell r="A26" t="str">
            <v xml:space="preserve">  Client's Alza Product Sales</v>
          </cell>
          <cell r="B26">
            <v>0</v>
          </cell>
          <cell r="C26">
            <v>100</v>
          </cell>
          <cell r="D26">
            <v>200</v>
          </cell>
          <cell r="E26">
            <v>225</v>
          </cell>
          <cell r="F26">
            <v>236.25</v>
          </cell>
          <cell r="G26">
            <v>248.0625</v>
          </cell>
          <cell r="H26">
            <v>260.46562499999999</v>
          </cell>
          <cell r="I26">
            <v>273.48890625000001</v>
          </cell>
          <cell r="J26">
            <v>287.16335156250005</v>
          </cell>
          <cell r="K26">
            <v>301.52151914062506</v>
          </cell>
          <cell r="L26">
            <v>316.59759509765632</v>
          </cell>
        </row>
        <row r="27">
          <cell r="A27" t="str">
            <v xml:space="preserve">  Royalty Rate</v>
          </cell>
          <cell r="B27">
            <v>0.09</v>
          </cell>
          <cell r="C27">
            <v>0.09</v>
          </cell>
          <cell r="D27">
            <v>0.09</v>
          </cell>
          <cell r="E27">
            <v>0.06</v>
          </cell>
          <cell r="F27">
            <v>0.06</v>
          </cell>
          <cell r="G27">
            <v>0.06</v>
          </cell>
          <cell r="H27">
            <v>0.06</v>
          </cell>
          <cell r="I27">
            <v>0.06</v>
          </cell>
          <cell r="J27">
            <v>0.06</v>
          </cell>
          <cell r="K27">
            <v>0.06</v>
          </cell>
          <cell r="L27">
            <v>0.06</v>
          </cell>
        </row>
        <row r="28">
          <cell r="A28" t="str">
            <v xml:space="preserve">    Total Royalties</v>
          </cell>
          <cell r="B28">
            <v>0</v>
          </cell>
          <cell r="C28">
            <v>9</v>
          </cell>
          <cell r="D28">
            <v>18</v>
          </cell>
          <cell r="E28">
            <v>13.5</v>
          </cell>
          <cell r="F28">
            <v>14.174999999999999</v>
          </cell>
          <cell r="G28">
            <v>14.883749999999999</v>
          </cell>
          <cell r="H28">
            <v>15.627937499999998</v>
          </cell>
          <cell r="I28">
            <v>16.409334375</v>
          </cell>
          <cell r="J28">
            <v>17.229801093750002</v>
          </cell>
          <cell r="K28">
            <v>18.091291148437502</v>
          </cell>
          <cell r="L28">
            <v>18.99585570585938</v>
          </cell>
        </row>
        <row r="30">
          <cell r="A30" t="str">
            <v>Covera-HS (verapamil) - Searle</v>
          </cell>
        </row>
        <row r="31">
          <cell r="A31" t="str">
            <v xml:space="preserve">  Client's Alza Product Sales</v>
          </cell>
          <cell r="B31">
            <v>0</v>
          </cell>
          <cell r="C31">
            <v>21</v>
          </cell>
          <cell r="D31">
            <v>55</v>
          </cell>
          <cell r="E31">
            <v>81</v>
          </cell>
          <cell r="F31">
            <v>93.149999999999991</v>
          </cell>
          <cell r="G31">
            <v>102.465</v>
          </cell>
          <cell r="H31">
            <v>110.66220000000001</v>
          </cell>
          <cell r="I31">
            <v>116.19531000000002</v>
          </cell>
          <cell r="J31">
            <v>122.00507550000003</v>
          </cell>
          <cell r="K31">
            <v>128.10532927500003</v>
          </cell>
          <cell r="L31">
            <v>134.51059573875003</v>
          </cell>
        </row>
        <row r="32">
          <cell r="A32" t="str">
            <v xml:space="preserve">  Royalty Rate</v>
          </cell>
          <cell r="B32">
            <v>7.0000000000000007E-2</v>
          </cell>
          <cell r="C32">
            <v>7.0000000000000007E-2</v>
          </cell>
          <cell r="D32">
            <v>7.0000000000000007E-2</v>
          </cell>
          <cell r="E32">
            <v>7.0000000000000007E-2</v>
          </cell>
          <cell r="F32">
            <v>7.0000000000000007E-2</v>
          </cell>
          <cell r="G32">
            <v>7.0000000000000007E-2</v>
          </cell>
          <cell r="H32">
            <v>7.0000000000000007E-2</v>
          </cell>
          <cell r="I32">
            <v>7.0000000000000007E-2</v>
          </cell>
          <cell r="J32">
            <v>7.0000000000000007E-2</v>
          </cell>
          <cell r="K32">
            <v>7.0000000000000007E-2</v>
          </cell>
          <cell r="L32">
            <v>7.0000000000000007E-2</v>
          </cell>
        </row>
        <row r="33">
          <cell r="A33" t="str">
            <v xml:space="preserve">    Total Royalties</v>
          </cell>
          <cell r="B33">
            <v>0</v>
          </cell>
          <cell r="C33">
            <v>1.4700000000000002</v>
          </cell>
          <cell r="D33">
            <v>3.8500000000000005</v>
          </cell>
          <cell r="E33">
            <v>5.6700000000000008</v>
          </cell>
          <cell r="F33">
            <v>6.5205000000000002</v>
          </cell>
          <cell r="G33">
            <v>7.1725500000000011</v>
          </cell>
          <cell r="H33">
            <v>7.746354000000002</v>
          </cell>
          <cell r="I33">
            <v>8.1336717000000025</v>
          </cell>
          <cell r="J33">
            <v>8.5403552850000022</v>
          </cell>
          <cell r="K33">
            <v>8.9673730492500034</v>
          </cell>
          <cell r="L33">
            <v>9.415741701712502</v>
          </cell>
        </row>
        <row r="35">
          <cell r="A35" t="str">
            <v>DynaCirc CR (isradipine) - Novartis</v>
          </cell>
        </row>
        <row r="36">
          <cell r="A36" t="str">
            <v xml:space="preserve">  Client's Product Sales</v>
          </cell>
          <cell r="B36">
            <v>231</v>
          </cell>
          <cell r="C36">
            <v>260</v>
          </cell>
          <cell r="D36">
            <v>280</v>
          </cell>
          <cell r="E36">
            <v>285</v>
          </cell>
          <cell r="F36">
            <v>290.7</v>
          </cell>
          <cell r="G36">
            <v>296.51400000000001</v>
          </cell>
          <cell r="H36">
            <v>302.44427999999999</v>
          </cell>
          <cell r="I36">
            <v>308.4931656</v>
          </cell>
          <cell r="J36">
            <v>314.66302891200002</v>
          </cell>
          <cell r="K36">
            <v>320.95628949024001</v>
          </cell>
          <cell r="L36">
            <v>327.37541528004482</v>
          </cell>
        </row>
        <row r="37">
          <cell r="A37" t="str">
            <v xml:space="preserve">  Penetration Rate</v>
          </cell>
          <cell r="B37">
            <v>0</v>
          </cell>
          <cell r="C37">
            <v>0</v>
          </cell>
          <cell r="D37">
            <v>0.03</v>
          </cell>
          <cell r="E37">
            <v>0.05</v>
          </cell>
          <cell r="F37">
            <v>7.0000000000000007E-2</v>
          </cell>
          <cell r="G37">
            <v>0.1</v>
          </cell>
          <cell r="H37">
            <v>0.12000000000000001</v>
          </cell>
          <cell r="I37">
            <v>0.14000000000000001</v>
          </cell>
          <cell r="J37">
            <v>0.16</v>
          </cell>
          <cell r="K37">
            <v>0.18</v>
          </cell>
          <cell r="L37">
            <v>0.19999999999999998</v>
          </cell>
        </row>
        <row r="38">
          <cell r="A38" t="str">
            <v xml:space="preserve">  Client's Alza Product Sales</v>
          </cell>
          <cell r="B38">
            <v>0</v>
          </cell>
          <cell r="C38">
            <v>0</v>
          </cell>
          <cell r="D38">
            <v>8.4</v>
          </cell>
          <cell r="E38">
            <v>14.25</v>
          </cell>
          <cell r="F38">
            <v>20.349</v>
          </cell>
          <cell r="G38">
            <v>29.651400000000002</v>
          </cell>
          <cell r="H38">
            <v>36.293313600000005</v>
          </cell>
          <cell r="I38">
            <v>43.189043184000006</v>
          </cell>
          <cell r="J38">
            <v>50.346084625920007</v>
          </cell>
          <cell r="K38">
            <v>57.772132108243198</v>
          </cell>
          <cell r="L38">
            <v>65.475083056008955</v>
          </cell>
        </row>
        <row r="39">
          <cell r="A39" t="str">
            <v xml:space="preserve">  Royalty Rate</v>
          </cell>
          <cell r="B39">
            <v>0.04</v>
          </cell>
          <cell r="C39">
            <v>0.04</v>
          </cell>
          <cell r="D39">
            <v>0.04</v>
          </cell>
          <cell r="E39">
            <v>0.04</v>
          </cell>
          <cell r="F39">
            <v>0.04</v>
          </cell>
          <cell r="G39">
            <v>0.04</v>
          </cell>
          <cell r="H39">
            <v>0.04</v>
          </cell>
          <cell r="I39">
            <v>0.04</v>
          </cell>
          <cell r="J39">
            <v>0.04</v>
          </cell>
          <cell r="K39">
            <v>0.04</v>
          </cell>
          <cell r="L39">
            <v>0.04</v>
          </cell>
        </row>
        <row r="40">
          <cell r="A40" t="str">
            <v xml:space="preserve">    Total Royalties</v>
          </cell>
          <cell r="B40">
            <v>0</v>
          </cell>
          <cell r="C40">
            <v>0</v>
          </cell>
          <cell r="D40">
            <v>0.33600000000000002</v>
          </cell>
          <cell r="E40">
            <v>0.57000000000000006</v>
          </cell>
          <cell r="F40">
            <v>0.81396000000000002</v>
          </cell>
          <cell r="G40">
            <v>1.1860560000000002</v>
          </cell>
          <cell r="H40">
            <v>1.4517325440000002</v>
          </cell>
          <cell r="I40">
            <v>1.7275617273600004</v>
          </cell>
          <cell r="J40">
            <v>2.0138433850368003</v>
          </cell>
          <cell r="K40">
            <v>2.3108852843297281</v>
          </cell>
          <cell r="L40">
            <v>2.6190033222403581</v>
          </cell>
        </row>
        <row r="42">
          <cell r="A42" t="str">
            <v>Transderm Nitro (nitroglycerin) - Novartis</v>
          </cell>
        </row>
        <row r="43">
          <cell r="A43" t="str">
            <v xml:space="preserve">  Client's Alza Product Sales</v>
          </cell>
          <cell r="B43">
            <v>0</v>
          </cell>
          <cell r="C43">
            <v>300</v>
          </cell>
          <cell r="D43">
            <v>275</v>
          </cell>
          <cell r="E43">
            <v>250</v>
          </cell>
          <cell r="F43">
            <v>212.5</v>
          </cell>
          <cell r="G43">
            <v>180.625</v>
          </cell>
          <cell r="H43">
            <v>153.53125</v>
          </cell>
          <cell r="I43">
            <v>130.50156250000001</v>
          </cell>
          <cell r="J43">
            <v>110.926328125</v>
          </cell>
          <cell r="K43">
            <v>94.287378906249998</v>
          </cell>
          <cell r="L43">
            <v>80.144272070312496</v>
          </cell>
        </row>
        <row r="44">
          <cell r="A44" t="str">
            <v xml:space="preserve">  Royalty Rate</v>
          </cell>
          <cell r="B44">
            <v>0.04</v>
          </cell>
          <cell r="C44">
            <v>0.04</v>
          </cell>
          <cell r="D44">
            <v>0.04</v>
          </cell>
          <cell r="E44">
            <v>0.04</v>
          </cell>
          <cell r="F44">
            <v>0.04</v>
          </cell>
          <cell r="G44">
            <v>0.04</v>
          </cell>
          <cell r="H44">
            <v>0.04</v>
          </cell>
          <cell r="I44">
            <v>0.04</v>
          </cell>
          <cell r="J44">
            <v>0.04</v>
          </cell>
          <cell r="K44">
            <v>0.04</v>
          </cell>
          <cell r="L44">
            <v>0.04</v>
          </cell>
        </row>
        <row r="45">
          <cell r="A45" t="str">
            <v xml:space="preserve">    Total Royalties</v>
          </cell>
          <cell r="B45">
            <v>0</v>
          </cell>
          <cell r="C45">
            <v>12</v>
          </cell>
          <cell r="D45">
            <v>11</v>
          </cell>
          <cell r="E45">
            <v>10</v>
          </cell>
          <cell r="F45">
            <v>8.5</v>
          </cell>
          <cell r="G45">
            <v>7.2250000000000005</v>
          </cell>
          <cell r="H45">
            <v>6.1412500000000003</v>
          </cell>
          <cell r="I45">
            <v>5.2200625</v>
          </cell>
          <cell r="J45">
            <v>4.4370531250000003</v>
          </cell>
          <cell r="K45">
            <v>3.7714951562499999</v>
          </cell>
          <cell r="L45">
            <v>3.2057708828124998</v>
          </cell>
        </row>
        <row r="47">
          <cell r="A47" t="str">
            <v>Transderm Scop (scopolamine) - Novartis</v>
          </cell>
        </row>
        <row r="48">
          <cell r="A48" t="str">
            <v xml:space="preserve">  Client's Alza Product Sales</v>
          </cell>
          <cell r="B48">
            <v>0</v>
          </cell>
          <cell r="C48">
            <v>0</v>
          </cell>
          <cell r="D48">
            <v>20</v>
          </cell>
          <cell r="E48">
            <v>20</v>
          </cell>
          <cell r="F48">
            <v>20</v>
          </cell>
          <cell r="G48">
            <v>20</v>
          </cell>
          <cell r="H48">
            <v>20</v>
          </cell>
          <cell r="I48">
            <v>20</v>
          </cell>
          <cell r="J48">
            <v>20</v>
          </cell>
          <cell r="K48">
            <v>20</v>
          </cell>
          <cell r="L48">
            <v>20</v>
          </cell>
        </row>
        <row r="49">
          <cell r="A49" t="str">
            <v xml:space="preserve">  Royalty Rate</v>
          </cell>
          <cell r="B49">
            <v>0.05</v>
          </cell>
          <cell r="C49">
            <v>0.05</v>
          </cell>
          <cell r="D49">
            <v>0.05</v>
          </cell>
          <cell r="E49">
            <v>0.05</v>
          </cell>
          <cell r="F49">
            <v>0.05</v>
          </cell>
          <cell r="G49">
            <v>0.05</v>
          </cell>
          <cell r="H49">
            <v>0.05</v>
          </cell>
          <cell r="I49">
            <v>0.05</v>
          </cell>
          <cell r="J49">
            <v>0.05</v>
          </cell>
          <cell r="K49">
            <v>0.05</v>
          </cell>
          <cell r="L49">
            <v>0.05</v>
          </cell>
        </row>
        <row r="50">
          <cell r="A50" t="str">
            <v xml:space="preserve">    Total Royalties</v>
          </cell>
          <cell r="B50">
            <v>0</v>
          </cell>
          <cell r="C50">
            <v>0</v>
          </cell>
          <cell r="D50">
            <v>1</v>
          </cell>
          <cell r="E50">
            <v>1</v>
          </cell>
          <cell r="F50">
            <v>1</v>
          </cell>
          <cell r="G50">
            <v>1</v>
          </cell>
          <cell r="H50">
            <v>1</v>
          </cell>
          <cell r="I50">
            <v>1</v>
          </cell>
          <cell r="J50">
            <v>1</v>
          </cell>
          <cell r="K50">
            <v>1</v>
          </cell>
          <cell r="L50">
            <v>1</v>
          </cell>
        </row>
        <row r="52">
          <cell r="A52" t="str">
            <v>IVOMEC SR Bolus (ivermectin) - Merial</v>
          </cell>
        </row>
        <row r="53">
          <cell r="A53" t="str">
            <v xml:space="preserve">  Client's Product Sales (U.S.)</v>
          </cell>
          <cell r="B53">
            <v>330</v>
          </cell>
          <cell r="C53">
            <v>330</v>
          </cell>
          <cell r="D53">
            <v>330</v>
          </cell>
          <cell r="E53">
            <v>330</v>
          </cell>
          <cell r="F53">
            <v>330</v>
          </cell>
          <cell r="G53">
            <v>330</v>
          </cell>
          <cell r="H53">
            <v>330</v>
          </cell>
          <cell r="I53">
            <v>330</v>
          </cell>
          <cell r="J53">
            <v>330</v>
          </cell>
          <cell r="K53">
            <v>330</v>
          </cell>
          <cell r="L53">
            <v>330</v>
          </cell>
        </row>
        <row r="54">
          <cell r="A54" t="str">
            <v xml:space="preserve">  Penetration Rate</v>
          </cell>
          <cell r="B54">
            <v>0</v>
          </cell>
          <cell r="C54">
            <v>0</v>
          </cell>
          <cell r="D54">
            <v>0.05</v>
          </cell>
          <cell r="E54">
            <v>0.1</v>
          </cell>
          <cell r="F54">
            <v>0.15000000000000002</v>
          </cell>
          <cell r="G54">
            <v>0.2</v>
          </cell>
          <cell r="H54">
            <v>0.25</v>
          </cell>
          <cell r="I54">
            <v>0.3</v>
          </cell>
          <cell r="J54">
            <v>0.35</v>
          </cell>
          <cell r="K54">
            <v>0.39999999999999997</v>
          </cell>
          <cell r="L54">
            <v>0.44999999999999996</v>
          </cell>
        </row>
        <row r="55">
          <cell r="A55" t="str">
            <v xml:space="preserve">  Client's Alza Product Sales</v>
          </cell>
          <cell r="B55">
            <v>0</v>
          </cell>
          <cell r="C55">
            <v>0</v>
          </cell>
          <cell r="D55">
            <v>16.5</v>
          </cell>
          <cell r="E55">
            <v>33</v>
          </cell>
          <cell r="F55">
            <v>49.500000000000007</v>
          </cell>
          <cell r="G55">
            <v>66</v>
          </cell>
          <cell r="H55">
            <v>82.5</v>
          </cell>
          <cell r="I55">
            <v>99</v>
          </cell>
          <cell r="J55">
            <v>115.49999999999999</v>
          </cell>
          <cell r="K55">
            <v>132</v>
          </cell>
          <cell r="L55">
            <v>148.49999999999997</v>
          </cell>
        </row>
        <row r="56">
          <cell r="A56" t="str">
            <v xml:space="preserve">  Royalty Rate</v>
          </cell>
          <cell r="B56">
            <v>0.02</v>
          </cell>
          <cell r="C56">
            <v>0.02</v>
          </cell>
          <cell r="D56">
            <v>0.02</v>
          </cell>
          <cell r="E56">
            <v>0.02</v>
          </cell>
          <cell r="F56">
            <v>0.02</v>
          </cell>
          <cell r="G56">
            <v>0.02</v>
          </cell>
          <cell r="H56">
            <v>0.02</v>
          </cell>
          <cell r="I56">
            <v>0.02</v>
          </cell>
          <cell r="J56">
            <v>0.02</v>
          </cell>
          <cell r="K56">
            <v>0.02</v>
          </cell>
          <cell r="L56">
            <v>0.02</v>
          </cell>
        </row>
        <row r="57">
          <cell r="A57" t="str">
            <v xml:space="preserve">    Total Royalties</v>
          </cell>
          <cell r="B57">
            <v>0</v>
          </cell>
          <cell r="C57">
            <v>0</v>
          </cell>
          <cell r="D57">
            <v>0.33</v>
          </cell>
          <cell r="E57">
            <v>0.66</v>
          </cell>
          <cell r="F57">
            <v>0.99000000000000021</v>
          </cell>
          <cell r="G57">
            <v>1.32</v>
          </cell>
          <cell r="H57">
            <v>1.6500000000000001</v>
          </cell>
          <cell r="I57">
            <v>1.98</v>
          </cell>
          <cell r="J57">
            <v>2.3099999999999996</v>
          </cell>
          <cell r="K57">
            <v>2.64</v>
          </cell>
          <cell r="L57">
            <v>2.9699999999999993</v>
          </cell>
        </row>
        <row r="59">
          <cell r="A59" t="str">
            <v xml:space="preserve">E = Morgan Stanley Dean Witter Research Estimates </v>
          </cell>
        </row>
        <row r="62">
          <cell r="A62" t="str">
            <v>Table 5 (continued)</v>
          </cell>
        </row>
        <row r="63">
          <cell r="A63" t="str">
            <v>Alza - Annual Royalties &amp; Fees Model 1995-2005E</v>
          </cell>
        </row>
        <row r="64">
          <cell r="A64" t="str">
            <v>($ Millions)</v>
          </cell>
        </row>
        <row r="65">
          <cell r="B65">
            <v>1995</v>
          </cell>
          <cell r="C65">
            <v>1996</v>
          </cell>
          <cell r="D65" t="str">
            <v>1997</v>
          </cell>
          <cell r="E65" t="str">
            <v>1998</v>
          </cell>
          <cell r="F65" t="str">
            <v>1999</v>
          </cell>
          <cell r="G65" t="str">
            <v>2000E</v>
          </cell>
          <cell r="H65" t="str">
            <v xml:space="preserve"> 2001E</v>
          </cell>
          <cell r="I65" t="str">
            <v xml:space="preserve"> 2002E</v>
          </cell>
          <cell r="J65" t="str">
            <v xml:space="preserve"> 2003E</v>
          </cell>
          <cell r="K65" t="str">
            <v xml:space="preserve"> 2004E</v>
          </cell>
          <cell r="L65" t="str">
            <v xml:space="preserve"> 2005E</v>
          </cell>
        </row>
        <row r="66">
          <cell r="A66" t="str">
            <v>Catapres-TTS (clonidine) - Boehringer Ingel.</v>
          </cell>
        </row>
        <row r="67">
          <cell r="A67" t="str">
            <v xml:space="preserve">  Client's Alza Product Sales</v>
          </cell>
          <cell r="B67">
            <v>70</v>
          </cell>
          <cell r="C67">
            <v>90</v>
          </cell>
          <cell r="D67">
            <v>105</v>
          </cell>
          <cell r="E67">
            <v>113.4</v>
          </cell>
          <cell r="F67">
            <v>121.33800000000001</v>
          </cell>
          <cell r="G67">
            <v>129.83166000000003</v>
          </cell>
          <cell r="H67">
            <v>137.62155960000004</v>
          </cell>
          <cell r="I67">
            <v>145.87885317600006</v>
          </cell>
          <cell r="J67">
            <v>153.17279583480007</v>
          </cell>
          <cell r="K67">
            <v>160.83143562654007</v>
          </cell>
          <cell r="L67">
            <v>168.87300740786708</v>
          </cell>
        </row>
        <row r="68">
          <cell r="A68" t="str">
            <v xml:space="preserve">  Royalty Rate</v>
          </cell>
          <cell r="B68">
            <v>0.09</v>
          </cell>
          <cell r="C68">
            <v>0.09</v>
          </cell>
          <cell r="D68">
            <v>0.09</v>
          </cell>
          <cell r="E68">
            <v>0.09</v>
          </cell>
          <cell r="F68">
            <v>0.09</v>
          </cell>
          <cell r="G68">
            <v>0.09</v>
          </cell>
          <cell r="H68">
            <v>0.09</v>
          </cell>
          <cell r="I68">
            <v>0.09</v>
          </cell>
          <cell r="J68">
            <v>0.09</v>
          </cell>
          <cell r="K68">
            <v>0.09</v>
          </cell>
          <cell r="L68">
            <v>0.09</v>
          </cell>
        </row>
        <row r="69">
          <cell r="A69" t="str">
            <v xml:space="preserve">    Total Royalties</v>
          </cell>
          <cell r="B69">
            <v>6.3</v>
          </cell>
          <cell r="C69">
            <v>8.1</v>
          </cell>
          <cell r="D69">
            <v>9.4499999999999993</v>
          </cell>
          <cell r="E69">
            <v>10.206</v>
          </cell>
          <cell r="F69">
            <v>10.92042</v>
          </cell>
          <cell r="G69">
            <v>11.684849400000003</v>
          </cell>
          <cell r="H69">
            <v>12.385940364000003</v>
          </cell>
          <cell r="I69">
            <v>13.129096785840005</v>
          </cell>
          <cell r="J69">
            <v>13.785551625132006</v>
          </cell>
          <cell r="K69">
            <v>14.474829206388605</v>
          </cell>
          <cell r="L69">
            <v>15.198570666708036</v>
          </cell>
        </row>
        <row r="71">
          <cell r="A71" t="str">
            <v>Efidac (24 Hr. Sudafed) - WLA</v>
          </cell>
        </row>
        <row r="72">
          <cell r="A72" t="str">
            <v xml:space="preserve">  Client's Product Sales (U.S.)</v>
          </cell>
          <cell r="B72">
            <v>122</v>
          </cell>
          <cell r="C72">
            <v>134</v>
          </cell>
          <cell r="D72">
            <v>140.70000000000002</v>
          </cell>
          <cell r="E72">
            <v>147.73500000000001</v>
          </cell>
          <cell r="F72">
            <v>155.12175000000002</v>
          </cell>
          <cell r="G72">
            <v>162.87783750000003</v>
          </cell>
          <cell r="H72">
            <v>171.02172937500004</v>
          </cell>
          <cell r="I72">
            <v>179.57281584375005</v>
          </cell>
          <cell r="J72">
            <v>188.55145663593757</v>
          </cell>
          <cell r="K72">
            <v>197.97902946773445</v>
          </cell>
          <cell r="L72">
            <v>207.87798094112119</v>
          </cell>
        </row>
        <row r="73">
          <cell r="A73" t="str">
            <v xml:space="preserve">  Penetration Rate</v>
          </cell>
          <cell r="B73">
            <v>0</v>
          </cell>
          <cell r="C73">
            <v>0</v>
          </cell>
          <cell r="D73">
            <v>0</v>
          </cell>
          <cell r="E73">
            <v>0.05</v>
          </cell>
          <cell r="F73">
            <v>0.1</v>
          </cell>
          <cell r="G73">
            <v>0.15000000000000002</v>
          </cell>
          <cell r="H73">
            <v>0.2</v>
          </cell>
          <cell r="I73">
            <v>0.25</v>
          </cell>
          <cell r="J73">
            <v>0.3</v>
          </cell>
          <cell r="K73">
            <v>0.35</v>
          </cell>
          <cell r="L73">
            <v>0.39999999999999997</v>
          </cell>
        </row>
        <row r="74">
          <cell r="A74" t="str">
            <v xml:space="preserve">  Client's Alza Product Sales</v>
          </cell>
          <cell r="B74">
            <v>0</v>
          </cell>
          <cell r="C74">
            <v>0</v>
          </cell>
          <cell r="D74">
            <v>0</v>
          </cell>
          <cell r="E74">
            <v>7.386750000000001</v>
          </cell>
          <cell r="F74">
            <v>15.512175000000003</v>
          </cell>
          <cell r="G74">
            <v>24.431675625000008</v>
          </cell>
          <cell r="H74">
            <v>34.204345875000008</v>
          </cell>
          <cell r="I74">
            <v>44.893203960937512</v>
          </cell>
          <cell r="J74">
            <v>56.565436990781272</v>
          </cell>
          <cell r="K74">
            <v>69.292660313707046</v>
          </cell>
          <cell r="L74">
            <v>83.151192376448478</v>
          </cell>
        </row>
        <row r="75">
          <cell r="A75" t="str">
            <v xml:space="preserve">  Royalty Rate</v>
          </cell>
          <cell r="B75">
            <v>0.05</v>
          </cell>
          <cell r="C75">
            <v>0.05</v>
          </cell>
          <cell r="D75">
            <v>0.05</v>
          </cell>
          <cell r="E75">
            <v>0.05</v>
          </cell>
          <cell r="F75">
            <v>0.05</v>
          </cell>
          <cell r="G75">
            <v>0.05</v>
          </cell>
          <cell r="H75">
            <v>0.05</v>
          </cell>
          <cell r="I75">
            <v>0.05</v>
          </cell>
          <cell r="J75">
            <v>0.05</v>
          </cell>
          <cell r="K75">
            <v>0.05</v>
          </cell>
          <cell r="L75">
            <v>0.05</v>
          </cell>
        </row>
        <row r="76">
          <cell r="A76" t="str">
            <v xml:space="preserve">    Total Royalties</v>
          </cell>
          <cell r="B76">
            <v>0</v>
          </cell>
          <cell r="C76">
            <v>0</v>
          </cell>
          <cell r="D76">
            <v>0</v>
          </cell>
          <cell r="E76">
            <v>0.3693375000000001</v>
          </cell>
          <cell r="F76">
            <v>0.77560875000000018</v>
          </cell>
          <cell r="G76">
            <v>1.2215837812500006</v>
          </cell>
          <cell r="H76">
            <v>1.7102172937500004</v>
          </cell>
          <cell r="I76">
            <v>2.2446601980468759</v>
          </cell>
          <cell r="J76">
            <v>2.828271849539064</v>
          </cell>
          <cell r="K76">
            <v>3.4646330156853526</v>
          </cell>
          <cell r="L76">
            <v>4.1575596188224244</v>
          </cell>
        </row>
        <row r="78">
          <cell r="A78" t="str">
            <v>Alpress LP (prazosin) - Pfizer (Fr)</v>
          </cell>
        </row>
        <row r="79">
          <cell r="A79" t="str">
            <v xml:space="preserve">  Client's Alza Product Sales</v>
          </cell>
          <cell r="B79">
            <v>8</v>
          </cell>
          <cell r="C79">
            <v>8</v>
          </cell>
          <cell r="D79">
            <v>8</v>
          </cell>
          <cell r="E79">
            <v>8</v>
          </cell>
          <cell r="F79">
            <v>8</v>
          </cell>
          <cell r="G79">
            <v>8</v>
          </cell>
          <cell r="H79">
            <v>8</v>
          </cell>
          <cell r="I79">
            <v>8</v>
          </cell>
          <cell r="J79">
            <v>8</v>
          </cell>
          <cell r="K79">
            <v>8</v>
          </cell>
          <cell r="L79">
            <v>8</v>
          </cell>
        </row>
        <row r="80">
          <cell r="A80" t="str">
            <v xml:space="preserve">  Royalty Rate</v>
          </cell>
          <cell r="B80">
            <v>7.0000000000000007E-2</v>
          </cell>
          <cell r="C80">
            <v>7.0000000000000007E-2</v>
          </cell>
          <cell r="D80">
            <v>7.0000000000000007E-2</v>
          </cell>
          <cell r="E80">
            <v>7.0000000000000007E-2</v>
          </cell>
          <cell r="F80">
            <v>7.0000000000000007E-2</v>
          </cell>
          <cell r="G80">
            <v>7.0000000000000007E-2</v>
          </cell>
          <cell r="H80">
            <v>7.0000000000000007E-2</v>
          </cell>
          <cell r="I80">
            <v>7.0000000000000007E-2</v>
          </cell>
          <cell r="J80">
            <v>7.0000000000000007E-2</v>
          </cell>
          <cell r="K80">
            <v>7.0000000000000007E-2</v>
          </cell>
          <cell r="L80">
            <v>7.0000000000000007E-2</v>
          </cell>
        </row>
        <row r="81">
          <cell r="A81" t="str">
            <v xml:space="preserve">    Total Royalties</v>
          </cell>
          <cell r="B81">
            <v>0.56000000000000005</v>
          </cell>
          <cell r="C81">
            <v>0.56000000000000005</v>
          </cell>
          <cell r="D81">
            <v>0.56000000000000005</v>
          </cell>
          <cell r="E81">
            <v>0.56000000000000005</v>
          </cell>
          <cell r="F81">
            <v>0.56000000000000005</v>
          </cell>
          <cell r="G81">
            <v>0.56000000000000005</v>
          </cell>
          <cell r="H81">
            <v>0.56000000000000005</v>
          </cell>
          <cell r="I81">
            <v>0.56000000000000005</v>
          </cell>
          <cell r="J81">
            <v>0.56000000000000005</v>
          </cell>
          <cell r="K81">
            <v>0.56000000000000005</v>
          </cell>
          <cell r="L81">
            <v>0.56000000000000005</v>
          </cell>
        </row>
        <row r="83">
          <cell r="A83" t="str">
            <v>Teczem - Hoechst (U.S.)</v>
          </cell>
        </row>
        <row r="84">
          <cell r="A84" t="str">
            <v xml:space="preserve">  Client's Alza Product Sales</v>
          </cell>
          <cell r="B84">
            <v>0</v>
          </cell>
          <cell r="C84">
            <v>0</v>
          </cell>
          <cell r="D84">
            <v>0</v>
          </cell>
          <cell r="E84">
            <v>5</v>
          </cell>
          <cell r="F84">
            <v>10</v>
          </cell>
          <cell r="G84">
            <v>15</v>
          </cell>
          <cell r="H84">
            <v>20</v>
          </cell>
          <cell r="I84">
            <v>25</v>
          </cell>
          <cell r="J84">
            <v>30</v>
          </cell>
          <cell r="K84">
            <v>30</v>
          </cell>
          <cell r="L84">
            <v>30</v>
          </cell>
        </row>
        <row r="85">
          <cell r="A85" t="str">
            <v xml:space="preserve">  Royalty Rate</v>
          </cell>
          <cell r="B85">
            <v>0.03</v>
          </cell>
          <cell r="C85">
            <v>0.03</v>
          </cell>
          <cell r="D85">
            <v>0.03</v>
          </cell>
          <cell r="E85">
            <v>0.03</v>
          </cell>
          <cell r="F85">
            <v>0.03</v>
          </cell>
          <cell r="G85">
            <v>0.03</v>
          </cell>
          <cell r="H85">
            <v>0.03</v>
          </cell>
          <cell r="I85">
            <v>0.03</v>
          </cell>
          <cell r="J85">
            <v>0.03</v>
          </cell>
          <cell r="K85">
            <v>0.03</v>
          </cell>
          <cell r="L85">
            <v>0.03</v>
          </cell>
        </row>
        <row r="86">
          <cell r="A86" t="str">
            <v xml:space="preserve">    Total Royalties</v>
          </cell>
          <cell r="B86">
            <v>0</v>
          </cell>
          <cell r="C86">
            <v>0</v>
          </cell>
          <cell r="D86">
            <v>0</v>
          </cell>
          <cell r="E86">
            <v>0.15</v>
          </cell>
          <cell r="F86">
            <v>0.3</v>
          </cell>
          <cell r="G86">
            <v>0.44999999999999996</v>
          </cell>
          <cell r="H86">
            <v>0.6</v>
          </cell>
          <cell r="I86">
            <v>0.75</v>
          </cell>
          <cell r="J86">
            <v>0.89999999999999991</v>
          </cell>
          <cell r="K86">
            <v>0.89999999999999991</v>
          </cell>
          <cell r="L86">
            <v>0.89999999999999991</v>
          </cell>
        </row>
        <row r="88">
          <cell r="A88" t="str">
            <v>Cardura XL - Pfizer</v>
          </cell>
        </row>
        <row r="89">
          <cell r="A89" t="str">
            <v xml:space="preserve">  Client's Alza Product Sales</v>
          </cell>
          <cell r="B89">
            <v>0</v>
          </cell>
          <cell r="C89">
            <v>0</v>
          </cell>
          <cell r="D89">
            <v>0</v>
          </cell>
          <cell r="E89">
            <v>3</v>
          </cell>
          <cell r="F89">
            <v>6</v>
          </cell>
          <cell r="G89">
            <v>8</v>
          </cell>
          <cell r="H89">
            <v>8.8000000000000007</v>
          </cell>
          <cell r="I89">
            <v>9.6800000000000015</v>
          </cell>
          <cell r="J89">
            <v>10.648000000000003</v>
          </cell>
          <cell r="K89">
            <v>11.712800000000005</v>
          </cell>
          <cell r="L89">
            <v>12.884080000000006</v>
          </cell>
        </row>
        <row r="90">
          <cell r="A90" t="str">
            <v xml:space="preserve">  Royalty Rate</v>
          </cell>
          <cell r="B90">
            <v>0.09</v>
          </cell>
          <cell r="C90">
            <v>0.09</v>
          </cell>
          <cell r="D90">
            <v>0.09</v>
          </cell>
          <cell r="E90">
            <v>0.09</v>
          </cell>
          <cell r="F90">
            <v>0.09</v>
          </cell>
          <cell r="G90">
            <v>0.09</v>
          </cell>
          <cell r="H90">
            <v>0.09</v>
          </cell>
          <cell r="I90">
            <v>0.09</v>
          </cell>
          <cell r="J90">
            <v>0.09</v>
          </cell>
          <cell r="K90">
            <v>0.09</v>
          </cell>
          <cell r="L90">
            <v>0.09</v>
          </cell>
        </row>
        <row r="91">
          <cell r="A91" t="str">
            <v xml:space="preserve">    Total Royalties</v>
          </cell>
          <cell r="B91">
            <v>0</v>
          </cell>
          <cell r="C91">
            <v>0</v>
          </cell>
          <cell r="D91">
            <v>0</v>
          </cell>
          <cell r="E91">
            <v>0.27</v>
          </cell>
          <cell r="F91">
            <v>0.54</v>
          </cell>
          <cell r="G91">
            <v>0.72</v>
          </cell>
          <cell r="H91">
            <v>0.79200000000000004</v>
          </cell>
          <cell r="I91">
            <v>0.87120000000000009</v>
          </cell>
          <cell r="J91">
            <v>0.95832000000000028</v>
          </cell>
          <cell r="K91">
            <v>1.0541520000000004</v>
          </cell>
          <cell r="L91">
            <v>1.1595672000000006</v>
          </cell>
        </row>
        <row r="93">
          <cell r="A93" t="str">
            <v>Volmax (albuterol) - Glaxo</v>
          </cell>
        </row>
        <row r="94">
          <cell r="A94" t="str">
            <v xml:space="preserve">  Client's Alza Product Sales</v>
          </cell>
          <cell r="B94">
            <v>40</v>
          </cell>
          <cell r="C94">
            <v>40</v>
          </cell>
          <cell r="D94">
            <v>45</v>
          </cell>
          <cell r="E94">
            <v>50</v>
          </cell>
          <cell r="F94">
            <v>52</v>
          </cell>
          <cell r="G94">
            <v>54</v>
          </cell>
          <cell r="H94">
            <v>54</v>
          </cell>
          <cell r="I94">
            <v>54</v>
          </cell>
          <cell r="J94">
            <v>54</v>
          </cell>
          <cell r="K94">
            <v>54</v>
          </cell>
          <cell r="L94">
            <v>54</v>
          </cell>
        </row>
        <row r="95">
          <cell r="A95" t="str">
            <v xml:space="preserve">  Royalty Rate</v>
          </cell>
          <cell r="B95">
            <v>7.0000000000000007E-2</v>
          </cell>
          <cell r="C95">
            <v>7.0000000000000007E-2</v>
          </cell>
          <cell r="D95">
            <v>7.0000000000000007E-2</v>
          </cell>
          <cell r="E95">
            <v>7.0000000000000007E-2</v>
          </cell>
          <cell r="F95">
            <v>7.0000000000000007E-2</v>
          </cell>
          <cell r="G95">
            <v>7.0000000000000007E-2</v>
          </cell>
          <cell r="H95">
            <v>7.0000000000000007E-2</v>
          </cell>
          <cell r="I95">
            <v>7.0000000000000007E-2</v>
          </cell>
          <cell r="J95">
            <v>7.0000000000000007E-2</v>
          </cell>
          <cell r="K95">
            <v>7.0000000000000007E-2</v>
          </cell>
          <cell r="L95">
            <v>7.0000000000000007E-2</v>
          </cell>
        </row>
        <row r="96">
          <cell r="A96" t="str">
            <v xml:space="preserve">    Total Royalties</v>
          </cell>
          <cell r="B96">
            <v>2.8000000000000003</v>
          </cell>
          <cell r="C96">
            <v>2.8000000000000003</v>
          </cell>
          <cell r="D96">
            <v>3.1500000000000004</v>
          </cell>
          <cell r="E96">
            <v>3.5000000000000004</v>
          </cell>
          <cell r="F96">
            <v>3.6400000000000006</v>
          </cell>
          <cell r="G96">
            <v>3.7800000000000002</v>
          </cell>
          <cell r="H96">
            <v>3.7800000000000002</v>
          </cell>
          <cell r="I96">
            <v>3.7800000000000002</v>
          </cell>
          <cell r="J96">
            <v>3.7800000000000002</v>
          </cell>
          <cell r="K96">
            <v>3.7800000000000002</v>
          </cell>
          <cell r="L96">
            <v>3.7800000000000002</v>
          </cell>
        </row>
        <row r="98">
          <cell r="A98" t="str">
            <v>OROS hydromorphone - Knoll (BASF)</v>
          </cell>
        </row>
        <row r="99">
          <cell r="A99" t="str">
            <v xml:space="preserve">  Client's Product Sales (U.S. Dilaudid)</v>
          </cell>
          <cell r="B99">
            <v>0</v>
          </cell>
          <cell r="C99">
            <v>0</v>
          </cell>
          <cell r="D99">
            <v>17</v>
          </cell>
          <cell r="E99">
            <v>19</v>
          </cell>
          <cell r="F99">
            <v>15</v>
          </cell>
          <cell r="G99">
            <v>15</v>
          </cell>
          <cell r="H99">
            <v>5</v>
          </cell>
          <cell r="I99">
            <v>4</v>
          </cell>
          <cell r="J99">
            <v>3</v>
          </cell>
          <cell r="K99">
            <v>2</v>
          </cell>
          <cell r="L99">
            <v>1</v>
          </cell>
        </row>
        <row r="100">
          <cell r="A100" t="str">
            <v xml:space="preserve">  Penetration Rate</v>
          </cell>
          <cell r="B100" t="str">
            <v>NM</v>
          </cell>
          <cell r="C100" t="str">
            <v>NM</v>
          </cell>
          <cell r="D100" t="str">
            <v>NM</v>
          </cell>
          <cell r="E100" t="str">
            <v>NM</v>
          </cell>
          <cell r="F100" t="str">
            <v>NM</v>
          </cell>
          <cell r="G100" t="str">
            <v>NM</v>
          </cell>
          <cell r="H100" t="str">
            <v>NM</v>
          </cell>
          <cell r="I100" t="str">
            <v>NM</v>
          </cell>
          <cell r="J100" t="str">
            <v>NM</v>
          </cell>
          <cell r="K100" t="str">
            <v>NM</v>
          </cell>
          <cell r="L100" t="str">
            <v>NM</v>
          </cell>
        </row>
        <row r="101">
          <cell r="A101" t="str">
            <v xml:space="preserve">  Client's Alza Product Sales</v>
          </cell>
          <cell r="B101">
            <v>0</v>
          </cell>
          <cell r="C101">
            <v>0</v>
          </cell>
          <cell r="D101">
            <v>0</v>
          </cell>
          <cell r="E101">
            <v>0</v>
          </cell>
          <cell r="F101">
            <v>0</v>
          </cell>
          <cell r="G101">
            <v>0</v>
          </cell>
          <cell r="H101">
            <v>18</v>
          </cell>
          <cell r="I101">
            <v>35</v>
          </cell>
          <cell r="J101">
            <v>50</v>
          </cell>
          <cell r="K101">
            <v>65</v>
          </cell>
          <cell r="L101">
            <v>80</v>
          </cell>
        </row>
        <row r="102">
          <cell r="A102" t="str">
            <v xml:space="preserve">  Royalty Rate</v>
          </cell>
          <cell r="B102">
            <v>0</v>
          </cell>
          <cell r="C102">
            <v>0</v>
          </cell>
          <cell r="D102">
            <v>0</v>
          </cell>
          <cell r="E102">
            <v>0</v>
          </cell>
          <cell r="F102">
            <v>0</v>
          </cell>
          <cell r="G102">
            <v>0</v>
          </cell>
          <cell r="H102">
            <v>0.2</v>
          </cell>
          <cell r="I102">
            <v>0.2</v>
          </cell>
          <cell r="J102">
            <v>0.2</v>
          </cell>
          <cell r="K102">
            <v>0.2</v>
          </cell>
          <cell r="L102">
            <v>0.2</v>
          </cell>
        </row>
        <row r="103">
          <cell r="A103" t="str">
            <v xml:space="preserve">    Total Royalties</v>
          </cell>
          <cell r="B103">
            <v>0</v>
          </cell>
          <cell r="C103">
            <v>0</v>
          </cell>
          <cell r="D103">
            <v>0</v>
          </cell>
          <cell r="E103">
            <v>0</v>
          </cell>
          <cell r="F103">
            <v>0</v>
          </cell>
          <cell r="G103">
            <v>0</v>
          </cell>
          <cell r="H103">
            <v>3.6</v>
          </cell>
          <cell r="I103">
            <v>7</v>
          </cell>
          <cell r="J103">
            <v>10</v>
          </cell>
          <cell r="K103">
            <v>13</v>
          </cell>
          <cell r="L103">
            <v>16</v>
          </cell>
        </row>
        <row r="105">
          <cell r="A105" t="str">
            <v>Ethyol - U.S. Bioscience</v>
          </cell>
        </row>
        <row r="106">
          <cell r="A106" t="str">
            <v xml:space="preserve">  Client's Alza Product Sales</v>
          </cell>
          <cell r="B106">
            <v>0</v>
          </cell>
          <cell r="C106">
            <v>9.35</v>
          </cell>
          <cell r="D106">
            <v>20.64</v>
          </cell>
          <cell r="E106">
            <v>32.599999999999994</v>
          </cell>
          <cell r="F106">
            <v>48.3</v>
          </cell>
          <cell r="G106">
            <v>49.2</v>
          </cell>
          <cell r="H106">
            <v>54.120000000000005</v>
          </cell>
          <cell r="I106">
            <v>48.707999999999998</v>
          </cell>
          <cell r="J106">
            <v>56.014199999999995</v>
          </cell>
          <cell r="K106">
            <v>62.735903999999998</v>
          </cell>
          <cell r="L106">
            <v>69.009494400000008</v>
          </cell>
        </row>
        <row r="107">
          <cell r="A107" t="str">
            <v xml:space="preserve">  Royalty Rate</v>
          </cell>
          <cell r="B107">
            <v>0</v>
          </cell>
          <cell r="C107">
            <v>0</v>
          </cell>
          <cell r="D107">
            <v>0</v>
          </cell>
          <cell r="E107">
            <v>0</v>
          </cell>
          <cell r="F107">
            <v>0</v>
          </cell>
          <cell r="G107">
            <v>0</v>
          </cell>
          <cell r="H107">
            <v>0</v>
          </cell>
          <cell r="I107">
            <v>0.3</v>
          </cell>
          <cell r="J107">
            <v>0.27500000000000002</v>
          </cell>
          <cell r="K107">
            <v>0.25</v>
          </cell>
          <cell r="L107">
            <v>0.25</v>
          </cell>
        </row>
        <row r="108">
          <cell r="A108" t="str">
            <v xml:space="preserve">    Total Royalties</v>
          </cell>
          <cell r="B108">
            <v>0</v>
          </cell>
          <cell r="C108">
            <v>0</v>
          </cell>
          <cell r="D108">
            <v>0</v>
          </cell>
          <cell r="E108">
            <v>0</v>
          </cell>
          <cell r="F108">
            <v>0</v>
          </cell>
          <cell r="G108">
            <v>0</v>
          </cell>
          <cell r="H108">
            <v>0</v>
          </cell>
          <cell r="I108">
            <v>14.612399999999999</v>
          </cell>
          <cell r="J108">
            <v>15.403905</v>
          </cell>
          <cell r="K108">
            <v>15.683975999999999</v>
          </cell>
          <cell r="L108">
            <v>17.252373600000002</v>
          </cell>
        </row>
        <row r="110">
          <cell r="A110" t="str">
            <v>Viadur - Bayer</v>
          </cell>
        </row>
        <row r="111">
          <cell r="A111" t="str">
            <v xml:space="preserve">  Client's Alza Product Sales</v>
          </cell>
          <cell r="B111">
            <v>0</v>
          </cell>
          <cell r="C111">
            <v>0</v>
          </cell>
          <cell r="D111">
            <v>0</v>
          </cell>
          <cell r="E111">
            <v>0</v>
          </cell>
          <cell r="F111">
            <v>0</v>
          </cell>
          <cell r="G111">
            <v>0</v>
          </cell>
          <cell r="H111">
            <v>25</v>
          </cell>
          <cell r="I111">
            <v>50</v>
          </cell>
          <cell r="J111">
            <v>75</v>
          </cell>
          <cell r="K111">
            <v>93.8</v>
          </cell>
          <cell r="L111">
            <v>110.6</v>
          </cell>
        </row>
        <row r="112">
          <cell r="A112" t="str">
            <v xml:space="preserve">  Royalty Rate</v>
          </cell>
          <cell r="B112">
            <v>0</v>
          </cell>
          <cell r="C112">
            <v>0</v>
          </cell>
          <cell r="D112">
            <v>0</v>
          </cell>
          <cell r="E112">
            <v>0</v>
          </cell>
          <cell r="F112">
            <v>0</v>
          </cell>
          <cell r="G112">
            <v>0</v>
          </cell>
          <cell r="H112">
            <v>0.11</v>
          </cell>
          <cell r="I112">
            <v>0.11</v>
          </cell>
          <cell r="J112">
            <v>0.11</v>
          </cell>
          <cell r="K112">
            <v>0.11</v>
          </cell>
          <cell r="L112">
            <v>0.11</v>
          </cell>
        </row>
        <row r="113">
          <cell r="A113" t="str">
            <v xml:space="preserve">    Total Royalties</v>
          </cell>
          <cell r="B113">
            <v>0</v>
          </cell>
          <cell r="C113">
            <v>0</v>
          </cell>
          <cell r="D113">
            <v>0</v>
          </cell>
          <cell r="E113">
            <v>0</v>
          </cell>
          <cell r="F113">
            <v>0</v>
          </cell>
          <cell r="G113">
            <v>0</v>
          </cell>
          <cell r="H113">
            <v>2.75</v>
          </cell>
          <cell r="I113">
            <v>5.5</v>
          </cell>
          <cell r="J113">
            <v>8.25</v>
          </cell>
          <cell r="K113">
            <v>10.318</v>
          </cell>
          <cell r="L113">
            <v>12.165999999999999</v>
          </cell>
        </row>
        <row r="115">
          <cell r="A115" t="str">
            <v>Other (a)</v>
          </cell>
          <cell r="B115">
            <v>27.391999999999982</v>
          </cell>
          <cell r="C115">
            <v>30.960889999999978</v>
          </cell>
          <cell r="D115">
            <v>28.433999999999969</v>
          </cell>
          <cell r="E115">
            <v>51.484662500000013</v>
          </cell>
          <cell r="F115">
            <v>44.244511249999988</v>
          </cell>
          <cell r="G115">
            <v>118</v>
          </cell>
          <cell r="H115">
            <v>135</v>
          </cell>
          <cell r="I115">
            <v>145.80000000000001</v>
          </cell>
          <cell r="J115">
            <v>167.67</v>
          </cell>
          <cell r="K115">
            <v>192.82049999999998</v>
          </cell>
          <cell r="L115">
            <v>231.38459999999998</v>
          </cell>
        </row>
        <row r="116">
          <cell r="A116" t="str">
            <v>Nonrecurring/Crescendo</v>
          </cell>
          <cell r="B116">
            <v>7.4</v>
          </cell>
          <cell r="C116">
            <v>9.5</v>
          </cell>
          <cell r="D116">
            <v>4</v>
          </cell>
          <cell r="E116">
            <v>14.2</v>
          </cell>
          <cell r="F116">
            <v>7.2</v>
          </cell>
          <cell r="G116">
            <v>2</v>
          </cell>
          <cell r="H116">
            <v>0</v>
          </cell>
          <cell r="I116">
            <v>0</v>
          </cell>
          <cell r="J116">
            <v>0</v>
          </cell>
          <cell r="K116">
            <v>0</v>
          </cell>
          <cell r="L116">
            <v>0</v>
          </cell>
        </row>
        <row r="118">
          <cell r="A118" t="str">
            <v>Total - Reported</v>
          </cell>
          <cell r="B118">
            <v>145.69999999999999</v>
          </cell>
          <cell r="C118">
            <v>180.8</v>
          </cell>
          <cell r="D118">
            <v>188.4</v>
          </cell>
          <cell r="E118">
            <v>233.1</v>
          </cell>
          <cell r="F118">
            <v>227.1</v>
          </cell>
          <cell r="G118">
            <v>282.27178918124997</v>
          </cell>
          <cell r="H118">
            <v>313.39161170174998</v>
          </cell>
          <cell r="I118">
            <v>355.62063268624695</v>
          </cell>
          <cell r="J118">
            <v>395.89894337545786</v>
          </cell>
          <cell r="K118">
            <v>437.78694837234121</v>
          </cell>
          <cell r="L118">
            <v>461.52606448515519</v>
          </cell>
        </row>
        <row r="120">
          <cell r="A120" t="str">
            <v>Notes:</v>
          </cell>
        </row>
        <row r="121">
          <cell r="A121" t="str">
            <v xml:space="preserve">(a) Other includes milestone payments and royalties on Muro, Baxter Infusor, and ENACT AirWatch as well as Hexalen and </v>
          </cell>
        </row>
        <row r="122">
          <cell r="A122" t="str">
            <v xml:space="preserve">NeuTrexin, until the two products were sent back to U.S. Bioscience in mid-1999. </v>
          </cell>
        </row>
        <row r="124">
          <cell r="A124" t="str">
            <v xml:space="preserve">E = Morgan Stanley Dean Witter Research Estimates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eetName val="Quarterly"/>
      <sheetName val="__FDSCACHE__"/>
      <sheetName val="Annual"/>
      <sheetName val="Angiomax-US"/>
      <sheetName val="Angiomax-Europe"/>
      <sheetName val="Balance Sheet"/>
      <sheetName val="Cash Flow"/>
      <sheetName val="Calc"/>
      <sheetName val="Milestones"/>
      <sheetName val="Pipeline"/>
      <sheetName val="Valuation"/>
      <sheetName val="Sheet1"/>
      <sheetName val="NY UPLOAD shadow"/>
    </sheetNames>
    <sheetDataSet>
      <sheetData sheetId="0"/>
      <sheetData sheetId="1"/>
      <sheetData sheetId="2"/>
      <sheetData sheetId="3" refreshError="1">
        <row r="27">
          <cell r="F27">
            <v>-1.211421003900645</v>
          </cell>
          <cell r="H27">
            <v>-0.12541776215182754</v>
          </cell>
          <cell r="J27">
            <v>0.97941985249809671</v>
          </cell>
        </row>
        <row r="28">
          <cell r="D28">
            <v>-1.6673097078972552</v>
          </cell>
          <cell r="L28">
            <v>1.742116905925265</v>
          </cell>
        </row>
      </sheetData>
      <sheetData sheetId="4"/>
      <sheetData sheetId="5"/>
      <sheetData sheetId="6"/>
      <sheetData sheetId="7" refreshError="1"/>
      <sheetData sheetId="8"/>
      <sheetData sheetId="9"/>
      <sheetData sheetId="10"/>
      <sheetData sheetId="11"/>
      <sheetData sheetId="12"/>
      <sheetData sheetId="13"/>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2002"/>
      <sheetName val="2003"/>
      <sheetName val="Annual"/>
      <sheetName val="Velcade"/>
      <sheetName val="Integrilin"/>
      <sheetName val="Balance Sheet "/>
      <sheetName val="Cashflow"/>
      <sheetName val="Milestones "/>
      <sheetName val="Changes to Model"/>
      <sheetName val="MS Est vs Rpt"/>
      <sheetName val="SNAP"/>
      <sheetName val="NY UPLOAD shadow"/>
      <sheetName val="mStartup"/>
      <sheetName val="MainCode"/>
    </sheetNames>
    <sheetDataSet>
      <sheetData sheetId="0" refreshError="1"/>
      <sheetData sheetId="1" refreshError="1"/>
      <sheetData sheetId="2" refreshError="1"/>
      <sheetData sheetId="3"/>
      <sheetData sheetId="4" refreshError="1">
        <row r="36">
          <cell r="H36">
            <v>-1.4364451795968316</v>
          </cell>
          <cell r="J36">
            <v>-1.0051007391237032</v>
          </cell>
          <cell r="L36">
            <v>-0.89578564689506335</v>
          </cell>
          <cell r="N36">
            <v>-0.60826164111096548</v>
          </cell>
        </row>
        <row r="37">
          <cell r="H37">
            <v>-1.0421020427374565</v>
          </cell>
          <cell r="L37">
            <v>-0.79066139389808188</v>
          </cell>
        </row>
      </sheetData>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QLSheet"/>
      <sheetName val="WorkSheet"/>
      <sheetName val="xDBCalls"/>
      <sheetName val="xUpdate"/>
      <sheetName val="xUpdate2"/>
      <sheetName val="xUpdate3"/>
      <sheetName val="oldcode"/>
      <sheetName val="xShowUpdates"/>
      <sheetName val="xVersionControl"/>
      <sheetName val="xAddCompany"/>
      <sheetName val="v1_01"/>
      <sheetName val="xUtilities"/>
      <sheetName val="xStartup"/>
      <sheetName val="xMakeODBC"/>
      <sheetName val="WizStep2"/>
      <sheetName val="GE 3 MINIMUM"/>
      <sheetName val="KM"/>
      <sheetName val="P&amp;L"/>
      <sheetName val="BS"/>
      <sheetName val="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13"/>
      <sheetName val="Sheet3"/>
      <sheetName val="Chart12"/>
      <sheetName val="Sheet1 (2)"/>
      <sheetName val="Sheet1"/>
      <sheetName val="bond crap"/>
      <sheetName val="Chart1"/>
      <sheetName val="Chart2"/>
      <sheetName val="Chart3"/>
      <sheetName val="Chart4"/>
      <sheetName val="Chart5"/>
      <sheetName val="Chart6"/>
      <sheetName val="Chart7"/>
      <sheetName val="Chart8"/>
      <sheetName val="Chart9"/>
      <sheetName val="Chart10"/>
      <sheetName val="Chart11"/>
      <sheetName val="Chart14"/>
      <sheetName val="Chart15"/>
      <sheetName val="Chart17"/>
      <sheetName val="Chart16"/>
      <sheetName val="Chart18"/>
      <sheetName val="graphs"/>
      <sheetName val="valuation"/>
      <sheetName val="ACE-IN"/>
      <sheetName val="interims"/>
      <sheetName val="Op stats"/>
      <sheetName val="Financials"/>
      <sheetName val="circulation"/>
      <sheetName val="dep, interest and other inc "/>
      <sheetName val="employee costs"/>
      <sheetName val="srim request"/>
      <sheetName val="client calling list"/>
      <sheetName val="Profit &amp; Los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mwareDates"/>
      <sheetName val="mwareTaxoPres"/>
      <sheetName val="mwareValPrintout"/>
      <sheetName val="mwarePreview"/>
      <sheetName val="MS Est. Vs Actual"/>
      <sheetName val="Changes to Model"/>
      <sheetName val="Special"/>
      <sheetName val="Quarterly"/>
      <sheetName val="Annual"/>
      <sheetName val="Balance Sheet "/>
      <sheetName val="Cashflow"/>
      <sheetName val="RSV Model"/>
      <sheetName val="Flu Model"/>
      <sheetName val="Other Products Model"/>
      <sheetName val="DCF Valuation"/>
      <sheetName val="Tables"/>
      <sheetName val="MEDI Milestones"/>
      <sheetName val="MEDI Pipeline"/>
      <sheetName val="Marketing"/>
      <sheetName val="US Census Data"/>
      <sheetName val="Income Statement Worksheet"/>
      <sheetName val="NY UPLOAD shadow"/>
      <sheetName val="mwareSettings"/>
      <sheetName val="mStartup"/>
      <sheetName val="MainCode"/>
      <sheetName val="Avastin-Patient Ramp"/>
      <sheetName val="Manufacturing"/>
      <sheetName val="MS Est vs. Rpt"/>
      <sheetName val="Changes to the Model"/>
      <sheetName val="Clinical data"/>
      <sheetName val="Model_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v2"/>
      <sheetName val="UPDATE"/>
    </sheetNames>
    <definedNames>
      <definedName name="cmdOK2_click"/>
    </definedNames>
    <sheetDataSet>
      <sheetData sheetId="0" refreshError="1"/>
      <sheetData sheetId="1"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 Convert"/>
      <sheetName val="ImportantDisclosures"/>
      <sheetName val="summary"/>
      <sheetName val="COVER SHEET"/>
      <sheetName val="consensus"/>
      <sheetName val="IS-ANNUAL"/>
      <sheetName val="IS-QTRLY"/>
      <sheetName val="REV-ANNUAL"/>
      <sheetName val="REV-QTRLY"/>
      <sheetName val="CFBS"/>
      <sheetName val="DCF"/>
      <sheetName val="MGMT PROJECTIONS"/>
      <sheetName val="PIV CHALLENGES"/>
      <sheetName val="FOOTNOTES"/>
      <sheetName val="AGREEMENTS"/>
      <sheetName val="PIPELINE"/>
      <sheetName val="CNS FRANCHISE"/>
      <sheetName val="patents"/>
      <sheetName val="launches"/>
      <sheetName val="PIPELINE_UNADJ"/>
      <sheetName val="DEBT"/>
      <sheetName val="Var-YOY"/>
      <sheetName val="Var-Seq"/>
      <sheetName val="calendar"/>
      <sheetName val="patent expirations"/>
      <sheetName val="SOTP"/>
      <sheetName val="revenue snapshot"/>
      <sheetName val="Gaap Adj"/>
      <sheetName val="rev contribution analysis"/>
      <sheetName val="rev change analysis"/>
      <sheetName val="MW-Cache"/>
      <sheetName val="mwareDates"/>
      <sheetName val="MWA RR"/>
      <sheetName val="mwareSettings"/>
      <sheetName val="__FDSCACHE__"/>
      <sheetName val="IndexInformation"/>
    </sheetNames>
    <sheetDataSet>
      <sheetData sheetId="0"/>
      <sheetData sheetId="1"/>
      <sheetData sheetId="2">
        <row r="7">
          <cell r="J7" t="str">
            <v>Cephalon Inc.</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lts"/>
      <sheetName val="P&amp;L"/>
      <sheetName val="P&amp;L 2-12-00"/>
      <sheetName val="Glance"/>
      <sheetName val="P&amp;L 4Q99E"/>
      <sheetName val="P&amp;L 3Q99E"/>
      <sheetName val="P&amp;L 9-10-99"/>
      <sheetName val="P&amp;L 2Q99E"/>
      <sheetName val="P&amp;L 1Q99E"/>
      <sheetName val="Qrtrly Var."/>
      <sheetName val="Valuation"/>
      <sheetName val="MS_Model"/>
      <sheetName val="Tables"/>
      <sheetName val="Market"/>
      <sheetName val="IMS"/>
      <sheetName val="Compare"/>
      <sheetName val="Patents"/>
      <sheetName val="IS-Comps"/>
      <sheetName val="Sheet16"/>
      <sheetName val="Disclaimer"/>
      <sheetName val="P&amp;L 2Q98E"/>
      <sheetName val="P&amp;L 6-18-98"/>
      <sheetName val="P&amp;L 1Q98E"/>
      <sheetName val="P&amp;L 4Q97"/>
      <sheetName val="P&amp;L 1-6-98"/>
      <sheetName val="P&amp;L 10-8-97"/>
      <sheetName val="P&amp;L 9-9-97"/>
      <sheetName val="P&amp;L 2Q97E"/>
      <sheetName val="Sheet14"/>
      <sheetName val="Sheet15"/>
      <sheetName val="IndexInformation"/>
      <sheetName val="MainCode"/>
      <sheetName val="P&amp;L 9-2-98"/>
      <sheetName val="P&amp;L 9-10-98"/>
      <sheetName val="P&amp;L 9-21-98"/>
      <sheetName val="P&amp;L 9-11-98"/>
      <sheetName val="Pipeline"/>
      <sheetName val="P&amp;L 1Q00E"/>
      <sheetName val="P&amp;L 2Q00E"/>
      <sheetName val="BGEN"/>
      <sheetName val="P&amp;L3Q00E"/>
      <sheetName val="P&amp;L8-17-00E"/>
      <sheetName val="NY UPLOAD"/>
      <sheetName val="mStartup"/>
      <sheetName val="NY UPLOAD Shadow"/>
      <sheetName val="RED P&amp;L"/>
      <sheetName val="P&amp;L1Q01E"/>
      <sheetName val="P&amp;L3-27-01E"/>
      <sheetName val="P&amp;L4Q00E"/>
      <sheetName val="guidance"/>
      <sheetName val="P&amp;L RED"/>
      <sheetName val="Annu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A1" t="str">
            <v>Psoriasis: Amevive Potential Competitors</v>
          </cell>
        </row>
        <row r="3">
          <cell r="A3" t="str">
            <v>Company</v>
          </cell>
          <cell r="B3" t="str">
            <v>Product</v>
          </cell>
          <cell r="C3" t="str">
            <v>Description</v>
          </cell>
          <cell r="D3" t="str">
            <v>Stage</v>
          </cell>
        </row>
        <row r="4">
          <cell r="A4" t="str">
            <v>Vertex</v>
          </cell>
          <cell r="B4" t="str">
            <v>VX-497</v>
          </cell>
          <cell r="C4" t="str">
            <v>IMDPH inhibitor</v>
          </cell>
          <cell r="D4" t="str">
            <v>Phase II</v>
          </cell>
        </row>
        <row r="5">
          <cell r="A5" t="str">
            <v>Johnson &amp; Johnson</v>
          </cell>
          <cell r="B5" t="str">
            <v>Prograf</v>
          </cell>
          <cell r="C5" t="str">
            <v>IL-2 antagonist</v>
          </cell>
          <cell r="D5" t="str">
            <v>Phase II</v>
          </cell>
        </row>
        <row r="6">
          <cell r="A6" t="str">
            <v>Bristol Meyers</v>
          </cell>
          <cell r="B6" t="str">
            <v>BMS-188667</v>
          </cell>
          <cell r="C6" t="str">
            <v>monoclonal antibody; CD28 antagonist</v>
          </cell>
          <cell r="D6" t="str">
            <v>Phase II</v>
          </cell>
        </row>
        <row r="7">
          <cell r="A7" t="str">
            <v>Xoma/Genentech</v>
          </cell>
          <cell r="B7" t="str">
            <v>hu1124</v>
          </cell>
          <cell r="C7" t="str">
            <v>humanized monoclonal antibody; CD11a antagonist</v>
          </cell>
          <cell r="D7" t="str">
            <v>Phase II</v>
          </cell>
        </row>
        <row r="8">
          <cell r="A8" t="str">
            <v>Ligand</v>
          </cell>
          <cell r="B8" t="str">
            <v>Ontak</v>
          </cell>
          <cell r="C8" t="str">
            <v>IL-2 fusion protein; IL-2 antagonist</v>
          </cell>
          <cell r="D8" t="str">
            <v>Phase II</v>
          </cell>
        </row>
        <row r="9">
          <cell r="A9" t="str">
            <v>Abgenix</v>
          </cell>
          <cell r="B9" t="str">
            <v>ABX-IL8</v>
          </cell>
          <cell r="C9" t="str">
            <v>human antibody; interleukin-8 antagonist</v>
          </cell>
          <cell r="D9" t="str">
            <v>Phase I/II</v>
          </cell>
        </row>
        <row r="10">
          <cell r="A10" t="str">
            <v>ICOS</v>
          </cell>
          <cell r="B10" t="str">
            <v>ICM3</v>
          </cell>
          <cell r="C10" t="str">
            <v>humanized monoclonal antibody; integrin (LFA-1, Alpha-D) antagonist</v>
          </cell>
          <cell r="D10" t="str">
            <v>Phase I/II</v>
          </cell>
        </row>
        <row r="11">
          <cell r="A11" t="str">
            <v>Protein Design Labs</v>
          </cell>
          <cell r="B11" t="str">
            <v>Zenapax</v>
          </cell>
          <cell r="C11" t="str">
            <v>humanized monoclonal antibody; IL-2 antagonist</v>
          </cell>
          <cell r="D11" t="str">
            <v>Phase I/II</v>
          </cell>
        </row>
        <row r="12">
          <cell r="A12" t="str">
            <v>MedImmune</v>
          </cell>
          <cell r="B12" t="str">
            <v>MEDI-507</v>
          </cell>
          <cell r="C12" t="str">
            <v>humanized monoclonal antibody; CD2 agonist</v>
          </cell>
          <cell r="D12" t="str">
            <v>Phase I</v>
          </cell>
        </row>
        <row r="13">
          <cell r="A13" t="str">
            <v>IDEC Pharmaceuticals</v>
          </cell>
          <cell r="B13" t="str">
            <v>anti-B7 antibody</v>
          </cell>
          <cell r="C13" t="str">
            <v>PRIMATIZED monoclonal antibody; B7 agonist</v>
          </cell>
          <cell r="D13" t="str">
            <v>Preclinical</v>
          </cell>
        </row>
      </sheetData>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MTCWKSH"/>
      <sheetName val="Analysis"/>
      <sheetName val="Sheet1"/>
      <sheetName val="Metrics"/>
      <sheetName val="Visibility"/>
      <sheetName val="Export"/>
      <sheetName val="EPS Model"/>
      <sheetName val="Revenues"/>
      <sheetName val="BOX"/>
      <sheetName val="Model2Wizar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Print Menu"/>
      <sheetName val="Input"/>
      <sheetName val="Coverage Univers (NEW RATINGS)"/>
      <sheetName val="Life Science Tools Valuation"/>
      <sheetName val="Spec. Distr Valuation"/>
      <sheetName val="Disclosure (w. ACDO)"/>
      <sheetName val="ROC"/>
      <sheetName val="Coverage Univers (w acdo)"/>
      <sheetName val="Reagents &amp; Tools"/>
      <sheetName val="Reagents"/>
      <sheetName val="Reagents (2)"/>
      <sheetName val="Tools"/>
      <sheetName val="STREET vs. Our estimates"/>
      <sheetName val="Distr "/>
      <sheetName val="Summary (3)"/>
      <sheetName val="Showcase"/>
      <sheetName val="Summary"/>
      <sheetName val="Summary2"/>
      <sheetName val="Summary (2)"/>
      <sheetName val="Coverage Univers"/>
      <sheetName val="Summary2 (2)"/>
      <sheetName val="NonProfitable_Sum"/>
      <sheetName val="NonProfitable_Sum2"/>
      <sheetName val="Profile - Profitable"/>
      <sheetName val="Profile - Profitable 2"/>
      <sheetName val="Profile - NonProfitable"/>
      <sheetName val="Profile - NonProfitable 2"/>
      <sheetName val="Val Input"/>
      <sheetName val="Price Matx"/>
      <sheetName val="Public Val1"/>
      <sheetName val="Public Val Calc"/>
      <sheetName val="Public Val2"/>
      <sheetName val="Public Grph1"/>
      <sheetName val="Public Grph2"/>
      <sheetName val="MA Val1"/>
      <sheetName val="MA Val Calc"/>
      <sheetName val="MA Val2"/>
      <sheetName val="MA Grph1"/>
      <sheetName val="MA Grph2"/>
      <sheetName val="Estm"/>
      <sheetName val="__FDSCACHE__"/>
      <sheetName val="Rev_Estm"/>
      <sheetName val="Rank Menu"/>
      <sheetName val="Macros"/>
      <sheetName val="Macro-Print"/>
      <sheetName val="Macro-Rank"/>
      <sheetName val="Rank1"/>
      <sheetName val="Rank2"/>
      <sheetName val="Rank3"/>
      <sheetName val="Rank4"/>
      <sheetName val="Rank Work"/>
      <sheetName val="Graph_Ranker_Main"/>
      <sheetName val="Graphs_1,2"/>
      <sheetName val="CheckWork"/>
    </sheetNames>
    <sheetDataSet>
      <sheetData sheetId="0" refreshError="1"/>
      <sheetData sheetId="1" refreshError="1"/>
      <sheetData sheetId="2" refreshError="1">
        <row r="6">
          <cell r="H6" t="str">
            <v>IVGN</v>
          </cell>
          <cell r="I6" t="str">
            <v>QGENF</v>
          </cell>
          <cell r="J6" t="str">
            <v>TECH</v>
          </cell>
          <cell r="K6" t="str">
            <v>BIO</v>
          </cell>
          <cell r="L6" t="str">
            <v>AFFX</v>
          </cell>
          <cell r="M6" t="str">
            <v>ABI</v>
          </cell>
          <cell r="N6" t="str">
            <v>MTD</v>
          </cell>
          <cell r="O6" t="str">
            <v>MDCC</v>
          </cell>
          <cell r="P6" t="str">
            <v>PKI</v>
          </cell>
          <cell r="Q6" t="str">
            <v>TMO</v>
          </cell>
          <cell r="R6" t="str">
            <v>VARI</v>
          </cell>
          <cell r="S6" t="str">
            <v>WAT</v>
          </cell>
          <cell r="U6" t="str">
            <v>VMSI</v>
          </cell>
          <cell r="V6" t="str">
            <v>ACDO</v>
          </cell>
          <cell r="W6" t="str">
            <v>IVGN</v>
          </cell>
          <cell r="X6" t="str">
            <v>MIL</v>
          </cell>
          <cell r="Y6" t="str">
            <v>PHCC</v>
          </cell>
          <cell r="AB6" t="str">
            <v>ABC</v>
          </cell>
          <cell r="AC6" t="str">
            <v>OMI</v>
          </cell>
          <cell r="AD6" t="str">
            <v>LOOKUP</v>
          </cell>
          <cell r="AE6" t="str">
            <v>PSSI</v>
          </cell>
          <cell r="AF6" t="str">
            <v>HSIC</v>
          </cell>
          <cell r="AG6" t="str">
            <v>SCOR</v>
          </cell>
          <cell r="AK6" t="str">
            <v>FSH</v>
          </cell>
          <cell r="AL6" t="str">
            <v>MCK</v>
          </cell>
          <cell r="AM6" t="str">
            <v>SIAL</v>
          </cell>
          <cell r="AN6" t="str">
            <v>CHMD</v>
          </cell>
          <cell r="AO6" t="str">
            <v>LOOKUP</v>
          </cell>
          <cell r="AR6" t="str">
            <v>PDCO</v>
          </cell>
          <cell r="AV6" t="str">
            <v>CAH</v>
          </cell>
        </row>
        <row r="7">
          <cell r="H7" t="str">
            <v>IVGN</v>
          </cell>
          <cell r="I7" t="str">
            <v>QGENF</v>
          </cell>
          <cell r="J7" t="str">
            <v>TECH</v>
          </cell>
          <cell r="K7" t="str">
            <v>BIO</v>
          </cell>
          <cell r="L7" t="str">
            <v>AFFX</v>
          </cell>
          <cell r="M7" t="str">
            <v>ABI</v>
          </cell>
          <cell r="N7" t="str">
            <v>MTD</v>
          </cell>
          <cell r="O7" t="str">
            <v>MDCC</v>
          </cell>
          <cell r="P7" t="str">
            <v>PKI</v>
          </cell>
          <cell r="Q7" t="str">
            <v>TMO</v>
          </cell>
          <cell r="R7" t="str">
            <v>VARI</v>
          </cell>
          <cell r="S7" t="str">
            <v>WAT</v>
          </cell>
          <cell r="U7" t="str">
            <v>VMSI</v>
          </cell>
          <cell r="V7" t="str">
            <v>ACDO</v>
          </cell>
          <cell r="W7" t="str">
            <v>IVGN</v>
          </cell>
          <cell r="X7" t="str">
            <v>MIL</v>
          </cell>
          <cell r="Y7" t="str">
            <v>PHCC</v>
          </cell>
          <cell r="Z7" t="str">
            <v>BBC</v>
          </cell>
          <cell r="AA7" t="str">
            <v>AAS</v>
          </cell>
          <cell r="AB7" t="str">
            <v>ABC</v>
          </cell>
          <cell r="AC7" t="str">
            <v>OMI</v>
          </cell>
          <cell r="AD7" t="str">
            <v>TICKER</v>
          </cell>
          <cell r="AE7" t="str">
            <v>PSSI</v>
          </cell>
          <cell r="AF7" t="str">
            <v>HSIC</v>
          </cell>
          <cell r="AG7" t="str">
            <v>SCOR</v>
          </cell>
          <cell r="AH7" t="str">
            <v>ACDO</v>
          </cell>
          <cell r="AI7" t="str">
            <v>GTIV</v>
          </cell>
          <cell r="AK7" t="str">
            <v>FSH</v>
          </cell>
          <cell r="AL7" t="str">
            <v>MCK</v>
          </cell>
          <cell r="AM7" t="str">
            <v>SIAL</v>
          </cell>
          <cell r="AN7" t="str">
            <v>CHMD</v>
          </cell>
          <cell r="AO7" t="str">
            <v>TICKER</v>
          </cell>
          <cell r="AP7" t="str">
            <v>PDCO</v>
          </cell>
          <cell r="AR7" t="str">
            <v>PDCO</v>
          </cell>
          <cell r="AS7" t="str">
            <v>SCOR</v>
          </cell>
          <cell r="AT7" t="str">
            <v>BLPG</v>
          </cell>
          <cell r="AU7" t="str">
            <v>CAH</v>
          </cell>
          <cell r="AV7" t="str">
            <v>CAH</v>
          </cell>
        </row>
        <row r="8">
          <cell r="H8" t="str">
            <v>Invitrogen</v>
          </cell>
          <cell r="I8" t="str">
            <v>QIAGEN NV</v>
          </cell>
          <cell r="J8" t="str">
            <v>TECHNE</v>
          </cell>
          <cell r="K8" t="str">
            <v>Bio-Rad Laboratories</v>
          </cell>
          <cell r="L8" t="str">
            <v>Affymetrix</v>
          </cell>
          <cell r="M8" t="str">
            <v>Applied Biosystems*</v>
          </cell>
          <cell r="N8" t="str">
            <v>Mettler Toledo*</v>
          </cell>
          <cell r="O8" t="str">
            <v>Molecular Devices*</v>
          </cell>
          <cell r="P8" t="str">
            <v>PerkinElmer</v>
          </cell>
          <cell r="Q8" t="str">
            <v>Thermo Electron</v>
          </cell>
          <cell r="R8" t="str">
            <v>Varian</v>
          </cell>
          <cell r="S8" t="str">
            <v>Waters*</v>
          </cell>
          <cell r="U8" t="str">
            <v>Ventana Medical Systems, Inc.</v>
          </cell>
          <cell r="V8" t="str">
            <v>Accredo Health, Inc.*</v>
          </cell>
          <cell r="W8" t="str">
            <v>Invitrogen Corporation</v>
          </cell>
          <cell r="X8" t="str">
            <v>Millipore Corporation</v>
          </cell>
          <cell r="Y8" t="str">
            <v>Priority Healthcare Corporation</v>
          </cell>
          <cell r="Z8" t="str">
            <v>Bergen Brunswig Corporation</v>
          </cell>
          <cell r="AA8" t="str">
            <v>AmeriSource Health Corporation</v>
          </cell>
          <cell r="AB8" t="str">
            <v>AmerisourceBergen Corporation</v>
          </cell>
          <cell r="AC8" t="str">
            <v>Owens &amp; Minor, Inc.</v>
          </cell>
          <cell r="AD8" t="str">
            <v>Full Name, Inc.</v>
          </cell>
          <cell r="AE8" t="str">
            <v>PSS World Medical, Inc.</v>
          </cell>
          <cell r="AF8" t="str">
            <v>Henry Schein, Inc.</v>
          </cell>
          <cell r="AG8" t="str">
            <v>Syncor International Corporation</v>
          </cell>
          <cell r="AH8" t="str">
            <v>Accredo Health, Incorporated</v>
          </cell>
          <cell r="AI8" t="str">
            <v>Gentiva Health Services, Inc.</v>
          </cell>
          <cell r="AK8" t="str">
            <v>Fisher Scientific International Inc.*</v>
          </cell>
          <cell r="AL8" t="str">
            <v>McKesson Corporation</v>
          </cell>
          <cell r="AM8" t="str">
            <v>Sigma-Aldrich Corp.</v>
          </cell>
          <cell r="AN8" t="str">
            <v>Chronimed Inc.</v>
          </cell>
          <cell r="AO8" t="str">
            <v>Full Name, Inc.</v>
          </cell>
          <cell r="AP8" t="str">
            <v>Patterson Dental Company</v>
          </cell>
          <cell r="AQ8" t="str">
            <v>Webster</v>
          </cell>
          <cell r="AR8" t="str">
            <v>Patterson Dental Company</v>
          </cell>
          <cell r="AS8" t="str">
            <v>Syncor International Corporation</v>
          </cell>
          <cell r="AT8" t="str">
            <v>Boron, LePore &amp; Associates, Inc.</v>
          </cell>
          <cell r="AU8" t="str">
            <v>Cardinal Health, Inc.</v>
          </cell>
          <cell r="AV8" t="str">
            <v>Cardinal Health, Inc.</v>
          </cell>
        </row>
        <row r="9">
          <cell r="H9" t="str">
            <v>Invitrogen</v>
          </cell>
          <cell r="I9" t="str">
            <v>QIAGEN NV</v>
          </cell>
          <cell r="J9" t="str">
            <v>TECHNE</v>
          </cell>
          <cell r="K9" t="str">
            <v>Bio-Rad Laboratories</v>
          </cell>
          <cell r="L9" t="str">
            <v>Affymetrix</v>
          </cell>
          <cell r="M9" t="str">
            <v>Applied Biosystems*</v>
          </cell>
          <cell r="N9" t="str">
            <v>Mettler Toledo*</v>
          </cell>
          <cell r="O9" t="str">
            <v>Molecular Devices*</v>
          </cell>
          <cell r="P9" t="str">
            <v>PerkinElmer</v>
          </cell>
          <cell r="Q9" t="str">
            <v>Thermo Electron</v>
          </cell>
          <cell r="R9" t="str">
            <v>Varian</v>
          </cell>
          <cell r="S9" t="str">
            <v>Waters*</v>
          </cell>
          <cell r="T9" t="str">
            <v>Fisher Scientific*</v>
          </cell>
          <cell r="U9" t="str">
            <v>Ventana Medical Systems, Inc.</v>
          </cell>
          <cell r="V9" t="str">
            <v>Accredo Health*</v>
          </cell>
          <cell r="W9" t="str">
            <v>Invitrogen</v>
          </cell>
          <cell r="X9" t="str">
            <v>Millipore</v>
          </cell>
          <cell r="Y9" t="str">
            <v>Priority Healthcare</v>
          </cell>
          <cell r="Z9" t="str">
            <v>Bergen Brunswig</v>
          </cell>
          <cell r="AA9" t="str">
            <v>AmeriSource</v>
          </cell>
          <cell r="AB9" t="str">
            <v>AmerisourceBergen</v>
          </cell>
          <cell r="AC9" t="str">
            <v>Owens &amp; Minor</v>
          </cell>
          <cell r="AD9" t="str">
            <v>Short Name</v>
          </cell>
          <cell r="AE9" t="str">
            <v>PSS World Medical, Inc.</v>
          </cell>
          <cell r="AF9" t="str">
            <v>Henry Schein</v>
          </cell>
          <cell r="AG9" t="str">
            <v>Syncor</v>
          </cell>
          <cell r="AH9" t="str">
            <v>Accredo</v>
          </cell>
          <cell r="AI9" t="str">
            <v>Gentiva</v>
          </cell>
          <cell r="AJ9" t="str">
            <v>Accredo*</v>
          </cell>
          <cell r="AK9" t="str">
            <v>Fisher Scientific*</v>
          </cell>
          <cell r="AL9" t="str">
            <v>McKesson Corporation</v>
          </cell>
          <cell r="AM9" t="str">
            <v>Sigma-Aldrich</v>
          </cell>
          <cell r="AN9" t="str">
            <v>Chronimed</v>
          </cell>
          <cell r="AO9" t="str">
            <v>Short Name</v>
          </cell>
          <cell r="AP9" t="str">
            <v>Patterson Dental</v>
          </cell>
          <cell r="AQ9" t="str">
            <v>Short Name</v>
          </cell>
          <cell r="AR9" t="str">
            <v>Patterson Dental</v>
          </cell>
          <cell r="AS9" t="str">
            <v>Syncor</v>
          </cell>
          <cell r="AT9" t="str">
            <v>Boron, LePore</v>
          </cell>
          <cell r="AU9" t="str">
            <v>Cardinal Health</v>
          </cell>
          <cell r="AV9" t="str">
            <v>Cardinal Health</v>
          </cell>
          <cell r="AW9" t="str">
            <v>Short Name</v>
          </cell>
          <cell r="AX9" t="str">
            <v>Short Name</v>
          </cell>
          <cell r="AY9" t="str">
            <v>Short Name</v>
          </cell>
          <cell r="AZ9" t="str">
            <v>Short Name</v>
          </cell>
          <cell r="BA9" t="str">
            <v>Short Name</v>
          </cell>
          <cell r="BB9" t="str">
            <v>Short Name</v>
          </cell>
          <cell r="BC9" t="str">
            <v>Short Name</v>
          </cell>
          <cell r="BD9" t="str">
            <v>Short Name</v>
          </cell>
          <cell r="BE9" t="str">
            <v>Short Name</v>
          </cell>
        </row>
        <row r="10">
          <cell r="H10">
            <v>37256</v>
          </cell>
          <cell r="I10">
            <v>37256</v>
          </cell>
          <cell r="J10">
            <v>37072</v>
          </cell>
          <cell r="K10">
            <v>37256</v>
          </cell>
          <cell r="L10">
            <v>37256</v>
          </cell>
          <cell r="M10">
            <v>37256</v>
          </cell>
          <cell r="N10">
            <v>37256</v>
          </cell>
          <cell r="O10">
            <v>37256</v>
          </cell>
          <cell r="P10">
            <v>37256</v>
          </cell>
          <cell r="Q10">
            <v>37256</v>
          </cell>
          <cell r="R10">
            <v>37256</v>
          </cell>
          <cell r="S10">
            <v>37256</v>
          </cell>
          <cell r="T10">
            <v>37256</v>
          </cell>
          <cell r="U10">
            <v>37256</v>
          </cell>
          <cell r="V10" t="str">
            <v>6/31/01</v>
          </cell>
          <cell r="W10">
            <v>37256</v>
          </cell>
          <cell r="X10">
            <v>36891</v>
          </cell>
          <cell r="Y10">
            <v>37254</v>
          </cell>
          <cell r="Z10">
            <v>36799</v>
          </cell>
          <cell r="AA10">
            <v>36799</v>
          </cell>
          <cell r="AB10">
            <v>37164</v>
          </cell>
          <cell r="AC10">
            <v>37256</v>
          </cell>
          <cell r="AD10">
            <v>36891</v>
          </cell>
          <cell r="AE10">
            <v>36980</v>
          </cell>
          <cell r="AF10">
            <v>37254</v>
          </cell>
          <cell r="AG10">
            <v>37256</v>
          </cell>
          <cell r="AH10">
            <v>36678</v>
          </cell>
          <cell r="AI10">
            <v>37256</v>
          </cell>
          <cell r="AJ10">
            <v>37072</v>
          </cell>
          <cell r="AK10">
            <v>37256</v>
          </cell>
          <cell r="AL10">
            <v>36981</v>
          </cell>
          <cell r="AM10">
            <v>37256</v>
          </cell>
          <cell r="AN10">
            <v>37071</v>
          </cell>
          <cell r="AO10">
            <v>36891</v>
          </cell>
          <cell r="AP10">
            <v>37009</v>
          </cell>
          <cell r="AQ10">
            <v>37009</v>
          </cell>
          <cell r="AR10">
            <v>37009</v>
          </cell>
          <cell r="AS10">
            <v>37256</v>
          </cell>
          <cell r="AT10">
            <v>37256</v>
          </cell>
          <cell r="AU10">
            <v>37072</v>
          </cell>
          <cell r="AV10">
            <v>37072</v>
          </cell>
          <cell r="AW10">
            <v>36891</v>
          </cell>
          <cell r="AX10">
            <v>36891</v>
          </cell>
          <cell r="AY10">
            <v>36891</v>
          </cell>
          <cell r="AZ10">
            <v>36891</v>
          </cell>
          <cell r="BA10">
            <v>36891</v>
          </cell>
          <cell r="BB10">
            <v>36891</v>
          </cell>
          <cell r="BC10">
            <v>36891</v>
          </cell>
          <cell r="BD10">
            <v>36891</v>
          </cell>
          <cell r="BE10">
            <v>36891</v>
          </cell>
        </row>
        <row r="11">
          <cell r="H11" t="str">
            <v>PAYTON</v>
          </cell>
          <cell r="I11" t="str">
            <v>PAYTON</v>
          </cell>
          <cell r="J11" t="str">
            <v>PAYTON</v>
          </cell>
          <cell r="K11" t="str">
            <v>PAYTON</v>
          </cell>
          <cell r="L11" t="str">
            <v>PAYTON</v>
          </cell>
          <cell r="M11" t="str">
            <v>PAYTON</v>
          </cell>
          <cell r="N11" t="str">
            <v>PAYTON</v>
          </cell>
          <cell r="O11" t="str">
            <v>PAYTON</v>
          </cell>
          <cell r="P11" t="str">
            <v>PAYTON</v>
          </cell>
          <cell r="Q11" t="str">
            <v>PAYTON</v>
          </cell>
          <cell r="R11" t="str">
            <v>PAYTON</v>
          </cell>
          <cell r="S11" t="str">
            <v>PAYTON</v>
          </cell>
          <cell r="T11" t="str">
            <v>PAYTON</v>
          </cell>
          <cell r="U11" t="str">
            <v>Trap</v>
          </cell>
          <cell r="V11" t="str">
            <v>PAYTON</v>
          </cell>
          <cell r="W11" t="str">
            <v>Kaitlin</v>
          </cell>
          <cell r="X11" t="str">
            <v>Stanwick</v>
          </cell>
          <cell r="Y11" t="str">
            <v>Michael Min</v>
          </cell>
          <cell r="AB11" t="str">
            <v>Francesca</v>
          </cell>
          <cell r="AC11" t="str">
            <v>Francesca</v>
          </cell>
          <cell r="AD11" t="str">
            <v>Name</v>
          </cell>
          <cell r="AE11" t="str">
            <v>Michael Min</v>
          </cell>
          <cell r="AF11" t="str">
            <v>Dun</v>
          </cell>
          <cell r="AG11" t="str">
            <v>Michael Min</v>
          </cell>
          <cell r="AH11" t="str">
            <v>Francesca</v>
          </cell>
          <cell r="AJ11" t="str">
            <v>Francesca</v>
          </cell>
          <cell r="AK11" t="str">
            <v>Payton</v>
          </cell>
          <cell r="AL11" t="str">
            <v>Dun</v>
          </cell>
          <cell r="AM11" t="str">
            <v>Wilson</v>
          </cell>
          <cell r="AN11" t="str">
            <v>Payton</v>
          </cell>
          <cell r="AO11" t="str">
            <v>Name</v>
          </cell>
          <cell r="AP11" t="str">
            <v>PAYTON</v>
          </cell>
          <cell r="AQ11" t="str">
            <v>PAYTON</v>
          </cell>
          <cell r="AR11" t="str">
            <v>Michael Min</v>
          </cell>
          <cell r="AS11" t="str">
            <v>Francesca</v>
          </cell>
          <cell r="AT11" t="str">
            <v>Francesca</v>
          </cell>
          <cell r="AU11" t="str">
            <v>Francesca</v>
          </cell>
          <cell r="AV11" t="str">
            <v>Francesca</v>
          </cell>
          <cell r="AW11" t="str">
            <v>Name</v>
          </cell>
          <cell r="AX11" t="str">
            <v>Name</v>
          </cell>
          <cell r="AY11" t="str">
            <v>Name</v>
          </cell>
          <cell r="AZ11" t="str">
            <v>Name</v>
          </cell>
          <cell r="BA11" t="str">
            <v>Name</v>
          </cell>
          <cell r="BB11" t="str">
            <v>Name</v>
          </cell>
          <cell r="BC11" t="str">
            <v>Name</v>
          </cell>
          <cell r="BD11" t="str">
            <v>Name</v>
          </cell>
          <cell r="BE11" t="str">
            <v>Name</v>
          </cell>
        </row>
        <row r="12">
          <cell r="H12" t="str">
            <v>Y</v>
          </cell>
          <cell r="I12" t="str">
            <v>Y</v>
          </cell>
          <cell r="J12" t="str">
            <v>Y</v>
          </cell>
          <cell r="K12" t="str">
            <v>Y</v>
          </cell>
          <cell r="L12" t="str">
            <v>Y</v>
          </cell>
          <cell r="M12" t="str">
            <v>Y</v>
          </cell>
          <cell r="N12" t="str">
            <v>Y</v>
          </cell>
          <cell r="O12" t="str">
            <v>Y</v>
          </cell>
          <cell r="P12" t="str">
            <v>Y</v>
          </cell>
          <cell r="Q12" t="str">
            <v>Y</v>
          </cell>
          <cell r="R12" t="str">
            <v>Y</v>
          </cell>
          <cell r="S12" t="str">
            <v>Y</v>
          </cell>
          <cell r="T12" t="str">
            <v>Y</v>
          </cell>
          <cell r="U12" t="str">
            <v>Y</v>
          </cell>
          <cell r="V12" t="str">
            <v>Y</v>
          </cell>
          <cell r="W12" t="str">
            <v>Y</v>
          </cell>
          <cell r="X12" t="str">
            <v>Y</v>
          </cell>
          <cell r="Y12" t="str">
            <v>Y</v>
          </cell>
          <cell r="Z12" t="str">
            <v>Y</v>
          </cell>
          <cell r="AA12" t="str">
            <v>Y</v>
          </cell>
          <cell r="AB12" t="str">
            <v>Y</v>
          </cell>
          <cell r="AC12" t="str">
            <v>Y</v>
          </cell>
          <cell r="AD12" t="str">
            <v>Y</v>
          </cell>
          <cell r="AE12" t="str">
            <v>Y</v>
          </cell>
          <cell r="AF12" t="str">
            <v>Y</v>
          </cell>
          <cell r="AG12" t="str">
            <v>Y</v>
          </cell>
          <cell r="AH12" t="str">
            <v>Y</v>
          </cell>
          <cell r="AI12" t="str">
            <v>Y</v>
          </cell>
          <cell r="AJ12" t="str">
            <v>Y</v>
          </cell>
          <cell r="AK12" t="str">
            <v>Y</v>
          </cell>
          <cell r="AL12" t="str">
            <v>Y</v>
          </cell>
          <cell r="AM12" t="str">
            <v>Y</v>
          </cell>
          <cell r="AN12" t="str">
            <v>Y</v>
          </cell>
          <cell r="AO12" t="str">
            <v>Y</v>
          </cell>
          <cell r="AP12" t="str">
            <v>Y</v>
          </cell>
          <cell r="AQ12" t="str">
            <v>Y</v>
          </cell>
          <cell r="AR12" t="str">
            <v>Y</v>
          </cell>
          <cell r="AS12" t="str">
            <v>Y</v>
          </cell>
          <cell r="AT12" t="str">
            <v>Y</v>
          </cell>
          <cell r="AU12" t="str">
            <v>Y</v>
          </cell>
          <cell r="AV12" t="str">
            <v>Y</v>
          </cell>
          <cell r="AW12" t="str">
            <v>Y</v>
          </cell>
          <cell r="AX12" t="str">
            <v>Y</v>
          </cell>
          <cell r="AY12" t="str">
            <v>Y</v>
          </cell>
          <cell r="AZ12" t="str">
            <v>Y</v>
          </cell>
          <cell r="BA12" t="str">
            <v>Y</v>
          </cell>
          <cell r="BB12" t="str">
            <v>Y</v>
          </cell>
          <cell r="BC12" t="str">
            <v>Y</v>
          </cell>
          <cell r="BD12" t="str">
            <v>Y</v>
          </cell>
          <cell r="BE12" t="str">
            <v>Y</v>
          </cell>
        </row>
        <row r="13">
          <cell r="W13">
            <v>37207</v>
          </cell>
          <cell r="X13">
            <v>36891</v>
          </cell>
          <cell r="Y13">
            <v>37399</v>
          </cell>
          <cell r="AB13">
            <v>37393</v>
          </cell>
          <cell r="AC13">
            <v>37393</v>
          </cell>
          <cell r="AD13">
            <v>36891</v>
          </cell>
          <cell r="AE13">
            <v>37346</v>
          </cell>
          <cell r="AF13">
            <v>37393</v>
          </cell>
          <cell r="AG13">
            <v>37399</v>
          </cell>
          <cell r="AH13">
            <v>37347</v>
          </cell>
          <cell r="AJ13">
            <v>37393</v>
          </cell>
          <cell r="AK13">
            <v>37215</v>
          </cell>
          <cell r="AL13">
            <v>37341</v>
          </cell>
          <cell r="AM13">
            <v>37349</v>
          </cell>
          <cell r="AN13">
            <v>37207</v>
          </cell>
          <cell r="AO13">
            <v>36891</v>
          </cell>
          <cell r="AP13">
            <v>37089</v>
          </cell>
          <cell r="AQ13">
            <v>37089</v>
          </cell>
          <cell r="AR13">
            <v>37346</v>
          </cell>
          <cell r="AS13">
            <v>37427</v>
          </cell>
          <cell r="AT13">
            <v>37413</v>
          </cell>
          <cell r="AU13">
            <v>37393</v>
          </cell>
          <cell r="AV13">
            <v>37413</v>
          </cell>
          <cell r="AW13">
            <v>36891</v>
          </cell>
          <cell r="AX13">
            <v>36891</v>
          </cell>
          <cell r="AY13">
            <v>36891</v>
          </cell>
          <cell r="AZ13">
            <v>36891</v>
          </cell>
          <cell r="BA13">
            <v>36891</v>
          </cell>
          <cell r="BB13">
            <v>36891</v>
          </cell>
          <cell r="BC13">
            <v>36891</v>
          </cell>
          <cell r="BD13">
            <v>36891</v>
          </cell>
          <cell r="BE13">
            <v>36891</v>
          </cell>
        </row>
        <row r="14">
          <cell r="Y14" t="str">
            <v>JWT</v>
          </cell>
          <cell r="AB14" t="str">
            <v>JWT</v>
          </cell>
          <cell r="AC14" t="str">
            <v>JWT</v>
          </cell>
          <cell r="AE14" t="str">
            <v>JWT</v>
          </cell>
          <cell r="AF14" t="str">
            <v>JWT</v>
          </cell>
          <cell r="AG14" t="str">
            <v>JWT</v>
          </cell>
          <cell r="AJ14" t="str">
            <v>JWT</v>
          </cell>
          <cell r="AK14" t="str">
            <v>JWT</v>
          </cell>
          <cell r="AL14" t="str">
            <v>JWT</v>
          </cell>
          <cell r="AM14" t="str">
            <v>OZ</v>
          </cell>
          <cell r="AN14" t="str">
            <v>NO</v>
          </cell>
          <cell r="AP14" t="str">
            <v>JWT</v>
          </cell>
          <cell r="AQ14" t="str">
            <v>JWT</v>
          </cell>
          <cell r="AR14" t="str">
            <v>JWT</v>
          </cell>
          <cell r="AV14" t="str">
            <v>JWT</v>
          </cell>
        </row>
        <row r="15">
          <cell r="H15" t="str">
            <v>Lab products</v>
          </cell>
          <cell r="I15" t="str">
            <v>Lab products</v>
          </cell>
          <cell r="J15" t="str">
            <v>Lab products</v>
          </cell>
          <cell r="K15" t="str">
            <v>Lab products</v>
          </cell>
          <cell r="L15" t="str">
            <v>Lab products</v>
          </cell>
          <cell r="M15" t="str">
            <v>Lab products</v>
          </cell>
          <cell r="N15" t="str">
            <v>Company Description</v>
          </cell>
          <cell r="O15" t="str">
            <v>Lab products</v>
          </cell>
          <cell r="P15" t="str">
            <v>Lab products</v>
          </cell>
          <cell r="Q15" t="str">
            <v>Lab products</v>
          </cell>
          <cell r="R15" t="str">
            <v>Lab products</v>
          </cell>
          <cell r="S15" t="str">
            <v>Lab products</v>
          </cell>
          <cell r="T15" t="str">
            <v>Lab products</v>
          </cell>
          <cell r="U15" t="str">
            <v>Lab products</v>
          </cell>
          <cell r="V15" t="str">
            <v>Lab products</v>
          </cell>
          <cell r="W15" t="str">
            <v>Lab products</v>
          </cell>
          <cell r="X15" t="str">
            <v>Lab products</v>
          </cell>
          <cell r="Z15" t="str">
            <v>Warehouse adjusted</v>
          </cell>
          <cell r="AA15" t="str">
            <v xml:space="preserve"> </v>
          </cell>
          <cell r="AD15" t="str">
            <v>Company Description</v>
          </cell>
          <cell r="AE15" t="str">
            <v xml:space="preserve"> </v>
          </cell>
          <cell r="AK15" t="str">
            <v xml:space="preserve"> </v>
          </cell>
          <cell r="AM15" t="str">
            <v>Lab products</v>
          </cell>
          <cell r="AN15" t="str">
            <v>No warehouse disclosure</v>
          </cell>
          <cell r="AO15" t="str">
            <v>Company Description</v>
          </cell>
          <cell r="AP15" t="str">
            <v>Dental supply distributors</v>
          </cell>
          <cell r="AQ15" t="str">
            <v>Veterinary supplies distributors</v>
          </cell>
          <cell r="AR15" t="str">
            <v>Dental supply distributors</v>
          </cell>
          <cell r="AW15" t="str">
            <v>Company Description</v>
          </cell>
          <cell r="AX15" t="str">
            <v>Company Description</v>
          </cell>
          <cell r="AY15" t="str">
            <v>Company Description</v>
          </cell>
          <cell r="AZ15" t="str">
            <v>Company Description</v>
          </cell>
          <cell r="BA15" t="str">
            <v>Company Description</v>
          </cell>
          <cell r="BB15" t="str">
            <v>Company Description</v>
          </cell>
          <cell r="BC15" t="str">
            <v>Company Description</v>
          </cell>
          <cell r="BD15" t="str">
            <v>Company Description</v>
          </cell>
          <cell r="BE15" t="str">
            <v>Company Description</v>
          </cell>
        </row>
        <row r="16">
          <cell r="H16" t="str">
            <v>notes</v>
          </cell>
          <cell r="I16" t="str">
            <v>notes</v>
          </cell>
          <cell r="J16" t="str">
            <v>notes</v>
          </cell>
          <cell r="K16" t="str">
            <v>notes</v>
          </cell>
          <cell r="L16" t="str">
            <v>notes</v>
          </cell>
          <cell r="M16" t="str">
            <v>notes</v>
          </cell>
          <cell r="N16" t="str">
            <v>notes</v>
          </cell>
          <cell r="O16" t="str">
            <v>LTM EPS and proj. EPS are trending correctly per IBES.</v>
          </cell>
          <cell r="P16" t="str">
            <v>Not PF for acquisition of the Filtration and Separtions business, NS</v>
          </cell>
          <cell r="Q16" t="str">
            <v>Not proforma for acquisitions in 2001 b/c it's not material</v>
          </cell>
          <cell r="R16" t="str">
            <v>Engaged in share repurchase program by issuing additional debt; check news for adjustments</v>
          </cell>
          <cell r="S16" t="str">
            <v>notes</v>
          </cell>
          <cell r="T16" t="str">
            <v>notes</v>
          </cell>
          <cell r="U16" t="str">
            <v>notes</v>
          </cell>
          <cell r="W16" t="str">
            <v>pro forma for Dexter purchase on 9/00 - PLEASE NOTE ASSUMPTIONS</v>
          </cell>
          <cell r="X16" t="str">
            <v>Pro forma for IPO spinoff of sub-division</v>
          </cell>
          <cell r="Y16" t="str">
            <v>notes</v>
          </cell>
          <cell r="Z16" t="str">
            <v>notes</v>
          </cell>
          <cell r="AA16" t="str">
            <v>notes</v>
          </cell>
          <cell r="AB16" t="str">
            <v>PRO FORMA FOR BBC ACQUISITION 3/19/01</v>
          </cell>
          <cell r="AC16" t="str">
            <v>notes</v>
          </cell>
          <cell r="AD16" t="str">
            <v>notes</v>
          </cell>
          <cell r="AE16" t="str">
            <v>notes</v>
          </cell>
          <cell r="AF16" t="str">
            <v>notes</v>
          </cell>
          <cell r="AH16" t="str">
            <v>notes</v>
          </cell>
          <cell r="AI16" t="str">
            <v>notes</v>
          </cell>
          <cell r="AJ16" t="str">
            <v>notes</v>
          </cell>
          <cell r="AK16" t="str">
            <v>Note</v>
          </cell>
          <cell r="AL16" t="str">
            <v>Pro forma for the $400 million debt offering on Jan. 29 2002</v>
          </cell>
          <cell r="AM16" t="str">
            <v>Engaged in share repurchase program by issuing additional debt; check news for adjustments</v>
          </cell>
          <cell r="AN16" t="str">
            <v>PF for diagnostic product spinoff effective 6/30/00 and Home Services Medical subsidiary</v>
          </cell>
          <cell r="AO16" t="str">
            <v>notes</v>
          </cell>
          <cell r="AP16" t="str">
            <v>Pro forma for acquisition of Webster</v>
          </cell>
          <cell r="AS16" t="str">
            <v>notes</v>
          </cell>
          <cell r="AT16" t="str">
            <v>notes</v>
          </cell>
          <cell r="AU16" t="str">
            <v>notes</v>
          </cell>
          <cell r="AW16" t="str">
            <v>notes</v>
          </cell>
          <cell r="AX16" t="str">
            <v>notes</v>
          </cell>
          <cell r="AY16" t="str">
            <v>notes</v>
          </cell>
          <cell r="AZ16" t="str">
            <v>notes</v>
          </cell>
          <cell r="BA16" t="str">
            <v>notes</v>
          </cell>
          <cell r="BB16" t="str">
            <v>notes</v>
          </cell>
          <cell r="BC16" t="str">
            <v>notes</v>
          </cell>
          <cell r="BD16" t="str">
            <v>notes</v>
          </cell>
          <cell r="BE16" t="str">
            <v>notes</v>
          </cell>
        </row>
        <row r="17">
          <cell r="S17" t="str">
            <v xml:space="preserve"> </v>
          </cell>
          <cell r="W17" t="str">
            <v>EXCLUDES AMORTIZATION to match Wall Street research</v>
          </cell>
          <cell r="X17" t="str">
            <v>Decreasing EPS is consistent with IBES estimates for 2000/LTM to 2001</v>
          </cell>
        </row>
        <row r="19">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7.4999999999999997E-2</v>
          </cell>
          <cell r="Z19">
            <v>8.5000000000000006E-2</v>
          </cell>
          <cell r="AA19">
            <v>0</v>
          </cell>
          <cell r="AB19">
            <v>7.0000000000000007E-2</v>
          </cell>
          <cell r="AC19">
            <v>0.08</v>
          </cell>
          <cell r="AD19">
            <v>8.5000000000000006E-2</v>
          </cell>
          <cell r="AE19">
            <v>8.5000000000000006E-2</v>
          </cell>
          <cell r="AF19">
            <v>6.5000000000000002E-2</v>
          </cell>
          <cell r="AG19">
            <v>0</v>
          </cell>
          <cell r="AH19">
            <v>0.08</v>
          </cell>
          <cell r="AI19">
            <v>8.5000000000000006E-2</v>
          </cell>
          <cell r="AJ19">
            <v>0.08</v>
          </cell>
          <cell r="AK19">
            <v>0.08</v>
          </cell>
          <cell r="AL19">
            <v>6.5000000000000002E-2</v>
          </cell>
          <cell r="AM19">
            <v>0</v>
          </cell>
          <cell r="AN19">
            <v>8.5000000000000006E-2</v>
          </cell>
          <cell r="AO19">
            <v>8.5000000000000006E-2</v>
          </cell>
          <cell r="AP19">
            <v>0.09</v>
          </cell>
          <cell r="AQ19">
            <v>8.5000000000000006E-2</v>
          </cell>
          <cell r="AR19">
            <v>7.4999999999999997E-2</v>
          </cell>
          <cell r="AS19">
            <v>8.5000000000000006E-2</v>
          </cell>
          <cell r="AT19">
            <v>8.5000000000000006E-2</v>
          </cell>
          <cell r="AU19">
            <v>6.5000000000000002E-2</v>
          </cell>
          <cell r="AV19">
            <v>6.5000000000000002E-2</v>
          </cell>
          <cell r="AW19">
            <v>0</v>
          </cell>
          <cell r="AX19">
            <v>0</v>
          </cell>
          <cell r="AY19">
            <v>0</v>
          </cell>
          <cell r="AZ19">
            <v>0</v>
          </cell>
          <cell r="BA19">
            <v>0</v>
          </cell>
          <cell r="BB19">
            <v>0</v>
          </cell>
          <cell r="BC19">
            <v>0</v>
          </cell>
          <cell r="BD19">
            <v>0</v>
          </cell>
          <cell r="BE19">
            <v>0</v>
          </cell>
        </row>
        <row r="20">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2.5000000000000001E-2</v>
          </cell>
          <cell r="Z20">
            <v>2.5000000000000001E-2</v>
          </cell>
          <cell r="AA20">
            <v>2.5000000000000001E-2</v>
          </cell>
          <cell r="AB20">
            <v>2.5000000000000001E-2</v>
          </cell>
          <cell r="AC20">
            <v>2.5000000000000001E-2</v>
          </cell>
          <cell r="AD20">
            <v>2.5000000000000001E-2</v>
          </cell>
          <cell r="AE20">
            <v>2.5000000000000001E-2</v>
          </cell>
          <cell r="AF20">
            <v>2.5000000000000001E-2</v>
          </cell>
          <cell r="AG20">
            <v>0</v>
          </cell>
          <cell r="AH20">
            <v>2.5000000000000001E-2</v>
          </cell>
          <cell r="AI20">
            <v>2.5000000000000001E-2</v>
          </cell>
          <cell r="AJ20">
            <v>2.5000000000000001E-2</v>
          </cell>
          <cell r="AK20">
            <v>2.5000000000000001E-2</v>
          </cell>
          <cell r="AL20">
            <v>2.5000000000000001E-2</v>
          </cell>
          <cell r="AM20">
            <v>0</v>
          </cell>
          <cell r="AN20">
            <v>2.5000000000000001E-2</v>
          </cell>
          <cell r="AO20">
            <v>2.5000000000000001E-2</v>
          </cell>
          <cell r="AP20">
            <v>2.5000000000000001E-2</v>
          </cell>
          <cell r="AQ20">
            <v>2.5000000000000001E-2</v>
          </cell>
          <cell r="AR20">
            <v>2.5000000000000001E-2</v>
          </cell>
          <cell r="AS20">
            <v>2.5000000000000001E-2</v>
          </cell>
          <cell r="AT20">
            <v>2.5000000000000001E-2</v>
          </cell>
          <cell r="AU20">
            <v>2.5000000000000001E-2</v>
          </cell>
          <cell r="AV20">
            <v>2.5000000000000001E-2</v>
          </cell>
          <cell r="AW20">
            <v>0</v>
          </cell>
          <cell r="AX20">
            <v>0</v>
          </cell>
          <cell r="AY20">
            <v>0</v>
          </cell>
          <cell r="AZ20">
            <v>0</v>
          </cell>
          <cell r="BA20">
            <v>0</v>
          </cell>
          <cell r="BB20">
            <v>0</v>
          </cell>
          <cell r="BC20">
            <v>0</v>
          </cell>
          <cell r="BD20">
            <v>0</v>
          </cell>
          <cell r="BE20">
            <v>0</v>
          </cell>
        </row>
        <row r="21">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1</v>
          </cell>
          <cell r="Z21">
            <v>1</v>
          </cell>
          <cell r="AA21">
            <v>0</v>
          </cell>
          <cell r="AB21">
            <v>1</v>
          </cell>
          <cell r="AC21">
            <v>1</v>
          </cell>
          <cell r="AD21">
            <v>1</v>
          </cell>
          <cell r="AE21">
            <v>1</v>
          </cell>
          <cell r="AF21">
            <v>1</v>
          </cell>
          <cell r="AG21">
            <v>0</v>
          </cell>
          <cell r="AH21">
            <v>1</v>
          </cell>
          <cell r="AI21">
            <v>1</v>
          </cell>
          <cell r="AJ21">
            <v>1</v>
          </cell>
          <cell r="AK21">
            <v>1</v>
          </cell>
          <cell r="AL21">
            <v>1</v>
          </cell>
          <cell r="AM21">
            <v>0</v>
          </cell>
          <cell r="AN21">
            <v>1</v>
          </cell>
          <cell r="AO21">
            <v>1</v>
          </cell>
          <cell r="AP21">
            <v>20</v>
          </cell>
          <cell r="AQ21">
            <v>1</v>
          </cell>
          <cell r="AR21">
            <v>1</v>
          </cell>
          <cell r="AS21">
            <v>1</v>
          </cell>
          <cell r="AT21">
            <v>1</v>
          </cell>
          <cell r="AU21">
            <v>1</v>
          </cell>
          <cell r="AV21">
            <v>1</v>
          </cell>
          <cell r="AW21">
            <v>0</v>
          </cell>
          <cell r="AX21">
            <v>0</v>
          </cell>
          <cell r="AY21">
            <v>0</v>
          </cell>
          <cell r="AZ21">
            <v>0</v>
          </cell>
          <cell r="BA21">
            <v>0</v>
          </cell>
          <cell r="BB21">
            <v>0</v>
          </cell>
          <cell r="BC21">
            <v>0</v>
          </cell>
          <cell r="BD21">
            <v>0</v>
          </cell>
          <cell r="BE21">
            <v>0</v>
          </cell>
        </row>
        <row r="22">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20</v>
          </cell>
          <cell r="Z22">
            <v>20</v>
          </cell>
          <cell r="AA22">
            <v>0</v>
          </cell>
          <cell r="AB22">
            <v>20</v>
          </cell>
          <cell r="AC22">
            <v>20</v>
          </cell>
          <cell r="AD22">
            <v>20</v>
          </cell>
          <cell r="AE22">
            <v>20</v>
          </cell>
          <cell r="AF22">
            <v>20</v>
          </cell>
          <cell r="AG22">
            <v>0</v>
          </cell>
          <cell r="AH22">
            <v>20</v>
          </cell>
          <cell r="AI22">
            <v>20</v>
          </cell>
          <cell r="AJ22">
            <v>20</v>
          </cell>
          <cell r="AK22">
            <v>20</v>
          </cell>
          <cell r="AL22">
            <v>20</v>
          </cell>
          <cell r="AM22">
            <v>0</v>
          </cell>
          <cell r="AN22">
            <v>20</v>
          </cell>
          <cell r="AO22">
            <v>20</v>
          </cell>
          <cell r="AP22">
            <v>0</v>
          </cell>
          <cell r="AQ22">
            <v>20</v>
          </cell>
          <cell r="AR22">
            <v>20</v>
          </cell>
          <cell r="AS22">
            <v>20</v>
          </cell>
          <cell r="AT22">
            <v>20</v>
          </cell>
          <cell r="AU22">
            <v>20</v>
          </cell>
          <cell r="AV22">
            <v>20</v>
          </cell>
          <cell r="AW22">
            <v>0</v>
          </cell>
          <cell r="AX22">
            <v>0</v>
          </cell>
          <cell r="AY22">
            <v>0</v>
          </cell>
          <cell r="AZ22">
            <v>0</v>
          </cell>
          <cell r="BA22">
            <v>0</v>
          </cell>
          <cell r="BB22">
            <v>0</v>
          </cell>
          <cell r="BC22">
            <v>0</v>
          </cell>
          <cell r="BD22">
            <v>0</v>
          </cell>
          <cell r="BE22">
            <v>0</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0.4</v>
          </cell>
          <cell r="Z23">
            <v>0.4</v>
          </cell>
          <cell r="AA23">
            <v>0</v>
          </cell>
          <cell r="AB23">
            <v>0.4</v>
          </cell>
          <cell r="AC23">
            <v>0.4</v>
          </cell>
          <cell r="AD23">
            <v>0.4</v>
          </cell>
          <cell r="AE23">
            <v>0.4</v>
          </cell>
          <cell r="AF23">
            <v>0.4</v>
          </cell>
          <cell r="AG23">
            <v>0</v>
          </cell>
          <cell r="AH23">
            <v>0.4</v>
          </cell>
          <cell r="AI23">
            <v>0.4</v>
          </cell>
          <cell r="AJ23">
            <v>0.4</v>
          </cell>
          <cell r="AK23">
            <v>0.4</v>
          </cell>
          <cell r="AL23">
            <v>0.4</v>
          </cell>
          <cell r="AM23">
            <v>0</v>
          </cell>
          <cell r="AN23">
            <v>0.4</v>
          </cell>
          <cell r="AO23">
            <v>0.4</v>
          </cell>
          <cell r="AP23">
            <v>0</v>
          </cell>
          <cell r="AQ23">
            <v>0.4</v>
          </cell>
          <cell r="AR23">
            <v>0.4</v>
          </cell>
          <cell r="AS23">
            <v>0.4</v>
          </cell>
          <cell r="AT23">
            <v>0.4</v>
          </cell>
          <cell r="AU23">
            <v>0.4</v>
          </cell>
          <cell r="AV23">
            <v>0.4</v>
          </cell>
          <cell r="AW23">
            <v>0</v>
          </cell>
          <cell r="AX23">
            <v>0</v>
          </cell>
          <cell r="AY23">
            <v>0</v>
          </cell>
          <cell r="AZ23">
            <v>0</v>
          </cell>
          <cell r="BA23">
            <v>0</v>
          </cell>
          <cell r="BB23">
            <v>0</v>
          </cell>
          <cell r="BC23">
            <v>0</v>
          </cell>
          <cell r="BD23">
            <v>0</v>
          </cell>
          <cell r="BE23">
            <v>0</v>
          </cell>
        </row>
        <row r="24">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7">
          <cell r="V27">
            <v>1000</v>
          </cell>
        </row>
        <row r="30">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H32" t="str">
            <v>MODEL</v>
          </cell>
          <cell r="I32">
            <v>37437</v>
          </cell>
          <cell r="J32">
            <v>37437</v>
          </cell>
          <cell r="L32">
            <v>37437</v>
          </cell>
          <cell r="P32">
            <v>37437</v>
          </cell>
          <cell r="Q32">
            <v>37437</v>
          </cell>
          <cell r="R32">
            <v>37437</v>
          </cell>
        </row>
        <row r="33">
          <cell r="J33" t="str">
            <v>MODEL</v>
          </cell>
          <cell r="L33" t="str">
            <v>PRESS RELEASE</v>
          </cell>
          <cell r="P33" t="str">
            <v>PRESS RELEASE</v>
          </cell>
          <cell r="Q33" t="str">
            <v>PRESS RELEASE</v>
          </cell>
          <cell r="R33" t="str">
            <v>PRESS RELEASE</v>
          </cell>
        </row>
        <row r="34">
          <cell r="H34">
            <v>37256</v>
          </cell>
          <cell r="I34">
            <v>37256</v>
          </cell>
          <cell r="J34">
            <v>37437</v>
          </cell>
          <cell r="K34">
            <v>37256</v>
          </cell>
          <cell r="L34">
            <v>37256</v>
          </cell>
          <cell r="M34">
            <v>37256</v>
          </cell>
          <cell r="N34">
            <v>37256</v>
          </cell>
          <cell r="O34">
            <v>37256</v>
          </cell>
          <cell r="P34">
            <v>37256</v>
          </cell>
          <cell r="Q34">
            <v>37256</v>
          </cell>
          <cell r="R34">
            <v>37256</v>
          </cell>
          <cell r="S34">
            <v>37256</v>
          </cell>
          <cell r="T34">
            <v>37256</v>
          </cell>
          <cell r="U34">
            <v>37256</v>
          </cell>
          <cell r="V34">
            <v>37437</v>
          </cell>
          <cell r="W34">
            <v>37256</v>
          </cell>
          <cell r="X34">
            <v>37256</v>
          </cell>
          <cell r="Y34">
            <v>37345</v>
          </cell>
          <cell r="AB34">
            <v>37346</v>
          </cell>
          <cell r="AC34">
            <v>37346</v>
          </cell>
          <cell r="AD34">
            <v>36891</v>
          </cell>
          <cell r="AE34">
            <v>37253</v>
          </cell>
          <cell r="AF34">
            <v>37345</v>
          </cell>
          <cell r="AG34">
            <v>37346</v>
          </cell>
          <cell r="AJ34">
            <v>37256</v>
          </cell>
          <cell r="AK34">
            <v>37437</v>
          </cell>
          <cell r="AL34">
            <v>37256</v>
          </cell>
          <cell r="AM34">
            <v>37256</v>
          </cell>
          <cell r="AN34">
            <v>37162</v>
          </cell>
          <cell r="AO34">
            <v>36891</v>
          </cell>
          <cell r="AP34">
            <v>37009</v>
          </cell>
          <cell r="AQ34">
            <v>37009</v>
          </cell>
          <cell r="AR34">
            <v>37434</v>
          </cell>
          <cell r="AV34">
            <v>37346</v>
          </cell>
          <cell r="AW34">
            <v>36891</v>
          </cell>
          <cell r="AX34">
            <v>36891</v>
          </cell>
          <cell r="AY34">
            <v>36891</v>
          </cell>
          <cell r="AZ34">
            <v>36891</v>
          </cell>
          <cell r="BA34">
            <v>36891</v>
          </cell>
          <cell r="BB34">
            <v>36891</v>
          </cell>
          <cell r="BC34">
            <v>36891</v>
          </cell>
          <cell r="BD34">
            <v>36891</v>
          </cell>
          <cell r="BE34">
            <v>36891</v>
          </cell>
        </row>
        <row r="36">
          <cell r="Q36" t="str">
            <v xml:space="preserve">GAAP </v>
          </cell>
          <cell r="AJ36">
            <v>27145.618999999999</v>
          </cell>
        </row>
        <row r="37">
          <cell r="Q37" t="str">
            <v>REPORTED</v>
          </cell>
          <cell r="AB37" t="str">
            <v>x</v>
          </cell>
          <cell r="AV37" t="str">
            <v>x</v>
          </cell>
          <cell r="AX37">
            <v>112891000</v>
          </cell>
        </row>
        <row r="38">
          <cell r="H38">
            <v>59.207999999999998</v>
          </cell>
          <cell r="I38">
            <v>145.916</v>
          </cell>
          <cell r="J38">
            <v>42.494525000000003</v>
          </cell>
          <cell r="K38">
            <v>26.085000000000001</v>
          </cell>
          <cell r="L38">
            <v>60.100999999999999</v>
          </cell>
          <cell r="M38">
            <v>213.28299999999999</v>
          </cell>
          <cell r="N38">
            <v>45.409689999999998</v>
          </cell>
          <cell r="O38">
            <v>15.414</v>
          </cell>
          <cell r="P38">
            <v>125.556</v>
          </cell>
          <cell r="Q38">
            <v>186.74</v>
          </cell>
          <cell r="R38">
            <v>35.048999999999999</v>
          </cell>
          <cell r="S38">
            <v>136.77799999999999</v>
          </cell>
          <cell r="T38">
            <v>57.9</v>
          </cell>
          <cell r="U38">
            <v>16.077313</v>
          </cell>
          <cell r="V38">
            <v>28.199946000000001</v>
          </cell>
          <cell r="W38">
            <v>52.961227999999998</v>
          </cell>
          <cell r="X38">
            <v>47.744526999999998</v>
          </cell>
          <cell r="Y38">
            <v>44.61</v>
          </cell>
          <cell r="Z38">
            <v>135.58958899999999</v>
          </cell>
          <cell r="AA38">
            <v>53.001061999999997</v>
          </cell>
          <cell r="AB38">
            <v>112.89100000000001</v>
          </cell>
          <cell r="AC38">
            <v>40.850999999999999</v>
          </cell>
          <cell r="AD38">
            <v>0</v>
          </cell>
          <cell r="AE38">
            <v>71.217195000000004</v>
          </cell>
          <cell r="AF38">
            <v>44.747</v>
          </cell>
          <cell r="AG38">
            <v>24.778272999999999</v>
          </cell>
          <cell r="AH38">
            <v>26.098680000000002</v>
          </cell>
          <cell r="AI38">
            <v>0</v>
          </cell>
          <cell r="AJ38">
            <v>31.284690000000001</v>
          </cell>
          <cell r="AK38">
            <v>57.9</v>
          </cell>
          <cell r="AL38">
            <v>301</v>
          </cell>
          <cell r="AM38">
            <v>73.771000000000001</v>
          </cell>
          <cell r="AN38">
            <v>12.315314000000001</v>
          </cell>
          <cell r="AR38">
            <v>68.506</v>
          </cell>
          <cell r="AS38">
            <v>12.884701959999999</v>
          </cell>
          <cell r="AT38">
            <v>0</v>
          </cell>
          <cell r="AU38">
            <v>0</v>
          </cell>
          <cell r="AV38">
            <v>460</v>
          </cell>
          <cell r="AW38">
            <v>0</v>
          </cell>
          <cell r="AY38">
            <v>0</v>
          </cell>
          <cell r="AZ38">
            <v>0</v>
          </cell>
          <cell r="BA38">
            <v>0</v>
          </cell>
          <cell r="BB38">
            <v>0</v>
          </cell>
          <cell r="BC38">
            <v>0</v>
          </cell>
          <cell r="BD38">
            <v>0</v>
          </cell>
          <cell r="BE38">
            <v>0</v>
          </cell>
        </row>
        <row r="39">
          <cell r="H39">
            <v>0</v>
          </cell>
          <cell r="I39">
            <v>0</v>
          </cell>
          <cell r="J39">
            <v>0</v>
          </cell>
          <cell r="K39">
            <v>0</v>
          </cell>
          <cell r="L39">
            <v>0</v>
          </cell>
          <cell r="M39">
            <v>0</v>
          </cell>
          <cell r="N39">
            <v>0</v>
          </cell>
          <cell r="O39">
            <v>0</v>
          </cell>
          <cell r="P39">
            <v>0</v>
          </cell>
          <cell r="Q39">
            <v>0</v>
          </cell>
          <cell r="R39">
            <v>0</v>
          </cell>
          <cell r="S39">
            <v>0</v>
          </cell>
          <cell r="T39">
            <v>0</v>
          </cell>
          <cell r="U39">
            <v>2.5030000000000001</v>
          </cell>
          <cell r="V39">
            <v>0</v>
          </cell>
          <cell r="W39">
            <v>5.6609999999999996</v>
          </cell>
          <cell r="X39">
            <v>5.0519999999999996</v>
          </cell>
          <cell r="Y39">
            <v>5.1552319999999998</v>
          </cell>
          <cell r="Z39">
            <v>8.721584</v>
          </cell>
          <cell r="AA39">
            <v>3.6339999999999999</v>
          </cell>
          <cell r="AC39">
            <v>2.2189999999999999</v>
          </cell>
          <cell r="AD39">
            <v>0</v>
          </cell>
          <cell r="AE39">
            <v>6.3520000000000012</v>
          </cell>
          <cell r="AG39">
            <v>7.7510000000000003</v>
          </cell>
          <cell r="AH39">
            <v>1.796775</v>
          </cell>
          <cell r="AI39">
            <v>0</v>
          </cell>
          <cell r="AJ39">
            <v>1.796775</v>
          </cell>
          <cell r="AL39">
            <v>60.732304999999997</v>
          </cell>
          <cell r="AM39">
            <v>3.5651830000000002</v>
          </cell>
          <cell r="AN39">
            <v>2.4042520000000001</v>
          </cell>
          <cell r="AO39">
            <v>0</v>
          </cell>
          <cell r="AR39">
            <v>0.95021299999999997</v>
          </cell>
          <cell r="AS39">
            <v>4.0305200000000001</v>
          </cell>
          <cell r="AT39">
            <v>0</v>
          </cell>
          <cell r="AU39">
            <v>0</v>
          </cell>
          <cell r="AW39">
            <v>0</v>
          </cell>
          <cell r="AX39">
            <v>0</v>
          </cell>
          <cell r="AY39">
            <v>0</v>
          </cell>
          <cell r="AZ39">
            <v>0</v>
          </cell>
          <cell r="BA39">
            <v>0</v>
          </cell>
          <cell r="BB39">
            <v>0</v>
          </cell>
          <cell r="BC39">
            <v>0</v>
          </cell>
          <cell r="BD39">
            <v>0</v>
          </cell>
          <cell r="BE39">
            <v>0</v>
          </cell>
        </row>
        <row r="40">
          <cell r="H40">
            <v>0</v>
          </cell>
          <cell r="I40">
            <v>0</v>
          </cell>
          <cell r="J40">
            <v>0</v>
          </cell>
          <cell r="K40">
            <v>0</v>
          </cell>
          <cell r="L40">
            <v>0</v>
          </cell>
          <cell r="M40">
            <v>0</v>
          </cell>
          <cell r="N40">
            <v>0</v>
          </cell>
          <cell r="O40">
            <v>0</v>
          </cell>
          <cell r="P40">
            <v>0</v>
          </cell>
          <cell r="Q40">
            <v>0</v>
          </cell>
          <cell r="R40">
            <v>0</v>
          </cell>
          <cell r="S40">
            <v>0</v>
          </cell>
          <cell r="T40">
            <v>0</v>
          </cell>
          <cell r="U40">
            <v>18.14</v>
          </cell>
          <cell r="V40">
            <v>0</v>
          </cell>
          <cell r="W40">
            <v>46.72</v>
          </cell>
          <cell r="X40">
            <v>36.450000000000003</v>
          </cell>
          <cell r="Y40">
            <v>22.4</v>
          </cell>
          <cell r="Z40">
            <v>13.83</v>
          </cell>
          <cell r="AA40">
            <v>24</v>
          </cell>
          <cell r="AB40">
            <v>42</v>
          </cell>
          <cell r="AC40">
            <v>13.46</v>
          </cell>
          <cell r="AD40">
            <v>0</v>
          </cell>
          <cell r="AE40">
            <v>10.304480478589419</v>
          </cell>
          <cell r="AF40">
            <v>26.04</v>
          </cell>
          <cell r="AG40">
            <v>18.55</v>
          </cell>
          <cell r="AH40">
            <v>13.52</v>
          </cell>
          <cell r="AI40">
            <v>0</v>
          </cell>
          <cell r="AJ40">
            <v>13.52</v>
          </cell>
          <cell r="AL40">
            <v>39.36</v>
          </cell>
          <cell r="AM40">
            <v>32.39</v>
          </cell>
          <cell r="AN40">
            <v>9.9</v>
          </cell>
          <cell r="AO40">
            <v>0</v>
          </cell>
          <cell r="AR40">
            <v>20.514070571545538</v>
          </cell>
          <cell r="AS40">
            <v>9.6460000000000008</v>
          </cell>
          <cell r="AT40">
            <v>0</v>
          </cell>
          <cell r="AU40">
            <v>0</v>
          </cell>
          <cell r="AV40">
            <v>34.83</v>
          </cell>
          <cell r="AW40">
            <v>0</v>
          </cell>
          <cell r="AX40">
            <v>0</v>
          </cell>
          <cell r="AY40">
            <v>0</v>
          </cell>
          <cell r="AZ40">
            <v>0</v>
          </cell>
          <cell r="BA40">
            <v>0</v>
          </cell>
          <cell r="BB40">
            <v>0</v>
          </cell>
          <cell r="BC40">
            <v>0</v>
          </cell>
          <cell r="BD40">
            <v>0</v>
          </cell>
          <cell r="BE40">
            <v>0</v>
          </cell>
        </row>
        <row r="41">
          <cell r="H41">
            <v>0</v>
          </cell>
          <cell r="I41">
            <v>0</v>
          </cell>
          <cell r="J41">
            <v>0</v>
          </cell>
          <cell r="K41">
            <v>0</v>
          </cell>
          <cell r="L41">
            <v>0</v>
          </cell>
          <cell r="M41">
            <v>0</v>
          </cell>
          <cell r="N41">
            <v>0</v>
          </cell>
          <cell r="O41">
            <v>0</v>
          </cell>
          <cell r="P41">
            <v>0</v>
          </cell>
          <cell r="Q41">
            <v>0</v>
          </cell>
          <cell r="R41">
            <v>0</v>
          </cell>
          <cell r="S41">
            <v>0</v>
          </cell>
          <cell r="T41">
            <v>0</v>
          </cell>
          <cell r="U41">
            <v>0.44</v>
          </cell>
          <cell r="V41">
            <v>0</v>
          </cell>
          <cell r="W41">
            <v>0</v>
          </cell>
          <cell r="X41">
            <v>0</v>
          </cell>
          <cell r="Y41">
            <v>0</v>
          </cell>
          <cell r="Z41">
            <v>0</v>
          </cell>
          <cell r="AA41">
            <v>0</v>
          </cell>
          <cell r="AB41">
            <v>0</v>
          </cell>
          <cell r="AC41">
            <v>0</v>
          </cell>
          <cell r="AD41">
            <v>0</v>
          </cell>
          <cell r="AE41">
            <v>0.78749999999999998</v>
          </cell>
          <cell r="AF41">
            <v>0</v>
          </cell>
          <cell r="AG41">
            <v>0</v>
          </cell>
          <cell r="AH41">
            <v>0</v>
          </cell>
          <cell r="AI41">
            <v>0</v>
          </cell>
          <cell r="AJ41">
            <v>0</v>
          </cell>
          <cell r="AL41">
            <v>0</v>
          </cell>
          <cell r="AM41">
            <v>0</v>
          </cell>
          <cell r="AN41">
            <v>0</v>
          </cell>
          <cell r="AO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H42">
            <v>0</v>
          </cell>
          <cell r="I42">
            <v>0</v>
          </cell>
          <cell r="J42">
            <v>0</v>
          </cell>
          <cell r="K42">
            <v>0</v>
          </cell>
          <cell r="L42">
            <v>0</v>
          </cell>
          <cell r="M42">
            <v>0</v>
          </cell>
          <cell r="N42">
            <v>0</v>
          </cell>
          <cell r="O42">
            <v>0</v>
          </cell>
          <cell r="P42">
            <v>0</v>
          </cell>
          <cell r="Q42">
            <v>0</v>
          </cell>
          <cell r="R42">
            <v>0</v>
          </cell>
          <cell r="S42">
            <v>0</v>
          </cell>
          <cell r="T42">
            <v>0</v>
          </cell>
          <cell r="U42">
            <v>5.82</v>
          </cell>
          <cell r="V42">
            <v>0</v>
          </cell>
          <cell r="W42">
            <v>0</v>
          </cell>
          <cell r="X42">
            <v>0</v>
          </cell>
          <cell r="Y42">
            <v>0</v>
          </cell>
          <cell r="Z42">
            <v>0</v>
          </cell>
          <cell r="AA42">
            <v>0</v>
          </cell>
          <cell r="AB42">
            <v>0</v>
          </cell>
          <cell r="AC42">
            <v>0</v>
          </cell>
          <cell r="AD42">
            <v>0</v>
          </cell>
          <cell r="AE42">
            <v>14.8</v>
          </cell>
          <cell r="AF42">
            <v>0</v>
          </cell>
          <cell r="AG42">
            <v>0</v>
          </cell>
          <cell r="AH42">
            <v>0</v>
          </cell>
          <cell r="AI42">
            <v>0</v>
          </cell>
          <cell r="AJ42">
            <v>0</v>
          </cell>
          <cell r="AL42">
            <v>0</v>
          </cell>
          <cell r="AM42">
            <v>0</v>
          </cell>
          <cell r="AN42">
            <v>0</v>
          </cell>
          <cell r="AO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Z43">
            <v>3.3</v>
          </cell>
          <cell r="AA43">
            <v>3.6339999999999999</v>
          </cell>
        </row>
        <row r="44">
          <cell r="Z44">
            <v>23.29</v>
          </cell>
          <cell r="AA44">
            <v>24</v>
          </cell>
        </row>
        <row r="45">
          <cell r="AB45" t="b">
            <v>0</v>
          </cell>
        </row>
        <row r="46">
          <cell r="H46" t="str">
            <v>N</v>
          </cell>
          <cell r="I46" t="str">
            <v>N</v>
          </cell>
          <cell r="J46" t="str">
            <v>N</v>
          </cell>
          <cell r="K46" t="str">
            <v>N</v>
          </cell>
          <cell r="L46" t="str">
            <v>N</v>
          </cell>
          <cell r="M46" t="str">
            <v>N</v>
          </cell>
          <cell r="N46" t="str">
            <v>N</v>
          </cell>
          <cell r="O46" t="str">
            <v>N</v>
          </cell>
          <cell r="P46" t="str">
            <v>N</v>
          </cell>
          <cell r="Q46" t="str">
            <v>N</v>
          </cell>
          <cell r="R46" t="str">
            <v>N</v>
          </cell>
          <cell r="S46" t="str">
            <v>N</v>
          </cell>
          <cell r="T46" t="str">
            <v>N</v>
          </cell>
          <cell r="U46" t="str">
            <v>N</v>
          </cell>
          <cell r="V46" t="str">
            <v>N</v>
          </cell>
          <cell r="W46" t="str">
            <v>Y</v>
          </cell>
          <cell r="X46" t="str">
            <v>N</v>
          </cell>
          <cell r="Y46" t="str">
            <v>N</v>
          </cell>
          <cell r="Z46" t="str">
            <v>N</v>
          </cell>
          <cell r="AA46" t="str">
            <v>Y</v>
          </cell>
          <cell r="AB46" t="str">
            <v>Y</v>
          </cell>
          <cell r="AC46" t="str">
            <v>N</v>
          </cell>
          <cell r="AD46" t="str">
            <v>N</v>
          </cell>
          <cell r="AE46" t="str">
            <v>N</v>
          </cell>
          <cell r="AF46" t="str">
            <v>N</v>
          </cell>
          <cell r="AG46" t="str">
            <v>N</v>
          </cell>
          <cell r="AH46" t="str">
            <v>N</v>
          </cell>
          <cell r="AI46" t="str">
            <v>N</v>
          </cell>
          <cell r="AJ46" t="str">
            <v>N</v>
          </cell>
          <cell r="AK46" t="str">
            <v>N</v>
          </cell>
          <cell r="AL46" t="str">
            <v>N</v>
          </cell>
          <cell r="AM46" t="str">
            <v>N</v>
          </cell>
          <cell r="AN46" t="str">
            <v>N</v>
          </cell>
          <cell r="AO46" t="str">
            <v>N</v>
          </cell>
          <cell r="AP46" t="str">
            <v>N</v>
          </cell>
          <cell r="AQ46" t="str">
            <v>N</v>
          </cell>
          <cell r="AR46" t="str">
            <v>N</v>
          </cell>
          <cell r="AS46" t="str">
            <v>N</v>
          </cell>
          <cell r="AT46" t="str">
            <v>N</v>
          </cell>
          <cell r="AU46" t="str">
            <v>N</v>
          </cell>
          <cell r="AV46" t="str">
            <v>N</v>
          </cell>
          <cell r="AW46" t="str">
            <v>N</v>
          </cell>
          <cell r="AX46" t="str">
            <v>N</v>
          </cell>
          <cell r="AY46" t="str">
            <v>N</v>
          </cell>
          <cell r="AZ46" t="str">
            <v>N</v>
          </cell>
          <cell r="BA46" t="str">
            <v>N</v>
          </cell>
          <cell r="BB46" t="str">
            <v>N</v>
          </cell>
          <cell r="BC46" t="str">
            <v>N</v>
          </cell>
          <cell r="BD46" t="str">
            <v>N</v>
          </cell>
          <cell r="BE46" t="str">
            <v>N</v>
          </cell>
        </row>
        <row r="47">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172.5</v>
          </cell>
          <cell r="X47">
            <v>0</v>
          </cell>
          <cell r="Y47">
            <v>0</v>
          </cell>
          <cell r="Z47">
            <v>0</v>
          </cell>
          <cell r="AA47">
            <v>300</v>
          </cell>
          <cell r="AB47">
            <v>300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5.5E-2</v>
          </cell>
          <cell r="X48">
            <v>0</v>
          </cell>
          <cell r="Y48">
            <v>0</v>
          </cell>
          <cell r="Z48">
            <v>0</v>
          </cell>
          <cell r="AA48">
            <v>0.05</v>
          </cell>
          <cell r="AB48">
            <v>0.05</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H49">
            <v>36526</v>
          </cell>
          <cell r="I49">
            <v>36526</v>
          </cell>
          <cell r="J49">
            <v>36526</v>
          </cell>
          <cell r="K49">
            <v>36526</v>
          </cell>
          <cell r="L49">
            <v>36526</v>
          </cell>
          <cell r="M49">
            <v>36526</v>
          </cell>
          <cell r="N49">
            <v>36526</v>
          </cell>
          <cell r="O49">
            <v>36526</v>
          </cell>
          <cell r="P49">
            <v>36526</v>
          </cell>
          <cell r="Q49">
            <v>36526</v>
          </cell>
          <cell r="R49">
            <v>36526</v>
          </cell>
          <cell r="S49">
            <v>36526</v>
          </cell>
          <cell r="T49">
            <v>36526</v>
          </cell>
          <cell r="U49">
            <v>0</v>
          </cell>
          <cell r="V49">
            <v>0</v>
          </cell>
          <cell r="W49">
            <v>36892</v>
          </cell>
          <cell r="X49">
            <v>36526</v>
          </cell>
          <cell r="Y49">
            <v>0</v>
          </cell>
          <cell r="Z49">
            <v>0</v>
          </cell>
          <cell r="AA49">
            <v>36861</v>
          </cell>
          <cell r="AB49">
            <v>36861</v>
          </cell>
          <cell r="AC49">
            <v>0</v>
          </cell>
          <cell r="AD49">
            <v>36526</v>
          </cell>
          <cell r="AE49">
            <v>0</v>
          </cell>
          <cell r="AF49">
            <v>0</v>
          </cell>
          <cell r="AG49">
            <v>0</v>
          </cell>
          <cell r="AH49">
            <v>0</v>
          </cell>
          <cell r="AI49">
            <v>36526</v>
          </cell>
          <cell r="AJ49">
            <v>0</v>
          </cell>
          <cell r="AK49">
            <v>0</v>
          </cell>
          <cell r="AL49">
            <v>0</v>
          </cell>
          <cell r="AM49">
            <v>0</v>
          </cell>
          <cell r="AN49">
            <v>0</v>
          </cell>
          <cell r="AO49">
            <v>36526</v>
          </cell>
          <cell r="AP49">
            <v>0</v>
          </cell>
          <cell r="AQ49">
            <v>36526</v>
          </cell>
          <cell r="AR49">
            <v>36526</v>
          </cell>
          <cell r="AS49">
            <v>36526</v>
          </cell>
          <cell r="AT49">
            <v>36526</v>
          </cell>
          <cell r="AU49">
            <v>0</v>
          </cell>
          <cell r="AV49">
            <v>0</v>
          </cell>
          <cell r="AW49">
            <v>36526</v>
          </cell>
          <cell r="AX49">
            <v>36526</v>
          </cell>
          <cell r="AY49">
            <v>36526</v>
          </cell>
          <cell r="AZ49">
            <v>36526</v>
          </cell>
          <cell r="BA49">
            <v>36526</v>
          </cell>
          <cell r="BB49">
            <v>36526</v>
          </cell>
          <cell r="BC49">
            <v>36526</v>
          </cell>
          <cell r="BD49">
            <v>36526</v>
          </cell>
          <cell r="BE49">
            <v>36526</v>
          </cell>
        </row>
        <row r="50">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85.2</v>
          </cell>
          <cell r="X50">
            <v>0</v>
          </cell>
          <cell r="Y50">
            <v>0</v>
          </cell>
          <cell r="Z50">
            <v>0</v>
          </cell>
          <cell r="AA50">
            <v>52.968800000000002</v>
          </cell>
          <cell r="AB50">
            <v>52.97</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4">
          <cell r="H54" t="str">
            <v>N</v>
          </cell>
          <cell r="I54" t="str">
            <v>N</v>
          </cell>
          <cell r="J54" t="str">
            <v>N</v>
          </cell>
          <cell r="K54" t="str">
            <v>N</v>
          </cell>
          <cell r="L54" t="str">
            <v>N</v>
          </cell>
          <cell r="M54" t="str">
            <v>N</v>
          </cell>
          <cell r="N54" t="str">
            <v>N</v>
          </cell>
          <cell r="O54" t="str">
            <v>N</v>
          </cell>
          <cell r="P54" t="str">
            <v>N</v>
          </cell>
          <cell r="Q54" t="str">
            <v>N</v>
          </cell>
          <cell r="R54" t="str">
            <v>N</v>
          </cell>
          <cell r="S54" t="str">
            <v>N</v>
          </cell>
          <cell r="T54" t="str">
            <v>N</v>
          </cell>
          <cell r="U54" t="str">
            <v>N</v>
          </cell>
          <cell r="V54" t="str">
            <v>N</v>
          </cell>
          <cell r="W54" t="str">
            <v>N</v>
          </cell>
          <cell r="X54" t="str">
            <v>N</v>
          </cell>
          <cell r="Y54" t="str">
            <v>N</v>
          </cell>
          <cell r="Z54" t="str">
            <v>Y</v>
          </cell>
          <cell r="AA54" t="str">
            <v>N</v>
          </cell>
          <cell r="AB54" t="str">
            <v>N</v>
          </cell>
          <cell r="AC54" t="str">
            <v>Y</v>
          </cell>
          <cell r="AD54" t="str">
            <v>N</v>
          </cell>
          <cell r="AE54" t="str">
            <v>N</v>
          </cell>
          <cell r="AF54" t="str">
            <v>N</v>
          </cell>
          <cell r="AG54" t="str">
            <v>N</v>
          </cell>
          <cell r="AH54" t="str">
            <v>N</v>
          </cell>
          <cell r="AI54" t="str">
            <v>N</v>
          </cell>
          <cell r="AJ54" t="str">
            <v>N</v>
          </cell>
          <cell r="AK54" t="str">
            <v>N</v>
          </cell>
          <cell r="AL54" t="str">
            <v>Y</v>
          </cell>
          <cell r="AM54" t="str">
            <v>N</v>
          </cell>
          <cell r="AN54" t="str">
            <v>N</v>
          </cell>
          <cell r="AO54" t="str">
            <v>N</v>
          </cell>
          <cell r="AP54" t="str">
            <v>N</v>
          </cell>
          <cell r="AQ54" t="str">
            <v>N</v>
          </cell>
          <cell r="AR54" t="str">
            <v>N</v>
          </cell>
          <cell r="AS54" t="str">
            <v>N</v>
          </cell>
          <cell r="AT54" t="str">
            <v>N</v>
          </cell>
          <cell r="AU54" t="str">
            <v>N</v>
          </cell>
          <cell r="AV54" t="str">
            <v>N</v>
          </cell>
          <cell r="AW54" t="str">
            <v>N</v>
          </cell>
          <cell r="AX54" t="str">
            <v>N</v>
          </cell>
          <cell r="AY54" t="str">
            <v>N</v>
          </cell>
          <cell r="AZ54" t="str">
            <v>N</v>
          </cell>
          <cell r="BA54" t="str">
            <v>N</v>
          </cell>
          <cell r="BB54" t="str">
            <v>N</v>
          </cell>
          <cell r="BC54" t="str">
            <v>N</v>
          </cell>
          <cell r="BD54" t="str">
            <v>N</v>
          </cell>
          <cell r="BE54" t="str">
            <v>N</v>
          </cell>
        </row>
        <row r="55">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300</v>
          </cell>
          <cell r="AA55">
            <v>0</v>
          </cell>
          <cell r="AB55">
            <v>0</v>
          </cell>
          <cell r="AC55">
            <v>132</v>
          </cell>
          <cell r="AD55">
            <v>0</v>
          </cell>
          <cell r="AE55">
            <v>0</v>
          </cell>
          <cell r="AF55">
            <v>0</v>
          </cell>
          <cell r="AG55">
            <v>0</v>
          </cell>
          <cell r="AH55">
            <v>0</v>
          </cell>
          <cell r="AI55">
            <v>0</v>
          </cell>
          <cell r="AJ55">
            <v>0</v>
          </cell>
          <cell r="AK55">
            <v>0</v>
          </cell>
          <cell r="AL55">
            <v>196.1</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7.8E-2</v>
          </cell>
          <cell r="AA56">
            <v>0</v>
          </cell>
          <cell r="AB56">
            <v>0</v>
          </cell>
          <cell r="AC56">
            <v>5.3749999999999999E-2</v>
          </cell>
          <cell r="AD56">
            <v>0</v>
          </cell>
          <cell r="AE56">
            <v>0</v>
          </cell>
          <cell r="AF56">
            <v>0</v>
          </cell>
          <cell r="AG56">
            <v>0</v>
          </cell>
          <cell r="AH56">
            <v>0</v>
          </cell>
          <cell r="AI56">
            <v>0</v>
          </cell>
          <cell r="AJ56">
            <v>0</v>
          </cell>
          <cell r="AK56">
            <v>0</v>
          </cell>
          <cell r="AL56">
            <v>0.05</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H57">
            <v>36526</v>
          </cell>
          <cell r="I57">
            <v>36526</v>
          </cell>
          <cell r="J57">
            <v>36526</v>
          </cell>
          <cell r="K57">
            <v>36526</v>
          </cell>
          <cell r="L57">
            <v>36526</v>
          </cell>
          <cell r="M57">
            <v>36526</v>
          </cell>
          <cell r="N57">
            <v>36526</v>
          </cell>
          <cell r="O57">
            <v>36526</v>
          </cell>
          <cell r="P57">
            <v>36526</v>
          </cell>
          <cell r="Q57">
            <v>36526</v>
          </cell>
          <cell r="R57">
            <v>36526</v>
          </cell>
          <cell r="S57">
            <v>36526</v>
          </cell>
          <cell r="T57">
            <v>36526</v>
          </cell>
          <cell r="U57">
            <v>0</v>
          </cell>
          <cell r="V57">
            <v>0</v>
          </cell>
          <cell r="W57">
            <v>0</v>
          </cell>
          <cell r="X57">
            <v>36526</v>
          </cell>
          <cell r="Y57">
            <v>0</v>
          </cell>
          <cell r="Z57">
            <v>0</v>
          </cell>
          <cell r="AA57">
            <v>0</v>
          </cell>
          <cell r="AB57">
            <v>0</v>
          </cell>
          <cell r="AC57">
            <v>0</v>
          </cell>
          <cell r="AD57">
            <v>36526</v>
          </cell>
          <cell r="AE57">
            <v>0</v>
          </cell>
          <cell r="AF57">
            <v>0</v>
          </cell>
          <cell r="AG57">
            <v>0</v>
          </cell>
          <cell r="AH57">
            <v>0</v>
          </cell>
          <cell r="AI57">
            <v>36526</v>
          </cell>
          <cell r="AJ57">
            <v>0</v>
          </cell>
          <cell r="AK57">
            <v>0</v>
          </cell>
          <cell r="AL57">
            <v>0</v>
          </cell>
          <cell r="AM57">
            <v>0</v>
          </cell>
          <cell r="AN57">
            <v>0</v>
          </cell>
          <cell r="AO57">
            <v>36526</v>
          </cell>
          <cell r="AP57">
            <v>0</v>
          </cell>
          <cell r="AQ57">
            <v>36526</v>
          </cell>
          <cell r="AR57">
            <v>36526</v>
          </cell>
          <cell r="AS57">
            <v>36526</v>
          </cell>
          <cell r="AT57">
            <v>36526</v>
          </cell>
          <cell r="AU57">
            <v>0</v>
          </cell>
          <cell r="AV57">
            <v>0</v>
          </cell>
          <cell r="AW57">
            <v>36526</v>
          </cell>
          <cell r="AX57">
            <v>36526</v>
          </cell>
          <cell r="AY57">
            <v>36526</v>
          </cell>
          <cell r="AZ57">
            <v>36526</v>
          </cell>
          <cell r="BA57">
            <v>36526</v>
          </cell>
          <cell r="BB57">
            <v>36526</v>
          </cell>
          <cell r="BC57">
            <v>36526</v>
          </cell>
          <cell r="BD57">
            <v>36526</v>
          </cell>
          <cell r="BE57">
            <v>36526</v>
          </cell>
        </row>
        <row r="58">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25</v>
          </cell>
          <cell r="AA58">
            <v>0</v>
          </cell>
          <cell r="AB58">
            <v>0</v>
          </cell>
          <cell r="AC58">
            <v>20.625360943816517</v>
          </cell>
          <cell r="AD58">
            <v>0</v>
          </cell>
          <cell r="AE58">
            <v>0</v>
          </cell>
          <cell r="AF58">
            <v>0</v>
          </cell>
          <cell r="AG58">
            <v>0</v>
          </cell>
          <cell r="AH58">
            <v>0</v>
          </cell>
          <cell r="AI58">
            <v>0</v>
          </cell>
          <cell r="AJ58">
            <v>0</v>
          </cell>
          <cell r="AK58">
            <v>0</v>
          </cell>
          <cell r="AL58">
            <v>36.536741690266801</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60">
          <cell r="AJ60" t="str">
            <v>See p.79</v>
          </cell>
          <cell r="AS60">
            <v>201.66200000000001</v>
          </cell>
        </row>
        <row r="61">
          <cell r="V61">
            <v>37346</v>
          </cell>
          <cell r="AJ61" t="str">
            <v>PF BS as of 9/30/01</v>
          </cell>
        </row>
        <row r="62">
          <cell r="H62">
            <v>0</v>
          </cell>
          <cell r="I62">
            <v>0</v>
          </cell>
          <cell r="J62">
            <v>0</v>
          </cell>
          <cell r="K62">
            <v>0</v>
          </cell>
          <cell r="L62">
            <v>0</v>
          </cell>
          <cell r="M62">
            <v>0</v>
          </cell>
          <cell r="N62">
            <v>0</v>
          </cell>
          <cell r="O62">
            <v>0</v>
          </cell>
          <cell r="P62">
            <v>143.34299999999999</v>
          </cell>
          <cell r="Q62">
            <v>0</v>
          </cell>
          <cell r="R62">
            <v>0</v>
          </cell>
          <cell r="S62">
            <v>0</v>
          </cell>
          <cell r="T62">
            <v>0</v>
          </cell>
          <cell r="U62">
            <v>20.766999999999999</v>
          </cell>
          <cell r="V62">
            <v>42.912999999999997</v>
          </cell>
          <cell r="W62">
            <v>572.90300000000002</v>
          </cell>
          <cell r="X62">
            <v>70.257999999999996</v>
          </cell>
          <cell r="Y62">
            <v>91.347999999999999</v>
          </cell>
          <cell r="Z62">
            <v>60.804000000000002</v>
          </cell>
          <cell r="AA62">
            <v>94.298000000000002</v>
          </cell>
          <cell r="AB62">
            <v>463.815</v>
          </cell>
          <cell r="AC62">
            <v>0.68799999999999994</v>
          </cell>
          <cell r="AD62">
            <v>0</v>
          </cell>
          <cell r="AE62">
            <v>40.206000000000003</v>
          </cell>
          <cell r="AF62">
            <v>93.421000000000006</v>
          </cell>
          <cell r="AG62">
            <v>24.074999999999999</v>
          </cell>
          <cell r="AH62">
            <v>0</v>
          </cell>
          <cell r="AI62">
            <v>0</v>
          </cell>
          <cell r="AJ62">
            <v>58.841999999999999</v>
          </cell>
          <cell r="AK62">
            <v>45.2</v>
          </cell>
          <cell r="AL62">
            <v>385.5</v>
          </cell>
          <cell r="AM62">
            <v>33.501829999999998</v>
          </cell>
          <cell r="AN62">
            <v>3.6070000000000002</v>
          </cell>
          <cell r="AO62">
            <v>0</v>
          </cell>
          <cell r="AR62">
            <v>132.43700000000001</v>
          </cell>
          <cell r="AS62">
            <v>24.074999999999999</v>
          </cell>
          <cell r="AT62">
            <v>14.052</v>
          </cell>
          <cell r="AU62">
            <v>869.2</v>
          </cell>
          <cell r="AV62">
            <v>703.32700000000011</v>
          </cell>
          <cell r="AW62">
            <v>0</v>
          </cell>
          <cell r="AX62">
            <v>0</v>
          </cell>
          <cell r="AY62">
            <v>0</v>
          </cell>
          <cell r="AZ62">
            <v>0</v>
          </cell>
          <cell r="BA62">
            <v>0</v>
          </cell>
          <cell r="BB62">
            <v>0</v>
          </cell>
          <cell r="BC62">
            <v>0</v>
          </cell>
          <cell r="BD62">
            <v>0</v>
          </cell>
          <cell r="BE62">
            <v>0</v>
          </cell>
        </row>
        <row r="63">
          <cell r="H63">
            <v>0</v>
          </cell>
          <cell r="I63">
            <v>0</v>
          </cell>
          <cell r="J63">
            <v>0</v>
          </cell>
          <cell r="K63">
            <v>0</v>
          </cell>
          <cell r="L63">
            <v>0</v>
          </cell>
          <cell r="M63">
            <v>0</v>
          </cell>
          <cell r="N63">
            <v>0</v>
          </cell>
          <cell r="O63">
            <v>0</v>
          </cell>
          <cell r="P63">
            <v>284.63099999999997</v>
          </cell>
          <cell r="Q63">
            <v>0</v>
          </cell>
          <cell r="R63">
            <v>0</v>
          </cell>
          <cell r="S63">
            <v>0</v>
          </cell>
          <cell r="T63">
            <v>0</v>
          </cell>
          <cell r="U63">
            <v>16.481999999999999</v>
          </cell>
          <cell r="V63">
            <v>335.25299999999999</v>
          </cell>
          <cell r="W63">
            <v>102.568</v>
          </cell>
          <cell r="X63">
            <v>147.79900000000001</v>
          </cell>
          <cell r="Y63">
            <v>138.79300000000001</v>
          </cell>
          <cell r="Z63">
            <v>1620.6289999999999</v>
          </cell>
          <cell r="AA63">
            <v>677.18</v>
          </cell>
          <cell r="AB63">
            <v>2061.3310000000001</v>
          </cell>
          <cell r="AC63">
            <v>364.21499999999997</v>
          </cell>
          <cell r="AD63">
            <v>0</v>
          </cell>
          <cell r="AE63">
            <v>226.47300000000001</v>
          </cell>
          <cell r="AF63">
            <v>356.45299999999997</v>
          </cell>
          <cell r="AG63">
            <v>167.529</v>
          </cell>
          <cell r="AH63">
            <v>0</v>
          </cell>
          <cell r="AI63">
            <v>0</v>
          </cell>
          <cell r="AJ63">
            <v>317.221</v>
          </cell>
          <cell r="AK63">
            <v>0</v>
          </cell>
          <cell r="AL63">
            <v>3604.2</v>
          </cell>
          <cell r="AM63">
            <v>181.45</v>
          </cell>
          <cell r="AN63">
            <v>41.622</v>
          </cell>
          <cell r="AO63">
            <v>0</v>
          </cell>
          <cell r="AR63">
            <v>218.86</v>
          </cell>
          <cell r="AS63">
            <v>167.529</v>
          </cell>
          <cell r="AT63">
            <v>66.616</v>
          </cell>
          <cell r="AU63">
            <v>2536</v>
          </cell>
          <cell r="AV63">
            <v>2770.145</v>
          </cell>
          <cell r="AW63">
            <v>0</v>
          </cell>
          <cell r="AX63">
            <v>0</v>
          </cell>
          <cell r="AY63">
            <v>0</v>
          </cell>
          <cell r="AZ63">
            <v>0</v>
          </cell>
          <cell r="BA63">
            <v>0</v>
          </cell>
          <cell r="BB63">
            <v>0</v>
          </cell>
          <cell r="BC63">
            <v>0</v>
          </cell>
          <cell r="BD63">
            <v>0</v>
          </cell>
          <cell r="BE63">
            <v>0</v>
          </cell>
        </row>
        <row r="64">
          <cell r="H64">
            <v>0</v>
          </cell>
          <cell r="I64">
            <v>0</v>
          </cell>
          <cell r="J64">
            <v>0</v>
          </cell>
          <cell r="K64">
            <v>0</v>
          </cell>
          <cell r="L64">
            <v>0</v>
          </cell>
          <cell r="M64">
            <v>0</v>
          </cell>
          <cell r="N64">
            <v>0</v>
          </cell>
          <cell r="O64">
            <v>0</v>
          </cell>
          <cell r="P64">
            <v>0</v>
          </cell>
          <cell r="Q64">
            <v>0</v>
          </cell>
          <cell r="R64">
            <v>0</v>
          </cell>
          <cell r="S64">
            <v>0</v>
          </cell>
          <cell r="T64">
            <v>0</v>
          </cell>
          <cell r="U64">
            <v>0.29299999999999998</v>
          </cell>
          <cell r="W64">
            <v>13.491</v>
          </cell>
          <cell r="X64">
            <v>0</v>
          </cell>
          <cell r="Y64">
            <v>0</v>
          </cell>
          <cell r="Z64">
            <v>21.030999999999999</v>
          </cell>
          <cell r="AA64">
            <v>4.266</v>
          </cell>
          <cell r="AB64">
            <v>17.831</v>
          </cell>
          <cell r="AC64">
            <v>0</v>
          </cell>
          <cell r="AD64">
            <v>0</v>
          </cell>
          <cell r="AE64">
            <v>41.978000000000002</v>
          </cell>
          <cell r="AF64">
            <v>57.145000000000003</v>
          </cell>
          <cell r="AG64">
            <v>27.484999999999999</v>
          </cell>
          <cell r="AH64">
            <v>0</v>
          </cell>
          <cell r="AI64">
            <v>0</v>
          </cell>
          <cell r="AJ64">
            <v>3.7240000000000002</v>
          </cell>
          <cell r="AK64">
            <v>0</v>
          </cell>
          <cell r="AL64">
            <v>160.69999999999999</v>
          </cell>
          <cell r="AM64">
            <v>0</v>
          </cell>
          <cell r="AN64">
            <v>0</v>
          </cell>
          <cell r="AO64">
            <v>0</v>
          </cell>
          <cell r="AR64">
            <v>12.637</v>
          </cell>
          <cell r="AS64">
            <v>27.484999999999999</v>
          </cell>
          <cell r="AT64">
            <v>7.806</v>
          </cell>
          <cell r="AU64">
            <v>870.8</v>
          </cell>
          <cell r="AV64">
            <v>906.09100000000001</v>
          </cell>
          <cell r="AW64">
            <v>0</v>
          </cell>
          <cell r="AX64">
            <v>0</v>
          </cell>
          <cell r="AY64">
            <v>0</v>
          </cell>
          <cell r="AZ64">
            <v>0</v>
          </cell>
          <cell r="BA64">
            <v>0</v>
          </cell>
          <cell r="BB64">
            <v>0</v>
          </cell>
          <cell r="BC64">
            <v>0</v>
          </cell>
          <cell r="BD64">
            <v>0</v>
          </cell>
          <cell r="BE64">
            <v>0</v>
          </cell>
        </row>
        <row r="65">
          <cell r="H65">
            <v>0</v>
          </cell>
          <cell r="I65">
            <v>0</v>
          </cell>
          <cell r="J65">
            <v>0</v>
          </cell>
          <cell r="K65">
            <v>0</v>
          </cell>
          <cell r="L65">
            <v>0</v>
          </cell>
          <cell r="M65">
            <v>0</v>
          </cell>
          <cell r="N65">
            <v>0</v>
          </cell>
          <cell r="O65">
            <v>0</v>
          </cell>
          <cell r="P65">
            <v>206.36099999999999</v>
          </cell>
          <cell r="Q65">
            <v>0</v>
          </cell>
          <cell r="R65">
            <v>0</v>
          </cell>
          <cell r="S65">
            <v>0</v>
          </cell>
          <cell r="T65">
            <v>0</v>
          </cell>
          <cell r="U65">
            <v>10.364000000000001</v>
          </cell>
          <cell r="W65">
            <v>86.736999999999995</v>
          </cell>
          <cell r="X65">
            <v>86.697000000000003</v>
          </cell>
          <cell r="Y65">
            <v>71.028000000000006</v>
          </cell>
          <cell r="Z65">
            <v>2619.4949999999999</v>
          </cell>
          <cell r="AA65">
            <v>1955.385</v>
          </cell>
          <cell r="AB65">
            <v>5295.924</v>
          </cell>
          <cell r="AC65">
            <v>345.50200000000001</v>
          </cell>
          <cell r="AD65">
            <v>0</v>
          </cell>
          <cell r="AE65">
            <v>171.381</v>
          </cell>
          <cell r="AF65">
            <v>293.76400000000001</v>
          </cell>
          <cell r="AG65">
            <v>28.338999999999999</v>
          </cell>
          <cell r="AH65">
            <v>0</v>
          </cell>
          <cell r="AI65">
            <v>0</v>
          </cell>
          <cell r="AJ65">
            <v>81.48</v>
          </cell>
          <cell r="AK65">
            <v>0</v>
          </cell>
          <cell r="AL65">
            <v>6259.3</v>
          </cell>
          <cell r="AM65">
            <v>468.92599999999999</v>
          </cell>
          <cell r="AN65">
            <v>10.763</v>
          </cell>
          <cell r="AO65">
            <v>0</v>
          </cell>
          <cell r="AR65">
            <v>156.03800000000001</v>
          </cell>
          <cell r="AS65">
            <v>28.338999999999999</v>
          </cell>
          <cell r="AT65">
            <v>0</v>
          </cell>
          <cell r="AU65">
            <v>7902</v>
          </cell>
          <cell r="AV65">
            <v>7930.3389999999999</v>
          </cell>
          <cell r="AW65">
            <v>0</v>
          </cell>
          <cell r="AX65">
            <v>0</v>
          </cell>
          <cell r="AY65">
            <v>0</v>
          </cell>
          <cell r="AZ65">
            <v>0</v>
          </cell>
          <cell r="BA65">
            <v>0</v>
          </cell>
          <cell r="BB65">
            <v>0</v>
          </cell>
          <cell r="BC65">
            <v>0</v>
          </cell>
          <cell r="BD65">
            <v>0</v>
          </cell>
          <cell r="BE65">
            <v>0</v>
          </cell>
        </row>
        <row r="66">
          <cell r="H66">
            <v>0</v>
          </cell>
          <cell r="I66">
            <v>0</v>
          </cell>
          <cell r="J66">
            <v>0</v>
          </cell>
          <cell r="K66">
            <v>0</v>
          </cell>
          <cell r="L66">
            <v>0</v>
          </cell>
          <cell r="M66">
            <v>0</v>
          </cell>
          <cell r="N66">
            <v>0</v>
          </cell>
          <cell r="O66">
            <v>0</v>
          </cell>
          <cell r="P66">
            <v>0</v>
          </cell>
          <cell r="Q66">
            <v>0</v>
          </cell>
          <cell r="R66">
            <v>0</v>
          </cell>
          <cell r="S66">
            <v>0</v>
          </cell>
          <cell r="T66">
            <v>0</v>
          </cell>
          <cell r="U66">
            <v>53.353999999999999</v>
          </cell>
          <cell r="W66">
            <v>815.16499999999996</v>
          </cell>
          <cell r="X66">
            <v>348.99099999999999</v>
          </cell>
          <cell r="Y66">
            <v>313.72699999999998</v>
          </cell>
          <cell r="Z66">
            <v>4335.01</v>
          </cell>
          <cell r="AA66">
            <v>2731.1289999999999</v>
          </cell>
          <cell r="AB66">
            <v>7838.9009999999998</v>
          </cell>
          <cell r="AC66">
            <v>727.40599999999995</v>
          </cell>
          <cell r="AD66">
            <v>0</v>
          </cell>
          <cell r="AE66">
            <v>480.49</v>
          </cell>
          <cell r="AF66">
            <v>827.40899999999999</v>
          </cell>
          <cell r="AG66">
            <v>247.428</v>
          </cell>
          <cell r="AH66">
            <v>0</v>
          </cell>
          <cell r="AI66">
            <v>0</v>
          </cell>
          <cell r="AJ66">
            <v>482.88600000000002</v>
          </cell>
          <cell r="AK66">
            <v>0</v>
          </cell>
          <cell r="AL66">
            <v>10409.700000000001</v>
          </cell>
          <cell r="AM66">
            <v>727.31100000000004</v>
          </cell>
          <cell r="AN66">
            <v>67.548000000000002</v>
          </cell>
          <cell r="AO66">
            <v>0</v>
          </cell>
          <cell r="AR66">
            <v>519.97199999999998</v>
          </cell>
          <cell r="AS66">
            <v>247.428</v>
          </cell>
          <cell r="AT66">
            <v>89.408000000000001</v>
          </cell>
          <cell r="AU66">
            <v>12382.6</v>
          </cell>
          <cell r="AV66">
            <v>12719.436</v>
          </cell>
          <cell r="AW66">
            <v>0</v>
          </cell>
          <cell r="AX66">
            <v>0</v>
          </cell>
          <cell r="AY66">
            <v>0</v>
          </cell>
          <cell r="AZ66">
            <v>0</v>
          </cell>
          <cell r="BA66">
            <v>0</v>
          </cell>
          <cell r="BB66">
            <v>0</v>
          </cell>
          <cell r="BC66">
            <v>0</v>
          </cell>
          <cell r="BD66">
            <v>0</v>
          </cell>
          <cell r="BE66">
            <v>0</v>
          </cell>
        </row>
        <row r="67">
          <cell r="H67">
            <v>0</v>
          </cell>
          <cell r="I67">
            <v>0</v>
          </cell>
          <cell r="J67">
            <v>0</v>
          </cell>
          <cell r="K67">
            <v>0</v>
          </cell>
          <cell r="L67">
            <v>0</v>
          </cell>
          <cell r="M67">
            <v>0</v>
          </cell>
          <cell r="N67">
            <v>0</v>
          </cell>
          <cell r="O67">
            <v>0</v>
          </cell>
          <cell r="P67">
            <v>0</v>
          </cell>
          <cell r="Q67">
            <v>0</v>
          </cell>
          <cell r="R67">
            <v>0</v>
          </cell>
          <cell r="S67">
            <v>0</v>
          </cell>
          <cell r="T67">
            <v>0</v>
          </cell>
          <cell r="U67">
            <v>37.055</v>
          </cell>
          <cell r="W67">
            <v>115.32899999999999</v>
          </cell>
          <cell r="X67">
            <v>185.268</v>
          </cell>
          <cell r="Y67">
            <v>11.090999999999999</v>
          </cell>
          <cell r="Z67">
            <v>195.58099999999999</v>
          </cell>
          <cell r="AA67">
            <v>71.009</v>
          </cell>
          <cell r="AB67">
            <v>277.47500000000002</v>
          </cell>
          <cell r="AC67">
            <v>24.536000000000001</v>
          </cell>
          <cell r="AD67">
            <v>0</v>
          </cell>
          <cell r="AE67">
            <v>82.016999999999996</v>
          </cell>
          <cell r="AF67">
            <v>129.49799999999999</v>
          </cell>
          <cell r="AG67">
            <v>180.89599999999999</v>
          </cell>
          <cell r="AH67">
            <v>0</v>
          </cell>
          <cell r="AI67">
            <v>0</v>
          </cell>
          <cell r="AJ67">
            <v>23.617000000000001</v>
          </cell>
          <cell r="AK67">
            <v>0</v>
          </cell>
          <cell r="AL67">
            <v>579.79999999999995</v>
          </cell>
          <cell r="AM67">
            <v>542.04999999999995</v>
          </cell>
          <cell r="AN67">
            <v>6.7640000000000002</v>
          </cell>
          <cell r="AO67">
            <v>0</v>
          </cell>
          <cell r="AR67">
            <v>56.646999999999998</v>
          </cell>
          <cell r="AS67">
            <v>180.89599999999999</v>
          </cell>
          <cell r="AT67">
            <v>10.311</v>
          </cell>
          <cell r="AU67">
            <v>1823.8</v>
          </cell>
          <cell r="AV67">
            <v>2015.0069999999998</v>
          </cell>
          <cell r="AW67">
            <v>0</v>
          </cell>
          <cell r="AX67">
            <v>0</v>
          </cell>
          <cell r="AY67">
            <v>0</v>
          </cell>
          <cell r="AZ67">
            <v>0</v>
          </cell>
          <cell r="BA67">
            <v>0</v>
          </cell>
          <cell r="BB67">
            <v>0</v>
          </cell>
          <cell r="BC67">
            <v>0</v>
          </cell>
          <cell r="BD67">
            <v>0</v>
          </cell>
          <cell r="BE67">
            <v>0</v>
          </cell>
        </row>
        <row r="68">
          <cell r="H68">
            <v>0</v>
          </cell>
          <cell r="I68">
            <v>0</v>
          </cell>
          <cell r="J68">
            <v>0</v>
          </cell>
          <cell r="K68">
            <v>0</v>
          </cell>
          <cell r="L68">
            <v>0</v>
          </cell>
          <cell r="M68">
            <v>0</v>
          </cell>
          <cell r="N68">
            <v>0</v>
          </cell>
          <cell r="O68">
            <v>0</v>
          </cell>
          <cell r="P68">
            <v>0</v>
          </cell>
          <cell r="Q68">
            <v>0</v>
          </cell>
          <cell r="R68">
            <v>0</v>
          </cell>
          <cell r="S68">
            <v>0</v>
          </cell>
          <cell r="T68">
            <v>0</v>
          </cell>
          <cell r="U68">
            <v>10.677</v>
          </cell>
          <cell r="W68">
            <v>1241.213</v>
          </cell>
          <cell r="X68">
            <v>28.251999999999999</v>
          </cell>
          <cell r="Y68">
            <v>83.563000000000002</v>
          </cell>
          <cell r="Z68">
            <v>663.26800000000003</v>
          </cell>
          <cell r="AA68">
            <v>85.805999999999997</v>
          </cell>
          <cell r="AB68">
            <v>2126.1210000000001</v>
          </cell>
          <cell r="AC68">
            <v>198.32400000000001</v>
          </cell>
          <cell r="AD68">
            <v>0</v>
          </cell>
          <cell r="AE68">
            <v>77.122</v>
          </cell>
          <cell r="AF68">
            <v>293.10599999999999</v>
          </cell>
          <cell r="AG68">
            <v>143.16</v>
          </cell>
          <cell r="AH68">
            <v>0</v>
          </cell>
          <cell r="AI68">
            <v>0</v>
          </cell>
          <cell r="AJ68">
            <v>281.48500000000001</v>
          </cell>
          <cell r="AK68">
            <v>0</v>
          </cell>
          <cell r="AL68">
            <v>974.3</v>
          </cell>
          <cell r="AM68">
            <v>127.602</v>
          </cell>
          <cell r="AN68">
            <v>30.233000000000001</v>
          </cell>
          <cell r="AO68">
            <v>0</v>
          </cell>
          <cell r="AR68">
            <v>131.012</v>
          </cell>
          <cell r="AS68">
            <v>143.16</v>
          </cell>
          <cell r="AT68">
            <v>52.091000000000001</v>
          </cell>
          <cell r="AU68">
            <v>1178.3</v>
          </cell>
          <cell r="AV68">
            <v>1373.5509999999999</v>
          </cell>
          <cell r="AW68">
            <v>0</v>
          </cell>
          <cell r="AX68">
            <v>0</v>
          </cell>
          <cell r="AY68">
            <v>0</v>
          </cell>
          <cell r="AZ68">
            <v>0</v>
          </cell>
          <cell r="BA68">
            <v>0</v>
          </cell>
          <cell r="BB68">
            <v>0</v>
          </cell>
          <cell r="BC68">
            <v>0</v>
          </cell>
          <cell r="BD68">
            <v>0</v>
          </cell>
          <cell r="BE68">
            <v>0</v>
          </cell>
        </row>
        <row r="69">
          <cell r="H69">
            <v>0</v>
          </cell>
          <cell r="I69">
            <v>0</v>
          </cell>
          <cell r="J69">
            <v>0</v>
          </cell>
          <cell r="K69">
            <v>0</v>
          </cell>
          <cell r="L69">
            <v>0</v>
          </cell>
          <cell r="M69">
            <v>0</v>
          </cell>
          <cell r="N69">
            <v>0</v>
          </cell>
          <cell r="O69">
            <v>0</v>
          </cell>
          <cell r="P69">
            <v>0</v>
          </cell>
          <cell r="Q69">
            <v>0</v>
          </cell>
          <cell r="R69">
            <v>0</v>
          </cell>
          <cell r="S69">
            <v>0</v>
          </cell>
          <cell r="T69">
            <v>0</v>
          </cell>
          <cell r="U69">
            <v>107.86799999999999</v>
          </cell>
          <cell r="V69">
            <v>924.82899999999995</v>
          </cell>
          <cell r="W69">
            <v>2225.9009999999998</v>
          </cell>
          <cell r="X69">
            <v>922.84900000000005</v>
          </cell>
          <cell r="Y69">
            <v>409.322</v>
          </cell>
          <cell r="Z69">
            <v>5350.3729999999996</v>
          </cell>
          <cell r="AA69">
            <v>2887.944</v>
          </cell>
          <cell r="AB69">
            <v>10600.218999999999</v>
          </cell>
          <cell r="AC69">
            <v>997.43799999999999</v>
          </cell>
          <cell r="AD69">
            <v>0</v>
          </cell>
          <cell r="AE69">
            <v>670.19</v>
          </cell>
          <cell r="AF69">
            <v>1309.519</v>
          </cell>
          <cell r="AG69">
            <v>594.37099999999998</v>
          </cell>
          <cell r="AH69">
            <v>0</v>
          </cell>
          <cell r="AI69">
            <v>0</v>
          </cell>
          <cell r="AJ69">
            <v>793.13599999999997</v>
          </cell>
          <cell r="AK69">
            <v>0</v>
          </cell>
          <cell r="AL69">
            <v>12888.9</v>
          </cell>
          <cell r="AM69">
            <v>1439.8019999999999</v>
          </cell>
          <cell r="AN69">
            <v>105.80200000000001</v>
          </cell>
          <cell r="AO69">
            <v>0</v>
          </cell>
          <cell r="AR69">
            <v>720.822</v>
          </cell>
          <cell r="AS69">
            <v>594.37099999999998</v>
          </cell>
          <cell r="AT69">
            <v>153.495</v>
          </cell>
          <cell r="AU69">
            <v>16256.5</v>
          </cell>
          <cell r="AV69">
            <v>17004.365999999998</v>
          </cell>
          <cell r="AW69">
            <v>0</v>
          </cell>
          <cell r="AX69">
            <v>0</v>
          </cell>
          <cell r="AY69">
            <v>0</v>
          </cell>
          <cell r="AZ69">
            <v>0</v>
          </cell>
          <cell r="BA69">
            <v>0</v>
          </cell>
          <cell r="BB69">
            <v>0</v>
          </cell>
          <cell r="BC69">
            <v>0</v>
          </cell>
          <cell r="BD69">
            <v>0</v>
          </cell>
          <cell r="BE69">
            <v>0</v>
          </cell>
        </row>
        <row r="70">
          <cell r="H70">
            <v>0</v>
          </cell>
          <cell r="I70">
            <v>0</v>
          </cell>
          <cell r="J70">
            <v>0</v>
          </cell>
          <cell r="K70">
            <v>0</v>
          </cell>
          <cell r="L70">
            <v>0</v>
          </cell>
          <cell r="M70">
            <v>0</v>
          </cell>
          <cell r="N70">
            <v>0</v>
          </cell>
          <cell r="O70">
            <v>0</v>
          </cell>
          <cell r="P70">
            <v>0</v>
          </cell>
          <cell r="Q70">
            <v>0</v>
          </cell>
          <cell r="R70">
            <v>0</v>
          </cell>
          <cell r="S70">
            <v>0</v>
          </cell>
          <cell r="T70">
            <v>0</v>
          </cell>
          <cell r="U70">
            <v>5.34</v>
          </cell>
          <cell r="W70">
            <v>22.13</v>
          </cell>
          <cell r="X70">
            <v>44.152000000000001</v>
          </cell>
          <cell r="Y70">
            <v>108.21299999999999</v>
          </cell>
          <cell r="Z70">
            <v>2428.002</v>
          </cell>
          <cell r="AA70">
            <v>1639.876</v>
          </cell>
          <cell r="AB70">
            <v>5076.7669999999998</v>
          </cell>
          <cell r="AC70">
            <v>293.06200000000001</v>
          </cell>
          <cell r="AD70">
            <v>0</v>
          </cell>
          <cell r="AE70">
            <v>148.376</v>
          </cell>
          <cell r="AF70">
            <v>205.71700000000001</v>
          </cell>
          <cell r="AG70">
            <v>65.893000000000001</v>
          </cell>
          <cell r="AH70">
            <v>0</v>
          </cell>
          <cell r="AI70">
            <v>0</v>
          </cell>
          <cell r="AJ70">
            <v>141.47499999999999</v>
          </cell>
          <cell r="AK70">
            <v>0</v>
          </cell>
          <cell r="AL70">
            <v>6249.1</v>
          </cell>
          <cell r="AM70">
            <v>59.509</v>
          </cell>
          <cell r="AN70">
            <v>15.701000000000001</v>
          </cell>
          <cell r="AO70">
            <v>0</v>
          </cell>
          <cell r="AR70">
            <v>112.02500000000001</v>
          </cell>
          <cell r="AS70">
            <v>65.893000000000001</v>
          </cell>
          <cell r="AT70">
            <v>4.5720000000000001</v>
          </cell>
          <cell r="AU70">
            <v>5266.9</v>
          </cell>
          <cell r="AV70">
            <v>5337.3649999999998</v>
          </cell>
          <cell r="AW70">
            <v>0</v>
          </cell>
          <cell r="AX70">
            <v>0</v>
          </cell>
          <cell r="AY70">
            <v>0</v>
          </cell>
          <cell r="AZ70">
            <v>0</v>
          </cell>
          <cell r="BA70">
            <v>0</v>
          </cell>
          <cell r="BB70">
            <v>0</v>
          </cell>
          <cell r="BC70">
            <v>0</v>
          </cell>
          <cell r="BD70">
            <v>0</v>
          </cell>
          <cell r="BE70">
            <v>0</v>
          </cell>
        </row>
        <row r="71">
          <cell r="H71">
            <v>0</v>
          </cell>
          <cell r="I71">
            <v>0</v>
          </cell>
          <cell r="J71">
            <v>0</v>
          </cell>
          <cell r="K71">
            <v>0</v>
          </cell>
          <cell r="L71">
            <v>0</v>
          </cell>
          <cell r="M71">
            <v>0</v>
          </cell>
          <cell r="N71">
            <v>0</v>
          </cell>
          <cell r="O71">
            <v>0</v>
          </cell>
          <cell r="P71">
            <v>0</v>
          </cell>
          <cell r="Q71">
            <v>0</v>
          </cell>
          <cell r="R71">
            <v>0</v>
          </cell>
          <cell r="S71">
            <v>0</v>
          </cell>
          <cell r="T71">
            <v>0</v>
          </cell>
          <cell r="U71">
            <v>13.272</v>
          </cell>
          <cell r="W71">
            <v>143.131</v>
          </cell>
          <cell r="X71">
            <v>123.297</v>
          </cell>
          <cell r="Y71">
            <v>137.387</v>
          </cell>
          <cell r="Z71">
            <v>2818.442</v>
          </cell>
          <cell r="AA71">
            <v>1833.835</v>
          </cell>
          <cell r="AB71">
            <v>5723.3919999999998</v>
          </cell>
          <cell r="AC71">
            <v>362.14100000000002</v>
          </cell>
          <cell r="AD71">
            <v>0</v>
          </cell>
          <cell r="AE71">
            <v>211.059</v>
          </cell>
          <cell r="AF71">
            <v>334.41300000000001</v>
          </cell>
          <cell r="AG71">
            <v>133.71899999999999</v>
          </cell>
          <cell r="AH71">
            <v>0</v>
          </cell>
          <cell r="AI71">
            <v>0</v>
          </cell>
          <cell r="AJ71">
            <v>155.59200000000001</v>
          </cell>
          <cell r="AK71">
            <v>0</v>
          </cell>
          <cell r="AL71">
            <v>7643.8</v>
          </cell>
          <cell r="AM71">
            <v>397.56299999999999</v>
          </cell>
          <cell r="AN71">
            <v>30.297000000000001</v>
          </cell>
          <cell r="AO71">
            <v>0</v>
          </cell>
          <cell r="AR71">
            <v>175.06899999999999</v>
          </cell>
          <cell r="AS71">
            <v>133.71899999999999</v>
          </cell>
          <cell r="AT71">
            <v>47.113999999999997</v>
          </cell>
          <cell r="AU71">
            <v>6770.7</v>
          </cell>
          <cell r="AV71">
            <v>6951.5329999999994</v>
          </cell>
          <cell r="AW71">
            <v>0</v>
          </cell>
          <cell r="AX71">
            <v>0</v>
          </cell>
          <cell r="AY71">
            <v>0</v>
          </cell>
          <cell r="AZ71">
            <v>0</v>
          </cell>
          <cell r="BA71">
            <v>0</v>
          </cell>
          <cell r="BB71">
            <v>0</v>
          </cell>
          <cell r="BC71">
            <v>0</v>
          </cell>
          <cell r="BD71">
            <v>0</v>
          </cell>
          <cell r="BE71">
            <v>0</v>
          </cell>
        </row>
        <row r="72">
          <cell r="H72">
            <v>0</v>
          </cell>
          <cell r="I72">
            <v>0</v>
          </cell>
          <cell r="J72">
            <v>0</v>
          </cell>
          <cell r="K72">
            <v>0</v>
          </cell>
          <cell r="L72">
            <v>0</v>
          </cell>
          <cell r="M72">
            <v>0</v>
          </cell>
          <cell r="N72">
            <v>0</v>
          </cell>
          <cell r="O72">
            <v>0</v>
          </cell>
          <cell r="P72">
            <v>0</v>
          </cell>
          <cell r="Q72">
            <v>0</v>
          </cell>
          <cell r="R72">
            <v>0</v>
          </cell>
          <cell r="S72">
            <v>0</v>
          </cell>
          <cell r="T72">
            <v>0</v>
          </cell>
          <cell r="U72">
            <v>0</v>
          </cell>
          <cell r="W72">
            <v>4.3860000000000001</v>
          </cell>
          <cell r="X72">
            <v>0</v>
          </cell>
          <cell r="Y72">
            <v>0</v>
          </cell>
          <cell r="Z72">
            <v>55.506999999999998</v>
          </cell>
          <cell r="AA72">
            <v>0</v>
          </cell>
          <cell r="AB72">
            <v>30</v>
          </cell>
          <cell r="AC72">
            <v>0</v>
          </cell>
          <cell r="AD72">
            <v>0</v>
          </cell>
          <cell r="AE72">
            <v>0</v>
          </cell>
          <cell r="AF72">
            <v>7.2430000000000003</v>
          </cell>
          <cell r="AG72">
            <v>12.371</v>
          </cell>
          <cell r="AH72">
            <v>0</v>
          </cell>
          <cell r="AI72">
            <v>0</v>
          </cell>
          <cell r="AJ72">
            <v>0</v>
          </cell>
          <cell r="AK72">
            <v>27.8</v>
          </cell>
          <cell r="AL72">
            <v>33.4</v>
          </cell>
          <cell r="AM72">
            <v>270.38200000000001</v>
          </cell>
          <cell r="AN72">
            <v>10.4</v>
          </cell>
          <cell r="AO72">
            <v>0</v>
          </cell>
          <cell r="AR72">
            <v>0</v>
          </cell>
          <cell r="AS72">
            <v>12.371</v>
          </cell>
          <cell r="AT72">
            <v>0</v>
          </cell>
          <cell r="AU72">
            <v>17.2</v>
          </cell>
          <cell r="AV72">
            <v>29.570999999999998</v>
          </cell>
          <cell r="AW72">
            <v>0</v>
          </cell>
          <cell r="AX72">
            <v>0</v>
          </cell>
          <cell r="AY72">
            <v>0</v>
          </cell>
          <cell r="AZ72">
            <v>0</v>
          </cell>
          <cell r="BA72">
            <v>0</v>
          </cell>
          <cell r="BB72">
            <v>0</v>
          </cell>
          <cell r="BC72">
            <v>0</v>
          </cell>
          <cell r="BD72">
            <v>0</v>
          </cell>
          <cell r="BE72">
            <v>0</v>
          </cell>
        </row>
        <row r="73">
          <cell r="H73">
            <v>0</v>
          </cell>
          <cell r="I73">
            <v>0</v>
          </cell>
          <cell r="J73">
            <v>0</v>
          </cell>
          <cell r="K73">
            <v>0</v>
          </cell>
          <cell r="L73">
            <v>0</v>
          </cell>
          <cell r="M73">
            <v>0</v>
          </cell>
          <cell r="N73">
            <v>0</v>
          </cell>
          <cell r="O73">
            <v>0</v>
          </cell>
          <cell r="P73">
            <v>0</v>
          </cell>
          <cell r="Q73">
            <v>0</v>
          </cell>
          <cell r="R73">
            <v>0</v>
          </cell>
          <cell r="S73">
            <v>0</v>
          </cell>
          <cell r="T73">
            <v>0</v>
          </cell>
          <cell r="U73">
            <v>0</v>
          </cell>
          <cell r="W73">
            <v>172.5</v>
          </cell>
          <cell r="X73">
            <v>0</v>
          </cell>
          <cell r="Y73">
            <v>0</v>
          </cell>
          <cell r="Z73">
            <v>0</v>
          </cell>
          <cell r="AA73">
            <v>300</v>
          </cell>
          <cell r="AB73">
            <v>300</v>
          </cell>
          <cell r="AC73">
            <v>0</v>
          </cell>
          <cell r="AD73">
            <v>0</v>
          </cell>
          <cell r="AE73">
            <v>0</v>
          </cell>
          <cell r="AF73">
            <v>0</v>
          </cell>
          <cell r="AG73">
            <v>0</v>
          </cell>
          <cell r="AH73">
            <v>0</v>
          </cell>
          <cell r="AI73">
            <v>0</v>
          </cell>
          <cell r="AJ73">
            <v>0</v>
          </cell>
          <cell r="AK73">
            <v>0</v>
          </cell>
          <cell r="AL73">
            <v>0</v>
          </cell>
          <cell r="AM73">
            <v>0</v>
          </cell>
          <cell r="AN73">
            <v>0</v>
          </cell>
          <cell r="AO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H74">
            <v>0</v>
          </cell>
          <cell r="I74">
            <v>0</v>
          </cell>
          <cell r="J74">
            <v>0</v>
          </cell>
          <cell r="K74">
            <v>0</v>
          </cell>
          <cell r="L74">
            <v>0</v>
          </cell>
          <cell r="M74">
            <v>0</v>
          </cell>
          <cell r="N74">
            <v>0</v>
          </cell>
          <cell r="O74">
            <v>0</v>
          </cell>
          <cell r="P74">
            <v>0</v>
          </cell>
          <cell r="Q74">
            <v>0</v>
          </cell>
          <cell r="R74">
            <v>0</v>
          </cell>
          <cell r="S74">
            <v>0</v>
          </cell>
          <cell r="T74">
            <v>0</v>
          </cell>
          <cell r="U74">
            <v>3.028</v>
          </cell>
          <cell r="V74">
            <v>224.68799999999999</v>
          </cell>
          <cell r="W74">
            <v>14.313000000000001</v>
          </cell>
          <cell r="X74">
            <v>332</v>
          </cell>
          <cell r="Y74">
            <v>0</v>
          </cell>
          <cell r="Z74">
            <v>1398.4649999999999</v>
          </cell>
          <cell r="AA74">
            <v>340.93399999999997</v>
          </cell>
          <cell r="AB74">
            <v>1208.8889999999999</v>
          </cell>
          <cell r="AC74">
            <v>242.01499999999999</v>
          </cell>
          <cell r="AD74">
            <v>0</v>
          </cell>
          <cell r="AE74">
            <v>125</v>
          </cell>
          <cell r="AF74">
            <v>241.96799999999999</v>
          </cell>
          <cell r="AG74">
            <v>203.97300000000001</v>
          </cell>
          <cell r="AH74">
            <v>0</v>
          </cell>
          <cell r="AI74">
            <v>0</v>
          </cell>
          <cell r="AJ74">
            <v>227.2</v>
          </cell>
          <cell r="AK74">
            <v>929.7</v>
          </cell>
          <cell r="AL74">
            <v>1293.4000000000001</v>
          </cell>
          <cell r="AM74">
            <v>177.7</v>
          </cell>
          <cell r="AN74">
            <v>0</v>
          </cell>
          <cell r="AO74">
            <v>0</v>
          </cell>
          <cell r="AR74">
            <v>0</v>
          </cell>
          <cell r="AS74">
            <v>203.97300000000001</v>
          </cell>
          <cell r="AT74">
            <v>0</v>
          </cell>
          <cell r="AU74">
            <v>2464</v>
          </cell>
          <cell r="AV74">
            <v>2667.973</v>
          </cell>
          <cell r="AW74">
            <v>0</v>
          </cell>
          <cell r="AX74">
            <v>0</v>
          </cell>
          <cell r="AY74">
            <v>0</v>
          </cell>
          <cell r="AZ74">
            <v>0</v>
          </cell>
          <cell r="BA74">
            <v>0</v>
          </cell>
          <cell r="BB74">
            <v>0</v>
          </cell>
          <cell r="BC74">
            <v>0</v>
          </cell>
          <cell r="BD74">
            <v>0</v>
          </cell>
          <cell r="BE74">
            <v>0</v>
          </cell>
        </row>
        <row r="75">
          <cell r="H75">
            <v>0</v>
          </cell>
          <cell r="I75">
            <v>0</v>
          </cell>
          <cell r="J75">
            <v>0</v>
          </cell>
          <cell r="K75">
            <v>0</v>
          </cell>
          <cell r="L75">
            <v>0</v>
          </cell>
          <cell r="M75">
            <v>0</v>
          </cell>
          <cell r="N75">
            <v>0</v>
          </cell>
          <cell r="O75">
            <v>0</v>
          </cell>
          <cell r="P75">
            <v>0</v>
          </cell>
          <cell r="Q75">
            <v>0</v>
          </cell>
          <cell r="R75">
            <v>0</v>
          </cell>
          <cell r="S75">
            <v>0</v>
          </cell>
          <cell r="T75">
            <v>0</v>
          </cell>
          <cell r="U75">
            <v>0</v>
          </cell>
          <cell r="W75">
            <v>0</v>
          </cell>
          <cell r="X75">
            <v>0</v>
          </cell>
          <cell r="Y75">
            <v>0</v>
          </cell>
          <cell r="Z75">
            <v>300</v>
          </cell>
          <cell r="AA75">
            <v>0</v>
          </cell>
          <cell r="AB75">
            <v>0</v>
          </cell>
          <cell r="AC75">
            <v>132</v>
          </cell>
          <cell r="AD75">
            <v>0</v>
          </cell>
          <cell r="AE75">
            <v>0</v>
          </cell>
          <cell r="AF75">
            <v>0</v>
          </cell>
          <cell r="AG75">
            <v>0</v>
          </cell>
          <cell r="AH75">
            <v>0</v>
          </cell>
          <cell r="AI75">
            <v>0</v>
          </cell>
          <cell r="AJ75">
            <v>0</v>
          </cell>
          <cell r="AK75">
            <v>0</v>
          </cell>
          <cell r="AL75">
            <v>196.1</v>
          </cell>
          <cell r="AM75">
            <v>0</v>
          </cell>
          <cell r="AN75">
            <v>0</v>
          </cell>
          <cell r="AO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H76">
            <v>0</v>
          </cell>
          <cell r="I76">
            <v>0</v>
          </cell>
          <cell r="J76">
            <v>0</v>
          </cell>
          <cell r="K76">
            <v>0</v>
          </cell>
          <cell r="L76">
            <v>0</v>
          </cell>
          <cell r="M76">
            <v>0</v>
          </cell>
          <cell r="N76">
            <v>0</v>
          </cell>
          <cell r="O76">
            <v>0</v>
          </cell>
          <cell r="P76">
            <v>0</v>
          </cell>
          <cell r="Q76">
            <v>0</v>
          </cell>
          <cell r="R76">
            <v>0</v>
          </cell>
          <cell r="S76">
            <v>0</v>
          </cell>
          <cell r="T76">
            <v>0</v>
          </cell>
          <cell r="U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H77">
            <v>0</v>
          </cell>
          <cell r="I77">
            <v>0</v>
          </cell>
          <cell r="J77">
            <v>0</v>
          </cell>
          <cell r="K77">
            <v>0</v>
          </cell>
          <cell r="L77">
            <v>0</v>
          </cell>
          <cell r="M77">
            <v>0</v>
          </cell>
          <cell r="N77">
            <v>0</v>
          </cell>
          <cell r="O77">
            <v>0</v>
          </cell>
          <cell r="P77">
            <v>0</v>
          </cell>
          <cell r="Q77">
            <v>0</v>
          </cell>
          <cell r="R77">
            <v>0</v>
          </cell>
          <cell r="S77">
            <v>0</v>
          </cell>
          <cell r="T77">
            <v>0</v>
          </cell>
          <cell r="U77">
            <v>0</v>
          </cell>
          <cell r="W77">
            <v>2.4550000000000001</v>
          </cell>
          <cell r="X77">
            <v>45.417000000000002</v>
          </cell>
          <cell r="Y77">
            <v>0</v>
          </cell>
          <cell r="Z77">
            <v>0</v>
          </cell>
          <cell r="AA77">
            <v>0</v>
          </cell>
          <cell r="AB77">
            <v>0</v>
          </cell>
          <cell r="AC77">
            <v>0</v>
          </cell>
          <cell r="AD77">
            <v>0</v>
          </cell>
          <cell r="AE77">
            <v>0</v>
          </cell>
          <cell r="AF77">
            <v>7.5389999999999997</v>
          </cell>
          <cell r="AG77">
            <v>0</v>
          </cell>
          <cell r="AH77">
            <v>0</v>
          </cell>
          <cell r="AI77">
            <v>0</v>
          </cell>
          <cell r="AJ77">
            <v>1.321</v>
          </cell>
          <cell r="AK77">
            <v>0</v>
          </cell>
          <cell r="AL77">
            <v>0</v>
          </cell>
          <cell r="AM77">
            <v>0</v>
          </cell>
          <cell r="AN77">
            <v>0</v>
          </cell>
          <cell r="AO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H78">
            <v>0</v>
          </cell>
          <cell r="I78">
            <v>0</v>
          </cell>
          <cell r="J78">
            <v>0</v>
          </cell>
          <cell r="K78">
            <v>0</v>
          </cell>
          <cell r="L78">
            <v>0</v>
          </cell>
          <cell r="M78">
            <v>0</v>
          </cell>
          <cell r="N78">
            <v>0</v>
          </cell>
          <cell r="O78">
            <v>0</v>
          </cell>
          <cell r="P78">
            <v>0</v>
          </cell>
          <cell r="Q78">
            <v>0</v>
          </cell>
          <cell r="R78">
            <v>0</v>
          </cell>
          <cell r="S78">
            <v>0</v>
          </cell>
          <cell r="T78">
            <v>0</v>
          </cell>
          <cell r="U78">
            <v>91.567999999999998</v>
          </cell>
          <cell r="V78">
            <v>471.05399999999997</v>
          </cell>
          <cell r="W78">
            <v>1703.2080000000001</v>
          </cell>
          <cell r="X78">
            <v>375.39800000000002</v>
          </cell>
          <cell r="Y78">
            <v>271.21300000000002</v>
          </cell>
          <cell r="Z78">
            <v>809.50900000000001</v>
          </cell>
          <cell r="AA78">
            <v>402.92500000000001</v>
          </cell>
          <cell r="AB78">
            <v>3049.7260000000001</v>
          </cell>
          <cell r="AC78">
            <v>246.459</v>
          </cell>
          <cell r="AD78">
            <v>0</v>
          </cell>
          <cell r="AE78">
            <v>324.77800000000002</v>
          </cell>
          <cell r="AF78">
            <v>707.42499999999995</v>
          </cell>
          <cell r="AG78">
            <v>245.49199999999999</v>
          </cell>
          <cell r="AH78">
            <v>0</v>
          </cell>
          <cell r="AI78">
            <v>0</v>
          </cell>
          <cell r="AJ78">
            <v>404.96600000000001</v>
          </cell>
          <cell r="AK78">
            <v>45.4</v>
          </cell>
          <cell r="AL78">
            <v>3783.1</v>
          </cell>
          <cell r="AM78">
            <v>805.57983000000002</v>
          </cell>
          <cell r="AN78">
            <v>75.504999999999995</v>
          </cell>
          <cell r="AO78">
            <v>0</v>
          </cell>
          <cell r="AR78">
            <v>543.28300000000002</v>
          </cell>
          <cell r="AS78">
            <v>245.49199999999999</v>
          </cell>
          <cell r="AT78">
            <v>103.72</v>
          </cell>
          <cell r="AU78">
            <v>6209</v>
          </cell>
          <cell r="AV78">
            <v>6209</v>
          </cell>
          <cell r="AW78">
            <v>0</v>
          </cell>
          <cell r="AX78">
            <v>0</v>
          </cell>
          <cell r="AY78">
            <v>0</v>
          </cell>
          <cell r="AZ78">
            <v>0</v>
          </cell>
          <cell r="BA78">
            <v>0</v>
          </cell>
          <cell r="BB78">
            <v>0</v>
          </cell>
          <cell r="BC78">
            <v>0</v>
          </cell>
          <cell r="BD78">
            <v>0</v>
          </cell>
          <cell r="BE78">
            <v>0</v>
          </cell>
        </row>
        <row r="80">
          <cell r="Z80" t="str">
            <v>Purchase price</v>
          </cell>
          <cell r="AA80">
            <v>2427.7871613734401</v>
          </cell>
          <cell r="AK80">
            <v>1025.9000000000001</v>
          </cell>
        </row>
        <row r="81">
          <cell r="Z81" t="str">
            <v>Goodwill created</v>
          </cell>
          <cell r="AA81">
            <v>1618.2781613734401</v>
          </cell>
          <cell r="AQ81">
            <v>0.01</v>
          </cell>
        </row>
        <row r="83">
          <cell r="H83">
            <v>0</v>
          </cell>
          <cell r="I83">
            <v>0</v>
          </cell>
          <cell r="J83">
            <v>0</v>
          </cell>
          <cell r="K83">
            <v>0</v>
          </cell>
          <cell r="L83">
            <v>0</v>
          </cell>
          <cell r="M83">
            <v>0</v>
          </cell>
          <cell r="N83">
            <v>0</v>
          </cell>
          <cell r="O83">
            <v>0</v>
          </cell>
          <cell r="P83">
            <v>0</v>
          </cell>
          <cell r="Q83">
            <v>0</v>
          </cell>
          <cell r="R83">
            <v>0</v>
          </cell>
          <cell r="S83">
            <v>0</v>
          </cell>
          <cell r="T83">
            <v>0</v>
          </cell>
          <cell r="U83">
            <v>21.657</v>
          </cell>
          <cell r="V83">
            <v>248.679</v>
          </cell>
          <cell r="W83">
            <v>156.005</v>
          </cell>
          <cell r="X83">
            <v>157.667</v>
          </cell>
          <cell r="Y83">
            <v>266.45699999999999</v>
          </cell>
          <cell r="Z83">
            <v>5476.2640000000001</v>
          </cell>
          <cell r="AA83">
            <v>3518.8519999999999</v>
          </cell>
          <cell r="AB83">
            <v>9918.6090000000004</v>
          </cell>
          <cell r="AC83">
            <v>966.68299999999999</v>
          </cell>
          <cell r="AD83">
            <v>0</v>
          </cell>
          <cell r="AE83">
            <v>455.31200000000001</v>
          </cell>
          <cell r="AF83">
            <v>647.09299999999996</v>
          </cell>
          <cell r="AG83">
            <v>215.48400000000001</v>
          </cell>
          <cell r="AH83">
            <v>178.49700000000001</v>
          </cell>
          <cell r="AI83">
            <v>172.74</v>
          </cell>
          <cell r="AJ83">
            <v>351.23700000000002</v>
          </cell>
          <cell r="AK83">
            <v>809.9</v>
          </cell>
          <cell r="AL83">
            <v>9629</v>
          </cell>
          <cell r="AM83">
            <v>292.33499999999998</v>
          </cell>
          <cell r="AN83">
            <v>93.427999999999997</v>
          </cell>
          <cell r="AO83">
            <v>0</v>
          </cell>
          <cell r="AP83">
            <v>305.11900000000003</v>
          </cell>
          <cell r="AQ83">
            <v>37.41225</v>
          </cell>
          <cell r="AR83">
            <v>357.39400000000001</v>
          </cell>
          <cell r="AS83">
            <v>215.48400000000001</v>
          </cell>
          <cell r="AT83">
            <v>50.173999999999999</v>
          </cell>
          <cell r="AU83">
            <v>11541.3</v>
          </cell>
          <cell r="AV83">
            <v>11806.958000000001</v>
          </cell>
          <cell r="AW83">
            <v>0</v>
          </cell>
          <cell r="AX83">
            <v>0</v>
          </cell>
          <cell r="AY83">
            <v>0</v>
          </cell>
          <cell r="AZ83">
            <v>0</v>
          </cell>
          <cell r="BA83">
            <v>0</v>
          </cell>
          <cell r="BB83">
            <v>0</v>
          </cell>
          <cell r="BC83">
            <v>0</v>
          </cell>
          <cell r="BD83">
            <v>0</v>
          </cell>
          <cell r="BE83">
            <v>0</v>
          </cell>
        </row>
        <row r="84">
          <cell r="H84">
            <v>0</v>
          </cell>
          <cell r="I84">
            <v>0</v>
          </cell>
          <cell r="J84">
            <v>0</v>
          </cell>
          <cell r="K84">
            <v>0</v>
          </cell>
          <cell r="L84">
            <v>0</v>
          </cell>
          <cell r="M84">
            <v>0</v>
          </cell>
          <cell r="N84">
            <v>0</v>
          </cell>
          <cell r="O84">
            <v>0</v>
          </cell>
          <cell r="P84">
            <v>0</v>
          </cell>
          <cell r="Q84">
            <v>0</v>
          </cell>
          <cell r="R84">
            <v>0</v>
          </cell>
          <cell r="S84">
            <v>0</v>
          </cell>
          <cell r="T84">
            <v>0</v>
          </cell>
          <cell r="U84">
            <v>17.899000000000001</v>
          </cell>
          <cell r="V84">
            <v>225.50800000000001</v>
          </cell>
          <cell r="W84">
            <v>141.75</v>
          </cell>
          <cell r="X84">
            <v>148.267</v>
          </cell>
          <cell r="Y84">
            <v>168.346</v>
          </cell>
          <cell r="Z84">
            <v>4805.4430000000002</v>
          </cell>
          <cell r="AA84">
            <v>2921.424</v>
          </cell>
          <cell r="AB84">
            <v>8467.9760000000006</v>
          </cell>
          <cell r="AC84">
            <v>924.50800000000004</v>
          </cell>
          <cell r="AD84">
            <v>0</v>
          </cell>
          <cell r="AE84">
            <v>449.39400000000001</v>
          </cell>
          <cell r="AF84">
            <v>593.89499999999998</v>
          </cell>
          <cell r="AG84">
            <v>181.416</v>
          </cell>
          <cell r="AH84">
            <v>124.28</v>
          </cell>
          <cell r="AI84">
            <v>174.83175</v>
          </cell>
          <cell r="AJ84">
            <v>299.11175000000003</v>
          </cell>
          <cell r="AK84">
            <v>708.8</v>
          </cell>
          <cell r="AL84">
            <v>8002.7</v>
          </cell>
          <cell r="AM84">
            <v>262.61099999999999</v>
          </cell>
          <cell r="AN84">
            <v>62.843999999999994</v>
          </cell>
          <cell r="AO84">
            <v>0</v>
          </cell>
          <cell r="AP84">
            <v>270.04000000000002</v>
          </cell>
          <cell r="AQ84">
            <v>33.266723499999998</v>
          </cell>
          <cell r="AR84">
            <v>326.089</v>
          </cell>
          <cell r="AS84">
            <v>181.416</v>
          </cell>
          <cell r="AT84">
            <v>46.067</v>
          </cell>
          <cell r="AU84">
            <v>10334.200000000001</v>
          </cell>
          <cell r="AV84">
            <v>10561.682999999999</v>
          </cell>
          <cell r="AW84">
            <v>0</v>
          </cell>
          <cell r="AX84">
            <v>0</v>
          </cell>
          <cell r="AY84">
            <v>0</v>
          </cell>
          <cell r="AZ84">
            <v>0</v>
          </cell>
          <cell r="BA84">
            <v>0</v>
          </cell>
          <cell r="BB84">
            <v>0</v>
          </cell>
          <cell r="BC84">
            <v>0</v>
          </cell>
          <cell r="BD84">
            <v>0</v>
          </cell>
          <cell r="BE84">
            <v>0</v>
          </cell>
        </row>
        <row r="85">
          <cell r="H85">
            <v>0</v>
          </cell>
          <cell r="I85">
            <v>0</v>
          </cell>
          <cell r="J85">
            <v>0</v>
          </cell>
          <cell r="K85">
            <v>0</v>
          </cell>
          <cell r="L85">
            <v>0</v>
          </cell>
          <cell r="M85">
            <v>0</v>
          </cell>
          <cell r="N85">
            <v>0</v>
          </cell>
          <cell r="O85">
            <v>0</v>
          </cell>
          <cell r="P85">
            <v>0</v>
          </cell>
          <cell r="Q85">
            <v>0</v>
          </cell>
          <cell r="R85">
            <v>0</v>
          </cell>
          <cell r="S85">
            <v>0</v>
          </cell>
          <cell r="T85">
            <v>0</v>
          </cell>
          <cell r="U85">
            <v>1.7278360343183984E-2</v>
          </cell>
          <cell r="V85">
            <v>0.43128503980766286</v>
          </cell>
          <cell r="W85">
            <v>0.42099100438629095</v>
          </cell>
          <cell r="X85">
            <v>0.3300802249607146</v>
          </cell>
          <cell r="Y85">
            <v>0.21561950471758168</v>
          </cell>
          <cell r="Z85">
            <v>0.31872743830702677</v>
          </cell>
          <cell r="AA85">
            <v>0.29031699628740149</v>
          </cell>
          <cell r="AB85">
            <v>0.84</v>
          </cell>
          <cell r="AC85">
            <v>0.29162740478994892</v>
          </cell>
          <cell r="AD85">
            <v>0</v>
          </cell>
          <cell r="AE85">
            <v>6.0223542610213163E-2</v>
          </cell>
          <cell r="AF85">
            <v>0.44770700492409626</v>
          </cell>
          <cell r="AG85">
            <v>0.40808768517133026</v>
          </cell>
          <cell r="AH85">
            <v>0</v>
          </cell>
          <cell r="AI85">
            <v>0</v>
          </cell>
          <cell r="AJ85">
            <v>0.45888117014543139</v>
          </cell>
          <cell r="AK85">
            <v>0.4525043177892919</v>
          </cell>
          <cell r="AL85">
            <v>0.37332887700534761</v>
          </cell>
          <cell r="AM85">
            <v>0.45</v>
          </cell>
          <cell r="AN85">
            <v>7.0000000000000007E-2</v>
          </cell>
          <cell r="AO85">
            <v>0</v>
          </cell>
          <cell r="AP85">
            <v>0.30981640291161994</v>
          </cell>
          <cell r="AQ85">
            <v>0.15012607013017476</v>
          </cell>
          <cell r="AR85">
            <v>0.36397215097105173</v>
          </cell>
          <cell r="AS85">
            <v>10.909000000000001</v>
          </cell>
          <cell r="AT85">
            <v>1.883</v>
          </cell>
          <cell r="AU85">
            <v>0</v>
          </cell>
          <cell r="AV85">
            <v>0.71137334829321408</v>
          </cell>
          <cell r="AW85">
            <v>0</v>
          </cell>
          <cell r="AX85">
            <v>0</v>
          </cell>
          <cell r="AY85">
            <v>0</v>
          </cell>
          <cell r="AZ85">
            <v>0</v>
          </cell>
          <cell r="BA85">
            <v>0</v>
          </cell>
          <cell r="BB85">
            <v>0</v>
          </cell>
          <cell r="BC85">
            <v>0</v>
          </cell>
          <cell r="BD85">
            <v>0</v>
          </cell>
          <cell r="BE85">
            <v>0</v>
          </cell>
        </row>
        <row r="86">
          <cell r="H86">
            <v>0</v>
          </cell>
          <cell r="I86">
            <v>0</v>
          </cell>
          <cell r="J86">
            <v>0</v>
          </cell>
          <cell r="K86">
            <v>0</v>
          </cell>
          <cell r="L86">
            <v>0</v>
          </cell>
          <cell r="M86">
            <v>0</v>
          </cell>
          <cell r="N86">
            <v>0</v>
          </cell>
          <cell r="O86">
            <v>0</v>
          </cell>
          <cell r="P86">
            <v>0</v>
          </cell>
          <cell r="Q86">
            <v>0</v>
          </cell>
          <cell r="R86">
            <v>0</v>
          </cell>
          <cell r="S86">
            <v>0</v>
          </cell>
          <cell r="T86">
            <v>0</v>
          </cell>
          <cell r="U86">
            <v>-1.5869880152772291E-2</v>
          </cell>
          <cell r="V86">
            <v>0.37235744721740821</v>
          </cell>
          <cell r="W86">
            <v>0.38252283498449885</v>
          </cell>
          <cell r="X86">
            <v>0.32712136578769435</v>
          </cell>
          <cell r="Y86">
            <v>0.19861669236299087</v>
          </cell>
          <cell r="Z86">
            <v>0.19353407875648096</v>
          </cell>
          <cell r="AA86">
            <v>0.24000267823754298</v>
          </cell>
          <cell r="AB86">
            <v>0.86386163431927232</v>
          </cell>
          <cell r="AC86">
            <v>0.25331095131911907</v>
          </cell>
          <cell r="AD86">
            <v>0</v>
          </cell>
          <cell r="AE86">
            <v>-5.3598091495930367E-2</v>
          </cell>
          <cell r="AF86">
            <v>0.36981411950122839</v>
          </cell>
          <cell r="AG86">
            <v>0.41052728681598466</v>
          </cell>
          <cell r="AH86">
            <v>0</v>
          </cell>
          <cell r="AI86">
            <v>0</v>
          </cell>
          <cell r="AJ86">
            <v>0.27767711258448685</v>
          </cell>
          <cell r="AK86">
            <v>0.29782807151007989</v>
          </cell>
          <cell r="AL86">
            <v>0.2348356489325652</v>
          </cell>
          <cell r="AM86">
            <v>0.41</v>
          </cell>
          <cell r="AN86">
            <v>-0.04</v>
          </cell>
          <cell r="AO86">
            <v>0</v>
          </cell>
          <cell r="AP86">
            <v>0.26646511352184482</v>
          </cell>
          <cell r="AQ86">
            <v>0.1235437885176776</v>
          </cell>
          <cell r="AR86">
            <v>0.31</v>
          </cell>
          <cell r="AS86">
            <v>11.1257</v>
          </cell>
          <cell r="AT86">
            <v>1.389</v>
          </cell>
          <cell r="AU86">
            <v>0</v>
          </cell>
          <cell r="AV86">
            <v>0.59019103295155451</v>
          </cell>
          <cell r="AW86">
            <v>0</v>
          </cell>
          <cell r="AX86">
            <v>0</v>
          </cell>
          <cell r="AY86">
            <v>0</v>
          </cell>
          <cell r="AZ86">
            <v>0</v>
          </cell>
          <cell r="BA86">
            <v>0</v>
          </cell>
          <cell r="BB86">
            <v>0</v>
          </cell>
          <cell r="BC86">
            <v>0</v>
          </cell>
          <cell r="BD86">
            <v>0</v>
          </cell>
          <cell r="BE86">
            <v>0</v>
          </cell>
        </row>
        <row r="88">
          <cell r="AK88">
            <v>1000</v>
          </cell>
        </row>
        <row r="90">
          <cell r="H90">
            <v>0</v>
          </cell>
          <cell r="I90">
            <v>0</v>
          </cell>
          <cell r="J90">
            <v>0</v>
          </cell>
          <cell r="K90">
            <v>0</v>
          </cell>
          <cell r="L90">
            <v>0</v>
          </cell>
          <cell r="M90">
            <v>0</v>
          </cell>
          <cell r="N90">
            <v>0</v>
          </cell>
          <cell r="O90">
            <v>0</v>
          </cell>
          <cell r="P90">
            <v>0</v>
          </cell>
          <cell r="Q90">
            <v>0</v>
          </cell>
          <cell r="R90">
            <v>0</v>
          </cell>
          <cell r="S90">
            <v>0</v>
          </cell>
          <cell r="T90">
            <v>0</v>
          </cell>
          <cell r="U90">
            <v>62.274999999999999</v>
          </cell>
          <cell r="W90">
            <v>476.03399999999999</v>
          </cell>
          <cell r="X90">
            <v>488.137</v>
          </cell>
          <cell r="Y90">
            <v>266.45699999999999</v>
          </cell>
          <cell r="Z90">
            <v>15240.338</v>
          </cell>
          <cell r="AA90">
            <v>10306.288</v>
          </cell>
          <cell r="AB90">
            <v>19604.884999999998</v>
          </cell>
          <cell r="AC90">
            <v>966.68299999999999</v>
          </cell>
          <cell r="AD90">
            <v>0</v>
          </cell>
          <cell r="AE90">
            <v>1350.422</v>
          </cell>
          <cell r="AF90">
            <v>647.09299999999996</v>
          </cell>
          <cell r="AG90">
            <v>215.48400000000001</v>
          </cell>
          <cell r="AH90">
            <v>465.33100000000002</v>
          </cell>
          <cell r="AI90">
            <v>518.22</v>
          </cell>
          <cell r="AJ90">
            <v>983.55100000000004</v>
          </cell>
          <cell r="AK90">
            <v>1585.4</v>
          </cell>
          <cell r="AL90">
            <v>27094.2</v>
          </cell>
          <cell r="AM90">
            <v>0</v>
          </cell>
          <cell r="AN90">
            <v>93.427999999999997</v>
          </cell>
          <cell r="AO90">
            <v>0</v>
          </cell>
          <cell r="AP90">
            <v>0</v>
          </cell>
          <cell r="AQ90">
            <v>0</v>
          </cell>
          <cell r="AR90">
            <v>1049.2940000000001</v>
          </cell>
          <cell r="AS90">
            <v>621.09399999999994</v>
          </cell>
          <cell r="AT90">
            <v>161.69800000000001</v>
          </cell>
          <cell r="AU90">
            <v>32628.400000000001</v>
          </cell>
          <cell r="AV90">
            <v>33411.191999999995</v>
          </cell>
          <cell r="AW90">
            <v>0</v>
          </cell>
          <cell r="AX90">
            <v>0</v>
          </cell>
          <cell r="AY90">
            <v>0</v>
          </cell>
          <cell r="AZ90">
            <v>0</v>
          </cell>
          <cell r="BA90">
            <v>0</v>
          </cell>
          <cell r="BB90">
            <v>0</v>
          </cell>
          <cell r="BC90">
            <v>0</v>
          </cell>
          <cell r="BD90">
            <v>0</v>
          </cell>
          <cell r="BE90">
            <v>0</v>
          </cell>
        </row>
        <row r="91">
          <cell r="H91">
            <v>0</v>
          </cell>
          <cell r="I91">
            <v>0</v>
          </cell>
          <cell r="J91">
            <v>0</v>
          </cell>
          <cell r="K91">
            <v>0</v>
          </cell>
          <cell r="L91">
            <v>0</v>
          </cell>
          <cell r="M91">
            <v>0</v>
          </cell>
          <cell r="N91">
            <v>0</v>
          </cell>
          <cell r="O91">
            <v>0</v>
          </cell>
          <cell r="P91">
            <v>0</v>
          </cell>
          <cell r="Q91">
            <v>0</v>
          </cell>
          <cell r="R91">
            <v>0</v>
          </cell>
          <cell r="S91">
            <v>0</v>
          </cell>
          <cell r="T91">
            <v>0</v>
          </cell>
          <cell r="U91">
            <v>53.747999999999998</v>
          </cell>
          <cell r="W91">
            <v>425.25</v>
          </cell>
          <cell r="X91">
            <v>449.28500000000003</v>
          </cell>
          <cell r="Y91">
            <v>168.346</v>
          </cell>
          <cell r="Z91">
            <v>13888.268</v>
          </cell>
          <cell r="AA91">
            <v>8582.2189999999991</v>
          </cell>
          <cell r="AB91">
            <v>16551.510999999999</v>
          </cell>
          <cell r="AC91">
            <v>924.50800000000004</v>
          </cell>
          <cell r="AD91">
            <v>0</v>
          </cell>
          <cell r="AE91">
            <v>1367.192</v>
          </cell>
          <cell r="AF91">
            <v>593.89499999999998</v>
          </cell>
          <cell r="AG91">
            <v>181.416</v>
          </cell>
          <cell r="AH91">
            <v>337.72699999999998</v>
          </cell>
          <cell r="AI91">
            <v>524.49524999999994</v>
          </cell>
          <cell r="AJ91">
            <v>862.22224999999992</v>
          </cell>
          <cell r="AK91">
            <v>1395.8</v>
          </cell>
          <cell r="AL91">
            <v>22885.200000000001</v>
          </cell>
          <cell r="AM91">
            <v>0</v>
          </cell>
          <cell r="AN91">
            <v>62.844000000000001</v>
          </cell>
          <cell r="AO91">
            <v>0</v>
          </cell>
          <cell r="AP91">
            <v>270.04000000000002</v>
          </cell>
          <cell r="AQ91">
            <v>0</v>
          </cell>
          <cell r="AR91">
            <v>965.88300000000004</v>
          </cell>
          <cell r="AS91">
            <v>507.48599999999999</v>
          </cell>
          <cell r="AT91">
            <v>135.73500000000001</v>
          </cell>
          <cell r="AU91">
            <v>28405.8</v>
          </cell>
          <cell r="AV91">
            <v>29049.021000000001</v>
          </cell>
          <cell r="AW91">
            <v>0</v>
          </cell>
          <cell r="AX91">
            <v>0</v>
          </cell>
          <cell r="AY91">
            <v>0</v>
          </cell>
          <cell r="AZ91">
            <v>0</v>
          </cell>
          <cell r="BA91">
            <v>0</v>
          </cell>
          <cell r="BB91">
            <v>0</v>
          </cell>
          <cell r="BC91">
            <v>0</v>
          </cell>
          <cell r="BD91">
            <v>0</v>
          </cell>
          <cell r="BE91">
            <v>0</v>
          </cell>
        </row>
        <row r="92">
          <cell r="H92">
            <v>0</v>
          </cell>
          <cell r="I92">
            <v>0</v>
          </cell>
          <cell r="J92">
            <v>0</v>
          </cell>
          <cell r="K92">
            <v>0</v>
          </cell>
          <cell r="L92">
            <v>0</v>
          </cell>
          <cell r="M92">
            <v>0</v>
          </cell>
          <cell r="N92">
            <v>0</v>
          </cell>
          <cell r="O92">
            <v>0</v>
          </cell>
          <cell r="P92">
            <v>0</v>
          </cell>
          <cell r="Q92">
            <v>0</v>
          </cell>
          <cell r="R92">
            <v>0</v>
          </cell>
          <cell r="S92">
            <v>0</v>
          </cell>
          <cell r="T92">
            <v>0</v>
          </cell>
          <cell r="U92">
            <v>71.149000000000001</v>
          </cell>
          <cell r="V92">
            <v>859.20799999999997</v>
          </cell>
          <cell r="W92">
            <v>567</v>
          </cell>
          <cell r="X92">
            <v>598.23099999999999</v>
          </cell>
          <cell r="Y92">
            <v>805.12</v>
          </cell>
          <cell r="Z92">
            <v>18725.611000000001</v>
          </cell>
          <cell r="AA92">
            <v>11609.995000000001</v>
          </cell>
          <cell r="AB92">
            <v>34599.31</v>
          </cell>
          <cell r="AC92">
            <v>3814.9940000000001</v>
          </cell>
          <cell r="AD92">
            <v>0</v>
          </cell>
          <cell r="AE92">
            <v>1794.932</v>
          </cell>
          <cell r="AF92">
            <v>2558.2429999999999</v>
          </cell>
          <cell r="AG92">
            <v>774.71799999999996</v>
          </cell>
          <cell r="AH92">
            <v>0</v>
          </cell>
          <cell r="AI92">
            <v>0</v>
          </cell>
          <cell r="AJ92">
            <v>1192.922</v>
          </cell>
          <cell r="AK92">
            <v>2880</v>
          </cell>
          <cell r="AL92">
            <v>31280.2</v>
          </cell>
          <cell r="AM92">
            <v>1179.4469999999999</v>
          </cell>
          <cell r="AN92">
            <v>297.92500000000001</v>
          </cell>
          <cell r="AO92">
            <v>0</v>
          </cell>
          <cell r="AP92">
            <v>1156.4549999999999</v>
          </cell>
          <cell r="AQ92">
            <v>149.649</v>
          </cell>
          <cell r="AR92">
            <v>1306.1039999999998</v>
          </cell>
          <cell r="AS92">
            <v>695.178</v>
          </cell>
          <cell r="AT92">
            <v>189.06200000000001</v>
          </cell>
          <cell r="AU92">
            <v>38660.1</v>
          </cell>
          <cell r="AV92">
            <v>39544.339999999997</v>
          </cell>
          <cell r="AW92">
            <v>0</v>
          </cell>
          <cell r="AX92">
            <v>0</v>
          </cell>
          <cell r="AY92">
            <v>0</v>
          </cell>
          <cell r="AZ92">
            <v>0</v>
          </cell>
          <cell r="BA92">
            <v>0</v>
          </cell>
          <cell r="BB92">
            <v>0</v>
          </cell>
          <cell r="BC92">
            <v>0</v>
          </cell>
          <cell r="BD92">
            <v>0</v>
          </cell>
          <cell r="BE92">
            <v>0</v>
          </cell>
        </row>
        <row r="93">
          <cell r="Z93">
            <v>20077.681</v>
          </cell>
          <cell r="AA93">
            <v>13334.064000000004</v>
          </cell>
        </row>
        <row r="94">
          <cell r="AA94" t="str">
            <v>Gross profit margin</v>
          </cell>
          <cell r="AB94">
            <v>0.94488973862334935</v>
          </cell>
          <cell r="AP94" t="str">
            <v>Webster 2 mos. 2002 rev Stub</v>
          </cell>
          <cell r="AR94">
            <v>33.628000000000043</v>
          </cell>
        </row>
        <row r="95">
          <cell r="AP95" t="str">
            <v>Webster 9 mos. 2001 rev Stub</v>
          </cell>
          <cell r="AR95">
            <v>114.54700000000003</v>
          </cell>
        </row>
        <row r="97">
          <cell r="H97">
            <v>0</v>
          </cell>
          <cell r="I97">
            <v>0</v>
          </cell>
          <cell r="J97">
            <v>0</v>
          </cell>
          <cell r="K97">
            <v>0</v>
          </cell>
          <cell r="L97">
            <v>0</v>
          </cell>
          <cell r="M97">
            <v>0</v>
          </cell>
          <cell r="N97">
            <v>0</v>
          </cell>
          <cell r="O97">
            <v>0</v>
          </cell>
          <cell r="P97">
            <v>0</v>
          </cell>
          <cell r="Q97">
            <v>0</v>
          </cell>
          <cell r="R97">
            <v>0</v>
          </cell>
          <cell r="S97">
            <v>0</v>
          </cell>
          <cell r="T97">
            <v>0</v>
          </cell>
          <cell r="U97">
            <v>19.698</v>
          </cell>
          <cell r="W97">
            <v>216.41900000000001</v>
          </cell>
          <cell r="X97">
            <v>216.59299999999999</v>
          </cell>
          <cell r="Y97">
            <v>236.62700000000001</v>
          </cell>
          <cell r="Z97">
            <v>14275.785999999998</v>
          </cell>
          <cell r="AA97">
            <v>9872.7469999999994</v>
          </cell>
          <cell r="AB97">
            <v>18618.958999999999</v>
          </cell>
          <cell r="AC97">
            <v>863.65200000000004</v>
          </cell>
          <cell r="AD97">
            <v>0</v>
          </cell>
          <cell r="AE97">
            <v>1038.3720000000001</v>
          </cell>
          <cell r="AF97">
            <v>468.70299999999997</v>
          </cell>
          <cell r="AG97">
            <v>133.029</v>
          </cell>
          <cell r="AH97">
            <v>391.76600000000002</v>
          </cell>
          <cell r="AI97">
            <v>360.16800000000001</v>
          </cell>
          <cell r="AJ97">
            <v>751.93399999999997</v>
          </cell>
          <cell r="AK97">
            <v>1166.8</v>
          </cell>
          <cell r="AL97">
            <v>25081.3</v>
          </cell>
          <cell r="AM97">
            <v>0</v>
          </cell>
          <cell r="AN97">
            <v>81.884</v>
          </cell>
          <cell r="AO97">
            <v>0</v>
          </cell>
          <cell r="AR97">
            <v>686.7298876000001</v>
          </cell>
          <cell r="AS97">
            <v>384.524</v>
          </cell>
          <cell r="AT97">
            <v>112.71599999999999</v>
          </cell>
          <cell r="AU97">
            <v>29644.7</v>
          </cell>
          <cell r="AV97">
            <v>30141.94</v>
          </cell>
          <cell r="AW97">
            <v>0</v>
          </cell>
          <cell r="AX97">
            <v>0</v>
          </cell>
          <cell r="AY97">
            <v>0</v>
          </cell>
          <cell r="AZ97">
            <v>0</v>
          </cell>
          <cell r="BA97">
            <v>0</v>
          </cell>
          <cell r="BB97">
            <v>0</v>
          </cell>
          <cell r="BC97">
            <v>0</v>
          </cell>
          <cell r="BD97">
            <v>0</v>
          </cell>
          <cell r="BE97">
            <v>0</v>
          </cell>
        </row>
        <row r="98">
          <cell r="H98">
            <v>0</v>
          </cell>
          <cell r="I98">
            <v>0</v>
          </cell>
          <cell r="J98">
            <v>0</v>
          </cell>
          <cell r="K98">
            <v>0</v>
          </cell>
          <cell r="L98">
            <v>0</v>
          </cell>
          <cell r="M98">
            <v>0</v>
          </cell>
          <cell r="N98">
            <v>0</v>
          </cell>
          <cell r="O98">
            <v>0</v>
          </cell>
          <cell r="P98">
            <v>0</v>
          </cell>
          <cell r="Q98">
            <v>0</v>
          </cell>
          <cell r="R98">
            <v>0</v>
          </cell>
          <cell r="S98">
            <v>0</v>
          </cell>
          <cell r="T98">
            <v>0</v>
          </cell>
          <cell r="U98">
            <v>18.738</v>
          </cell>
          <cell r="W98">
            <v>181.52725172831819</v>
          </cell>
          <cell r="X98">
            <v>198.11799999999999</v>
          </cell>
          <cell r="Y98">
            <v>146.73599999999999</v>
          </cell>
          <cell r="Z98">
            <v>12953.74</v>
          </cell>
          <cell r="AA98">
            <v>8201.2559999999994</v>
          </cell>
          <cell r="AB98">
            <v>15629.226999999999</v>
          </cell>
          <cell r="AC98">
            <v>825.625</v>
          </cell>
          <cell r="AD98">
            <v>0</v>
          </cell>
          <cell r="AE98">
            <v>1046.492</v>
          </cell>
          <cell r="AF98">
            <v>434.53800000000001</v>
          </cell>
          <cell r="AG98">
            <v>112.727</v>
          </cell>
          <cell r="AH98">
            <v>289.32</v>
          </cell>
          <cell r="AI98">
            <v>365.86500000000001</v>
          </cell>
          <cell r="AJ98">
            <v>655.18499999999995</v>
          </cell>
          <cell r="AK98">
            <v>1040.5999999999999</v>
          </cell>
          <cell r="AL98">
            <v>21145.200000000001</v>
          </cell>
          <cell r="AM98">
            <v>0</v>
          </cell>
          <cell r="AN98">
            <v>54.695999999999998</v>
          </cell>
          <cell r="AO98">
            <v>0</v>
          </cell>
          <cell r="AP98">
            <v>176.94499999999999</v>
          </cell>
          <cell r="AQ98">
            <v>0</v>
          </cell>
          <cell r="AR98">
            <v>636.44850990000009</v>
          </cell>
          <cell r="AS98">
            <v>320.38800000000003</v>
          </cell>
          <cell r="AT98">
            <v>96.327999999999989</v>
          </cell>
          <cell r="AU98">
            <v>25771.1</v>
          </cell>
          <cell r="AV98">
            <v>26187.815999999999</v>
          </cell>
          <cell r="AW98">
            <v>0</v>
          </cell>
          <cell r="AX98">
            <v>0</v>
          </cell>
          <cell r="AY98">
            <v>0</v>
          </cell>
          <cell r="AZ98">
            <v>0</v>
          </cell>
          <cell r="BA98">
            <v>0</v>
          </cell>
          <cell r="BB98">
            <v>0</v>
          </cell>
          <cell r="BC98">
            <v>0</v>
          </cell>
          <cell r="BD98">
            <v>0</v>
          </cell>
          <cell r="BE98">
            <v>0</v>
          </cell>
        </row>
        <row r="99">
          <cell r="H99">
            <v>0</v>
          </cell>
          <cell r="I99">
            <v>0</v>
          </cell>
          <cell r="J99">
            <v>0</v>
          </cell>
          <cell r="K99">
            <v>0</v>
          </cell>
          <cell r="L99">
            <v>0</v>
          </cell>
          <cell r="M99">
            <v>0</v>
          </cell>
          <cell r="N99">
            <v>0</v>
          </cell>
          <cell r="O99">
            <v>0</v>
          </cell>
          <cell r="P99">
            <v>0</v>
          </cell>
          <cell r="Q99">
            <v>0</v>
          </cell>
          <cell r="R99">
            <v>0</v>
          </cell>
          <cell r="S99">
            <v>0</v>
          </cell>
          <cell r="T99">
            <v>0</v>
          </cell>
          <cell r="U99">
            <v>24.577000000000002</v>
          </cell>
          <cell r="V99">
            <v>311.23200000000003</v>
          </cell>
          <cell r="W99">
            <v>242.03633563775759</v>
          </cell>
          <cell r="X99">
            <v>265.58699999999999</v>
          </cell>
          <cell r="Y99">
            <v>712.971</v>
          </cell>
          <cell r="Z99">
            <v>17486.464</v>
          </cell>
          <cell r="AA99">
            <v>11090.414000000001</v>
          </cell>
          <cell r="AB99">
            <v>32718.568999999996</v>
          </cell>
          <cell r="AC99">
            <v>3406.7579999999998</v>
          </cell>
          <cell r="AD99">
            <v>0</v>
          </cell>
          <cell r="AE99">
            <v>1384.3860000000002</v>
          </cell>
          <cell r="AF99">
            <v>1858.9190000000001</v>
          </cell>
          <cell r="AG99">
            <v>479.73500000000001</v>
          </cell>
          <cell r="AH99">
            <v>0</v>
          </cell>
          <cell r="AI99">
            <v>0</v>
          </cell>
          <cell r="AJ99">
            <v>914.89700000000005</v>
          </cell>
          <cell r="AK99">
            <v>2142.8000000000002</v>
          </cell>
          <cell r="AL99">
            <v>28849.200000000001</v>
          </cell>
          <cell r="AM99">
            <v>613.04200000000003</v>
          </cell>
          <cell r="AN99">
            <v>262.23200000000003</v>
          </cell>
          <cell r="AO99">
            <v>0</v>
          </cell>
          <cell r="AP99">
            <v>747.30100000000004</v>
          </cell>
          <cell r="AQ99">
            <v>110.994</v>
          </cell>
          <cell r="AR99">
            <v>858.29499999999996</v>
          </cell>
          <cell r="AS99">
            <v>435.90100000000001</v>
          </cell>
          <cell r="AT99">
            <v>133.524</v>
          </cell>
          <cell r="AU99">
            <v>35050.199999999997</v>
          </cell>
          <cell r="AV99">
            <v>35619.624999999993</v>
          </cell>
          <cell r="AW99">
            <v>0</v>
          </cell>
          <cell r="AX99">
            <v>0</v>
          </cell>
          <cell r="AY99">
            <v>0</v>
          </cell>
          <cell r="AZ99">
            <v>0</v>
          </cell>
          <cell r="BA99">
            <v>0</v>
          </cell>
          <cell r="BB99">
            <v>0</v>
          </cell>
          <cell r="BC99">
            <v>0</v>
          </cell>
          <cell r="BD99">
            <v>0</v>
          </cell>
          <cell r="BE99">
            <v>0</v>
          </cell>
        </row>
        <row r="100">
          <cell r="Z100">
            <v>18808.509999999998</v>
          </cell>
          <cell r="AA100">
            <v>12761.905000000001</v>
          </cell>
        </row>
        <row r="101">
          <cell r="AA101" t="str">
            <v>SG&amp;A margin</v>
          </cell>
          <cell r="AB101">
            <v>3.5396086017057772E-2</v>
          </cell>
        </row>
        <row r="104">
          <cell r="H104">
            <v>0</v>
          </cell>
          <cell r="I104">
            <v>0</v>
          </cell>
          <cell r="J104">
            <v>0</v>
          </cell>
          <cell r="K104">
            <v>0</v>
          </cell>
          <cell r="L104">
            <v>0</v>
          </cell>
          <cell r="M104">
            <v>0</v>
          </cell>
          <cell r="N104">
            <v>0</v>
          </cell>
          <cell r="O104">
            <v>0</v>
          </cell>
          <cell r="P104">
            <v>0</v>
          </cell>
          <cell r="Q104">
            <v>0</v>
          </cell>
          <cell r="R104">
            <v>0</v>
          </cell>
          <cell r="S104">
            <v>0</v>
          </cell>
          <cell r="T104">
            <v>0</v>
          </cell>
          <cell r="U104">
            <v>31.42</v>
          </cell>
          <cell r="W104">
            <v>132.999</v>
          </cell>
          <cell r="X104">
            <v>150.18799999999999</v>
          </cell>
          <cell r="Y104">
            <v>14.661</v>
          </cell>
          <cell r="Z104">
            <v>700.26400000000001</v>
          </cell>
          <cell r="AA104">
            <v>241.745</v>
          </cell>
          <cell r="AB104">
            <v>602.16800000000001</v>
          </cell>
          <cell r="AC104">
            <v>75.724000000000004</v>
          </cell>
          <cell r="AD104">
            <v>0</v>
          </cell>
          <cell r="AE104">
            <v>290.37700000000001</v>
          </cell>
          <cell r="AF104">
            <v>143.19200000000001</v>
          </cell>
          <cell r="AG104">
            <v>51.006999999999998</v>
          </cell>
          <cell r="AH104">
            <v>31.154</v>
          </cell>
          <cell r="AI104">
            <v>102.20399999999999</v>
          </cell>
          <cell r="AJ104">
            <v>133.358</v>
          </cell>
          <cell r="AK104">
            <v>303.60000000000002</v>
          </cell>
          <cell r="AL104">
            <v>1518.1</v>
          </cell>
          <cell r="AM104">
            <v>0</v>
          </cell>
          <cell r="AN104">
            <v>10.985999999999999</v>
          </cell>
          <cell r="AO104">
            <v>0</v>
          </cell>
          <cell r="AR104">
            <v>256.42146035999997</v>
          </cell>
          <cell r="AS104">
            <v>150.73399999999998</v>
          </cell>
          <cell r="AT104">
            <v>39.524999999999999</v>
          </cell>
          <cell r="AU104">
            <v>1552.4</v>
          </cell>
          <cell r="AV104">
            <v>1742.6590000000001</v>
          </cell>
          <cell r="AW104">
            <v>0</v>
          </cell>
          <cell r="AX104">
            <v>0</v>
          </cell>
          <cell r="AY104">
            <v>0</v>
          </cell>
          <cell r="AZ104">
            <v>0</v>
          </cell>
          <cell r="BA104">
            <v>0</v>
          </cell>
          <cell r="BB104">
            <v>0</v>
          </cell>
          <cell r="BC104">
            <v>0</v>
          </cell>
          <cell r="BD104">
            <v>0</v>
          </cell>
          <cell r="BE104">
            <v>0</v>
          </cell>
        </row>
        <row r="105">
          <cell r="H105">
            <v>0</v>
          </cell>
          <cell r="I105">
            <v>0</v>
          </cell>
          <cell r="J105">
            <v>0</v>
          </cell>
          <cell r="K105">
            <v>0</v>
          </cell>
          <cell r="L105">
            <v>0</v>
          </cell>
          <cell r="M105">
            <v>0</v>
          </cell>
          <cell r="N105">
            <v>0</v>
          </cell>
          <cell r="O105">
            <v>0</v>
          </cell>
          <cell r="P105">
            <v>0</v>
          </cell>
          <cell r="Q105">
            <v>0</v>
          </cell>
          <cell r="R105">
            <v>0</v>
          </cell>
          <cell r="S105">
            <v>0</v>
          </cell>
          <cell r="T105">
            <v>0</v>
          </cell>
          <cell r="U105">
            <v>27.006000000000004</v>
          </cell>
          <cell r="W105">
            <v>156.1768782149995</v>
          </cell>
          <cell r="X105">
            <v>144.71100000000001</v>
          </cell>
          <cell r="Y105">
            <v>8.9809999999999999</v>
          </cell>
          <cell r="Z105">
            <v>717.07899999999995</v>
          </cell>
          <cell r="AA105">
            <v>224.512</v>
          </cell>
          <cell r="AB105">
            <v>597.33799999999997</v>
          </cell>
          <cell r="AC105">
            <v>72.700999999999993</v>
          </cell>
          <cell r="AD105">
            <v>0</v>
          </cell>
          <cell r="AE105">
            <v>325.358</v>
          </cell>
          <cell r="AF105">
            <v>129.94999999999999</v>
          </cell>
          <cell r="AG105">
            <v>39.011000000000003</v>
          </cell>
          <cell r="AH105">
            <v>21.861000000000001</v>
          </cell>
          <cell r="AI105">
            <v>112.542</v>
          </cell>
          <cell r="AJ105">
            <v>134.40299999999999</v>
          </cell>
          <cell r="AK105">
            <v>258.39999999999998</v>
          </cell>
          <cell r="AL105">
            <v>1369.4</v>
          </cell>
          <cell r="AM105">
            <v>0</v>
          </cell>
          <cell r="AN105">
            <v>8.2260000000000009</v>
          </cell>
          <cell r="AO105">
            <v>0</v>
          </cell>
          <cell r="AP105">
            <v>68.897000000000006</v>
          </cell>
          <cell r="AQ105">
            <v>0</v>
          </cell>
          <cell r="AR105">
            <v>238.47122689000003</v>
          </cell>
          <cell r="AS105">
            <v>116.28100000000001</v>
          </cell>
          <cell r="AT105">
            <v>33.345999999999997</v>
          </cell>
          <cell r="AU105">
            <v>1431.9</v>
          </cell>
          <cell r="AV105">
            <v>1581.527</v>
          </cell>
          <cell r="AW105">
            <v>0</v>
          </cell>
          <cell r="AX105">
            <v>0</v>
          </cell>
          <cell r="AY105">
            <v>0</v>
          </cell>
          <cell r="AZ105">
            <v>0</v>
          </cell>
          <cell r="BA105">
            <v>0</v>
          </cell>
          <cell r="BB105">
            <v>0</v>
          </cell>
          <cell r="BC105">
            <v>0</v>
          </cell>
          <cell r="BD105">
            <v>0</v>
          </cell>
          <cell r="BE105">
            <v>0</v>
          </cell>
        </row>
        <row r="106">
          <cell r="H106">
            <v>0</v>
          </cell>
          <cell r="I106">
            <v>0</v>
          </cell>
          <cell r="J106">
            <v>0</v>
          </cell>
          <cell r="K106">
            <v>0</v>
          </cell>
          <cell r="L106">
            <v>0</v>
          </cell>
          <cell r="M106">
            <v>0</v>
          </cell>
          <cell r="N106">
            <v>0</v>
          </cell>
          <cell r="O106">
            <v>0</v>
          </cell>
          <cell r="P106">
            <v>0</v>
          </cell>
          <cell r="Q106">
            <v>0</v>
          </cell>
          <cell r="R106">
            <v>0</v>
          </cell>
          <cell r="S106">
            <v>0</v>
          </cell>
          <cell r="T106">
            <v>0</v>
          </cell>
          <cell r="U106">
            <v>33.099999999999994</v>
          </cell>
          <cell r="V106">
            <v>269.70600000000002</v>
          </cell>
          <cell r="W106">
            <v>208.23583761999933</v>
          </cell>
          <cell r="X106">
            <v>181.56799999999998</v>
          </cell>
          <cell r="Y106">
            <v>48.348999999999997</v>
          </cell>
          <cell r="Z106">
            <v>879.18899999999996</v>
          </cell>
          <cell r="AA106">
            <v>303.03800000000001</v>
          </cell>
          <cell r="AB106">
            <v>1197.5029999999999</v>
          </cell>
          <cell r="AC106">
            <v>296.80700000000002</v>
          </cell>
          <cell r="AD106">
            <v>0</v>
          </cell>
          <cell r="AE106">
            <v>384.77600000000001</v>
          </cell>
          <cell r="AF106">
            <v>544.27799999999991</v>
          </cell>
          <cell r="AG106">
            <v>180.54499999999999</v>
          </cell>
          <cell r="AH106">
            <v>0</v>
          </cell>
          <cell r="AI106">
            <v>0</v>
          </cell>
          <cell r="AJ106">
            <v>172.601</v>
          </cell>
          <cell r="AK106">
            <v>0</v>
          </cell>
          <cell r="AL106">
            <v>2075.5</v>
          </cell>
          <cell r="AM106">
            <v>347.03</v>
          </cell>
          <cell r="AN106">
            <v>34.326999999999998</v>
          </cell>
          <cell r="AO106">
            <v>0</v>
          </cell>
          <cell r="AP106">
            <v>294.03899999999999</v>
          </cell>
          <cell r="AQ106">
            <v>28.146000000000001</v>
          </cell>
          <cell r="AR106">
            <v>322.185</v>
          </cell>
          <cell r="AS106">
            <v>158.08800000000002</v>
          </cell>
          <cell r="AT106">
            <v>46.335999999999999</v>
          </cell>
          <cell r="AU106">
            <v>1999.6</v>
          </cell>
          <cell r="AV106">
            <v>2204.0239999999999</v>
          </cell>
          <cell r="AW106">
            <v>0</v>
          </cell>
          <cell r="AX106">
            <v>0</v>
          </cell>
          <cell r="AY106">
            <v>0</v>
          </cell>
          <cell r="AZ106">
            <v>0</v>
          </cell>
          <cell r="BA106">
            <v>0</v>
          </cell>
          <cell r="BB106">
            <v>0</v>
          </cell>
          <cell r="BC106">
            <v>0</v>
          </cell>
          <cell r="BD106">
            <v>0</v>
          </cell>
          <cell r="BE106">
            <v>0</v>
          </cell>
        </row>
        <row r="107">
          <cell r="Z107">
            <v>862.37400000000002</v>
          </cell>
          <cell r="AA107">
            <v>320.27100000000002</v>
          </cell>
        </row>
        <row r="108">
          <cell r="AB108">
            <v>683.23800000000188</v>
          </cell>
        </row>
        <row r="111">
          <cell r="H111">
            <v>0</v>
          </cell>
          <cell r="I111">
            <v>0</v>
          </cell>
          <cell r="J111">
            <v>0</v>
          </cell>
          <cell r="K111">
            <v>0</v>
          </cell>
          <cell r="L111">
            <v>0</v>
          </cell>
          <cell r="M111">
            <v>0</v>
          </cell>
          <cell r="N111">
            <v>0</v>
          </cell>
          <cell r="O111">
            <v>0</v>
          </cell>
          <cell r="P111">
            <v>0</v>
          </cell>
          <cell r="Q111">
            <v>0</v>
          </cell>
          <cell r="R111">
            <v>0</v>
          </cell>
          <cell r="S111">
            <v>0</v>
          </cell>
          <cell r="T111">
            <v>0</v>
          </cell>
          <cell r="U111">
            <v>11.292999999999999</v>
          </cell>
          <cell r="W111">
            <v>29.094999999999999</v>
          </cell>
          <cell r="X111">
            <v>33.395000000000003</v>
          </cell>
          <cell r="Y111">
            <v>0</v>
          </cell>
          <cell r="Z111">
            <v>0</v>
          </cell>
          <cell r="AA111">
            <v>0</v>
          </cell>
          <cell r="AB111">
            <v>0</v>
          </cell>
          <cell r="AC111">
            <v>0</v>
          </cell>
          <cell r="AD111">
            <v>0</v>
          </cell>
          <cell r="AE111">
            <v>0</v>
          </cell>
          <cell r="AF111">
            <v>0</v>
          </cell>
          <cell r="AG111">
            <v>0</v>
          </cell>
          <cell r="AH111">
            <v>0</v>
          </cell>
          <cell r="AI111">
            <v>0</v>
          </cell>
          <cell r="AJ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H112">
            <v>0</v>
          </cell>
          <cell r="I112">
            <v>0</v>
          </cell>
          <cell r="J112">
            <v>0</v>
          </cell>
          <cell r="K112">
            <v>0</v>
          </cell>
          <cell r="L112">
            <v>0</v>
          </cell>
          <cell r="M112">
            <v>0</v>
          </cell>
          <cell r="N112">
            <v>0</v>
          </cell>
          <cell r="O112">
            <v>0</v>
          </cell>
          <cell r="P112">
            <v>0</v>
          </cell>
          <cell r="Q112">
            <v>0</v>
          </cell>
          <cell r="R112">
            <v>0</v>
          </cell>
          <cell r="S112">
            <v>0</v>
          </cell>
          <cell r="T112">
            <v>0</v>
          </cell>
          <cell r="U112">
            <v>8.11</v>
          </cell>
          <cell r="W112">
            <v>31.519609449231673</v>
          </cell>
          <cell r="X112">
            <v>30.375</v>
          </cell>
          <cell r="Y112">
            <v>0</v>
          </cell>
          <cell r="Z112">
            <v>0</v>
          </cell>
          <cell r="AA112">
            <v>0</v>
          </cell>
          <cell r="AB112">
            <v>0</v>
          </cell>
          <cell r="AC112">
            <v>0</v>
          </cell>
          <cell r="AD112">
            <v>0</v>
          </cell>
          <cell r="AE112">
            <v>0</v>
          </cell>
          <cell r="AF112">
            <v>0</v>
          </cell>
          <cell r="AG112">
            <v>0</v>
          </cell>
          <cell r="AH112">
            <v>0</v>
          </cell>
          <cell r="AI112">
            <v>0</v>
          </cell>
          <cell r="AJ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H113">
            <v>0</v>
          </cell>
          <cell r="I113">
            <v>0</v>
          </cell>
          <cell r="J113">
            <v>0</v>
          </cell>
          <cell r="K113">
            <v>0</v>
          </cell>
          <cell r="L113">
            <v>0</v>
          </cell>
          <cell r="M113">
            <v>0</v>
          </cell>
          <cell r="N113">
            <v>0</v>
          </cell>
          <cell r="O113">
            <v>0</v>
          </cell>
          <cell r="P113">
            <v>0</v>
          </cell>
          <cell r="Q113">
            <v>0</v>
          </cell>
          <cell r="R113">
            <v>0</v>
          </cell>
          <cell r="S113">
            <v>0</v>
          </cell>
          <cell r="T113">
            <v>0</v>
          </cell>
          <cell r="U113">
            <v>11.116</v>
          </cell>
          <cell r="V113">
            <v>46.601999999999997</v>
          </cell>
          <cell r="W113">
            <v>42.0261459323089</v>
          </cell>
          <cell r="X113">
            <v>39.486000000000004</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147.5</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6">
          <cell r="AF116">
            <v>29.406999999999982</v>
          </cell>
        </row>
        <row r="117">
          <cell r="AF117">
            <v>155.04599999999994</v>
          </cell>
        </row>
        <row r="119">
          <cell r="H119">
            <v>0</v>
          </cell>
          <cell r="I119">
            <v>0</v>
          </cell>
          <cell r="J119">
            <v>0</v>
          </cell>
          <cell r="K119">
            <v>0</v>
          </cell>
          <cell r="L119">
            <v>0</v>
          </cell>
          <cell r="M119">
            <v>0</v>
          </cell>
          <cell r="N119">
            <v>0</v>
          </cell>
          <cell r="O119">
            <v>0</v>
          </cell>
          <cell r="P119">
            <v>0</v>
          </cell>
          <cell r="Q119">
            <v>0</v>
          </cell>
          <cell r="R119">
            <v>0</v>
          </cell>
          <cell r="S119">
            <v>0</v>
          </cell>
          <cell r="T119">
            <v>0</v>
          </cell>
          <cell r="U119">
            <v>-0.1359999999999999</v>
          </cell>
          <cell r="W119">
            <v>97.520999999999987</v>
          </cell>
          <cell r="X119">
            <v>87.960999999999999</v>
          </cell>
          <cell r="Y119">
            <v>14.523</v>
          </cell>
          <cell r="Z119">
            <v>264.28800000000001</v>
          </cell>
          <cell r="AA119">
            <v>179.416</v>
          </cell>
          <cell r="AB119">
            <v>354.30900000000003</v>
          </cell>
          <cell r="AC119">
            <v>23.326000000000001</v>
          </cell>
          <cell r="AD119">
            <v>0</v>
          </cell>
          <cell r="AE119">
            <v>25.34</v>
          </cell>
          <cell r="AF119">
            <v>35.198</v>
          </cell>
          <cell r="AG119">
            <v>21.308</v>
          </cell>
          <cell r="AH119">
            <v>36.216000000000001</v>
          </cell>
          <cell r="AI119">
            <v>28.707000000000001</v>
          </cell>
          <cell r="AJ119">
            <v>64.923000000000002</v>
          </cell>
          <cell r="AK119">
            <v>115</v>
          </cell>
          <cell r="AL119">
            <v>552.70000000000005</v>
          </cell>
          <cell r="AM119">
            <v>0</v>
          </cell>
          <cell r="AN119">
            <v>11.609</v>
          </cell>
          <cell r="AO119">
            <v>0</v>
          </cell>
          <cell r="AR119">
            <v>110.62633092</v>
          </cell>
          <cell r="AS119">
            <v>53.835000000000001</v>
          </cell>
          <cell r="AT119">
            <v>9.4570000000000007</v>
          </cell>
          <cell r="AU119">
            <v>1431.3</v>
          </cell>
          <cell r="AV119">
            <v>1494.5920000000001</v>
          </cell>
          <cell r="AW119">
            <v>0</v>
          </cell>
          <cell r="AX119">
            <v>0</v>
          </cell>
          <cell r="AY119">
            <v>0</v>
          </cell>
          <cell r="AZ119">
            <v>0</v>
          </cell>
          <cell r="BA119">
            <v>0</v>
          </cell>
          <cell r="BB119">
            <v>0</v>
          </cell>
          <cell r="BC119">
            <v>0</v>
          </cell>
          <cell r="BD119">
            <v>0</v>
          </cell>
          <cell r="BE119">
            <v>0</v>
          </cell>
        </row>
        <row r="120">
          <cell r="H120">
            <v>0</v>
          </cell>
          <cell r="I120">
            <v>0</v>
          </cell>
          <cell r="J120">
            <v>0</v>
          </cell>
          <cell r="K120">
            <v>0</v>
          </cell>
          <cell r="L120">
            <v>0</v>
          </cell>
          <cell r="M120">
            <v>0</v>
          </cell>
          <cell r="N120">
            <v>0</v>
          </cell>
          <cell r="O120">
            <v>0</v>
          </cell>
          <cell r="P120">
            <v>0</v>
          </cell>
          <cell r="Q120">
            <v>0</v>
          </cell>
          <cell r="R120">
            <v>0</v>
          </cell>
          <cell r="S120">
            <v>0</v>
          </cell>
          <cell r="T120">
            <v>0</v>
          </cell>
          <cell r="U120">
            <v>-0.10600000000000165</v>
          </cell>
          <cell r="W120">
            <v>53.954883522820339</v>
          </cell>
          <cell r="X120">
            <v>76.080999999999989</v>
          </cell>
          <cell r="Y120">
            <v>12.225</v>
          </cell>
          <cell r="Z120">
            <v>217.44900000000001</v>
          </cell>
          <cell r="AA120">
            <v>144.625</v>
          </cell>
          <cell r="AB120">
            <v>294.02499999999998</v>
          </cell>
          <cell r="AC120">
            <v>20.574999999999999</v>
          </cell>
          <cell r="AD120">
            <v>0</v>
          </cell>
          <cell r="AE120">
            <v>34.225999999999999</v>
          </cell>
          <cell r="AF120">
            <v>29.407</v>
          </cell>
          <cell r="AG120">
            <v>21.936999999999998</v>
          </cell>
          <cell r="AH120">
            <v>19.831</v>
          </cell>
          <cell r="AI120">
            <v>26.346000000000004</v>
          </cell>
          <cell r="AJ120">
            <v>46.177000000000007</v>
          </cell>
          <cell r="AK120">
            <v>96.8</v>
          </cell>
          <cell r="AL120">
            <v>410.5</v>
          </cell>
          <cell r="AM120">
            <v>0</v>
          </cell>
          <cell r="AN120">
            <v>9.3010000000000002</v>
          </cell>
          <cell r="AO120">
            <v>0</v>
          </cell>
          <cell r="AP120">
            <v>24.198</v>
          </cell>
          <cell r="AQ120">
            <v>0</v>
          </cell>
          <cell r="AR120">
            <v>96.873057330000009</v>
          </cell>
          <cell r="AS120">
            <v>48.537999999999997</v>
          </cell>
          <cell r="AT120">
            <v>6.46</v>
          </cell>
          <cell r="AU120">
            <v>1203.8</v>
          </cell>
          <cell r="AV120">
            <v>1258.7979999999998</v>
          </cell>
          <cell r="AW120">
            <v>0</v>
          </cell>
          <cell r="AX120">
            <v>0</v>
          </cell>
          <cell r="AY120">
            <v>0</v>
          </cell>
          <cell r="AZ120">
            <v>0</v>
          </cell>
          <cell r="BA120">
            <v>0</v>
          </cell>
          <cell r="BB120">
            <v>0</v>
          </cell>
          <cell r="BC120">
            <v>0</v>
          </cell>
          <cell r="BD120">
            <v>0</v>
          </cell>
          <cell r="BE120">
            <v>0</v>
          </cell>
        </row>
        <row r="121">
          <cell r="H121">
            <v>0</v>
          </cell>
          <cell r="I121">
            <v>0</v>
          </cell>
          <cell r="J121">
            <v>0</v>
          </cell>
          <cell r="K121">
            <v>0</v>
          </cell>
          <cell r="L121">
            <v>0</v>
          </cell>
          <cell r="M121">
            <v>0</v>
          </cell>
          <cell r="N121">
            <v>0</v>
          </cell>
          <cell r="O121">
            <v>0</v>
          </cell>
          <cell r="P121">
            <v>0</v>
          </cell>
          <cell r="Q121">
            <v>0</v>
          </cell>
          <cell r="R121">
            <v>0</v>
          </cell>
          <cell r="S121">
            <v>0</v>
          </cell>
          <cell r="T121">
            <v>0</v>
          </cell>
          <cell r="U121">
            <v>0.8819999999999979</v>
          </cell>
          <cell r="V121">
            <v>231.66800000000001</v>
          </cell>
          <cell r="W121">
            <v>71.93984469709379</v>
          </cell>
          <cell r="X121">
            <v>111.59</v>
          </cell>
          <cell r="Y121">
            <v>45.207000000000001</v>
          </cell>
          <cell r="Z121">
            <v>283.30200000000002</v>
          </cell>
          <cell r="AA121">
            <v>200.434</v>
          </cell>
          <cell r="AB121">
            <v>620.68299999999999</v>
          </cell>
          <cell r="AC121">
            <v>88.96</v>
          </cell>
          <cell r="AD121">
            <v>0</v>
          </cell>
          <cell r="AE121">
            <v>25.77</v>
          </cell>
          <cell r="AF121">
            <v>155.04599999999999</v>
          </cell>
          <cell r="AG121">
            <v>74.876999999999995</v>
          </cell>
          <cell r="AH121">
            <v>0</v>
          </cell>
          <cell r="AI121">
            <v>0</v>
          </cell>
          <cell r="AJ121">
            <v>56.185000000000002</v>
          </cell>
          <cell r="AK121">
            <v>209</v>
          </cell>
          <cell r="AL121">
            <v>576.79999999999995</v>
          </cell>
          <cell r="AM121">
            <v>219.375</v>
          </cell>
          <cell r="AN121">
            <v>-5.774</v>
          </cell>
          <cell r="AO121">
            <v>0</v>
          </cell>
          <cell r="AP121">
            <v>115.11499999999999</v>
          </cell>
          <cell r="AQ121">
            <v>10.509</v>
          </cell>
          <cell r="AR121">
            <v>122.532</v>
          </cell>
          <cell r="AS121">
            <v>68.950999999999993</v>
          </cell>
          <cell r="AT121">
            <v>9.202</v>
          </cell>
          <cell r="AU121">
            <v>1612</v>
          </cell>
          <cell r="AV121">
            <v>1690.153</v>
          </cell>
          <cell r="AW121">
            <v>0</v>
          </cell>
          <cell r="AX121">
            <v>0</v>
          </cell>
          <cell r="AY121">
            <v>0</v>
          </cell>
          <cell r="AZ121">
            <v>0</v>
          </cell>
          <cell r="BA121">
            <v>0</v>
          </cell>
          <cell r="BB121">
            <v>0</v>
          </cell>
          <cell r="BC121">
            <v>0</v>
          </cell>
          <cell r="BD121">
            <v>0</v>
          </cell>
          <cell r="BE121">
            <v>0</v>
          </cell>
        </row>
        <row r="122">
          <cell r="Z122">
            <v>330.14100000000002</v>
          </cell>
          <cell r="AA122">
            <v>235.22499999999999</v>
          </cell>
        </row>
        <row r="123">
          <cell r="AA123" t="str">
            <v>EBIT margin</v>
          </cell>
          <cell r="AB123">
            <v>1.6921175472876377E-2</v>
          </cell>
        </row>
        <row r="126">
          <cell r="H126">
            <v>0</v>
          </cell>
          <cell r="I126">
            <v>0</v>
          </cell>
          <cell r="J126">
            <v>0</v>
          </cell>
          <cell r="K126">
            <v>0</v>
          </cell>
          <cell r="L126">
            <v>0</v>
          </cell>
          <cell r="M126">
            <v>0</v>
          </cell>
          <cell r="N126">
            <v>0</v>
          </cell>
          <cell r="O126">
            <v>0</v>
          </cell>
          <cell r="P126">
            <v>0</v>
          </cell>
          <cell r="Q126">
            <v>0</v>
          </cell>
          <cell r="R126">
            <v>0</v>
          </cell>
          <cell r="S126">
            <v>0</v>
          </cell>
          <cell r="T126">
            <v>0</v>
          </cell>
          <cell r="U126">
            <v>-0.76</v>
          </cell>
          <cell r="W126">
            <v>7.9530000000000003</v>
          </cell>
          <cell r="X126">
            <v>19.346</v>
          </cell>
          <cell r="Y126">
            <v>0</v>
          </cell>
          <cell r="Z126">
            <v>112.25200000000001</v>
          </cell>
          <cell r="AA126">
            <v>20.698333333333334</v>
          </cell>
          <cell r="AB126">
            <v>75.745000000000005</v>
          </cell>
          <cell r="AC126">
            <v>3.367</v>
          </cell>
          <cell r="AD126">
            <v>0</v>
          </cell>
          <cell r="AE126">
            <v>9.7590000000000003</v>
          </cell>
          <cell r="AF126">
            <v>4.8280000000000003</v>
          </cell>
          <cell r="AG126">
            <v>0</v>
          </cell>
          <cell r="AH126">
            <v>0</v>
          </cell>
          <cell r="AI126">
            <v>0.11</v>
          </cell>
          <cell r="AJ126">
            <v>7.6979999999999995</v>
          </cell>
          <cell r="AK126">
            <v>47.4</v>
          </cell>
          <cell r="AL126">
            <v>81.2</v>
          </cell>
          <cell r="AM126">
            <v>0</v>
          </cell>
          <cell r="AN126">
            <v>8.6999999999999994E-2</v>
          </cell>
          <cell r="AO126">
            <v>0</v>
          </cell>
          <cell r="AP126">
            <v>0</v>
          </cell>
          <cell r="AQ126">
            <v>0</v>
          </cell>
          <cell r="AR126">
            <v>8.3000000000000004E-2</v>
          </cell>
          <cell r="AS126">
            <v>5.7580000000000009</v>
          </cell>
          <cell r="AT126">
            <v>0</v>
          </cell>
          <cell r="AU126">
            <v>107</v>
          </cell>
          <cell r="AV126">
            <v>112.758</v>
          </cell>
          <cell r="AW126">
            <v>0</v>
          </cell>
          <cell r="AX126">
            <v>0</v>
          </cell>
          <cell r="AY126">
            <v>0</v>
          </cell>
          <cell r="AZ126">
            <v>0</v>
          </cell>
          <cell r="BA126">
            <v>0</v>
          </cell>
          <cell r="BB126">
            <v>0</v>
          </cell>
          <cell r="BC126">
            <v>0</v>
          </cell>
          <cell r="BD126">
            <v>0</v>
          </cell>
          <cell r="BE126">
            <v>0</v>
          </cell>
        </row>
        <row r="127">
          <cell r="H127">
            <v>0</v>
          </cell>
          <cell r="I127">
            <v>0</v>
          </cell>
          <cell r="J127">
            <v>0</v>
          </cell>
          <cell r="K127">
            <v>0</v>
          </cell>
          <cell r="L127">
            <v>0</v>
          </cell>
          <cell r="M127">
            <v>0</v>
          </cell>
          <cell r="N127">
            <v>0</v>
          </cell>
          <cell r="O127">
            <v>0</v>
          </cell>
          <cell r="P127">
            <v>0</v>
          </cell>
          <cell r="Q127">
            <v>0</v>
          </cell>
          <cell r="R127">
            <v>0</v>
          </cell>
          <cell r="S127">
            <v>0</v>
          </cell>
          <cell r="T127">
            <v>0</v>
          </cell>
          <cell r="U127">
            <v>-0.91200000000000003</v>
          </cell>
          <cell r="W127">
            <v>10.056750000000001</v>
          </cell>
          <cell r="X127">
            <v>20.728999999999999</v>
          </cell>
          <cell r="Y127">
            <v>0</v>
          </cell>
          <cell r="Z127">
            <v>91.204999999999998</v>
          </cell>
          <cell r="AA127">
            <v>31.202999999999999</v>
          </cell>
          <cell r="AB127">
            <v>91.802999999999997</v>
          </cell>
          <cell r="AC127">
            <v>5.032</v>
          </cell>
          <cell r="AD127">
            <v>0</v>
          </cell>
          <cell r="AE127">
            <v>14.395</v>
          </cell>
          <cell r="AF127">
            <v>5.3680000000000003</v>
          </cell>
          <cell r="AG127">
            <v>0</v>
          </cell>
          <cell r="AH127">
            <v>0</v>
          </cell>
          <cell r="AI127">
            <v>5.109</v>
          </cell>
          <cell r="AJ127">
            <v>7.6979999999999995</v>
          </cell>
          <cell r="AK127">
            <v>52.5</v>
          </cell>
          <cell r="AL127">
            <v>84.4</v>
          </cell>
          <cell r="AM127">
            <v>0</v>
          </cell>
          <cell r="AN127">
            <v>4.8000000000000001E-2</v>
          </cell>
          <cell r="AO127">
            <v>0</v>
          </cell>
          <cell r="AP127">
            <v>0</v>
          </cell>
          <cell r="AQ127">
            <v>0</v>
          </cell>
          <cell r="AR127">
            <v>9.8000000000000004E-2</v>
          </cell>
          <cell r="AS127">
            <v>8.14</v>
          </cell>
          <cell r="AT127">
            <v>0</v>
          </cell>
          <cell r="AU127">
            <v>116.9</v>
          </cell>
          <cell r="AV127">
            <v>125.04</v>
          </cell>
          <cell r="AW127">
            <v>0</v>
          </cell>
          <cell r="AX127">
            <v>0</v>
          </cell>
          <cell r="AY127">
            <v>0</v>
          </cell>
          <cell r="AZ127">
            <v>0</v>
          </cell>
          <cell r="BA127">
            <v>0</v>
          </cell>
          <cell r="BB127">
            <v>0</v>
          </cell>
          <cell r="BC127">
            <v>0</v>
          </cell>
          <cell r="BD127">
            <v>0</v>
          </cell>
          <cell r="BE127">
            <v>0</v>
          </cell>
        </row>
        <row r="128">
          <cell r="H128">
            <v>0</v>
          </cell>
          <cell r="I128">
            <v>0</v>
          </cell>
          <cell r="J128">
            <v>0</v>
          </cell>
          <cell r="K128">
            <v>0</v>
          </cell>
          <cell r="L128">
            <v>0</v>
          </cell>
          <cell r="M128">
            <v>0</v>
          </cell>
          <cell r="N128">
            <v>0</v>
          </cell>
          <cell r="O128">
            <v>0</v>
          </cell>
          <cell r="P128">
            <v>0</v>
          </cell>
          <cell r="Q128">
            <v>0</v>
          </cell>
          <cell r="R128">
            <v>0</v>
          </cell>
          <cell r="S128">
            <v>0</v>
          </cell>
          <cell r="T128">
            <v>0</v>
          </cell>
          <cell r="U128">
            <v>-1.3460000000000001</v>
          </cell>
          <cell r="V128">
            <v>1.258</v>
          </cell>
          <cell r="W128">
            <v>13.409000000000002</v>
          </cell>
          <cell r="X128">
            <v>26.922000000000001</v>
          </cell>
          <cell r="Y128">
            <v>0</v>
          </cell>
          <cell r="Z128">
            <v>159.06666666666669</v>
          </cell>
          <cell r="AA128">
            <v>41.856999999999999</v>
          </cell>
          <cell r="AB128">
            <v>200.92366666666669</v>
          </cell>
          <cell r="AC128">
            <v>17.692999999999998</v>
          </cell>
          <cell r="AD128">
            <v>0</v>
          </cell>
          <cell r="AE128">
            <v>19.670000000000002</v>
          </cell>
          <cell r="AF128">
            <v>17.324000000000002</v>
          </cell>
          <cell r="AG128">
            <v>13.374000000000001</v>
          </cell>
          <cell r="AH128">
            <v>0</v>
          </cell>
          <cell r="AI128">
            <v>0</v>
          </cell>
          <cell r="AJ128">
            <v>8.6509999999999998</v>
          </cell>
          <cell r="AK128">
            <v>100.8</v>
          </cell>
          <cell r="AL128">
            <v>111.6</v>
          </cell>
          <cell r="AM128">
            <v>16.542000000000002</v>
          </cell>
          <cell r="AN128">
            <v>0</v>
          </cell>
          <cell r="AO128">
            <v>0</v>
          </cell>
          <cell r="AP128">
            <v>7.0810000000000004</v>
          </cell>
          <cell r="AQ128">
            <v>0.13100000000000001</v>
          </cell>
          <cell r="AR128">
            <v>4.6910000000000007</v>
          </cell>
          <cell r="AS128">
            <v>15.755999999999998</v>
          </cell>
          <cell r="AT128">
            <v>0</v>
          </cell>
          <cell r="AU128">
            <v>154.9</v>
          </cell>
          <cell r="AV128">
            <v>170.65600000000001</v>
          </cell>
          <cell r="AW128">
            <v>0</v>
          </cell>
          <cell r="AX128">
            <v>0</v>
          </cell>
          <cell r="AY128">
            <v>0</v>
          </cell>
          <cell r="AZ128">
            <v>0</v>
          </cell>
          <cell r="BA128">
            <v>0</v>
          </cell>
          <cell r="BB128">
            <v>0</v>
          </cell>
          <cell r="BC128">
            <v>0</v>
          </cell>
          <cell r="BD128">
            <v>0</v>
          </cell>
          <cell r="BE128">
            <v>0</v>
          </cell>
        </row>
        <row r="133">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W133">
            <v>16.024000000000001</v>
          </cell>
          <cell r="X133">
            <v>2.1579999999999999</v>
          </cell>
          <cell r="Y133">
            <v>0.86699999999999999</v>
          </cell>
          <cell r="Z133">
            <v>0</v>
          </cell>
          <cell r="AA133">
            <v>0</v>
          </cell>
          <cell r="AB133">
            <v>0</v>
          </cell>
          <cell r="AC133">
            <v>0</v>
          </cell>
          <cell r="AD133">
            <v>0</v>
          </cell>
          <cell r="AE133">
            <v>0.32600000000000001</v>
          </cell>
          <cell r="AF133">
            <v>2.4390000000000001</v>
          </cell>
          <cell r="AG133">
            <v>0</v>
          </cell>
          <cell r="AH133">
            <v>0.83799999999999997</v>
          </cell>
          <cell r="AI133">
            <v>0</v>
          </cell>
          <cell r="AJ133">
            <v>0.83799999999999997</v>
          </cell>
          <cell r="AL133">
            <v>0</v>
          </cell>
          <cell r="AM133">
            <v>0</v>
          </cell>
          <cell r="AN133">
            <v>0.112</v>
          </cell>
          <cell r="AO133">
            <v>0</v>
          </cell>
          <cell r="AP133">
            <v>0</v>
          </cell>
          <cell r="AQ133">
            <v>0</v>
          </cell>
          <cell r="AR133">
            <v>0</v>
          </cell>
          <cell r="AS133">
            <v>2.2650000000000001</v>
          </cell>
          <cell r="AT133">
            <v>0.22300000000000003</v>
          </cell>
          <cell r="AU133">
            <v>0</v>
          </cell>
          <cell r="AV133">
            <v>2.488</v>
          </cell>
          <cell r="AW133">
            <v>0</v>
          </cell>
          <cell r="AX133">
            <v>0</v>
          </cell>
          <cell r="AY133">
            <v>0</v>
          </cell>
          <cell r="AZ133">
            <v>0</v>
          </cell>
          <cell r="BA133">
            <v>0</v>
          </cell>
          <cell r="BB133">
            <v>0</v>
          </cell>
          <cell r="BC133">
            <v>0</v>
          </cell>
          <cell r="BD133">
            <v>0</v>
          </cell>
          <cell r="BE133">
            <v>0</v>
          </cell>
        </row>
        <row r="134">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W134">
            <v>11.177</v>
          </cell>
          <cell r="X134">
            <v>2.5390000000000001</v>
          </cell>
          <cell r="Y134">
            <v>1.873</v>
          </cell>
          <cell r="Z134">
            <v>0</v>
          </cell>
          <cell r="AA134">
            <v>0</v>
          </cell>
          <cell r="AB134">
            <v>0</v>
          </cell>
          <cell r="AC134">
            <v>0</v>
          </cell>
          <cell r="AD134">
            <v>0</v>
          </cell>
          <cell r="AE134">
            <v>1.8080000000000001</v>
          </cell>
          <cell r="AF134">
            <v>1.2410000000000001</v>
          </cell>
          <cell r="AG134">
            <v>0</v>
          </cell>
          <cell r="AH134">
            <v>2.1259999999999999</v>
          </cell>
          <cell r="AI134">
            <v>0</v>
          </cell>
          <cell r="AJ134">
            <v>2.1259999999999999</v>
          </cell>
          <cell r="AL134">
            <v>0</v>
          </cell>
          <cell r="AM134">
            <v>0</v>
          </cell>
          <cell r="AN134">
            <v>0.05</v>
          </cell>
          <cell r="AO134">
            <v>0</v>
          </cell>
          <cell r="AP134">
            <v>0</v>
          </cell>
          <cell r="AQ134">
            <v>0</v>
          </cell>
          <cell r="AR134">
            <v>0</v>
          </cell>
          <cell r="AS134">
            <v>2.298</v>
          </cell>
          <cell r="AT134">
            <v>1.3530000000000002</v>
          </cell>
          <cell r="AU134">
            <v>0</v>
          </cell>
          <cell r="AV134">
            <v>3.6510000000000002</v>
          </cell>
          <cell r="AW134">
            <v>0</v>
          </cell>
          <cell r="AX134">
            <v>0</v>
          </cell>
          <cell r="AY134">
            <v>0</v>
          </cell>
          <cell r="AZ134">
            <v>0</v>
          </cell>
          <cell r="BA134">
            <v>0</v>
          </cell>
          <cell r="BB134">
            <v>0</v>
          </cell>
          <cell r="BC134">
            <v>0</v>
          </cell>
          <cell r="BD134">
            <v>0</v>
          </cell>
          <cell r="BE134">
            <v>0</v>
          </cell>
        </row>
        <row r="135">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6.2229999999999999</v>
          </cell>
          <cell r="W135">
            <v>14.902666666666667</v>
          </cell>
          <cell r="X135">
            <v>3.4860000000000002</v>
          </cell>
          <cell r="Y135">
            <v>5.9720000000000004</v>
          </cell>
          <cell r="Z135">
            <v>0</v>
          </cell>
          <cell r="AA135">
            <v>0</v>
          </cell>
          <cell r="AB135">
            <v>0</v>
          </cell>
          <cell r="AC135">
            <v>0</v>
          </cell>
          <cell r="AD135">
            <v>0</v>
          </cell>
          <cell r="AE135">
            <v>2.706</v>
          </cell>
          <cell r="AF135">
            <v>10.077999999999999</v>
          </cell>
          <cell r="AG135">
            <v>2.2650000000000001</v>
          </cell>
          <cell r="AH135">
            <v>0</v>
          </cell>
          <cell r="AI135">
            <v>0</v>
          </cell>
          <cell r="AJ135">
            <v>0</v>
          </cell>
          <cell r="AK135">
            <v>0</v>
          </cell>
          <cell r="AL135">
            <v>0</v>
          </cell>
          <cell r="AM135">
            <v>0</v>
          </cell>
          <cell r="AN135">
            <v>0.56799999999999995</v>
          </cell>
          <cell r="AO135">
            <v>0</v>
          </cell>
          <cell r="AP135">
            <v>0</v>
          </cell>
          <cell r="AQ135">
            <v>0</v>
          </cell>
          <cell r="AR135">
            <v>0</v>
          </cell>
          <cell r="AS135">
            <v>2.298</v>
          </cell>
          <cell r="AT135">
            <v>1.542</v>
          </cell>
          <cell r="AU135">
            <v>0</v>
          </cell>
          <cell r="AV135">
            <v>3.84</v>
          </cell>
          <cell r="AW135">
            <v>0</v>
          </cell>
          <cell r="AX135">
            <v>0</v>
          </cell>
          <cell r="AY135">
            <v>0</v>
          </cell>
          <cell r="AZ135">
            <v>0</v>
          </cell>
          <cell r="BA135">
            <v>0</v>
          </cell>
          <cell r="BB135">
            <v>0</v>
          </cell>
          <cell r="BC135">
            <v>0</v>
          </cell>
          <cell r="BD135">
            <v>0</v>
          </cell>
          <cell r="BE135">
            <v>0</v>
          </cell>
        </row>
        <row r="141">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W141">
            <v>0.98</v>
          </cell>
          <cell r="X141">
            <v>0</v>
          </cell>
          <cell r="Y141">
            <v>0</v>
          </cell>
          <cell r="Z141">
            <v>0</v>
          </cell>
          <cell r="AA141">
            <v>0</v>
          </cell>
          <cell r="AB141">
            <v>0</v>
          </cell>
          <cell r="AC141">
            <v>0</v>
          </cell>
          <cell r="AD141">
            <v>0</v>
          </cell>
          <cell r="AE141">
            <v>0</v>
          </cell>
          <cell r="AF141">
            <v>0.56899999999999995</v>
          </cell>
          <cell r="AG141">
            <v>0</v>
          </cell>
          <cell r="AH141">
            <v>0.5796</v>
          </cell>
          <cell r="AI141">
            <v>0</v>
          </cell>
          <cell r="AJ141">
            <v>0.5796</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W142">
            <v>0.06</v>
          </cell>
          <cell r="X142">
            <v>0</v>
          </cell>
          <cell r="Y142">
            <v>0</v>
          </cell>
          <cell r="Z142">
            <v>0</v>
          </cell>
          <cell r="AA142">
            <v>0</v>
          </cell>
          <cell r="AB142">
            <v>0</v>
          </cell>
          <cell r="AC142">
            <v>0</v>
          </cell>
          <cell r="AD142">
            <v>0</v>
          </cell>
          <cell r="AE142">
            <v>0</v>
          </cell>
          <cell r="AF142">
            <v>0.53100000000000003</v>
          </cell>
          <cell r="AG142">
            <v>0</v>
          </cell>
          <cell r="AH142">
            <v>0.28559999999999997</v>
          </cell>
          <cell r="AI142">
            <v>0</v>
          </cell>
          <cell r="AJ142">
            <v>0.28559999999999997</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1.462</v>
          </cell>
          <cell r="AG143">
            <v>0</v>
          </cell>
          <cell r="AH143">
            <v>0</v>
          </cell>
          <cell r="AI143">
            <v>0</v>
          </cell>
          <cell r="AJ143">
            <v>0.41519999999999996</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9">
          <cell r="H149">
            <v>0</v>
          </cell>
          <cell r="I149">
            <v>0</v>
          </cell>
          <cell r="J149">
            <v>0</v>
          </cell>
          <cell r="K149">
            <v>0</v>
          </cell>
          <cell r="L149">
            <v>0</v>
          </cell>
          <cell r="M149">
            <v>0</v>
          </cell>
          <cell r="N149">
            <v>0</v>
          </cell>
          <cell r="O149">
            <v>0</v>
          </cell>
          <cell r="P149">
            <v>0</v>
          </cell>
          <cell r="Q149">
            <v>0</v>
          </cell>
          <cell r="R149">
            <v>0</v>
          </cell>
          <cell r="S149">
            <v>0</v>
          </cell>
          <cell r="T149">
            <v>0</v>
          </cell>
          <cell r="U149">
            <v>-0.82199999999999995</v>
          </cell>
          <cell r="W149">
            <v>72.207999999999998</v>
          </cell>
          <cell r="X149">
            <v>54.305199999999999</v>
          </cell>
          <cell r="Y149">
            <v>9.6189999999999998</v>
          </cell>
          <cell r="Z149">
            <v>0</v>
          </cell>
          <cell r="AA149">
            <v>0</v>
          </cell>
          <cell r="AB149">
            <v>167.09980000000002</v>
          </cell>
          <cell r="AC149">
            <v>11.884399999999999</v>
          </cell>
          <cell r="AD149">
            <v>0</v>
          </cell>
          <cell r="AE149">
            <v>11.396800000000001</v>
          </cell>
          <cell r="AF149">
            <v>19.73</v>
          </cell>
          <cell r="AG149">
            <v>10.909000000000001</v>
          </cell>
          <cell r="AH149">
            <v>22.082000000000001</v>
          </cell>
          <cell r="AI149">
            <v>17.373000000000001</v>
          </cell>
          <cell r="AJ149">
            <v>39.454999999999998</v>
          </cell>
          <cell r="AK149">
            <v>46</v>
          </cell>
          <cell r="AL149">
            <v>301.89999999999998</v>
          </cell>
          <cell r="AM149">
            <v>0</v>
          </cell>
          <cell r="AN149">
            <v>0.85399999999999998</v>
          </cell>
          <cell r="AO149">
            <v>0</v>
          </cell>
          <cell r="AP149">
            <v>0</v>
          </cell>
          <cell r="AQ149">
            <v>0</v>
          </cell>
          <cell r="AS149">
            <v>27.588999999999999</v>
          </cell>
          <cell r="AT149">
            <v>5.6859999999999999</v>
          </cell>
          <cell r="AU149">
            <v>872.6</v>
          </cell>
          <cell r="AV149">
            <v>905.875</v>
          </cell>
          <cell r="AW149">
            <v>0</v>
          </cell>
          <cell r="AX149">
            <v>0</v>
          </cell>
          <cell r="AY149">
            <v>0</v>
          </cell>
          <cell r="AZ149">
            <v>0</v>
          </cell>
          <cell r="BA149">
            <v>0</v>
          </cell>
          <cell r="BB149">
            <v>0</v>
          </cell>
          <cell r="BC149">
            <v>0</v>
          </cell>
          <cell r="BD149">
            <v>0</v>
          </cell>
          <cell r="BE149">
            <v>0</v>
          </cell>
        </row>
        <row r="150">
          <cell r="H150">
            <v>0</v>
          </cell>
          <cell r="I150">
            <v>0</v>
          </cell>
          <cell r="J150">
            <v>0</v>
          </cell>
          <cell r="K150">
            <v>0</v>
          </cell>
          <cell r="L150">
            <v>0</v>
          </cell>
          <cell r="M150">
            <v>0</v>
          </cell>
          <cell r="N150">
            <v>0</v>
          </cell>
          <cell r="O150">
            <v>0</v>
          </cell>
          <cell r="P150">
            <v>0</v>
          </cell>
          <cell r="Q150">
            <v>0</v>
          </cell>
          <cell r="R150">
            <v>0</v>
          </cell>
          <cell r="S150">
            <v>0</v>
          </cell>
          <cell r="T150">
            <v>0</v>
          </cell>
          <cell r="U150">
            <v>-9.4015999999999984</v>
          </cell>
          <cell r="W150">
            <v>15.532500000000001</v>
          </cell>
          <cell r="X150">
            <v>45.239400000000003</v>
          </cell>
          <cell r="Y150">
            <v>8.8580000000000005</v>
          </cell>
          <cell r="Z150">
            <v>0</v>
          </cell>
          <cell r="AA150">
            <v>0</v>
          </cell>
          <cell r="AB150">
            <v>115.86057699999999</v>
          </cell>
          <cell r="AC150">
            <v>10.110399999999998</v>
          </cell>
          <cell r="AD150">
            <v>0</v>
          </cell>
          <cell r="AE150">
            <v>5.8875999999999991</v>
          </cell>
          <cell r="AF150">
            <v>15.956</v>
          </cell>
          <cell r="AG150">
            <v>11.125</v>
          </cell>
          <cell r="AH150">
            <v>13.395</v>
          </cell>
          <cell r="AI150">
            <v>12.120750000000001</v>
          </cell>
          <cell r="AJ150">
            <v>25.515750000000001</v>
          </cell>
          <cell r="AK150">
            <v>28.086200000000002</v>
          </cell>
          <cell r="AL150">
            <v>198.9</v>
          </cell>
          <cell r="AM150">
            <v>0</v>
          </cell>
          <cell r="AN150">
            <v>-0.53300000000000003</v>
          </cell>
          <cell r="AO150">
            <v>0</v>
          </cell>
          <cell r="AP150">
            <v>9.6159999999999997</v>
          </cell>
          <cell r="AQ150">
            <v>2.5602499999999999</v>
          </cell>
          <cell r="AS150">
            <v>24.225000000000001</v>
          </cell>
          <cell r="AT150">
            <v>4.8570000000000002</v>
          </cell>
          <cell r="AU150">
            <v>518.79999999999995</v>
          </cell>
          <cell r="AV150">
            <v>547.88199999999995</v>
          </cell>
          <cell r="AW150">
            <v>0</v>
          </cell>
          <cell r="AX150">
            <v>0</v>
          </cell>
          <cell r="AY150">
            <v>0</v>
          </cell>
          <cell r="AZ150">
            <v>0</v>
          </cell>
          <cell r="BA150">
            <v>0</v>
          </cell>
          <cell r="BB150">
            <v>0</v>
          </cell>
          <cell r="BC150">
            <v>0</v>
          </cell>
          <cell r="BD150">
            <v>0</v>
          </cell>
          <cell r="BE150">
            <v>0</v>
          </cell>
        </row>
        <row r="151">
          <cell r="H151">
            <v>0</v>
          </cell>
          <cell r="I151">
            <v>0</v>
          </cell>
          <cell r="J151">
            <v>0</v>
          </cell>
          <cell r="K151">
            <v>0</v>
          </cell>
          <cell r="L151">
            <v>0</v>
          </cell>
          <cell r="M151">
            <v>0</v>
          </cell>
          <cell r="N151">
            <v>0</v>
          </cell>
          <cell r="O151">
            <v>0</v>
          </cell>
          <cell r="P151">
            <v>0</v>
          </cell>
          <cell r="Q151">
            <v>0</v>
          </cell>
          <cell r="R151">
            <v>0</v>
          </cell>
          <cell r="S151">
            <v>0</v>
          </cell>
          <cell r="T151">
            <v>0</v>
          </cell>
          <cell r="U151">
            <v>-8.9296000000000042</v>
          </cell>
          <cell r="V151">
            <v>177.45399930934306</v>
          </cell>
          <cell r="W151">
            <v>20.71</v>
          </cell>
          <cell r="X151">
            <v>84.511600000000001</v>
          </cell>
          <cell r="Y151">
            <v>31.986000000000001</v>
          </cell>
          <cell r="Z151">
            <v>80.3</v>
          </cell>
          <cell r="AA151">
            <v>98.340199999999996</v>
          </cell>
          <cell r="AB151">
            <v>251.047</v>
          </cell>
          <cell r="AC151">
            <v>34.117000000000004</v>
          </cell>
          <cell r="AD151">
            <v>0</v>
          </cell>
          <cell r="AE151">
            <v>5.2836000000000007</v>
          </cell>
          <cell r="AF151">
            <v>94.669000000000011</v>
          </cell>
          <cell r="AG151">
            <v>37.869</v>
          </cell>
          <cell r="AH151">
            <v>0</v>
          </cell>
          <cell r="AI151">
            <v>0</v>
          </cell>
          <cell r="AJ151">
            <v>28.309000000000001</v>
          </cell>
          <cell r="AK151">
            <v>69.412600000000012</v>
          </cell>
          <cell r="AL151">
            <v>289.2</v>
          </cell>
          <cell r="AM151">
            <v>141.5</v>
          </cell>
          <cell r="AN151">
            <v>-4.4580000000000002</v>
          </cell>
          <cell r="AO151">
            <v>0</v>
          </cell>
          <cell r="AP151">
            <v>76.474999999999994</v>
          </cell>
          <cell r="AQ151">
            <v>10.241</v>
          </cell>
          <cell r="AR151">
            <v>79.626999999999995</v>
          </cell>
          <cell r="AS151">
            <v>34.289000000000001</v>
          </cell>
          <cell r="AT151">
            <v>6.4554</v>
          </cell>
          <cell r="AU151">
            <v>942.7</v>
          </cell>
          <cell r="AV151">
            <v>983.44439999999997</v>
          </cell>
          <cell r="AW151">
            <v>0</v>
          </cell>
          <cell r="AX151">
            <v>0</v>
          </cell>
          <cell r="AY151">
            <v>0</v>
          </cell>
          <cell r="AZ151">
            <v>0</v>
          </cell>
          <cell r="BA151">
            <v>0</v>
          </cell>
          <cell r="BB151">
            <v>0</v>
          </cell>
          <cell r="BC151">
            <v>0</v>
          </cell>
          <cell r="BD151">
            <v>0</v>
          </cell>
          <cell r="BE151">
            <v>0</v>
          </cell>
        </row>
        <row r="152">
          <cell r="Z152">
            <v>80.3</v>
          </cell>
          <cell r="AA152">
            <v>98.340199999999996</v>
          </cell>
        </row>
        <row r="157">
          <cell r="AU157" t="str">
            <v>CAH stand alone</v>
          </cell>
          <cell r="AV157" t="str">
            <v>Pro forma</v>
          </cell>
        </row>
        <row r="158">
          <cell r="H158">
            <v>0</v>
          </cell>
          <cell r="I158">
            <v>0</v>
          </cell>
          <cell r="J158">
            <v>0</v>
          </cell>
          <cell r="K158">
            <v>0</v>
          </cell>
          <cell r="L158">
            <v>0</v>
          </cell>
          <cell r="M158">
            <v>0</v>
          </cell>
          <cell r="N158">
            <v>0</v>
          </cell>
          <cell r="O158">
            <v>0</v>
          </cell>
          <cell r="P158">
            <v>0</v>
          </cell>
          <cell r="Q158">
            <v>0</v>
          </cell>
          <cell r="R158">
            <v>0</v>
          </cell>
          <cell r="S158">
            <v>0</v>
          </cell>
          <cell r="T158">
            <v>0</v>
          </cell>
          <cell r="U158">
            <v>-5.1920161697827177E-2</v>
          </cell>
          <cell r="W158">
            <v>1.3420563526875324</v>
          </cell>
          <cell r="X158">
            <v>1.1336729155358858</v>
          </cell>
          <cell r="Y158">
            <v>0.21561950471758168</v>
          </cell>
          <cell r="Z158">
            <v>0</v>
          </cell>
          <cell r="AA158">
            <v>0</v>
          </cell>
          <cell r="AB158">
            <v>1.4994194341501936</v>
          </cell>
          <cell r="AC158">
            <v>0.29162740478994892</v>
          </cell>
          <cell r="AD158">
            <v>0</v>
          </cell>
          <cell r="AE158">
            <v>0.15865688471872261</v>
          </cell>
          <cell r="AF158">
            <v>0.44770700492409626</v>
          </cell>
          <cell r="AG158">
            <v>0.40808768517133026</v>
          </cell>
          <cell r="AH158">
            <v>0</v>
          </cell>
          <cell r="AI158">
            <v>0</v>
          </cell>
          <cell r="AJ158">
            <v>1.2316604187202145</v>
          </cell>
          <cell r="AK158">
            <v>0.7962543177892919</v>
          </cell>
          <cell r="AL158">
            <v>1.0096989966555185</v>
          </cell>
          <cell r="AM158">
            <v>0</v>
          </cell>
          <cell r="AN158">
            <v>7.0000000000000007E-2</v>
          </cell>
          <cell r="AO158">
            <v>0</v>
          </cell>
          <cell r="AS158">
            <v>0</v>
          </cell>
          <cell r="AT158">
            <v>0</v>
          </cell>
          <cell r="AU158">
            <v>1.8977816441931274</v>
          </cell>
          <cell r="AV158">
            <v>1.9049200553432737</v>
          </cell>
          <cell r="AW158">
            <v>0</v>
          </cell>
          <cell r="AX158">
            <v>0</v>
          </cell>
          <cell r="AY158">
            <v>0</v>
          </cell>
          <cell r="AZ158">
            <v>0</v>
          </cell>
          <cell r="BA158">
            <v>0</v>
          </cell>
          <cell r="BB158">
            <v>0</v>
          </cell>
          <cell r="BC158">
            <v>0</v>
          </cell>
          <cell r="BD158">
            <v>0</v>
          </cell>
          <cell r="BE158">
            <v>0</v>
          </cell>
        </row>
        <row r="159">
          <cell r="H159">
            <v>0</v>
          </cell>
          <cell r="I159">
            <v>0</v>
          </cell>
          <cell r="J159">
            <v>0</v>
          </cell>
          <cell r="K159">
            <v>0</v>
          </cell>
          <cell r="L159">
            <v>0</v>
          </cell>
          <cell r="M159">
            <v>0</v>
          </cell>
          <cell r="N159">
            <v>0</v>
          </cell>
          <cell r="O159">
            <v>0</v>
          </cell>
          <cell r="P159">
            <v>0</v>
          </cell>
          <cell r="Q159">
            <v>0</v>
          </cell>
          <cell r="R159">
            <v>0</v>
          </cell>
          <cell r="S159">
            <v>0</v>
          </cell>
          <cell r="T159">
            <v>0</v>
          </cell>
          <cell r="U159">
            <v>-0.64575863726904315</v>
          </cell>
          <cell r="W159">
            <v>0.28868671474239832</v>
          </cell>
          <cell r="X159">
            <v>0.9604764230058811</v>
          </cell>
          <cell r="Y159">
            <v>0.19861669236299087</v>
          </cell>
          <cell r="Z159">
            <v>0</v>
          </cell>
          <cell r="AA159">
            <v>0</v>
          </cell>
          <cell r="AB159">
            <v>1.1103661353240726</v>
          </cell>
          <cell r="AC159">
            <v>0.25331095131911907</v>
          </cell>
          <cell r="AD159">
            <v>0</v>
          </cell>
          <cell r="AE159">
            <v>8.2608634648033544E-2</v>
          </cell>
          <cell r="AF159">
            <v>0.36981411950122839</v>
          </cell>
          <cell r="AG159">
            <v>0.41050145751079298</v>
          </cell>
          <cell r="AH159">
            <v>0</v>
          </cell>
          <cell r="AI159">
            <v>0</v>
          </cell>
          <cell r="AJ159">
            <v>0.82418229323443903</v>
          </cell>
          <cell r="AK159">
            <v>0.58024625332826174</v>
          </cell>
          <cell r="AL159">
            <v>0.6804652754019842</v>
          </cell>
          <cell r="AM159">
            <v>0</v>
          </cell>
          <cell r="AN159">
            <v>-0.04</v>
          </cell>
          <cell r="AO159">
            <v>0</v>
          </cell>
          <cell r="AP159">
            <v>0.14214968882581636</v>
          </cell>
          <cell r="AQ159">
            <v>0</v>
          </cell>
          <cell r="AS159">
            <v>0</v>
          </cell>
          <cell r="AT159">
            <v>0</v>
          </cell>
          <cell r="AU159">
            <v>1.1429830359109936</v>
          </cell>
          <cell r="AV159">
            <v>1.1665877997386225</v>
          </cell>
          <cell r="AW159">
            <v>0</v>
          </cell>
          <cell r="AX159">
            <v>0</v>
          </cell>
          <cell r="AY159">
            <v>0</v>
          </cell>
          <cell r="AZ159">
            <v>0</v>
          </cell>
          <cell r="BA159">
            <v>0</v>
          </cell>
          <cell r="BB159">
            <v>0</v>
          </cell>
          <cell r="BC159">
            <v>0</v>
          </cell>
          <cell r="BD159">
            <v>0</v>
          </cell>
          <cell r="BE159">
            <v>0</v>
          </cell>
        </row>
        <row r="160">
          <cell r="H160">
            <v>0</v>
          </cell>
          <cell r="I160">
            <v>0</v>
          </cell>
          <cell r="J160">
            <v>0</v>
          </cell>
          <cell r="K160">
            <v>0</v>
          </cell>
          <cell r="L160">
            <v>0</v>
          </cell>
          <cell r="M160">
            <v>0</v>
          </cell>
          <cell r="N160">
            <v>0</v>
          </cell>
          <cell r="O160">
            <v>0</v>
          </cell>
          <cell r="P160">
            <v>0</v>
          </cell>
          <cell r="Q160">
            <v>0</v>
          </cell>
          <cell r="R160">
            <v>0</v>
          </cell>
          <cell r="S160">
            <v>0</v>
          </cell>
          <cell r="T160">
            <v>0</v>
          </cell>
          <cell r="U160">
            <v>-0.60457684495599218</v>
          </cell>
          <cell r="V160">
            <v>1.2918271786108628</v>
          </cell>
          <cell r="W160">
            <v>0.38491561965653109</v>
          </cell>
          <cell r="X160">
            <v>1.7966283296838792</v>
          </cell>
          <cell r="Y160">
            <v>0.71788978378603308</v>
          </cell>
          <cell r="Z160">
            <v>0.78890634591155917</v>
          </cell>
          <cell r="AA160">
            <v>0.96614206523302504</v>
          </cell>
          <cell r="AB160">
            <v>2.37</v>
          </cell>
          <cell r="AC160">
            <v>0.84475202416619222</v>
          </cell>
          <cell r="AD160">
            <v>0</v>
          </cell>
          <cell r="AE160">
            <v>7.409443408265437E-2</v>
          </cell>
          <cell r="AF160">
            <v>2.1740498335055691</v>
          </cell>
          <cell r="AG160">
            <v>1.4010507232971994</v>
          </cell>
          <cell r="AH160">
            <v>0</v>
          </cell>
          <cell r="AI160">
            <v>0</v>
          </cell>
          <cell r="AJ160">
            <v>0.90773236693242798</v>
          </cell>
          <cell r="AK160">
            <v>1.3104134415707005</v>
          </cell>
          <cell r="AL160">
            <v>0.98736770228747017</v>
          </cell>
          <cell r="AM160">
            <v>2.0301291248206601</v>
          </cell>
          <cell r="AN160">
            <v>-0.36523021464853356</v>
          </cell>
          <cell r="AO160">
            <v>0</v>
          </cell>
          <cell r="AP160">
            <v>1.1322249200521142</v>
          </cell>
          <cell r="AQ160">
            <v>0</v>
          </cell>
          <cell r="AR160">
            <v>1.1690426203514748</v>
          </cell>
          <cell r="AS160">
            <v>0</v>
          </cell>
          <cell r="AT160">
            <v>0</v>
          </cell>
          <cell r="AU160">
            <v>2.0695938529088913</v>
          </cell>
          <cell r="AV160">
            <v>2.0869072935790371</v>
          </cell>
          <cell r="AW160">
            <v>0</v>
          </cell>
          <cell r="AX160">
            <v>0</v>
          </cell>
          <cell r="AY160">
            <v>0</v>
          </cell>
          <cell r="AZ160">
            <v>0</v>
          </cell>
          <cell r="BA160">
            <v>0</v>
          </cell>
          <cell r="BB160">
            <v>0</v>
          </cell>
          <cell r="BC160">
            <v>0</v>
          </cell>
          <cell r="BD160">
            <v>0</v>
          </cell>
          <cell r="BE160">
            <v>0</v>
          </cell>
        </row>
        <row r="163">
          <cell r="AK163">
            <v>1000</v>
          </cell>
        </row>
        <row r="166">
          <cell r="H166">
            <v>0</v>
          </cell>
          <cell r="I166">
            <v>0</v>
          </cell>
          <cell r="J166">
            <v>0</v>
          </cell>
          <cell r="K166">
            <v>0</v>
          </cell>
          <cell r="L166">
            <v>0</v>
          </cell>
          <cell r="M166">
            <v>0</v>
          </cell>
          <cell r="N166">
            <v>0</v>
          </cell>
          <cell r="O166">
            <v>0</v>
          </cell>
          <cell r="P166">
            <v>0</v>
          </cell>
          <cell r="Q166">
            <v>0</v>
          </cell>
          <cell r="R166">
            <v>0</v>
          </cell>
          <cell r="S166">
            <v>0</v>
          </cell>
          <cell r="T166">
            <v>0</v>
          </cell>
          <cell r="U166">
            <v>5.0110000000000001</v>
          </cell>
          <cell r="W166">
            <v>15.741</v>
          </cell>
          <cell r="X166">
            <v>23.265000000000001</v>
          </cell>
          <cell r="Y166">
            <v>0.64600000000000002</v>
          </cell>
          <cell r="Z166">
            <v>0</v>
          </cell>
          <cell r="AA166">
            <v>0</v>
          </cell>
          <cell r="AB166">
            <v>32.15</v>
          </cell>
          <cell r="AC166">
            <v>3.9809999999999999</v>
          </cell>
          <cell r="AD166">
            <v>0</v>
          </cell>
          <cell r="AE166">
            <v>13.801</v>
          </cell>
          <cell r="AF166">
            <v>5.798</v>
          </cell>
          <cell r="AG166">
            <v>10.14</v>
          </cell>
          <cell r="AH166">
            <v>2.3690000000000002</v>
          </cell>
          <cell r="AI166">
            <v>5.5410000000000004</v>
          </cell>
          <cell r="AJ166">
            <v>7.91</v>
          </cell>
          <cell r="AK166">
            <v>37.6</v>
          </cell>
          <cell r="AL166">
            <v>153.5</v>
          </cell>
          <cell r="AM166">
            <v>0</v>
          </cell>
          <cell r="AN166">
            <v>0.73099999999999998</v>
          </cell>
          <cell r="AO166">
            <v>0</v>
          </cell>
          <cell r="AS166">
            <v>32.001000000000005</v>
          </cell>
          <cell r="AT166">
            <v>4.2259999999999991</v>
          </cell>
          <cell r="AU166">
            <v>181.5</v>
          </cell>
          <cell r="AV166">
            <v>217.727</v>
          </cell>
          <cell r="AW166">
            <v>0</v>
          </cell>
          <cell r="AX166">
            <v>0</v>
          </cell>
          <cell r="AY166">
            <v>0</v>
          </cell>
          <cell r="AZ166">
            <v>0</v>
          </cell>
          <cell r="BA166">
            <v>0</v>
          </cell>
          <cell r="BB166">
            <v>0</v>
          </cell>
          <cell r="BC166">
            <v>0</v>
          </cell>
          <cell r="BD166">
            <v>0</v>
          </cell>
          <cell r="BE166">
            <v>0</v>
          </cell>
        </row>
        <row r="167">
          <cell r="H167">
            <v>0</v>
          </cell>
          <cell r="I167">
            <v>0</v>
          </cell>
          <cell r="J167">
            <v>0</v>
          </cell>
          <cell r="K167">
            <v>0</v>
          </cell>
          <cell r="L167">
            <v>0</v>
          </cell>
          <cell r="M167">
            <v>0</v>
          </cell>
          <cell r="N167">
            <v>0</v>
          </cell>
          <cell r="O167">
            <v>0</v>
          </cell>
          <cell r="P167">
            <v>0</v>
          </cell>
          <cell r="Q167">
            <v>0</v>
          </cell>
          <cell r="R167">
            <v>0</v>
          </cell>
          <cell r="S167">
            <v>0</v>
          </cell>
          <cell r="T167">
            <v>0</v>
          </cell>
          <cell r="U167">
            <v>4.0979999999999999</v>
          </cell>
          <cell r="W167">
            <v>18.335250000000002</v>
          </cell>
          <cell r="X167">
            <v>22.844000000000001</v>
          </cell>
          <cell r="Y167">
            <v>0.40400000000000003</v>
          </cell>
          <cell r="Z167">
            <v>0</v>
          </cell>
          <cell r="AA167">
            <v>0</v>
          </cell>
          <cell r="AB167">
            <v>30.920999999999999</v>
          </cell>
          <cell r="AC167">
            <v>4.2720000000000002</v>
          </cell>
          <cell r="AD167">
            <v>0</v>
          </cell>
          <cell r="AE167">
            <v>17.189</v>
          </cell>
          <cell r="AF167">
            <v>7.6419999999999995</v>
          </cell>
          <cell r="AG167">
            <v>7.7410000000000005</v>
          </cell>
          <cell r="AH167">
            <v>1.986</v>
          </cell>
          <cell r="AI167">
            <v>7.2164999999999999</v>
          </cell>
          <cell r="AJ167">
            <v>9.2025000000000006</v>
          </cell>
          <cell r="AK167">
            <v>39</v>
          </cell>
          <cell r="AL167">
            <v>177.8</v>
          </cell>
          <cell r="AM167">
            <v>0</v>
          </cell>
          <cell r="AN167">
            <v>0.7</v>
          </cell>
          <cell r="AO167">
            <v>0</v>
          </cell>
          <cell r="AP167">
            <v>2.7509999999999999</v>
          </cell>
          <cell r="AQ167">
            <v>0.1998675</v>
          </cell>
          <cell r="AS167">
            <v>22.279</v>
          </cell>
          <cell r="AT167">
            <v>3.6370000000000005</v>
          </cell>
          <cell r="AU167">
            <v>175.2</v>
          </cell>
          <cell r="AV167">
            <v>201.11599999999999</v>
          </cell>
          <cell r="AW167">
            <v>0</v>
          </cell>
          <cell r="AX167">
            <v>0</v>
          </cell>
          <cell r="AY167">
            <v>0</v>
          </cell>
          <cell r="AZ167">
            <v>0</v>
          </cell>
          <cell r="BA167">
            <v>0</v>
          </cell>
          <cell r="BB167">
            <v>0</v>
          </cell>
          <cell r="BC167">
            <v>0</v>
          </cell>
          <cell r="BD167">
            <v>0</v>
          </cell>
          <cell r="BE167">
            <v>0</v>
          </cell>
        </row>
        <row r="168">
          <cell r="H168">
            <v>0</v>
          </cell>
          <cell r="I168">
            <v>0</v>
          </cell>
          <cell r="J168">
            <v>0</v>
          </cell>
          <cell r="K168">
            <v>0</v>
          </cell>
          <cell r="L168">
            <v>0</v>
          </cell>
          <cell r="M168">
            <v>0</v>
          </cell>
          <cell r="N168">
            <v>0</v>
          </cell>
          <cell r="O168">
            <v>0</v>
          </cell>
          <cell r="P168">
            <v>0</v>
          </cell>
          <cell r="Q168">
            <v>0</v>
          </cell>
          <cell r="R168">
            <v>0</v>
          </cell>
          <cell r="S168">
            <v>0</v>
          </cell>
          <cell r="T168">
            <v>0</v>
          </cell>
          <cell r="U168">
            <v>5.4969999999999999</v>
          </cell>
          <cell r="V168">
            <v>30.077000000000002</v>
          </cell>
          <cell r="W168">
            <v>24.447000000000003</v>
          </cell>
          <cell r="X168">
            <v>32.134</v>
          </cell>
          <cell r="Y168">
            <v>3.4</v>
          </cell>
          <cell r="Z168">
            <v>82.698000000000008</v>
          </cell>
          <cell r="AA168">
            <v>17.420000000000002</v>
          </cell>
          <cell r="AB168">
            <v>62.555</v>
          </cell>
          <cell r="AC168">
            <v>22.469000000000001</v>
          </cell>
          <cell r="AD168">
            <v>0</v>
          </cell>
          <cell r="AE168">
            <v>24.97</v>
          </cell>
          <cell r="AF168">
            <v>28.346000000000004</v>
          </cell>
          <cell r="AG168">
            <v>39.561</v>
          </cell>
          <cell r="AH168">
            <v>0</v>
          </cell>
          <cell r="AI168">
            <v>0</v>
          </cell>
          <cell r="AJ168">
            <v>16.257000000000001</v>
          </cell>
          <cell r="AK168">
            <v>82</v>
          </cell>
          <cell r="AL168">
            <v>246.1</v>
          </cell>
          <cell r="AM168">
            <v>71.373000000000005</v>
          </cell>
          <cell r="AN168">
            <v>4.056</v>
          </cell>
          <cell r="AO168">
            <v>0</v>
          </cell>
          <cell r="AP168">
            <v>10.19</v>
          </cell>
          <cell r="AQ168">
            <v>0.79947000000000001</v>
          </cell>
          <cell r="AR168">
            <v>10.989469999999999</v>
          </cell>
          <cell r="AS168">
            <v>32.238</v>
          </cell>
          <cell r="AT168">
            <v>5.5010000000000003</v>
          </cell>
          <cell r="AU168">
            <v>280.60000000000002</v>
          </cell>
          <cell r="AV168">
            <v>318.339</v>
          </cell>
          <cell r="AW168">
            <v>0</v>
          </cell>
          <cell r="AX168">
            <v>0</v>
          </cell>
          <cell r="AY168">
            <v>0</v>
          </cell>
          <cell r="AZ168">
            <v>0</v>
          </cell>
          <cell r="BA168">
            <v>0</v>
          </cell>
          <cell r="BB168">
            <v>0</v>
          </cell>
          <cell r="BC168">
            <v>0</v>
          </cell>
          <cell r="BD168">
            <v>0</v>
          </cell>
          <cell r="BE168">
            <v>0</v>
          </cell>
        </row>
        <row r="174">
          <cell r="H174">
            <v>0</v>
          </cell>
          <cell r="I174">
            <v>0</v>
          </cell>
          <cell r="J174">
            <v>0</v>
          </cell>
          <cell r="K174">
            <v>0</v>
          </cell>
          <cell r="L174">
            <v>0</v>
          </cell>
          <cell r="M174">
            <v>0</v>
          </cell>
          <cell r="N174">
            <v>0</v>
          </cell>
          <cell r="O174">
            <v>0</v>
          </cell>
          <cell r="P174">
            <v>0</v>
          </cell>
          <cell r="Q174">
            <v>0</v>
          </cell>
          <cell r="R174">
            <v>0</v>
          </cell>
          <cell r="S174">
            <v>0</v>
          </cell>
          <cell r="T174">
            <v>0</v>
          </cell>
          <cell r="U174">
            <v>18.178999999999998</v>
          </cell>
          <cell r="W174">
            <v>25.146999999999998</v>
          </cell>
          <cell r="X174">
            <v>49.847000000000001</v>
          </cell>
          <cell r="Y174">
            <v>1.849</v>
          </cell>
          <cell r="Z174">
            <v>0</v>
          </cell>
          <cell r="AA174">
            <v>0</v>
          </cell>
          <cell r="AB174">
            <v>20.998999999999999</v>
          </cell>
          <cell r="AC174">
            <v>1.3320000000000001</v>
          </cell>
          <cell r="AD174">
            <v>0</v>
          </cell>
          <cell r="AE174">
            <v>16.545999999999999</v>
          </cell>
          <cell r="AF174">
            <v>17.59</v>
          </cell>
          <cell r="AG174">
            <v>8.9949999999999992</v>
          </cell>
          <cell r="AH174">
            <v>4.4660000000000002</v>
          </cell>
          <cell r="AI174">
            <v>2.999333333333333</v>
          </cell>
          <cell r="AJ174">
            <v>7.4653333333333336</v>
          </cell>
          <cell r="AK174">
            <v>15.9</v>
          </cell>
          <cell r="AL174">
            <v>74.8</v>
          </cell>
          <cell r="AM174">
            <v>0</v>
          </cell>
          <cell r="AN174">
            <v>0.46</v>
          </cell>
          <cell r="AO174">
            <v>0</v>
          </cell>
          <cell r="AS174">
            <v>46.41</v>
          </cell>
          <cell r="AT174">
            <v>2.23</v>
          </cell>
          <cell r="AU174">
            <v>186.1</v>
          </cell>
          <cell r="AV174">
            <v>234.74</v>
          </cell>
          <cell r="AW174">
            <v>0</v>
          </cell>
          <cell r="AX174">
            <v>0</v>
          </cell>
          <cell r="AY174">
            <v>0</v>
          </cell>
          <cell r="AZ174">
            <v>0</v>
          </cell>
          <cell r="BA174">
            <v>0</v>
          </cell>
          <cell r="BB174">
            <v>0</v>
          </cell>
          <cell r="BC174">
            <v>0</v>
          </cell>
          <cell r="BD174">
            <v>0</v>
          </cell>
          <cell r="BE174">
            <v>0</v>
          </cell>
        </row>
        <row r="175">
          <cell r="H175">
            <v>0</v>
          </cell>
          <cell r="I175">
            <v>0</v>
          </cell>
          <cell r="J175">
            <v>0</v>
          </cell>
          <cell r="K175">
            <v>0</v>
          </cell>
          <cell r="L175">
            <v>0</v>
          </cell>
          <cell r="M175">
            <v>0</v>
          </cell>
          <cell r="N175">
            <v>0</v>
          </cell>
          <cell r="O175">
            <v>0</v>
          </cell>
          <cell r="P175">
            <v>0</v>
          </cell>
          <cell r="Q175">
            <v>0</v>
          </cell>
          <cell r="R175">
            <v>0</v>
          </cell>
          <cell r="S175">
            <v>0</v>
          </cell>
          <cell r="T175">
            <v>0</v>
          </cell>
          <cell r="U175">
            <v>10.798</v>
          </cell>
          <cell r="W175">
            <v>26.192250000000001</v>
          </cell>
          <cell r="X175">
            <v>17.690000000000001</v>
          </cell>
          <cell r="Y175">
            <v>0.121</v>
          </cell>
          <cell r="Z175">
            <v>0</v>
          </cell>
          <cell r="AA175">
            <v>0</v>
          </cell>
          <cell r="AB175">
            <v>26.433</v>
          </cell>
          <cell r="AC175">
            <v>5.0129999999999999</v>
          </cell>
          <cell r="AD175">
            <v>0</v>
          </cell>
          <cell r="AE175">
            <v>16.494</v>
          </cell>
          <cell r="AF175">
            <v>6.157</v>
          </cell>
          <cell r="AG175">
            <v>10.218999999999999</v>
          </cell>
          <cell r="AH175">
            <v>1.419</v>
          </cell>
          <cell r="AI175">
            <v>2.8485</v>
          </cell>
          <cell r="AJ175">
            <v>4.2675000000000001</v>
          </cell>
          <cell r="AK175">
            <v>14</v>
          </cell>
          <cell r="AL175">
            <v>96</v>
          </cell>
          <cell r="AM175">
            <v>0</v>
          </cell>
          <cell r="AN175">
            <v>0.56599999999999995</v>
          </cell>
          <cell r="AO175">
            <v>0</v>
          </cell>
          <cell r="AP175">
            <v>2.3980000000000001</v>
          </cell>
          <cell r="AQ175">
            <v>0.12210275</v>
          </cell>
          <cell r="AS175">
            <v>28.722999999999999</v>
          </cell>
          <cell r="AT175">
            <v>4.9450000000000003</v>
          </cell>
          <cell r="AU175">
            <v>234.8</v>
          </cell>
          <cell r="AV175">
            <v>268.46800000000002</v>
          </cell>
          <cell r="AW175">
            <v>0</v>
          </cell>
          <cell r="AX175">
            <v>0</v>
          </cell>
          <cell r="AY175">
            <v>0</v>
          </cell>
          <cell r="AZ175">
            <v>0</v>
          </cell>
          <cell r="BA175">
            <v>0</v>
          </cell>
          <cell r="BB175">
            <v>0</v>
          </cell>
          <cell r="BC175">
            <v>0</v>
          </cell>
          <cell r="BD175">
            <v>0</v>
          </cell>
          <cell r="BE175">
            <v>0</v>
          </cell>
        </row>
        <row r="176">
          <cell r="H176">
            <v>0</v>
          </cell>
          <cell r="I176">
            <v>0</v>
          </cell>
          <cell r="J176">
            <v>0</v>
          </cell>
          <cell r="K176">
            <v>0</v>
          </cell>
          <cell r="L176">
            <v>0</v>
          </cell>
          <cell r="M176">
            <v>0</v>
          </cell>
          <cell r="N176">
            <v>0</v>
          </cell>
          <cell r="O176">
            <v>0</v>
          </cell>
          <cell r="P176">
            <v>0</v>
          </cell>
          <cell r="Q176">
            <v>0</v>
          </cell>
          <cell r="R176">
            <v>0</v>
          </cell>
          <cell r="S176">
            <v>0</v>
          </cell>
          <cell r="T176">
            <v>0</v>
          </cell>
          <cell r="U176">
            <v>15.15</v>
          </cell>
          <cell r="V176">
            <v>37.673000000000002</v>
          </cell>
          <cell r="W176">
            <v>34.923000000000002</v>
          </cell>
          <cell r="X176">
            <v>40.412000000000006</v>
          </cell>
          <cell r="Y176">
            <v>7.4459999999999997</v>
          </cell>
          <cell r="Z176">
            <v>69.308999999999997</v>
          </cell>
          <cell r="AA176">
            <v>16.619</v>
          </cell>
          <cell r="AB176">
            <v>55.454999999999998</v>
          </cell>
          <cell r="AC176">
            <v>10.147</v>
          </cell>
          <cell r="AD176">
            <v>0</v>
          </cell>
          <cell r="AE176">
            <v>22.856999999999999</v>
          </cell>
          <cell r="AF176">
            <v>46.127000000000002</v>
          </cell>
          <cell r="AG176">
            <v>64.891999999999996</v>
          </cell>
          <cell r="AH176">
            <v>2.6349999999999998</v>
          </cell>
          <cell r="AI176">
            <v>3.798</v>
          </cell>
          <cell r="AJ176">
            <v>6.4329999999999998</v>
          </cell>
          <cell r="AK176">
            <v>40.1</v>
          </cell>
          <cell r="AL176">
            <v>158.9</v>
          </cell>
          <cell r="AM176">
            <v>109.76300000000001</v>
          </cell>
          <cell r="AN176">
            <v>2.85</v>
          </cell>
          <cell r="AO176">
            <v>0</v>
          </cell>
          <cell r="AP176">
            <v>15.372999999999999</v>
          </cell>
          <cell r="AQ176">
            <v>0.48841099999999998</v>
          </cell>
          <cell r="AR176">
            <v>15.861410999999999</v>
          </cell>
          <cell r="AS176">
            <v>45.980999999999995</v>
          </cell>
          <cell r="AT176">
            <v>6.8949999999999996</v>
          </cell>
          <cell r="AU176">
            <v>341.2</v>
          </cell>
          <cell r="AV176">
            <v>394.07599999999996</v>
          </cell>
          <cell r="AW176">
            <v>0</v>
          </cell>
          <cell r="AX176">
            <v>0</v>
          </cell>
          <cell r="AY176">
            <v>0</v>
          </cell>
          <cell r="AZ176">
            <v>0</v>
          </cell>
          <cell r="BA176">
            <v>0</v>
          </cell>
          <cell r="BB176">
            <v>0</v>
          </cell>
          <cell r="BC176">
            <v>0</v>
          </cell>
          <cell r="BD176">
            <v>0</v>
          </cell>
          <cell r="BE176">
            <v>0</v>
          </cell>
        </row>
        <row r="180">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4">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90">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Z193" t="str">
            <v>B</v>
          </cell>
        </row>
        <row r="196">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204">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Y207">
            <v>0</v>
          </cell>
          <cell r="Z207">
            <v>0</v>
          </cell>
        </row>
        <row r="212">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254.59899999999999</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22.143000000000001</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2.4900000000000002</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row>
        <row r="215">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14.489000000000001</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0.42934186742525265</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row>
        <row r="221">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9">
          <cell r="H229" t="str">
            <v>Spare</v>
          </cell>
          <cell r="I229" t="str">
            <v>Spare</v>
          </cell>
          <cell r="J229" t="str">
            <v>Spare</v>
          </cell>
          <cell r="K229" t="str">
            <v>Spare</v>
          </cell>
          <cell r="L229" t="str">
            <v>Spare</v>
          </cell>
          <cell r="M229" t="str">
            <v>Spare</v>
          </cell>
          <cell r="N229" t="str">
            <v>Spare</v>
          </cell>
          <cell r="O229" t="str">
            <v>Spare</v>
          </cell>
          <cell r="P229" t="str">
            <v>Spare</v>
          </cell>
          <cell r="Q229" t="str">
            <v>Spare</v>
          </cell>
          <cell r="R229" t="str">
            <v>Spare</v>
          </cell>
          <cell r="S229" t="str">
            <v>Spare</v>
          </cell>
          <cell r="T229" t="str">
            <v>Spare</v>
          </cell>
          <cell r="U229" t="str">
            <v>Spare</v>
          </cell>
          <cell r="V229" t="str">
            <v>Spare</v>
          </cell>
          <cell r="W229" t="str">
            <v>Spare</v>
          </cell>
          <cell r="X229" t="str">
            <v>Spare</v>
          </cell>
          <cell r="Y229" t="str">
            <v>Spare</v>
          </cell>
          <cell r="Z229" t="str">
            <v>Spare</v>
          </cell>
          <cell r="AA229" t="str">
            <v>Spare</v>
          </cell>
          <cell r="AB229" t="str">
            <v>Spare</v>
          </cell>
          <cell r="AC229" t="str">
            <v>Spare</v>
          </cell>
          <cell r="AD229" t="str">
            <v>Spare</v>
          </cell>
          <cell r="AE229" t="str">
            <v>Spare</v>
          </cell>
          <cell r="AF229" t="str">
            <v>Spare</v>
          </cell>
          <cell r="AG229" t="str">
            <v>Spare</v>
          </cell>
          <cell r="AH229">
            <v>0.13140653897996923</v>
          </cell>
          <cell r="AI229" t="str">
            <v>Spare</v>
          </cell>
          <cell r="AJ229" t="str">
            <v>Spare</v>
          </cell>
          <cell r="AK229" t="str">
            <v>Spare</v>
          </cell>
          <cell r="AL229" t="str">
            <v>Spare</v>
          </cell>
          <cell r="AM229" t="str">
            <v>Spare</v>
          </cell>
          <cell r="AN229" t="str">
            <v>Spare</v>
          </cell>
          <cell r="AO229" t="str">
            <v>Spare</v>
          </cell>
          <cell r="AP229" t="str">
            <v>Spare</v>
          </cell>
          <cell r="AQ229" t="str">
            <v>Spare</v>
          </cell>
          <cell r="AR229" t="str">
            <v>Spare</v>
          </cell>
          <cell r="AS229" t="str">
            <v>Spare</v>
          </cell>
          <cell r="AT229" t="str">
            <v>Spare</v>
          </cell>
          <cell r="AU229" t="str">
            <v>Spare</v>
          </cell>
          <cell r="AV229" t="str">
            <v>Spare</v>
          </cell>
          <cell r="AW229" t="str">
            <v>Spare</v>
          </cell>
          <cell r="AX229" t="str">
            <v>Spare</v>
          </cell>
          <cell r="AY229" t="str">
            <v>Spare</v>
          </cell>
          <cell r="AZ229" t="str">
            <v>Spare</v>
          </cell>
          <cell r="BA229" t="str">
            <v>Spare</v>
          </cell>
          <cell r="BB229" t="str">
            <v>Spare</v>
          </cell>
          <cell r="BC229" t="str">
            <v>Spare</v>
          </cell>
          <cell r="BD229" t="str">
            <v>Spare</v>
          </cell>
          <cell r="BE229" t="str">
            <v>Spare</v>
          </cell>
        </row>
        <row r="230">
          <cell r="H230" t="str">
            <v>Spare</v>
          </cell>
          <cell r="I230" t="str">
            <v>Spare</v>
          </cell>
          <cell r="J230" t="str">
            <v>Spare</v>
          </cell>
          <cell r="K230" t="str">
            <v>Spare</v>
          </cell>
          <cell r="L230" t="str">
            <v>Spare</v>
          </cell>
          <cell r="M230" t="str">
            <v>Spare</v>
          </cell>
          <cell r="N230" t="str">
            <v>Spare</v>
          </cell>
          <cell r="O230" t="str">
            <v>Spare</v>
          </cell>
          <cell r="P230" t="str">
            <v>Spare</v>
          </cell>
          <cell r="Q230" t="str">
            <v>Spare</v>
          </cell>
          <cell r="R230" t="str">
            <v>Spare</v>
          </cell>
          <cell r="S230" t="str">
            <v>Spare</v>
          </cell>
          <cell r="T230" t="str">
            <v>Spare</v>
          </cell>
          <cell r="U230" t="str">
            <v>Spare</v>
          </cell>
          <cell r="V230" t="str">
            <v>Spare</v>
          </cell>
          <cell r="W230" t="str">
            <v>Spare</v>
          </cell>
          <cell r="X230" t="str">
            <v>Spare</v>
          </cell>
          <cell r="Y230" t="str">
            <v>Spare</v>
          </cell>
          <cell r="Z230" t="str">
            <v>Spare</v>
          </cell>
          <cell r="AA230" t="str">
            <v>Spare</v>
          </cell>
          <cell r="AB230" t="str">
            <v>Spare</v>
          </cell>
          <cell r="AC230" t="str">
            <v>Spare</v>
          </cell>
          <cell r="AD230" t="str">
            <v>Spare</v>
          </cell>
          <cell r="AE230" t="str">
            <v>Spare</v>
          </cell>
          <cell r="AF230" t="str">
            <v>Spare</v>
          </cell>
          <cell r="AG230" t="str">
            <v>Spare</v>
          </cell>
          <cell r="AH230" t="str">
            <v>Spare</v>
          </cell>
          <cell r="AI230" t="str">
            <v>Spare</v>
          </cell>
          <cell r="AJ230" t="str">
            <v>Spare</v>
          </cell>
          <cell r="AK230" t="str">
            <v>Spare</v>
          </cell>
          <cell r="AL230" t="str">
            <v>Spare</v>
          </cell>
          <cell r="AM230" t="str">
            <v>Spare</v>
          </cell>
          <cell r="AN230" t="str">
            <v>Spare</v>
          </cell>
          <cell r="AO230" t="str">
            <v>Spare</v>
          </cell>
          <cell r="AP230" t="str">
            <v>Spare</v>
          </cell>
          <cell r="AQ230" t="str">
            <v>Spare</v>
          </cell>
          <cell r="AR230" t="str">
            <v>Spare</v>
          </cell>
          <cell r="AS230" t="str">
            <v>Spare</v>
          </cell>
          <cell r="AT230" t="str">
            <v>Spare</v>
          </cell>
          <cell r="AU230" t="str">
            <v>Spare</v>
          </cell>
          <cell r="AV230" t="str">
            <v>Spare</v>
          </cell>
          <cell r="AW230" t="str">
            <v>Spare</v>
          </cell>
          <cell r="AX230" t="str">
            <v>Spare</v>
          </cell>
          <cell r="AY230" t="str">
            <v>Spare</v>
          </cell>
          <cell r="AZ230" t="str">
            <v>Spare</v>
          </cell>
          <cell r="BA230" t="str">
            <v>Spare</v>
          </cell>
          <cell r="BB230" t="str">
            <v>Spare</v>
          </cell>
          <cell r="BC230" t="str">
            <v>Spare</v>
          </cell>
          <cell r="BD230" t="str">
            <v>Spare</v>
          </cell>
          <cell r="BE230" t="str">
            <v>Spare</v>
          </cell>
        </row>
        <row r="231">
          <cell r="H231" t="str">
            <v>Spare</v>
          </cell>
          <cell r="I231" t="str">
            <v>Spare</v>
          </cell>
          <cell r="J231" t="str">
            <v>Spare</v>
          </cell>
          <cell r="K231" t="str">
            <v>Spare</v>
          </cell>
          <cell r="L231" t="str">
            <v>Spare</v>
          </cell>
          <cell r="M231" t="str">
            <v>Spare</v>
          </cell>
          <cell r="N231" t="str">
            <v>Spare</v>
          </cell>
          <cell r="O231" t="str">
            <v>Spare</v>
          </cell>
          <cell r="P231" t="str">
            <v>Spare</v>
          </cell>
          <cell r="Q231" t="str">
            <v>Spare</v>
          </cell>
          <cell r="R231" t="str">
            <v>Spare</v>
          </cell>
          <cell r="S231" t="str">
            <v>Spare</v>
          </cell>
          <cell r="T231" t="str">
            <v>Spare</v>
          </cell>
          <cell r="U231" t="str">
            <v>Spare</v>
          </cell>
          <cell r="V231" t="str">
            <v>Spare</v>
          </cell>
          <cell r="W231" t="str">
            <v>Spare</v>
          </cell>
          <cell r="X231" t="str">
            <v>Spare</v>
          </cell>
          <cell r="Y231" t="str">
            <v>Spare</v>
          </cell>
          <cell r="Z231" t="str">
            <v>Spare</v>
          </cell>
          <cell r="AA231" t="str">
            <v>Spare</v>
          </cell>
          <cell r="AB231" t="str">
            <v>Spare</v>
          </cell>
          <cell r="AC231" t="str">
            <v>Spare</v>
          </cell>
          <cell r="AD231" t="str">
            <v>Spare</v>
          </cell>
          <cell r="AE231" t="str">
            <v>Spare</v>
          </cell>
          <cell r="AF231" t="str">
            <v>Spare</v>
          </cell>
          <cell r="AG231" t="str">
            <v>Spare</v>
          </cell>
          <cell r="AH231" t="str">
            <v>Spare</v>
          </cell>
          <cell r="AI231" t="str">
            <v>Spare</v>
          </cell>
          <cell r="AJ231" t="str">
            <v>Spare</v>
          </cell>
          <cell r="AK231" t="str">
            <v>Spare</v>
          </cell>
          <cell r="AL231" t="str">
            <v>Spare</v>
          </cell>
          <cell r="AM231" t="str">
            <v>Spare</v>
          </cell>
          <cell r="AN231" t="str">
            <v>Spare</v>
          </cell>
          <cell r="AO231" t="str">
            <v>Spare</v>
          </cell>
          <cell r="AP231" t="str">
            <v>Spare</v>
          </cell>
          <cell r="AQ231" t="str">
            <v>Spare</v>
          </cell>
          <cell r="AR231" t="str">
            <v>Spare</v>
          </cell>
          <cell r="AS231" t="str">
            <v>Spare</v>
          </cell>
          <cell r="AT231" t="str">
            <v>Spare</v>
          </cell>
          <cell r="AU231" t="str">
            <v>Spare</v>
          </cell>
          <cell r="AV231" t="str">
            <v>Spare</v>
          </cell>
          <cell r="AW231" t="str">
            <v>Spare</v>
          </cell>
          <cell r="AX231" t="str">
            <v>Spare</v>
          </cell>
          <cell r="AY231" t="str">
            <v>Spare</v>
          </cell>
          <cell r="AZ231" t="str">
            <v>Spare</v>
          </cell>
          <cell r="BA231" t="str">
            <v>Spare</v>
          </cell>
          <cell r="BB231" t="str">
            <v>Spare</v>
          </cell>
          <cell r="BC231" t="str">
            <v>Spare</v>
          </cell>
          <cell r="BD231" t="str">
            <v>Spare</v>
          </cell>
          <cell r="BE231" t="str">
            <v>Spare</v>
          </cell>
        </row>
        <row r="232">
          <cell r="H232" t="str">
            <v>Spare</v>
          </cell>
          <cell r="I232" t="str">
            <v>Spare</v>
          </cell>
          <cell r="J232" t="str">
            <v>Spare</v>
          </cell>
          <cell r="K232" t="str">
            <v>Spare</v>
          </cell>
          <cell r="L232" t="str">
            <v>Spare</v>
          </cell>
          <cell r="M232" t="str">
            <v>Spare</v>
          </cell>
          <cell r="N232" t="str">
            <v>Spare</v>
          </cell>
          <cell r="O232" t="str">
            <v>Spare</v>
          </cell>
          <cell r="P232" t="str">
            <v>Spare</v>
          </cell>
          <cell r="Q232" t="str">
            <v>Spare</v>
          </cell>
          <cell r="R232" t="str">
            <v>Spare</v>
          </cell>
          <cell r="S232" t="str">
            <v>Spare</v>
          </cell>
          <cell r="T232" t="str">
            <v>Spare</v>
          </cell>
          <cell r="U232" t="str">
            <v>Spare</v>
          </cell>
          <cell r="V232" t="str">
            <v>Spare</v>
          </cell>
          <cell r="W232" t="str">
            <v>Spare</v>
          </cell>
          <cell r="X232" t="str">
            <v>Spare</v>
          </cell>
          <cell r="Y232" t="str">
            <v>Spare</v>
          </cell>
          <cell r="Z232" t="str">
            <v>Spare</v>
          </cell>
          <cell r="AA232" t="str">
            <v>Spare</v>
          </cell>
          <cell r="AB232" t="str">
            <v>Spare</v>
          </cell>
          <cell r="AC232" t="str">
            <v>Spare</v>
          </cell>
          <cell r="AD232" t="str">
            <v>Spare</v>
          </cell>
          <cell r="AE232" t="str">
            <v>Spare</v>
          </cell>
          <cell r="AF232" t="str">
            <v>Spare</v>
          </cell>
          <cell r="AG232" t="str">
            <v>Spare</v>
          </cell>
          <cell r="AH232" t="str">
            <v>Spare</v>
          </cell>
          <cell r="AI232" t="str">
            <v>Spare</v>
          </cell>
          <cell r="AJ232" t="str">
            <v>Spare</v>
          </cell>
          <cell r="AK232" t="str">
            <v>Spare</v>
          </cell>
          <cell r="AL232" t="str">
            <v>Spare</v>
          </cell>
          <cell r="AM232" t="str">
            <v>Spare</v>
          </cell>
          <cell r="AN232" t="str">
            <v>Spare</v>
          </cell>
          <cell r="AO232" t="str">
            <v>Spare</v>
          </cell>
          <cell r="AP232" t="str">
            <v>Spare</v>
          </cell>
          <cell r="AQ232" t="str">
            <v>Spare</v>
          </cell>
          <cell r="AR232" t="str">
            <v>Spare</v>
          </cell>
          <cell r="AS232" t="str">
            <v>Spare</v>
          </cell>
          <cell r="AT232" t="str">
            <v>Spare</v>
          </cell>
          <cell r="AU232" t="str">
            <v>Spare</v>
          </cell>
          <cell r="AV232" t="str">
            <v>Spare</v>
          </cell>
          <cell r="AW232" t="str">
            <v>Spare</v>
          </cell>
          <cell r="AX232" t="str">
            <v>Spare</v>
          </cell>
          <cell r="AY232" t="str">
            <v>Spare</v>
          </cell>
          <cell r="AZ232" t="str">
            <v>Spare</v>
          </cell>
          <cell r="BA232" t="str">
            <v>Spare</v>
          </cell>
          <cell r="BB232" t="str">
            <v>Spare</v>
          </cell>
          <cell r="BC232" t="str">
            <v>Spare</v>
          </cell>
          <cell r="BD232" t="str">
            <v>Spare</v>
          </cell>
          <cell r="BE232" t="str">
            <v>Spare</v>
          </cell>
        </row>
        <row r="233">
          <cell r="H233" t="str">
            <v>Spare</v>
          </cell>
          <cell r="I233" t="str">
            <v>Spare</v>
          </cell>
          <cell r="J233" t="str">
            <v>Spare</v>
          </cell>
          <cell r="K233" t="str">
            <v>Spare</v>
          </cell>
          <cell r="L233" t="str">
            <v>Spare</v>
          </cell>
          <cell r="M233" t="str">
            <v>Spare</v>
          </cell>
          <cell r="N233" t="str">
            <v>Spare</v>
          </cell>
          <cell r="O233" t="str">
            <v>Spare</v>
          </cell>
          <cell r="P233" t="str">
            <v>Spare</v>
          </cell>
          <cell r="Q233" t="str">
            <v>Spare</v>
          </cell>
          <cell r="R233" t="str">
            <v>Spare</v>
          </cell>
          <cell r="S233" t="str">
            <v>Spare</v>
          </cell>
          <cell r="T233" t="str">
            <v>Spare</v>
          </cell>
          <cell r="U233" t="str">
            <v>Spare</v>
          </cell>
          <cell r="V233" t="str">
            <v>Spare</v>
          </cell>
          <cell r="W233" t="str">
            <v>Spare</v>
          </cell>
          <cell r="X233" t="str">
            <v>Spare</v>
          </cell>
          <cell r="Y233" t="str">
            <v>Spare</v>
          </cell>
          <cell r="Z233" t="str">
            <v>Spare</v>
          </cell>
          <cell r="AA233" t="str">
            <v>Spare</v>
          </cell>
          <cell r="AB233" t="str">
            <v>Spare</v>
          </cell>
          <cell r="AC233" t="str">
            <v>Spare</v>
          </cell>
          <cell r="AD233" t="str">
            <v>Spare</v>
          </cell>
          <cell r="AE233" t="str">
            <v>Spare</v>
          </cell>
          <cell r="AF233" t="str">
            <v>Spare</v>
          </cell>
          <cell r="AG233" t="str">
            <v>Spare</v>
          </cell>
          <cell r="AH233" t="str">
            <v>Spare</v>
          </cell>
          <cell r="AI233" t="str">
            <v>Spare</v>
          </cell>
          <cell r="AJ233" t="str">
            <v>Spare</v>
          </cell>
          <cell r="AK233" t="str">
            <v>Spare</v>
          </cell>
          <cell r="AL233" t="str">
            <v>Spare</v>
          </cell>
          <cell r="AM233" t="str">
            <v>Spare</v>
          </cell>
          <cell r="AN233" t="str">
            <v>Spare</v>
          </cell>
          <cell r="AO233" t="str">
            <v>Spare</v>
          </cell>
          <cell r="AP233" t="str">
            <v>Spare</v>
          </cell>
          <cell r="AQ233" t="str">
            <v>Spare</v>
          </cell>
          <cell r="AR233" t="str">
            <v>Spare</v>
          </cell>
          <cell r="AS233" t="str">
            <v>Spare</v>
          </cell>
          <cell r="AT233" t="str">
            <v>Spare</v>
          </cell>
          <cell r="AU233" t="str">
            <v>Spare</v>
          </cell>
          <cell r="AV233" t="str">
            <v>Spare</v>
          </cell>
          <cell r="AW233" t="str">
            <v>Spare</v>
          </cell>
          <cell r="AX233" t="str">
            <v>Spare</v>
          </cell>
          <cell r="AY233" t="str">
            <v>Spare</v>
          </cell>
          <cell r="AZ233" t="str">
            <v>Spare</v>
          </cell>
          <cell r="BA233" t="str">
            <v>Spare</v>
          </cell>
          <cell r="BB233" t="str">
            <v>Spare</v>
          </cell>
          <cell r="BC233" t="str">
            <v>Spare</v>
          </cell>
          <cell r="BD233" t="str">
            <v>Spare</v>
          </cell>
          <cell r="BE233" t="str">
            <v>Spare</v>
          </cell>
        </row>
        <row r="238">
          <cell r="H238">
            <v>34.51</v>
          </cell>
          <cell r="I238">
            <v>5.66</v>
          </cell>
          <cell r="J238">
            <v>29.09</v>
          </cell>
          <cell r="K238">
            <v>44.25</v>
          </cell>
          <cell r="L238">
            <v>18.05</v>
          </cell>
          <cell r="M238">
            <v>19</v>
          </cell>
          <cell r="N238">
            <v>30.01</v>
          </cell>
          <cell r="O238">
            <v>12.27</v>
          </cell>
          <cell r="P238">
            <v>5.52</v>
          </cell>
          <cell r="Q238">
            <v>17.329999999999998</v>
          </cell>
          <cell r="R238">
            <v>33.479999999999997</v>
          </cell>
          <cell r="S238">
            <v>24.02</v>
          </cell>
          <cell r="T238" t="e">
            <v>#VALUE!</v>
          </cell>
          <cell r="U238">
            <v>21.26</v>
          </cell>
          <cell r="V238">
            <v>52.05</v>
          </cell>
          <cell r="W238">
            <v>34.51</v>
          </cell>
          <cell r="X238">
            <v>34.64</v>
          </cell>
          <cell r="Y238">
            <v>24.38</v>
          </cell>
          <cell r="Z238" t="e">
            <v>#N/A</v>
          </cell>
          <cell r="AA238">
            <v>72.7</v>
          </cell>
          <cell r="AB238">
            <v>72.7</v>
          </cell>
          <cell r="AC238">
            <v>14.75</v>
          </cell>
          <cell r="AD238" t="e">
            <v>#N/A</v>
          </cell>
          <cell r="AE238">
            <v>7.84</v>
          </cell>
          <cell r="AF238">
            <v>53.25</v>
          </cell>
          <cell r="AG238">
            <v>33.58</v>
          </cell>
          <cell r="AH238">
            <v>52.05</v>
          </cell>
          <cell r="AI238">
            <v>8.26</v>
          </cell>
          <cell r="AJ238" t="e">
            <v>#VALUE!</v>
          </cell>
          <cell r="AK238">
            <v>28.9</v>
          </cell>
          <cell r="AL238">
            <v>31.81</v>
          </cell>
          <cell r="AM238">
            <v>50.35</v>
          </cell>
          <cell r="AN238">
            <v>4.99</v>
          </cell>
          <cell r="AO238" t="e">
            <v>#N/A</v>
          </cell>
          <cell r="AP238">
            <v>47.72</v>
          </cell>
          <cell r="AQ238" t="e">
            <v>#VALUE!</v>
          </cell>
          <cell r="AR238">
            <v>47.72</v>
          </cell>
          <cell r="AS238">
            <v>33.58</v>
          </cell>
          <cell r="AT238" t="e">
            <v>#N/A</v>
          </cell>
          <cell r="AU238">
            <v>64.69</v>
          </cell>
          <cell r="AV238">
            <v>64.69</v>
          </cell>
          <cell r="AW238" t="e">
            <v>#VALUE!</v>
          </cell>
          <cell r="AX238" t="e">
            <v>#VALUE!</v>
          </cell>
          <cell r="AY238" t="e">
            <v>#VALUE!</v>
          </cell>
          <cell r="AZ238" t="e">
            <v>#VALUE!</v>
          </cell>
          <cell r="BA238" t="e">
            <v>#VALUE!</v>
          </cell>
          <cell r="BB238" t="e">
            <v>#VALUE!</v>
          </cell>
          <cell r="BC238" t="e">
            <v>#VALUE!</v>
          </cell>
          <cell r="BD238" t="e">
            <v>#VALUE!</v>
          </cell>
          <cell r="BE238" t="e">
            <v>#VALUE!</v>
          </cell>
        </row>
        <row r="239">
          <cell r="H239">
            <v>69.5</v>
          </cell>
          <cell r="I239">
            <v>18.05</v>
          </cell>
          <cell r="J239">
            <v>29.95</v>
          </cell>
          <cell r="K239">
            <v>27.125</v>
          </cell>
          <cell r="L239">
            <v>19.95</v>
          </cell>
          <cell r="M239">
            <v>24.14</v>
          </cell>
          <cell r="N239">
            <v>46</v>
          </cell>
          <cell r="O239">
            <v>23.66</v>
          </cell>
          <cell r="P239">
            <v>30.43</v>
          </cell>
          <cell r="Q239">
            <v>21.14</v>
          </cell>
          <cell r="R239">
            <v>28.14</v>
          </cell>
          <cell r="S239">
            <v>35.51</v>
          </cell>
          <cell r="T239" t="e">
            <v>#VALUE!</v>
          </cell>
          <cell r="U239">
            <v>26.86</v>
          </cell>
          <cell r="V239">
            <v>34.4</v>
          </cell>
          <cell r="W239">
            <v>69.5</v>
          </cell>
          <cell r="X239">
            <v>58.88</v>
          </cell>
          <cell r="Y239">
            <v>26.65</v>
          </cell>
          <cell r="Z239" t="e">
            <v>#N/A</v>
          </cell>
          <cell r="AA239">
            <v>66.709999999999994</v>
          </cell>
          <cell r="AB239">
            <v>66.709999999999994</v>
          </cell>
          <cell r="AC239">
            <v>20.3</v>
          </cell>
          <cell r="AD239" t="e">
            <v>#N/A</v>
          </cell>
          <cell r="AE239">
            <v>8.2100000000000009</v>
          </cell>
          <cell r="AF239">
            <v>35.46</v>
          </cell>
          <cell r="AG239">
            <v>34.25</v>
          </cell>
          <cell r="AH239">
            <v>34.4</v>
          </cell>
          <cell r="AI239">
            <v>19.5</v>
          </cell>
          <cell r="AJ239" t="e">
            <v>#VALUE!</v>
          </cell>
          <cell r="AK239">
            <v>25.25</v>
          </cell>
          <cell r="AL239">
            <v>40.130000000000003</v>
          </cell>
          <cell r="AM239">
            <v>45.96</v>
          </cell>
          <cell r="AN239">
            <v>4.66</v>
          </cell>
          <cell r="AO239" t="e">
            <v>#N/A</v>
          </cell>
          <cell r="AP239">
            <v>35.25</v>
          </cell>
          <cell r="AQ239" t="e">
            <v>#VALUE!</v>
          </cell>
          <cell r="AR239">
            <v>35.25</v>
          </cell>
          <cell r="AS239">
            <v>34.25</v>
          </cell>
          <cell r="AT239" t="e">
            <v>#N/A</v>
          </cell>
          <cell r="AU239">
            <v>73.319999999999993</v>
          </cell>
          <cell r="AV239">
            <v>73.319999999999993</v>
          </cell>
          <cell r="AW239" t="e">
            <v>#VALUE!</v>
          </cell>
          <cell r="AX239" t="e">
            <v>#VALUE!</v>
          </cell>
          <cell r="AY239" t="e">
            <v>#VALUE!</v>
          </cell>
          <cell r="AZ239" t="e">
            <v>#VALUE!</v>
          </cell>
          <cell r="BA239" t="e">
            <v>#VALUE!</v>
          </cell>
          <cell r="BB239" t="e">
            <v>#VALUE!</v>
          </cell>
          <cell r="BC239" t="e">
            <v>#VALUE!</v>
          </cell>
          <cell r="BD239" t="e">
            <v>#VALUE!</v>
          </cell>
          <cell r="BE239" t="e">
            <v>#VALUE!</v>
          </cell>
        </row>
        <row r="240">
          <cell r="H240">
            <v>34.5</v>
          </cell>
          <cell r="I240">
            <v>6.9</v>
          </cell>
          <cell r="J240">
            <v>26.74</v>
          </cell>
          <cell r="K240">
            <v>40.51</v>
          </cell>
          <cell r="L240">
            <v>16.59</v>
          </cell>
          <cell r="M240">
            <v>17.079999999999998</v>
          </cell>
          <cell r="N240">
            <v>27.38</v>
          </cell>
          <cell r="O240">
            <v>13.84</v>
          </cell>
          <cell r="P240">
            <v>7.31</v>
          </cell>
          <cell r="Q240">
            <v>16.579999999999998</v>
          </cell>
          <cell r="R240">
            <v>32.35</v>
          </cell>
          <cell r="S240">
            <v>21.6</v>
          </cell>
          <cell r="T240" t="e">
            <v>#VALUE!</v>
          </cell>
          <cell r="U240">
            <v>22</v>
          </cell>
          <cell r="V240">
            <v>44.89</v>
          </cell>
          <cell r="W240">
            <v>34.5</v>
          </cell>
          <cell r="X240">
            <v>32.450000000000003</v>
          </cell>
          <cell r="Y240">
            <v>20.95</v>
          </cell>
          <cell r="Z240" t="e">
            <v>#N/A</v>
          </cell>
          <cell r="AA240">
            <v>63.64</v>
          </cell>
          <cell r="AB240">
            <v>63.64</v>
          </cell>
          <cell r="AC240">
            <v>14.5</v>
          </cell>
          <cell r="AD240" t="e">
            <v>#N/A</v>
          </cell>
          <cell r="AE240">
            <v>7.17</v>
          </cell>
          <cell r="AF240">
            <v>42.92</v>
          </cell>
          <cell r="AG240">
            <v>28.85</v>
          </cell>
          <cell r="AH240">
            <v>44.89</v>
          </cell>
          <cell r="AI240">
            <v>8.26</v>
          </cell>
          <cell r="AJ240" t="e">
            <v>#VALUE!</v>
          </cell>
          <cell r="AK240">
            <v>26.75</v>
          </cell>
          <cell r="AL240">
            <v>31.14</v>
          </cell>
          <cell r="AM240">
            <v>48.32</v>
          </cell>
          <cell r="AN240">
            <v>4.6500000000000004</v>
          </cell>
          <cell r="AO240" t="e">
            <v>#N/A</v>
          </cell>
          <cell r="AP240">
            <v>45.19</v>
          </cell>
          <cell r="AQ240" t="e">
            <v>#VALUE!</v>
          </cell>
          <cell r="AR240">
            <v>45.19</v>
          </cell>
          <cell r="AS240">
            <v>28.85</v>
          </cell>
          <cell r="AT240" t="e">
            <v>#N/A</v>
          </cell>
          <cell r="AU240">
            <v>55.71</v>
          </cell>
          <cell r="AV240">
            <v>55.71</v>
          </cell>
          <cell r="AW240" t="e">
            <v>#VALUE!</v>
          </cell>
          <cell r="AX240" t="e">
            <v>#VALUE!</v>
          </cell>
          <cell r="AY240" t="e">
            <v>#VALUE!</v>
          </cell>
          <cell r="AZ240" t="e">
            <v>#VALUE!</v>
          </cell>
          <cell r="BA240" t="e">
            <v>#VALUE!</v>
          </cell>
          <cell r="BB240" t="e">
            <v>#VALUE!</v>
          </cell>
          <cell r="BC240" t="e">
            <v>#VALUE!</v>
          </cell>
          <cell r="BD240" t="e">
            <v>#VALUE!</v>
          </cell>
          <cell r="BE240" t="e">
            <v>#VALUE!</v>
          </cell>
        </row>
        <row r="241">
          <cell r="H241">
            <v>32.119999999999997</v>
          </cell>
          <cell r="I241">
            <v>13.81</v>
          </cell>
          <cell r="J241">
            <v>29</v>
          </cell>
          <cell r="K241">
            <v>40.159999999999997</v>
          </cell>
          <cell r="L241">
            <v>22.86</v>
          </cell>
          <cell r="M241">
            <v>18.36</v>
          </cell>
          <cell r="N241">
            <v>38.94</v>
          </cell>
          <cell r="O241">
            <v>18.78</v>
          </cell>
          <cell r="P241">
            <v>13.35</v>
          </cell>
          <cell r="Q241">
            <v>17.7</v>
          </cell>
          <cell r="R241">
            <v>31.84</v>
          </cell>
          <cell r="S241">
            <v>24.29</v>
          </cell>
          <cell r="T241" t="e">
            <v>#VALUE!</v>
          </cell>
          <cell r="U241">
            <v>20.350000000000001</v>
          </cell>
          <cell r="V241">
            <v>49.47</v>
          </cell>
          <cell r="W241">
            <v>32.119999999999997</v>
          </cell>
          <cell r="X241">
            <v>37.880000000000003</v>
          </cell>
          <cell r="Y241">
            <v>24.17</v>
          </cell>
          <cell r="Z241" t="e">
            <v>#N/A</v>
          </cell>
          <cell r="AA241">
            <v>76.25</v>
          </cell>
          <cell r="AB241">
            <v>76.25</v>
          </cell>
          <cell r="AC241">
            <v>18.23</v>
          </cell>
          <cell r="AD241" t="e">
            <v>#N/A</v>
          </cell>
          <cell r="AE241">
            <v>7.92</v>
          </cell>
          <cell r="AF241">
            <v>47.86</v>
          </cell>
          <cell r="AG241">
            <v>30.01</v>
          </cell>
          <cell r="AH241">
            <v>49.47</v>
          </cell>
          <cell r="AI241">
            <v>24.56</v>
          </cell>
          <cell r="AJ241" t="e">
            <v>#VALUE!</v>
          </cell>
          <cell r="AK241">
            <v>29.4</v>
          </cell>
          <cell r="AL241">
            <v>36.29</v>
          </cell>
          <cell r="AM241">
            <v>47.98</v>
          </cell>
          <cell r="AN241">
            <v>4.8</v>
          </cell>
          <cell r="AO241" t="e">
            <v>#N/A</v>
          </cell>
          <cell r="AP241">
            <v>49.25</v>
          </cell>
          <cell r="AQ241" t="e">
            <v>#VALUE!</v>
          </cell>
          <cell r="AR241">
            <v>49.25</v>
          </cell>
          <cell r="AS241">
            <v>30.01</v>
          </cell>
          <cell r="AT241" t="e">
            <v>#N/A</v>
          </cell>
          <cell r="AU241">
            <v>63.03</v>
          </cell>
          <cell r="AV241">
            <v>63.03</v>
          </cell>
          <cell r="AW241" t="e">
            <v>#VALUE!</v>
          </cell>
          <cell r="AX241" t="e">
            <v>#VALUE!</v>
          </cell>
          <cell r="AY241" t="e">
            <v>#VALUE!</v>
          </cell>
          <cell r="AZ241" t="e">
            <v>#VALUE!</v>
          </cell>
          <cell r="BA241" t="e">
            <v>#VALUE!</v>
          </cell>
          <cell r="BB241" t="e">
            <v>#VALUE!</v>
          </cell>
          <cell r="BC241" t="e">
            <v>#VALUE!</v>
          </cell>
          <cell r="BD241" t="e">
            <v>#VALUE!</v>
          </cell>
          <cell r="BE241" t="e">
            <v>#VALUE!</v>
          </cell>
        </row>
        <row r="242">
          <cell r="H242">
            <v>37</v>
          </cell>
          <cell r="I242">
            <v>15.6</v>
          </cell>
          <cell r="J242">
            <v>27.42</v>
          </cell>
          <cell r="K242">
            <v>33.5</v>
          </cell>
          <cell r="L242">
            <v>26.99</v>
          </cell>
          <cell r="M242">
            <v>23.94</v>
          </cell>
          <cell r="N242">
            <v>45.24</v>
          </cell>
          <cell r="O242">
            <v>20.14</v>
          </cell>
          <cell r="P242">
            <v>17</v>
          </cell>
          <cell r="Q242">
            <v>20.88</v>
          </cell>
          <cell r="R242">
            <v>32.049999999999997</v>
          </cell>
          <cell r="S242">
            <v>30.4</v>
          </cell>
          <cell r="T242" t="e">
            <v>#VALUE!</v>
          </cell>
          <cell r="U242">
            <v>18.3</v>
          </cell>
          <cell r="V242">
            <v>53.69</v>
          </cell>
          <cell r="W242">
            <v>37</v>
          </cell>
          <cell r="X242">
            <v>47</v>
          </cell>
          <cell r="Y242">
            <v>24.6</v>
          </cell>
          <cell r="Z242" t="e">
            <v>#N/A</v>
          </cell>
          <cell r="AA242">
            <v>66.260000000000005</v>
          </cell>
          <cell r="AB242">
            <v>66.260000000000005</v>
          </cell>
          <cell r="AC242">
            <v>19.13</v>
          </cell>
          <cell r="AD242" t="e">
            <v>#N/A</v>
          </cell>
          <cell r="AE242">
            <v>9.33</v>
          </cell>
          <cell r="AF242">
            <v>42.92</v>
          </cell>
          <cell r="AG242">
            <v>27.22</v>
          </cell>
          <cell r="AH242">
            <v>53.69</v>
          </cell>
          <cell r="AI242">
            <v>24.25</v>
          </cell>
          <cell r="AJ242" t="e">
            <v>#VALUE!</v>
          </cell>
          <cell r="AK242">
            <v>27.2</v>
          </cell>
          <cell r="AL242">
            <v>32.07</v>
          </cell>
          <cell r="AM242">
            <v>46.62</v>
          </cell>
          <cell r="AN242">
            <v>6.7</v>
          </cell>
          <cell r="AO242" t="e">
            <v>#N/A</v>
          </cell>
          <cell r="AP242">
            <v>39.909999999999997</v>
          </cell>
          <cell r="AQ242" t="e">
            <v>#VALUE!</v>
          </cell>
          <cell r="AR242">
            <v>39.909999999999997</v>
          </cell>
          <cell r="AS242">
            <v>27.22</v>
          </cell>
          <cell r="AT242" t="e">
            <v>#N/A</v>
          </cell>
          <cell r="AU242">
            <v>65.650000000000006</v>
          </cell>
          <cell r="AV242">
            <v>65.650000000000006</v>
          </cell>
          <cell r="AW242" t="e">
            <v>#VALUE!</v>
          </cell>
          <cell r="AX242" t="e">
            <v>#VALUE!</v>
          </cell>
          <cell r="AY242" t="e">
            <v>#VALUE!</v>
          </cell>
          <cell r="AZ242" t="e">
            <v>#VALUE!</v>
          </cell>
          <cell r="BA242" t="e">
            <v>#VALUE!</v>
          </cell>
          <cell r="BB242" t="e">
            <v>#VALUE!</v>
          </cell>
          <cell r="BC242" t="e">
            <v>#VALUE!</v>
          </cell>
          <cell r="BD242" t="e">
            <v>#VALUE!</v>
          </cell>
          <cell r="BE242" t="e">
            <v>#VALUE!</v>
          </cell>
        </row>
        <row r="243">
          <cell r="H243">
            <v>1.72</v>
          </cell>
          <cell r="I243">
            <v>0.25</v>
          </cell>
          <cell r="J243">
            <v>0.96</v>
          </cell>
          <cell r="K243">
            <v>2.1800000000000002</v>
          </cell>
          <cell r="L243">
            <v>-0.2</v>
          </cell>
          <cell r="M243">
            <v>0.91</v>
          </cell>
          <cell r="N243">
            <v>2.02</v>
          </cell>
          <cell r="O243">
            <v>0.45</v>
          </cell>
          <cell r="P243">
            <v>1.0900000000000001</v>
          </cell>
          <cell r="Q243">
            <v>0.91</v>
          </cell>
          <cell r="R243">
            <v>1.4475</v>
          </cell>
          <cell r="S243">
            <v>1.27</v>
          </cell>
          <cell r="T243" t="e">
            <v>#VALUE!</v>
          </cell>
          <cell r="U243">
            <v>0.09</v>
          </cell>
          <cell r="V243">
            <v>0.88</v>
          </cell>
          <cell r="W243">
            <v>1.72</v>
          </cell>
          <cell r="X243">
            <v>1.56</v>
          </cell>
          <cell r="Y243">
            <v>0.72</v>
          </cell>
          <cell r="Z243" t="e">
            <v>#N/A</v>
          </cell>
          <cell r="AA243">
            <v>2.5150000000000001</v>
          </cell>
          <cell r="AB243">
            <v>2.5150000000000001</v>
          </cell>
          <cell r="AC243">
            <v>1.03</v>
          </cell>
          <cell r="AD243" t="e">
            <v>#N/A</v>
          </cell>
          <cell r="AE243">
            <v>0.40749999999999997</v>
          </cell>
          <cell r="AF243">
            <v>2.0099999999999998</v>
          </cell>
          <cell r="AG243">
            <v>1.4</v>
          </cell>
          <cell r="AH243">
            <v>1.0900000000000001</v>
          </cell>
          <cell r="AI243">
            <v>0.89</v>
          </cell>
          <cell r="AJ243" t="e">
            <v>#VALUE!</v>
          </cell>
          <cell r="AK243">
            <v>1.31</v>
          </cell>
          <cell r="AL243">
            <v>1.3674999999999999</v>
          </cell>
          <cell r="AM243">
            <v>1.88</v>
          </cell>
          <cell r="AN243">
            <v>0.64500000000000002</v>
          </cell>
          <cell r="AO243" t="e">
            <v>#N/A</v>
          </cell>
          <cell r="AP243">
            <v>1.2666666666666666</v>
          </cell>
          <cell r="AQ243" t="e">
            <v>#VALUE!</v>
          </cell>
          <cell r="AR243">
            <v>1.2666666666666666</v>
          </cell>
          <cell r="AS243">
            <v>1.4</v>
          </cell>
          <cell r="AT243" t="e">
            <v>#N/A</v>
          </cell>
          <cell r="AU243">
            <v>1.82</v>
          </cell>
          <cell r="AV243">
            <v>1.82</v>
          </cell>
          <cell r="AW243" t="e">
            <v>#VALUE!</v>
          </cell>
          <cell r="AX243" t="e">
            <v>#VALUE!</v>
          </cell>
          <cell r="AY243" t="e">
            <v>#VALUE!</v>
          </cell>
          <cell r="AZ243" t="e">
            <v>#VALUE!</v>
          </cell>
          <cell r="BA243" t="e">
            <v>#VALUE!</v>
          </cell>
          <cell r="BB243" t="e">
            <v>#VALUE!</v>
          </cell>
          <cell r="BC243" t="e">
            <v>#VALUE!</v>
          </cell>
          <cell r="BD243" t="e">
            <v>#VALUE!</v>
          </cell>
          <cell r="BE243" t="e">
            <v>#VALUE!</v>
          </cell>
        </row>
        <row r="244">
          <cell r="H244">
            <v>1.9</v>
          </cell>
          <cell r="I244">
            <v>0.23</v>
          </cell>
          <cell r="J244">
            <v>1.05</v>
          </cell>
          <cell r="K244">
            <v>2.77</v>
          </cell>
          <cell r="L244">
            <v>0.1</v>
          </cell>
          <cell r="M244">
            <v>0.83</v>
          </cell>
          <cell r="N244">
            <v>2.16</v>
          </cell>
          <cell r="O244">
            <v>0.51</v>
          </cell>
          <cell r="P244">
            <v>0.33</v>
          </cell>
          <cell r="Q244">
            <v>0.95</v>
          </cell>
          <cell r="R244">
            <v>1.53</v>
          </cell>
          <cell r="S244">
            <v>1.34</v>
          </cell>
          <cell r="T244">
            <v>1.76</v>
          </cell>
          <cell r="U244">
            <v>0.32</v>
          </cell>
          <cell r="V244">
            <v>1.54</v>
          </cell>
          <cell r="W244">
            <v>1.88</v>
          </cell>
          <cell r="X244">
            <v>1.78</v>
          </cell>
          <cell r="Y244">
            <v>1.01</v>
          </cell>
          <cell r="Z244" t="e">
            <v>#N/A</v>
          </cell>
          <cell r="AA244">
            <v>3.41</v>
          </cell>
          <cell r="AB244">
            <v>3.41</v>
          </cell>
          <cell r="AC244">
            <v>1.28</v>
          </cell>
          <cell r="AD244" t="e">
            <v>#N/A</v>
          </cell>
          <cell r="AE244">
            <v>0.26250000000000001</v>
          </cell>
          <cell r="AF244">
            <v>2.56</v>
          </cell>
          <cell r="AG244">
            <v>1.82</v>
          </cell>
          <cell r="AH244">
            <v>1.5649999999999999</v>
          </cell>
          <cell r="AI244">
            <v>0.24</v>
          </cell>
          <cell r="AJ244" t="e">
            <v>#VALUE!</v>
          </cell>
          <cell r="AK244">
            <v>1.76</v>
          </cell>
          <cell r="AL244">
            <v>1.7825</v>
          </cell>
          <cell r="AM244">
            <v>2.2799999999999998</v>
          </cell>
          <cell r="AN244">
            <v>0.33500000000000002</v>
          </cell>
          <cell r="AO244" t="e">
            <v>#N/A</v>
          </cell>
          <cell r="AP244">
            <v>1.5933333333333333</v>
          </cell>
          <cell r="AQ244" t="e">
            <v>#VALUE!</v>
          </cell>
          <cell r="AR244">
            <v>1.5933333333333333</v>
          </cell>
          <cell r="AS244">
            <v>1.82</v>
          </cell>
          <cell r="AT244" t="e">
            <v>#N/A</v>
          </cell>
          <cell r="AU244">
            <v>2.91</v>
          </cell>
          <cell r="AV244">
            <v>2.91</v>
          </cell>
          <cell r="AW244" t="e">
            <v>#VALUE!</v>
          </cell>
          <cell r="AX244" t="e">
            <v>#VALUE!</v>
          </cell>
          <cell r="AY244" t="e">
            <v>#VALUE!</v>
          </cell>
          <cell r="AZ244" t="e">
            <v>#VALUE!</v>
          </cell>
          <cell r="BA244" t="e">
            <v>#VALUE!</v>
          </cell>
          <cell r="BB244" t="e">
            <v>#VALUE!</v>
          </cell>
          <cell r="BC244" t="e">
            <v>#VALUE!</v>
          </cell>
          <cell r="BD244" t="e">
            <v>#VALUE!</v>
          </cell>
          <cell r="BE244" t="e">
            <v>#VALUE!</v>
          </cell>
        </row>
        <row r="245">
          <cell r="H245">
            <v>2.14</v>
          </cell>
          <cell r="I245">
            <v>0.34</v>
          </cell>
          <cell r="J245">
            <v>1.19</v>
          </cell>
          <cell r="K245">
            <v>3.12</v>
          </cell>
          <cell r="L245">
            <v>0.45</v>
          </cell>
          <cell r="M245">
            <v>1.02</v>
          </cell>
          <cell r="N245">
            <v>2.39</v>
          </cell>
          <cell r="O245">
            <v>0.73</v>
          </cell>
          <cell r="P245">
            <v>0.7</v>
          </cell>
          <cell r="Q245">
            <v>1.1100000000000001</v>
          </cell>
          <cell r="R245">
            <v>1.78083675</v>
          </cell>
          <cell r="S245">
            <v>1.55</v>
          </cell>
          <cell r="T245">
            <v>2.0299999999999998</v>
          </cell>
          <cell r="U245">
            <v>0.65</v>
          </cell>
          <cell r="V245">
            <v>2.2799999999999998</v>
          </cell>
          <cell r="W245">
            <v>2.14</v>
          </cell>
          <cell r="X245">
            <v>2.06</v>
          </cell>
          <cell r="Y245">
            <v>1.27</v>
          </cell>
          <cell r="Z245" t="e">
            <v>#N/A</v>
          </cell>
          <cell r="AA245">
            <v>4.08</v>
          </cell>
          <cell r="AB245">
            <v>4.08</v>
          </cell>
          <cell r="AC245">
            <v>1.42</v>
          </cell>
          <cell r="AD245" t="e">
            <v>#N/A</v>
          </cell>
          <cell r="AE245">
            <v>0.37</v>
          </cell>
          <cell r="AF245">
            <v>2.96</v>
          </cell>
          <cell r="AG245">
            <v>2.1800000000000002</v>
          </cell>
          <cell r="AH245">
            <v>2.2149999999999999</v>
          </cell>
          <cell r="AI245">
            <v>0.48</v>
          </cell>
          <cell r="AJ245" t="e">
            <v>#VALUE!</v>
          </cell>
          <cell r="AK245">
            <v>2.0299999999999998</v>
          </cell>
          <cell r="AL245">
            <v>2.1724999999999999</v>
          </cell>
          <cell r="AM245">
            <v>2.54</v>
          </cell>
          <cell r="AN245">
            <v>0.50160000000000005</v>
          </cell>
          <cell r="AO245" t="e">
            <v>#N/A</v>
          </cell>
          <cell r="AP245">
            <v>1.91</v>
          </cell>
          <cell r="AQ245" t="e">
            <v>#VALUE!</v>
          </cell>
          <cell r="AR245">
            <v>1.91</v>
          </cell>
          <cell r="AS245">
            <v>2.1800000000000002</v>
          </cell>
          <cell r="AT245" t="e">
            <v>#N/A</v>
          </cell>
          <cell r="AU245">
            <v>3.5</v>
          </cell>
          <cell r="AV245">
            <v>3.5</v>
          </cell>
          <cell r="AW245" t="e">
            <v>#VALUE!</v>
          </cell>
          <cell r="AX245" t="e">
            <v>#VALUE!</v>
          </cell>
          <cell r="AY245" t="e">
            <v>#VALUE!</v>
          </cell>
          <cell r="AZ245" t="e">
            <v>#VALUE!</v>
          </cell>
          <cell r="BA245" t="e">
            <v>#VALUE!</v>
          </cell>
          <cell r="BB245" t="e">
            <v>#VALUE!</v>
          </cell>
          <cell r="BC245" t="e">
            <v>#VALUE!</v>
          </cell>
          <cell r="BD245" t="e">
            <v>#VALUE!</v>
          </cell>
          <cell r="BE245" t="e">
            <v>#VALUE!</v>
          </cell>
        </row>
        <row r="246">
          <cell r="H246">
            <v>2.6</v>
          </cell>
          <cell r="I246">
            <v>0.46</v>
          </cell>
          <cell r="J246">
            <v>1.3729374999999999</v>
          </cell>
          <cell r="K246">
            <v>3.6816</v>
          </cell>
          <cell r="L246">
            <v>0.7</v>
          </cell>
          <cell r="M246">
            <v>1.25</v>
          </cell>
          <cell r="N246">
            <v>2.65</v>
          </cell>
          <cell r="O246">
            <v>0.86903999999999992</v>
          </cell>
          <cell r="P246">
            <v>0.81025000000000003</v>
          </cell>
          <cell r="Q246">
            <v>1.2931500000000002</v>
          </cell>
          <cell r="R246">
            <v>1.78083675</v>
          </cell>
          <cell r="S246">
            <v>1.75</v>
          </cell>
          <cell r="T246" t="e">
            <v>#VALUE!</v>
          </cell>
          <cell r="U246">
            <v>0.80437499999999995</v>
          </cell>
          <cell r="V246">
            <v>2.8143040000000004</v>
          </cell>
          <cell r="W246">
            <v>2.6</v>
          </cell>
          <cell r="X246">
            <v>2.38</v>
          </cell>
          <cell r="Y246">
            <v>1.5972790000000001</v>
          </cell>
          <cell r="Z246" t="e">
            <v>#N/A</v>
          </cell>
          <cell r="AA246" t="e">
            <v>#N/A</v>
          </cell>
          <cell r="AB246" t="e">
            <v>#N/A</v>
          </cell>
          <cell r="AC246">
            <v>1.6045999999999998</v>
          </cell>
          <cell r="AD246" t="e">
            <v>#N/A</v>
          </cell>
          <cell r="AE246">
            <v>0.44800000000000006</v>
          </cell>
          <cell r="AF246">
            <v>3.4039999999999999</v>
          </cell>
          <cell r="AG246">
            <v>2.6515339999999998</v>
          </cell>
          <cell r="AH246">
            <v>2.8143040000000004</v>
          </cell>
          <cell r="AI246">
            <v>0.52800000000000002</v>
          </cell>
          <cell r="AJ246" t="e">
            <v>#VALUE!</v>
          </cell>
          <cell r="AK246">
            <v>2.25</v>
          </cell>
          <cell r="AL246">
            <v>2.54</v>
          </cell>
          <cell r="AM246">
            <v>2.8305760000000002</v>
          </cell>
          <cell r="AN246">
            <v>0.50160000000000005</v>
          </cell>
          <cell r="AO246" t="e">
            <v>#N/A</v>
          </cell>
          <cell r="AP246">
            <v>2.271422666666667</v>
          </cell>
          <cell r="AQ246" t="e">
            <v>#VALUE!</v>
          </cell>
          <cell r="AR246">
            <v>2.271422666666667</v>
          </cell>
          <cell r="AS246">
            <v>2.6515339999999998</v>
          </cell>
          <cell r="AT246" t="e">
            <v>#N/A</v>
          </cell>
          <cell r="AU246">
            <v>4.1981800000000007</v>
          </cell>
          <cell r="AV246">
            <v>4.1981800000000007</v>
          </cell>
          <cell r="AW246" t="e">
            <v>#VALUE!</v>
          </cell>
          <cell r="AX246" t="e">
            <v>#VALUE!</v>
          </cell>
          <cell r="AY246" t="e">
            <v>#VALUE!</v>
          </cell>
          <cell r="AZ246" t="e">
            <v>#VALUE!</v>
          </cell>
          <cell r="BA246" t="e">
            <v>#VALUE!</v>
          </cell>
          <cell r="BB246" t="e">
            <v>#VALUE!</v>
          </cell>
          <cell r="BC246" t="e">
            <v>#VALUE!</v>
          </cell>
          <cell r="BD246" t="e">
            <v>#VALUE!</v>
          </cell>
          <cell r="BE246" t="e">
            <v>#VALUE!</v>
          </cell>
        </row>
        <row r="247">
          <cell r="H247">
            <v>0.17</v>
          </cell>
          <cell r="I247">
            <v>0.2</v>
          </cell>
          <cell r="J247">
            <v>0.19</v>
          </cell>
          <cell r="K247">
            <v>0.18</v>
          </cell>
          <cell r="L247">
            <v>0.38750000000000001</v>
          </cell>
          <cell r="M247">
            <v>0.17</v>
          </cell>
          <cell r="N247">
            <v>0.13</v>
          </cell>
          <cell r="O247">
            <v>0.2</v>
          </cell>
          <cell r="P247">
            <v>0.1575</v>
          </cell>
          <cell r="Q247">
            <v>0.16500000000000001</v>
          </cell>
          <cell r="R247">
            <v>0.16570000000000001</v>
          </cell>
          <cell r="S247">
            <v>0.17</v>
          </cell>
          <cell r="T247">
            <v>0.16</v>
          </cell>
          <cell r="U247">
            <v>0.23749999999999999</v>
          </cell>
          <cell r="V247">
            <v>0.3</v>
          </cell>
          <cell r="W247">
            <v>0.18760000000000002</v>
          </cell>
          <cell r="X247">
            <v>0.15670000000000001</v>
          </cell>
          <cell r="Y247">
            <v>0.25769999999999998</v>
          </cell>
          <cell r="Z247" t="e">
            <v>#N/A</v>
          </cell>
          <cell r="AA247">
            <v>0.19320000000000001</v>
          </cell>
          <cell r="AB247">
            <v>0.19320000000000001</v>
          </cell>
          <cell r="AC247">
            <v>0.13</v>
          </cell>
          <cell r="AD247" t="e">
            <v>#N/A</v>
          </cell>
          <cell r="AE247">
            <v>0.16</v>
          </cell>
          <cell r="AF247">
            <v>0.15</v>
          </cell>
          <cell r="AG247">
            <v>0.21629999999999999</v>
          </cell>
          <cell r="AH247">
            <v>0.26960000000000001</v>
          </cell>
          <cell r="AI247">
            <v>0.1</v>
          </cell>
          <cell r="AJ247" t="e">
            <v>#VALUE!</v>
          </cell>
          <cell r="AK247">
            <v>0.16</v>
          </cell>
          <cell r="AL247">
            <v>0.18760000000000002</v>
          </cell>
          <cell r="AM247">
            <v>0.1144</v>
          </cell>
          <cell r="AN247">
            <v>0.2</v>
          </cell>
          <cell r="AO247" t="e">
            <v>#N/A</v>
          </cell>
          <cell r="AP247">
            <v>0.1867</v>
          </cell>
          <cell r="AQ247" t="e">
            <v>#VALUE!</v>
          </cell>
          <cell r="AR247">
            <v>0.1867</v>
          </cell>
          <cell r="AS247">
            <v>0.21629999999999999</v>
          </cell>
          <cell r="AT247" t="e">
            <v>#N/A</v>
          </cell>
          <cell r="AU247">
            <v>0.19800000000000001</v>
          </cell>
          <cell r="AV247">
            <v>0.19800000000000001</v>
          </cell>
          <cell r="AW247" t="e">
            <v>#VALUE!</v>
          </cell>
          <cell r="AX247" t="e">
            <v>#VALUE!</v>
          </cell>
          <cell r="AY247" t="e">
            <v>#VALUE!</v>
          </cell>
          <cell r="AZ247" t="e">
            <v>#VALUE!</v>
          </cell>
          <cell r="BA247" t="e">
            <v>#VALUE!</v>
          </cell>
          <cell r="BB247" t="e">
            <v>#VALUE!</v>
          </cell>
          <cell r="BC247" t="e">
            <v>#VALUE!</v>
          </cell>
          <cell r="BD247" t="e">
            <v>#VALUE!</v>
          </cell>
          <cell r="BE247" t="e">
            <v>#VALUE!</v>
          </cell>
        </row>
        <row r="248">
          <cell r="H248">
            <v>73.790000000000006</v>
          </cell>
          <cell r="I248">
            <v>21.36</v>
          </cell>
          <cell r="J248">
            <v>38.06</v>
          </cell>
          <cell r="K248">
            <v>51</v>
          </cell>
          <cell r="L248">
            <v>41.95</v>
          </cell>
          <cell r="M248">
            <v>40.42</v>
          </cell>
          <cell r="N248">
            <v>51.98</v>
          </cell>
          <cell r="O248">
            <v>24.05</v>
          </cell>
          <cell r="P248">
            <v>36.299999999999997</v>
          </cell>
          <cell r="Q248">
            <v>24.6</v>
          </cell>
          <cell r="R248">
            <v>39.6</v>
          </cell>
          <cell r="S248">
            <v>40.950000000000003</v>
          </cell>
          <cell r="T248" t="e">
            <v>#VALUE!</v>
          </cell>
          <cell r="U248">
            <v>26.86</v>
          </cell>
          <cell r="V248">
            <v>64.819999999999993</v>
          </cell>
          <cell r="W248">
            <v>73.790000000000006</v>
          </cell>
          <cell r="X248">
            <v>56.248170000000002</v>
          </cell>
          <cell r="Y248">
            <v>35.96</v>
          </cell>
          <cell r="Z248" t="e">
            <v>#N/A</v>
          </cell>
          <cell r="AA248">
            <v>82.85</v>
          </cell>
          <cell r="AB248">
            <v>82.85</v>
          </cell>
          <cell r="AC248">
            <v>20.9</v>
          </cell>
          <cell r="AD248" t="e">
            <v>#N/A</v>
          </cell>
          <cell r="AE248">
            <v>10.48</v>
          </cell>
          <cell r="AF248">
            <v>53.35</v>
          </cell>
          <cell r="AG248">
            <v>35.799999999999997</v>
          </cell>
          <cell r="AH248">
            <v>64.819999999999993</v>
          </cell>
          <cell r="AI248">
            <v>9.5009999999999994</v>
          </cell>
          <cell r="AJ248" t="e">
            <v>#VALUE!</v>
          </cell>
          <cell r="AK248">
            <v>33.43</v>
          </cell>
          <cell r="AL248">
            <v>42.09</v>
          </cell>
          <cell r="AM248">
            <v>52.8</v>
          </cell>
          <cell r="AN248">
            <v>8.15</v>
          </cell>
          <cell r="AO248" t="e">
            <v>#N/A</v>
          </cell>
          <cell r="AP248">
            <v>53.47</v>
          </cell>
          <cell r="AQ248" t="e">
            <v>#VALUE!</v>
          </cell>
          <cell r="AR248">
            <v>53.47</v>
          </cell>
          <cell r="AS248">
            <v>35.799999999999997</v>
          </cell>
          <cell r="AT248">
            <v>16.12</v>
          </cell>
          <cell r="AU248">
            <v>76.599999999999994</v>
          </cell>
          <cell r="AV248">
            <v>76.599999999999994</v>
          </cell>
          <cell r="AW248" t="e">
            <v>#VALUE!</v>
          </cell>
          <cell r="AX248" t="e">
            <v>#VALUE!</v>
          </cell>
          <cell r="AY248" t="e">
            <v>#VALUE!</v>
          </cell>
          <cell r="AZ248" t="e">
            <v>#VALUE!</v>
          </cell>
          <cell r="BA248" t="e">
            <v>#VALUE!</v>
          </cell>
          <cell r="BB248" t="e">
            <v>#VALUE!</v>
          </cell>
          <cell r="BC248" t="e">
            <v>#VALUE!</v>
          </cell>
          <cell r="BD248" t="e">
            <v>#VALUE!</v>
          </cell>
          <cell r="BE248" t="e">
            <v>#VALUE!</v>
          </cell>
        </row>
        <row r="249">
          <cell r="H249">
            <v>26.58</v>
          </cell>
          <cell r="I249">
            <v>5.2</v>
          </cell>
          <cell r="J249">
            <v>21.8</v>
          </cell>
          <cell r="K249">
            <v>21</v>
          </cell>
          <cell r="L249">
            <v>13.8</v>
          </cell>
          <cell r="M249">
            <v>13</v>
          </cell>
          <cell r="N249">
            <v>24.85</v>
          </cell>
          <cell r="O249">
            <v>9.9499999999999993</v>
          </cell>
          <cell r="P249">
            <v>4.28</v>
          </cell>
          <cell r="Q249">
            <v>14.33</v>
          </cell>
          <cell r="R249">
            <v>22.33</v>
          </cell>
          <cell r="S249">
            <v>17.86</v>
          </cell>
          <cell r="T249" t="e">
            <v>#VALUE!</v>
          </cell>
          <cell r="U249">
            <v>18</v>
          </cell>
          <cell r="V249">
            <v>29.25</v>
          </cell>
          <cell r="W249">
            <v>26.58</v>
          </cell>
          <cell r="X249">
            <v>27.25</v>
          </cell>
          <cell r="Y249">
            <v>18.16</v>
          </cell>
          <cell r="Z249" t="e">
            <v>#N/A</v>
          </cell>
          <cell r="AA249">
            <v>53.850999999999999</v>
          </cell>
          <cell r="AB249">
            <v>53.850999999999999</v>
          </cell>
          <cell r="AC249">
            <v>13.27</v>
          </cell>
          <cell r="AD249" t="e">
            <v>#N/A</v>
          </cell>
          <cell r="AE249">
            <v>4.55</v>
          </cell>
          <cell r="AF249">
            <v>31.9</v>
          </cell>
          <cell r="AG249">
            <v>20.5</v>
          </cell>
          <cell r="AH249">
            <v>29.25</v>
          </cell>
          <cell r="AI249">
            <v>4.8816200000000007</v>
          </cell>
          <cell r="AJ249" t="e">
            <v>#VALUE!</v>
          </cell>
          <cell r="AK249">
            <v>21</v>
          </cell>
          <cell r="AL249">
            <v>26.5</v>
          </cell>
          <cell r="AM249">
            <v>36.25</v>
          </cell>
          <cell r="AN249">
            <v>1.75</v>
          </cell>
          <cell r="AO249" t="e">
            <v>#N/A</v>
          </cell>
          <cell r="AP249">
            <v>32.799999999999997</v>
          </cell>
          <cell r="AQ249" t="e">
            <v>#VALUE!</v>
          </cell>
          <cell r="AR249">
            <v>32.799999999999997</v>
          </cell>
          <cell r="AS249">
            <v>20.5</v>
          </cell>
          <cell r="AT249">
            <v>8</v>
          </cell>
          <cell r="AU249">
            <v>46.6</v>
          </cell>
          <cell r="AV249">
            <v>46.6</v>
          </cell>
          <cell r="AW249" t="e">
            <v>#VALUE!</v>
          </cell>
          <cell r="AX249" t="e">
            <v>#VALUE!</v>
          </cell>
          <cell r="AY249" t="e">
            <v>#VALUE!</v>
          </cell>
          <cell r="AZ249" t="e">
            <v>#VALUE!</v>
          </cell>
          <cell r="BA249" t="e">
            <v>#VALUE!</v>
          </cell>
          <cell r="BB249" t="e">
            <v>#VALUE!</v>
          </cell>
          <cell r="BC249" t="e">
            <v>#VALUE!</v>
          </cell>
          <cell r="BD249" t="e">
            <v>#VALUE!</v>
          </cell>
          <cell r="BE249" t="e">
            <v>#VALUE!</v>
          </cell>
        </row>
        <row r="252">
          <cell r="H252">
            <v>37256</v>
          </cell>
          <cell r="I252">
            <v>37256</v>
          </cell>
          <cell r="J252">
            <v>37437</v>
          </cell>
          <cell r="K252">
            <v>37256</v>
          </cell>
          <cell r="L252">
            <v>37256</v>
          </cell>
          <cell r="M252">
            <v>37256</v>
          </cell>
          <cell r="N252">
            <v>37256</v>
          </cell>
          <cell r="O252">
            <v>37256</v>
          </cell>
          <cell r="P252">
            <v>37256</v>
          </cell>
          <cell r="Q252">
            <v>37256</v>
          </cell>
          <cell r="R252">
            <v>37256</v>
          </cell>
          <cell r="S252">
            <v>37256</v>
          </cell>
          <cell r="T252">
            <v>37256</v>
          </cell>
          <cell r="U252">
            <v>37256</v>
          </cell>
          <cell r="V252">
            <v>37437</v>
          </cell>
          <cell r="W252">
            <v>37256</v>
          </cell>
          <cell r="X252">
            <v>37256</v>
          </cell>
          <cell r="Y252">
            <v>37345</v>
          </cell>
          <cell r="Z252">
            <v>0</v>
          </cell>
          <cell r="AA252">
            <v>0</v>
          </cell>
          <cell r="AB252">
            <v>37346</v>
          </cell>
          <cell r="AC252">
            <v>37346</v>
          </cell>
          <cell r="AD252">
            <v>36891</v>
          </cell>
          <cell r="AE252">
            <v>37253</v>
          </cell>
          <cell r="AF252">
            <v>37345</v>
          </cell>
          <cell r="AG252">
            <v>37346</v>
          </cell>
          <cell r="AH252">
            <v>0</v>
          </cell>
          <cell r="AI252">
            <v>0</v>
          </cell>
          <cell r="AJ252">
            <v>37256</v>
          </cell>
          <cell r="AK252">
            <v>37437</v>
          </cell>
          <cell r="AL252">
            <v>37256</v>
          </cell>
          <cell r="AM252">
            <v>37256</v>
          </cell>
          <cell r="AN252">
            <v>37162</v>
          </cell>
          <cell r="AO252">
            <v>36891</v>
          </cell>
          <cell r="AP252">
            <v>37009</v>
          </cell>
          <cell r="AQ252">
            <v>37009</v>
          </cell>
          <cell r="AR252">
            <v>37434</v>
          </cell>
          <cell r="AS252">
            <v>0</v>
          </cell>
          <cell r="AT252">
            <v>0</v>
          </cell>
          <cell r="AU252">
            <v>0</v>
          </cell>
          <cell r="AV252">
            <v>37346</v>
          </cell>
          <cell r="AW252">
            <v>36891</v>
          </cell>
          <cell r="AX252">
            <v>36891</v>
          </cell>
          <cell r="AY252">
            <v>36891</v>
          </cell>
          <cell r="AZ252">
            <v>36891</v>
          </cell>
          <cell r="BA252">
            <v>36891</v>
          </cell>
          <cell r="BB252">
            <v>36891</v>
          </cell>
          <cell r="BC252">
            <v>36891</v>
          </cell>
          <cell r="BD252">
            <v>36891</v>
          </cell>
          <cell r="BE252">
            <v>36891</v>
          </cell>
        </row>
        <row r="253">
          <cell r="H253">
            <v>0</v>
          </cell>
          <cell r="I253">
            <v>0</v>
          </cell>
          <cell r="J253">
            <v>0</v>
          </cell>
          <cell r="K253">
            <v>0</v>
          </cell>
          <cell r="L253">
            <v>0</v>
          </cell>
          <cell r="M253">
            <v>0</v>
          </cell>
          <cell r="N253">
            <v>0</v>
          </cell>
          <cell r="O253">
            <v>0</v>
          </cell>
          <cell r="P253">
            <v>0</v>
          </cell>
          <cell r="Q253">
            <v>0</v>
          </cell>
          <cell r="R253">
            <v>0</v>
          </cell>
          <cell r="S253">
            <v>0</v>
          </cell>
          <cell r="T253">
            <v>0</v>
          </cell>
          <cell r="U253">
            <v>79.676000000000016</v>
          </cell>
          <cell r="V253">
            <v>859.20799999999997</v>
          </cell>
          <cell r="W253">
            <v>617.78400000000011</v>
          </cell>
          <cell r="X253">
            <v>637.08299999999986</v>
          </cell>
          <cell r="Y253">
            <v>903.23099999999999</v>
          </cell>
          <cell r="Z253">
            <v>20077.681</v>
          </cell>
          <cell r="AA253">
            <v>13334.064000000004</v>
          </cell>
          <cell r="AB253">
            <v>37652.683999999994</v>
          </cell>
          <cell r="AC253">
            <v>3857.1689999999999</v>
          </cell>
          <cell r="AD253">
            <v>0</v>
          </cell>
          <cell r="AE253">
            <v>1778.1620000000003</v>
          </cell>
          <cell r="AF253">
            <v>2611.4409999999998</v>
          </cell>
          <cell r="AG253">
            <v>808.78600000000006</v>
          </cell>
          <cell r="AH253">
            <v>127.60400000000004</v>
          </cell>
          <cell r="AI253">
            <v>-6.2752499999999145</v>
          </cell>
          <cell r="AJ253">
            <v>1314.2507500000002</v>
          </cell>
          <cell r="AK253">
            <v>3069.5999999999995</v>
          </cell>
          <cell r="AL253">
            <v>35489.199999999997</v>
          </cell>
          <cell r="AM253">
            <v>1179.4469999999999</v>
          </cell>
          <cell r="AN253">
            <v>328.50900000000001</v>
          </cell>
          <cell r="AO253">
            <v>0</v>
          </cell>
          <cell r="AP253">
            <v>886.41499999999996</v>
          </cell>
          <cell r="AQ253">
            <v>149.649</v>
          </cell>
          <cell r="AR253">
            <v>1389.5150000000001</v>
          </cell>
          <cell r="AS253">
            <v>808.78599999999994</v>
          </cell>
          <cell r="AT253">
            <v>215.02499999999998</v>
          </cell>
          <cell r="AU253">
            <v>42882.7</v>
          </cell>
          <cell r="AV253">
            <v>43906.510999999991</v>
          </cell>
          <cell r="AW253">
            <v>0</v>
          </cell>
          <cell r="AX253">
            <v>0</v>
          </cell>
          <cell r="AY253">
            <v>0</v>
          </cell>
          <cell r="AZ253">
            <v>0</v>
          </cell>
          <cell r="BA253">
            <v>0</v>
          </cell>
          <cell r="BB253">
            <v>0</v>
          </cell>
          <cell r="BC253">
            <v>0</v>
          </cell>
          <cell r="BD253">
            <v>0</v>
          </cell>
          <cell r="BE253">
            <v>0</v>
          </cell>
        </row>
        <row r="254">
          <cell r="H254">
            <v>0</v>
          </cell>
          <cell r="I254">
            <v>0</v>
          </cell>
          <cell r="J254">
            <v>0</v>
          </cell>
          <cell r="K254">
            <v>0</v>
          </cell>
          <cell r="L254">
            <v>0</v>
          </cell>
          <cell r="M254">
            <v>0</v>
          </cell>
          <cell r="N254">
            <v>0</v>
          </cell>
          <cell r="O254">
            <v>0</v>
          </cell>
          <cell r="P254">
            <v>0</v>
          </cell>
          <cell r="Q254">
            <v>0</v>
          </cell>
          <cell r="R254">
            <v>0</v>
          </cell>
          <cell r="S254">
            <v>0</v>
          </cell>
          <cell r="T254">
            <v>0</v>
          </cell>
          <cell r="U254">
            <v>25.537000000000006</v>
          </cell>
          <cell r="V254">
            <v>311.23200000000003</v>
          </cell>
          <cell r="W254">
            <v>276.92808390943935</v>
          </cell>
          <cell r="X254">
            <v>284.06199999999995</v>
          </cell>
          <cell r="Y254">
            <v>802.86199999999997</v>
          </cell>
          <cell r="Z254">
            <v>18808.510000000002</v>
          </cell>
          <cell r="AA254">
            <v>12761.905000000001</v>
          </cell>
          <cell r="AB254">
            <v>35708.300999999992</v>
          </cell>
          <cell r="AC254">
            <v>3444.7849999999999</v>
          </cell>
          <cell r="AD254">
            <v>0</v>
          </cell>
          <cell r="AE254">
            <v>1376.2660000000003</v>
          </cell>
          <cell r="AF254">
            <v>1893.0840000000003</v>
          </cell>
          <cell r="AG254">
            <v>500.03700000000003</v>
          </cell>
          <cell r="AH254">
            <v>102.44600000000003</v>
          </cell>
          <cell r="AI254">
            <v>-5.6970000000000027</v>
          </cell>
          <cell r="AJ254">
            <v>1011.6460000000002</v>
          </cell>
          <cell r="AK254">
            <v>2269.0000000000005</v>
          </cell>
          <cell r="AL254">
            <v>32785.300000000003</v>
          </cell>
          <cell r="AM254">
            <v>613.04200000000003</v>
          </cell>
          <cell r="AN254">
            <v>289.42000000000007</v>
          </cell>
          <cell r="AO254">
            <v>0</v>
          </cell>
          <cell r="AP254">
            <v>570.35599999999999</v>
          </cell>
          <cell r="AQ254">
            <v>110.994</v>
          </cell>
          <cell r="AR254">
            <v>908.57637769999997</v>
          </cell>
          <cell r="AS254">
            <v>500.03699999999992</v>
          </cell>
          <cell r="AT254">
            <v>149.91200000000003</v>
          </cell>
          <cell r="AU254">
            <v>38923.799999999996</v>
          </cell>
          <cell r="AV254">
            <v>39573.748999999989</v>
          </cell>
          <cell r="AW254">
            <v>0</v>
          </cell>
          <cell r="AX254">
            <v>0</v>
          </cell>
          <cell r="AY254">
            <v>0</v>
          </cell>
          <cell r="AZ254">
            <v>0</v>
          </cell>
          <cell r="BA254">
            <v>0</v>
          </cell>
          <cell r="BB254">
            <v>0</v>
          </cell>
          <cell r="BC254">
            <v>0</v>
          </cell>
          <cell r="BD254">
            <v>0</v>
          </cell>
          <cell r="BE254">
            <v>0</v>
          </cell>
        </row>
        <row r="255">
          <cell r="H255">
            <v>0</v>
          </cell>
          <cell r="I255">
            <v>0</v>
          </cell>
          <cell r="J255">
            <v>0</v>
          </cell>
          <cell r="K255">
            <v>0</v>
          </cell>
          <cell r="L255">
            <v>0</v>
          </cell>
          <cell r="M255">
            <v>0</v>
          </cell>
          <cell r="N255">
            <v>0</v>
          </cell>
          <cell r="O255">
            <v>0</v>
          </cell>
          <cell r="P255">
            <v>0</v>
          </cell>
          <cell r="Q255">
            <v>0</v>
          </cell>
          <cell r="R255">
            <v>0</v>
          </cell>
          <cell r="S255">
            <v>0</v>
          </cell>
          <cell r="T255">
            <v>0</v>
          </cell>
          <cell r="U255">
            <v>54.13900000000001</v>
          </cell>
          <cell r="V255">
            <v>547.97599999999989</v>
          </cell>
          <cell r="W255">
            <v>340.85591609056075</v>
          </cell>
          <cell r="X255">
            <v>353.0209999999999</v>
          </cell>
          <cell r="Y255">
            <v>100.36900000000003</v>
          </cell>
          <cell r="Z255">
            <v>1269.1709999999985</v>
          </cell>
          <cell r="AA255">
            <v>572.15900000000329</v>
          </cell>
          <cell r="AB255">
            <v>1944.3830000000016</v>
          </cell>
          <cell r="AC255">
            <v>412.38400000000001</v>
          </cell>
          <cell r="AD255">
            <v>0</v>
          </cell>
          <cell r="AE255">
            <v>401.89599999999996</v>
          </cell>
          <cell r="AF255">
            <v>718.35699999999952</v>
          </cell>
          <cell r="AG255">
            <v>308.74900000000002</v>
          </cell>
          <cell r="AH255">
            <v>25.158000000000015</v>
          </cell>
          <cell r="AI255">
            <v>-0.57824999999991178</v>
          </cell>
          <cell r="AJ255">
            <v>302.60474999999997</v>
          </cell>
          <cell r="AK255">
            <v>800.599999999999</v>
          </cell>
          <cell r="AL255">
            <v>2703.8999999999942</v>
          </cell>
          <cell r="AM255">
            <v>566.40499999999986</v>
          </cell>
          <cell r="AN255">
            <v>39.088999999999942</v>
          </cell>
          <cell r="AO255">
            <v>0</v>
          </cell>
          <cell r="AP255">
            <v>316.05899999999997</v>
          </cell>
          <cell r="AQ255">
            <v>38.655000000000001</v>
          </cell>
          <cell r="AR255">
            <v>480.93862230000013</v>
          </cell>
          <cell r="AS255">
            <v>308.74900000000002</v>
          </cell>
          <cell r="AT255">
            <v>65.112999999999943</v>
          </cell>
          <cell r="AU255">
            <v>3958.9000000000015</v>
          </cell>
          <cell r="AV255">
            <v>4332.7620000000024</v>
          </cell>
          <cell r="AW255">
            <v>0</v>
          </cell>
          <cell r="AX255">
            <v>0</v>
          </cell>
          <cell r="AY255">
            <v>0</v>
          </cell>
          <cell r="AZ255">
            <v>0</v>
          </cell>
          <cell r="BA255">
            <v>0</v>
          </cell>
          <cell r="BB255">
            <v>0</v>
          </cell>
          <cell r="BC255">
            <v>0</v>
          </cell>
          <cell r="BD255">
            <v>0</v>
          </cell>
          <cell r="BE255">
            <v>0</v>
          </cell>
        </row>
        <row r="256">
          <cell r="H256">
            <v>0</v>
          </cell>
          <cell r="I256">
            <v>0</v>
          </cell>
          <cell r="J256">
            <v>0</v>
          </cell>
          <cell r="K256">
            <v>0</v>
          </cell>
          <cell r="L256">
            <v>0</v>
          </cell>
          <cell r="M256">
            <v>0</v>
          </cell>
          <cell r="N256">
            <v>0</v>
          </cell>
          <cell r="O256">
            <v>0</v>
          </cell>
          <cell r="P256">
            <v>0</v>
          </cell>
          <cell r="Q256">
            <v>0</v>
          </cell>
          <cell r="R256">
            <v>0</v>
          </cell>
          <cell r="S256">
            <v>0</v>
          </cell>
          <cell r="T256">
            <v>0</v>
          </cell>
          <cell r="U256">
            <v>6.4099999999999993</v>
          </cell>
          <cell r="V256">
            <v>30.077000000000002</v>
          </cell>
          <cell r="W256">
            <v>21.85275</v>
          </cell>
          <cell r="X256">
            <v>32.555</v>
          </cell>
          <cell r="Y256">
            <v>3.6420000000000003</v>
          </cell>
          <cell r="Z256">
            <v>82.698000000000008</v>
          </cell>
          <cell r="AA256">
            <v>17.420000000000002</v>
          </cell>
          <cell r="AB256">
            <v>63.783999999999999</v>
          </cell>
          <cell r="AC256">
            <v>22.178000000000004</v>
          </cell>
          <cell r="AD256">
            <v>0</v>
          </cell>
          <cell r="AE256">
            <v>21.582000000000001</v>
          </cell>
          <cell r="AF256">
            <v>26.502000000000006</v>
          </cell>
          <cell r="AG256">
            <v>41.96</v>
          </cell>
          <cell r="AH256">
            <v>0.38300000000000023</v>
          </cell>
          <cell r="AI256">
            <v>-1.6754999999999995</v>
          </cell>
          <cell r="AJ256">
            <v>14.964500000000001</v>
          </cell>
          <cell r="AK256">
            <v>80.599999999999994</v>
          </cell>
          <cell r="AL256">
            <v>221.8</v>
          </cell>
          <cell r="AM256">
            <v>71.373000000000005</v>
          </cell>
          <cell r="AN256">
            <v>4.0869999999999997</v>
          </cell>
          <cell r="AO256">
            <v>0</v>
          </cell>
          <cell r="AP256">
            <v>7.4390000000000001</v>
          </cell>
          <cell r="AQ256">
            <v>0.59960250000000004</v>
          </cell>
          <cell r="AR256">
            <v>10.989469999999999</v>
          </cell>
          <cell r="AS256">
            <v>41.960000000000008</v>
          </cell>
          <cell r="AT256">
            <v>6.09</v>
          </cell>
          <cell r="AU256">
            <v>286.90000000000003</v>
          </cell>
          <cell r="AV256">
            <v>334.95000000000005</v>
          </cell>
          <cell r="AW256">
            <v>0</v>
          </cell>
          <cell r="AX256">
            <v>0</v>
          </cell>
          <cell r="AY256">
            <v>0</v>
          </cell>
          <cell r="AZ256">
            <v>0</v>
          </cell>
          <cell r="BA256">
            <v>0</v>
          </cell>
          <cell r="BB256">
            <v>0</v>
          </cell>
          <cell r="BC256">
            <v>0</v>
          </cell>
          <cell r="BD256">
            <v>0</v>
          </cell>
          <cell r="BE256">
            <v>0</v>
          </cell>
        </row>
        <row r="257">
          <cell r="H257">
            <v>0</v>
          </cell>
          <cell r="I257">
            <v>0</v>
          </cell>
          <cell r="J257">
            <v>0</v>
          </cell>
          <cell r="K257">
            <v>0</v>
          </cell>
          <cell r="L257">
            <v>0</v>
          </cell>
          <cell r="M257">
            <v>0</v>
          </cell>
          <cell r="N257">
            <v>0</v>
          </cell>
          <cell r="O257">
            <v>0</v>
          </cell>
          <cell r="P257">
            <v>0</v>
          </cell>
          <cell r="Q257">
            <v>0</v>
          </cell>
          <cell r="R257">
            <v>0</v>
          </cell>
          <cell r="S257">
            <v>0</v>
          </cell>
          <cell r="T257">
            <v>0</v>
          </cell>
          <cell r="U257">
            <v>37.513999999999996</v>
          </cell>
          <cell r="V257">
            <v>269.70600000000002</v>
          </cell>
          <cell r="W257">
            <v>185.05795940499982</v>
          </cell>
          <cell r="X257">
            <v>187.04499999999996</v>
          </cell>
          <cell r="Y257">
            <v>54.028999999999996</v>
          </cell>
          <cell r="Z257">
            <v>862.37400000000002</v>
          </cell>
          <cell r="AA257">
            <v>320.27100000000002</v>
          </cell>
          <cell r="AB257">
            <v>1202.3329999999999</v>
          </cell>
          <cell r="AC257">
            <v>299.83000000000004</v>
          </cell>
          <cell r="AD257">
            <v>0</v>
          </cell>
          <cell r="AE257">
            <v>349.79500000000002</v>
          </cell>
          <cell r="AF257">
            <v>557.52</v>
          </cell>
          <cell r="AG257">
            <v>192.541</v>
          </cell>
          <cell r="AH257">
            <v>9.2929999999999993</v>
          </cell>
          <cell r="AI257">
            <v>-10.338000000000008</v>
          </cell>
          <cell r="AJ257">
            <v>171.55600000000001</v>
          </cell>
          <cell r="AK257">
            <v>45.200000000000045</v>
          </cell>
          <cell r="AL257">
            <v>2224.1999999999998</v>
          </cell>
          <cell r="AM257">
            <v>347.03</v>
          </cell>
          <cell r="AN257">
            <v>37.086999999999996</v>
          </cell>
          <cell r="AO257">
            <v>0</v>
          </cell>
          <cell r="AP257">
            <v>225.142</v>
          </cell>
          <cell r="AQ257">
            <v>28.146000000000001</v>
          </cell>
          <cell r="AR257">
            <v>340.13523347</v>
          </cell>
          <cell r="AS257">
            <v>192.541</v>
          </cell>
          <cell r="AT257">
            <v>52.514999999999993</v>
          </cell>
          <cell r="AU257">
            <v>2120.1</v>
          </cell>
          <cell r="AV257">
            <v>2365.1559999999999</v>
          </cell>
          <cell r="AW257">
            <v>0</v>
          </cell>
          <cell r="AX257">
            <v>0</v>
          </cell>
          <cell r="AY257">
            <v>0</v>
          </cell>
          <cell r="AZ257">
            <v>0</v>
          </cell>
          <cell r="BA257">
            <v>0</v>
          </cell>
          <cell r="BB257">
            <v>0</v>
          </cell>
          <cell r="BC257">
            <v>0</v>
          </cell>
          <cell r="BD257">
            <v>0</v>
          </cell>
          <cell r="BE257">
            <v>0</v>
          </cell>
        </row>
        <row r="258">
          <cell r="H258">
            <v>0</v>
          </cell>
          <cell r="I258">
            <v>0</v>
          </cell>
          <cell r="J258">
            <v>0</v>
          </cell>
          <cell r="K258">
            <v>0</v>
          </cell>
          <cell r="L258">
            <v>0</v>
          </cell>
          <cell r="M258">
            <v>0</v>
          </cell>
          <cell r="N258">
            <v>0</v>
          </cell>
          <cell r="O258">
            <v>0</v>
          </cell>
          <cell r="P258">
            <v>0</v>
          </cell>
          <cell r="Q258">
            <v>0</v>
          </cell>
          <cell r="R258">
            <v>0</v>
          </cell>
          <cell r="S258">
            <v>0</v>
          </cell>
          <cell r="T258">
            <v>0</v>
          </cell>
          <cell r="U258">
            <v>14.298999999999999</v>
          </cell>
          <cell r="V258">
            <v>46.601999999999997</v>
          </cell>
          <cell r="W258">
            <v>39.601536483077233</v>
          </cell>
          <cell r="X258">
            <v>42.506</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147.5</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H260">
            <v>0</v>
          </cell>
          <cell r="I260">
            <v>0</v>
          </cell>
          <cell r="J260">
            <v>0</v>
          </cell>
          <cell r="K260">
            <v>0</v>
          </cell>
          <cell r="L260">
            <v>0</v>
          </cell>
          <cell r="M260">
            <v>0</v>
          </cell>
          <cell r="N260">
            <v>0</v>
          </cell>
          <cell r="O260">
            <v>0</v>
          </cell>
          <cell r="P260">
            <v>0</v>
          </cell>
          <cell r="Q260">
            <v>0</v>
          </cell>
          <cell r="R260">
            <v>0</v>
          </cell>
          <cell r="S260">
            <v>0</v>
          </cell>
          <cell r="T260">
            <v>0</v>
          </cell>
          <cell r="U260">
            <v>0.85199999999999965</v>
          </cell>
          <cell r="V260">
            <v>231.66800000000001</v>
          </cell>
          <cell r="W260">
            <v>115.50596117427342</v>
          </cell>
          <cell r="X260">
            <v>123.47</v>
          </cell>
          <cell r="Y260">
            <v>47.505000000000003</v>
          </cell>
          <cell r="Z260">
            <v>330.14100000000002</v>
          </cell>
          <cell r="AA260">
            <v>235.22500000000002</v>
          </cell>
          <cell r="AB260">
            <v>680.96699999999998</v>
          </cell>
          <cell r="AC260">
            <v>91.710999999999999</v>
          </cell>
          <cell r="AD260">
            <v>0</v>
          </cell>
          <cell r="AE260">
            <v>16.884</v>
          </cell>
          <cell r="AF260">
            <v>160.83699999999999</v>
          </cell>
          <cell r="AG260">
            <v>74.248000000000005</v>
          </cell>
          <cell r="AH260">
            <v>16.385000000000002</v>
          </cell>
          <cell r="AI260">
            <v>2.3609999999999971</v>
          </cell>
          <cell r="AJ260">
            <v>74.930999999999997</v>
          </cell>
          <cell r="AK260">
            <v>227.2</v>
          </cell>
          <cell r="AL260">
            <v>719</v>
          </cell>
          <cell r="AM260">
            <v>219.375</v>
          </cell>
          <cell r="AN260">
            <v>-3.4660000000000002</v>
          </cell>
          <cell r="AO260">
            <v>0</v>
          </cell>
          <cell r="AP260">
            <v>90.917000000000002</v>
          </cell>
          <cell r="AQ260">
            <v>10.509</v>
          </cell>
          <cell r="AR260">
            <v>136.28527358999997</v>
          </cell>
          <cell r="AS260">
            <v>74.248000000000005</v>
          </cell>
          <cell r="AT260">
            <v>12.198999999999998</v>
          </cell>
          <cell r="AU260">
            <v>1839.5000000000002</v>
          </cell>
          <cell r="AV260">
            <v>1925.9470000000001</v>
          </cell>
          <cell r="AW260">
            <v>0</v>
          </cell>
          <cell r="AX260">
            <v>0</v>
          </cell>
          <cell r="AY260">
            <v>0</v>
          </cell>
          <cell r="AZ260">
            <v>0</v>
          </cell>
          <cell r="BA260">
            <v>0</v>
          </cell>
          <cell r="BB260">
            <v>0</v>
          </cell>
          <cell r="BC260">
            <v>0</v>
          </cell>
          <cell r="BD260">
            <v>0</v>
          </cell>
          <cell r="BE260">
            <v>0</v>
          </cell>
        </row>
        <row r="261">
          <cell r="H261">
            <v>0</v>
          </cell>
          <cell r="I261">
            <v>0</v>
          </cell>
          <cell r="J261">
            <v>0</v>
          </cell>
          <cell r="K261">
            <v>0</v>
          </cell>
          <cell r="L261">
            <v>0</v>
          </cell>
          <cell r="M261">
            <v>0</v>
          </cell>
          <cell r="N261">
            <v>0</v>
          </cell>
          <cell r="O261">
            <v>0</v>
          </cell>
          <cell r="P261">
            <v>0</v>
          </cell>
          <cell r="Q261">
            <v>0</v>
          </cell>
          <cell r="R261">
            <v>0</v>
          </cell>
          <cell r="S261">
            <v>0</v>
          </cell>
          <cell r="T261">
            <v>0</v>
          </cell>
          <cell r="U261">
            <v>-1.194</v>
          </cell>
          <cell r="V261">
            <v>-4.9649999999999999</v>
          </cell>
          <cell r="W261">
            <v>-8.4444166666666689</v>
          </cell>
          <cell r="X261">
            <v>22.434000000000001</v>
          </cell>
          <cell r="Y261">
            <v>-4.9660000000000002</v>
          </cell>
          <cell r="Z261">
            <v>180.11366666666669</v>
          </cell>
          <cell r="AA261">
            <v>31.352333333333338</v>
          </cell>
          <cell r="AB261">
            <v>184.8656666666667</v>
          </cell>
          <cell r="AC261">
            <v>16.027999999999999</v>
          </cell>
          <cell r="AD261">
            <v>0</v>
          </cell>
          <cell r="AE261">
            <v>13.810000000000002</v>
          </cell>
          <cell r="AF261">
            <v>5.5079999999999991</v>
          </cell>
          <cell r="AG261">
            <v>11.109</v>
          </cell>
          <cell r="AH261">
            <v>1.2879999999999998</v>
          </cell>
          <cell r="AI261">
            <v>-4.9989999999999997</v>
          </cell>
          <cell r="AJ261">
            <v>9.9390000000000001</v>
          </cell>
          <cell r="AK261">
            <v>95.699999999999989</v>
          </cell>
          <cell r="AL261">
            <v>108.4</v>
          </cell>
          <cell r="AM261">
            <v>16.542000000000002</v>
          </cell>
          <cell r="AN261">
            <v>-0.59099999999999986</v>
          </cell>
          <cell r="AO261">
            <v>0</v>
          </cell>
          <cell r="AP261">
            <v>7.0810000000000004</v>
          </cell>
          <cell r="AQ261">
            <v>0.13100000000000001</v>
          </cell>
          <cell r="AR261">
            <v>4.676000000000001</v>
          </cell>
          <cell r="AS261">
            <v>11.108999999999998</v>
          </cell>
          <cell r="AT261">
            <v>-0.41199999999999992</v>
          </cell>
          <cell r="AU261">
            <v>144.99999999999997</v>
          </cell>
          <cell r="AV261">
            <v>155.69699999999997</v>
          </cell>
          <cell r="AW261">
            <v>0</v>
          </cell>
          <cell r="AX261">
            <v>0</v>
          </cell>
          <cell r="AY261">
            <v>0</v>
          </cell>
          <cell r="AZ261">
            <v>0</v>
          </cell>
          <cell r="BA261">
            <v>0</v>
          </cell>
          <cell r="BB261">
            <v>0</v>
          </cell>
          <cell r="BC261">
            <v>0</v>
          </cell>
          <cell r="BD261">
            <v>0</v>
          </cell>
          <cell r="BE261">
            <v>0</v>
          </cell>
        </row>
        <row r="262">
          <cell r="H262">
            <v>0</v>
          </cell>
          <cell r="I262">
            <v>0</v>
          </cell>
          <cell r="J262">
            <v>0</v>
          </cell>
          <cell r="K262">
            <v>0</v>
          </cell>
          <cell r="L262">
            <v>0</v>
          </cell>
          <cell r="M262">
            <v>0</v>
          </cell>
          <cell r="N262">
            <v>0</v>
          </cell>
          <cell r="O262">
            <v>0</v>
          </cell>
          <cell r="P262">
            <v>0</v>
          </cell>
          <cell r="Q262">
            <v>0</v>
          </cell>
          <cell r="R262">
            <v>0</v>
          </cell>
          <cell r="S262">
            <v>0</v>
          </cell>
          <cell r="T262">
            <v>0</v>
          </cell>
          <cell r="U262">
            <v>2.0459999999999994</v>
          </cell>
          <cell r="V262">
            <v>236.63300000000001</v>
          </cell>
          <cell r="W262">
            <v>123.95037784094009</v>
          </cell>
          <cell r="X262">
            <v>101.036</v>
          </cell>
          <cell r="Y262">
            <v>52.471000000000004</v>
          </cell>
          <cell r="Z262">
            <v>150.02733333333333</v>
          </cell>
          <cell r="AA262">
            <v>203.87266666666667</v>
          </cell>
          <cell r="AB262">
            <v>496.10133333333329</v>
          </cell>
          <cell r="AC262">
            <v>75.682999999999993</v>
          </cell>
          <cell r="AD262">
            <v>0</v>
          </cell>
          <cell r="AE262">
            <v>3.0739999999999981</v>
          </cell>
          <cell r="AF262">
            <v>155.32899999999998</v>
          </cell>
          <cell r="AG262">
            <v>63.139000000000003</v>
          </cell>
          <cell r="AH262">
            <v>15.097000000000001</v>
          </cell>
          <cell r="AI262">
            <v>7.3599999999999968</v>
          </cell>
          <cell r="AJ262">
            <v>64.99199999999999</v>
          </cell>
          <cell r="AK262">
            <v>131.5</v>
          </cell>
          <cell r="AL262">
            <v>610.6</v>
          </cell>
          <cell r="AM262">
            <v>202.833</v>
          </cell>
          <cell r="AN262">
            <v>-2.8750000000000004</v>
          </cell>
          <cell r="AO262">
            <v>0</v>
          </cell>
          <cell r="AP262">
            <v>83.835999999999999</v>
          </cell>
          <cell r="AQ262">
            <v>10.378</v>
          </cell>
          <cell r="AR262">
            <v>131.60927358999999</v>
          </cell>
          <cell r="AS262">
            <v>63.13900000000001</v>
          </cell>
          <cell r="AT262">
            <v>12.610999999999997</v>
          </cell>
          <cell r="AU262">
            <v>1694.5000000000002</v>
          </cell>
          <cell r="AV262">
            <v>1770.2500000000002</v>
          </cell>
          <cell r="AW262">
            <v>0</v>
          </cell>
          <cell r="AX262">
            <v>0</v>
          </cell>
          <cell r="AY262">
            <v>0</v>
          </cell>
          <cell r="AZ262">
            <v>0</v>
          </cell>
          <cell r="BA262">
            <v>0</v>
          </cell>
          <cell r="BB262">
            <v>0</v>
          </cell>
          <cell r="BC262">
            <v>0</v>
          </cell>
          <cell r="BD262">
            <v>0</v>
          </cell>
          <cell r="BE262">
            <v>0</v>
          </cell>
        </row>
        <row r="263">
          <cell r="H263">
            <v>0</v>
          </cell>
          <cell r="I263">
            <v>0</v>
          </cell>
          <cell r="J263">
            <v>0</v>
          </cell>
          <cell r="K263">
            <v>0</v>
          </cell>
          <cell r="L263">
            <v>0</v>
          </cell>
          <cell r="M263">
            <v>0</v>
          </cell>
          <cell r="N263">
            <v>0</v>
          </cell>
          <cell r="O263">
            <v>0</v>
          </cell>
          <cell r="P263">
            <v>0</v>
          </cell>
          <cell r="Q263">
            <v>0</v>
          </cell>
          <cell r="R263">
            <v>0</v>
          </cell>
          <cell r="S263">
            <v>0</v>
          </cell>
          <cell r="T263">
            <v>0</v>
          </cell>
          <cell r="U263">
            <v>2.3960000000000043</v>
          </cell>
          <cell r="V263">
            <v>59.179000690656949</v>
          </cell>
          <cell r="W263">
            <v>45.644877840940083</v>
          </cell>
          <cell r="X263">
            <v>7.4586000000000041</v>
          </cell>
          <cell r="Y263">
            <v>19.724000000000004</v>
          </cell>
          <cell r="Z263">
            <v>69.727333333333334</v>
          </cell>
          <cell r="AA263">
            <v>105.53246666666668</v>
          </cell>
          <cell r="AB263">
            <v>193.81511033333328</v>
          </cell>
          <cell r="AC263">
            <v>39.791999999999987</v>
          </cell>
          <cell r="AD263">
            <v>0</v>
          </cell>
          <cell r="AE263">
            <v>-7.7188000000000052</v>
          </cell>
          <cell r="AF263">
            <v>55.385999999999967</v>
          </cell>
          <cell r="AG263">
            <v>25.486000000000004</v>
          </cell>
          <cell r="AH263">
            <v>6.1159999999999997</v>
          </cell>
          <cell r="AI263">
            <v>2.1077499999999967</v>
          </cell>
          <cell r="AJ263">
            <v>22.034549999999996</v>
          </cell>
          <cell r="AK263">
            <v>44.173599999999993</v>
          </cell>
          <cell r="AL263">
            <v>218.40000000000009</v>
          </cell>
          <cell r="AM263">
            <v>61.332999999999998</v>
          </cell>
          <cell r="AN263">
            <v>0.19599999999999973</v>
          </cell>
          <cell r="AO263">
            <v>0</v>
          </cell>
          <cell r="AP263">
            <v>16.977000000000004</v>
          </cell>
          <cell r="AQ263">
            <v>2.6972500000000004</v>
          </cell>
          <cell r="AR263">
            <v>51.982273589999991</v>
          </cell>
          <cell r="AS263">
            <v>25.486000000000011</v>
          </cell>
          <cell r="AT263">
            <v>5.3265999999999964</v>
          </cell>
          <cell r="AU263">
            <v>398</v>
          </cell>
          <cell r="AV263">
            <v>428.81260000000043</v>
          </cell>
          <cell r="AW263">
            <v>0</v>
          </cell>
          <cell r="AX263">
            <v>0</v>
          </cell>
          <cell r="AY263">
            <v>0</v>
          </cell>
          <cell r="AZ263">
            <v>0</v>
          </cell>
          <cell r="BA263">
            <v>0</v>
          </cell>
          <cell r="BB263">
            <v>0</v>
          </cell>
          <cell r="BC263">
            <v>0</v>
          </cell>
          <cell r="BD263">
            <v>0</v>
          </cell>
          <cell r="BE263">
            <v>0</v>
          </cell>
        </row>
        <row r="264">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0.91999999999999993</v>
          </cell>
          <cell r="X264">
            <v>0</v>
          </cell>
          <cell r="Y264">
            <v>0</v>
          </cell>
          <cell r="Z264">
            <v>0</v>
          </cell>
          <cell r="AA264">
            <v>0</v>
          </cell>
          <cell r="AB264">
            <v>0</v>
          </cell>
          <cell r="AC264">
            <v>0</v>
          </cell>
          <cell r="AD264">
            <v>0</v>
          </cell>
          <cell r="AE264">
            <v>0</v>
          </cell>
          <cell r="AF264">
            <v>1.4999999999999996</v>
          </cell>
          <cell r="AG264">
            <v>0</v>
          </cell>
          <cell r="AH264">
            <v>0.29400000000000004</v>
          </cell>
          <cell r="AI264">
            <v>0</v>
          </cell>
          <cell r="AJ264">
            <v>0.70919999999999994</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H265">
            <v>0</v>
          </cell>
          <cell r="I265">
            <v>0</v>
          </cell>
          <cell r="J265">
            <v>0</v>
          </cell>
          <cell r="K265">
            <v>0</v>
          </cell>
          <cell r="L265">
            <v>0</v>
          </cell>
          <cell r="M265">
            <v>0</v>
          </cell>
          <cell r="N265">
            <v>0</v>
          </cell>
          <cell r="O265">
            <v>0</v>
          </cell>
          <cell r="P265">
            <v>0</v>
          </cell>
          <cell r="Q265">
            <v>0</v>
          </cell>
          <cell r="R265">
            <v>0</v>
          </cell>
          <cell r="S265">
            <v>0</v>
          </cell>
          <cell r="T265">
            <v>0</v>
          </cell>
          <cell r="U265">
            <v>-0.35000000000000497</v>
          </cell>
          <cell r="V265">
            <v>177.45399930934306</v>
          </cell>
          <cell r="W265">
            <v>77.385500000000008</v>
          </cell>
          <cell r="X265">
            <v>93.577399999999997</v>
          </cell>
          <cell r="Y265">
            <v>32.747</v>
          </cell>
          <cell r="Z265">
            <v>80.3</v>
          </cell>
          <cell r="AA265">
            <v>98.340199999999996</v>
          </cell>
          <cell r="AB265">
            <v>302.28622300000001</v>
          </cell>
          <cell r="AC265">
            <v>35.891000000000005</v>
          </cell>
          <cell r="AD265">
            <v>0</v>
          </cell>
          <cell r="AE265">
            <v>10.792800000000003</v>
          </cell>
          <cell r="AF265">
            <v>98.443000000000012</v>
          </cell>
          <cell r="AG265">
            <v>37.652999999999999</v>
          </cell>
          <cell r="AH265">
            <v>8.6870000000000012</v>
          </cell>
          <cell r="AI265">
            <v>5.2522500000000001</v>
          </cell>
          <cell r="AJ265">
            <v>42.248249999999999</v>
          </cell>
          <cell r="AK265">
            <v>87.326400000000007</v>
          </cell>
          <cell r="AL265">
            <v>392.19999999999993</v>
          </cell>
          <cell r="AM265">
            <v>141.5</v>
          </cell>
          <cell r="AN265">
            <v>-3.0710000000000002</v>
          </cell>
          <cell r="AO265">
            <v>0</v>
          </cell>
          <cell r="AP265">
            <v>66.858999999999995</v>
          </cell>
          <cell r="AQ265">
            <v>7.6807499999999997</v>
          </cell>
          <cell r="AR265">
            <v>79.626999999999995</v>
          </cell>
          <cell r="AS265">
            <v>37.652999999999999</v>
          </cell>
          <cell r="AT265">
            <v>7.2844000000000007</v>
          </cell>
          <cell r="AU265">
            <v>1296.5000000000002</v>
          </cell>
          <cell r="AV265">
            <v>1341.4373999999998</v>
          </cell>
          <cell r="AW265">
            <v>0</v>
          </cell>
          <cell r="AX265">
            <v>0</v>
          </cell>
          <cell r="AY265">
            <v>0</v>
          </cell>
          <cell r="AZ265">
            <v>0</v>
          </cell>
          <cell r="BA265">
            <v>0</v>
          </cell>
          <cell r="BB265">
            <v>0</v>
          </cell>
          <cell r="BC265">
            <v>0</v>
          </cell>
          <cell r="BD265">
            <v>0</v>
          </cell>
          <cell r="BE265">
            <v>0</v>
          </cell>
        </row>
        <row r="267">
          <cell r="H267">
            <v>0</v>
          </cell>
          <cell r="I267">
            <v>0</v>
          </cell>
          <cell r="J267">
            <v>0</v>
          </cell>
          <cell r="K267">
            <v>0</v>
          </cell>
          <cell r="L267">
            <v>0</v>
          </cell>
          <cell r="M267">
            <v>0</v>
          </cell>
          <cell r="N267">
            <v>0</v>
          </cell>
          <cell r="O267">
            <v>0</v>
          </cell>
          <cell r="P267">
            <v>0</v>
          </cell>
          <cell r="Q267">
            <v>0</v>
          </cell>
          <cell r="R267">
            <v>0</v>
          </cell>
          <cell r="S267">
            <v>0</v>
          </cell>
          <cell r="T267">
            <v>0</v>
          </cell>
          <cell r="U267">
            <v>-1.0738369384776236E-2</v>
          </cell>
          <cell r="V267">
            <v>1.2918271786108628</v>
          </cell>
          <cell r="W267">
            <v>1.4382852576016651</v>
          </cell>
          <cell r="X267">
            <v>1.9698248222138839</v>
          </cell>
          <cell r="Y267">
            <v>0.73489259614062385</v>
          </cell>
          <cell r="Z267">
            <v>0.78890634591155917</v>
          </cell>
          <cell r="AA267">
            <v>0.96614206523302504</v>
          </cell>
          <cell r="AB267">
            <v>2.7590532988261209</v>
          </cell>
          <cell r="AC267">
            <v>0.88306847763702201</v>
          </cell>
          <cell r="AD267">
            <v>0</v>
          </cell>
          <cell r="AE267">
            <v>0.15014268415334342</v>
          </cell>
          <cell r="AF267">
            <v>2.2519427189284369</v>
          </cell>
          <cell r="AG267">
            <v>1.3986369509577365</v>
          </cell>
          <cell r="AH267">
            <v>0</v>
          </cell>
          <cell r="AI267">
            <v>0</v>
          </cell>
          <cell r="AJ267">
            <v>1.3152104924182035</v>
          </cell>
          <cell r="AK267">
            <v>1.5264215060317308</v>
          </cell>
          <cell r="AL267">
            <v>1.3166014235410044</v>
          </cell>
          <cell r="AM267">
            <v>2.0301291248206601</v>
          </cell>
          <cell r="AN267">
            <v>-0.25523021464853357</v>
          </cell>
          <cell r="AO267">
            <v>0</v>
          </cell>
          <cell r="AP267">
            <v>0.99007523122629781</v>
          </cell>
          <cell r="AQ267">
            <v>0</v>
          </cell>
          <cell r="AR267">
            <v>1.1690426203514748</v>
          </cell>
          <cell r="AS267">
            <v>0</v>
          </cell>
          <cell r="AT267">
            <v>0</v>
          </cell>
          <cell r="AU267">
            <v>2.8243924611910254</v>
          </cell>
          <cell r="AV267">
            <v>2.8252395491836886</v>
          </cell>
          <cell r="AW267">
            <v>0</v>
          </cell>
          <cell r="AX267">
            <v>0</v>
          </cell>
          <cell r="AY267">
            <v>0</v>
          </cell>
          <cell r="AZ267">
            <v>0</v>
          </cell>
          <cell r="BA267">
            <v>0</v>
          </cell>
          <cell r="BB267">
            <v>0</v>
          </cell>
          <cell r="BC267">
            <v>0</v>
          </cell>
          <cell r="BD267">
            <v>0</v>
          </cell>
          <cell r="BE267">
            <v>0</v>
          </cell>
        </row>
        <row r="269">
          <cell r="H269">
            <v>0</v>
          </cell>
          <cell r="I269">
            <v>0</v>
          </cell>
          <cell r="J269">
            <v>0</v>
          </cell>
          <cell r="K269">
            <v>0</v>
          </cell>
          <cell r="L269">
            <v>0</v>
          </cell>
          <cell r="M269">
            <v>0</v>
          </cell>
          <cell r="N269">
            <v>0</v>
          </cell>
          <cell r="O269">
            <v>0</v>
          </cell>
          <cell r="P269">
            <v>0</v>
          </cell>
          <cell r="Q269">
            <v>0</v>
          </cell>
          <cell r="R269">
            <v>0</v>
          </cell>
          <cell r="S269">
            <v>0</v>
          </cell>
          <cell r="T269">
            <v>0</v>
          </cell>
          <cell r="U269">
            <v>6.4099999999999993</v>
          </cell>
          <cell r="V269">
            <v>30.077000000000002</v>
          </cell>
          <cell r="W269">
            <v>21.85275</v>
          </cell>
          <cell r="X269">
            <v>32.555</v>
          </cell>
          <cell r="Y269">
            <v>3.6420000000000003</v>
          </cell>
          <cell r="Z269">
            <v>82.698000000000008</v>
          </cell>
          <cell r="AA269">
            <v>17.420000000000002</v>
          </cell>
          <cell r="AB269">
            <v>63.783999999999999</v>
          </cell>
          <cell r="AC269">
            <v>22.178000000000004</v>
          </cell>
          <cell r="AD269">
            <v>0</v>
          </cell>
          <cell r="AE269">
            <v>21.582000000000001</v>
          </cell>
          <cell r="AF269">
            <v>26.502000000000006</v>
          </cell>
          <cell r="AG269">
            <v>41.96</v>
          </cell>
          <cell r="AH269">
            <v>0.38300000000000023</v>
          </cell>
          <cell r="AI269">
            <v>-1.6754999999999995</v>
          </cell>
          <cell r="AJ269">
            <v>14.964500000000001</v>
          </cell>
          <cell r="AK269">
            <v>80.599999999999994</v>
          </cell>
          <cell r="AL269">
            <v>221.8</v>
          </cell>
          <cell r="AM269">
            <v>71.373000000000005</v>
          </cell>
          <cell r="AN269">
            <v>4.0869999999999997</v>
          </cell>
          <cell r="AO269">
            <v>0</v>
          </cell>
          <cell r="AP269">
            <v>7.4390000000000001</v>
          </cell>
          <cell r="AQ269">
            <v>0.59960250000000004</v>
          </cell>
          <cell r="AR269">
            <v>10.989469999999999</v>
          </cell>
          <cell r="AS269">
            <v>41.960000000000008</v>
          </cell>
          <cell r="AT269">
            <v>6.09</v>
          </cell>
          <cell r="AU269">
            <v>286.90000000000003</v>
          </cell>
          <cell r="AV269">
            <v>334.95000000000005</v>
          </cell>
          <cell r="AW269">
            <v>0</v>
          </cell>
          <cell r="AX269">
            <v>0</v>
          </cell>
          <cell r="AY269">
            <v>0</v>
          </cell>
          <cell r="AZ269">
            <v>0</v>
          </cell>
          <cell r="BA269">
            <v>0</v>
          </cell>
          <cell r="BB269">
            <v>0</v>
          </cell>
          <cell r="BC269">
            <v>0</v>
          </cell>
          <cell r="BD269">
            <v>0</v>
          </cell>
          <cell r="BE269">
            <v>0</v>
          </cell>
        </row>
        <row r="270">
          <cell r="H270">
            <v>0</v>
          </cell>
          <cell r="I270">
            <v>0</v>
          </cell>
          <cell r="J270">
            <v>0</v>
          </cell>
          <cell r="K270">
            <v>0</v>
          </cell>
          <cell r="L270">
            <v>0</v>
          </cell>
          <cell r="M270">
            <v>0</v>
          </cell>
          <cell r="N270">
            <v>0</v>
          </cell>
          <cell r="O270">
            <v>0</v>
          </cell>
          <cell r="P270">
            <v>0</v>
          </cell>
          <cell r="Q270">
            <v>0</v>
          </cell>
          <cell r="R270">
            <v>0</v>
          </cell>
          <cell r="S270">
            <v>0</v>
          </cell>
          <cell r="T270">
            <v>0</v>
          </cell>
          <cell r="U270">
            <v>7.2619999999999987</v>
          </cell>
          <cell r="V270">
            <v>261.745</v>
          </cell>
          <cell r="W270">
            <v>137.35871117427342</v>
          </cell>
          <cell r="X270">
            <v>156.02500000000001</v>
          </cell>
          <cell r="Y270">
            <v>51.147000000000006</v>
          </cell>
          <cell r="Z270">
            <v>412.83900000000006</v>
          </cell>
          <cell r="AA270">
            <v>252.64500000000004</v>
          </cell>
          <cell r="AB270">
            <v>744.75099999999998</v>
          </cell>
          <cell r="AC270">
            <v>113.88900000000001</v>
          </cell>
          <cell r="AD270">
            <v>0</v>
          </cell>
          <cell r="AE270">
            <v>38.466000000000001</v>
          </cell>
          <cell r="AF270">
            <v>187.339</v>
          </cell>
          <cell r="AG270">
            <v>116.208</v>
          </cell>
          <cell r="AH270">
            <v>16.768000000000001</v>
          </cell>
          <cell r="AI270">
            <v>0.68549999999999756</v>
          </cell>
          <cell r="AJ270">
            <v>89.895499999999998</v>
          </cell>
          <cell r="AK270">
            <v>307.79999999999995</v>
          </cell>
          <cell r="AL270">
            <v>940.8</v>
          </cell>
          <cell r="AM270">
            <v>290.74799999999999</v>
          </cell>
          <cell r="AN270">
            <v>0.62099999999999955</v>
          </cell>
          <cell r="AO270">
            <v>0</v>
          </cell>
          <cell r="AP270">
            <v>98.355999999999995</v>
          </cell>
          <cell r="AQ270">
            <v>11.1086025</v>
          </cell>
          <cell r="AR270">
            <v>147.27474358999999</v>
          </cell>
          <cell r="AS270">
            <v>116.20800000000001</v>
          </cell>
          <cell r="AT270">
            <v>18.288999999999998</v>
          </cell>
          <cell r="AU270">
            <v>2126.4</v>
          </cell>
          <cell r="AV270">
            <v>2260.8969999999999</v>
          </cell>
          <cell r="AW270">
            <v>0</v>
          </cell>
          <cell r="AX270">
            <v>0</v>
          </cell>
          <cell r="AY270">
            <v>0</v>
          </cell>
          <cell r="AZ270">
            <v>0</v>
          </cell>
          <cell r="BA270">
            <v>0</v>
          </cell>
          <cell r="BB270">
            <v>0</v>
          </cell>
          <cell r="BC270">
            <v>0</v>
          </cell>
          <cell r="BD270">
            <v>0</v>
          </cell>
          <cell r="BE270">
            <v>0</v>
          </cell>
        </row>
        <row r="271">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H272">
            <v>0</v>
          </cell>
          <cell r="I272">
            <v>0</v>
          </cell>
          <cell r="J272">
            <v>0</v>
          </cell>
          <cell r="K272">
            <v>0</v>
          </cell>
          <cell r="L272">
            <v>0</v>
          </cell>
          <cell r="M272">
            <v>0</v>
          </cell>
          <cell r="N272">
            <v>0</v>
          </cell>
          <cell r="O272">
            <v>0</v>
          </cell>
          <cell r="P272">
            <v>0</v>
          </cell>
          <cell r="Q272">
            <v>0</v>
          </cell>
          <cell r="R272">
            <v>0</v>
          </cell>
          <cell r="S272">
            <v>0</v>
          </cell>
          <cell r="T272">
            <v>0</v>
          </cell>
          <cell r="U272">
            <v>22.530999999999999</v>
          </cell>
          <cell r="V272">
            <v>37.673000000000002</v>
          </cell>
          <cell r="W272">
            <v>33.877749999999999</v>
          </cell>
          <cell r="X272">
            <v>72.569000000000017</v>
          </cell>
          <cell r="Y272">
            <v>9.1739999999999995</v>
          </cell>
          <cell r="Z272">
            <v>69.308999999999997</v>
          </cell>
          <cell r="AA272">
            <v>16.619</v>
          </cell>
          <cell r="AB272">
            <v>50.020999999999994</v>
          </cell>
          <cell r="AC272">
            <v>6.4660000000000011</v>
          </cell>
          <cell r="AD272">
            <v>0</v>
          </cell>
          <cell r="AE272">
            <v>22.908999999999999</v>
          </cell>
          <cell r="AF272">
            <v>57.56</v>
          </cell>
          <cell r="AG272">
            <v>63.667999999999999</v>
          </cell>
          <cell r="AH272">
            <v>5.6820000000000004</v>
          </cell>
          <cell r="AI272">
            <v>3.9488333333333325</v>
          </cell>
          <cell r="AJ272">
            <v>9.6308333333333334</v>
          </cell>
          <cell r="AK272">
            <v>42</v>
          </cell>
          <cell r="AL272">
            <v>137.69999999999999</v>
          </cell>
          <cell r="AM272">
            <v>109.76300000000001</v>
          </cell>
          <cell r="AN272">
            <v>2.7440000000000002</v>
          </cell>
          <cell r="AO272">
            <v>0</v>
          </cell>
          <cell r="AP272">
            <v>12.975</v>
          </cell>
          <cell r="AQ272">
            <v>0.36630825</v>
          </cell>
          <cell r="AR272">
            <v>15.861410999999999</v>
          </cell>
          <cell r="AS272">
            <v>63.667999999999992</v>
          </cell>
          <cell r="AT272">
            <v>4.18</v>
          </cell>
          <cell r="AU272">
            <v>292.49999999999994</v>
          </cell>
          <cell r="AV272">
            <v>360.34800000000001</v>
          </cell>
          <cell r="AW272">
            <v>0</v>
          </cell>
          <cell r="AX272">
            <v>0</v>
          </cell>
          <cell r="AY272">
            <v>0</v>
          </cell>
          <cell r="AZ272">
            <v>0</v>
          </cell>
          <cell r="BA272">
            <v>0</v>
          </cell>
          <cell r="BB272">
            <v>0</v>
          </cell>
          <cell r="BC272">
            <v>0</v>
          </cell>
          <cell r="BD272">
            <v>0</v>
          </cell>
          <cell r="BE272">
            <v>0</v>
          </cell>
        </row>
        <row r="274">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6.2229999999999999</v>
          </cell>
          <cell r="W274">
            <v>19.74966666666667</v>
          </cell>
          <cell r="X274">
            <v>3.105</v>
          </cell>
          <cell r="Y274">
            <v>4.9660000000000002</v>
          </cell>
          <cell r="Z274">
            <v>0</v>
          </cell>
          <cell r="AA274">
            <v>0</v>
          </cell>
          <cell r="AB274">
            <v>0</v>
          </cell>
          <cell r="AC274">
            <v>0</v>
          </cell>
          <cell r="AD274">
            <v>0</v>
          </cell>
          <cell r="AE274">
            <v>1.224</v>
          </cell>
          <cell r="AF274">
            <v>11.276</v>
          </cell>
          <cell r="AG274">
            <v>2.2650000000000001</v>
          </cell>
          <cell r="AH274">
            <v>-1.2879999999999998</v>
          </cell>
          <cell r="AI274">
            <v>0</v>
          </cell>
          <cell r="AJ274">
            <v>-1.2879999999999998</v>
          </cell>
          <cell r="AK274">
            <v>0</v>
          </cell>
          <cell r="AL274">
            <v>0</v>
          </cell>
          <cell r="AM274">
            <v>0</v>
          </cell>
          <cell r="AN274">
            <v>0.62999999999999989</v>
          </cell>
          <cell r="AO274">
            <v>0</v>
          </cell>
          <cell r="AP274">
            <v>0</v>
          </cell>
          <cell r="AQ274">
            <v>0</v>
          </cell>
          <cell r="AR274">
            <v>0</v>
          </cell>
          <cell r="AS274">
            <v>2.2650000000000006</v>
          </cell>
          <cell r="AT274">
            <v>0.41199999999999992</v>
          </cell>
          <cell r="AU274">
            <v>0</v>
          </cell>
          <cell r="AV274">
            <v>2.6769999999999992</v>
          </cell>
          <cell r="AW274">
            <v>0</v>
          </cell>
          <cell r="AX274">
            <v>0</v>
          </cell>
          <cell r="AY274">
            <v>0</v>
          </cell>
          <cell r="AZ274">
            <v>0</v>
          </cell>
          <cell r="BA274">
            <v>0</v>
          </cell>
          <cell r="BB274">
            <v>0</v>
          </cell>
          <cell r="BC274">
            <v>0</v>
          </cell>
          <cell r="BD274">
            <v>0</v>
          </cell>
          <cell r="BE274">
            <v>0</v>
          </cell>
        </row>
        <row r="275">
          <cell r="H275">
            <v>0</v>
          </cell>
          <cell r="I275">
            <v>0</v>
          </cell>
          <cell r="J275">
            <v>0</v>
          </cell>
          <cell r="K275">
            <v>0</v>
          </cell>
          <cell r="L275">
            <v>0</v>
          </cell>
          <cell r="M275">
            <v>0</v>
          </cell>
          <cell r="N275">
            <v>0</v>
          </cell>
          <cell r="O275">
            <v>0</v>
          </cell>
          <cell r="P275">
            <v>0</v>
          </cell>
          <cell r="Q275">
            <v>0</v>
          </cell>
          <cell r="R275">
            <v>0</v>
          </cell>
          <cell r="S275">
            <v>0</v>
          </cell>
          <cell r="T275">
            <v>0</v>
          </cell>
          <cell r="U275">
            <v>-1.194</v>
          </cell>
          <cell r="V275">
            <v>1.258</v>
          </cell>
          <cell r="W275">
            <v>11.305250000000001</v>
          </cell>
          <cell r="X275">
            <v>25.539000000000001</v>
          </cell>
          <cell r="Y275">
            <v>0</v>
          </cell>
          <cell r="Z275">
            <v>180.11366666666669</v>
          </cell>
          <cell r="AA275">
            <v>31.352333333333338</v>
          </cell>
          <cell r="AB275">
            <v>184.8656666666667</v>
          </cell>
          <cell r="AC275">
            <v>16.027999999999999</v>
          </cell>
          <cell r="AD275">
            <v>0</v>
          </cell>
          <cell r="AE275">
            <v>15.034000000000002</v>
          </cell>
          <cell r="AF275">
            <v>16.783999999999999</v>
          </cell>
          <cell r="AG275">
            <v>13.374000000000001</v>
          </cell>
          <cell r="AH275">
            <v>0</v>
          </cell>
          <cell r="AI275">
            <v>-4.9989999999999997</v>
          </cell>
          <cell r="AJ275">
            <v>8.6509999999999998</v>
          </cell>
          <cell r="AK275">
            <v>95.699999999999989</v>
          </cell>
          <cell r="AL275">
            <v>108.4</v>
          </cell>
          <cell r="AM275">
            <v>16.542000000000002</v>
          </cell>
          <cell r="AN275">
            <v>3.8999999999999993E-2</v>
          </cell>
          <cell r="AO275">
            <v>0</v>
          </cell>
          <cell r="AP275">
            <v>7.0810000000000004</v>
          </cell>
          <cell r="AQ275">
            <v>0.13100000000000001</v>
          </cell>
          <cell r="AR275">
            <v>4.676000000000001</v>
          </cell>
          <cell r="AS275">
            <v>13.373999999999999</v>
          </cell>
          <cell r="AT275">
            <v>0</v>
          </cell>
          <cell r="AU275">
            <v>144.99999999999997</v>
          </cell>
          <cell r="AV275">
            <v>158.37399999999997</v>
          </cell>
          <cell r="AW275">
            <v>0</v>
          </cell>
          <cell r="AX275">
            <v>0</v>
          </cell>
          <cell r="AY275">
            <v>0</v>
          </cell>
          <cell r="AZ275">
            <v>0</v>
          </cell>
          <cell r="BA275">
            <v>0</v>
          </cell>
          <cell r="BB275">
            <v>0</v>
          </cell>
          <cell r="BC275">
            <v>0</v>
          </cell>
          <cell r="BD275">
            <v>0</v>
          </cell>
          <cell r="BE275">
            <v>0</v>
          </cell>
        </row>
        <row r="278">
          <cell r="H278" t="str">
            <v>Invitrogen</v>
          </cell>
          <cell r="I278" t="str">
            <v>QIAGEN NV</v>
          </cell>
          <cell r="J278" t="str">
            <v>TECHNE</v>
          </cell>
          <cell r="K278" t="str">
            <v>Bio-Rad Laboratories</v>
          </cell>
          <cell r="L278" t="str">
            <v>Affymetrix</v>
          </cell>
          <cell r="M278" t="str">
            <v>Applied Biosystems*</v>
          </cell>
          <cell r="N278" t="str">
            <v>Mettler Toledo*</v>
          </cell>
          <cell r="O278" t="str">
            <v>Molecular Devices*</v>
          </cell>
          <cell r="P278" t="str">
            <v>PerkinElmer</v>
          </cell>
          <cell r="Q278" t="str">
            <v>Thermo Electron</v>
          </cell>
          <cell r="R278" t="str">
            <v>Varian</v>
          </cell>
          <cell r="S278" t="str">
            <v>Waters*</v>
          </cell>
          <cell r="T278" t="str">
            <v>Fisher Scientific*</v>
          </cell>
          <cell r="U278" t="str">
            <v>Ventana Medical Systems, Inc.</v>
          </cell>
          <cell r="V278" t="str">
            <v>Accredo Health*</v>
          </cell>
          <cell r="W278" t="str">
            <v>Invitrogen</v>
          </cell>
          <cell r="X278" t="str">
            <v>Millipore</v>
          </cell>
          <cell r="Y278" t="str">
            <v>Priority Healthcare</v>
          </cell>
          <cell r="Z278" t="str">
            <v>Bergen Brunswig</v>
          </cell>
          <cell r="AA278" t="str">
            <v>AmeriSource</v>
          </cell>
          <cell r="AB278" t="str">
            <v>AmerisourceBergen</v>
          </cell>
          <cell r="AC278" t="str">
            <v>Owens &amp; Minor</v>
          </cell>
          <cell r="AD278" t="str">
            <v>Short Name</v>
          </cell>
          <cell r="AE278" t="str">
            <v>PSS World Medical, Inc.</v>
          </cell>
          <cell r="AF278" t="str">
            <v>Henry Schein</v>
          </cell>
          <cell r="AG278" t="str">
            <v>Syncor</v>
          </cell>
          <cell r="AH278" t="str">
            <v>Accredo</v>
          </cell>
          <cell r="AI278" t="str">
            <v>Gentiva</v>
          </cell>
          <cell r="AJ278" t="str">
            <v>Accredo*</v>
          </cell>
          <cell r="AK278" t="str">
            <v>Fisher Scientific*</v>
          </cell>
          <cell r="AL278" t="str">
            <v>McKesson Corporation</v>
          </cell>
          <cell r="AM278" t="str">
            <v>Sigma-Aldrich</v>
          </cell>
          <cell r="AN278" t="str">
            <v>Chronimed</v>
          </cell>
          <cell r="AO278" t="str">
            <v>Short Name</v>
          </cell>
          <cell r="AP278" t="str">
            <v>Patterson Dental</v>
          </cell>
          <cell r="AQ278" t="str">
            <v>Short Name</v>
          </cell>
          <cell r="AR278" t="str">
            <v>Patterson Dental</v>
          </cell>
          <cell r="AS278" t="str">
            <v>Syncor</v>
          </cell>
          <cell r="AT278" t="str">
            <v>Boron, LePore</v>
          </cell>
          <cell r="AU278" t="str">
            <v>Cardinal Health</v>
          </cell>
          <cell r="AV278" t="str">
            <v>Cardinal Health</v>
          </cell>
          <cell r="AW278" t="str">
            <v>Short Name</v>
          </cell>
          <cell r="AX278" t="str">
            <v>Short Name</v>
          </cell>
          <cell r="AY278" t="str">
            <v>Short Name</v>
          </cell>
          <cell r="AZ278" t="str">
            <v>Short Name</v>
          </cell>
          <cell r="BA278" t="str">
            <v>Short Name</v>
          </cell>
          <cell r="BB278" t="str">
            <v>Short Name</v>
          </cell>
          <cell r="BC278" t="str">
            <v>Short Name</v>
          </cell>
          <cell r="BD278" t="str">
            <v>Short Name</v>
          </cell>
          <cell r="BE278" t="str">
            <v>Short Name</v>
          </cell>
        </row>
        <row r="283">
          <cell r="H283">
            <v>0</v>
          </cell>
          <cell r="I283">
            <v>0</v>
          </cell>
          <cell r="J283">
            <v>0</v>
          </cell>
          <cell r="K283">
            <v>0</v>
          </cell>
          <cell r="L283">
            <v>0</v>
          </cell>
          <cell r="M283">
            <v>0</v>
          </cell>
          <cell r="N283">
            <v>0</v>
          </cell>
          <cell r="O283">
            <v>0</v>
          </cell>
          <cell r="P283">
            <v>0</v>
          </cell>
          <cell r="Q283">
            <v>0</v>
          </cell>
          <cell r="R283">
            <v>0</v>
          </cell>
          <cell r="S283">
            <v>0</v>
          </cell>
          <cell r="T283">
            <v>0</v>
          </cell>
          <cell r="U283">
            <v>4.875</v>
          </cell>
          <cell r="V283">
            <v>0</v>
          </cell>
          <cell r="W283">
            <v>113.26199999999999</v>
          </cell>
          <cell r="X283">
            <v>111.226</v>
          </cell>
          <cell r="Y283">
            <v>15.169</v>
          </cell>
          <cell r="Z283">
            <v>264.28800000000001</v>
          </cell>
          <cell r="AA283">
            <v>179.416</v>
          </cell>
          <cell r="AB283">
            <v>386.459</v>
          </cell>
          <cell r="AC283">
            <v>27.307000000000002</v>
          </cell>
          <cell r="AD283">
            <v>0</v>
          </cell>
          <cell r="AE283">
            <v>39.140999999999998</v>
          </cell>
          <cell r="AF283">
            <v>40.996000000000002</v>
          </cell>
          <cell r="AG283">
            <v>31.448</v>
          </cell>
          <cell r="AH283">
            <v>38.585000000000001</v>
          </cell>
          <cell r="AI283">
            <v>34.248000000000005</v>
          </cell>
          <cell r="AJ283">
            <v>72.832999999999998</v>
          </cell>
          <cell r="AK283">
            <v>152.6</v>
          </cell>
          <cell r="AL283">
            <v>706.2</v>
          </cell>
          <cell r="AM283">
            <v>0</v>
          </cell>
          <cell r="AN283">
            <v>12.34</v>
          </cell>
          <cell r="AO283">
            <v>0</v>
          </cell>
          <cell r="AP283">
            <v>0</v>
          </cell>
          <cell r="AQ283">
            <v>0</v>
          </cell>
          <cell r="AR283">
            <v>110.62633092</v>
          </cell>
          <cell r="AS283">
            <v>85.836000000000013</v>
          </cell>
          <cell r="AT283">
            <v>13.683</v>
          </cell>
          <cell r="AU283">
            <v>1612.8</v>
          </cell>
          <cell r="AV283">
            <v>1712.3190000000002</v>
          </cell>
          <cell r="AW283">
            <v>0</v>
          </cell>
          <cell r="AX283">
            <v>0</v>
          </cell>
          <cell r="AY283">
            <v>0</v>
          </cell>
          <cell r="AZ283">
            <v>0</v>
          </cell>
          <cell r="BA283">
            <v>0</v>
          </cell>
          <cell r="BB283">
            <v>0</v>
          </cell>
          <cell r="BC283">
            <v>0</v>
          </cell>
          <cell r="BD283">
            <v>0</v>
          </cell>
          <cell r="BE283">
            <v>0</v>
          </cell>
        </row>
        <row r="284">
          <cell r="H284">
            <v>0</v>
          </cell>
          <cell r="I284">
            <v>0</v>
          </cell>
          <cell r="J284">
            <v>0</v>
          </cell>
          <cell r="K284">
            <v>0</v>
          </cell>
          <cell r="L284">
            <v>0</v>
          </cell>
          <cell r="M284">
            <v>0</v>
          </cell>
          <cell r="N284">
            <v>0</v>
          </cell>
          <cell r="O284">
            <v>0</v>
          </cell>
          <cell r="P284">
            <v>0</v>
          </cell>
          <cell r="Q284">
            <v>0</v>
          </cell>
          <cell r="R284">
            <v>0</v>
          </cell>
          <cell r="S284">
            <v>0</v>
          </cell>
          <cell r="T284">
            <v>0</v>
          </cell>
          <cell r="U284">
            <v>3.9919999999999982</v>
          </cell>
          <cell r="V284">
            <v>0</v>
          </cell>
          <cell r="W284">
            <v>72.290133522820341</v>
          </cell>
          <cell r="X284">
            <v>98.924999999999983</v>
          </cell>
          <cell r="Y284">
            <v>12.629</v>
          </cell>
          <cell r="Z284">
            <v>217.44900000000001</v>
          </cell>
          <cell r="AA284">
            <v>144.625</v>
          </cell>
          <cell r="AB284">
            <v>324.94599999999997</v>
          </cell>
          <cell r="AC284">
            <v>24.847000000000001</v>
          </cell>
          <cell r="AD284">
            <v>0</v>
          </cell>
          <cell r="AE284">
            <v>51.414999999999999</v>
          </cell>
          <cell r="AF284">
            <v>37.048999999999999</v>
          </cell>
          <cell r="AG284">
            <v>29.677999999999997</v>
          </cell>
          <cell r="AH284">
            <v>21.817</v>
          </cell>
          <cell r="AI284">
            <v>33.5625</v>
          </cell>
          <cell r="AJ284">
            <v>55.379500000000007</v>
          </cell>
          <cell r="AK284">
            <v>135.80000000000001</v>
          </cell>
          <cell r="AL284">
            <v>588.29999999999995</v>
          </cell>
          <cell r="AM284">
            <v>0</v>
          </cell>
          <cell r="AN284">
            <v>10.000999999999999</v>
          </cell>
          <cell r="AO284">
            <v>0</v>
          </cell>
          <cell r="AP284">
            <v>26.949000000000002</v>
          </cell>
          <cell r="AQ284">
            <v>0.1998675</v>
          </cell>
          <cell r="AR284">
            <v>96.873057330000009</v>
          </cell>
          <cell r="AS284">
            <v>70.816999999999993</v>
          </cell>
          <cell r="AT284">
            <v>10.097000000000001</v>
          </cell>
          <cell r="AU284">
            <v>1379</v>
          </cell>
          <cell r="AV284">
            <v>1459.9139999999998</v>
          </cell>
          <cell r="AW284">
            <v>0</v>
          </cell>
          <cell r="AX284">
            <v>0</v>
          </cell>
          <cell r="AY284">
            <v>0</v>
          </cell>
          <cell r="AZ284">
            <v>0</v>
          </cell>
          <cell r="BA284">
            <v>0</v>
          </cell>
          <cell r="BB284">
            <v>0</v>
          </cell>
          <cell r="BC284">
            <v>0</v>
          </cell>
          <cell r="BD284">
            <v>0</v>
          </cell>
          <cell r="BE284">
            <v>0</v>
          </cell>
        </row>
        <row r="285">
          <cell r="H285">
            <v>0</v>
          </cell>
          <cell r="I285">
            <v>0</v>
          </cell>
          <cell r="J285">
            <v>0</v>
          </cell>
          <cell r="K285">
            <v>0</v>
          </cell>
          <cell r="L285">
            <v>0</v>
          </cell>
          <cell r="M285">
            <v>0</v>
          </cell>
          <cell r="N285">
            <v>0</v>
          </cell>
          <cell r="O285">
            <v>0</v>
          </cell>
          <cell r="P285">
            <v>0</v>
          </cell>
          <cell r="Q285">
            <v>0</v>
          </cell>
          <cell r="R285">
            <v>0</v>
          </cell>
          <cell r="S285">
            <v>0</v>
          </cell>
          <cell r="T285">
            <v>0</v>
          </cell>
          <cell r="U285">
            <v>6.3789999999999978</v>
          </cell>
          <cell r="V285">
            <v>261.745</v>
          </cell>
          <cell r="W285">
            <v>96.386844697093792</v>
          </cell>
          <cell r="X285">
            <v>143.72399999999999</v>
          </cell>
          <cell r="Y285">
            <v>48.606999999999999</v>
          </cell>
          <cell r="Z285">
            <v>366</v>
          </cell>
          <cell r="AA285">
            <v>217.85399999999998</v>
          </cell>
          <cell r="AB285">
            <v>683.23799999999994</v>
          </cell>
          <cell r="AC285">
            <v>111.429</v>
          </cell>
          <cell r="AD285">
            <v>0</v>
          </cell>
          <cell r="AE285">
            <v>50.739999999999995</v>
          </cell>
          <cell r="AF285">
            <v>183.392</v>
          </cell>
          <cell r="AG285">
            <v>114.43799999999999</v>
          </cell>
          <cell r="AH285">
            <v>0</v>
          </cell>
          <cell r="AI285">
            <v>0</v>
          </cell>
          <cell r="AJ285">
            <v>72.442000000000007</v>
          </cell>
          <cell r="AK285">
            <v>291</v>
          </cell>
          <cell r="AL285">
            <v>822.9</v>
          </cell>
          <cell r="AM285">
            <v>290.74799999999999</v>
          </cell>
          <cell r="AN285">
            <v>-1.718</v>
          </cell>
          <cell r="AO285">
            <v>0</v>
          </cell>
          <cell r="AP285">
            <v>125.30499999999999</v>
          </cell>
          <cell r="AQ285">
            <v>11.30847</v>
          </cell>
          <cell r="AR285">
            <v>133.52146999999999</v>
          </cell>
          <cell r="AS285">
            <v>101.18899999999999</v>
          </cell>
          <cell r="AT285">
            <v>14.702999999999999</v>
          </cell>
          <cell r="AU285">
            <v>1892.6</v>
          </cell>
          <cell r="AV285">
            <v>2008.492</v>
          </cell>
          <cell r="AW285">
            <v>0</v>
          </cell>
          <cell r="AX285">
            <v>0</v>
          </cell>
          <cell r="AY285">
            <v>0</v>
          </cell>
          <cell r="AZ285">
            <v>0</v>
          </cell>
          <cell r="BA285">
            <v>0</v>
          </cell>
          <cell r="BB285">
            <v>0</v>
          </cell>
          <cell r="BC285">
            <v>0</v>
          </cell>
          <cell r="BD285">
            <v>0</v>
          </cell>
          <cell r="BE285">
            <v>0</v>
          </cell>
        </row>
        <row r="286">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330.14100000000002</v>
          </cell>
          <cell r="AA286">
            <v>235.22499999999999</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90">
          <cell r="H290" t="str">
            <v xml:space="preserve">NM  </v>
          </cell>
          <cell r="I290" t="str">
            <v xml:space="preserve">NM  </v>
          </cell>
          <cell r="J290" t="str">
            <v xml:space="preserve">NM  </v>
          </cell>
          <cell r="K290" t="str">
            <v xml:space="preserve">NM  </v>
          </cell>
          <cell r="L290" t="str">
            <v xml:space="preserve">NM  </v>
          </cell>
          <cell r="M290" t="str">
            <v xml:space="preserve">NM  </v>
          </cell>
          <cell r="N290" t="str">
            <v xml:space="preserve">NM  </v>
          </cell>
          <cell r="O290" t="str">
            <v xml:space="preserve">NM  </v>
          </cell>
          <cell r="P290" t="str">
            <v xml:space="preserve">NM  </v>
          </cell>
          <cell r="Q290" t="str">
            <v xml:space="preserve">NM  </v>
          </cell>
          <cell r="R290" t="str">
            <v xml:space="preserve">NM  </v>
          </cell>
          <cell r="S290" t="str">
            <v xml:space="preserve">NM  </v>
          </cell>
          <cell r="T290" t="str">
            <v xml:space="preserve">NM  </v>
          </cell>
          <cell r="U290" t="str">
            <v xml:space="preserve">NM  </v>
          </cell>
          <cell r="V290" t="str">
            <v xml:space="preserve">NM  </v>
          </cell>
          <cell r="W290" t="str">
            <v xml:space="preserve">NM  </v>
          </cell>
          <cell r="X290" t="str">
            <v xml:space="preserve">NM  </v>
          </cell>
          <cell r="Y290" t="str">
            <v xml:space="preserve">NM  </v>
          </cell>
          <cell r="Z290" t="str">
            <v xml:space="preserve">NM  </v>
          </cell>
          <cell r="AA290" t="str">
            <v xml:space="preserve">NM  </v>
          </cell>
          <cell r="AB290" t="str">
            <v xml:space="preserve">NM  </v>
          </cell>
          <cell r="AC290" t="str">
            <v xml:space="preserve">NM  </v>
          </cell>
          <cell r="AD290" t="str">
            <v xml:space="preserve">NM  </v>
          </cell>
          <cell r="AE290" t="str">
            <v xml:space="preserve">NM  </v>
          </cell>
          <cell r="AF290" t="str">
            <v xml:space="preserve">NM  </v>
          </cell>
          <cell r="AG290" t="str">
            <v xml:space="preserve">NM  </v>
          </cell>
          <cell r="AH290" t="str">
            <v xml:space="preserve">NM  </v>
          </cell>
          <cell r="AI290" t="str">
            <v xml:space="preserve">NM  </v>
          </cell>
          <cell r="AJ290" t="str">
            <v xml:space="preserve">NM  </v>
          </cell>
          <cell r="AK290" t="str">
            <v xml:space="preserve">NM  </v>
          </cell>
          <cell r="AL290" t="str">
            <v xml:space="preserve">NM  </v>
          </cell>
          <cell r="AM290" t="str">
            <v xml:space="preserve">NM  </v>
          </cell>
          <cell r="AN290" t="str">
            <v xml:space="preserve">NM  </v>
          </cell>
          <cell r="AO290" t="str">
            <v xml:space="preserve">NM  </v>
          </cell>
          <cell r="AP290" t="str">
            <v xml:space="preserve">NM  </v>
          </cell>
          <cell r="AQ290" t="str">
            <v xml:space="preserve">NM  </v>
          </cell>
          <cell r="AR290" t="str">
            <v xml:space="preserve">NM  </v>
          </cell>
          <cell r="AS290" t="str">
            <v xml:space="preserve">NM  </v>
          </cell>
          <cell r="AT290" t="str">
            <v xml:space="preserve">NM  </v>
          </cell>
          <cell r="AU290" t="str">
            <v xml:space="preserve">NM  </v>
          </cell>
          <cell r="AV290" t="str">
            <v xml:space="preserve">NM  </v>
          </cell>
          <cell r="AW290" t="str">
            <v xml:space="preserve">NM  </v>
          </cell>
          <cell r="AX290" t="str">
            <v xml:space="preserve">NM  </v>
          </cell>
          <cell r="AY290" t="str">
            <v xml:space="preserve">NM  </v>
          </cell>
          <cell r="AZ290" t="str">
            <v xml:space="preserve">NM  </v>
          </cell>
          <cell r="BA290" t="str">
            <v xml:space="preserve">NM  </v>
          </cell>
          <cell r="BB290" t="str">
            <v xml:space="preserve">NM  </v>
          </cell>
          <cell r="BC290" t="str">
            <v xml:space="preserve">NM  </v>
          </cell>
          <cell r="BD290" t="str">
            <v xml:space="preserve">NM  </v>
          </cell>
          <cell r="BE290" t="str">
            <v xml:space="preserve">NM  </v>
          </cell>
        </row>
        <row r="291">
          <cell r="H291" t="str">
            <v xml:space="preserve">NM  </v>
          </cell>
          <cell r="I291" t="str">
            <v xml:space="preserve">NM  </v>
          </cell>
          <cell r="J291" t="str">
            <v xml:space="preserve">NM  </v>
          </cell>
          <cell r="K291" t="str">
            <v xml:space="preserve">NM  </v>
          </cell>
          <cell r="L291" t="str">
            <v xml:space="preserve">NM  </v>
          </cell>
          <cell r="M291" t="str">
            <v xml:space="preserve">NM  </v>
          </cell>
          <cell r="N291" t="str">
            <v xml:space="preserve">NM  </v>
          </cell>
          <cell r="O291" t="str">
            <v xml:space="preserve">NM  </v>
          </cell>
          <cell r="P291" t="str">
            <v xml:space="preserve">NM  </v>
          </cell>
          <cell r="Q291" t="str">
            <v xml:space="preserve">NM  </v>
          </cell>
          <cell r="R291" t="str">
            <v xml:space="preserve">NM  </v>
          </cell>
          <cell r="S291" t="str">
            <v xml:space="preserve">NM  </v>
          </cell>
          <cell r="T291" t="str">
            <v xml:space="preserve">NM  </v>
          </cell>
          <cell r="U291" t="str">
            <v xml:space="preserve">NM  </v>
          </cell>
          <cell r="V291" t="str">
            <v xml:space="preserve">NM  </v>
          </cell>
          <cell r="W291" t="str">
            <v xml:space="preserve">NM  </v>
          </cell>
          <cell r="X291" t="str">
            <v xml:space="preserve">NM  </v>
          </cell>
          <cell r="Y291" t="str">
            <v xml:space="preserve">NM  </v>
          </cell>
          <cell r="Z291" t="str">
            <v xml:space="preserve">NM  </v>
          </cell>
          <cell r="AA291" t="str">
            <v xml:space="preserve">NM  </v>
          </cell>
          <cell r="AB291" t="str">
            <v xml:space="preserve">NM  </v>
          </cell>
          <cell r="AC291" t="str">
            <v xml:space="preserve">NM  </v>
          </cell>
          <cell r="AD291" t="str">
            <v xml:space="preserve">NM  </v>
          </cell>
          <cell r="AE291" t="str">
            <v xml:space="preserve">NM  </v>
          </cell>
          <cell r="AF291" t="str">
            <v xml:space="preserve">NM  </v>
          </cell>
          <cell r="AG291" t="str">
            <v xml:space="preserve">NM  </v>
          </cell>
          <cell r="AH291" t="str">
            <v xml:space="preserve">NM  </v>
          </cell>
          <cell r="AI291" t="str">
            <v xml:space="preserve">NM  </v>
          </cell>
          <cell r="AJ291" t="str">
            <v xml:space="preserve">NM  </v>
          </cell>
          <cell r="AK291" t="str">
            <v xml:space="preserve">NM  </v>
          </cell>
          <cell r="AL291" t="str">
            <v xml:space="preserve">NM  </v>
          </cell>
          <cell r="AM291" t="str">
            <v xml:space="preserve">NM  </v>
          </cell>
          <cell r="AN291" t="str">
            <v xml:space="preserve">NM  </v>
          </cell>
          <cell r="AO291" t="str">
            <v xml:space="preserve">NM  </v>
          </cell>
          <cell r="AP291" t="str">
            <v xml:space="preserve">NM  </v>
          </cell>
          <cell r="AQ291" t="str">
            <v xml:space="preserve">NM  </v>
          </cell>
          <cell r="AR291" t="str">
            <v xml:space="preserve">NM  </v>
          </cell>
          <cell r="AS291" t="str">
            <v xml:space="preserve">NM  </v>
          </cell>
          <cell r="AT291" t="str">
            <v xml:space="preserve">NM  </v>
          </cell>
          <cell r="AU291" t="str">
            <v xml:space="preserve">NM  </v>
          </cell>
          <cell r="AV291" t="str">
            <v xml:space="preserve">NM  </v>
          </cell>
          <cell r="AW291" t="str">
            <v xml:space="preserve">NM  </v>
          </cell>
          <cell r="AX291" t="str">
            <v xml:space="preserve">NM  </v>
          </cell>
          <cell r="AY291" t="str">
            <v xml:space="preserve">NM  </v>
          </cell>
          <cell r="AZ291" t="str">
            <v xml:space="preserve">NM  </v>
          </cell>
          <cell r="BA291" t="str">
            <v xml:space="preserve">NM  </v>
          </cell>
          <cell r="BB291" t="str">
            <v xml:space="preserve">NM  </v>
          </cell>
          <cell r="BC291" t="str">
            <v xml:space="preserve">NM  </v>
          </cell>
          <cell r="BD291" t="str">
            <v xml:space="preserve">NM  </v>
          </cell>
          <cell r="BE291" t="str">
            <v xml:space="preserve">NM  </v>
          </cell>
        </row>
        <row r="297">
          <cell r="H297">
            <v>0</v>
          </cell>
          <cell r="I297">
            <v>0</v>
          </cell>
          <cell r="J297">
            <v>0</v>
          </cell>
          <cell r="K297">
            <v>0</v>
          </cell>
          <cell r="L297">
            <v>0</v>
          </cell>
          <cell r="M297">
            <v>0</v>
          </cell>
          <cell r="N297">
            <v>0</v>
          </cell>
          <cell r="O297">
            <v>0</v>
          </cell>
          <cell r="P297">
            <v>0</v>
          </cell>
          <cell r="Q297">
            <v>0</v>
          </cell>
          <cell r="R297">
            <v>0</v>
          </cell>
          <cell r="S297">
            <v>0</v>
          </cell>
          <cell r="T297">
            <v>0</v>
          </cell>
          <cell r="U297">
            <v>40.082000000000001</v>
          </cell>
          <cell r="V297">
            <v>0</v>
          </cell>
          <cell r="W297">
            <v>672.03399999999999</v>
          </cell>
          <cell r="X297">
            <v>225.69399999999999</v>
          </cell>
          <cell r="Y297">
            <v>176.33999999999997</v>
          </cell>
          <cell r="Z297">
            <v>1516.5680000000002</v>
          </cell>
          <cell r="AA297">
            <v>897.29399999999987</v>
          </cell>
          <cell r="AB297">
            <v>2115.509</v>
          </cell>
          <cell r="AC297">
            <v>365.26499999999993</v>
          </cell>
          <cell r="AD297">
            <v>0</v>
          </cell>
          <cell r="AE297">
            <v>269.43100000000004</v>
          </cell>
          <cell r="AF297">
            <v>492.99599999999998</v>
          </cell>
          <cell r="AG297">
            <v>113.709</v>
          </cell>
          <cell r="AH297">
            <v>0</v>
          </cell>
          <cell r="AI297">
            <v>0</v>
          </cell>
          <cell r="AJ297">
            <v>327.29399999999998</v>
          </cell>
          <cell r="AK297">
            <v>0</v>
          </cell>
          <cell r="AL297">
            <v>2765.9000000000005</v>
          </cell>
          <cell r="AM297">
            <v>329.74800000000005</v>
          </cell>
          <cell r="AN297">
            <v>37.251000000000005</v>
          </cell>
          <cell r="AO297">
            <v>0</v>
          </cell>
          <cell r="AP297">
            <v>0</v>
          </cell>
          <cell r="AQ297">
            <v>0</v>
          </cell>
          <cell r="AR297">
            <v>344.90300000000002</v>
          </cell>
          <cell r="AS297">
            <v>113.709</v>
          </cell>
          <cell r="AT297">
            <v>42.294000000000004</v>
          </cell>
          <cell r="AU297">
            <v>5611.9000000000005</v>
          </cell>
          <cell r="AV297">
            <v>5767.9030000000002</v>
          </cell>
          <cell r="AW297">
            <v>0</v>
          </cell>
          <cell r="AX297">
            <v>0</v>
          </cell>
          <cell r="AY297">
            <v>0</v>
          </cell>
          <cell r="AZ297">
            <v>0</v>
          </cell>
          <cell r="BA297">
            <v>0</v>
          </cell>
          <cell r="BB297">
            <v>0</v>
          </cell>
          <cell r="BC297">
            <v>0</v>
          </cell>
          <cell r="BD297">
            <v>0</v>
          </cell>
          <cell r="BE297">
            <v>0</v>
          </cell>
        </row>
        <row r="298">
          <cell r="H298">
            <v>0</v>
          </cell>
          <cell r="I298">
            <v>0</v>
          </cell>
          <cell r="J298">
            <v>0</v>
          </cell>
          <cell r="K298">
            <v>0</v>
          </cell>
          <cell r="L298">
            <v>0</v>
          </cell>
          <cell r="M298">
            <v>0</v>
          </cell>
          <cell r="N298">
            <v>0</v>
          </cell>
          <cell r="O298">
            <v>0</v>
          </cell>
          <cell r="P298">
            <v>0</v>
          </cell>
          <cell r="Q298">
            <v>0</v>
          </cell>
          <cell r="R298">
            <v>0</v>
          </cell>
          <cell r="S298">
            <v>0</v>
          </cell>
          <cell r="T298" t="e">
            <v>#VALUE!</v>
          </cell>
          <cell r="U298">
            <v>80.890999999999991</v>
          </cell>
          <cell r="V298">
            <v>471.05399999999997</v>
          </cell>
          <cell r="W298">
            <v>634.49500000000012</v>
          </cell>
          <cell r="X298">
            <v>347.14600000000002</v>
          </cell>
          <cell r="Y298">
            <v>187.65000000000003</v>
          </cell>
          <cell r="Z298" t="e">
            <v>#N/A</v>
          </cell>
          <cell r="AA298">
            <v>617.11899999999991</v>
          </cell>
          <cell r="AB298">
            <v>1223.605</v>
          </cell>
          <cell r="AC298">
            <v>180.13499999999999</v>
          </cell>
          <cell r="AD298" t="e">
            <v>#N/A</v>
          </cell>
          <cell r="AE298">
            <v>247.65600000000001</v>
          </cell>
          <cell r="AF298">
            <v>414.31899999999996</v>
          </cell>
          <cell r="AG298">
            <v>102.33199999999999</v>
          </cell>
          <cell r="AH298">
            <v>0</v>
          </cell>
          <cell r="AI298" t="e">
            <v>#DIV/0!</v>
          </cell>
          <cell r="AJ298" t="e">
            <v>#VALUE!</v>
          </cell>
          <cell r="AK298">
            <v>45.4</v>
          </cell>
          <cell r="AL298">
            <v>3004.8999999999996</v>
          </cell>
          <cell r="AM298">
            <v>677.97783000000004</v>
          </cell>
          <cell r="AN298">
            <v>45.271999999999991</v>
          </cell>
          <cell r="AO298" t="e">
            <v>#N/A</v>
          </cell>
          <cell r="AP298" t="e">
            <v>#DIV/0!</v>
          </cell>
          <cell r="AQ298" t="e">
            <v>#VALUE!</v>
          </cell>
          <cell r="AR298">
            <v>412.27100000000002</v>
          </cell>
          <cell r="AS298">
            <v>102.33199999999999</v>
          </cell>
          <cell r="AT298" t="e">
            <v>#N/A</v>
          </cell>
          <cell r="AU298" t="e">
            <v>#DIV/0!</v>
          </cell>
          <cell r="AV298">
            <v>4835.4490000000005</v>
          </cell>
          <cell r="AW298" t="e">
            <v>#VALUE!</v>
          </cell>
          <cell r="AX298" t="e">
            <v>#VALUE!</v>
          </cell>
          <cell r="AY298" t="e">
            <v>#VALUE!</v>
          </cell>
          <cell r="AZ298" t="e">
            <v>#VALUE!</v>
          </cell>
          <cell r="BA298" t="e">
            <v>#VALUE!</v>
          </cell>
          <cell r="BB298" t="e">
            <v>#VALUE!</v>
          </cell>
          <cell r="BC298" t="e">
            <v>#VALUE!</v>
          </cell>
          <cell r="BD298" t="e">
            <v>#VALUE!</v>
          </cell>
          <cell r="BE298" t="e">
            <v>#VALUE!</v>
          </cell>
        </row>
        <row r="299">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300</v>
          </cell>
          <cell r="AA299">
            <v>0</v>
          </cell>
          <cell r="AB299">
            <v>0</v>
          </cell>
          <cell r="AC299">
            <v>132</v>
          </cell>
          <cell r="AD299">
            <v>0</v>
          </cell>
          <cell r="AE299">
            <v>0</v>
          </cell>
          <cell r="AF299">
            <v>0</v>
          </cell>
          <cell r="AG299">
            <v>0</v>
          </cell>
          <cell r="AH299">
            <v>0</v>
          </cell>
          <cell r="AI299">
            <v>0</v>
          </cell>
          <cell r="AJ299">
            <v>0</v>
          </cell>
          <cell r="AK299">
            <v>0</v>
          </cell>
          <cell r="AL299">
            <v>196.1</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H300">
            <v>0</v>
          </cell>
          <cell r="I300">
            <v>0</v>
          </cell>
          <cell r="J300">
            <v>0</v>
          </cell>
          <cell r="K300">
            <v>0</v>
          </cell>
          <cell r="L300">
            <v>0</v>
          </cell>
          <cell r="M300">
            <v>0</v>
          </cell>
          <cell r="N300">
            <v>0</v>
          </cell>
          <cell r="O300">
            <v>0</v>
          </cell>
          <cell r="P300">
            <v>0</v>
          </cell>
          <cell r="Q300">
            <v>0</v>
          </cell>
          <cell r="R300">
            <v>0</v>
          </cell>
          <cell r="S300">
            <v>0</v>
          </cell>
          <cell r="T300" t="e">
            <v>#VALUE!</v>
          </cell>
          <cell r="U300">
            <v>3.028</v>
          </cell>
          <cell r="V300">
            <v>224.68799999999999</v>
          </cell>
          <cell r="W300">
            <v>21.153999999999996</v>
          </cell>
          <cell r="X300">
            <v>377.41700000000003</v>
          </cell>
          <cell r="Y300">
            <v>0</v>
          </cell>
          <cell r="Z300" t="e">
            <v>#N/A</v>
          </cell>
          <cell r="AA300">
            <v>340.93399999999997</v>
          </cell>
          <cell r="AB300">
            <v>1238.8889999999999</v>
          </cell>
          <cell r="AC300">
            <v>242.01499999999999</v>
          </cell>
          <cell r="AD300" t="e">
            <v>#N/A</v>
          </cell>
          <cell r="AE300">
            <v>125</v>
          </cell>
          <cell r="AF300">
            <v>256.75</v>
          </cell>
          <cell r="AG300">
            <v>216.34400000000002</v>
          </cell>
          <cell r="AH300">
            <v>0</v>
          </cell>
          <cell r="AI300" t="e">
            <v>#DIV/0!</v>
          </cell>
          <cell r="AJ300" t="e">
            <v>#VALUE!</v>
          </cell>
          <cell r="AK300">
            <v>957.5</v>
          </cell>
          <cell r="AL300">
            <v>1326.8000000000002</v>
          </cell>
          <cell r="AM300">
            <v>448.08199999999999</v>
          </cell>
          <cell r="AN300">
            <v>10.4</v>
          </cell>
          <cell r="AO300" t="e">
            <v>#N/A</v>
          </cell>
          <cell r="AP300" t="e">
            <v>#DIV/0!</v>
          </cell>
          <cell r="AQ300" t="e">
            <v>#VALUE!</v>
          </cell>
          <cell r="AR300">
            <v>0</v>
          </cell>
          <cell r="AS300">
            <v>216.34400000000002</v>
          </cell>
          <cell r="AT300" t="e">
            <v>#N/A</v>
          </cell>
          <cell r="AU300" t="e">
            <v>#DIV/0!</v>
          </cell>
          <cell r="AV300">
            <v>2697.5439999999999</v>
          </cell>
          <cell r="AW300" t="e">
            <v>#VALUE!</v>
          </cell>
          <cell r="AX300" t="e">
            <v>#VALUE!</v>
          </cell>
          <cell r="AY300" t="e">
            <v>#VALUE!</v>
          </cell>
          <cell r="AZ300" t="e">
            <v>#VALUE!</v>
          </cell>
          <cell r="BA300" t="e">
            <v>#VALUE!</v>
          </cell>
          <cell r="BB300" t="e">
            <v>#VALUE!</v>
          </cell>
          <cell r="BC300" t="e">
            <v>#VALUE!</v>
          </cell>
          <cell r="BD300" t="e">
            <v>#VALUE!</v>
          </cell>
          <cell r="BE300" t="e">
            <v>#VALUE!</v>
          </cell>
        </row>
        <row r="301">
          <cell r="H301">
            <v>0</v>
          </cell>
          <cell r="I301">
            <v>0</v>
          </cell>
          <cell r="J301">
            <v>0</v>
          </cell>
          <cell r="K301">
            <v>0</v>
          </cell>
          <cell r="L301">
            <v>0</v>
          </cell>
          <cell r="M301">
            <v>0</v>
          </cell>
          <cell r="N301">
            <v>0</v>
          </cell>
          <cell r="O301">
            <v>0</v>
          </cell>
          <cell r="P301">
            <v>0</v>
          </cell>
          <cell r="Q301">
            <v>0</v>
          </cell>
          <cell r="R301">
            <v>0</v>
          </cell>
          <cell r="S301">
            <v>0</v>
          </cell>
          <cell r="T301" t="e">
            <v>#VALUE!</v>
          </cell>
          <cell r="U301">
            <v>16.299999999999997</v>
          </cell>
          <cell r="V301">
            <v>453.77499999999998</v>
          </cell>
          <cell r="W301">
            <v>350.19299999999976</v>
          </cell>
          <cell r="X301">
            <v>547.45100000000002</v>
          </cell>
          <cell r="Y301">
            <v>138.10899999999998</v>
          </cell>
          <cell r="Z301" t="e">
            <v>#N/A</v>
          </cell>
          <cell r="AA301">
            <v>2185.0190000000002</v>
          </cell>
          <cell r="AB301">
            <v>7250.4929999999986</v>
          </cell>
          <cell r="AC301">
            <v>618.97900000000004</v>
          </cell>
          <cell r="AD301" t="e">
            <v>#N/A</v>
          </cell>
          <cell r="AE301">
            <v>345.41200000000003</v>
          </cell>
          <cell r="AF301">
            <v>602.09400000000005</v>
          </cell>
          <cell r="AG301">
            <v>348.87900000000002</v>
          </cell>
          <cell r="AH301">
            <v>0</v>
          </cell>
          <cell r="AI301" t="e">
            <v>#DIV/0!</v>
          </cell>
          <cell r="AJ301" t="e">
            <v>#VALUE!</v>
          </cell>
          <cell r="AK301">
            <v>-45.4</v>
          </cell>
          <cell r="AL301">
            <v>8909.7000000000007</v>
          </cell>
          <cell r="AM301">
            <v>634.22216999999989</v>
          </cell>
          <cell r="AN301">
            <v>30.297000000000011</v>
          </cell>
          <cell r="AO301" t="e">
            <v>#N/A</v>
          </cell>
          <cell r="AP301" t="e">
            <v>#DIV/0!</v>
          </cell>
          <cell r="AQ301" t="e">
            <v>#VALUE!</v>
          </cell>
          <cell r="AR301">
            <v>177.53899999999999</v>
          </cell>
          <cell r="AS301">
            <v>348.87900000000002</v>
          </cell>
          <cell r="AT301" t="e">
            <v>#N/A</v>
          </cell>
          <cell r="AU301" t="e">
            <v>#DIV/0!</v>
          </cell>
          <cell r="AV301">
            <v>10795.365999999998</v>
          </cell>
          <cell r="AW301" t="e">
            <v>#VALUE!</v>
          </cell>
          <cell r="AX301" t="e">
            <v>#VALUE!</v>
          </cell>
          <cell r="AY301" t="e">
            <v>#VALUE!</v>
          </cell>
          <cell r="AZ301" t="e">
            <v>#VALUE!</v>
          </cell>
          <cell r="BA301" t="e">
            <v>#VALUE!</v>
          </cell>
          <cell r="BB301" t="e">
            <v>#VALUE!</v>
          </cell>
          <cell r="BC301" t="e">
            <v>#VALUE!</v>
          </cell>
          <cell r="BD301" t="e">
            <v>#VALUE!</v>
          </cell>
          <cell r="BE301" t="e">
            <v>#VALUE!</v>
          </cell>
        </row>
        <row r="302">
          <cell r="H302">
            <v>0</v>
          </cell>
          <cell r="I302">
            <v>0</v>
          </cell>
          <cell r="J302">
            <v>0</v>
          </cell>
          <cell r="K302">
            <v>0</v>
          </cell>
          <cell r="L302">
            <v>0</v>
          </cell>
          <cell r="M302">
            <v>0</v>
          </cell>
          <cell r="N302">
            <v>0</v>
          </cell>
          <cell r="O302">
            <v>0</v>
          </cell>
          <cell r="P302">
            <v>0</v>
          </cell>
          <cell r="Q302">
            <v>0</v>
          </cell>
          <cell r="R302">
            <v>0</v>
          </cell>
          <cell r="S302">
            <v>0</v>
          </cell>
          <cell r="T302">
            <v>0</v>
          </cell>
          <cell r="U302">
            <v>20.766999999999999</v>
          </cell>
          <cell r="V302">
            <v>0</v>
          </cell>
          <cell r="W302">
            <v>572.90300000000002</v>
          </cell>
          <cell r="X302">
            <v>70.257999999999996</v>
          </cell>
          <cell r="Y302">
            <v>91.347999999999999</v>
          </cell>
          <cell r="Z302">
            <v>60.804000000000002</v>
          </cell>
          <cell r="AA302">
            <v>94.298000000000002</v>
          </cell>
          <cell r="AB302">
            <v>463.815</v>
          </cell>
          <cell r="AC302">
            <v>0.68799999999999994</v>
          </cell>
          <cell r="AD302">
            <v>0</v>
          </cell>
          <cell r="AE302">
            <v>40.206000000000003</v>
          </cell>
          <cell r="AF302">
            <v>93.421000000000006</v>
          </cell>
          <cell r="AG302">
            <v>24.074999999999999</v>
          </cell>
          <cell r="AH302">
            <v>0</v>
          </cell>
          <cell r="AI302">
            <v>0</v>
          </cell>
          <cell r="AJ302">
            <v>58.841999999999999</v>
          </cell>
          <cell r="AK302">
            <v>0</v>
          </cell>
          <cell r="AL302">
            <v>385.5</v>
          </cell>
          <cell r="AM302">
            <v>33.501829999999998</v>
          </cell>
          <cell r="AN302">
            <v>3.6070000000000002</v>
          </cell>
          <cell r="AO302">
            <v>0</v>
          </cell>
          <cell r="AP302">
            <v>0</v>
          </cell>
          <cell r="AQ302">
            <v>0</v>
          </cell>
          <cell r="AR302">
            <v>132.43700000000001</v>
          </cell>
          <cell r="AS302">
            <v>24.074999999999999</v>
          </cell>
          <cell r="AT302">
            <v>14.052</v>
          </cell>
          <cell r="AU302">
            <v>869.2</v>
          </cell>
          <cell r="AV302">
            <v>703.32700000000011</v>
          </cell>
          <cell r="AW302">
            <v>0</v>
          </cell>
          <cell r="AX302">
            <v>0</v>
          </cell>
          <cell r="AY302">
            <v>0</v>
          </cell>
          <cell r="AZ302">
            <v>0</v>
          </cell>
          <cell r="BA302">
            <v>0</v>
          </cell>
          <cell r="BB302">
            <v>0</v>
          </cell>
          <cell r="BC302">
            <v>0</v>
          </cell>
          <cell r="BD302">
            <v>0</v>
          </cell>
          <cell r="BE302">
            <v>0</v>
          </cell>
        </row>
        <row r="303">
          <cell r="H303">
            <v>0</v>
          </cell>
          <cell r="I303">
            <v>0</v>
          </cell>
          <cell r="J303">
            <v>0</v>
          </cell>
          <cell r="K303">
            <v>0</v>
          </cell>
          <cell r="L303">
            <v>0</v>
          </cell>
          <cell r="M303">
            <v>0</v>
          </cell>
          <cell r="N303">
            <v>0</v>
          </cell>
          <cell r="O303">
            <v>0</v>
          </cell>
          <cell r="P303">
            <v>0</v>
          </cell>
          <cell r="Q303">
            <v>0</v>
          </cell>
          <cell r="R303">
            <v>0</v>
          </cell>
          <cell r="S303">
            <v>0</v>
          </cell>
          <cell r="T303" t="e">
            <v>#VALUE!</v>
          </cell>
          <cell r="U303">
            <v>91.567999999999998</v>
          </cell>
          <cell r="V303">
            <v>471.05399999999997</v>
          </cell>
          <cell r="W303">
            <v>1875.7080000000001</v>
          </cell>
          <cell r="X303">
            <v>375.39800000000002</v>
          </cell>
          <cell r="Y303">
            <v>271.21300000000002</v>
          </cell>
          <cell r="Z303" t="e">
            <v>#N/A</v>
          </cell>
          <cell r="AA303">
            <v>702.92499999999995</v>
          </cell>
          <cell r="AB303">
            <v>3349.7260000000001</v>
          </cell>
          <cell r="AC303">
            <v>378.459</v>
          </cell>
          <cell r="AD303" t="e">
            <v>#N/A</v>
          </cell>
          <cell r="AE303">
            <v>324.77800000000002</v>
          </cell>
          <cell r="AF303">
            <v>707.42499999999995</v>
          </cell>
          <cell r="AG303">
            <v>245.49199999999999</v>
          </cell>
          <cell r="AH303">
            <v>0</v>
          </cell>
          <cell r="AI303" t="e">
            <v>#DIV/0!</v>
          </cell>
          <cell r="AJ303" t="e">
            <v>#VALUE!</v>
          </cell>
          <cell r="AK303">
            <v>45.4</v>
          </cell>
          <cell r="AL303">
            <v>3979.2</v>
          </cell>
          <cell r="AM303">
            <v>805.57983000000002</v>
          </cell>
          <cell r="AN303">
            <v>75.504999999999995</v>
          </cell>
          <cell r="AO303" t="e">
            <v>#N/A</v>
          </cell>
          <cell r="AP303" t="e">
            <v>#DIV/0!</v>
          </cell>
          <cell r="AQ303" t="e">
            <v>#VALUE!</v>
          </cell>
          <cell r="AR303">
            <v>543.28300000000002</v>
          </cell>
          <cell r="AS303">
            <v>245.49199999999999</v>
          </cell>
          <cell r="AT303" t="e">
            <v>#N/A</v>
          </cell>
          <cell r="AU303" t="e">
            <v>#DIV/0!</v>
          </cell>
          <cell r="AV303">
            <v>6209</v>
          </cell>
          <cell r="AW303" t="e">
            <v>#VALUE!</v>
          </cell>
          <cell r="AX303" t="e">
            <v>#VALUE!</v>
          </cell>
          <cell r="AY303" t="e">
            <v>#VALUE!</v>
          </cell>
          <cell r="AZ303" t="e">
            <v>#VALUE!</v>
          </cell>
          <cell r="BA303" t="e">
            <v>#VALUE!</v>
          </cell>
          <cell r="BB303" t="e">
            <v>#VALUE!</v>
          </cell>
          <cell r="BC303" t="e">
            <v>#VALUE!</v>
          </cell>
          <cell r="BD303" t="e">
            <v>#VALUE!</v>
          </cell>
          <cell r="BE303" t="e">
            <v>#VALUE!</v>
          </cell>
        </row>
        <row r="304">
          <cell r="H304">
            <v>0</v>
          </cell>
          <cell r="I304">
            <v>0</v>
          </cell>
          <cell r="J304">
            <v>0</v>
          </cell>
          <cell r="K304">
            <v>0</v>
          </cell>
          <cell r="L304">
            <v>0</v>
          </cell>
          <cell r="M304">
            <v>0</v>
          </cell>
          <cell r="N304">
            <v>0</v>
          </cell>
          <cell r="O304">
            <v>0</v>
          </cell>
          <cell r="P304">
            <v>0</v>
          </cell>
          <cell r="Q304">
            <v>0</v>
          </cell>
          <cell r="R304">
            <v>0</v>
          </cell>
          <cell r="S304">
            <v>0</v>
          </cell>
          <cell r="T304" t="e">
            <v>#VALUE!</v>
          </cell>
          <cell r="U304">
            <v>3.028</v>
          </cell>
          <cell r="V304">
            <v>224.68799999999999</v>
          </cell>
          <cell r="W304">
            <v>21.153999999999996</v>
          </cell>
          <cell r="X304">
            <v>377.41700000000003</v>
          </cell>
          <cell r="Y304">
            <v>0</v>
          </cell>
          <cell r="Z304" t="e">
            <v>#N/A</v>
          </cell>
          <cell r="AA304">
            <v>340.93399999999997</v>
          </cell>
          <cell r="AB304">
            <v>1238.8889999999999</v>
          </cell>
          <cell r="AC304">
            <v>242.01499999999999</v>
          </cell>
          <cell r="AD304" t="e">
            <v>#N/A</v>
          </cell>
          <cell r="AE304">
            <v>125</v>
          </cell>
          <cell r="AF304">
            <v>256.75</v>
          </cell>
          <cell r="AG304">
            <v>216.34400000000002</v>
          </cell>
          <cell r="AH304">
            <v>0</v>
          </cell>
          <cell r="AI304" t="e">
            <v>#DIV/0!</v>
          </cell>
          <cell r="AJ304" t="e">
            <v>#VALUE!</v>
          </cell>
          <cell r="AK304">
            <v>957.5</v>
          </cell>
          <cell r="AL304">
            <v>1326.8000000000002</v>
          </cell>
          <cell r="AM304">
            <v>448.08199999999999</v>
          </cell>
          <cell r="AN304">
            <v>10.4</v>
          </cell>
          <cell r="AO304" t="e">
            <v>#N/A</v>
          </cell>
          <cell r="AP304" t="e">
            <v>#DIV/0!</v>
          </cell>
          <cell r="AQ304" t="e">
            <v>#VALUE!</v>
          </cell>
          <cell r="AR304">
            <v>0</v>
          </cell>
          <cell r="AS304">
            <v>216.34400000000002</v>
          </cell>
          <cell r="AT304" t="e">
            <v>#N/A</v>
          </cell>
          <cell r="AU304" t="e">
            <v>#DIV/0!</v>
          </cell>
          <cell r="AV304">
            <v>2697.5439999999999</v>
          </cell>
          <cell r="AW304" t="e">
            <v>#VALUE!</v>
          </cell>
          <cell r="AX304" t="e">
            <v>#VALUE!</v>
          </cell>
          <cell r="AY304" t="e">
            <v>#VALUE!</v>
          </cell>
          <cell r="AZ304" t="e">
            <v>#VALUE!</v>
          </cell>
          <cell r="BA304" t="e">
            <v>#VALUE!</v>
          </cell>
          <cell r="BB304" t="e">
            <v>#VALUE!</v>
          </cell>
          <cell r="BC304" t="e">
            <v>#VALUE!</v>
          </cell>
          <cell r="BD304" t="e">
            <v>#VALUE!</v>
          </cell>
          <cell r="BE304" t="e">
            <v>#VALUE!</v>
          </cell>
        </row>
        <row r="305">
          <cell r="H305">
            <v>0</v>
          </cell>
          <cell r="I305">
            <v>0</v>
          </cell>
          <cell r="J305">
            <v>0</v>
          </cell>
          <cell r="K305">
            <v>0</v>
          </cell>
          <cell r="L305">
            <v>0</v>
          </cell>
          <cell r="M305">
            <v>0</v>
          </cell>
          <cell r="N305">
            <v>0</v>
          </cell>
          <cell r="O305">
            <v>0</v>
          </cell>
          <cell r="P305">
            <v>0</v>
          </cell>
          <cell r="Q305">
            <v>0</v>
          </cell>
          <cell r="R305">
            <v>0</v>
          </cell>
          <cell r="S305">
            <v>0</v>
          </cell>
          <cell r="T305" t="e">
            <v>#VALUE!</v>
          </cell>
          <cell r="U305">
            <v>94.596000000000004</v>
          </cell>
          <cell r="V305">
            <v>695.74199999999996</v>
          </cell>
          <cell r="W305">
            <v>1896.8620000000001</v>
          </cell>
          <cell r="X305">
            <v>752.81500000000005</v>
          </cell>
          <cell r="Y305">
            <v>271.21300000000002</v>
          </cell>
          <cell r="Z305" t="e">
            <v>#N/A</v>
          </cell>
          <cell r="AA305">
            <v>1043.8589999999999</v>
          </cell>
          <cell r="AB305">
            <v>4588.6149999999998</v>
          </cell>
          <cell r="AC305">
            <v>620.47399999999993</v>
          </cell>
          <cell r="AD305" t="e">
            <v>#N/A</v>
          </cell>
          <cell r="AE305">
            <v>449.77800000000002</v>
          </cell>
          <cell r="AF305">
            <v>964.17499999999995</v>
          </cell>
          <cell r="AG305">
            <v>461.83600000000001</v>
          </cell>
          <cell r="AH305">
            <v>0</v>
          </cell>
          <cell r="AI305" t="e">
            <v>#DIV/0!</v>
          </cell>
          <cell r="AJ305" t="e">
            <v>#VALUE!</v>
          </cell>
          <cell r="AK305">
            <v>1002.9</v>
          </cell>
          <cell r="AL305">
            <v>5306</v>
          </cell>
          <cell r="AM305">
            <v>1253.66183</v>
          </cell>
          <cell r="AN305">
            <v>85.905000000000001</v>
          </cell>
          <cell r="AO305" t="e">
            <v>#N/A</v>
          </cell>
          <cell r="AP305" t="e">
            <v>#DIV/0!</v>
          </cell>
          <cell r="AQ305" t="e">
            <v>#VALUE!</v>
          </cell>
          <cell r="AR305">
            <v>543.28300000000002</v>
          </cell>
          <cell r="AS305">
            <v>461.83600000000001</v>
          </cell>
          <cell r="AT305" t="e">
            <v>#N/A</v>
          </cell>
          <cell r="AU305" t="e">
            <v>#DIV/0!</v>
          </cell>
          <cell r="AV305">
            <v>8906.5439999999999</v>
          </cell>
          <cell r="AW305" t="e">
            <v>#VALUE!</v>
          </cell>
          <cell r="AX305" t="e">
            <v>#VALUE!</v>
          </cell>
          <cell r="AY305" t="e">
            <v>#VALUE!</v>
          </cell>
          <cell r="AZ305" t="e">
            <v>#VALUE!</v>
          </cell>
          <cell r="BA305" t="e">
            <v>#VALUE!</v>
          </cell>
          <cell r="BB305" t="e">
            <v>#VALUE!</v>
          </cell>
          <cell r="BC305" t="e">
            <v>#VALUE!</v>
          </cell>
          <cell r="BD305" t="e">
            <v>#VALUE!</v>
          </cell>
          <cell r="BE305" t="e">
            <v>#VALUE!</v>
          </cell>
        </row>
        <row r="309">
          <cell r="H309">
            <v>0</v>
          </cell>
          <cell r="I309">
            <v>0</v>
          </cell>
          <cell r="J309">
            <v>0.5</v>
          </cell>
          <cell r="K309">
            <v>0</v>
          </cell>
          <cell r="L309">
            <v>0</v>
          </cell>
          <cell r="M309">
            <v>0.5</v>
          </cell>
          <cell r="N309">
            <v>0</v>
          </cell>
          <cell r="O309">
            <v>0</v>
          </cell>
          <cell r="P309">
            <v>0</v>
          </cell>
          <cell r="Q309">
            <v>0</v>
          </cell>
          <cell r="R309">
            <v>193.71250000000001</v>
          </cell>
          <cell r="S309">
            <v>0</v>
          </cell>
          <cell r="T309" t="str">
            <v xml:space="preserve">NA </v>
          </cell>
          <cell r="U309">
            <v>71.149000000000001</v>
          </cell>
          <cell r="V309">
            <v>430.10399999999998</v>
          </cell>
          <cell r="W309">
            <v>0</v>
          </cell>
          <cell r="X309">
            <v>598.23099999999999</v>
          </cell>
          <cell r="Y309">
            <v>805.12</v>
          </cell>
          <cell r="Z309" t="str">
            <v xml:space="preserve">NA </v>
          </cell>
          <cell r="AA309" t="str">
            <v xml:space="preserve">NA </v>
          </cell>
          <cell r="AB309">
            <v>36038.432499999995</v>
          </cell>
          <cell r="AC309">
            <v>3814.9940000000001</v>
          </cell>
          <cell r="AD309" t="str">
            <v xml:space="preserve">NA </v>
          </cell>
          <cell r="AE309">
            <v>1346.4490000000001</v>
          </cell>
          <cell r="AF309">
            <v>2558.2429999999999</v>
          </cell>
          <cell r="AG309">
            <v>774.71799999999996</v>
          </cell>
          <cell r="AH309">
            <v>430.10399999999998</v>
          </cell>
          <cell r="AI309" t="str">
            <v xml:space="preserve">NA </v>
          </cell>
          <cell r="AJ309" t="str">
            <v xml:space="preserve">NA </v>
          </cell>
          <cell r="AK309">
            <v>2880</v>
          </cell>
          <cell r="AL309">
            <v>23460.400000000001</v>
          </cell>
          <cell r="AM309">
            <v>1179.4469999999999</v>
          </cell>
          <cell r="AN309">
            <v>149.46250000000001</v>
          </cell>
          <cell r="AO309" t="str">
            <v xml:space="preserve">NA </v>
          </cell>
          <cell r="AP309">
            <v>871.06933333333325</v>
          </cell>
          <cell r="AQ309" t="str">
            <v xml:space="preserve">NA </v>
          </cell>
          <cell r="AR309">
            <v>871.06933333333325</v>
          </cell>
          <cell r="AS309">
            <v>774.71799999999996</v>
          </cell>
          <cell r="AT309" t="str">
            <v xml:space="preserve">NA </v>
          </cell>
          <cell r="AU309">
            <v>19772.669999999998</v>
          </cell>
          <cell r="AV309">
            <v>19772.669999999998</v>
          </cell>
          <cell r="AW309" t="str">
            <v xml:space="preserve">NA </v>
          </cell>
          <cell r="AX309" t="str">
            <v xml:space="preserve">NA </v>
          </cell>
          <cell r="AY309" t="str">
            <v xml:space="preserve">NA </v>
          </cell>
          <cell r="AZ309" t="str">
            <v xml:space="preserve">NA </v>
          </cell>
          <cell r="BA309" t="str">
            <v xml:space="preserve">NA </v>
          </cell>
          <cell r="BB309" t="str">
            <v xml:space="preserve">NA </v>
          </cell>
          <cell r="BC309" t="str">
            <v xml:space="preserve">NA </v>
          </cell>
          <cell r="BD309" t="str">
            <v xml:space="preserve">NA </v>
          </cell>
          <cell r="BE309" t="str">
            <v xml:space="preserve">NA </v>
          </cell>
        </row>
        <row r="310">
          <cell r="H310">
            <v>651.88599999999997</v>
          </cell>
          <cell r="I310">
            <v>297.774</v>
          </cell>
          <cell r="J310">
            <v>74.204000000000008</v>
          </cell>
          <cell r="K310">
            <v>865.8</v>
          </cell>
          <cell r="L310">
            <v>286.60300000000001</v>
          </cell>
          <cell r="M310">
            <v>863.29</v>
          </cell>
          <cell r="N310">
            <v>1179.02</v>
          </cell>
          <cell r="O310">
            <v>104.3</v>
          </cell>
          <cell r="P310">
            <v>1298.22</v>
          </cell>
          <cell r="Q310">
            <v>2055.6999999999998</v>
          </cell>
          <cell r="R310">
            <v>792.83749999999998</v>
          </cell>
          <cell r="S310">
            <v>902.26099999999997</v>
          </cell>
          <cell r="T310" t="str">
            <v xml:space="preserve">NA </v>
          </cell>
          <cell r="U310">
            <v>105.1</v>
          </cell>
          <cell r="V310">
            <v>1170.8699999999999</v>
          </cell>
          <cell r="W310">
            <v>651.88599999999997</v>
          </cell>
          <cell r="X310">
            <v>706.82500000000005</v>
          </cell>
          <cell r="Y310">
            <v>1181.761</v>
          </cell>
          <cell r="Z310" t="str">
            <v xml:space="preserve">NA </v>
          </cell>
          <cell r="AA310">
            <v>41782.035000000003</v>
          </cell>
          <cell r="AB310">
            <v>41782.035000000003</v>
          </cell>
          <cell r="AC310">
            <v>4007.8830000000003</v>
          </cell>
          <cell r="AD310" t="str">
            <v xml:space="preserve">NA </v>
          </cell>
          <cell r="AE310">
            <v>1873.2455</v>
          </cell>
          <cell r="AF310">
            <v>2805.6</v>
          </cell>
          <cell r="AG310">
            <v>931.6</v>
          </cell>
          <cell r="AH310">
            <v>1170.8699999999999</v>
          </cell>
          <cell r="AI310">
            <v>826.72300000000007</v>
          </cell>
          <cell r="AJ310" t="str">
            <v xml:space="preserve">NA </v>
          </cell>
          <cell r="AK310">
            <v>3203.14</v>
          </cell>
          <cell r="AL310">
            <v>39302.589999999997</v>
          </cell>
          <cell r="AM310">
            <v>1220.6500000000001</v>
          </cell>
          <cell r="AN310">
            <v>366.50400000000002</v>
          </cell>
          <cell r="AO310" t="str">
            <v xml:space="preserve">NA </v>
          </cell>
          <cell r="AP310">
            <v>1530.0246666666667</v>
          </cell>
          <cell r="AQ310" t="str">
            <v xml:space="preserve">NA </v>
          </cell>
          <cell r="AR310">
            <v>1530.0246666666667</v>
          </cell>
          <cell r="AS310">
            <v>931.6</v>
          </cell>
          <cell r="AT310" t="str">
            <v xml:space="preserve">NA </v>
          </cell>
          <cell r="AU310">
            <v>45340.45</v>
          </cell>
          <cell r="AV310">
            <v>45340.45</v>
          </cell>
          <cell r="AW310" t="str">
            <v xml:space="preserve">NA </v>
          </cell>
          <cell r="AX310" t="str">
            <v xml:space="preserve">NA </v>
          </cell>
          <cell r="AY310" t="str">
            <v xml:space="preserve">NA </v>
          </cell>
          <cell r="AZ310" t="str">
            <v xml:space="preserve">NA </v>
          </cell>
          <cell r="BA310" t="str">
            <v xml:space="preserve">NA </v>
          </cell>
          <cell r="BB310" t="str">
            <v xml:space="preserve">NA </v>
          </cell>
          <cell r="BC310" t="str">
            <v xml:space="preserve">NA </v>
          </cell>
          <cell r="BD310" t="str">
            <v xml:space="preserve">NA </v>
          </cell>
          <cell r="BE310" t="str">
            <v xml:space="preserve">NA </v>
          </cell>
        </row>
        <row r="311">
          <cell r="H311">
            <v>739.88300000000004</v>
          </cell>
          <cell r="I311">
            <v>346.4</v>
          </cell>
          <cell r="J311">
            <v>159.20400000000001</v>
          </cell>
          <cell r="K311">
            <v>937</v>
          </cell>
          <cell r="L311">
            <v>346.274</v>
          </cell>
          <cell r="M311">
            <v>1808.665</v>
          </cell>
          <cell r="N311">
            <v>1241.45</v>
          </cell>
          <cell r="O311">
            <v>122.65</v>
          </cell>
          <cell r="P311">
            <v>1396.81</v>
          </cell>
          <cell r="Q311">
            <v>2192.38</v>
          </cell>
          <cell r="R311">
            <v>881.87869000000001</v>
          </cell>
          <cell r="S311">
            <v>996.26700000000005</v>
          </cell>
          <cell r="T311" t="str">
            <v xml:space="preserve">NA </v>
          </cell>
          <cell r="U311">
            <v>131.9</v>
          </cell>
          <cell r="V311">
            <v>1665.0744999999999</v>
          </cell>
          <cell r="W311">
            <v>739.88300000000004</v>
          </cell>
          <cell r="X311">
            <v>788.39400000000001</v>
          </cell>
          <cell r="Y311">
            <v>1462.2560000000001</v>
          </cell>
          <cell r="Z311" t="str">
            <v xml:space="preserve">NA </v>
          </cell>
          <cell r="AA311">
            <v>47526.497499999998</v>
          </cell>
          <cell r="AB311">
            <v>47526.497499999998</v>
          </cell>
          <cell r="AC311">
            <v>4167.6499999999996</v>
          </cell>
          <cell r="AD311" t="str">
            <v xml:space="preserve">NA </v>
          </cell>
          <cell r="AE311">
            <v>2467.6355199999998</v>
          </cell>
          <cell r="AF311">
            <v>3000</v>
          </cell>
          <cell r="AG311">
            <v>1072.6500000000001</v>
          </cell>
          <cell r="AH311">
            <v>1665.0744999999999</v>
          </cell>
          <cell r="AI311">
            <v>799.10500000000002</v>
          </cell>
          <cell r="AJ311" t="str">
            <v xml:space="preserve">NA </v>
          </cell>
          <cell r="AK311">
            <v>3397.2649999999999</v>
          </cell>
          <cell r="AL311">
            <v>46176.817499999997</v>
          </cell>
          <cell r="AM311">
            <v>1309.6600000000001</v>
          </cell>
          <cell r="AN311">
            <v>574.30956000000003</v>
          </cell>
          <cell r="AO311" t="str">
            <v xml:space="preserve">NA </v>
          </cell>
          <cell r="AP311">
            <v>1763.9683333333332</v>
          </cell>
          <cell r="AQ311" t="str">
            <v xml:space="preserve">NA </v>
          </cell>
          <cell r="AR311">
            <v>1763.9683333333332</v>
          </cell>
          <cell r="AS311">
            <v>1072.6500000000001</v>
          </cell>
          <cell r="AT311" t="str">
            <v xml:space="preserve">NA </v>
          </cell>
          <cell r="AU311">
            <v>54681.75</v>
          </cell>
          <cell r="AV311">
            <v>54681.75</v>
          </cell>
          <cell r="AW311" t="str">
            <v xml:space="preserve">NA </v>
          </cell>
          <cell r="AX311" t="str">
            <v xml:space="preserve">NA </v>
          </cell>
          <cell r="AY311" t="str">
            <v xml:space="preserve">NA </v>
          </cell>
          <cell r="AZ311" t="str">
            <v xml:space="preserve">NA </v>
          </cell>
          <cell r="BA311" t="str">
            <v xml:space="preserve">NA </v>
          </cell>
          <cell r="BB311" t="str">
            <v xml:space="preserve">NA </v>
          </cell>
          <cell r="BC311" t="str">
            <v xml:space="preserve">NA </v>
          </cell>
          <cell r="BD311" t="str">
            <v xml:space="preserve">NA </v>
          </cell>
          <cell r="BE311" t="str">
            <v xml:space="preserve">NA </v>
          </cell>
        </row>
        <row r="312">
          <cell r="H312">
            <v>878.6850508</v>
          </cell>
          <cell r="I312">
            <v>418</v>
          </cell>
          <cell r="J312">
            <v>186.71949999999998</v>
          </cell>
          <cell r="K312">
            <v>1105.6600000000001</v>
          </cell>
          <cell r="L312">
            <v>407.96699999999998</v>
          </cell>
          <cell r="M312">
            <v>2046.16965</v>
          </cell>
          <cell r="N312">
            <v>1322.8</v>
          </cell>
          <cell r="O312">
            <v>150.12360000000001</v>
          </cell>
          <cell r="P312">
            <v>1616.8075749999998</v>
          </cell>
          <cell r="Q312">
            <v>2554.1227000000003</v>
          </cell>
          <cell r="R312">
            <v>881.87869000000001</v>
          </cell>
          <cell r="S312">
            <v>1177.7868473999999</v>
          </cell>
          <cell r="T312" t="str">
            <v xml:space="preserve">NA </v>
          </cell>
          <cell r="U312">
            <v>163.22624999999999</v>
          </cell>
          <cell r="V312">
            <v>2096.6757716000002</v>
          </cell>
          <cell r="W312">
            <v>878.6850508</v>
          </cell>
          <cell r="X312">
            <v>911.93533980000007</v>
          </cell>
          <cell r="Y312">
            <v>1839.0793712000002</v>
          </cell>
          <cell r="Z312" t="str">
            <v xml:space="preserve">NA </v>
          </cell>
          <cell r="AA312" t="str">
            <v xml:space="preserve">NA </v>
          </cell>
          <cell r="AB312" t="str">
            <v xml:space="preserve">NA </v>
          </cell>
          <cell r="AC312">
            <v>4709.4444999999987</v>
          </cell>
          <cell r="AD312" t="str">
            <v xml:space="preserve">NA </v>
          </cell>
          <cell r="AE312">
            <v>2467.6355199999998</v>
          </cell>
          <cell r="AF312">
            <v>3450</v>
          </cell>
          <cell r="AG312">
            <v>1304.6641950000001</v>
          </cell>
          <cell r="AH312">
            <v>2096.6757716000002</v>
          </cell>
          <cell r="AI312">
            <v>879.01550000000009</v>
          </cell>
          <cell r="AJ312" t="str">
            <v xml:space="preserve">NA </v>
          </cell>
          <cell r="AK312">
            <v>3935.0520495000001</v>
          </cell>
          <cell r="AL312">
            <v>52035.112500000003</v>
          </cell>
          <cell r="AM312">
            <v>1459.4851040000001</v>
          </cell>
          <cell r="AN312">
            <v>574.30956000000003</v>
          </cell>
          <cell r="AO312" t="str">
            <v xml:space="preserve">NA </v>
          </cell>
          <cell r="AP312">
            <v>2052.1066880000003</v>
          </cell>
          <cell r="AQ312" t="str">
            <v xml:space="preserve">NA </v>
          </cell>
          <cell r="AR312">
            <v>2052.1066880000003</v>
          </cell>
          <cell r="AS312">
            <v>1304.6641950000001</v>
          </cell>
          <cell r="AT312" t="str">
            <v xml:space="preserve">NA </v>
          </cell>
          <cell r="AU312">
            <v>62265.919999999998</v>
          </cell>
          <cell r="AV312">
            <v>62265.919999999998</v>
          </cell>
          <cell r="AW312" t="str">
            <v xml:space="preserve">NA </v>
          </cell>
          <cell r="AX312" t="str">
            <v xml:space="preserve">NA </v>
          </cell>
          <cell r="AY312" t="str">
            <v xml:space="preserve">NA </v>
          </cell>
          <cell r="AZ312" t="str">
            <v xml:space="preserve">NA </v>
          </cell>
          <cell r="BA312" t="str">
            <v xml:space="preserve">NA </v>
          </cell>
          <cell r="BB312" t="str">
            <v xml:space="preserve">NA </v>
          </cell>
          <cell r="BC312" t="str">
            <v xml:space="preserve">NA </v>
          </cell>
          <cell r="BD312" t="str">
            <v xml:space="preserve">NA </v>
          </cell>
          <cell r="BE312" t="str">
            <v xml:space="preserve">NA </v>
          </cell>
        </row>
        <row r="319">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2">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1018.396</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88.572000000000003</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9.9600000000000009</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98.532000000000011</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98.532000000000011</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57.956000000000003</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1.7173674697010106</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3">
          <cell r="H333" t="e">
            <v>#DIV/0!</v>
          </cell>
          <cell r="I333" t="e">
            <v>#DIV/0!</v>
          </cell>
          <cell r="J333" t="e">
            <v>#DIV/0!</v>
          </cell>
          <cell r="K333" t="e">
            <v>#DIV/0!</v>
          </cell>
          <cell r="L333" t="e">
            <v>#DIV/0!</v>
          </cell>
          <cell r="M333" t="e">
            <v>#DIV/0!</v>
          </cell>
          <cell r="N333" t="e">
            <v>#DIV/0!</v>
          </cell>
          <cell r="O333" t="e">
            <v>#DIV/0!</v>
          </cell>
          <cell r="P333" t="e">
            <v>#DIV/0!</v>
          </cell>
          <cell r="Q333" t="e">
            <v>#DIV/0!</v>
          </cell>
          <cell r="R333" t="e">
            <v>#DIV/0!</v>
          </cell>
          <cell r="S333" t="e">
            <v>#DIV/0!</v>
          </cell>
          <cell r="T333" t="e">
            <v>#VALUE!</v>
          </cell>
          <cell r="U333">
            <v>3.3068320810763586E-2</v>
          </cell>
          <cell r="V333">
            <v>0.47698989924722007</v>
          </cell>
          <cell r="W333">
            <v>1.1277874807805904E-2</v>
          </cell>
          <cell r="X333">
            <v>1.0053782918395942</v>
          </cell>
          <cell r="Y333">
            <v>0</v>
          </cell>
          <cell r="Z333" t="e">
            <v>#N/A</v>
          </cell>
          <cell r="AA333">
            <v>0.48502187288828819</v>
          </cell>
          <cell r="AB333">
            <v>0.36984786218335464</v>
          </cell>
          <cell r="AC333">
            <v>0.63947481761564662</v>
          </cell>
          <cell r="AD333" t="e">
            <v>#N/A</v>
          </cell>
          <cell r="AE333">
            <v>0.3848782860908066</v>
          </cell>
          <cell r="AF333">
            <v>0.3629360002827155</v>
          </cell>
          <cell r="AG333">
            <v>0.88126700666416846</v>
          </cell>
          <cell r="AH333" t="e">
            <v>#DIV/0!</v>
          </cell>
          <cell r="AI333" t="e">
            <v>#DIV/0!</v>
          </cell>
          <cell r="AJ333" t="e">
            <v>#VALUE!</v>
          </cell>
          <cell r="AK333">
            <v>21.090308370044053</v>
          </cell>
          <cell r="AL333">
            <v>0.33343385605146769</v>
          </cell>
          <cell r="AM333">
            <v>0.55622296303024366</v>
          </cell>
          <cell r="AN333">
            <v>0.13773922256804186</v>
          </cell>
          <cell r="AO333" t="e">
            <v>#N/A</v>
          </cell>
          <cell r="AP333" t="e">
            <v>#DIV/0!</v>
          </cell>
          <cell r="AQ333" t="e">
            <v>#VALUE!</v>
          </cell>
          <cell r="AR333">
            <v>0</v>
          </cell>
          <cell r="AS333">
            <v>0.88126700666416846</v>
          </cell>
          <cell r="AT333" t="e">
            <v>#N/A</v>
          </cell>
          <cell r="AU333" t="e">
            <v>#DIV/0!</v>
          </cell>
          <cell r="AV333">
            <v>0.43445707843453052</v>
          </cell>
          <cell r="AW333" t="e">
            <v>#VALUE!</v>
          </cell>
          <cell r="AX333" t="e">
            <v>#VALUE!</v>
          </cell>
          <cell r="AY333" t="e">
            <v>#VALUE!</v>
          </cell>
          <cell r="AZ333" t="e">
            <v>#VALUE!</v>
          </cell>
          <cell r="BA333" t="e">
            <v>#VALUE!</v>
          </cell>
          <cell r="BB333" t="e">
            <v>#VALUE!</v>
          </cell>
          <cell r="BC333" t="e">
            <v>#VALUE!</v>
          </cell>
          <cell r="BD333" t="e">
            <v>#VALUE!</v>
          </cell>
          <cell r="BE333" t="e">
            <v>#VALUE!</v>
          </cell>
        </row>
        <row r="334">
          <cell r="H334" t="e">
            <v>#DIV/0!</v>
          </cell>
          <cell r="I334" t="e">
            <v>#DIV/0!</v>
          </cell>
          <cell r="J334" t="e">
            <v>#DIV/0!</v>
          </cell>
          <cell r="K334" t="e">
            <v>#DIV/0!</v>
          </cell>
          <cell r="L334" t="e">
            <v>#DIV/0!</v>
          </cell>
          <cell r="M334" t="e">
            <v>#DIV/0!</v>
          </cell>
          <cell r="N334" t="e">
            <v>#DIV/0!</v>
          </cell>
          <cell r="O334" t="e">
            <v>#DIV/0!</v>
          </cell>
          <cell r="P334" t="e">
            <v>#DIV/0!</v>
          </cell>
          <cell r="Q334" t="e">
            <v>#DIV/0!</v>
          </cell>
          <cell r="R334" t="e">
            <v>#DIV/0!</v>
          </cell>
          <cell r="S334" t="e">
            <v>#DIV/0!</v>
          </cell>
          <cell r="T334" t="e">
            <v>#VALUE!</v>
          </cell>
          <cell r="U334">
            <v>3.2009810139963631E-2</v>
          </cell>
          <cell r="V334">
            <v>0.32294729942996109</v>
          </cell>
          <cell r="W334">
            <v>1.1152102788711038E-2</v>
          </cell>
          <cell r="X334">
            <v>0.50134096690421948</v>
          </cell>
          <cell r="Y334">
            <v>0</v>
          </cell>
          <cell r="Z334" t="e">
            <v>#N/A</v>
          </cell>
          <cell r="AA334">
            <v>0.3266092451183541</v>
          </cell>
          <cell r="AB334">
            <v>0.26999192566820268</v>
          </cell>
          <cell r="AC334">
            <v>0.39004857576626906</v>
          </cell>
          <cell r="AD334" t="e">
            <v>#N/A</v>
          </cell>
          <cell r="AE334">
            <v>0.27791488245312129</v>
          </cell>
          <cell r="AF334">
            <v>0.26628983327715405</v>
          </cell>
          <cell r="AG334">
            <v>0.4684433435245412</v>
          </cell>
          <cell r="AH334" t="e">
            <v>#DIV/0!</v>
          </cell>
          <cell r="AI334" t="e">
            <v>#DIV/0!</v>
          </cell>
          <cell r="AJ334" t="e">
            <v>#VALUE!</v>
          </cell>
          <cell r="AK334">
            <v>0.95473127929005885</v>
          </cell>
          <cell r="AL334">
            <v>0.25005653976630232</v>
          </cell>
          <cell r="AM334">
            <v>0.35741855520958149</v>
          </cell>
          <cell r="AN334">
            <v>0.12106396600896339</v>
          </cell>
          <cell r="AO334" t="e">
            <v>#N/A</v>
          </cell>
          <cell r="AP334" t="e">
            <v>#DIV/0!</v>
          </cell>
          <cell r="AQ334" t="e">
            <v>#VALUE!</v>
          </cell>
          <cell r="AR334">
            <v>0</v>
          </cell>
          <cell r="AS334">
            <v>0.4684433435245412</v>
          </cell>
          <cell r="AT334" t="e">
            <v>#N/A</v>
          </cell>
          <cell r="AU334" t="e">
            <v>#DIV/0!</v>
          </cell>
          <cell r="AV334">
            <v>0.30287213536473856</v>
          </cell>
          <cell r="AW334" t="e">
            <v>#VALUE!</v>
          </cell>
          <cell r="AX334" t="e">
            <v>#VALUE!</v>
          </cell>
          <cell r="AY334" t="e">
            <v>#VALUE!</v>
          </cell>
          <cell r="AZ334" t="e">
            <v>#VALUE!</v>
          </cell>
          <cell r="BA334" t="e">
            <v>#VALUE!</v>
          </cell>
          <cell r="BB334" t="e">
            <v>#VALUE!</v>
          </cell>
          <cell r="BC334" t="e">
            <v>#VALUE!</v>
          </cell>
          <cell r="BD334" t="e">
            <v>#VALUE!</v>
          </cell>
          <cell r="BE334" t="e">
            <v>#VALUE!</v>
          </cell>
        </row>
        <row r="335">
          <cell r="H335">
            <v>0</v>
          </cell>
          <cell r="I335">
            <v>0</v>
          </cell>
          <cell r="J335">
            <v>0</v>
          </cell>
          <cell r="K335">
            <v>0</v>
          </cell>
          <cell r="L335">
            <v>0</v>
          </cell>
          <cell r="M335">
            <v>0</v>
          </cell>
          <cell r="N335">
            <v>0</v>
          </cell>
          <cell r="O335">
            <v>0</v>
          </cell>
          <cell r="P335">
            <v>0</v>
          </cell>
          <cell r="Q335">
            <v>0</v>
          </cell>
          <cell r="R335">
            <v>0</v>
          </cell>
          <cell r="S335">
            <v>0</v>
          </cell>
          <cell r="T335" t="e">
            <v>#VALUE!</v>
          </cell>
          <cell r="U335">
            <v>8.8588866269284829E-3</v>
          </cell>
          <cell r="V335">
            <v>0.15307732625778603</v>
          </cell>
          <cell r="W335">
            <v>1.1574160335215539E-2</v>
          </cell>
          <cell r="X335">
            <v>0.22820228024703099</v>
          </cell>
          <cell r="Y335">
            <v>0</v>
          </cell>
          <cell r="Z335" t="e">
            <v>#N/A</v>
          </cell>
          <cell r="AA335">
            <v>8.8481266666178393E-2</v>
          </cell>
          <cell r="AB335">
            <v>0.15095192856660783</v>
          </cell>
          <cell r="AC335">
            <v>0.40164981543094397</v>
          </cell>
          <cell r="AD335" t="e">
            <v>#N/A</v>
          </cell>
          <cell r="AE335">
            <v>0.22387679760513463</v>
          </cell>
          <cell r="AF335">
            <v>0.10775239109060843</v>
          </cell>
          <cell r="AG335">
            <v>0.26001184308563613</v>
          </cell>
          <cell r="AH335">
            <v>0</v>
          </cell>
          <cell r="AI335" t="e">
            <v>#DIV/0!</v>
          </cell>
          <cell r="AJ335" t="e">
            <v>#VALUE!</v>
          </cell>
          <cell r="AK335">
            <v>0.57221913452976436</v>
          </cell>
          <cell r="AL335">
            <v>0.13857194033093087</v>
          </cell>
          <cell r="AM335">
            <v>0.12063472892986141</v>
          </cell>
          <cell r="AN335">
            <v>0.16923387716085408</v>
          </cell>
          <cell r="AO335" t="e">
            <v>#N/A</v>
          </cell>
          <cell r="AP335" t="e">
            <v>#DIV/0!</v>
          </cell>
          <cell r="AQ335" t="e">
            <v>#VALUE!</v>
          </cell>
          <cell r="AR335">
            <v>0</v>
          </cell>
          <cell r="AS335">
            <v>0.50002277516468485</v>
          </cell>
          <cell r="AT335" t="e">
            <v>#N/A</v>
          </cell>
          <cell r="AU335" t="e">
            <v>#DIV/0!</v>
          </cell>
          <cell r="AV335">
            <v>9.0651199365535964E-2</v>
          </cell>
          <cell r="AW335" t="e">
            <v>#VALUE!</v>
          </cell>
          <cell r="AX335" t="e">
            <v>#VALUE!</v>
          </cell>
          <cell r="AY335" t="e">
            <v>#VALUE!</v>
          </cell>
          <cell r="AZ335" t="e">
            <v>#VALUE!</v>
          </cell>
          <cell r="BA335" t="e">
            <v>#VALUE!</v>
          </cell>
          <cell r="BB335" t="e">
            <v>#VALUE!</v>
          </cell>
          <cell r="BC335" t="e">
            <v>#VALUE!</v>
          </cell>
          <cell r="BD335" t="e">
            <v>#VALUE!</v>
          </cell>
          <cell r="BE335" t="e">
            <v>#VALUE!</v>
          </cell>
        </row>
        <row r="336">
          <cell r="H336" t="e">
            <v>#DIV/0!</v>
          </cell>
          <cell r="I336" t="e">
            <v>#DIV/0!</v>
          </cell>
          <cell r="J336" t="e">
            <v>#DIV/0!</v>
          </cell>
          <cell r="K336" t="e">
            <v>#DIV/0!</v>
          </cell>
          <cell r="L336" t="e">
            <v>#DIV/0!</v>
          </cell>
          <cell r="M336" t="e">
            <v>#DIV/0!</v>
          </cell>
          <cell r="N336" t="e">
            <v>#DIV/0!</v>
          </cell>
          <cell r="O336" t="e">
            <v>#DIV/0!</v>
          </cell>
          <cell r="P336" t="e">
            <v>#DIV/0!</v>
          </cell>
          <cell r="Q336" t="e">
            <v>#DIV/0!</v>
          </cell>
          <cell r="R336" t="e">
            <v>#DIV/0!</v>
          </cell>
          <cell r="S336" t="e">
            <v>#DIV/0!</v>
          </cell>
          <cell r="T336" t="e">
            <v>#DIV/0!</v>
          </cell>
          <cell r="U336">
            <v>-6.082077051926297</v>
          </cell>
          <cell r="V336">
            <v>213.01112877583466</v>
          </cell>
          <cell r="W336">
            <v>13.896939726316541</v>
          </cell>
          <cell r="X336">
            <v>6.230862602294529</v>
          </cell>
          <cell r="Y336" t="e">
            <v>#DIV/0!</v>
          </cell>
          <cell r="Z336">
            <v>2.2921025796672843</v>
          </cell>
          <cell r="AA336">
            <v>8.0582519110751996</v>
          </cell>
          <cell r="AB336">
            <v>4.0286063574090729</v>
          </cell>
          <cell r="AC336">
            <v>7.1056276516096846</v>
          </cell>
          <cell r="AD336" t="e">
            <v>#DIV/0!</v>
          </cell>
          <cell r="AE336">
            <v>2.6400159638153511</v>
          </cell>
          <cell r="AF336">
            <v>11.833591515729267</v>
          </cell>
          <cell r="AG336">
            <v>8.8584567070435174</v>
          </cell>
          <cell r="AH336" t="e">
            <v>#DIV/0!</v>
          </cell>
          <cell r="AI336">
            <v>-0.13712742548509654</v>
          </cell>
          <cell r="AJ336">
            <v>10.242457519361924</v>
          </cell>
          <cell r="AK336">
            <v>3.2163009404388712</v>
          </cell>
          <cell r="AL336">
            <v>8.6789667896678964</v>
          </cell>
          <cell r="AM336">
            <v>17.576351106274934</v>
          </cell>
          <cell r="AN336">
            <v>32.076923076923066</v>
          </cell>
          <cell r="AO336" t="e">
            <v>#DIV/0!</v>
          </cell>
          <cell r="AP336">
            <v>13.890128512921903</v>
          </cell>
          <cell r="AQ336">
            <v>84.798492366412205</v>
          </cell>
          <cell r="AR336">
            <v>31.495881862703154</v>
          </cell>
          <cell r="AS336">
            <v>8.8584567070435192</v>
          </cell>
          <cell r="AT336" t="e">
            <v>#DIV/0!</v>
          </cell>
          <cell r="AU336">
            <v>14.664827586206901</v>
          </cell>
          <cell r="AV336">
            <v>14.292585904251965</v>
          </cell>
          <cell r="AW336" t="e">
            <v>#DIV/0!</v>
          </cell>
          <cell r="AX336" t="e">
            <v>#DIV/0!</v>
          </cell>
          <cell r="AY336" t="e">
            <v>#DIV/0!</v>
          </cell>
          <cell r="AZ336" t="e">
            <v>#DIV/0!</v>
          </cell>
          <cell r="BA336" t="e">
            <v>#DIV/0!</v>
          </cell>
          <cell r="BB336" t="e">
            <v>#DIV/0!</v>
          </cell>
          <cell r="BC336" t="e">
            <v>#DIV/0!</v>
          </cell>
          <cell r="BD336" t="e">
            <v>#DIV/0!</v>
          </cell>
          <cell r="BE336" t="e">
            <v>#DIV/0!</v>
          </cell>
        </row>
        <row r="337">
          <cell r="H337" t="e">
            <v>#DIV/0!</v>
          </cell>
          <cell r="I337" t="e">
            <v>#DIV/0!</v>
          </cell>
          <cell r="J337" t="e">
            <v>#DIV/0!</v>
          </cell>
          <cell r="K337" t="e">
            <v>#DIV/0!</v>
          </cell>
          <cell r="L337" t="e">
            <v>#DIV/0!</v>
          </cell>
          <cell r="M337" t="e">
            <v>#DIV/0!</v>
          </cell>
          <cell r="N337" t="e">
            <v>#DIV/0!</v>
          </cell>
          <cell r="O337" t="e">
            <v>#DIV/0!</v>
          </cell>
          <cell r="P337" t="e">
            <v>#DIV/0!</v>
          </cell>
          <cell r="Q337" t="e">
            <v>#DIV/0!</v>
          </cell>
          <cell r="R337" t="e">
            <v>#DIV/0!</v>
          </cell>
          <cell r="S337" t="e">
            <v>#DIV/0!</v>
          </cell>
          <cell r="T337" t="e">
            <v>#DIV/0!</v>
          </cell>
          <cell r="U337">
            <v>12.788107202680068</v>
          </cell>
          <cell r="V337">
            <v>183.0643879173291</v>
          </cell>
          <cell r="W337">
            <v>10.900300996522862</v>
          </cell>
          <cell r="X337">
            <v>3.3893652844668929</v>
          </cell>
          <cell r="Y337" t="e">
            <v>#DIV/0!</v>
          </cell>
          <cell r="Z337">
            <v>1.907295578162679</v>
          </cell>
          <cell r="AA337">
            <v>7.5281797208075956</v>
          </cell>
          <cell r="AB337">
            <v>3.7580260982298852</v>
          </cell>
          <cell r="AC337">
            <v>6.7022086348889447</v>
          </cell>
          <cell r="AD337" t="e">
            <v>#DIV/0!</v>
          </cell>
          <cell r="AE337">
            <v>1.1162032725821469</v>
          </cell>
          <cell r="AF337">
            <v>8.4041348903717843</v>
          </cell>
          <cell r="AG337">
            <v>4.0978764767459248</v>
          </cell>
          <cell r="AH337" t="e">
            <v>#DIV/0!</v>
          </cell>
          <cell r="AI337">
            <v>0.65279722611188939</v>
          </cell>
          <cell r="AJ337">
            <v>9.1291950834200293</v>
          </cell>
          <cell r="AK337">
            <v>2.7774294670846396</v>
          </cell>
          <cell r="AL337">
            <v>7.4086715867158661</v>
          </cell>
          <cell r="AM337">
            <v>10.940938217869663</v>
          </cell>
          <cell r="AN337">
            <v>-38.282051282051306</v>
          </cell>
          <cell r="AO337" t="e">
            <v>#DIV/0!</v>
          </cell>
          <cell r="AP337">
            <v>12.057760203361106</v>
          </cell>
          <cell r="AQ337">
            <v>82.002246183206111</v>
          </cell>
          <cell r="AR337">
            <v>28.103792256201871</v>
          </cell>
          <cell r="AS337">
            <v>4.0978764767459266</v>
          </cell>
          <cell r="AT337" t="e">
            <v>#DIV/0!</v>
          </cell>
          <cell r="AU337">
            <v>12.647586206896555</v>
          </cell>
          <cell r="AV337">
            <v>12.017288191243516</v>
          </cell>
          <cell r="AW337" t="e">
            <v>#DIV/0!</v>
          </cell>
          <cell r="AX337" t="e">
            <v>#DIV/0!</v>
          </cell>
          <cell r="AY337" t="e">
            <v>#DIV/0!</v>
          </cell>
          <cell r="AZ337" t="e">
            <v>#DIV/0!</v>
          </cell>
          <cell r="BA337" t="e">
            <v>#DIV/0!</v>
          </cell>
          <cell r="BB337" t="e">
            <v>#DIV/0!</v>
          </cell>
          <cell r="BC337" t="e">
            <v>#DIV/0!</v>
          </cell>
          <cell r="BD337" t="e">
            <v>#DIV/0!</v>
          </cell>
          <cell r="BE337" t="e">
            <v>#DIV/0!</v>
          </cell>
        </row>
        <row r="338">
          <cell r="H338" t="str">
            <v xml:space="preserve">NA </v>
          </cell>
          <cell r="I338" t="str">
            <v xml:space="preserve">NA </v>
          </cell>
          <cell r="J338" t="str">
            <v xml:space="preserve">NA </v>
          </cell>
          <cell r="K338" t="str">
            <v xml:space="preserve">NA </v>
          </cell>
          <cell r="L338" t="str">
            <v xml:space="preserve">NA </v>
          </cell>
          <cell r="M338" t="str">
            <v xml:space="preserve">NA </v>
          </cell>
          <cell r="N338" t="str">
            <v xml:space="preserve">NA </v>
          </cell>
          <cell r="O338" t="str">
            <v xml:space="preserve">NA </v>
          </cell>
          <cell r="P338" t="str">
            <v xml:space="preserve">NA </v>
          </cell>
          <cell r="Q338" t="str">
            <v xml:space="preserve">NA </v>
          </cell>
          <cell r="R338" t="str">
            <v xml:space="preserve">NA </v>
          </cell>
          <cell r="S338" t="str">
            <v xml:space="preserve">NA </v>
          </cell>
          <cell r="T338" t="str">
            <v xml:space="preserve">NA </v>
          </cell>
          <cell r="U338">
            <v>0.41696502340952912</v>
          </cell>
          <cell r="V338">
            <v>0.85842327456111855</v>
          </cell>
          <cell r="W338">
            <v>0.1540055218861287</v>
          </cell>
          <cell r="X338">
            <v>2.418952091011056</v>
          </cell>
          <cell r="Y338">
            <v>0</v>
          </cell>
          <cell r="Z338" t="e">
            <v>#N/A</v>
          </cell>
          <cell r="AA338">
            <v>1.3494587266718119</v>
          </cell>
          <cell r="AB338">
            <v>1.6634942416995746</v>
          </cell>
          <cell r="AC338">
            <v>2.1250076829193336</v>
          </cell>
          <cell r="AD338" t="str">
            <v xml:space="preserve">NA </v>
          </cell>
          <cell r="AE338">
            <v>3.2496230437269276</v>
          </cell>
          <cell r="AF338">
            <v>1.3705101447109251</v>
          </cell>
          <cell r="AG338">
            <v>1.861696268759466</v>
          </cell>
          <cell r="AH338">
            <v>0</v>
          </cell>
          <cell r="AI338" t="e">
            <v>#DIV/0!</v>
          </cell>
          <cell r="AJ338" t="e">
            <v>#VALUE!</v>
          </cell>
          <cell r="AK338">
            <v>3.1107862248213132</v>
          </cell>
          <cell r="AL338">
            <v>1.4102891156462587</v>
          </cell>
          <cell r="AM338">
            <v>1.5411352786605583</v>
          </cell>
          <cell r="AN338">
            <v>16.747181964573283</v>
          </cell>
          <cell r="AO338" t="str">
            <v xml:space="preserve">NA </v>
          </cell>
          <cell r="AP338" t="e">
            <v>#DIV/0!</v>
          </cell>
          <cell r="AQ338" t="e">
            <v>#VALUE!</v>
          </cell>
          <cell r="AR338">
            <v>0</v>
          </cell>
          <cell r="AS338">
            <v>1.8616962687594658</v>
          </cell>
          <cell r="AT338" t="e">
            <v>#N/A</v>
          </cell>
          <cell r="AU338" t="e">
            <v>#DIV/0!</v>
          </cell>
          <cell r="AV338">
            <v>1.1931299833650095</v>
          </cell>
          <cell r="AW338" t="str">
            <v xml:space="preserve">NA </v>
          </cell>
          <cell r="AX338" t="str">
            <v xml:space="preserve">NA </v>
          </cell>
          <cell r="AY338" t="str">
            <v xml:space="preserve">NA </v>
          </cell>
          <cell r="AZ338" t="str">
            <v xml:space="preserve">NA </v>
          </cell>
          <cell r="BA338" t="str">
            <v xml:space="preserve">NA </v>
          </cell>
          <cell r="BB338" t="str">
            <v xml:space="preserve">NA </v>
          </cell>
          <cell r="BC338" t="str">
            <v xml:space="preserve">NA </v>
          </cell>
          <cell r="BD338" t="str">
            <v xml:space="preserve">NA </v>
          </cell>
          <cell r="BE338" t="str">
            <v xml:space="preserve">NA </v>
          </cell>
        </row>
        <row r="339">
          <cell r="H339" t="e">
            <v>#DIV/0!</v>
          </cell>
          <cell r="I339" t="e">
            <v>#DIV/0!</v>
          </cell>
          <cell r="J339" t="e">
            <v>#DIV/0!</v>
          </cell>
          <cell r="K339" t="e">
            <v>#DIV/0!</v>
          </cell>
          <cell r="L339" t="e">
            <v>#DIV/0!</v>
          </cell>
          <cell r="M339" t="e">
            <v>#DIV/0!</v>
          </cell>
          <cell r="N339" t="e">
            <v>#DIV/0!</v>
          </cell>
          <cell r="O339" t="e">
            <v>#DIV/0!</v>
          </cell>
          <cell r="P339" t="e">
            <v>#DIV/0!</v>
          </cell>
          <cell r="Q339" t="e">
            <v>#DIV/0!</v>
          </cell>
          <cell r="R339" t="e">
            <v>#DIV/0!</v>
          </cell>
          <cell r="S339" t="e">
            <v>#DIV/0!</v>
          </cell>
          <cell r="T339" t="e">
            <v>#VALUE!</v>
          </cell>
          <cell r="U339">
            <v>3.7433088971579043E-2</v>
          </cell>
          <cell r="V339">
            <v>0.47698989924722007</v>
          </cell>
          <cell r="W339">
            <v>3.3339900235620445E-2</v>
          </cell>
          <cell r="X339">
            <v>1.0871996220610349</v>
          </cell>
          <cell r="Y339">
            <v>0</v>
          </cell>
          <cell r="Z339" t="e">
            <v>#N/A</v>
          </cell>
          <cell r="AA339">
            <v>0.55246070855053886</v>
          </cell>
          <cell r="AB339">
            <v>1.0124909590921907</v>
          </cell>
          <cell r="AC339">
            <v>1.3435201376745218</v>
          </cell>
          <cell r="AD339" t="e">
            <v>#N/A</v>
          </cell>
          <cell r="AE339">
            <v>0.5047323707077559</v>
          </cell>
          <cell r="AF339">
            <v>0.61969159029636589</v>
          </cell>
          <cell r="AG339">
            <v>2.1141382949614984</v>
          </cell>
          <cell r="AH339" t="e">
            <v>#DIV/0!</v>
          </cell>
          <cell r="AI339" t="e">
            <v>#DIV/0!</v>
          </cell>
          <cell r="AJ339" t="e">
            <v>#VALUE!</v>
          </cell>
          <cell r="AK339">
            <v>21.090308370044053</v>
          </cell>
          <cell r="AL339">
            <v>0.44154547572298591</v>
          </cell>
          <cell r="AM339">
            <v>0.66090951676104215</v>
          </cell>
          <cell r="AN339">
            <v>0.22972256582435063</v>
          </cell>
          <cell r="AO339" t="e">
            <v>#N/A</v>
          </cell>
          <cell r="AP339" t="e">
            <v>#DIV/0!</v>
          </cell>
          <cell r="AQ339" t="e">
            <v>#VALUE!</v>
          </cell>
          <cell r="AR339">
            <v>0</v>
          </cell>
          <cell r="AS339">
            <v>2.1141382949614984</v>
          </cell>
          <cell r="AT339" t="e">
            <v>#N/A</v>
          </cell>
          <cell r="AU339" t="e">
            <v>#DIV/0!</v>
          </cell>
          <cell r="AV339">
            <v>0.55786835927749412</v>
          </cell>
          <cell r="AW339" t="e">
            <v>#VALUE!</v>
          </cell>
          <cell r="AX339" t="e">
            <v>#VALUE!</v>
          </cell>
          <cell r="AY339" t="e">
            <v>#VALUE!</v>
          </cell>
          <cell r="AZ339" t="e">
            <v>#VALUE!</v>
          </cell>
          <cell r="BA339" t="e">
            <v>#VALUE!</v>
          </cell>
          <cell r="BB339" t="e">
            <v>#VALUE!</v>
          </cell>
          <cell r="BC339" t="e">
            <v>#VALUE!</v>
          </cell>
          <cell r="BD339" t="e">
            <v>#VALUE!</v>
          </cell>
          <cell r="BE339" t="e">
            <v>#VALUE!</v>
          </cell>
        </row>
        <row r="340">
          <cell r="H340" t="e">
            <v>#DIV/0!</v>
          </cell>
          <cell r="I340" t="e">
            <v>#DIV/0!</v>
          </cell>
          <cell r="J340" t="e">
            <v>#DIV/0!</v>
          </cell>
          <cell r="K340" t="e">
            <v>#DIV/0!</v>
          </cell>
          <cell r="L340" t="e">
            <v>#DIV/0!</v>
          </cell>
          <cell r="M340" t="e">
            <v>#DIV/0!</v>
          </cell>
          <cell r="N340" t="e">
            <v>#DIV/0!</v>
          </cell>
          <cell r="O340" t="e">
            <v>#DIV/0!</v>
          </cell>
          <cell r="P340" t="e">
            <v>#DIV/0!</v>
          </cell>
          <cell r="Q340" t="e">
            <v>#DIV/0!</v>
          </cell>
          <cell r="R340" t="e">
            <v>#DIV/0!</v>
          </cell>
          <cell r="S340" t="e">
            <v>#DIV/0!</v>
          </cell>
          <cell r="T340" t="e">
            <v>#DIV/0!</v>
          </cell>
          <cell r="U340">
            <v>4.0200421940928273</v>
          </cell>
          <cell r="V340" t="e">
            <v>#DIV/0!</v>
          </cell>
          <cell r="W340">
            <v>5.6952372302296492</v>
          </cell>
          <cell r="X340">
            <v>2.8304906039887427</v>
          </cell>
          <cell r="Y340">
            <v>2.2835275535531014</v>
          </cell>
          <cell r="Z340">
            <v>1.5380873546448712</v>
          </cell>
          <cell r="AA340">
            <v>1.4892992008550388</v>
          </cell>
          <cell r="AB340">
            <v>1.3696250405354029</v>
          </cell>
          <cell r="AC340">
            <v>2.0086264742186053</v>
          </cell>
          <cell r="AD340" t="e">
            <v>#DIV/0!</v>
          </cell>
          <cell r="AE340">
            <v>2.2765672158022165</v>
          </cell>
          <cell r="AF340">
            <v>2.4742130240152145</v>
          </cell>
          <cell r="AG340">
            <v>1.8503578399479506</v>
          </cell>
          <cell r="AH340" t="e">
            <v>#DIV/0!</v>
          </cell>
          <cell r="AI340" t="e">
            <v>#DIV/0!</v>
          </cell>
          <cell r="AJ340">
            <v>3.1035400277649234</v>
          </cell>
          <cell r="AK340" t="e">
            <v>#DIV/0!</v>
          </cell>
          <cell r="AL340">
            <v>1.3618488186504096</v>
          </cell>
          <cell r="AM340">
            <v>1.8294232612189767</v>
          </cell>
          <cell r="AN340">
            <v>2.2295276760075255</v>
          </cell>
          <cell r="AO340" t="e">
            <v>#DIV/0!</v>
          </cell>
          <cell r="AP340" t="e">
            <v>#DIV/0!</v>
          </cell>
          <cell r="AQ340" t="e">
            <v>#DIV/0!</v>
          </cell>
          <cell r="AR340">
            <v>2.9700975044125459</v>
          </cell>
          <cell r="AS340">
            <v>1.8503578399479506</v>
          </cell>
          <cell r="AT340">
            <v>1.8976949526679969</v>
          </cell>
          <cell r="AU340">
            <v>1.8288507835231218</v>
          </cell>
          <cell r="AV340">
            <v>1.8297310823382411</v>
          </cell>
          <cell r="AW340" t="e">
            <v>#DIV/0!</v>
          </cell>
          <cell r="AX340" t="e">
            <v>#DIV/0!</v>
          </cell>
          <cell r="AY340" t="e">
            <v>#DIV/0!</v>
          </cell>
          <cell r="AZ340" t="e">
            <v>#DIV/0!</v>
          </cell>
          <cell r="BA340" t="e">
            <v>#DIV/0!</v>
          </cell>
          <cell r="BB340" t="e">
            <v>#DIV/0!</v>
          </cell>
          <cell r="BC340" t="e">
            <v>#DIV/0!</v>
          </cell>
          <cell r="BD340" t="e">
            <v>#DIV/0!</v>
          </cell>
          <cell r="BE340" t="e">
            <v>#DIV/0!</v>
          </cell>
        </row>
        <row r="341">
          <cell r="H341" t="e">
            <v>#DIV/0!</v>
          </cell>
          <cell r="I341" t="e">
            <v>#DIV/0!</v>
          </cell>
          <cell r="J341" t="e">
            <v>#DIV/0!</v>
          </cell>
          <cell r="K341" t="e">
            <v>#DIV/0!</v>
          </cell>
          <cell r="L341" t="e">
            <v>#DIV/0!</v>
          </cell>
          <cell r="M341" t="e">
            <v>#DIV/0!</v>
          </cell>
          <cell r="N341" t="e">
            <v>#DIV/0!</v>
          </cell>
          <cell r="O341" t="e">
            <v>#DIV/0!</v>
          </cell>
          <cell r="P341" t="e">
            <v>#DIV/0!</v>
          </cell>
          <cell r="Q341" t="e">
            <v>#DIV/0!</v>
          </cell>
          <cell r="R341" t="e">
            <v>#DIV/0!</v>
          </cell>
          <cell r="S341" t="e">
            <v>#DIV/0!</v>
          </cell>
          <cell r="T341" t="e">
            <v>#DIV/0!</v>
          </cell>
          <cell r="U341">
            <v>3.2170735382760696</v>
          </cell>
          <cell r="V341" t="e">
            <v>#DIV/0!</v>
          </cell>
          <cell r="W341">
            <v>4.9949836164073469</v>
          </cell>
          <cell r="X341">
            <v>2.1273348094438629</v>
          </cell>
          <cell r="Y341">
            <v>1.7665354072801644</v>
          </cell>
          <cell r="Z341">
            <v>0.60121301059237708</v>
          </cell>
          <cell r="AA341">
            <v>0.42069106544481916</v>
          </cell>
          <cell r="AB341">
            <v>0.44119745773135927</v>
          </cell>
          <cell r="AC341">
            <v>1.0545726664475989</v>
          </cell>
          <cell r="AD341" t="e">
            <v>#DIV/0!</v>
          </cell>
          <cell r="AE341">
            <v>1.2656697890163415</v>
          </cell>
          <cell r="AF341">
            <v>1.4248847981388282</v>
          </cell>
          <cell r="AG341">
            <v>1.4328853790411236</v>
          </cell>
          <cell r="AH341" t="e">
            <v>#DIV/0!</v>
          </cell>
          <cell r="AI341" t="e">
            <v>#DIV/0!</v>
          </cell>
          <cell r="AJ341">
            <v>2.5559283253637717</v>
          </cell>
          <cell r="AK341" t="e">
            <v>#DIV/0!</v>
          </cell>
          <cell r="AL341">
            <v>0.52195243203642172</v>
          </cell>
          <cell r="AM341">
            <v>0.64992215070315917</v>
          </cell>
          <cell r="AN341">
            <v>1.8742779813182824</v>
          </cell>
          <cell r="AO341" t="e">
            <v>#DIV/0!</v>
          </cell>
          <cell r="AP341" t="e">
            <v>#DIV/0!</v>
          </cell>
          <cell r="AQ341" t="e">
            <v>#DIV/0!</v>
          </cell>
          <cell r="AR341">
            <v>2.0066202468740895</v>
          </cell>
          <cell r="AS341">
            <v>1.4328853790411236</v>
          </cell>
          <cell r="AT341">
            <v>1.7320117162626822</v>
          </cell>
          <cell r="AU341">
            <v>0.53315019126530494</v>
          </cell>
          <cell r="AV341">
            <v>0.55858268960242297</v>
          </cell>
          <cell r="AW341" t="e">
            <v>#DIV/0!</v>
          </cell>
          <cell r="AX341" t="e">
            <v>#DIV/0!</v>
          </cell>
          <cell r="AY341" t="e">
            <v>#DIV/0!</v>
          </cell>
          <cell r="AZ341" t="e">
            <v>#DIV/0!</v>
          </cell>
          <cell r="BA341" t="e">
            <v>#DIV/0!</v>
          </cell>
          <cell r="BB341" t="e">
            <v>#DIV/0!</v>
          </cell>
          <cell r="BC341" t="e">
            <v>#DIV/0!</v>
          </cell>
          <cell r="BD341" t="e">
            <v>#DIV/0!</v>
          </cell>
          <cell r="BE341" t="e">
            <v>#DIV/0!</v>
          </cell>
        </row>
        <row r="342">
          <cell r="H342" t="e">
            <v>#DIV/0!</v>
          </cell>
          <cell r="I342" t="e">
            <v>#DIV/0!</v>
          </cell>
          <cell r="J342" t="e">
            <v>#DIV/0!</v>
          </cell>
          <cell r="K342" t="e">
            <v>#DIV/0!</v>
          </cell>
          <cell r="L342" t="e">
            <v>#DIV/0!</v>
          </cell>
          <cell r="M342" t="e">
            <v>#DIV/0!</v>
          </cell>
          <cell r="N342" t="e">
            <v>#DIV/0!</v>
          </cell>
          <cell r="O342" t="e">
            <v>#DIV/0!</v>
          </cell>
          <cell r="P342" t="e">
            <v>#DIV/0!</v>
          </cell>
          <cell r="Q342" t="e">
            <v>#DIV/0!</v>
          </cell>
          <cell r="R342" t="e">
            <v>#DIV/0!</v>
          </cell>
          <cell r="S342" t="e">
            <v>#DIV/0!</v>
          </cell>
          <cell r="T342" t="e">
            <v>#DIV/0!</v>
          </cell>
          <cell r="U342">
            <v>75.504919925699056</v>
          </cell>
          <cell r="V342">
            <v>142.41876821444865</v>
          </cell>
          <cell r="W342">
            <v>60.599368063918767</v>
          </cell>
          <cell r="X342">
            <v>84.677561636395907</v>
          </cell>
          <cell r="Y342">
            <v>56.086920178780403</v>
          </cell>
          <cell r="Z342">
            <v>29.462047185628659</v>
          </cell>
          <cell r="AA342">
            <v>18.536786684089705</v>
          </cell>
          <cell r="AB342">
            <v>19.982262486254637</v>
          </cell>
          <cell r="AC342">
            <v>34.465296957431732</v>
          </cell>
          <cell r="AD342" t="e">
            <v>#DIV/0!</v>
          </cell>
          <cell r="AE342">
            <v>46.48769066035603</v>
          </cell>
          <cell r="AF342">
            <v>49.821284493886708</v>
          </cell>
          <cell r="AG342">
            <v>75.604776788915729</v>
          </cell>
          <cell r="AH342">
            <v>0</v>
          </cell>
          <cell r="AI342">
            <v>0</v>
          </cell>
          <cell r="AJ342">
            <v>88.100132337759732</v>
          </cell>
          <cell r="AK342">
            <v>0</v>
          </cell>
          <cell r="AL342">
            <v>37.06854479672689</v>
          </cell>
          <cell r="AM342">
            <v>56.152798726860979</v>
          </cell>
          <cell r="AN342">
            <v>46.245399669415441</v>
          </cell>
          <cell r="AO342" t="e">
            <v>#DIV/0!</v>
          </cell>
          <cell r="AP342">
            <v>0</v>
          </cell>
          <cell r="AQ342">
            <v>0</v>
          </cell>
          <cell r="AR342">
            <v>57.490491286528034</v>
          </cell>
          <cell r="AS342">
            <v>75.604776788915729</v>
          </cell>
          <cell r="AT342">
            <v>113.07913033368213</v>
          </cell>
          <cell r="AU342">
            <v>21.585394576367626</v>
          </cell>
          <cell r="AV342">
            <v>23.028541826063112</v>
          </cell>
          <cell r="AW342" t="e">
            <v>#DIV/0!</v>
          </cell>
          <cell r="AX342" t="e">
            <v>#DIV/0!</v>
          </cell>
          <cell r="AY342" t="e">
            <v>#DIV/0!</v>
          </cell>
          <cell r="AZ342" t="e">
            <v>#DIV/0!</v>
          </cell>
          <cell r="BA342" t="e">
            <v>#DIV/0!</v>
          </cell>
          <cell r="BB342" t="e">
            <v>#DIV/0!</v>
          </cell>
          <cell r="BC342" t="e">
            <v>#DIV/0!</v>
          </cell>
          <cell r="BD342" t="e">
            <v>#DIV/0!</v>
          </cell>
          <cell r="BE342" t="e">
            <v>#DIV/0!</v>
          </cell>
        </row>
        <row r="343">
          <cell r="H343" t="e">
            <v>#DIV/0!</v>
          </cell>
          <cell r="I343" t="e">
            <v>#DIV/0!</v>
          </cell>
          <cell r="J343" t="e">
            <v>#DIV/0!</v>
          </cell>
          <cell r="K343" t="e">
            <v>#DIV/0!</v>
          </cell>
          <cell r="L343" t="e">
            <v>#DIV/0!</v>
          </cell>
          <cell r="M343" t="e">
            <v>#DIV/0!</v>
          </cell>
          <cell r="N343" t="e">
            <v>#DIV/0!</v>
          </cell>
          <cell r="O343" t="e">
            <v>#DIV/0!</v>
          </cell>
          <cell r="P343">
            <v>0</v>
          </cell>
          <cell r="Q343" t="e">
            <v>#DIV/0!</v>
          </cell>
          <cell r="R343" t="e">
            <v>#DIV/0!</v>
          </cell>
          <cell r="S343" t="e">
            <v>#DIV/0!</v>
          </cell>
          <cell r="T343" t="e">
            <v>#DIV/0!</v>
          </cell>
          <cell r="U343">
            <v>2.4640100347356237</v>
          </cell>
          <cell r="V343" t="e">
            <v>#DIV/0!</v>
          </cell>
          <cell r="W343">
            <v>3.1927330194661949</v>
          </cell>
          <cell r="X343">
            <v>3.2764916894471545</v>
          </cell>
          <cell r="Y343">
            <v>11.303457791293573</v>
          </cell>
          <cell r="Z343">
            <v>7.1802045814174118</v>
          </cell>
          <cell r="AA343">
            <v>6.5265433661401726</v>
          </cell>
          <cell r="AB343">
            <v>6.7426007246327542</v>
          </cell>
          <cell r="AC343">
            <v>9.9703764377630222</v>
          </cell>
          <cell r="AD343" t="e">
            <v>#DIV/0!</v>
          </cell>
          <cell r="AE343">
            <v>8.030446782315428</v>
          </cell>
          <cell r="AF343">
            <v>6.4442341471385198</v>
          </cell>
          <cell r="AG343">
            <v>17.644835738734606</v>
          </cell>
          <cell r="AH343" t="e">
            <v>#DIV/0!</v>
          </cell>
          <cell r="AI343" t="e">
            <v>#DIV/0!</v>
          </cell>
          <cell r="AJ343">
            <v>12.415881197839962</v>
          </cell>
          <cell r="AK343" t="e">
            <v>#DIV/0!</v>
          </cell>
          <cell r="AL343">
            <v>5.237854073139169</v>
          </cell>
          <cell r="AM343">
            <v>1.3073320737173884</v>
          </cell>
          <cell r="AN343">
            <v>26.89027222893246</v>
          </cell>
          <cell r="AO343" t="e">
            <v>#DIV/0!</v>
          </cell>
          <cell r="AP343" t="e">
            <v>#DIV/0!</v>
          </cell>
          <cell r="AQ343" t="e">
            <v>#DIV/0!</v>
          </cell>
          <cell r="AR343">
            <v>5.8227891776362162</v>
          </cell>
          <cell r="AS343">
            <v>17.644835738734603</v>
          </cell>
          <cell r="AT343" t="e">
            <v>#DIV/0!</v>
          </cell>
          <cell r="AU343">
            <v>4.9258162490508726</v>
          </cell>
          <cell r="AV343">
            <v>4.990171164183522</v>
          </cell>
          <cell r="AW343" t="e">
            <v>#DIV/0!</v>
          </cell>
          <cell r="AX343" t="e">
            <v>#DIV/0!</v>
          </cell>
          <cell r="AY343" t="e">
            <v>#DIV/0!</v>
          </cell>
          <cell r="AZ343" t="e">
            <v>#DIV/0!</v>
          </cell>
          <cell r="BA343" t="e">
            <v>#DIV/0!</v>
          </cell>
          <cell r="BB343" t="e">
            <v>#DIV/0!</v>
          </cell>
          <cell r="BC343" t="e">
            <v>#DIV/0!</v>
          </cell>
          <cell r="BD343" t="e">
            <v>#DIV/0!</v>
          </cell>
          <cell r="BE343" t="e">
            <v>#DIV/0!</v>
          </cell>
        </row>
        <row r="344">
          <cell r="H344" t="e">
            <v>#DIV/0!</v>
          </cell>
          <cell r="I344" t="e">
            <v>#DIV/0!</v>
          </cell>
          <cell r="J344" t="e">
            <v>#DIV/0!</v>
          </cell>
          <cell r="K344" t="e">
            <v>#DIV/0!</v>
          </cell>
          <cell r="L344" t="e">
            <v>#DIV/0!</v>
          </cell>
          <cell r="M344" t="e">
            <v>#DIV/0!</v>
          </cell>
          <cell r="N344" t="e">
            <v>#DIV/0!</v>
          </cell>
          <cell r="O344" t="e">
            <v>#DIV/0!</v>
          </cell>
          <cell r="P344" t="e">
            <v>#DIV/0!</v>
          </cell>
          <cell r="Q344" t="e">
            <v>#DIV/0!</v>
          </cell>
          <cell r="R344" t="e">
            <v>#DIV/0!</v>
          </cell>
          <cell r="S344" t="e">
            <v>#DIV/0!</v>
          </cell>
          <cell r="T344" t="e">
            <v>#DIV/0!</v>
          </cell>
          <cell r="U344">
            <v>0.7386435272740759</v>
          </cell>
          <cell r="V344">
            <v>0.92904526134020449</v>
          </cell>
          <cell r="W344">
            <v>0.2775433408763463</v>
          </cell>
          <cell r="X344">
            <v>0.69034370736707718</v>
          </cell>
          <cell r="Y344">
            <v>2.206651487093291</v>
          </cell>
          <cell r="Z344">
            <v>3.7525759419016209</v>
          </cell>
          <cell r="AA344">
            <v>4.6171477009249502</v>
          </cell>
          <cell r="AB344">
            <v>3.5520666129633733</v>
          </cell>
          <cell r="AC344">
            <v>3.8670764498645527</v>
          </cell>
          <cell r="AD344" t="e">
            <v>#DIV/0!</v>
          </cell>
          <cell r="AE344">
            <v>2.6532207284501412</v>
          </cell>
          <cell r="AF344">
            <v>1.9941986332386166</v>
          </cell>
          <cell r="AG344">
            <v>1.3607427011075575</v>
          </cell>
          <cell r="AH344" t="e">
            <v>#DIV/0!</v>
          </cell>
          <cell r="AI344" t="e">
            <v>#DIV/0!</v>
          </cell>
          <cell r="AJ344">
            <v>1.6570307614330961</v>
          </cell>
          <cell r="AK344" t="e">
            <v>#DIV/0!</v>
          </cell>
          <cell r="AL344">
            <v>2.7534700401120342</v>
          </cell>
          <cell r="AM344">
            <v>0.81917305296144882</v>
          </cell>
          <cell r="AN344">
            <v>3.1049413054573636</v>
          </cell>
          <cell r="AO344" t="e">
            <v>#DIV/0!</v>
          </cell>
          <cell r="AP344" t="e">
            <v>#DIV/0!</v>
          </cell>
          <cell r="AQ344" t="e">
            <v>#DIV/0!</v>
          </cell>
          <cell r="AR344">
            <v>1.9276811751028688</v>
          </cell>
          <cell r="AS344">
            <v>1.3607427011075575</v>
          </cell>
          <cell r="AT344">
            <v>1.4008599628652396</v>
          </cell>
          <cell r="AU344">
            <v>2.6378802325223756</v>
          </cell>
          <cell r="AV344">
            <v>2.5820728041257168</v>
          </cell>
          <cell r="AW344" t="e">
            <v>#DIV/0!</v>
          </cell>
          <cell r="AX344" t="e">
            <v>#DIV/0!</v>
          </cell>
          <cell r="AY344" t="e">
            <v>#DIV/0!</v>
          </cell>
          <cell r="AZ344" t="e">
            <v>#DIV/0!</v>
          </cell>
          <cell r="BA344" t="e">
            <v>#DIV/0!</v>
          </cell>
          <cell r="BB344" t="e">
            <v>#DIV/0!</v>
          </cell>
          <cell r="BC344" t="e">
            <v>#DIV/0!</v>
          </cell>
          <cell r="BD344" t="e">
            <v>#DIV/0!</v>
          </cell>
          <cell r="BE344" t="e">
            <v>#DIV/0!</v>
          </cell>
        </row>
        <row r="345">
          <cell r="H345" t="e">
            <v>#DIV/0!</v>
          </cell>
          <cell r="I345" t="e">
            <v>#DIV/0!</v>
          </cell>
          <cell r="J345" t="e">
            <v>#DIV/0!</v>
          </cell>
          <cell r="K345" t="e">
            <v>#DIV/0!</v>
          </cell>
          <cell r="L345" t="e">
            <v>#DIV/0!</v>
          </cell>
          <cell r="M345" t="e">
            <v>#DIV/0!</v>
          </cell>
          <cell r="N345" t="e">
            <v>#DIV/0!</v>
          </cell>
          <cell r="O345" t="e">
            <v>#DIV/0!</v>
          </cell>
          <cell r="P345" t="e">
            <v>#DIV/0!</v>
          </cell>
          <cell r="Q345" t="e">
            <v>#DIV/0!</v>
          </cell>
          <cell r="R345" t="e">
            <v>#DIV/0!</v>
          </cell>
          <cell r="S345" t="e">
            <v>#DIV/0!</v>
          </cell>
          <cell r="T345" t="e">
            <v>#VALUE!</v>
          </cell>
          <cell r="U345">
            <v>27.408945083978104</v>
          </cell>
          <cell r="V345">
            <v>13.313445437991476</v>
          </cell>
          <cell r="W345">
            <v>74.208841920757138</v>
          </cell>
          <cell r="X345">
            <v>4.7245960228152333</v>
          </cell>
          <cell r="Y345" t="e">
            <v>#DIV/0!</v>
          </cell>
          <cell r="Z345" t="e">
            <v>#N/A</v>
          </cell>
          <cell r="AA345">
            <v>8.4690040552465558</v>
          </cell>
          <cell r="AB345">
            <v>6.8702200116394607</v>
          </cell>
          <cell r="AC345">
            <v>5.3781318159145979</v>
          </cell>
          <cell r="AD345" t="e">
            <v>#N/A</v>
          </cell>
          <cell r="AE345">
            <v>3.5168914285714279</v>
          </cell>
          <cell r="AF345">
            <v>8.3389177910696883</v>
          </cell>
          <cell r="AG345">
            <v>6.1387948293986812</v>
          </cell>
          <cell r="AH345" t="e">
            <v>#DIV/0!</v>
          </cell>
          <cell r="AI345" t="e">
            <v>#DIV/0!</v>
          </cell>
          <cell r="AJ345" t="e">
            <v>#VALUE!</v>
          </cell>
          <cell r="AK345">
            <v>3.6738530399104801</v>
          </cell>
          <cell r="AL345">
            <v>8.1037081700331601</v>
          </cell>
          <cell r="AM345">
            <v>7.4156834814035939</v>
          </cell>
          <cell r="AN345">
            <v>0.68241758241758177</v>
          </cell>
          <cell r="AO345" t="e">
            <v>#N/A</v>
          </cell>
          <cell r="AP345" t="e">
            <v>#DIV/0!</v>
          </cell>
          <cell r="AQ345" t="e">
            <v>#VALUE!</v>
          </cell>
          <cell r="AR345" t="e">
            <v>#DIV/0!</v>
          </cell>
          <cell r="AS345">
            <v>6.138794829398682</v>
          </cell>
          <cell r="AT345" t="e">
            <v>#N/A</v>
          </cell>
          <cell r="AU345" t="e">
            <v>#DIV/0!</v>
          </cell>
          <cell r="AV345">
            <v>9.5786474130330621</v>
          </cell>
          <cell r="AW345" t="e">
            <v>#VALUE!</v>
          </cell>
          <cell r="AX345" t="e">
            <v>#VALUE!</v>
          </cell>
          <cell r="AY345" t="e">
            <v>#VALUE!</v>
          </cell>
          <cell r="AZ345" t="e">
            <v>#VALUE!</v>
          </cell>
          <cell r="BA345" t="e">
            <v>#VALUE!</v>
          </cell>
          <cell r="BB345" t="e">
            <v>#VALUE!</v>
          </cell>
          <cell r="BC345" t="e">
            <v>#VALUE!</v>
          </cell>
          <cell r="BD345" t="e">
            <v>#VALUE!</v>
          </cell>
          <cell r="BE345" t="e">
            <v>#VALUE!</v>
          </cell>
        </row>
        <row r="346">
          <cell r="H346" t="e">
            <v>#DIV/0!</v>
          </cell>
          <cell r="I346" t="e">
            <v>#DIV/0!</v>
          </cell>
          <cell r="J346" t="e">
            <v>#DIV/0!</v>
          </cell>
          <cell r="K346" t="e">
            <v>#DIV/0!</v>
          </cell>
          <cell r="L346" t="e">
            <v>#DIV/0!</v>
          </cell>
          <cell r="M346" t="e">
            <v>#DIV/0!</v>
          </cell>
          <cell r="N346" t="e">
            <v>#DIV/0!</v>
          </cell>
          <cell r="O346" t="e">
            <v>#DIV/0!</v>
          </cell>
          <cell r="P346" t="e">
            <v>#DIV/0!</v>
          </cell>
          <cell r="Q346" t="e">
            <v>#DIV/0!</v>
          </cell>
          <cell r="R346" t="e">
            <v>#DIV/0!</v>
          </cell>
          <cell r="S346" t="e">
            <v>#DIV/0!</v>
          </cell>
          <cell r="T346" t="e">
            <v>#VALUE!</v>
          </cell>
          <cell r="U346">
            <v>3.3068320810763586E-2</v>
          </cell>
          <cell r="V346">
            <v>0.47698989924722007</v>
          </cell>
          <cell r="W346">
            <v>1.1277874807805904E-2</v>
          </cell>
          <cell r="X346">
            <v>1.0053782918395942</v>
          </cell>
          <cell r="Y346">
            <v>0</v>
          </cell>
          <cell r="Z346" t="e">
            <v>#N/A</v>
          </cell>
          <cell r="AA346">
            <v>0.48502187288828819</v>
          </cell>
          <cell r="AB346">
            <v>0.36984786218335464</v>
          </cell>
          <cell r="AC346">
            <v>0.63947481761564662</v>
          </cell>
          <cell r="AD346" t="e">
            <v>#N/A</v>
          </cell>
          <cell r="AE346">
            <v>0.3848782860908066</v>
          </cell>
          <cell r="AF346">
            <v>0.3629360002827155</v>
          </cell>
          <cell r="AG346">
            <v>0.88126700666416846</v>
          </cell>
          <cell r="AH346" t="e">
            <v>#DIV/0!</v>
          </cell>
          <cell r="AI346" t="e">
            <v>#DIV/0!</v>
          </cell>
          <cell r="AJ346" t="e">
            <v>#VALUE!</v>
          </cell>
          <cell r="AK346">
            <v>21.090308370044053</v>
          </cell>
          <cell r="AL346">
            <v>0.33343385605146769</v>
          </cell>
          <cell r="AM346">
            <v>0.55622296303024366</v>
          </cell>
          <cell r="AN346">
            <v>0.13773922256804186</v>
          </cell>
          <cell r="AO346" t="e">
            <v>#N/A</v>
          </cell>
          <cell r="AP346" t="e">
            <v>#DIV/0!</v>
          </cell>
          <cell r="AQ346" t="e">
            <v>#VALUE!</v>
          </cell>
          <cell r="AR346">
            <v>0</v>
          </cell>
          <cell r="AS346">
            <v>0.88126700666416846</v>
          </cell>
          <cell r="AT346" t="e">
            <v>#N/A</v>
          </cell>
          <cell r="AU346" t="e">
            <v>#DIV/0!</v>
          </cell>
          <cell r="AV346">
            <v>0.43445707843453052</v>
          </cell>
          <cell r="AW346" t="e">
            <v>#VALUE!</v>
          </cell>
          <cell r="AX346" t="e">
            <v>#VALUE!</v>
          </cell>
          <cell r="AY346" t="e">
            <v>#VALUE!</v>
          </cell>
          <cell r="AZ346" t="e">
            <v>#VALUE!</v>
          </cell>
          <cell r="BA346" t="e">
            <v>#VALUE!</v>
          </cell>
          <cell r="BB346" t="e">
            <v>#VALUE!</v>
          </cell>
          <cell r="BC346" t="e">
            <v>#VALUE!</v>
          </cell>
          <cell r="BD346" t="e">
            <v>#VALUE!</v>
          </cell>
          <cell r="BE346" t="e">
            <v>#VALUE!</v>
          </cell>
        </row>
        <row r="347">
          <cell r="H347" t="e">
            <v>#DIV/0!</v>
          </cell>
          <cell r="I347" t="e">
            <v>#DIV/0!</v>
          </cell>
          <cell r="J347" t="e">
            <v>#DIV/0!</v>
          </cell>
          <cell r="K347" t="e">
            <v>#DIV/0!</v>
          </cell>
          <cell r="L347" t="e">
            <v>#DIV/0!</v>
          </cell>
          <cell r="M347" t="e">
            <v>#DIV/0!</v>
          </cell>
          <cell r="N347" t="e">
            <v>#DIV/0!</v>
          </cell>
          <cell r="O347" t="e">
            <v>#DIV/0!</v>
          </cell>
          <cell r="P347" t="e">
            <v>#DIV/0!</v>
          </cell>
          <cell r="Q347" t="e">
            <v>#DIV/0!</v>
          </cell>
          <cell r="R347" t="e">
            <v>#DIV/0!</v>
          </cell>
          <cell r="S347" t="e">
            <v>#DIV/0!</v>
          </cell>
          <cell r="T347" t="e">
            <v>#VALUE!</v>
          </cell>
          <cell r="U347">
            <v>3.7433088971579043E-2</v>
          </cell>
          <cell r="V347">
            <v>0.47698989924722007</v>
          </cell>
          <cell r="W347">
            <v>3.3339900235620445E-2</v>
          </cell>
          <cell r="X347">
            <v>1.0871996220610349</v>
          </cell>
          <cell r="Y347">
            <v>0</v>
          </cell>
          <cell r="Z347" t="e">
            <v>#N/A</v>
          </cell>
          <cell r="AA347">
            <v>0.55246070855053886</v>
          </cell>
          <cell r="AB347">
            <v>1.0124909590921907</v>
          </cell>
          <cell r="AC347">
            <v>1.3435201376745218</v>
          </cell>
          <cell r="AD347" t="e">
            <v>#N/A</v>
          </cell>
          <cell r="AE347">
            <v>0.5047323707077559</v>
          </cell>
          <cell r="AF347">
            <v>0.61969159029636589</v>
          </cell>
          <cell r="AG347">
            <v>2.1141382949614984</v>
          </cell>
          <cell r="AH347" t="e">
            <v>#DIV/0!</v>
          </cell>
          <cell r="AI347" t="e">
            <v>#DIV/0!</v>
          </cell>
          <cell r="AJ347" t="e">
            <v>#VALUE!</v>
          </cell>
          <cell r="AK347">
            <v>21.090308370044053</v>
          </cell>
          <cell r="AL347">
            <v>0.44154547572298591</v>
          </cell>
          <cell r="AM347">
            <v>0.66090951676104215</v>
          </cell>
          <cell r="AN347">
            <v>0.22972256582435063</v>
          </cell>
          <cell r="AO347" t="e">
            <v>#N/A</v>
          </cell>
          <cell r="AP347" t="e">
            <v>#DIV/0!</v>
          </cell>
          <cell r="AQ347" t="e">
            <v>#VALUE!</v>
          </cell>
          <cell r="AR347">
            <v>0</v>
          </cell>
          <cell r="AS347">
            <v>2.1141382949614984</v>
          </cell>
          <cell r="AT347" t="e">
            <v>#N/A</v>
          </cell>
          <cell r="AU347" t="e">
            <v>#DIV/0!</v>
          </cell>
          <cell r="AV347">
            <v>0.55786835927749412</v>
          </cell>
          <cell r="AW347" t="e">
            <v>#VALUE!</v>
          </cell>
          <cell r="AX347" t="e">
            <v>#VALUE!</v>
          </cell>
          <cell r="AY347" t="e">
            <v>#VALUE!</v>
          </cell>
          <cell r="AZ347" t="e">
            <v>#VALUE!</v>
          </cell>
          <cell r="BA347" t="e">
            <v>#VALUE!</v>
          </cell>
          <cell r="BB347" t="e">
            <v>#VALUE!</v>
          </cell>
          <cell r="BC347" t="e">
            <v>#VALUE!</v>
          </cell>
          <cell r="BD347" t="e">
            <v>#VALUE!</v>
          </cell>
          <cell r="BE347" t="e">
            <v>#VALUE!</v>
          </cell>
        </row>
        <row r="348">
          <cell r="H348" t="e">
            <v>#DIV/0!</v>
          </cell>
          <cell r="I348" t="e">
            <v>#DIV/0!</v>
          </cell>
          <cell r="J348" t="e">
            <v>#DIV/0!</v>
          </cell>
          <cell r="K348" t="e">
            <v>#DIV/0!</v>
          </cell>
          <cell r="L348" t="e">
            <v>#DIV/0!</v>
          </cell>
          <cell r="M348" t="e">
            <v>#DIV/0!</v>
          </cell>
          <cell r="N348" t="e">
            <v>#DIV/0!</v>
          </cell>
          <cell r="O348" t="e">
            <v>#DIV/0!</v>
          </cell>
          <cell r="P348" t="e">
            <v>#DIV/0!</v>
          </cell>
          <cell r="Q348" t="e">
            <v>#DIV/0!</v>
          </cell>
          <cell r="R348" t="e">
            <v>#DIV/0!</v>
          </cell>
          <cell r="S348" t="e">
            <v>#DIV/0!</v>
          </cell>
          <cell r="T348" t="e">
            <v>#VALUE!</v>
          </cell>
          <cell r="U348">
            <v>3.2009810139963631E-2</v>
          </cell>
          <cell r="V348">
            <v>0.32294729942996109</v>
          </cell>
          <cell r="W348">
            <v>1.1152102788711038E-2</v>
          </cell>
          <cell r="X348">
            <v>0.50134096690421948</v>
          </cell>
          <cell r="Y348">
            <v>0</v>
          </cell>
          <cell r="Z348" t="e">
            <v>#N/A</v>
          </cell>
          <cell r="AA348">
            <v>0.3266092451183541</v>
          </cell>
          <cell r="AB348">
            <v>0.26999192566820268</v>
          </cell>
          <cell r="AC348">
            <v>0.39004857576626906</v>
          </cell>
          <cell r="AD348" t="e">
            <v>#N/A</v>
          </cell>
          <cell r="AE348">
            <v>0.27791488245312129</v>
          </cell>
          <cell r="AF348">
            <v>0.26628983327715405</v>
          </cell>
          <cell r="AG348">
            <v>0.4684433435245412</v>
          </cell>
          <cell r="AH348" t="e">
            <v>#DIV/0!</v>
          </cell>
          <cell r="AI348" t="e">
            <v>#DIV/0!</v>
          </cell>
          <cell r="AJ348" t="e">
            <v>#VALUE!</v>
          </cell>
          <cell r="AK348">
            <v>0.95473127929005885</v>
          </cell>
          <cell r="AL348">
            <v>0.25005653976630232</v>
          </cell>
          <cell r="AM348">
            <v>0.35741855520958149</v>
          </cell>
          <cell r="AN348">
            <v>0.12106396600896339</v>
          </cell>
          <cell r="AO348" t="e">
            <v>#N/A</v>
          </cell>
          <cell r="AP348" t="e">
            <v>#DIV/0!</v>
          </cell>
          <cell r="AQ348" t="e">
            <v>#VALUE!</v>
          </cell>
          <cell r="AR348">
            <v>0</v>
          </cell>
          <cell r="AS348">
            <v>0.4684433435245412</v>
          </cell>
          <cell r="AT348" t="e">
            <v>#N/A</v>
          </cell>
          <cell r="AU348" t="e">
            <v>#DIV/0!</v>
          </cell>
          <cell r="AV348">
            <v>0.30287213536473856</v>
          </cell>
          <cell r="AW348" t="e">
            <v>#VALUE!</v>
          </cell>
          <cell r="AX348" t="e">
            <v>#VALUE!</v>
          </cell>
          <cell r="AY348" t="e">
            <v>#VALUE!</v>
          </cell>
          <cell r="AZ348" t="e">
            <v>#VALUE!</v>
          </cell>
          <cell r="BA348" t="e">
            <v>#VALUE!</v>
          </cell>
          <cell r="BB348" t="e">
            <v>#VALUE!</v>
          </cell>
          <cell r="BC348" t="e">
            <v>#VALUE!</v>
          </cell>
          <cell r="BD348" t="e">
            <v>#VALUE!</v>
          </cell>
          <cell r="BE348" t="e">
            <v>#VALUE!</v>
          </cell>
        </row>
        <row r="349">
          <cell r="H349" t="e">
            <v>#DIV/0!</v>
          </cell>
          <cell r="I349" t="e">
            <v>#DIV/0!</v>
          </cell>
          <cell r="J349" t="e">
            <v>#DIV/0!</v>
          </cell>
          <cell r="K349" t="e">
            <v>#DIV/0!</v>
          </cell>
          <cell r="L349" t="e">
            <v>#DIV/0!</v>
          </cell>
          <cell r="M349" t="e">
            <v>#DIV/0!</v>
          </cell>
          <cell r="N349" t="e">
            <v>#DIV/0!</v>
          </cell>
          <cell r="O349" t="e">
            <v>#DIV/0!</v>
          </cell>
          <cell r="P349" t="e">
            <v>#DIV/0!</v>
          </cell>
          <cell r="Q349" t="e">
            <v>#DIV/0!</v>
          </cell>
          <cell r="R349" t="e">
            <v>#DIV/0!</v>
          </cell>
          <cell r="S349" t="e">
            <v>#DIV/0!</v>
          </cell>
          <cell r="T349" t="e">
            <v>#VALUE!</v>
          </cell>
          <cell r="U349" t="e">
            <v>#DIV/0!</v>
          </cell>
          <cell r="V349" t="e">
            <v>#DIV/0!</v>
          </cell>
          <cell r="W349" t="e">
            <v>#DIV/0!</v>
          </cell>
          <cell r="X349" t="e">
            <v>#DIV/0!</v>
          </cell>
          <cell r="Y349" t="e">
            <v>#DIV/0!</v>
          </cell>
          <cell r="Z349" t="e">
            <v>#N/A</v>
          </cell>
          <cell r="AA349" t="e">
            <v>#DIV/0!</v>
          </cell>
          <cell r="AB349" t="e">
            <v>#DIV/0!</v>
          </cell>
          <cell r="AC349" t="e">
            <v>#DIV/0!</v>
          </cell>
          <cell r="AD349" t="e">
            <v>#N/A</v>
          </cell>
          <cell r="AE349" t="e">
            <v>#DIV/0!</v>
          </cell>
          <cell r="AF349" t="e">
            <v>#DIV/0!</v>
          </cell>
          <cell r="AG349" t="e">
            <v>#DIV/0!</v>
          </cell>
          <cell r="AH349" t="e">
            <v>#DIV/0!</v>
          </cell>
          <cell r="AI349" t="e">
            <v>#DIV/0!</v>
          </cell>
          <cell r="AJ349" t="e">
            <v>#VALUE!</v>
          </cell>
          <cell r="AK349" t="e">
            <v>#DIV/0!</v>
          </cell>
          <cell r="AL349" t="e">
            <v>#DIV/0!</v>
          </cell>
          <cell r="AM349" t="e">
            <v>#DIV/0!</v>
          </cell>
          <cell r="AN349" t="e">
            <v>#DIV/0!</v>
          </cell>
          <cell r="AO349" t="e">
            <v>#N/A</v>
          </cell>
          <cell r="AP349" t="e">
            <v>#DIV/0!</v>
          </cell>
          <cell r="AQ349" t="e">
            <v>#VALUE!</v>
          </cell>
          <cell r="AR349" t="e">
            <v>#DIV/0!</v>
          </cell>
          <cell r="AS349" t="e">
            <v>#DIV/0!</v>
          </cell>
          <cell r="AT349" t="e">
            <v>#N/A</v>
          </cell>
          <cell r="AU349" t="e">
            <v>#DIV/0!</v>
          </cell>
          <cell r="AV349" t="e">
            <v>#DIV/0!</v>
          </cell>
          <cell r="AW349" t="e">
            <v>#VALUE!</v>
          </cell>
          <cell r="AX349" t="e">
            <v>#VALUE!</v>
          </cell>
          <cell r="AY349" t="e">
            <v>#VALUE!</v>
          </cell>
          <cell r="AZ349" t="e">
            <v>#VALUE!</v>
          </cell>
          <cell r="BA349" t="e">
            <v>#VALUE!</v>
          </cell>
          <cell r="BB349" t="e">
            <v>#VALUE!</v>
          </cell>
          <cell r="BC349" t="e">
            <v>#VALUE!</v>
          </cell>
          <cell r="BD349" t="e">
            <v>#VALUE!</v>
          </cell>
          <cell r="BE349" t="e">
            <v>#VALUE!</v>
          </cell>
        </row>
        <row r="350">
          <cell r="H350" t="e">
            <v>#DIV/0!</v>
          </cell>
          <cell r="I350" t="e">
            <v>#DIV/0!</v>
          </cell>
          <cell r="J350" t="e">
            <v>#DIV/0!</v>
          </cell>
          <cell r="K350" t="e">
            <v>#DIV/0!</v>
          </cell>
          <cell r="L350" t="e">
            <v>#DIV/0!</v>
          </cell>
          <cell r="M350" t="e">
            <v>#DIV/0!</v>
          </cell>
          <cell r="N350" t="e">
            <v>#DIV/0!</v>
          </cell>
          <cell r="O350" t="e">
            <v>#DIV/0!</v>
          </cell>
          <cell r="P350" t="e">
            <v>#DIV/0!</v>
          </cell>
          <cell r="Q350" t="e">
            <v>#DIV/0!</v>
          </cell>
          <cell r="R350" t="e">
            <v>#DIV/0!</v>
          </cell>
          <cell r="S350" t="e">
            <v>#DIV/0!</v>
          </cell>
          <cell r="T350" t="e">
            <v>#VALUE!</v>
          </cell>
          <cell r="U350" t="e">
            <v>#DIV/0!</v>
          </cell>
          <cell r="V350" t="e">
            <v>#DIV/0!</v>
          </cell>
          <cell r="W350" t="e">
            <v>#DIV/0!</v>
          </cell>
          <cell r="X350" t="e">
            <v>#DIV/0!</v>
          </cell>
          <cell r="Y350">
            <v>0</v>
          </cell>
          <cell r="Z350" t="e">
            <v>#N/A</v>
          </cell>
          <cell r="AA350" t="e">
            <v>#DIV/0!</v>
          </cell>
          <cell r="AB350" t="e">
            <v>#DIV/0!</v>
          </cell>
          <cell r="AC350" t="e">
            <v>#DIV/0!</v>
          </cell>
          <cell r="AD350" t="e">
            <v>#N/A</v>
          </cell>
          <cell r="AE350" t="e">
            <v>#DIV/0!</v>
          </cell>
          <cell r="AF350" t="e">
            <v>#DIV/0!</v>
          </cell>
          <cell r="AG350" t="e">
            <v>#DIV/0!</v>
          </cell>
          <cell r="AH350" t="e">
            <v>#DIV/0!</v>
          </cell>
          <cell r="AI350" t="e">
            <v>#DIV/0!</v>
          </cell>
          <cell r="AJ350" t="e">
            <v>#VALUE!</v>
          </cell>
          <cell r="AK350" t="e">
            <v>#DIV/0!</v>
          </cell>
          <cell r="AL350" t="e">
            <v>#DIV/0!</v>
          </cell>
          <cell r="AM350" t="e">
            <v>#DIV/0!</v>
          </cell>
          <cell r="AN350" t="e">
            <v>#DIV/0!</v>
          </cell>
          <cell r="AO350" t="e">
            <v>#N/A</v>
          </cell>
          <cell r="AP350" t="e">
            <v>#DIV/0!</v>
          </cell>
          <cell r="AQ350" t="e">
            <v>#VALUE!</v>
          </cell>
          <cell r="AR350" t="e">
            <v>#DIV/0!</v>
          </cell>
          <cell r="AS350" t="e">
            <v>#DIV/0!</v>
          </cell>
          <cell r="AT350" t="e">
            <v>#N/A</v>
          </cell>
          <cell r="AU350" t="e">
            <v>#DIV/0!</v>
          </cell>
          <cell r="AV350" t="e">
            <v>#DIV/0!</v>
          </cell>
          <cell r="AW350" t="e">
            <v>#VALUE!</v>
          </cell>
          <cell r="AX350" t="e">
            <v>#VALUE!</v>
          </cell>
          <cell r="AY350" t="e">
            <v>#VALUE!</v>
          </cell>
          <cell r="AZ350" t="e">
            <v>#VALUE!</v>
          </cell>
          <cell r="BA350" t="e">
            <v>#VALUE!</v>
          </cell>
          <cell r="BB350" t="e">
            <v>#VALUE!</v>
          </cell>
          <cell r="BC350" t="e">
            <v>#VALUE!</v>
          </cell>
          <cell r="BD350" t="e">
            <v>#VALUE!</v>
          </cell>
          <cell r="BE350" t="e">
            <v>#VALUE!</v>
          </cell>
        </row>
        <row r="351">
          <cell r="H351" t="e">
            <v>#DIV/0!</v>
          </cell>
          <cell r="I351" t="e">
            <v>#DIV/0!</v>
          </cell>
          <cell r="J351" t="e">
            <v>#DIV/0!</v>
          </cell>
          <cell r="K351" t="e">
            <v>#DIV/0!</v>
          </cell>
          <cell r="L351" t="e">
            <v>#DIV/0!</v>
          </cell>
          <cell r="M351" t="e">
            <v>#DIV/0!</v>
          </cell>
          <cell r="N351" t="e">
            <v>#DIV/0!</v>
          </cell>
          <cell r="O351" t="e">
            <v>#DIV/0!</v>
          </cell>
          <cell r="P351" t="e">
            <v>#DIV/0!</v>
          </cell>
          <cell r="Q351" t="e">
            <v>#DIV/0!</v>
          </cell>
          <cell r="R351" t="e">
            <v>#DIV/0!</v>
          </cell>
          <cell r="S351" t="e">
            <v>#DIV/0!</v>
          </cell>
          <cell r="T351" t="e">
            <v>#VALUE!</v>
          </cell>
          <cell r="U351">
            <v>0</v>
          </cell>
          <cell r="V351">
            <v>0</v>
          </cell>
          <cell r="W351">
            <v>0</v>
          </cell>
          <cell r="X351">
            <v>0</v>
          </cell>
          <cell r="Y351" t="e">
            <v>#DIV/0!</v>
          </cell>
          <cell r="Z351" t="e">
            <v>#N/A</v>
          </cell>
          <cell r="AA351">
            <v>0</v>
          </cell>
          <cell r="AB351">
            <v>0</v>
          </cell>
          <cell r="AC351">
            <v>0</v>
          </cell>
          <cell r="AD351" t="e">
            <v>#N/A</v>
          </cell>
          <cell r="AE351">
            <v>0</v>
          </cell>
          <cell r="AF351">
            <v>0</v>
          </cell>
          <cell r="AG351">
            <v>0</v>
          </cell>
          <cell r="AH351" t="e">
            <v>#DIV/0!</v>
          </cell>
          <cell r="AI351" t="e">
            <v>#DIV/0!</v>
          </cell>
          <cell r="AJ351" t="e">
            <v>#VALUE!</v>
          </cell>
          <cell r="AK351">
            <v>0</v>
          </cell>
          <cell r="AL351">
            <v>0</v>
          </cell>
          <cell r="AM351">
            <v>0</v>
          </cell>
          <cell r="AN351">
            <v>0</v>
          </cell>
          <cell r="AO351" t="e">
            <v>#N/A</v>
          </cell>
          <cell r="AP351" t="e">
            <v>#DIV/0!</v>
          </cell>
          <cell r="AQ351" t="e">
            <v>#VALUE!</v>
          </cell>
          <cell r="AR351" t="e">
            <v>#DIV/0!</v>
          </cell>
          <cell r="AS351">
            <v>0</v>
          </cell>
          <cell r="AT351" t="e">
            <v>#N/A</v>
          </cell>
          <cell r="AU351" t="e">
            <v>#DIV/0!</v>
          </cell>
          <cell r="AV351">
            <v>0</v>
          </cell>
          <cell r="AW351" t="e">
            <v>#VALUE!</v>
          </cell>
          <cell r="AX351" t="e">
            <v>#VALUE!</v>
          </cell>
          <cell r="AY351" t="e">
            <v>#VALUE!</v>
          </cell>
          <cell r="AZ351" t="e">
            <v>#VALUE!</v>
          </cell>
          <cell r="BA351" t="e">
            <v>#VALUE!</v>
          </cell>
          <cell r="BB351" t="e">
            <v>#VALUE!</v>
          </cell>
          <cell r="BC351" t="e">
            <v>#VALUE!</v>
          </cell>
          <cell r="BD351" t="e">
            <v>#VALUE!</v>
          </cell>
          <cell r="BE351" t="e">
            <v>#VALUE!</v>
          </cell>
        </row>
        <row r="352">
          <cell r="H352" t="e">
            <v>#DIV/0!</v>
          </cell>
          <cell r="I352" t="e">
            <v>#DIV/0!</v>
          </cell>
          <cell r="J352" t="e">
            <v>#DIV/0!</v>
          </cell>
          <cell r="K352" t="e">
            <v>#DIV/0!</v>
          </cell>
          <cell r="L352" t="e">
            <v>#DIV/0!</v>
          </cell>
          <cell r="M352" t="e">
            <v>#DIV/0!</v>
          </cell>
          <cell r="N352" t="e">
            <v>#DIV/0!</v>
          </cell>
          <cell r="O352" t="e">
            <v>#DIV/0!</v>
          </cell>
          <cell r="P352" t="e">
            <v>#DIV/0!</v>
          </cell>
          <cell r="Q352" t="e">
            <v>#DIV/0!</v>
          </cell>
          <cell r="R352" t="e">
            <v>#DIV/0!</v>
          </cell>
          <cell r="S352" t="e">
            <v>#DIV/0!</v>
          </cell>
          <cell r="T352" t="e">
            <v>#VALUE!</v>
          </cell>
          <cell r="U352" t="e">
            <v>#DIV/0!</v>
          </cell>
          <cell r="V352" t="e">
            <v>#DIV/0!</v>
          </cell>
          <cell r="W352" t="e">
            <v>#DIV/0!</v>
          </cell>
          <cell r="X352" t="e">
            <v>#DIV/0!</v>
          </cell>
          <cell r="Y352">
            <v>0</v>
          </cell>
          <cell r="Z352" t="e">
            <v>#N/A</v>
          </cell>
          <cell r="AA352" t="e">
            <v>#DIV/0!</v>
          </cell>
          <cell r="AB352" t="e">
            <v>#DIV/0!</v>
          </cell>
          <cell r="AC352" t="e">
            <v>#DIV/0!</v>
          </cell>
          <cell r="AD352" t="e">
            <v>#N/A</v>
          </cell>
          <cell r="AE352" t="e">
            <v>#DIV/0!</v>
          </cell>
          <cell r="AF352" t="e">
            <v>#DIV/0!</v>
          </cell>
          <cell r="AG352" t="e">
            <v>#DIV/0!</v>
          </cell>
          <cell r="AH352" t="e">
            <v>#DIV/0!</v>
          </cell>
          <cell r="AI352" t="e">
            <v>#DIV/0!</v>
          </cell>
          <cell r="AJ352" t="e">
            <v>#VALUE!</v>
          </cell>
          <cell r="AK352" t="e">
            <v>#DIV/0!</v>
          </cell>
          <cell r="AL352" t="e">
            <v>#DIV/0!</v>
          </cell>
          <cell r="AM352" t="e">
            <v>#DIV/0!</v>
          </cell>
          <cell r="AN352" t="e">
            <v>#DIV/0!</v>
          </cell>
          <cell r="AO352" t="e">
            <v>#N/A</v>
          </cell>
          <cell r="AP352" t="e">
            <v>#DIV/0!</v>
          </cell>
          <cell r="AQ352" t="e">
            <v>#VALUE!</v>
          </cell>
          <cell r="AR352" t="e">
            <v>#DIV/0!</v>
          </cell>
          <cell r="AS352" t="e">
            <v>#DIV/0!</v>
          </cell>
          <cell r="AT352" t="e">
            <v>#N/A</v>
          </cell>
          <cell r="AU352" t="e">
            <v>#DIV/0!</v>
          </cell>
          <cell r="AV352" t="e">
            <v>#DIV/0!</v>
          </cell>
          <cell r="AW352" t="e">
            <v>#VALUE!</v>
          </cell>
          <cell r="AX352" t="e">
            <v>#VALUE!</v>
          </cell>
          <cell r="AY352" t="e">
            <v>#VALUE!</v>
          </cell>
          <cell r="AZ352" t="e">
            <v>#VALUE!</v>
          </cell>
          <cell r="BA352" t="e">
            <v>#VALUE!</v>
          </cell>
          <cell r="BB352" t="e">
            <v>#VALUE!</v>
          </cell>
          <cell r="BC352" t="e">
            <v>#VALUE!</v>
          </cell>
          <cell r="BD352" t="e">
            <v>#VALUE!</v>
          </cell>
          <cell r="BE352" t="e">
            <v>#VALUE!</v>
          </cell>
        </row>
        <row r="355">
          <cell r="H355" t="str">
            <v>NA</v>
          </cell>
          <cell r="I355" t="str">
            <v>NA</v>
          </cell>
          <cell r="J355" t="str">
            <v>NA</v>
          </cell>
          <cell r="K355" t="str">
            <v>NA</v>
          </cell>
          <cell r="L355" t="str">
            <v>NA</v>
          </cell>
          <cell r="M355" t="str">
            <v>NA</v>
          </cell>
          <cell r="N355" t="str">
            <v>NA</v>
          </cell>
          <cell r="O355" t="str">
            <v>NA</v>
          </cell>
          <cell r="P355" t="str">
            <v>NA</v>
          </cell>
          <cell r="Q355" t="str">
            <v>NA</v>
          </cell>
          <cell r="R355" t="str">
            <v>NA</v>
          </cell>
          <cell r="S355" t="str">
            <v>NA</v>
          </cell>
          <cell r="T355" t="str">
            <v>NA</v>
          </cell>
          <cell r="U355">
            <v>0.20995586345605899</v>
          </cell>
          <cell r="V355">
            <v>0.10275023502492142</v>
          </cell>
          <cell r="W355">
            <v>0.10056437389770712</v>
          </cell>
          <cell r="X355">
            <v>6.3399138041506209E-2</v>
          </cell>
          <cell r="Y355">
            <v>0.58279376997374444</v>
          </cell>
          <cell r="Z355">
            <v>0.13959607886307257</v>
          </cell>
          <cell r="AA355">
            <v>0.20449890190537223</v>
          </cell>
          <cell r="AB355">
            <v>0.17130811424123071</v>
          </cell>
          <cell r="AC355">
            <v>4.5618858895758452E-2</v>
          </cell>
          <cell r="AD355" t="str">
            <v>NA</v>
          </cell>
          <cell r="AE355">
            <v>1.3168845155921094E-2</v>
          </cell>
          <cell r="AF355">
            <v>8.957475648052271E-2</v>
          </cell>
          <cell r="AG355">
            <v>0.18778939013096974</v>
          </cell>
          <cell r="AH355">
            <v>0.43624879304795638</v>
          </cell>
          <cell r="AI355">
            <v>-1.1964360020419562E-2</v>
          </cell>
          <cell r="AJ355">
            <v>0.17426680830826613</v>
          </cell>
          <cell r="AK355">
            <v>0.14263544018058694</v>
          </cell>
          <cell r="AL355">
            <v>0.20321891361665445</v>
          </cell>
          <cell r="AM355">
            <v>0.11318642402641155</v>
          </cell>
          <cell r="AN355">
            <v>0.48666539367322259</v>
          </cell>
          <cell r="AO355" t="str">
            <v>NA</v>
          </cell>
          <cell r="AP355">
            <v>0.12990297733669087</v>
          </cell>
          <cell r="AQ355">
            <v>0.12461481215605752</v>
          </cell>
          <cell r="AR355">
            <v>9.600139839123667E-2</v>
          </cell>
          <cell r="AS355">
            <v>0.18778939013096974</v>
          </cell>
          <cell r="AT355">
            <v>8.9152755768771463E-2</v>
          </cell>
          <cell r="AU355">
            <v>0.11680633237212357</v>
          </cell>
          <cell r="AV355">
            <v>0.11790497783355192</v>
          </cell>
          <cell r="AW355" t="str">
            <v>NA</v>
          </cell>
          <cell r="AX355" t="str">
            <v>NA</v>
          </cell>
          <cell r="AY355" t="str">
            <v>NA</v>
          </cell>
          <cell r="AZ355" t="str">
            <v>NA</v>
          </cell>
          <cell r="BA355" t="str">
            <v>NA</v>
          </cell>
          <cell r="BB355" t="str">
            <v>NA</v>
          </cell>
          <cell r="BC355" t="str">
            <v>NA</v>
          </cell>
          <cell r="BD355" t="str">
            <v>NA</v>
          </cell>
          <cell r="BE355" t="str">
            <v>NA</v>
          </cell>
        </row>
        <row r="356">
          <cell r="H356" t="str">
            <v>NA</v>
          </cell>
          <cell r="I356" t="str">
            <v>NA</v>
          </cell>
          <cell r="J356" t="str">
            <v>NA</v>
          </cell>
          <cell r="K356" t="str">
            <v>NA</v>
          </cell>
          <cell r="L356" t="str">
            <v>NA</v>
          </cell>
          <cell r="M356" t="str">
            <v>NA</v>
          </cell>
          <cell r="N356" t="str">
            <v>NA</v>
          </cell>
          <cell r="O356" t="str">
            <v>NA</v>
          </cell>
          <cell r="P356" t="str">
            <v>NA</v>
          </cell>
          <cell r="Q356" t="str">
            <v>NA</v>
          </cell>
          <cell r="R356" t="str">
            <v>NA</v>
          </cell>
          <cell r="S356" t="str">
            <v>NA</v>
          </cell>
          <cell r="T356" t="str">
            <v>NA</v>
          </cell>
          <cell r="U356" t="str">
            <v>NM</v>
          </cell>
          <cell r="V356">
            <v>0.15825544253408919</v>
          </cell>
          <cell r="W356">
            <v>0.10056437389770712</v>
          </cell>
          <cell r="X356">
            <v>9.0451419029002889E-3</v>
          </cell>
          <cell r="Y356">
            <v>8.5606160047799751E-2</v>
          </cell>
          <cell r="Z356">
            <v>0.64688017921677488</v>
          </cell>
          <cell r="AA356">
            <v>0.2096406524266361</v>
          </cell>
          <cell r="AB356">
            <v>-2.7622055860919703E-2</v>
          </cell>
          <cell r="AC356">
            <v>0.1512625224898354</v>
          </cell>
          <cell r="AD356" t="str">
            <v>NA</v>
          </cell>
          <cell r="AE356" t="str">
            <v>NM</v>
          </cell>
          <cell r="AF356">
            <v>0.21062712675200901</v>
          </cell>
          <cell r="AG356">
            <v>-5.9426053346557373E-3</v>
          </cell>
          <cell r="AH356" t="str">
            <v>NA</v>
          </cell>
          <cell r="AI356" t="str">
            <v>NA</v>
          </cell>
          <cell r="AJ356">
            <v>0.65257109552308123</v>
          </cell>
          <cell r="AK356">
            <v>0.5193474392623767</v>
          </cell>
          <cell r="AL356">
            <v>0.58974533339506641</v>
          </cell>
          <cell r="AM356">
            <v>9.7560975609756184E-2</v>
          </cell>
          <cell r="AN356" t="str">
            <v>NM</v>
          </cell>
          <cell r="AO356" t="str">
            <v>NA</v>
          </cell>
          <cell r="AP356">
            <v>0.16269030049301803</v>
          </cell>
          <cell r="AQ356">
            <v>0.21516485718497758</v>
          </cell>
          <cell r="AR356">
            <v>0.17410371280984438</v>
          </cell>
          <cell r="AS356">
            <v>-1.9477426139478782E-2</v>
          </cell>
          <cell r="AT356">
            <v>0.35565154787616993</v>
          </cell>
          <cell r="AU356" t="str">
            <v>NA</v>
          </cell>
          <cell r="AV356">
            <v>0.20532727299434717</v>
          </cell>
          <cell r="AW356" t="str">
            <v>NA</v>
          </cell>
          <cell r="AX356" t="str">
            <v>NA</v>
          </cell>
          <cell r="AY356" t="str">
            <v>NA</v>
          </cell>
          <cell r="AZ356" t="str">
            <v>NA</v>
          </cell>
          <cell r="BA356" t="str">
            <v>NA</v>
          </cell>
          <cell r="BB356" t="str">
            <v>NA</v>
          </cell>
          <cell r="BC356" t="str">
            <v>NA</v>
          </cell>
          <cell r="BD356" t="str">
            <v>NA</v>
          </cell>
          <cell r="BE356" t="str">
            <v>NA</v>
          </cell>
        </row>
        <row r="360">
          <cell r="H360">
            <v>0.10465116279069764</v>
          </cell>
          <cell r="I360">
            <v>-7.999999999999996E-2</v>
          </cell>
          <cell r="J360">
            <v>9.375E-2</v>
          </cell>
          <cell r="K360">
            <v>0.27064220183486221</v>
          </cell>
          <cell r="L360">
            <v>-1.5</v>
          </cell>
          <cell r="M360">
            <v>-8.7912087912087933E-2</v>
          </cell>
          <cell r="N360">
            <v>6.9306930693069368E-2</v>
          </cell>
          <cell r="O360">
            <v>0.1333333333333333</v>
          </cell>
          <cell r="P360">
            <v>-0.69724770642201839</v>
          </cell>
          <cell r="Q360">
            <v>4.39560439560438E-2</v>
          </cell>
          <cell r="R360">
            <v>5.6994818652849721E-2</v>
          </cell>
          <cell r="S360">
            <v>5.5118110236220597E-2</v>
          </cell>
          <cell r="T360" t="e">
            <v>#VALUE!</v>
          </cell>
          <cell r="U360">
            <v>2.5555555555555558</v>
          </cell>
          <cell r="V360">
            <v>0.75</v>
          </cell>
          <cell r="W360">
            <v>9.3023255813953432E-2</v>
          </cell>
          <cell r="X360">
            <v>0.14102564102564097</v>
          </cell>
          <cell r="Y360">
            <v>0.4027777777777779</v>
          </cell>
          <cell r="Z360" t="e">
            <v>#N/A</v>
          </cell>
          <cell r="AA360">
            <v>0.35586481113320079</v>
          </cell>
          <cell r="AB360">
            <v>0.35586481113320079</v>
          </cell>
          <cell r="AC360">
            <v>0.24271844660194164</v>
          </cell>
          <cell r="AD360" t="e">
            <v>#N/A</v>
          </cell>
          <cell r="AE360">
            <v>-0.35582822085889565</v>
          </cell>
          <cell r="AF360">
            <v>0.2736318407960201</v>
          </cell>
          <cell r="AG360">
            <v>0.30000000000000004</v>
          </cell>
          <cell r="AH360">
            <v>0.43577981651376141</v>
          </cell>
          <cell r="AI360">
            <v>-0.7303370786516854</v>
          </cell>
          <cell r="AJ360" t="e">
            <v>#VALUE!</v>
          </cell>
          <cell r="AK360">
            <v>0.34351145038167941</v>
          </cell>
          <cell r="AL360">
            <v>0.30347349177330907</v>
          </cell>
          <cell r="AM360">
            <v>0.21276595744680837</v>
          </cell>
          <cell r="AN360">
            <v>-0.48062015503875966</v>
          </cell>
          <cell r="AO360" t="e">
            <v>#N/A</v>
          </cell>
          <cell r="AP360">
            <v>0.25789473684210518</v>
          </cell>
          <cell r="AQ360" t="e">
            <v>#VALUE!</v>
          </cell>
          <cell r="AR360">
            <v>0.25789473684210518</v>
          </cell>
          <cell r="AS360">
            <v>0.30000000000000004</v>
          </cell>
          <cell r="AT360" t="e">
            <v>#N/A</v>
          </cell>
          <cell r="AU360">
            <v>0.59890109890109899</v>
          </cell>
          <cell r="AV360">
            <v>0.59890109890109899</v>
          </cell>
          <cell r="AW360" t="e">
            <v>#VALUE!</v>
          </cell>
          <cell r="AX360" t="e">
            <v>#VALUE!</v>
          </cell>
          <cell r="AY360" t="e">
            <v>#VALUE!</v>
          </cell>
          <cell r="AZ360" t="e">
            <v>#VALUE!</v>
          </cell>
          <cell r="BA360" t="e">
            <v>#VALUE!</v>
          </cell>
          <cell r="BB360" t="e">
            <v>#VALUE!</v>
          </cell>
          <cell r="BC360" t="e">
            <v>#VALUE!</v>
          </cell>
          <cell r="BD360" t="e">
            <v>#VALUE!</v>
          </cell>
          <cell r="BE360" t="e">
            <v>#VALUE!</v>
          </cell>
        </row>
        <row r="361">
          <cell r="H361">
            <v>0.12631578947368438</v>
          </cell>
          <cell r="I361">
            <v>0.47826086956521752</v>
          </cell>
          <cell r="J361">
            <v>0.1333333333333333</v>
          </cell>
          <cell r="K361">
            <v>0.12635379061371843</v>
          </cell>
          <cell r="L361">
            <v>3.5</v>
          </cell>
          <cell r="M361">
            <v>0.22891566265060259</v>
          </cell>
          <cell r="N361">
            <v>0.1064814814814814</v>
          </cell>
          <cell r="O361">
            <v>0.43137254901960786</v>
          </cell>
          <cell r="P361">
            <v>1.1212121212121211</v>
          </cell>
          <cell r="Q361">
            <v>0.16842105263157903</v>
          </cell>
          <cell r="R361">
            <v>0.16394558823529404</v>
          </cell>
          <cell r="S361">
            <v>0.15671641791044766</v>
          </cell>
          <cell r="T361">
            <v>0.15340909090909083</v>
          </cell>
          <cell r="U361">
            <v>1.03125</v>
          </cell>
          <cell r="V361">
            <v>0.48051948051948035</v>
          </cell>
          <cell r="W361">
            <v>0.13829787234042556</v>
          </cell>
          <cell r="X361">
            <v>0.15730337078651679</v>
          </cell>
          <cell r="Y361">
            <v>0.25742574257425743</v>
          </cell>
          <cell r="Z361" t="e">
            <v>#N/A</v>
          </cell>
          <cell r="AA361">
            <v>0.19648093841642233</v>
          </cell>
          <cell r="AB361">
            <v>0.19648093841642233</v>
          </cell>
          <cell r="AC361">
            <v>0.109375</v>
          </cell>
          <cell r="AD361" t="e">
            <v>#N/A</v>
          </cell>
          <cell r="AE361">
            <v>0.4095238095238094</v>
          </cell>
          <cell r="AF361">
            <v>0.15625</v>
          </cell>
          <cell r="AG361">
            <v>0.19780219780219777</v>
          </cell>
          <cell r="AH361">
            <v>0.41533546325878601</v>
          </cell>
          <cell r="AI361">
            <v>1</v>
          </cell>
          <cell r="AJ361" t="e">
            <v>#VALUE!</v>
          </cell>
          <cell r="AK361">
            <v>0.15340909090909083</v>
          </cell>
          <cell r="AL361">
            <v>0.21879382889200549</v>
          </cell>
          <cell r="AM361">
            <v>0.11403508771929838</v>
          </cell>
          <cell r="AN361">
            <v>0.49731343283582086</v>
          </cell>
          <cell r="AO361" t="e">
            <v>#N/A</v>
          </cell>
          <cell r="AP361">
            <v>0.19874476987447709</v>
          </cell>
          <cell r="AQ361" t="e">
            <v>#VALUE!</v>
          </cell>
          <cell r="AR361">
            <v>0.19874476987447709</v>
          </cell>
          <cell r="AS361">
            <v>0.19780219780219777</v>
          </cell>
          <cell r="AT361" t="e">
            <v>#N/A</v>
          </cell>
          <cell r="AU361">
            <v>0.20274914089347074</v>
          </cell>
          <cell r="AV361">
            <v>0.20274914089347074</v>
          </cell>
          <cell r="AW361" t="e">
            <v>#VALUE!</v>
          </cell>
          <cell r="AX361" t="e">
            <v>#VALUE!</v>
          </cell>
          <cell r="AY361" t="e">
            <v>#VALUE!</v>
          </cell>
          <cell r="AZ361" t="e">
            <v>#VALUE!</v>
          </cell>
          <cell r="BA361" t="e">
            <v>#VALUE!</v>
          </cell>
          <cell r="BB361" t="e">
            <v>#VALUE!</v>
          </cell>
          <cell r="BC361" t="e">
            <v>#VALUE!</v>
          </cell>
          <cell r="BD361" t="e">
            <v>#VALUE!</v>
          </cell>
          <cell r="BE361" t="e">
            <v>#VALUE!</v>
          </cell>
        </row>
        <row r="362">
          <cell r="H362">
            <v>-0.50345323741007197</v>
          </cell>
          <cell r="I362">
            <v>-0.68642659279778395</v>
          </cell>
          <cell r="J362">
            <v>-2.8714524207011705E-2</v>
          </cell>
          <cell r="K362">
            <v>0.63133640552995396</v>
          </cell>
          <cell r="L362">
            <v>-9.5238095238095122E-2</v>
          </cell>
          <cell r="M362">
            <v>-0.21292460646230327</v>
          </cell>
          <cell r="N362">
            <v>-0.34760869565217389</v>
          </cell>
          <cell r="O362">
            <v>-0.48140321217244297</v>
          </cell>
          <cell r="P362">
            <v>-0.81860006572461386</v>
          </cell>
          <cell r="Q362">
            <v>-0.18022705771050151</v>
          </cell>
          <cell r="R362">
            <v>0.18976545842217463</v>
          </cell>
          <cell r="S362">
            <v>-0.3235708251196846</v>
          </cell>
          <cell r="T362" t="e">
            <v>#VALUE!</v>
          </cell>
          <cell r="U362">
            <v>-0.20848845867460897</v>
          </cell>
          <cell r="V362">
            <v>0.51308139534883712</v>
          </cell>
          <cell r="W362">
            <v>-0.50345323741007197</v>
          </cell>
          <cell r="X362">
            <v>-0.41168478260869568</v>
          </cell>
          <cell r="Y362">
            <v>-8.5178236397748575E-2</v>
          </cell>
          <cell r="Z362" t="str">
            <v>NA</v>
          </cell>
          <cell r="AA362">
            <v>8.9791635436966111E-2</v>
          </cell>
          <cell r="AB362">
            <v>8.9791635436966111E-2</v>
          </cell>
          <cell r="AC362">
            <v>-0.27339901477832518</v>
          </cell>
          <cell r="AD362" t="str">
            <v>NA</v>
          </cell>
          <cell r="AE362">
            <v>-4.5066991473812545E-2</v>
          </cell>
          <cell r="AF362">
            <v>0.50169204737732653</v>
          </cell>
          <cell r="AG362">
            <v>-1.9562043795620543E-2</v>
          </cell>
          <cell r="AH362">
            <v>0.51308139534883712</v>
          </cell>
          <cell r="AI362">
            <v>-0.57641025641025645</v>
          </cell>
          <cell r="AJ362" t="e">
            <v>#VALUE!</v>
          </cell>
          <cell r="AK362">
            <v>0.14455445544554446</v>
          </cell>
          <cell r="AL362">
            <v>-0.20732618988288076</v>
          </cell>
          <cell r="AM362">
            <v>9.5517841601392428E-2</v>
          </cell>
          <cell r="AN362">
            <v>7.0815450643776812E-2</v>
          </cell>
          <cell r="AO362" t="str">
            <v>NA</v>
          </cell>
          <cell r="AP362">
            <v>0.35375886524822686</v>
          </cell>
          <cell r="AQ362" t="e">
            <v>#VALUE!</v>
          </cell>
          <cell r="AR362">
            <v>0.35375886524822686</v>
          </cell>
          <cell r="AS362">
            <v>-1.9562043795620543E-2</v>
          </cell>
          <cell r="AT362" t="str">
            <v>NA</v>
          </cell>
          <cell r="AU362">
            <v>-0.11770321876704848</v>
          </cell>
          <cell r="AV362">
            <v>-0.11770321876704848</v>
          </cell>
          <cell r="AW362" t="e">
            <v>#VALUE!</v>
          </cell>
          <cell r="AX362" t="e">
            <v>#VALUE!</v>
          </cell>
          <cell r="AY362" t="e">
            <v>#VALUE!</v>
          </cell>
          <cell r="AZ362" t="e">
            <v>#VALUE!</v>
          </cell>
          <cell r="BA362" t="e">
            <v>#VALUE!</v>
          </cell>
          <cell r="BB362" t="e">
            <v>#VALUE!</v>
          </cell>
          <cell r="BC362" t="e">
            <v>#VALUE!</v>
          </cell>
          <cell r="BD362" t="e">
            <v>#VALUE!</v>
          </cell>
          <cell r="BE362" t="e">
            <v>#VALUE!</v>
          </cell>
        </row>
        <row r="363">
          <cell r="H363">
            <v>2.8985507246370723E-4</v>
          </cell>
          <cell r="I363">
            <v>-0.17971014492753623</v>
          </cell>
          <cell r="J363">
            <v>8.788332086761419E-2</v>
          </cell>
          <cell r="K363">
            <v>9.2322883238706632E-2</v>
          </cell>
          <cell r="L363">
            <v>8.8004822182037534E-2</v>
          </cell>
          <cell r="M363">
            <v>0.1124121779859486</v>
          </cell>
          <cell r="N363">
            <v>9.6055514974433986E-2</v>
          </cell>
          <cell r="O363">
            <v>-0.11343930635838151</v>
          </cell>
          <cell r="P363">
            <v>-0.24487004103967169</v>
          </cell>
          <cell r="Q363">
            <v>4.5235223160434268E-2</v>
          </cell>
          <cell r="R363">
            <v>3.4930448222565635E-2</v>
          </cell>
          <cell r="S363">
            <v>0.11203703703703694</v>
          </cell>
          <cell r="T363" t="e">
            <v>#VALUE!</v>
          </cell>
          <cell r="U363">
            <v>-3.3636363636363575E-2</v>
          </cell>
          <cell r="V363">
            <v>0.15950100245043441</v>
          </cell>
          <cell r="W363">
            <v>2.8985507246370723E-4</v>
          </cell>
          <cell r="X363">
            <v>6.7488443759630146E-2</v>
          </cell>
          <cell r="Y363">
            <v>0.16372315035799523</v>
          </cell>
          <cell r="Z363" t="str">
            <v>NA</v>
          </cell>
          <cell r="AA363">
            <v>0.14236329352608434</v>
          </cell>
          <cell r="AB363">
            <v>0.14236329352608434</v>
          </cell>
          <cell r="AC363">
            <v>1.7241379310344751E-2</v>
          </cell>
          <cell r="AD363" t="str">
            <v>NA</v>
          </cell>
          <cell r="AE363">
            <v>9.3444909344490901E-2</v>
          </cell>
          <cell r="AF363">
            <v>0.24068033550792167</v>
          </cell>
          <cell r="AG363">
            <v>0.16395147313691494</v>
          </cell>
          <cell r="AH363">
            <v>0.15950100245043441</v>
          </cell>
          <cell r="AI363">
            <v>0</v>
          </cell>
          <cell r="AJ363" t="e">
            <v>#VALUE!</v>
          </cell>
          <cell r="AK363">
            <v>8.0373831775700788E-2</v>
          </cell>
          <cell r="AL363">
            <v>2.1515735388567769E-2</v>
          </cell>
          <cell r="AM363">
            <v>4.2011589403973426E-2</v>
          </cell>
          <cell r="AN363">
            <v>7.3118279569892364E-2</v>
          </cell>
          <cell r="AO363" t="str">
            <v>NA</v>
          </cell>
          <cell r="AP363">
            <v>5.5985837574684671E-2</v>
          </cell>
          <cell r="AQ363" t="e">
            <v>#VALUE!</v>
          </cell>
          <cell r="AR363">
            <v>5.5985837574684671E-2</v>
          </cell>
          <cell r="AS363">
            <v>0.16395147313691494</v>
          </cell>
          <cell r="AT363" t="str">
            <v>NA</v>
          </cell>
          <cell r="AU363">
            <v>0.16119188655537608</v>
          </cell>
          <cell r="AV363">
            <v>0.16119188655537608</v>
          </cell>
          <cell r="AW363" t="e">
            <v>#VALUE!</v>
          </cell>
          <cell r="AX363" t="e">
            <v>#VALUE!</v>
          </cell>
          <cell r="AY363" t="e">
            <v>#VALUE!</v>
          </cell>
          <cell r="AZ363" t="e">
            <v>#VALUE!</v>
          </cell>
          <cell r="BA363" t="e">
            <v>#VALUE!</v>
          </cell>
          <cell r="BB363" t="e">
            <v>#VALUE!</v>
          </cell>
          <cell r="BC363" t="e">
            <v>#VALUE!</v>
          </cell>
          <cell r="BD363" t="e">
            <v>#VALUE!</v>
          </cell>
          <cell r="BE363" t="e">
            <v>#VALUE!</v>
          </cell>
        </row>
        <row r="364">
          <cell r="H364">
            <v>7.4408468244084647E-2</v>
          </cell>
          <cell r="I364">
            <v>-0.59015206372194062</v>
          </cell>
          <cell r="J364">
            <v>3.1034482758620641E-3</v>
          </cell>
          <cell r="K364">
            <v>0.10184262948207179</v>
          </cell>
          <cell r="L364">
            <v>-0.21041119860017488</v>
          </cell>
          <cell r="M364">
            <v>3.4858387799564294E-2</v>
          </cell>
          <cell r="N364">
            <v>-0.22932717000513603</v>
          </cell>
          <cell r="O364">
            <v>-0.34664536741214069</v>
          </cell>
          <cell r="P364">
            <v>-0.58651685393258424</v>
          </cell>
          <cell r="Q364">
            <v>-2.0903954802259928E-2</v>
          </cell>
          <cell r="R364">
            <v>5.1507537688442184E-2</v>
          </cell>
          <cell r="S364">
            <v>-1.1115685467270486E-2</v>
          </cell>
          <cell r="T364" t="e">
            <v>#VALUE!</v>
          </cell>
          <cell r="U364">
            <v>4.4717444717444765E-2</v>
          </cell>
          <cell r="V364">
            <v>5.2152819890842972E-2</v>
          </cell>
          <cell r="W364">
            <v>7.4408468244084647E-2</v>
          </cell>
          <cell r="X364">
            <v>-8.5533262935586163E-2</v>
          </cell>
          <cell r="Y364">
            <v>8.6884567645841848E-3</v>
          </cell>
          <cell r="Z364" t="str">
            <v>NA</v>
          </cell>
          <cell r="AA364">
            <v>-4.6557377049180282E-2</v>
          </cell>
          <cell r="AB364">
            <v>-4.6557377049180282E-2</v>
          </cell>
          <cell r="AC364">
            <v>-0.19089413055403182</v>
          </cell>
          <cell r="AD364" t="str">
            <v>NA</v>
          </cell>
          <cell r="AE364">
            <v>-1.0101010101010055E-2</v>
          </cell>
          <cell r="AF364">
            <v>0.11262014208106974</v>
          </cell>
          <cell r="AG364">
            <v>0.11896034655114951</v>
          </cell>
          <cell r="AH364">
            <v>5.2152819890842972E-2</v>
          </cell>
          <cell r="AI364">
            <v>-0.66368078175895762</v>
          </cell>
          <cell r="AJ364" t="e">
            <v>#VALUE!</v>
          </cell>
          <cell r="AK364">
            <v>-1.7006802721088454E-2</v>
          </cell>
          <cell r="AL364">
            <v>-0.12344998622209979</v>
          </cell>
          <cell r="AM364">
            <v>4.939558149228862E-2</v>
          </cell>
          <cell r="AN364">
            <v>3.9583333333333526E-2</v>
          </cell>
          <cell r="AO364" t="str">
            <v>NA</v>
          </cell>
          <cell r="AP364">
            <v>-3.1065989847715803E-2</v>
          </cell>
          <cell r="AQ364" t="e">
            <v>#VALUE!</v>
          </cell>
          <cell r="AR364">
            <v>-3.1065989847715803E-2</v>
          </cell>
          <cell r="AS364">
            <v>0.11896034655114951</v>
          </cell>
          <cell r="AT364" t="str">
            <v>NA</v>
          </cell>
          <cell r="AU364">
            <v>2.6336665080120447E-2</v>
          </cell>
          <cell r="AV364">
            <v>2.6336665080120447E-2</v>
          </cell>
          <cell r="AW364" t="e">
            <v>#VALUE!</v>
          </cell>
          <cell r="AX364" t="e">
            <v>#VALUE!</v>
          </cell>
          <cell r="AY364" t="e">
            <v>#VALUE!</v>
          </cell>
          <cell r="AZ364" t="e">
            <v>#VALUE!</v>
          </cell>
          <cell r="BA364" t="e">
            <v>#VALUE!</v>
          </cell>
          <cell r="BB364" t="e">
            <v>#VALUE!</v>
          </cell>
          <cell r="BC364" t="e">
            <v>#VALUE!</v>
          </cell>
          <cell r="BD364" t="e">
            <v>#VALUE!</v>
          </cell>
          <cell r="BE364" t="e">
            <v>#VALUE!</v>
          </cell>
        </row>
        <row r="365">
          <cell r="H365">
            <v>-6.7297297297297387E-2</v>
          </cell>
          <cell r="I365">
            <v>-0.63717948717948714</v>
          </cell>
          <cell r="J365">
            <v>6.0904449307074948E-2</v>
          </cell>
          <cell r="K365">
            <v>0.32089552238805963</v>
          </cell>
          <cell r="L365">
            <v>-0.33123379029270095</v>
          </cell>
          <cell r="M365">
            <v>-0.20634920634920639</v>
          </cell>
          <cell r="N365">
            <v>-0.33664898320070735</v>
          </cell>
          <cell r="O365">
            <v>-0.39076464746772599</v>
          </cell>
          <cell r="P365">
            <v>-0.67529411764705882</v>
          </cell>
          <cell r="Q365">
            <v>-0.17001915708812265</v>
          </cell>
          <cell r="R365">
            <v>4.4617784711388442E-2</v>
          </cell>
          <cell r="S365">
            <v>-0.20986842105263159</v>
          </cell>
          <cell r="T365" t="e">
            <v>#VALUE!</v>
          </cell>
          <cell r="U365">
            <v>0.16174863387978156</v>
          </cell>
          <cell r="V365">
            <v>-3.0545725460979667E-2</v>
          </cell>
          <cell r="W365">
            <v>-6.7297297297297387E-2</v>
          </cell>
          <cell r="X365">
            <v>-0.26297872340425532</v>
          </cell>
          <cell r="Y365">
            <v>-8.9430894308943909E-3</v>
          </cell>
          <cell r="Z365" t="str">
            <v>NA</v>
          </cell>
          <cell r="AA365">
            <v>9.7192876546936313E-2</v>
          </cell>
          <cell r="AB365">
            <v>9.7192876546936313E-2</v>
          </cell>
          <cell r="AC365">
            <v>-0.22895974908520644</v>
          </cell>
          <cell r="AD365" t="str">
            <v>NA</v>
          </cell>
          <cell r="AE365">
            <v>-0.15969989281886388</v>
          </cell>
          <cell r="AF365">
            <v>0.24068033550792167</v>
          </cell>
          <cell r="AG365">
            <v>0.23365172667156497</v>
          </cell>
          <cell r="AH365">
            <v>-3.0545725460979667E-2</v>
          </cell>
          <cell r="AI365">
            <v>-0.65938144329896908</v>
          </cell>
          <cell r="AJ365" t="e">
            <v>#VALUE!</v>
          </cell>
          <cell r="AK365">
            <v>6.25E-2</v>
          </cell>
          <cell r="AL365">
            <v>-8.1072653570315456E-3</v>
          </cell>
          <cell r="AM365">
            <v>8.0008580008580132E-2</v>
          </cell>
          <cell r="AN365">
            <v>-0.25522388059701495</v>
          </cell>
          <cell r="AO365" t="str">
            <v>NA</v>
          </cell>
          <cell r="AP365">
            <v>0.19569030318215996</v>
          </cell>
          <cell r="AQ365" t="e">
            <v>#VALUE!</v>
          </cell>
          <cell r="AR365">
            <v>0.19569030318215996</v>
          </cell>
          <cell r="AS365">
            <v>0.23365172667156497</v>
          </cell>
          <cell r="AT365" t="str">
            <v>NA</v>
          </cell>
          <cell r="AU365">
            <v>-1.4623000761614713E-2</v>
          </cell>
          <cell r="AV365">
            <v>-1.4623000761614713E-2</v>
          </cell>
          <cell r="AW365" t="e">
            <v>#VALUE!</v>
          </cell>
          <cell r="AX365" t="e">
            <v>#VALUE!</v>
          </cell>
          <cell r="AY365" t="e">
            <v>#VALUE!</v>
          </cell>
          <cell r="AZ365" t="e">
            <v>#VALUE!</v>
          </cell>
          <cell r="BA365" t="e">
            <v>#VALUE!</v>
          </cell>
          <cell r="BB365" t="e">
            <v>#VALUE!</v>
          </cell>
          <cell r="BC365" t="e">
            <v>#VALUE!</v>
          </cell>
          <cell r="BD365" t="e">
            <v>#VALUE!</v>
          </cell>
          <cell r="BE365" t="e">
            <v>#VALUE!</v>
          </cell>
        </row>
        <row r="368">
          <cell r="H368" t="str">
            <v>NA</v>
          </cell>
          <cell r="I368" t="str">
            <v>NA</v>
          </cell>
          <cell r="J368" t="str">
            <v>NA</v>
          </cell>
          <cell r="K368" t="str">
            <v>NA</v>
          </cell>
          <cell r="L368" t="str">
            <v>NA</v>
          </cell>
          <cell r="M368" t="str">
            <v>NA</v>
          </cell>
          <cell r="N368" t="str">
            <v>NA</v>
          </cell>
          <cell r="O368" t="str">
            <v>NA</v>
          </cell>
          <cell r="P368" t="str">
            <v>NA</v>
          </cell>
          <cell r="Q368" t="str">
            <v>NA</v>
          </cell>
          <cell r="R368" t="str">
            <v>NA</v>
          </cell>
          <cell r="S368" t="str">
            <v>NA</v>
          </cell>
          <cell r="T368" t="str">
            <v>NA</v>
          </cell>
          <cell r="U368">
            <v>1.0693307896982774E-2</v>
          </cell>
          <cell r="V368">
            <v>0.26962970549622445</v>
          </cell>
          <cell r="W368">
            <v>0.18696819790456437</v>
          </cell>
          <cell r="X368">
            <v>0.19380520277577651</v>
          </cell>
          <cell r="Y368">
            <v>5.2594519010087125E-2</v>
          </cell>
          <cell r="Z368">
            <v>1.6443183851760568E-2</v>
          </cell>
          <cell r="AA368">
            <v>1.7640908278226348E-2</v>
          </cell>
          <cell r="AB368">
            <v>1.8085483627143288E-2</v>
          </cell>
          <cell r="AC368">
            <v>2.3776764772298026E-2</v>
          </cell>
          <cell r="AD368" t="str">
            <v>NA</v>
          </cell>
          <cell r="AE368">
            <v>9.4951978503645881E-3</v>
          </cell>
          <cell r="AF368">
            <v>6.1589367709245585E-2</v>
          </cell>
          <cell r="AG368">
            <v>9.1801786875638308E-2</v>
          </cell>
          <cell r="AH368">
            <v>0.12840506567192247</v>
          </cell>
          <cell r="AI368">
            <v>-0.3762399904386326</v>
          </cell>
          <cell r="AJ368">
            <v>5.7014234155848866E-2</v>
          </cell>
          <cell r="AK368">
            <v>7.4016158457127973E-2</v>
          </cell>
          <cell r="AL368">
            <v>2.0259684636452783E-2</v>
          </cell>
          <cell r="AM368">
            <v>0.18599818389465572</v>
          </cell>
          <cell r="AN368">
            <v>-1.0550700285228106E-2</v>
          </cell>
          <cell r="AO368" t="str">
            <v>NA</v>
          </cell>
          <cell r="AP368">
            <v>0.10256708201011942</v>
          </cell>
          <cell r="AQ368">
            <v>7.0224324920313538E-2</v>
          </cell>
          <cell r="AR368">
            <v>9.8081181987959801E-2</v>
          </cell>
          <cell r="AS368">
            <v>9.1801786875638308E-2</v>
          </cell>
          <cell r="AT368">
            <v>5.6732938030461574E-2</v>
          </cell>
          <cell r="AU368">
            <v>4.2896086300536124E-2</v>
          </cell>
          <cell r="AV368">
            <v>4.3864724300229654E-2</v>
          </cell>
          <cell r="AW368" t="str">
            <v>NA</v>
          </cell>
          <cell r="AX368" t="str">
            <v>NA</v>
          </cell>
          <cell r="AY368" t="str">
            <v>NA</v>
          </cell>
          <cell r="AZ368" t="str">
            <v>NA</v>
          </cell>
          <cell r="BA368" t="str">
            <v>NA</v>
          </cell>
          <cell r="BB368" t="str">
            <v>NA</v>
          </cell>
          <cell r="BC368" t="str">
            <v>NA</v>
          </cell>
          <cell r="BD368" t="str">
            <v>NA</v>
          </cell>
          <cell r="BE368" t="str">
            <v>NA</v>
          </cell>
        </row>
        <row r="369">
          <cell r="H369" t="str">
            <v>NA</v>
          </cell>
          <cell r="I369" t="str">
            <v>NA</v>
          </cell>
          <cell r="J369" t="str">
            <v>NA</v>
          </cell>
          <cell r="K369" t="str">
            <v>NA</v>
          </cell>
          <cell r="L369" t="str">
            <v>NA</v>
          </cell>
          <cell r="M369" t="str">
            <v>NA</v>
          </cell>
          <cell r="N369" t="str">
            <v>NA</v>
          </cell>
          <cell r="O369" t="str">
            <v>NA</v>
          </cell>
          <cell r="P369" t="str">
            <v>NA</v>
          </cell>
          <cell r="Q369" t="str">
            <v>NA</v>
          </cell>
          <cell r="R369" t="str">
            <v>NA</v>
          </cell>
          <cell r="S369" t="str">
            <v>NA</v>
          </cell>
          <cell r="T369" t="str">
            <v>NA</v>
          </cell>
          <cell r="U369">
            <v>9.1144133741653657E-2</v>
          </cell>
          <cell r="V369">
            <v>0.30463519892738433</v>
          </cell>
          <cell r="W369">
            <v>0.22234099810657673</v>
          </cell>
          <cell r="X369">
            <v>0.24490529491447746</v>
          </cell>
          <cell r="Y369">
            <v>5.6626710110702583E-2</v>
          </cell>
          <cell r="Z369">
            <v>2.0562085830529934E-2</v>
          </cell>
          <cell r="AA369">
            <v>1.8947336685949608E-2</v>
          </cell>
          <cell r="AB369">
            <v>1.9779493010378759E-2</v>
          </cell>
          <cell r="AC369">
            <v>2.9526577653195909E-2</v>
          </cell>
          <cell r="AD369" t="str">
            <v>NA</v>
          </cell>
          <cell r="AE369">
            <v>2.1632449686811436E-2</v>
          </cell>
          <cell r="AF369">
            <v>7.1737787681207435E-2</v>
          </cell>
          <cell r="AG369">
            <v>0.14368201229991615</v>
          </cell>
          <cell r="AH369">
            <v>0.13140653897996923</v>
          </cell>
          <cell r="AI369">
            <v>-0.10923867574997122</v>
          </cell>
          <cell r="AJ369">
            <v>6.8400569678198769E-2</v>
          </cell>
          <cell r="AK369">
            <v>0.10027365129007038</v>
          </cell>
          <cell r="AL369">
            <v>2.6509473304554627E-2</v>
          </cell>
          <cell r="AM369">
            <v>0.24651213661995836</v>
          </cell>
          <cell r="AN369">
            <v>1.8903591682419645E-3</v>
          </cell>
          <cell r="AO369" t="str">
            <v>NA</v>
          </cell>
          <cell r="AP369">
            <v>0.1109593136397737</v>
          </cell>
          <cell r="AQ369">
            <v>7.4231050658540979E-2</v>
          </cell>
          <cell r="AR369">
            <v>0.10599003507698727</v>
          </cell>
          <cell r="AS369">
            <v>0.1436820122999162</v>
          </cell>
          <cell r="AT369">
            <v>8.5055226136495757E-2</v>
          </cell>
          <cell r="AU369">
            <v>4.9586429958934496E-2</v>
          </cell>
          <cell r="AV369">
            <v>5.1493433399889148E-2</v>
          </cell>
          <cell r="AW369" t="str">
            <v>NA</v>
          </cell>
          <cell r="AX369" t="str">
            <v>NA</v>
          </cell>
          <cell r="AY369" t="str">
            <v>NA</v>
          </cell>
          <cell r="AZ369" t="str">
            <v>NA</v>
          </cell>
          <cell r="BA369" t="str">
            <v>NA</v>
          </cell>
          <cell r="BB369" t="str">
            <v>NA</v>
          </cell>
          <cell r="BC369" t="str">
            <v>NA</v>
          </cell>
          <cell r="BD369" t="str">
            <v>NA</v>
          </cell>
          <cell r="BE369" t="str">
            <v>NA</v>
          </cell>
        </row>
        <row r="370">
          <cell r="H370" t="str">
            <v>NA</v>
          </cell>
          <cell r="I370" t="str">
            <v>NA</v>
          </cell>
          <cell r="J370" t="str">
            <v>NA</v>
          </cell>
          <cell r="K370" t="str">
            <v>NA</v>
          </cell>
          <cell r="L370" t="str">
            <v>NA</v>
          </cell>
          <cell r="M370" t="str">
            <v>NA</v>
          </cell>
          <cell r="N370" t="str">
            <v>NA</v>
          </cell>
          <cell r="O370" t="str">
            <v>NA</v>
          </cell>
          <cell r="P370" t="str">
            <v>NA</v>
          </cell>
          <cell r="Q370" t="str">
            <v>NA</v>
          </cell>
          <cell r="R370" t="str">
            <v>NA</v>
          </cell>
          <cell r="S370" t="str">
            <v>NA</v>
          </cell>
          <cell r="T370" t="str">
            <v>NA</v>
          </cell>
          <cell r="U370" t="str">
            <v>NA</v>
          </cell>
          <cell r="V370" t="str">
            <v>NA</v>
          </cell>
          <cell r="W370" t="str">
            <v>NA</v>
          </cell>
          <cell r="X370" t="str">
            <v>NA</v>
          </cell>
          <cell r="Y370" t="str">
            <v>NA</v>
          </cell>
          <cell r="Z370" t="str">
            <v>NA</v>
          </cell>
          <cell r="AA370" t="str">
            <v>NA</v>
          </cell>
          <cell r="AB370" t="str">
            <v>NA</v>
          </cell>
          <cell r="AC370" t="str">
            <v>NA</v>
          </cell>
          <cell r="AD370" t="str">
            <v>NA</v>
          </cell>
          <cell r="AE370" t="str">
            <v>NA</v>
          </cell>
          <cell r="AF370" t="str">
            <v>NA</v>
          </cell>
          <cell r="AG370" t="str">
            <v>NA</v>
          </cell>
          <cell r="AH370" t="str">
            <v>NA</v>
          </cell>
          <cell r="AI370" t="str">
            <v>NA</v>
          </cell>
          <cell r="AJ370" t="str">
            <v>NA</v>
          </cell>
          <cell r="AK370" t="str">
            <v>NA</v>
          </cell>
          <cell r="AL370" t="str">
            <v>NA</v>
          </cell>
          <cell r="AM370" t="str">
            <v>NA</v>
          </cell>
          <cell r="AN370" t="str">
            <v>NA</v>
          </cell>
          <cell r="AO370" t="str">
            <v>NA</v>
          </cell>
          <cell r="AP370" t="str">
            <v>NA</v>
          </cell>
          <cell r="AQ370" t="str">
            <v>NA</v>
          </cell>
          <cell r="AR370" t="str">
            <v>NA</v>
          </cell>
          <cell r="AS370" t="str">
            <v>NA</v>
          </cell>
          <cell r="AT370" t="str">
            <v>NA</v>
          </cell>
          <cell r="AU370" t="str">
            <v>NA</v>
          </cell>
          <cell r="AV370" t="str">
            <v>NA</v>
          </cell>
          <cell r="AW370" t="str">
            <v>NA</v>
          </cell>
          <cell r="AX370" t="str">
            <v>NA</v>
          </cell>
          <cell r="AY370" t="str">
            <v>NA</v>
          </cell>
          <cell r="AZ370" t="str">
            <v>NA</v>
          </cell>
          <cell r="BA370" t="str">
            <v>NA</v>
          </cell>
          <cell r="BB370" t="str">
            <v>NA</v>
          </cell>
          <cell r="BC370" t="str">
            <v>NA</v>
          </cell>
          <cell r="BD370" t="str">
            <v>NA</v>
          </cell>
          <cell r="BE370" t="str">
            <v>NA</v>
          </cell>
        </row>
        <row r="371">
          <cell r="H371" t="str">
            <v>NA</v>
          </cell>
          <cell r="I371" t="str">
            <v>NA</v>
          </cell>
          <cell r="J371" t="str">
            <v>NA</v>
          </cell>
          <cell r="K371" t="str">
            <v>NA</v>
          </cell>
          <cell r="L371" t="str">
            <v>NA</v>
          </cell>
          <cell r="M371" t="str">
            <v>NA</v>
          </cell>
          <cell r="N371" t="str">
            <v>NA</v>
          </cell>
          <cell r="O371" t="str">
            <v>NA</v>
          </cell>
          <cell r="P371" t="str">
            <v>NA</v>
          </cell>
          <cell r="Q371" t="str">
            <v>NA</v>
          </cell>
          <cell r="R371" t="str">
            <v>NA</v>
          </cell>
          <cell r="S371" t="str">
            <v>NA</v>
          </cell>
          <cell r="T371" t="str">
            <v>NA</v>
          </cell>
          <cell r="U371">
            <v>2.5678999949796662E-2</v>
          </cell>
          <cell r="V371">
            <v>0.27540828297688108</v>
          </cell>
          <cell r="W371">
            <v>0.20063708001654312</v>
          </cell>
          <cell r="X371">
            <v>0.15859158068885848</v>
          </cell>
          <cell r="Y371">
            <v>5.809255882492962E-2</v>
          </cell>
          <cell r="Z371">
            <v>7.4723437100795318E-3</v>
          </cell>
          <cell r="AA371">
            <v>1.5289612129255312E-2</v>
          </cell>
          <cell r="AB371">
            <v>1.317572296661065E-2</v>
          </cell>
          <cell r="AC371">
            <v>1.9621385529127709E-2</v>
          </cell>
          <cell r="AD371" t="str">
            <v>NA</v>
          </cell>
          <cell r="AE371">
            <v>1.7287513736093773E-3</v>
          </cell>
          <cell r="AF371">
            <v>5.9480187375475835E-2</v>
          </cell>
          <cell r="AG371">
            <v>7.8066385916670172E-2</v>
          </cell>
          <cell r="AH371">
            <v>0.11831133820256415</v>
          </cell>
          <cell r="AI371">
            <v>-1.1728616389785422</v>
          </cell>
          <cell r="AJ371">
            <v>4.9451750360423978E-2</v>
          </cell>
          <cell r="AK371">
            <v>4.2839457909825393E-2</v>
          </cell>
          <cell r="AL371">
            <v>1.7205234268453502E-2</v>
          </cell>
          <cell r="AM371">
            <v>0.17197296699215819</v>
          </cell>
          <cell r="AN371">
            <v>-8.7516628159350282E-3</v>
          </cell>
          <cell r="AO371" t="str">
            <v>NA</v>
          </cell>
          <cell r="AP371">
            <v>9.4578724412380202E-2</v>
          </cell>
          <cell r="AQ371">
            <v>6.934894319374002E-2</v>
          </cell>
          <cell r="AR371">
            <v>9.4715979021457106E-2</v>
          </cell>
          <cell r="AS371">
            <v>7.8066385916670186E-2</v>
          </cell>
          <cell r="AT371">
            <v>5.864899430298802E-2</v>
          </cell>
          <cell r="AU371">
            <v>3.9514769359205469E-2</v>
          </cell>
          <cell r="AV371">
            <v>4.0318621536564375E-2</v>
          </cell>
          <cell r="AW371" t="str">
            <v>NA</v>
          </cell>
          <cell r="AX371" t="str">
            <v>NA</v>
          </cell>
          <cell r="AY371" t="str">
            <v>NA</v>
          </cell>
          <cell r="AZ371" t="str">
            <v>NA</v>
          </cell>
          <cell r="BA371" t="str">
            <v>NA</v>
          </cell>
          <cell r="BB371" t="str">
            <v>NA</v>
          </cell>
          <cell r="BC371" t="str">
            <v>NA</v>
          </cell>
          <cell r="BD371" t="str">
            <v>NA</v>
          </cell>
          <cell r="BE371" t="str">
            <v>NA</v>
          </cell>
        </row>
        <row r="372">
          <cell r="H372" t="str">
            <v>NA</v>
          </cell>
          <cell r="I372" t="str">
            <v>NA</v>
          </cell>
          <cell r="J372" t="str">
            <v>NA</v>
          </cell>
          <cell r="K372" t="str">
            <v>NA</v>
          </cell>
          <cell r="L372" t="str">
            <v>NA</v>
          </cell>
          <cell r="M372" t="str">
            <v>NA</v>
          </cell>
          <cell r="N372" t="str">
            <v>NA</v>
          </cell>
          <cell r="O372" t="str">
            <v>NA</v>
          </cell>
          <cell r="P372" t="str">
            <v>NA</v>
          </cell>
          <cell r="Q372" t="str">
            <v>NA</v>
          </cell>
          <cell r="R372" t="str">
            <v>NA</v>
          </cell>
          <cell r="S372" t="str">
            <v>NA</v>
          </cell>
          <cell r="T372" t="str">
            <v>NA</v>
          </cell>
          <cell r="U372">
            <v>-4.3927908027512038E-3</v>
          </cell>
          <cell r="V372">
            <v>0.20653206128125329</v>
          </cell>
          <cell r="W372">
            <v>0.12526303691905261</v>
          </cell>
          <cell r="X372">
            <v>0.1468841579511618</v>
          </cell>
          <cell r="Y372">
            <v>3.6255398674314765E-2</v>
          </cell>
          <cell r="Z372">
            <v>3.9994658745698764E-3</v>
          </cell>
          <cell r="AA372">
            <v>7.3751108439257503E-3</v>
          </cell>
          <cell r="AB372">
            <v>8.028278223140747E-3</v>
          </cell>
          <cell r="AC372">
            <v>9.3050110067772526E-3</v>
          </cell>
          <cell r="AD372" t="str">
            <v>NA</v>
          </cell>
          <cell r="AE372">
            <v>6.0696381994441457E-3</v>
          </cell>
          <cell r="AF372">
            <v>3.7696811836836451E-2</v>
          </cell>
          <cell r="AG372">
            <v>4.6554960150150961E-2</v>
          </cell>
          <cell r="AH372">
            <v>6.8077803203661316E-2</v>
          </cell>
          <cell r="AI372">
            <v>-0.83697860643003408</v>
          </cell>
          <cell r="AJ372">
            <v>3.2146262804111009E-2</v>
          </cell>
          <cell r="AK372">
            <v>2.8448788115715409E-2</v>
          </cell>
          <cell r="AL372">
            <v>1.1051249394181891E-2</v>
          </cell>
          <cell r="AM372">
            <v>0.11997147815883208</v>
          </cell>
          <cell r="AN372">
            <v>-9.3482979157344243E-3</v>
          </cell>
          <cell r="AO372" t="str">
            <v>NA</v>
          </cell>
          <cell r="AP372">
            <v>7.5426295809524882E-2</v>
          </cell>
          <cell r="AQ372">
            <v>5.1325100735721586E-2</v>
          </cell>
          <cell r="AR372">
            <v>5.7305606632530051E-2</v>
          </cell>
          <cell r="AS372">
            <v>4.6554960150150967E-2</v>
          </cell>
          <cell r="AT372">
            <v>3.3876991047552617E-2</v>
          </cell>
          <cell r="AU372">
            <v>3.0233637340932366E-2</v>
          </cell>
          <cell r="AV372">
            <v>3.0552129273036521E-2</v>
          </cell>
          <cell r="AW372" t="str">
            <v>NA</v>
          </cell>
          <cell r="AX372" t="str">
            <v>NA</v>
          </cell>
          <cell r="AY372" t="str">
            <v>NA</v>
          </cell>
          <cell r="AZ372" t="str">
            <v>NA</v>
          </cell>
          <cell r="BA372" t="str">
            <v>NA</v>
          </cell>
          <cell r="BB372" t="str">
            <v>NA</v>
          </cell>
          <cell r="BC372" t="str">
            <v>NA</v>
          </cell>
          <cell r="BD372" t="str">
            <v>NA</v>
          </cell>
          <cell r="BE372" t="str">
            <v>NA</v>
          </cell>
        </row>
        <row r="373">
          <cell r="H373" t="str">
            <v>NA</v>
          </cell>
          <cell r="I373" t="str">
            <v>NA</v>
          </cell>
          <cell r="J373" t="str">
            <v>NA</v>
          </cell>
          <cell r="K373" t="str">
            <v>NA</v>
          </cell>
          <cell r="L373" t="str">
            <v>NA</v>
          </cell>
          <cell r="M373" t="str">
            <v>NA</v>
          </cell>
          <cell r="N373" t="str">
            <v>NA</v>
          </cell>
          <cell r="O373" t="str">
            <v>NA</v>
          </cell>
          <cell r="P373" t="str">
            <v>NA</v>
          </cell>
          <cell r="Q373" t="str">
            <v>NA</v>
          </cell>
          <cell r="R373" t="str">
            <v>NA</v>
          </cell>
          <cell r="S373" t="str">
            <v>NA</v>
          </cell>
          <cell r="T373" t="str">
            <v>NA</v>
          </cell>
          <cell r="U373">
            <v>0.67948943220041169</v>
          </cell>
          <cell r="V373">
            <v>0.63776873585907012</v>
          </cell>
          <cell r="W373">
            <v>0.55173963082656829</v>
          </cell>
          <cell r="X373">
            <v>0.5541208916263658</v>
          </cell>
          <cell r="Y373">
            <v>0.11112218247602222</v>
          </cell>
          <cell r="Z373">
            <v>6.3213027440768607E-2</v>
          </cell>
          <cell r="AA373">
            <v>4.2909573555369403E-2</v>
          </cell>
          <cell r="AB373">
            <v>5.1639957459606381E-2</v>
          </cell>
          <cell r="AC373">
            <v>0.10691364573343819</v>
          </cell>
          <cell r="AD373" t="str">
            <v>NA</v>
          </cell>
          <cell r="AE373">
            <v>0.2260176519349755</v>
          </cell>
          <cell r="AF373">
            <v>0.27508069299670168</v>
          </cell>
          <cell r="AG373">
            <v>0.38174374927360266</v>
          </cell>
          <cell r="AH373">
            <v>0.19715682893953174</v>
          </cell>
          <cell r="AI373">
            <v>9.2147723198266154E-2</v>
          </cell>
          <cell r="AJ373">
            <v>0.23024886993596916</v>
          </cell>
          <cell r="AK373">
            <v>0.26081574146468567</v>
          </cell>
          <cell r="AL373">
            <v>7.61893759228158E-2</v>
          </cell>
          <cell r="AM373">
            <v>0.48022929389790292</v>
          </cell>
          <cell r="AN373">
            <v>0.11898912967376826</v>
          </cell>
          <cell r="AO373" t="str">
            <v>NA</v>
          </cell>
          <cell r="AP373">
            <v>0.35655872249454262</v>
          </cell>
          <cell r="AQ373">
            <v>0.25830443237174988</v>
          </cell>
          <cell r="AR373">
            <v>0.3461197772604111</v>
          </cell>
          <cell r="AS373">
            <v>0.38174374927360272</v>
          </cell>
          <cell r="AT373">
            <v>0.30281595163353076</v>
          </cell>
          <cell r="AU373">
            <v>9.2319280269199513E-2</v>
          </cell>
          <cell r="AV373">
            <v>9.8681537232598676E-2</v>
          </cell>
          <cell r="AW373" t="str">
            <v>NA</v>
          </cell>
          <cell r="AX373" t="str">
            <v>NA</v>
          </cell>
          <cell r="AY373" t="str">
            <v>NA</v>
          </cell>
          <cell r="AZ373" t="str">
            <v>NA</v>
          </cell>
          <cell r="BA373" t="str">
            <v>NA</v>
          </cell>
          <cell r="BB373" t="str">
            <v>NA</v>
          </cell>
          <cell r="BC373" t="str">
            <v>NA</v>
          </cell>
          <cell r="BD373" t="str">
            <v>NA</v>
          </cell>
          <cell r="BE373" t="str">
            <v>NA</v>
          </cell>
        </row>
        <row r="374">
          <cell r="H374" t="e">
            <v>#DIV/0!</v>
          </cell>
          <cell r="I374" t="e">
            <v>#DIV/0!</v>
          </cell>
          <cell r="J374" t="e">
            <v>#DIV/0!</v>
          </cell>
          <cell r="K374" t="e">
            <v>#DIV/0!</v>
          </cell>
          <cell r="L374" t="e">
            <v>#DIV/0!</v>
          </cell>
          <cell r="M374" t="e">
            <v>#DIV/0!</v>
          </cell>
          <cell r="N374" t="e">
            <v>#DIV/0!</v>
          </cell>
          <cell r="O374" t="e">
            <v>#DIV/0!</v>
          </cell>
          <cell r="P374" t="e">
            <v>#DIV/0!</v>
          </cell>
          <cell r="Q374" t="e">
            <v>#DIV/0!</v>
          </cell>
          <cell r="R374" t="e">
            <v>#DIV/0!</v>
          </cell>
          <cell r="S374" t="e">
            <v>#DIV/0!</v>
          </cell>
          <cell r="T374" t="e">
            <v>#VALUE!</v>
          </cell>
          <cell r="U374">
            <v>-3.822295998602186E-3</v>
          </cell>
          <cell r="V374">
            <v>0.37671689298751965</v>
          </cell>
          <cell r="W374">
            <v>4.1256688141224546E-2</v>
          </cell>
          <cell r="X374">
            <v>0.24927516928699672</v>
          </cell>
          <cell r="Y374">
            <v>0.12074273725816977</v>
          </cell>
          <cell r="Z374" t="e">
            <v>#N/A</v>
          </cell>
          <cell r="AA374">
            <v>0.13990141195717892</v>
          </cell>
          <cell r="AB374">
            <v>9.0242074426385918E-2</v>
          </cell>
          <cell r="AC374">
            <v>9.4834579175022929E-2</v>
          </cell>
          <cell r="AD374" t="e">
            <v>#N/A</v>
          </cell>
          <cell r="AE374">
            <v>3.3231314928966874E-2</v>
          </cell>
          <cell r="AF374">
            <v>0.13915680107431885</v>
          </cell>
          <cell r="AG374">
            <v>0.1533777068091832</v>
          </cell>
          <cell r="AH374" t="e">
            <v>#DIV/0!</v>
          </cell>
          <cell r="AI374" t="e">
            <v>#DIV/0!</v>
          </cell>
          <cell r="AJ374" t="e">
            <v>#VALUE!</v>
          </cell>
          <cell r="AK374">
            <v>1.9234889867841412</v>
          </cell>
          <cell r="AL374">
            <v>9.8562525130679521E-2</v>
          </cell>
          <cell r="AM374">
            <v>0.17564987941666813</v>
          </cell>
          <cell r="AN374">
            <v>-4.0672803125620827E-2</v>
          </cell>
          <cell r="AO374" t="e">
            <v>#N/A</v>
          </cell>
          <cell r="AP374" t="e">
            <v>#DIV/0!</v>
          </cell>
          <cell r="AQ374" t="e">
            <v>#VALUE!</v>
          </cell>
          <cell r="AR374">
            <v>0.14656633835404384</v>
          </cell>
          <cell r="AS374">
            <v>0.1533777068091832</v>
          </cell>
          <cell r="AT374" t="e">
            <v>#N/A</v>
          </cell>
          <cell r="AU374" t="e">
            <v>#DIV/0!</v>
          </cell>
          <cell r="AV374">
            <v>0.2160472539861491</v>
          </cell>
          <cell r="AW374" t="e">
            <v>#VALUE!</v>
          </cell>
          <cell r="AX374" t="e">
            <v>#VALUE!</v>
          </cell>
          <cell r="AY374" t="e">
            <v>#VALUE!</v>
          </cell>
          <cell r="AZ374" t="e">
            <v>#VALUE!</v>
          </cell>
          <cell r="BA374" t="e">
            <v>#VALUE!</v>
          </cell>
          <cell r="BB374" t="e">
            <v>#VALUE!</v>
          </cell>
          <cell r="BC374" t="e">
            <v>#VALUE!</v>
          </cell>
          <cell r="BD374" t="e">
            <v>#VALUE!</v>
          </cell>
          <cell r="BE374" t="e">
            <v>#VALUE!</v>
          </cell>
        </row>
        <row r="375">
          <cell r="H375" t="e">
            <v>#DIV/0!</v>
          </cell>
          <cell r="I375" t="e">
            <v>#DIV/0!</v>
          </cell>
          <cell r="J375" t="e">
            <v>#DIV/0!</v>
          </cell>
          <cell r="K375" t="e">
            <v>#DIV/0!</v>
          </cell>
          <cell r="L375" t="e">
            <v>#DIV/0!</v>
          </cell>
          <cell r="M375" t="e">
            <v>#DIV/0!</v>
          </cell>
          <cell r="N375" t="e">
            <v>#DIV/0!</v>
          </cell>
          <cell r="O375" t="e">
            <v>#DIV/0!</v>
          </cell>
          <cell r="P375" t="e">
            <v>#DIV/0!</v>
          </cell>
          <cell r="Q375" t="e">
            <v>#DIV/0!</v>
          </cell>
          <cell r="R375" t="e">
            <v>#DIV/0!</v>
          </cell>
          <cell r="S375" t="e">
            <v>#DIV/0!</v>
          </cell>
          <cell r="T375" t="e">
            <v>#DIV/0!</v>
          </cell>
          <cell r="U375">
            <v>-3.2447064931212686E-3</v>
          </cell>
          <cell r="V375">
            <v>0.19187763284817308</v>
          </cell>
          <cell r="W375">
            <v>3.4765921754830974E-2</v>
          </cell>
          <cell r="X375">
            <v>0.10140055415349639</v>
          </cell>
          <cell r="Y375">
            <v>8.0003029399836806E-2</v>
          </cell>
          <cell r="Z375">
            <v>1.5008299421367445E-2</v>
          </cell>
          <cell r="AA375">
            <v>3.405197607709845E-2</v>
          </cell>
          <cell r="AB375">
            <v>2.8516979035999163E-2</v>
          </cell>
          <cell r="AC375">
            <v>3.5983188930038768E-2</v>
          </cell>
          <cell r="AD375" t="e">
            <v>#DIV/0!</v>
          </cell>
          <cell r="AE375">
            <v>1.6104089884958001E-2</v>
          </cell>
          <cell r="AF375">
            <v>7.5174930642472548E-2</v>
          </cell>
          <cell r="AG375">
            <v>6.3349322224671129E-2</v>
          </cell>
          <cell r="AH375" t="e">
            <v>#DIV/0!</v>
          </cell>
          <cell r="AI375" t="e">
            <v>#DIV/0!</v>
          </cell>
          <cell r="AJ375">
            <v>5.3267346331524482E-2</v>
          </cell>
          <cell r="AK375" t="e">
            <v>#DIV/0!</v>
          </cell>
          <cell r="AL375">
            <v>3.0429284112686104E-2</v>
          </cell>
          <cell r="AM375">
            <v>9.8277402031668251E-2</v>
          </cell>
          <cell r="AN375">
            <v>-2.9025916334284797E-2</v>
          </cell>
          <cell r="AO375" t="e">
            <v>#DIV/0!</v>
          </cell>
          <cell r="AP375" t="e">
            <v>#DIV/0!</v>
          </cell>
          <cell r="AQ375" t="e">
            <v>#DIV/0!</v>
          </cell>
          <cell r="AR375">
            <v>0.11046693913337828</v>
          </cell>
          <cell r="AS375">
            <v>6.3349322224671129E-2</v>
          </cell>
          <cell r="AT375">
            <v>4.7456920420860617E-2</v>
          </cell>
          <cell r="AU375">
            <v>7.9752714298895841E-2</v>
          </cell>
          <cell r="AV375">
            <v>7.88878221040408E-2</v>
          </cell>
          <cell r="AW375" t="e">
            <v>#DIV/0!</v>
          </cell>
          <cell r="AX375" t="e">
            <v>#DIV/0!</v>
          </cell>
          <cell r="AY375" t="e">
            <v>#DIV/0!</v>
          </cell>
          <cell r="AZ375" t="e">
            <v>#DIV/0!</v>
          </cell>
          <cell r="BA375" t="e">
            <v>#DIV/0!</v>
          </cell>
          <cell r="BB375" t="e">
            <v>#DIV/0!</v>
          </cell>
          <cell r="BC375" t="e">
            <v>#DIV/0!</v>
          </cell>
          <cell r="BD375" t="e">
            <v>#DIV/0!</v>
          </cell>
          <cell r="BE375" t="e">
            <v>#DIV/0!</v>
          </cell>
        </row>
        <row r="376">
          <cell r="H376">
            <v>0.46767854722862168</v>
          </cell>
          <cell r="I376">
            <v>0.26498127340823974</v>
          </cell>
          <cell r="J376">
            <v>0.76431949553336831</v>
          </cell>
          <cell r="K376">
            <v>0.86764705882352944</v>
          </cell>
          <cell r="L376">
            <v>0.43027413587604291</v>
          </cell>
          <cell r="M376">
            <v>0.47006432459178621</v>
          </cell>
          <cell r="N376">
            <v>0.57733743747595234</v>
          </cell>
          <cell r="O376">
            <v>0.51018711018711016</v>
          </cell>
          <cell r="P376">
            <v>0.15206611570247933</v>
          </cell>
          <cell r="Q376">
            <v>0.70447154471544704</v>
          </cell>
          <cell r="R376">
            <v>0.84545454545454535</v>
          </cell>
          <cell r="S376">
            <v>0.58656898656898648</v>
          </cell>
          <cell r="T376" t="e">
            <v>#VALUE!</v>
          </cell>
          <cell r="U376">
            <v>0.79151154132539103</v>
          </cell>
          <cell r="V376">
            <v>0.80299290342486895</v>
          </cell>
          <cell r="W376">
            <v>0.46767854722862168</v>
          </cell>
          <cell r="X376">
            <v>0.61584225762367029</v>
          </cell>
          <cell r="Y376">
            <v>0.67797552836484976</v>
          </cell>
          <cell r="Z376" t="e">
            <v>#N/A</v>
          </cell>
          <cell r="AA376">
            <v>0.87748943874471952</v>
          </cell>
          <cell r="AB376">
            <v>0.87748943874471952</v>
          </cell>
          <cell r="AC376">
            <v>0.70574162679425845</v>
          </cell>
          <cell r="AD376" t="e">
            <v>#N/A</v>
          </cell>
          <cell r="AE376">
            <v>0.74809160305343503</v>
          </cell>
          <cell r="AF376">
            <v>0.99812558575445176</v>
          </cell>
          <cell r="AG376">
            <v>0.93798882681564244</v>
          </cell>
          <cell r="AH376">
            <v>0.80299290342486895</v>
          </cell>
          <cell r="AI376">
            <v>0.86938217029786347</v>
          </cell>
          <cell r="AJ376" t="e">
            <v>#VALUE!</v>
          </cell>
          <cell r="AK376">
            <v>0.86449297038588091</v>
          </cell>
          <cell r="AL376">
            <v>0.75576146353052975</v>
          </cell>
          <cell r="AM376">
            <v>0.95359848484848497</v>
          </cell>
          <cell r="AN376">
            <v>0.61226993865030677</v>
          </cell>
          <cell r="AO376" t="e">
            <v>#N/A</v>
          </cell>
          <cell r="AP376">
            <v>0.89246306340003745</v>
          </cell>
          <cell r="AQ376" t="e">
            <v>#VALUE!</v>
          </cell>
          <cell r="AR376">
            <v>0.89246306340003745</v>
          </cell>
          <cell r="AS376">
            <v>0.93798882681564244</v>
          </cell>
          <cell r="AT376" t="e">
            <v>#N/A</v>
          </cell>
          <cell r="AU376">
            <v>0.84451697127937342</v>
          </cell>
          <cell r="AV376">
            <v>0.84451697127937342</v>
          </cell>
          <cell r="AW376" t="e">
            <v>#VALUE!</v>
          </cell>
          <cell r="AX376" t="e">
            <v>#VALUE!</v>
          </cell>
          <cell r="AY376" t="e">
            <v>#VALUE!</v>
          </cell>
          <cell r="AZ376" t="e">
            <v>#VALUE!</v>
          </cell>
          <cell r="BA376" t="e">
            <v>#VALUE!</v>
          </cell>
          <cell r="BB376" t="e">
            <v>#VALUE!</v>
          </cell>
          <cell r="BC376" t="e">
            <v>#VALUE!</v>
          </cell>
          <cell r="BD376" t="e">
            <v>#VALUE!</v>
          </cell>
          <cell r="BE376" t="e">
            <v>#VALUE!</v>
          </cell>
        </row>
        <row r="377">
          <cell r="H377">
            <v>1.298344620015049</v>
          </cell>
          <cell r="I377">
            <v>1.0884615384615384</v>
          </cell>
          <cell r="J377">
            <v>1.3344036697247705</v>
          </cell>
          <cell r="K377">
            <v>2.1071428571428572</v>
          </cell>
          <cell r="L377">
            <v>1.3079710144927537</v>
          </cell>
          <cell r="M377">
            <v>1.4615384615384615</v>
          </cell>
          <cell r="N377">
            <v>1.2076458752515091</v>
          </cell>
          <cell r="O377">
            <v>1.2331658291457286</v>
          </cell>
          <cell r="P377">
            <v>1.2897196261682242</v>
          </cell>
          <cell r="Q377">
            <v>1.2093510118632238</v>
          </cell>
          <cell r="R377">
            <v>1.4993282579489475</v>
          </cell>
          <cell r="S377">
            <v>1.3449048152295633</v>
          </cell>
          <cell r="T377" t="e">
            <v>#VALUE!</v>
          </cell>
          <cell r="U377">
            <v>1.1811111111111112</v>
          </cell>
          <cell r="V377">
            <v>1.7794871794871794</v>
          </cell>
          <cell r="W377">
            <v>1.298344620015049</v>
          </cell>
          <cell r="X377">
            <v>1.2711926605504587</v>
          </cell>
          <cell r="Y377">
            <v>1.3425110132158589</v>
          </cell>
          <cell r="Z377" t="e">
            <v>#N/A</v>
          </cell>
          <cell r="AA377">
            <v>1.3500213552208873</v>
          </cell>
          <cell r="AB377">
            <v>1.3500213552208873</v>
          </cell>
          <cell r="AC377">
            <v>1.1115297663903543</v>
          </cell>
          <cell r="AD377" t="e">
            <v>#N/A</v>
          </cell>
          <cell r="AE377">
            <v>1.7230769230769232</v>
          </cell>
          <cell r="AF377">
            <v>1.6692789968652038</v>
          </cell>
          <cell r="AG377">
            <v>1.6380487804878048</v>
          </cell>
          <cell r="AH377">
            <v>1.7794871794871794</v>
          </cell>
          <cell r="AI377">
            <v>1.6920612419647574</v>
          </cell>
          <cell r="AJ377" t="e">
            <v>#VALUE!</v>
          </cell>
          <cell r="AK377">
            <v>1.3761904761904762</v>
          </cell>
          <cell r="AL377">
            <v>1.2003773584905659</v>
          </cell>
          <cell r="AM377">
            <v>1.3889655172413793</v>
          </cell>
          <cell r="AN377">
            <v>2.8514285714285714</v>
          </cell>
          <cell r="AO377" t="e">
            <v>#N/A</v>
          </cell>
          <cell r="AP377">
            <v>1.454878048780488</v>
          </cell>
          <cell r="AQ377" t="e">
            <v>#VALUE!</v>
          </cell>
          <cell r="AR377">
            <v>1.454878048780488</v>
          </cell>
          <cell r="AS377">
            <v>1.6380487804878048</v>
          </cell>
          <cell r="AT377" t="e">
            <v>#N/A</v>
          </cell>
          <cell r="AU377">
            <v>1.3881974248927038</v>
          </cell>
          <cell r="AV377">
            <v>1.3881974248927038</v>
          </cell>
          <cell r="AW377" t="e">
            <v>#VALUE!</v>
          </cell>
          <cell r="AX377" t="e">
            <v>#VALUE!</v>
          </cell>
          <cell r="AY377" t="e">
            <v>#VALUE!</v>
          </cell>
          <cell r="AZ377" t="e">
            <v>#VALUE!</v>
          </cell>
          <cell r="BA377" t="e">
            <v>#VALUE!</v>
          </cell>
          <cell r="BB377" t="e">
            <v>#VALUE!</v>
          </cell>
          <cell r="BC377" t="e">
            <v>#VALUE!</v>
          </cell>
          <cell r="BD377" t="e">
            <v>#VALUE!</v>
          </cell>
          <cell r="BE377" t="e">
            <v>#VALUE!</v>
          </cell>
        </row>
        <row r="378">
          <cell r="H378">
            <v>0.29834462001504902</v>
          </cell>
          <cell r="I378">
            <v>8.8461538461538369E-2</v>
          </cell>
          <cell r="J378">
            <v>0.33440366972477054</v>
          </cell>
          <cell r="K378">
            <v>1.1071428571428572</v>
          </cell>
          <cell r="L378">
            <v>0.30797101449275366</v>
          </cell>
          <cell r="M378">
            <v>0.46153846153846145</v>
          </cell>
          <cell r="N378">
            <v>0.20764587525150913</v>
          </cell>
          <cell r="O378">
            <v>0.23316582914572859</v>
          </cell>
          <cell r="P378">
            <v>0.28971962616822422</v>
          </cell>
          <cell r="Q378">
            <v>0.2093510118632238</v>
          </cell>
          <cell r="R378">
            <v>0.49932825794894753</v>
          </cell>
          <cell r="S378">
            <v>0.34490481522956329</v>
          </cell>
          <cell r="T378" t="e">
            <v>#VALUE!</v>
          </cell>
          <cell r="U378">
            <v>0.18111111111111122</v>
          </cell>
          <cell r="V378">
            <v>0.77948717948717938</v>
          </cell>
          <cell r="W378">
            <v>0.29834462001504902</v>
          </cell>
          <cell r="X378">
            <v>0.27119266055045865</v>
          </cell>
          <cell r="Y378">
            <v>0.34251101321585886</v>
          </cell>
          <cell r="Z378" t="e">
            <v>#N/A</v>
          </cell>
          <cell r="AA378">
            <v>0.35002135522088729</v>
          </cell>
          <cell r="AB378">
            <v>0.35002135522088729</v>
          </cell>
          <cell r="AC378">
            <v>0.11152976639035428</v>
          </cell>
          <cell r="AD378" t="e">
            <v>#N/A</v>
          </cell>
          <cell r="AE378">
            <v>0.72307692307692317</v>
          </cell>
          <cell r="AF378">
            <v>0.66927899686520376</v>
          </cell>
          <cell r="AG378">
            <v>0.63804878048780478</v>
          </cell>
          <cell r="AH378">
            <v>0.77948717948717938</v>
          </cell>
          <cell r="AI378">
            <v>0.69206124196475738</v>
          </cell>
          <cell r="AJ378" t="e">
            <v>#VALUE!</v>
          </cell>
          <cell r="AK378">
            <v>0.37619047619047619</v>
          </cell>
          <cell r="AL378">
            <v>0.20037735849056593</v>
          </cell>
          <cell r="AM378">
            <v>0.38896551724137929</v>
          </cell>
          <cell r="AN378">
            <v>1.8514285714285714</v>
          </cell>
          <cell r="AO378" t="e">
            <v>#N/A</v>
          </cell>
          <cell r="AP378">
            <v>0.45487804878048799</v>
          </cell>
          <cell r="AQ378" t="e">
            <v>#VALUE!</v>
          </cell>
          <cell r="AR378">
            <v>0.45487804878048799</v>
          </cell>
          <cell r="AS378">
            <v>0.63804878048780478</v>
          </cell>
          <cell r="AT378" t="e">
            <v>#N/A</v>
          </cell>
          <cell r="AU378">
            <v>0.38819742489270381</v>
          </cell>
          <cell r="AV378">
            <v>0.38819742489270381</v>
          </cell>
          <cell r="AW378" t="e">
            <v>#VALUE!</v>
          </cell>
          <cell r="AX378" t="e">
            <v>#VALUE!</v>
          </cell>
          <cell r="AY378" t="e">
            <v>#VALUE!</v>
          </cell>
          <cell r="AZ378" t="e">
            <v>#VALUE!</v>
          </cell>
          <cell r="BA378" t="e">
            <v>#VALUE!</v>
          </cell>
          <cell r="BB378" t="e">
            <v>#VALUE!</v>
          </cell>
          <cell r="BC378" t="e">
            <v>#VALUE!</v>
          </cell>
          <cell r="BD378" t="e">
            <v>#VALUE!</v>
          </cell>
          <cell r="BE378" t="e">
            <v>#VALUE!</v>
          </cell>
        </row>
        <row r="379">
          <cell r="H379" t="e">
            <v>#DIV/0!</v>
          </cell>
          <cell r="I379" t="e">
            <v>#DIV/0!</v>
          </cell>
          <cell r="J379" t="e">
            <v>#DIV/0!</v>
          </cell>
          <cell r="K379" t="e">
            <v>#DIV/0!</v>
          </cell>
          <cell r="L379" t="e">
            <v>#DIV/0!</v>
          </cell>
          <cell r="M379" t="e">
            <v>#DIV/0!</v>
          </cell>
          <cell r="N379" t="e">
            <v>#DIV/0!</v>
          </cell>
          <cell r="O379" t="e">
            <v>#DIV/0!</v>
          </cell>
          <cell r="P379" t="e">
            <v>#DIV/0!</v>
          </cell>
          <cell r="Q379" t="e">
            <v>#DIV/0!</v>
          </cell>
          <cell r="R379" t="e">
            <v>#DIV/0!</v>
          </cell>
          <cell r="S379" t="e">
            <v>#DIV/0!</v>
          </cell>
          <cell r="T379" t="e">
            <v>#DIV/0!</v>
          </cell>
          <cell r="U379" t="e">
            <v>#DIV/0!</v>
          </cell>
          <cell r="V379" t="e">
            <v>#DIV/0!</v>
          </cell>
          <cell r="W379" t="e">
            <v>#DIV/0!</v>
          </cell>
          <cell r="X379" t="e">
            <v>#DIV/0!</v>
          </cell>
          <cell r="Y379">
            <v>9.6752147494687746E-2</v>
          </cell>
          <cell r="Z379" t="e">
            <v>#DIV/0!</v>
          </cell>
          <cell r="AA379" t="e">
            <v>#DIV/0!</v>
          </cell>
          <cell r="AB379" t="e">
            <v>#DIV/0!</v>
          </cell>
          <cell r="AC379" t="e">
            <v>#DIV/0!</v>
          </cell>
          <cell r="AD379" t="e">
            <v>#DIV/0!</v>
          </cell>
          <cell r="AE379" t="e">
            <v>#DIV/0!</v>
          </cell>
          <cell r="AF379" t="e">
            <v>#DIV/0!</v>
          </cell>
          <cell r="AG379" t="e">
            <v>#DIV/0!</v>
          </cell>
          <cell r="AH379" t="e">
            <v>#DIV/0!</v>
          </cell>
          <cell r="AI379" t="e">
            <v>#DIV/0!</v>
          </cell>
          <cell r="AJ379" t="e">
            <v>#DIV/0!</v>
          </cell>
          <cell r="AK379" t="e">
            <v>#DIV/0!</v>
          </cell>
          <cell r="AL379" t="e">
            <v>#DIV/0!</v>
          </cell>
          <cell r="AM379" t="e">
            <v>#DIV/0!</v>
          </cell>
          <cell r="AN379" t="e">
            <v>#DIV/0!</v>
          </cell>
          <cell r="AO379" t="e">
            <v>#DIV/0!</v>
          </cell>
          <cell r="AP379" t="e">
            <v>#DIV/0!</v>
          </cell>
          <cell r="AQ379" t="e">
            <v>#DIV/0!</v>
          </cell>
          <cell r="AR379" t="e">
            <v>#DIV/0!</v>
          </cell>
          <cell r="AS379" t="e">
            <v>#DIV/0!</v>
          </cell>
          <cell r="AT379" t="e">
            <v>#DIV/0!</v>
          </cell>
          <cell r="AU379" t="e">
            <v>#DIV/0!</v>
          </cell>
          <cell r="AV379" t="e">
            <v>#DIV/0!</v>
          </cell>
          <cell r="AW379" t="e">
            <v>#DIV/0!</v>
          </cell>
          <cell r="AX379" t="e">
            <v>#DIV/0!</v>
          </cell>
          <cell r="AY379" t="e">
            <v>#DIV/0!</v>
          </cell>
          <cell r="AZ379" t="e">
            <v>#DIV/0!</v>
          </cell>
          <cell r="BA379" t="e">
            <v>#DIV/0!</v>
          </cell>
          <cell r="BB379" t="e">
            <v>#DIV/0!</v>
          </cell>
          <cell r="BC379" t="e">
            <v>#DIV/0!</v>
          </cell>
          <cell r="BD379" t="e">
            <v>#DIV/0!</v>
          </cell>
          <cell r="BE379" t="e">
            <v>#DIV/0!</v>
          </cell>
        </row>
        <row r="380">
          <cell r="H380" t="e">
            <v>#DIV/0!</v>
          </cell>
          <cell r="I380" t="e">
            <v>#DIV/0!</v>
          </cell>
          <cell r="J380" t="e">
            <v>#DIV/0!</v>
          </cell>
          <cell r="K380" t="e">
            <v>#DIV/0!</v>
          </cell>
          <cell r="L380" t="e">
            <v>#DIV/0!</v>
          </cell>
          <cell r="M380" t="e">
            <v>#DIV/0!</v>
          </cell>
          <cell r="N380" t="e">
            <v>#DIV/0!</v>
          </cell>
          <cell r="O380" t="e">
            <v>#DIV/0!</v>
          </cell>
          <cell r="P380" t="e">
            <v>#DIV/0!</v>
          </cell>
          <cell r="Q380" t="e">
            <v>#DIV/0!</v>
          </cell>
          <cell r="R380" t="e">
            <v>#DIV/0!</v>
          </cell>
          <cell r="S380" t="e">
            <v>#DIV/0!</v>
          </cell>
          <cell r="T380" t="e">
            <v>#DIV/0!</v>
          </cell>
          <cell r="U380" t="e">
            <v>#DIV/0!</v>
          </cell>
          <cell r="V380" t="e">
            <v>#DIV/0!</v>
          </cell>
          <cell r="W380" t="e">
            <v>#DIV/0!</v>
          </cell>
          <cell r="X380" t="e">
            <v>#DIV/0!</v>
          </cell>
          <cell r="Y380">
            <v>9.6752147494687746E-2</v>
          </cell>
          <cell r="Z380" t="e">
            <v>#DIV/0!</v>
          </cell>
          <cell r="AA380" t="e">
            <v>#DIV/0!</v>
          </cell>
          <cell r="AB380" t="e">
            <v>#DIV/0!</v>
          </cell>
          <cell r="AC380" t="e">
            <v>#DIV/0!</v>
          </cell>
          <cell r="AD380" t="e">
            <v>#DIV/0!</v>
          </cell>
          <cell r="AE380" t="e">
            <v>#DIV/0!</v>
          </cell>
          <cell r="AF380" t="e">
            <v>#DIV/0!</v>
          </cell>
          <cell r="AG380" t="e">
            <v>#DIV/0!</v>
          </cell>
          <cell r="AH380" t="e">
            <v>#DIV/0!</v>
          </cell>
          <cell r="AI380" t="e">
            <v>#DIV/0!</v>
          </cell>
          <cell r="AJ380" t="e">
            <v>#DIV/0!</v>
          </cell>
          <cell r="AK380" t="e">
            <v>#DIV/0!</v>
          </cell>
          <cell r="AL380" t="e">
            <v>#DIV/0!</v>
          </cell>
          <cell r="AM380" t="e">
            <v>#DIV/0!</v>
          </cell>
          <cell r="AN380" t="e">
            <v>#DIV/0!</v>
          </cell>
          <cell r="AO380" t="e">
            <v>#DIV/0!</v>
          </cell>
          <cell r="AP380" t="e">
            <v>#DIV/0!</v>
          </cell>
          <cell r="AQ380" t="e">
            <v>#DIV/0!</v>
          </cell>
          <cell r="AR380" t="e">
            <v>#DIV/0!</v>
          </cell>
          <cell r="AS380" t="e">
            <v>#DIV/0!</v>
          </cell>
          <cell r="AT380" t="e">
            <v>#DIV/0!</v>
          </cell>
          <cell r="AU380" t="e">
            <v>#DIV/0!</v>
          </cell>
          <cell r="AV380" t="e">
            <v>#DIV/0!</v>
          </cell>
          <cell r="AW380" t="e">
            <v>#DIV/0!</v>
          </cell>
          <cell r="AX380" t="e">
            <v>#DIV/0!</v>
          </cell>
          <cell r="AY380" t="e">
            <v>#DIV/0!</v>
          </cell>
          <cell r="AZ380" t="e">
            <v>#DIV/0!</v>
          </cell>
          <cell r="BA380" t="e">
            <v>#DIV/0!</v>
          </cell>
          <cell r="BB380" t="e">
            <v>#DIV/0!</v>
          </cell>
          <cell r="BC380" t="e">
            <v>#DIV/0!</v>
          </cell>
          <cell r="BD380" t="e">
            <v>#DIV/0!</v>
          </cell>
          <cell r="BE380" t="e">
            <v>#DIV/0!</v>
          </cell>
        </row>
        <row r="381">
          <cell r="H381" t="e">
            <v>#DIV/0!</v>
          </cell>
          <cell r="I381" t="e">
            <v>#DIV/0!</v>
          </cell>
          <cell r="J381" t="e">
            <v>#DIV/0!</v>
          </cell>
          <cell r="K381" t="e">
            <v>#DIV/0!</v>
          </cell>
          <cell r="L381" t="e">
            <v>#DIV/0!</v>
          </cell>
          <cell r="M381" t="e">
            <v>#DIV/0!</v>
          </cell>
          <cell r="N381" t="e">
            <v>#DIV/0!</v>
          </cell>
          <cell r="O381" t="e">
            <v>#DIV/0!</v>
          </cell>
          <cell r="P381" t="e">
            <v>#DIV/0!</v>
          </cell>
          <cell r="Q381" t="e">
            <v>#DIV/0!</v>
          </cell>
          <cell r="R381" t="e">
            <v>#DIV/0!</v>
          </cell>
          <cell r="S381" t="e">
            <v>#DIV/0!</v>
          </cell>
          <cell r="T381" t="e">
            <v>#DIV/0!</v>
          </cell>
          <cell r="U381" t="e">
            <v>#DIV/0!</v>
          </cell>
          <cell r="V381" t="e">
            <v>#DIV/0!</v>
          </cell>
          <cell r="W381" t="e">
            <v>#DIV/0!</v>
          </cell>
          <cell r="X381" t="e">
            <v>#DIV/0!</v>
          </cell>
          <cell r="Y381">
            <v>9.6752147494687746E-2</v>
          </cell>
          <cell r="Z381" t="e">
            <v>#DIV/0!</v>
          </cell>
          <cell r="AA381" t="e">
            <v>#DIV/0!</v>
          </cell>
          <cell r="AB381" t="e">
            <v>#DIV/0!</v>
          </cell>
          <cell r="AC381" t="e">
            <v>#DIV/0!</v>
          </cell>
          <cell r="AD381" t="e">
            <v>#DIV/0!</v>
          </cell>
          <cell r="AE381" t="e">
            <v>#DIV/0!</v>
          </cell>
          <cell r="AF381" t="e">
            <v>#DIV/0!</v>
          </cell>
          <cell r="AG381" t="e">
            <v>#DIV/0!</v>
          </cell>
          <cell r="AH381" t="e">
            <v>#DIV/0!</v>
          </cell>
          <cell r="AI381" t="e">
            <v>#DIV/0!</v>
          </cell>
          <cell r="AJ381" t="e">
            <v>#DIV/0!</v>
          </cell>
          <cell r="AK381" t="e">
            <v>#DIV/0!</v>
          </cell>
          <cell r="AL381" t="e">
            <v>#DIV/0!</v>
          </cell>
          <cell r="AM381" t="e">
            <v>#DIV/0!</v>
          </cell>
          <cell r="AN381" t="e">
            <v>#DIV/0!</v>
          </cell>
          <cell r="AO381" t="e">
            <v>#DIV/0!</v>
          </cell>
          <cell r="AP381" t="e">
            <v>#DIV/0!</v>
          </cell>
          <cell r="AQ381" t="e">
            <v>#DIV/0!</v>
          </cell>
          <cell r="AR381" t="e">
            <v>#DIV/0!</v>
          </cell>
          <cell r="AS381" t="e">
            <v>#DIV/0!</v>
          </cell>
          <cell r="AT381" t="e">
            <v>#DIV/0!</v>
          </cell>
          <cell r="AU381" t="e">
            <v>#DIV/0!</v>
          </cell>
          <cell r="AV381" t="e">
            <v>#DIV/0!</v>
          </cell>
          <cell r="AW381" t="e">
            <v>#DIV/0!</v>
          </cell>
          <cell r="AX381" t="e">
            <v>#DIV/0!</v>
          </cell>
          <cell r="AY381" t="e">
            <v>#DIV/0!</v>
          </cell>
          <cell r="AZ381" t="e">
            <v>#DIV/0!</v>
          </cell>
          <cell r="BA381" t="e">
            <v>#DIV/0!</v>
          </cell>
          <cell r="BB381" t="e">
            <v>#DIV/0!</v>
          </cell>
          <cell r="BC381" t="e">
            <v>#DIV/0!</v>
          </cell>
          <cell r="BD381" t="e">
            <v>#DIV/0!</v>
          </cell>
          <cell r="BE381" t="e">
            <v>#DIV/0!</v>
          </cell>
        </row>
        <row r="382">
          <cell r="H382" t="e">
            <v>#DIV/0!</v>
          </cell>
          <cell r="I382" t="e">
            <v>#DIV/0!</v>
          </cell>
          <cell r="J382" t="e">
            <v>#DIV/0!</v>
          </cell>
          <cell r="K382" t="e">
            <v>#DIV/0!</v>
          </cell>
          <cell r="L382" t="e">
            <v>#DIV/0!</v>
          </cell>
          <cell r="M382" t="e">
            <v>#DIV/0!</v>
          </cell>
          <cell r="N382" t="e">
            <v>#DIV/0!</v>
          </cell>
          <cell r="O382" t="e">
            <v>#DIV/0!</v>
          </cell>
          <cell r="P382" t="e">
            <v>#DIV/0!</v>
          </cell>
          <cell r="Q382" t="e">
            <v>#DIV/0!</v>
          </cell>
          <cell r="R382" t="e">
            <v>#DIV/0!</v>
          </cell>
          <cell r="S382" t="e">
            <v>#DIV/0!</v>
          </cell>
          <cell r="T382" t="e">
            <v>#DIV/0!</v>
          </cell>
          <cell r="U382" t="e">
            <v>#DIV/0!</v>
          </cell>
          <cell r="V382" t="e">
            <v>#DIV/0!</v>
          </cell>
          <cell r="W382" t="e">
            <v>#DIV/0!</v>
          </cell>
          <cell r="X382" t="e">
            <v>#DIV/0!</v>
          </cell>
          <cell r="Y382">
            <v>8.6972061948397295E-2</v>
          </cell>
          <cell r="Z382" t="e">
            <v>#DIV/0!</v>
          </cell>
          <cell r="AA382" t="e">
            <v>#DIV/0!</v>
          </cell>
          <cell r="AB382" t="e">
            <v>#DIV/0!</v>
          </cell>
          <cell r="AC382" t="e">
            <v>#DIV/0!</v>
          </cell>
          <cell r="AD382" t="e">
            <v>#DIV/0!</v>
          </cell>
          <cell r="AE382" t="e">
            <v>#DIV/0!</v>
          </cell>
          <cell r="AF382" t="e">
            <v>#DIV/0!</v>
          </cell>
          <cell r="AG382" t="e">
            <v>#DIV/0!</v>
          </cell>
          <cell r="AH382" t="e">
            <v>#DIV/0!</v>
          </cell>
          <cell r="AI382" t="e">
            <v>#DIV/0!</v>
          </cell>
          <cell r="AJ382" t="e">
            <v>#DIV/0!</v>
          </cell>
          <cell r="AK382" t="e">
            <v>#DIV/0!</v>
          </cell>
          <cell r="AL382" t="e">
            <v>#DIV/0!</v>
          </cell>
          <cell r="AM382" t="e">
            <v>#DIV/0!</v>
          </cell>
          <cell r="AN382" t="e">
            <v>#DIV/0!</v>
          </cell>
          <cell r="AO382" t="e">
            <v>#DIV/0!</v>
          </cell>
          <cell r="AP382" t="e">
            <v>#DIV/0!</v>
          </cell>
          <cell r="AQ382" t="e">
            <v>#DIV/0!</v>
          </cell>
          <cell r="AR382" t="e">
            <v>#DIV/0!</v>
          </cell>
          <cell r="AS382" t="e">
            <v>#DIV/0!</v>
          </cell>
          <cell r="AT382" t="e">
            <v>#DIV/0!</v>
          </cell>
          <cell r="AU382" t="e">
            <v>#DIV/0!</v>
          </cell>
          <cell r="AV382" t="e">
            <v>#DIV/0!</v>
          </cell>
          <cell r="AW382" t="e">
            <v>#DIV/0!</v>
          </cell>
          <cell r="AX382" t="e">
            <v>#DIV/0!</v>
          </cell>
          <cell r="AY382" t="e">
            <v>#DIV/0!</v>
          </cell>
          <cell r="AZ382" t="e">
            <v>#DIV/0!</v>
          </cell>
          <cell r="BA382" t="e">
            <v>#DIV/0!</v>
          </cell>
          <cell r="BB382" t="e">
            <v>#DIV/0!</v>
          </cell>
          <cell r="BC382" t="e">
            <v>#DIV/0!</v>
          </cell>
          <cell r="BD382" t="e">
            <v>#DIV/0!</v>
          </cell>
          <cell r="BE382" t="e">
            <v>#DIV/0!</v>
          </cell>
        </row>
        <row r="383">
          <cell r="H383" t="e">
            <v>#DIV/0!</v>
          </cell>
          <cell r="I383" t="e">
            <v>#DIV/0!</v>
          </cell>
          <cell r="J383" t="e">
            <v>#DIV/0!</v>
          </cell>
          <cell r="K383" t="e">
            <v>#DIV/0!</v>
          </cell>
          <cell r="L383" t="e">
            <v>#DIV/0!</v>
          </cell>
          <cell r="M383" t="e">
            <v>#DIV/0!</v>
          </cell>
          <cell r="N383" t="e">
            <v>#DIV/0!</v>
          </cell>
          <cell r="O383" t="e">
            <v>#DIV/0!</v>
          </cell>
          <cell r="P383" t="e">
            <v>#DIV/0!</v>
          </cell>
          <cell r="Q383" t="e">
            <v>#DIV/0!</v>
          </cell>
          <cell r="R383" t="e">
            <v>#DIV/0!</v>
          </cell>
          <cell r="S383" t="e">
            <v>#DIV/0!</v>
          </cell>
          <cell r="T383" t="e">
            <v>#DIV/0!</v>
          </cell>
          <cell r="U383" t="e">
            <v>#DIV/0!</v>
          </cell>
          <cell r="V383" t="e">
            <v>#DIV/0!</v>
          </cell>
          <cell r="W383" t="e">
            <v>#DIV/0!</v>
          </cell>
          <cell r="X383" t="e">
            <v>#DIV/0!</v>
          </cell>
          <cell r="Y383">
            <v>5.6909100192852294E-2</v>
          </cell>
          <cell r="Z383" t="e">
            <v>#DIV/0!</v>
          </cell>
          <cell r="AA383" t="e">
            <v>#DIV/0!</v>
          </cell>
          <cell r="AB383" t="e">
            <v>#DIV/0!</v>
          </cell>
          <cell r="AC383" t="e">
            <v>#DIV/0!</v>
          </cell>
          <cell r="AD383" t="e">
            <v>#DIV/0!</v>
          </cell>
          <cell r="AE383" t="e">
            <v>#DIV/0!</v>
          </cell>
          <cell r="AF383" t="e">
            <v>#DIV/0!</v>
          </cell>
          <cell r="AG383" t="e">
            <v>#DIV/0!</v>
          </cell>
          <cell r="AH383" t="e">
            <v>#DIV/0!</v>
          </cell>
          <cell r="AI383" t="e">
            <v>#DIV/0!</v>
          </cell>
          <cell r="AJ383" t="e">
            <v>#DIV/0!</v>
          </cell>
          <cell r="AK383" t="e">
            <v>#DIV/0!</v>
          </cell>
          <cell r="AL383" t="e">
            <v>#DIV/0!</v>
          </cell>
          <cell r="AM383" t="e">
            <v>#DIV/0!</v>
          </cell>
          <cell r="AN383" t="e">
            <v>#DIV/0!</v>
          </cell>
          <cell r="AO383" t="e">
            <v>#DIV/0!</v>
          </cell>
          <cell r="AP383" t="e">
            <v>#DIV/0!</v>
          </cell>
          <cell r="AQ383" t="e">
            <v>#DIV/0!</v>
          </cell>
          <cell r="AR383" t="e">
            <v>#DIV/0!</v>
          </cell>
          <cell r="AS383" t="e">
            <v>#DIV/0!</v>
          </cell>
          <cell r="AT383" t="e">
            <v>#DIV/0!</v>
          </cell>
          <cell r="AU383" t="e">
            <v>#DIV/0!</v>
          </cell>
          <cell r="AV383" t="e">
            <v>#DIV/0!</v>
          </cell>
          <cell r="AW383" t="e">
            <v>#DIV/0!</v>
          </cell>
          <cell r="AX383" t="e">
            <v>#DIV/0!</v>
          </cell>
          <cell r="AY383" t="e">
            <v>#DIV/0!</v>
          </cell>
          <cell r="AZ383" t="e">
            <v>#DIV/0!</v>
          </cell>
          <cell r="BA383" t="e">
            <v>#DIV/0!</v>
          </cell>
          <cell r="BB383" t="e">
            <v>#DIV/0!</v>
          </cell>
          <cell r="BC383" t="e">
            <v>#DIV/0!</v>
          </cell>
          <cell r="BD383" t="e">
            <v>#DIV/0!</v>
          </cell>
          <cell r="BE383" t="e">
            <v>#DIV/0!</v>
          </cell>
        </row>
        <row r="389">
          <cell r="H389">
            <v>34.51</v>
          </cell>
          <cell r="I389">
            <v>5.66</v>
          </cell>
          <cell r="J389">
            <v>29.09</v>
          </cell>
          <cell r="K389">
            <v>44.25</v>
          </cell>
          <cell r="L389">
            <v>18.05</v>
          </cell>
          <cell r="M389">
            <v>19</v>
          </cell>
          <cell r="N389">
            <v>30.01</v>
          </cell>
          <cell r="O389">
            <v>12.27</v>
          </cell>
          <cell r="P389">
            <v>5.52</v>
          </cell>
          <cell r="Q389">
            <v>17.329999999999998</v>
          </cell>
          <cell r="R389">
            <v>33.479999999999997</v>
          </cell>
          <cell r="S389">
            <v>24.02</v>
          </cell>
          <cell r="T389" t="e">
            <v>#VALUE!</v>
          </cell>
          <cell r="U389">
            <v>21.26</v>
          </cell>
          <cell r="V389">
            <v>52.05</v>
          </cell>
          <cell r="W389">
            <v>34.51</v>
          </cell>
          <cell r="X389">
            <v>34.64</v>
          </cell>
          <cell r="Y389">
            <v>24.38</v>
          </cell>
          <cell r="Z389" t="e">
            <v>#N/A</v>
          </cell>
          <cell r="AA389">
            <v>72.7</v>
          </cell>
          <cell r="AB389">
            <v>72.7</v>
          </cell>
          <cell r="AC389">
            <v>14.75</v>
          </cell>
          <cell r="AD389" t="e">
            <v>#N/A</v>
          </cell>
          <cell r="AE389">
            <v>7.84</v>
          </cell>
          <cell r="AF389">
            <v>53.25</v>
          </cell>
          <cell r="AG389">
            <v>33.58</v>
          </cell>
          <cell r="AH389">
            <v>52.05</v>
          </cell>
          <cell r="AI389">
            <v>8.26</v>
          </cell>
          <cell r="AJ389" t="e">
            <v>#VALUE!</v>
          </cell>
          <cell r="AK389">
            <v>28.9</v>
          </cell>
          <cell r="AL389">
            <v>31.81</v>
          </cell>
          <cell r="AM389">
            <v>50.35</v>
          </cell>
          <cell r="AN389">
            <v>4.99</v>
          </cell>
          <cell r="AO389" t="e">
            <v>#N/A</v>
          </cell>
          <cell r="AP389">
            <v>47.72</v>
          </cell>
          <cell r="AQ389" t="e">
            <v>#VALUE!</v>
          </cell>
          <cell r="AR389">
            <v>47.72</v>
          </cell>
          <cell r="AS389">
            <v>33.58</v>
          </cell>
          <cell r="AT389" t="e">
            <v>#N/A</v>
          </cell>
          <cell r="AU389">
            <v>64.69</v>
          </cell>
          <cell r="AV389">
            <v>64.69</v>
          </cell>
          <cell r="AW389" t="e">
            <v>#VALUE!</v>
          </cell>
          <cell r="AX389" t="e">
            <v>#VALUE!</v>
          </cell>
          <cell r="AY389" t="e">
            <v>#VALUE!</v>
          </cell>
          <cell r="AZ389" t="e">
            <v>#VALUE!</v>
          </cell>
          <cell r="BA389" t="e">
            <v>#VALUE!</v>
          </cell>
          <cell r="BB389" t="e">
            <v>#VALUE!</v>
          </cell>
          <cell r="BC389" t="e">
            <v>#VALUE!</v>
          </cell>
          <cell r="BD389" t="e">
            <v>#VALUE!</v>
          </cell>
          <cell r="BE389" t="e">
            <v>#VALUE!</v>
          </cell>
        </row>
        <row r="390">
          <cell r="H390">
            <v>59.207999999999998</v>
          </cell>
          <cell r="I390">
            <v>145.916</v>
          </cell>
          <cell r="J390">
            <v>42.494525000000003</v>
          </cell>
          <cell r="K390">
            <v>26.085000000000001</v>
          </cell>
          <cell r="L390">
            <v>60.100999999999999</v>
          </cell>
          <cell r="M390">
            <v>213.28299999999999</v>
          </cell>
          <cell r="N390">
            <v>45.409689999999998</v>
          </cell>
          <cell r="O390">
            <v>15.414</v>
          </cell>
          <cell r="P390">
            <v>125.556</v>
          </cell>
          <cell r="Q390">
            <v>186.74</v>
          </cell>
          <cell r="R390">
            <v>35.048999999999999</v>
          </cell>
          <cell r="S390">
            <v>136.77799999999999</v>
          </cell>
          <cell r="T390">
            <v>57.9</v>
          </cell>
          <cell r="U390">
            <v>16.077313</v>
          </cell>
          <cell r="V390">
            <v>28.199946000000001</v>
          </cell>
          <cell r="W390">
            <v>52.961227999999998</v>
          </cell>
          <cell r="X390">
            <v>47.744526999999998</v>
          </cell>
          <cell r="Y390">
            <v>44.61</v>
          </cell>
          <cell r="Z390">
            <v>135.58958899999999</v>
          </cell>
          <cell r="AA390">
            <v>53.001061999999997</v>
          </cell>
          <cell r="AB390">
            <v>112.89100000000001</v>
          </cell>
          <cell r="AC390">
            <v>40.850999999999999</v>
          </cell>
          <cell r="AD390">
            <v>0</v>
          </cell>
          <cell r="AE390">
            <v>71.217195000000004</v>
          </cell>
          <cell r="AF390">
            <v>44.747</v>
          </cell>
          <cell r="AG390">
            <v>24.778272999999999</v>
          </cell>
          <cell r="AH390">
            <v>26.098680000000002</v>
          </cell>
          <cell r="AI390">
            <v>0</v>
          </cell>
          <cell r="AJ390">
            <v>31.284690000000001</v>
          </cell>
          <cell r="AK390">
            <v>57.9</v>
          </cell>
          <cell r="AL390">
            <v>301</v>
          </cell>
          <cell r="AM390">
            <v>73.771000000000001</v>
          </cell>
          <cell r="AN390">
            <v>12.315314000000001</v>
          </cell>
          <cell r="AO390">
            <v>0</v>
          </cell>
          <cell r="AP390">
            <v>0</v>
          </cell>
          <cell r="AQ390">
            <v>0</v>
          </cell>
          <cell r="AR390">
            <v>68.506</v>
          </cell>
          <cell r="AS390">
            <v>12.884701959999999</v>
          </cell>
          <cell r="AT390">
            <v>0</v>
          </cell>
          <cell r="AU390">
            <v>0</v>
          </cell>
          <cell r="AV390">
            <v>460</v>
          </cell>
          <cell r="AW390">
            <v>0</v>
          </cell>
          <cell r="AX390">
            <v>0</v>
          </cell>
          <cell r="AY390">
            <v>0</v>
          </cell>
          <cell r="AZ390">
            <v>0</v>
          </cell>
          <cell r="BA390">
            <v>0</v>
          </cell>
          <cell r="BB390">
            <v>0</v>
          </cell>
          <cell r="BC390">
            <v>0</v>
          </cell>
          <cell r="BD390">
            <v>0</v>
          </cell>
          <cell r="BE390">
            <v>0</v>
          </cell>
        </row>
        <row r="393">
          <cell r="H393">
            <v>0</v>
          </cell>
          <cell r="I393">
            <v>0</v>
          </cell>
          <cell r="J393">
            <v>0</v>
          </cell>
          <cell r="K393">
            <v>0</v>
          </cell>
          <cell r="L393">
            <v>0</v>
          </cell>
          <cell r="M393">
            <v>0</v>
          </cell>
          <cell r="N393">
            <v>0</v>
          </cell>
          <cell r="O393">
            <v>0</v>
          </cell>
          <cell r="P393">
            <v>0</v>
          </cell>
          <cell r="Q393">
            <v>0</v>
          </cell>
          <cell r="R393">
            <v>0</v>
          </cell>
          <cell r="S393">
            <v>0</v>
          </cell>
          <cell r="T393">
            <v>0</v>
          </cell>
          <cell r="U393">
            <v>2.5030000000000001</v>
          </cell>
          <cell r="V393">
            <v>0</v>
          </cell>
          <cell r="W393">
            <v>5.6609999999999996</v>
          </cell>
          <cell r="X393">
            <v>5.0519999999999996</v>
          </cell>
          <cell r="Y393">
            <v>5.1552319999999998</v>
          </cell>
          <cell r="Z393">
            <v>8.721584</v>
          </cell>
          <cell r="AA393">
            <v>3.6339999999999999</v>
          </cell>
          <cell r="AB393">
            <v>0</v>
          </cell>
          <cell r="AC393">
            <v>2.2189999999999999</v>
          </cell>
          <cell r="AD393">
            <v>0</v>
          </cell>
          <cell r="AE393">
            <v>6.3520000000000012</v>
          </cell>
          <cell r="AF393">
            <v>0</v>
          </cell>
          <cell r="AG393">
            <v>7.7510000000000003</v>
          </cell>
          <cell r="AH393">
            <v>1.796775</v>
          </cell>
          <cell r="AI393">
            <v>0</v>
          </cell>
          <cell r="AJ393">
            <v>1.796775</v>
          </cell>
          <cell r="AK393">
            <v>0</v>
          </cell>
          <cell r="AL393">
            <v>60.732304999999997</v>
          </cell>
          <cell r="AM393">
            <v>3.5651830000000002</v>
          </cell>
          <cell r="AN393">
            <v>2.4042520000000001</v>
          </cell>
          <cell r="AO393">
            <v>0</v>
          </cell>
          <cell r="AP393">
            <v>0</v>
          </cell>
          <cell r="AQ393">
            <v>0</v>
          </cell>
          <cell r="AR393">
            <v>0.95021299999999997</v>
          </cell>
          <cell r="AS393">
            <v>4.0305200000000001</v>
          </cell>
          <cell r="AT393">
            <v>0</v>
          </cell>
          <cell r="AU393">
            <v>0</v>
          </cell>
          <cell r="AV393">
            <v>0</v>
          </cell>
          <cell r="AW393">
            <v>0</v>
          </cell>
          <cell r="AX393">
            <v>0</v>
          </cell>
          <cell r="AY393">
            <v>0</v>
          </cell>
          <cell r="AZ393">
            <v>0</v>
          </cell>
          <cell r="BA393">
            <v>0</v>
          </cell>
          <cell r="BB393">
            <v>0</v>
          </cell>
          <cell r="BC393">
            <v>0</v>
          </cell>
          <cell r="BD393">
            <v>0</v>
          </cell>
          <cell r="BE393">
            <v>0</v>
          </cell>
        </row>
        <row r="394">
          <cell r="H394">
            <v>0</v>
          </cell>
          <cell r="I394">
            <v>0</v>
          </cell>
          <cell r="J394">
            <v>0</v>
          </cell>
          <cell r="K394">
            <v>0</v>
          </cell>
          <cell r="L394">
            <v>0</v>
          </cell>
          <cell r="M394">
            <v>0</v>
          </cell>
          <cell r="N394">
            <v>0</v>
          </cell>
          <cell r="O394">
            <v>0</v>
          </cell>
          <cell r="P394">
            <v>0</v>
          </cell>
          <cell r="Q394">
            <v>0</v>
          </cell>
          <cell r="R394">
            <v>0</v>
          </cell>
          <cell r="S394">
            <v>0</v>
          </cell>
          <cell r="T394">
            <v>0</v>
          </cell>
          <cell r="U394">
            <v>18.14</v>
          </cell>
          <cell r="V394">
            <v>0</v>
          </cell>
          <cell r="W394">
            <v>46.72</v>
          </cell>
          <cell r="X394">
            <v>36.450000000000003</v>
          </cell>
          <cell r="Y394">
            <v>22.4</v>
          </cell>
          <cell r="Z394">
            <v>13.83</v>
          </cell>
          <cell r="AA394">
            <v>24</v>
          </cell>
          <cell r="AB394">
            <v>42</v>
          </cell>
          <cell r="AC394">
            <v>13.46</v>
          </cell>
          <cell r="AD394">
            <v>0</v>
          </cell>
          <cell r="AE394">
            <v>10.304480478589419</v>
          </cell>
          <cell r="AF394">
            <v>26.04</v>
          </cell>
          <cell r="AG394">
            <v>18.55</v>
          </cell>
          <cell r="AH394">
            <v>13.52</v>
          </cell>
          <cell r="AI394">
            <v>0</v>
          </cell>
          <cell r="AJ394">
            <v>13.52</v>
          </cell>
          <cell r="AK394">
            <v>0</v>
          </cell>
          <cell r="AL394">
            <v>39.36</v>
          </cell>
          <cell r="AM394">
            <v>32.39</v>
          </cell>
          <cell r="AN394">
            <v>9.9</v>
          </cell>
          <cell r="AO394">
            <v>0</v>
          </cell>
          <cell r="AP394">
            <v>0</v>
          </cell>
          <cell r="AQ394">
            <v>0</v>
          </cell>
          <cell r="AR394">
            <v>20.514070571545538</v>
          </cell>
          <cell r="AS394">
            <v>9.6460000000000008</v>
          </cell>
          <cell r="AT394">
            <v>0</v>
          </cell>
          <cell r="AU394">
            <v>0</v>
          </cell>
          <cell r="AV394">
            <v>34.83</v>
          </cell>
          <cell r="AW394">
            <v>0</v>
          </cell>
          <cell r="AX394">
            <v>0</v>
          </cell>
          <cell r="AY394">
            <v>0</v>
          </cell>
          <cell r="AZ394">
            <v>0</v>
          </cell>
          <cell r="BA394">
            <v>0</v>
          </cell>
          <cell r="BB394">
            <v>0</v>
          </cell>
          <cell r="BC394">
            <v>0</v>
          </cell>
          <cell r="BD394">
            <v>0</v>
          </cell>
          <cell r="BE394">
            <v>0</v>
          </cell>
        </row>
        <row r="395">
          <cell r="H395">
            <v>0</v>
          </cell>
          <cell r="I395">
            <v>0</v>
          </cell>
          <cell r="J395">
            <v>0</v>
          </cell>
          <cell r="K395">
            <v>0</v>
          </cell>
          <cell r="L395">
            <v>0</v>
          </cell>
          <cell r="M395">
            <v>0</v>
          </cell>
          <cell r="N395">
            <v>0</v>
          </cell>
          <cell r="O395">
            <v>0</v>
          </cell>
          <cell r="P395">
            <v>0</v>
          </cell>
          <cell r="Q395">
            <v>0</v>
          </cell>
          <cell r="R395">
            <v>0</v>
          </cell>
          <cell r="S395">
            <v>0</v>
          </cell>
          <cell r="T395" t="e">
            <v>#VALUE!</v>
          </cell>
          <cell r="U395">
            <v>0.36732643461900283</v>
          </cell>
          <cell r="V395">
            <v>0</v>
          </cell>
          <cell r="W395">
            <v>0</v>
          </cell>
          <cell r="X395">
            <v>0</v>
          </cell>
          <cell r="Y395">
            <v>0.41867757834290398</v>
          </cell>
          <cell r="Z395" t="e">
            <v>#N/A</v>
          </cell>
          <cell r="AA395">
            <v>2.4343301237964239</v>
          </cell>
          <cell r="AB395">
            <v>0</v>
          </cell>
          <cell r="AC395">
            <v>0.19406847457627086</v>
          </cell>
          <cell r="AD395" t="e">
            <v>#N/A</v>
          </cell>
          <cell r="AE395">
            <v>0</v>
          </cell>
          <cell r="AF395">
            <v>0</v>
          </cell>
          <cell r="AG395">
            <v>3.4692534246575333</v>
          </cell>
          <cell r="AH395">
            <v>1.3300622622478386</v>
          </cell>
          <cell r="AI395">
            <v>0</v>
          </cell>
          <cell r="AJ395" t="e">
            <v>#VALUE!</v>
          </cell>
          <cell r="AK395">
            <v>0</v>
          </cell>
          <cell r="AL395">
            <v>0</v>
          </cell>
          <cell r="AM395">
            <v>1.2717117513406158</v>
          </cell>
          <cell r="AN395">
            <v>0</v>
          </cell>
          <cell r="AO395" t="e">
            <v>#N/A</v>
          </cell>
          <cell r="AP395">
            <v>0</v>
          </cell>
          <cell r="AQ395" t="e">
            <v>#VALUE!</v>
          </cell>
          <cell r="AR395">
            <v>0.54173151341156744</v>
          </cell>
          <cell r="AS395">
            <v>2.8727357260273969</v>
          </cell>
          <cell r="AT395" t="e">
            <v>#N/A</v>
          </cell>
          <cell r="AU395">
            <v>0</v>
          </cell>
          <cell r="AV395">
            <v>0</v>
          </cell>
          <cell r="AW395" t="e">
            <v>#VALUE!</v>
          </cell>
          <cell r="AX395" t="e">
            <v>#VALUE!</v>
          </cell>
          <cell r="AY395" t="e">
            <v>#VALUE!</v>
          </cell>
          <cell r="AZ395" t="e">
            <v>#VALUE!</v>
          </cell>
          <cell r="BA395" t="e">
            <v>#VALUE!</v>
          </cell>
          <cell r="BB395" t="e">
            <v>#VALUE!</v>
          </cell>
          <cell r="BC395" t="e">
            <v>#VALUE!</v>
          </cell>
          <cell r="BD395" t="e">
            <v>#VALUE!</v>
          </cell>
          <cell r="BE395" t="e">
            <v>#VALUE!</v>
          </cell>
        </row>
        <row r="398">
          <cell r="H398">
            <v>0</v>
          </cell>
          <cell r="I398">
            <v>0</v>
          </cell>
          <cell r="J398">
            <v>0</v>
          </cell>
          <cell r="K398">
            <v>0</v>
          </cell>
          <cell r="L398">
            <v>0</v>
          </cell>
          <cell r="M398">
            <v>0</v>
          </cell>
          <cell r="N398">
            <v>0</v>
          </cell>
          <cell r="O398">
            <v>0</v>
          </cell>
          <cell r="P398">
            <v>0</v>
          </cell>
          <cell r="Q398">
            <v>0</v>
          </cell>
          <cell r="R398">
            <v>0</v>
          </cell>
          <cell r="S398">
            <v>0</v>
          </cell>
          <cell r="T398">
            <v>0</v>
          </cell>
          <cell r="U398">
            <v>0.44</v>
          </cell>
          <cell r="V398">
            <v>0</v>
          </cell>
          <cell r="W398">
            <v>0</v>
          </cell>
          <cell r="X398">
            <v>0</v>
          </cell>
          <cell r="Y398">
            <v>0</v>
          </cell>
          <cell r="Z398">
            <v>0</v>
          </cell>
          <cell r="AA398">
            <v>0</v>
          </cell>
          <cell r="AB398">
            <v>0</v>
          </cell>
          <cell r="AC398">
            <v>0</v>
          </cell>
          <cell r="AD398">
            <v>0</v>
          </cell>
          <cell r="AE398">
            <v>0.78749999999999998</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H399">
            <v>0</v>
          </cell>
          <cell r="I399">
            <v>0</v>
          </cell>
          <cell r="J399">
            <v>0</v>
          </cell>
          <cell r="K399">
            <v>0</v>
          </cell>
          <cell r="L399">
            <v>0</v>
          </cell>
          <cell r="M399">
            <v>0</v>
          </cell>
          <cell r="N399">
            <v>0</v>
          </cell>
          <cell r="O399">
            <v>0</v>
          </cell>
          <cell r="P399">
            <v>0</v>
          </cell>
          <cell r="Q399">
            <v>0</v>
          </cell>
          <cell r="R399">
            <v>0</v>
          </cell>
          <cell r="S399">
            <v>0</v>
          </cell>
          <cell r="T399">
            <v>0</v>
          </cell>
          <cell r="U399">
            <v>5.82</v>
          </cell>
          <cell r="V399">
            <v>0</v>
          </cell>
          <cell r="W399">
            <v>0</v>
          </cell>
          <cell r="X399">
            <v>0</v>
          </cell>
          <cell r="Y399">
            <v>0</v>
          </cell>
          <cell r="Z399">
            <v>0</v>
          </cell>
          <cell r="AA399">
            <v>0</v>
          </cell>
          <cell r="AB399">
            <v>0</v>
          </cell>
          <cell r="AC399">
            <v>0</v>
          </cell>
          <cell r="AD399">
            <v>0</v>
          </cell>
          <cell r="AE399">
            <v>14.8</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H400">
            <v>0</v>
          </cell>
          <cell r="I400">
            <v>0</v>
          </cell>
          <cell r="J400">
            <v>0</v>
          </cell>
          <cell r="K400">
            <v>0</v>
          </cell>
          <cell r="L400">
            <v>0</v>
          </cell>
          <cell r="M400">
            <v>0</v>
          </cell>
          <cell r="N400">
            <v>0</v>
          </cell>
          <cell r="O400">
            <v>0</v>
          </cell>
          <cell r="P400">
            <v>0</v>
          </cell>
          <cell r="Q400">
            <v>0</v>
          </cell>
          <cell r="R400">
            <v>0</v>
          </cell>
          <cell r="S400">
            <v>0</v>
          </cell>
          <cell r="T400" t="e">
            <v>#VALUE!</v>
          </cell>
          <cell r="U400">
            <v>0.31954844778927566</v>
          </cell>
          <cell r="V400">
            <v>0</v>
          </cell>
          <cell r="W400">
            <v>0</v>
          </cell>
          <cell r="X400">
            <v>0</v>
          </cell>
          <cell r="Y400">
            <v>0</v>
          </cell>
          <cell r="Z400" t="e">
            <v>#N/A</v>
          </cell>
          <cell r="AA400">
            <v>0</v>
          </cell>
          <cell r="AB400">
            <v>0</v>
          </cell>
          <cell r="AC400">
            <v>0</v>
          </cell>
          <cell r="AD400" t="e">
            <v>#N/A</v>
          </cell>
          <cell r="AE400">
            <v>0</v>
          </cell>
          <cell r="AF400">
            <v>0</v>
          </cell>
          <cell r="AG400">
            <v>0</v>
          </cell>
          <cell r="AH400">
            <v>0</v>
          </cell>
          <cell r="AI400">
            <v>0</v>
          </cell>
          <cell r="AJ400" t="e">
            <v>#VALUE!</v>
          </cell>
          <cell r="AK400">
            <v>0</v>
          </cell>
          <cell r="AL400">
            <v>0</v>
          </cell>
          <cell r="AM400">
            <v>0</v>
          </cell>
          <cell r="AN400">
            <v>0</v>
          </cell>
          <cell r="AO400" t="e">
            <v>#N/A</v>
          </cell>
          <cell r="AP400">
            <v>0</v>
          </cell>
          <cell r="AQ400" t="e">
            <v>#VALUE!</v>
          </cell>
          <cell r="AR400">
            <v>0</v>
          </cell>
          <cell r="AS400">
            <v>0</v>
          </cell>
          <cell r="AT400" t="e">
            <v>#N/A</v>
          </cell>
          <cell r="AU400">
            <v>0</v>
          </cell>
          <cell r="AV400">
            <v>0</v>
          </cell>
          <cell r="AW400" t="e">
            <v>#VALUE!</v>
          </cell>
          <cell r="AX400" t="e">
            <v>#VALUE!</v>
          </cell>
          <cell r="AY400" t="e">
            <v>#VALUE!</v>
          </cell>
          <cell r="AZ400" t="e">
            <v>#VALUE!</v>
          </cell>
          <cell r="BA400" t="e">
            <v>#VALUE!</v>
          </cell>
          <cell r="BB400" t="e">
            <v>#VALUE!</v>
          </cell>
          <cell r="BC400" t="e">
            <v>#VALUE!</v>
          </cell>
          <cell r="BD400" t="e">
            <v>#VALUE!</v>
          </cell>
          <cell r="BE400" t="e">
            <v>#VALUE!</v>
          </cell>
        </row>
        <row r="403">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172.5</v>
          </cell>
          <cell r="X403">
            <v>0</v>
          </cell>
          <cell r="Y403">
            <v>0</v>
          </cell>
          <cell r="Z403">
            <v>0</v>
          </cell>
          <cell r="AA403">
            <v>300</v>
          </cell>
          <cell r="AB403">
            <v>300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5.5E-2</v>
          </cell>
          <cell r="X404">
            <v>0</v>
          </cell>
          <cell r="Y404">
            <v>0</v>
          </cell>
          <cell r="Z404">
            <v>0</v>
          </cell>
          <cell r="AA404">
            <v>0.05</v>
          </cell>
          <cell r="AB404">
            <v>0.05</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85.2</v>
          </cell>
          <cell r="X405">
            <v>0</v>
          </cell>
          <cell r="Y405">
            <v>0</v>
          </cell>
          <cell r="Z405">
            <v>0</v>
          </cell>
          <cell r="AA405">
            <v>52.968800000000002</v>
          </cell>
          <cell r="AB405">
            <v>52.97</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2.0246478873239435</v>
          </cell>
          <cell r="X406">
            <v>0</v>
          </cell>
          <cell r="Y406">
            <v>0</v>
          </cell>
          <cell r="Z406">
            <v>0</v>
          </cell>
          <cell r="AA406">
            <v>5.6637114678829796</v>
          </cell>
          <cell r="AB406">
            <v>5.6635831602794031</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H407">
            <v>0</v>
          </cell>
          <cell r="I407">
            <v>0</v>
          </cell>
          <cell r="J407">
            <v>0</v>
          </cell>
          <cell r="K407">
            <v>0</v>
          </cell>
          <cell r="L407">
            <v>0</v>
          </cell>
          <cell r="M407">
            <v>0</v>
          </cell>
          <cell r="N407">
            <v>0</v>
          </cell>
          <cell r="O407">
            <v>0</v>
          </cell>
          <cell r="P407">
            <v>0</v>
          </cell>
          <cell r="Q407">
            <v>0</v>
          </cell>
          <cell r="R407">
            <v>0</v>
          </cell>
          <cell r="S407">
            <v>0</v>
          </cell>
          <cell r="T407" t="e">
            <v>#VALUE!</v>
          </cell>
          <cell r="U407">
            <v>-2.0877838070956129E-2</v>
          </cell>
          <cell r="V407">
            <v>6.2927070608341964</v>
          </cell>
          <cell r="W407">
            <v>1.4611726903311231</v>
          </cell>
          <cell r="X407">
            <v>1.959960772048281</v>
          </cell>
          <cell r="Y407">
            <v>0.7272476510780338</v>
          </cell>
          <cell r="Z407" t="e">
            <v>#N/A</v>
          </cell>
          <cell r="AA407">
            <v>1.7739605734255479</v>
          </cell>
          <cell r="AB407">
            <v>2.6776822155884878</v>
          </cell>
          <cell r="AC407">
            <v>0.87442904431335655</v>
          </cell>
          <cell r="AD407" t="e">
            <v>#N/A</v>
          </cell>
          <cell r="AE407">
            <v>0.15154767047480602</v>
          </cell>
          <cell r="AF407">
            <v>2.1999910608532418</v>
          </cell>
          <cell r="AG407">
            <v>1.3329662723010089</v>
          </cell>
          <cell r="AH407">
            <v>0.31671156908847936</v>
          </cell>
          <cell r="AI407" t="e">
            <v>#DIV/0!</v>
          </cell>
          <cell r="AJ407" t="e">
            <v>#VALUE!</v>
          </cell>
          <cell r="AK407">
            <v>1.5082279792746116</v>
          </cell>
          <cell r="AL407">
            <v>1.3029900332225912</v>
          </cell>
          <cell r="AM407">
            <v>1.8855928403663016</v>
          </cell>
          <cell r="AN407">
            <v>-0.24936432802281777</v>
          </cell>
          <cell r="AO407" t="e">
            <v>#N/A</v>
          </cell>
          <cell r="AP407" t="e">
            <v>#DIV/0!</v>
          </cell>
          <cell r="AQ407" t="e">
            <v>#VALUE!</v>
          </cell>
          <cell r="AR407">
            <v>1.1532167423130122</v>
          </cell>
          <cell r="AS407">
            <v>2.3895382453828815</v>
          </cell>
          <cell r="AT407" t="e">
            <v>#N/A</v>
          </cell>
          <cell r="AU407" t="e">
            <v>#DIV/0!</v>
          </cell>
          <cell r="AV407">
            <v>2.9161682608695649</v>
          </cell>
          <cell r="AW407" t="e">
            <v>#VALUE!</v>
          </cell>
          <cell r="AX407" t="e">
            <v>#VALUE!</v>
          </cell>
          <cell r="AY407" t="e">
            <v>#VALUE!</v>
          </cell>
          <cell r="AZ407" t="e">
            <v>#VALUE!</v>
          </cell>
          <cell r="BA407" t="e">
            <v>#VALUE!</v>
          </cell>
          <cell r="BB407" t="e">
            <v>#VALUE!</v>
          </cell>
          <cell r="BC407" t="e">
            <v>#VALUE!</v>
          </cell>
          <cell r="BD407" t="e">
            <v>#VALUE!</v>
          </cell>
          <cell r="BE407" t="e">
            <v>#VALUE!</v>
          </cell>
        </row>
        <row r="408">
          <cell r="H408">
            <v>0</v>
          </cell>
          <cell r="I408">
            <v>0</v>
          </cell>
          <cell r="J408">
            <v>0</v>
          </cell>
          <cell r="K408">
            <v>0</v>
          </cell>
          <cell r="L408">
            <v>0</v>
          </cell>
          <cell r="M408">
            <v>0</v>
          </cell>
          <cell r="N408">
            <v>0</v>
          </cell>
          <cell r="O408">
            <v>0</v>
          </cell>
          <cell r="P408">
            <v>0</v>
          </cell>
          <cell r="Q408">
            <v>0</v>
          </cell>
          <cell r="R408">
            <v>0</v>
          </cell>
          <cell r="S408">
            <v>0</v>
          </cell>
          <cell r="T408" t="e">
            <v>#VALUE!</v>
          </cell>
          <cell r="U408">
            <v>-2.0877838070956129E-2</v>
          </cell>
          <cell r="V408">
            <v>6.2927070608341964</v>
          </cell>
          <cell r="W408">
            <v>1.4073705065383875</v>
          </cell>
          <cell r="X408">
            <v>1.959960772048281</v>
          </cell>
          <cell r="Y408">
            <v>0.7272476510780338</v>
          </cell>
          <cell r="Z408" t="e">
            <v>#N/A</v>
          </cell>
          <cell r="AA408">
            <v>1.6095195218771126</v>
          </cell>
          <cell r="AB408">
            <v>2.5878253171566397</v>
          </cell>
          <cell r="AC408">
            <v>0.87442904431335655</v>
          </cell>
          <cell r="AD408" t="e">
            <v>#N/A</v>
          </cell>
          <cell r="AE408">
            <v>0.15154767047480602</v>
          </cell>
          <cell r="AF408">
            <v>2.1999910608532418</v>
          </cell>
          <cell r="AG408">
            <v>1.3329662723010089</v>
          </cell>
          <cell r="AH408">
            <v>0.31671156908847936</v>
          </cell>
          <cell r="AI408" t="e">
            <v>#DIV/0!</v>
          </cell>
          <cell r="AJ408" t="e">
            <v>#VALUE!</v>
          </cell>
          <cell r="AK408">
            <v>1.5082279792746116</v>
          </cell>
          <cell r="AL408">
            <v>1.3029900332225912</v>
          </cell>
          <cell r="AM408">
            <v>1.8855928403663016</v>
          </cell>
          <cell r="AN408">
            <v>-0.24936432802281777</v>
          </cell>
          <cell r="AO408" t="e">
            <v>#N/A</v>
          </cell>
          <cell r="AP408" t="e">
            <v>#DIV/0!</v>
          </cell>
          <cell r="AQ408" t="e">
            <v>#VALUE!</v>
          </cell>
          <cell r="AR408">
            <v>1.1532167423130122</v>
          </cell>
          <cell r="AS408">
            <v>2.3895382453828815</v>
          </cell>
          <cell r="AT408" t="e">
            <v>#N/A</v>
          </cell>
          <cell r="AU408" t="e">
            <v>#DIV/0!</v>
          </cell>
          <cell r="AV408">
            <v>2.9161682608695649</v>
          </cell>
          <cell r="AW408" t="e">
            <v>#VALUE!</v>
          </cell>
          <cell r="AX408" t="e">
            <v>#VALUE!</v>
          </cell>
          <cell r="AY408" t="e">
            <v>#VALUE!</v>
          </cell>
          <cell r="AZ408" t="e">
            <v>#VALUE!</v>
          </cell>
          <cell r="BA408" t="e">
            <v>#VALUE!</v>
          </cell>
          <cell r="BB408" t="e">
            <v>#VALUE!</v>
          </cell>
          <cell r="BC408" t="e">
            <v>#VALUE!</v>
          </cell>
          <cell r="BD408" t="e">
            <v>#VALUE!</v>
          </cell>
          <cell r="BE408" t="e">
            <v>#VALUE!</v>
          </cell>
        </row>
        <row r="409">
          <cell r="H409" t="str">
            <v>No</v>
          </cell>
          <cell r="I409" t="str">
            <v>No</v>
          </cell>
          <cell r="J409" t="str">
            <v>No</v>
          </cell>
          <cell r="K409" t="str">
            <v>No</v>
          </cell>
          <cell r="L409" t="str">
            <v>No</v>
          </cell>
          <cell r="M409" t="str">
            <v>No</v>
          </cell>
          <cell r="N409" t="str">
            <v>No</v>
          </cell>
          <cell r="O409" t="str">
            <v>No</v>
          </cell>
          <cell r="P409" t="str">
            <v>No</v>
          </cell>
          <cell r="Q409" t="str">
            <v>No</v>
          </cell>
          <cell r="R409" t="str">
            <v>No</v>
          </cell>
          <cell r="S409" t="str">
            <v>No</v>
          </cell>
          <cell r="T409" t="e">
            <v>#VALUE!</v>
          </cell>
          <cell r="U409" t="str">
            <v>No</v>
          </cell>
          <cell r="V409" t="str">
            <v>No</v>
          </cell>
          <cell r="W409" t="str">
            <v>Yes</v>
          </cell>
          <cell r="X409" t="str">
            <v>No</v>
          </cell>
          <cell r="Y409" t="str">
            <v>No</v>
          </cell>
          <cell r="Z409" t="e">
            <v>#N/A</v>
          </cell>
          <cell r="AA409" t="str">
            <v>Yes</v>
          </cell>
          <cell r="AB409" t="str">
            <v>Yes</v>
          </cell>
          <cell r="AC409" t="str">
            <v>No</v>
          </cell>
          <cell r="AD409" t="e">
            <v>#N/A</v>
          </cell>
          <cell r="AE409" t="str">
            <v>No</v>
          </cell>
          <cell r="AF409" t="str">
            <v>No</v>
          </cell>
          <cell r="AG409" t="str">
            <v>No</v>
          </cell>
          <cell r="AH409" t="str">
            <v>No</v>
          </cell>
          <cell r="AI409" t="e">
            <v>#DIV/0!</v>
          </cell>
          <cell r="AJ409" t="e">
            <v>#VALUE!</v>
          </cell>
          <cell r="AK409" t="str">
            <v>No</v>
          </cell>
          <cell r="AL409" t="str">
            <v>No</v>
          </cell>
          <cell r="AM409" t="str">
            <v>No</v>
          </cell>
          <cell r="AN409" t="str">
            <v>No</v>
          </cell>
          <cell r="AO409" t="e">
            <v>#N/A</v>
          </cell>
          <cell r="AP409" t="e">
            <v>#DIV/0!</v>
          </cell>
          <cell r="AQ409" t="e">
            <v>#VALUE!</v>
          </cell>
          <cell r="AR409" t="str">
            <v>No</v>
          </cell>
          <cell r="AS409" t="str">
            <v>No</v>
          </cell>
          <cell r="AT409" t="e">
            <v>#N/A</v>
          </cell>
          <cell r="AU409" t="e">
            <v>#DIV/0!</v>
          </cell>
          <cell r="AV409" t="str">
            <v>No</v>
          </cell>
          <cell r="AW409" t="e">
            <v>#VALUE!</v>
          </cell>
          <cell r="AX409" t="e">
            <v>#VALUE!</v>
          </cell>
          <cell r="AY409" t="e">
            <v>#VALUE!</v>
          </cell>
          <cell r="AZ409" t="e">
            <v>#VALUE!</v>
          </cell>
          <cell r="BA409" t="e">
            <v>#VALUE!</v>
          </cell>
          <cell r="BB409" t="e">
            <v>#VALUE!</v>
          </cell>
          <cell r="BC409" t="e">
            <v>#VALUE!</v>
          </cell>
          <cell r="BD409" t="e">
            <v>#VALUE!</v>
          </cell>
          <cell r="BE409" t="e">
            <v>#VALUE!</v>
          </cell>
        </row>
        <row r="410">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4.5123287671232877</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H411">
            <v>0</v>
          </cell>
          <cell r="I411">
            <v>0</v>
          </cell>
          <cell r="J411">
            <v>0</v>
          </cell>
          <cell r="K411">
            <v>0</v>
          </cell>
          <cell r="L411">
            <v>0</v>
          </cell>
          <cell r="M411">
            <v>0</v>
          </cell>
          <cell r="N411">
            <v>0</v>
          </cell>
          <cell r="O411">
            <v>0</v>
          </cell>
          <cell r="P411">
            <v>0</v>
          </cell>
          <cell r="Q411">
            <v>0</v>
          </cell>
          <cell r="R411">
            <v>0</v>
          </cell>
          <cell r="S411">
            <v>0</v>
          </cell>
          <cell r="T411" t="e">
            <v>#VALUE!</v>
          </cell>
          <cell r="U411">
            <v>0</v>
          </cell>
          <cell r="V411">
            <v>0</v>
          </cell>
          <cell r="W411">
            <v>2.0246478873239435</v>
          </cell>
          <cell r="X411">
            <v>0</v>
          </cell>
          <cell r="Y411">
            <v>0</v>
          </cell>
          <cell r="Z411" t="e">
            <v>#N/A</v>
          </cell>
          <cell r="AA411">
            <v>5.6637114678829796</v>
          </cell>
          <cell r="AB411">
            <v>5.6635831602794031</v>
          </cell>
          <cell r="AC411">
            <v>0</v>
          </cell>
          <cell r="AD411" t="e">
            <v>#N/A</v>
          </cell>
          <cell r="AE411">
            <v>0</v>
          </cell>
          <cell r="AF411">
            <v>0</v>
          </cell>
          <cell r="AG411">
            <v>0</v>
          </cell>
          <cell r="AH411">
            <v>0</v>
          </cell>
          <cell r="AI411" t="e">
            <v>#DIV/0!</v>
          </cell>
          <cell r="AJ411" t="e">
            <v>#VALUE!</v>
          </cell>
          <cell r="AK411">
            <v>0</v>
          </cell>
          <cell r="AL411">
            <v>0</v>
          </cell>
          <cell r="AM411">
            <v>0</v>
          </cell>
          <cell r="AN411">
            <v>0</v>
          </cell>
          <cell r="AO411" t="e">
            <v>#N/A</v>
          </cell>
          <cell r="AP411" t="e">
            <v>#DIV/0!</v>
          </cell>
          <cell r="AQ411" t="e">
            <v>#VALUE!</v>
          </cell>
          <cell r="AR411">
            <v>0</v>
          </cell>
          <cell r="AS411">
            <v>0</v>
          </cell>
          <cell r="AT411" t="e">
            <v>#N/A</v>
          </cell>
          <cell r="AU411" t="e">
            <v>#DIV/0!</v>
          </cell>
          <cell r="AV411">
            <v>0</v>
          </cell>
          <cell r="AW411" t="e">
            <v>#VALUE!</v>
          </cell>
          <cell r="AX411" t="e">
            <v>#VALUE!</v>
          </cell>
          <cell r="AY411" t="e">
            <v>#VALUE!</v>
          </cell>
          <cell r="AZ411" t="e">
            <v>#VALUE!</v>
          </cell>
          <cell r="BA411" t="e">
            <v>#VALUE!</v>
          </cell>
          <cell r="BB411" t="e">
            <v>#VALUE!</v>
          </cell>
          <cell r="BC411" t="e">
            <v>#VALUE!</v>
          </cell>
          <cell r="BD411" t="e">
            <v>#VALUE!</v>
          </cell>
          <cell r="BE411" t="e">
            <v>#VALUE!</v>
          </cell>
        </row>
        <row r="412">
          <cell r="H412">
            <v>0</v>
          </cell>
          <cell r="I412">
            <v>0</v>
          </cell>
          <cell r="J412">
            <v>0</v>
          </cell>
          <cell r="K412">
            <v>0</v>
          </cell>
          <cell r="L412">
            <v>0</v>
          </cell>
          <cell r="M412">
            <v>0</v>
          </cell>
          <cell r="N412">
            <v>0</v>
          </cell>
          <cell r="O412">
            <v>0</v>
          </cell>
          <cell r="P412">
            <v>0</v>
          </cell>
          <cell r="Q412">
            <v>0</v>
          </cell>
          <cell r="R412">
            <v>0</v>
          </cell>
          <cell r="S412">
            <v>0</v>
          </cell>
          <cell r="T412" t="e">
            <v>#VALUE!</v>
          </cell>
          <cell r="U412">
            <v>0</v>
          </cell>
          <cell r="V412">
            <v>0</v>
          </cell>
          <cell r="W412">
            <v>172.5</v>
          </cell>
          <cell r="X412">
            <v>0</v>
          </cell>
          <cell r="Y412">
            <v>0</v>
          </cell>
          <cell r="Z412" t="e">
            <v>#N/A</v>
          </cell>
          <cell r="AA412">
            <v>300</v>
          </cell>
          <cell r="AB412">
            <v>300</v>
          </cell>
          <cell r="AC412">
            <v>0</v>
          </cell>
          <cell r="AD412" t="e">
            <v>#N/A</v>
          </cell>
          <cell r="AE412">
            <v>0</v>
          </cell>
          <cell r="AF412">
            <v>0</v>
          </cell>
          <cell r="AG412">
            <v>0</v>
          </cell>
          <cell r="AH412">
            <v>0</v>
          </cell>
          <cell r="AI412" t="e">
            <v>#DIV/0!</v>
          </cell>
          <cell r="AJ412" t="e">
            <v>#VALUE!</v>
          </cell>
          <cell r="AK412">
            <v>0</v>
          </cell>
          <cell r="AL412">
            <v>0</v>
          </cell>
          <cell r="AM412">
            <v>0</v>
          </cell>
          <cell r="AN412">
            <v>0</v>
          </cell>
          <cell r="AO412" t="e">
            <v>#N/A</v>
          </cell>
          <cell r="AP412" t="e">
            <v>#DIV/0!</v>
          </cell>
          <cell r="AQ412" t="e">
            <v>#VALUE!</v>
          </cell>
          <cell r="AR412">
            <v>0</v>
          </cell>
          <cell r="AS412">
            <v>0</v>
          </cell>
          <cell r="AT412" t="e">
            <v>#N/A</v>
          </cell>
          <cell r="AU412" t="e">
            <v>#DIV/0!</v>
          </cell>
          <cell r="AV412">
            <v>0</v>
          </cell>
          <cell r="AW412" t="e">
            <v>#VALUE!</v>
          </cell>
          <cell r="AX412" t="e">
            <v>#VALUE!</v>
          </cell>
          <cell r="AY412" t="e">
            <v>#VALUE!</v>
          </cell>
          <cell r="AZ412" t="e">
            <v>#VALUE!</v>
          </cell>
          <cell r="BA412" t="e">
            <v>#VALUE!</v>
          </cell>
          <cell r="BB412" t="e">
            <v>#VALUE!</v>
          </cell>
          <cell r="BC412" t="e">
            <v>#VALUE!</v>
          </cell>
          <cell r="BD412" t="e">
            <v>#VALUE!</v>
          </cell>
          <cell r="BE412" t="e">
            <v>#VALUE!</v>
          </cell>
        </row>
        <row r="413">
          <cell r="H413">
            <v>0</v>
          </cell>
          <cell r="I413">
            <v>0</v>
          </cell>
          <cell r="J413">
            <v>1</v>
          </cell>
          <cell r="K413">
            <v>0</v>
          </cell>
          <cell r="L413">
            <v>0</v>
          </cell>
          <cell r="M413">
            <v>0</v>
          </cell>
          <cell r="N413">
            <v>0</v>
          </cell>
          <cell r="O413">
            <v>0</v>
          </cell>
          <cell r="P413">
            <v>0</v>
          </cell>
          <cell r="Q413">
            <v>0</v>
          </cell>
          <cell r="R413">
            <v>0</v>
          </cell>
          <cell r="S413">
            <v>0</v>
          </cell>
          <cell r="T413">
            <v>0</v>
          </cell>
          <cell r="U413">
            <v>0</v>
          </cell>
          <cell r="V413">
            <v>1</v>
          </cell>
          <cell r="W413">
            <v>0</v>
          </cell>
          <cell r="X413">
            <v>1</v>
          </cell>
          <cell r="Y413">
            <v>0.75068493150684934</v>
          </cell>
          <cell r="Z413">
            <v>0</v>
          </cell>
          <cell r="AA413">
            <v>0</v>
          </cell>
          <cell r="AB413">
            <v>0.50136986301369868</v>
          </cell>
          <cell r="AC413">
            <v>0.75342465753424659</v>
          </cell>
          <cell r="AD413">
            <v>0</v>
          </cell>
          <cell r="AE413">
            <v>0.25205479452054791</v>
          </cell>
          <cell r="AF413">
            <v>0.75068493150684934</v>
          </cell>
          <cell r="AG413">
            <v>0.75342465753424659</v>
          </cell>
          <cell r="AH413">
            <v>0</v>
          </cell>
          <cell r="AI413">
            <v>0</v>
          </cell>
          <cell r="AJ413">
            <v>0.49589041095890407</v>
          </cell>
          <cell r="AK413">
            <v>0.50410958904109582</v>
          </cell>
          <cell r="AL413">
            <v>0.24657534246575341</v>
          </cell>
          <cell r="AM413">
            <v>0</v>
          </cell>
          <cell r="AN413">
            <v>0.75068493150684934</v>
          </cell>
          <cell r="AO413">
            <v>0</v>
          </cell>
          <cell r="AP413">
            <v>0</v>
          </cell>
          <cell r="AQ413">
            <v>0</v>
          </cell>
          <cell r="AR413">
            <v>1</v>
          </cell>
          <cell r="AS413">
            <v>0</v>
          </cell>
          <cell r="AT413">
            <v>0</v>
          </cell>
          <cell r="AU413">
            <v>0</v>
          </cell>
          <cell r="AV413">
            <v>0.24931506849315066</v>
          </cell>
          <cell r="AW413">
            <v>0</v>
          </cell>
          <cell r="AX413">
            <v>0</v>
          </cell>
          <cell r="AY413">
            <v>0</v>
          </cell>
          <cell r="AZ413">
            <v>0</v>
          </cell>
          <cell r="BA413">
            <v>0</v>
          </cell>
          <cell r="BB413">
            <v>0</v>
          </cell>
          <cell r="BC413">
            <v>0</v>
          </cell>
          <cell r="BD413">
            <v>0</v>
          </cell>
          <cell r="BE413">
            <v>0</v>
          </cell>
        </row>
        <row r="416">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300</v>
          </cell>
          <cell r="AA416">
            <v>0</v>
          </cell>
          <cell r="AB416">
            <v>0</v>
          </cell>
          <cell r="AC416">
            <v>132</v>
          </cell>
          <cell r="AD416">
            <v>0</v>
          </cell>
          <cell r="AE416">
            <v>0</v>
          </cell>
          <cell r="AF416">
            <v>0</v>
          </cell>
          <cell r="AG416">
            <v>0</v>
          </cell>
          <cell r="AH416">
            <v>0</v>
          </cell>
          <cell r="AI416">
            <v>0</v>
          </cell>
          <cell r="AJ416">
            <v>0</v>
          </cell>
          <cell r="AK416">
            <v>0</v>
          </cell>
          <cell r="AL416">
            <v>196.1</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7.8E-2</v>
          </cell>
          <cell r="AA417">
            <v>0</v>
          </cell>
          <cell r="AB417">
            <v>0</v>
          </cell>
          <cell r="AC417">
            <v>5.3749999999999999E-2</v>
          </cell>
          <cell r="AD417">
            <v>0</v>
          </cell>
          <cell r="AE417">
            <v>0</v>
          </cell>
          <cell r="AF417">
            <v>0</v>
          </cell>
          <cell r="AG417">
            <v>0</v>
          </cell>
          <cell r="AH417">
            <v>0</v>
          </cell>
          <cell r="AI417">
            <v>0</v>
          </cell>
          <cell r="AJ417">
            <v>0</v>
          </cell>
          <cell r="AK417">
            <v>0</v>
          </cell>
          <cell r="AL417">
            <v>0.05</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25</v>
          </cell>
          <cell r="AA418">
            <v>0</v>
          </cell>
          <cell r="AB418">
            <v>0</v>
          </cell>
          <cell r="AC418">
            <v>20.625360943816517</v>
          </cell>
          <cell r="AD418">
            <v>0</v>
          </cell>
          <cell r="AE418">
            <v>0</v>
          </cell>
          <cell r="AF418">
            <v>0</v>
          </cell>
          <cell r="AG418">
            <v>0</v>
          </cell>
          <cell r="AH418">
            <v>0</v>
          </cell>
          <cell r="AI418">
            <v>0</v>
          </cell>
          <cell r="AJ418">
            <v>0</v>
          </cell>
          <cell r="AK418">
            <v>0</v>
          </cell>
          <cell r="AL418">
            <v>36.536741690266801</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12</v>
          </cell>
          <cell r="AA419">
            <v>0</v>
          </cell>
          <cell r="AB419">
            <v>0</v>
          </cell>
          <cell r="AC419">
            <v>6.3998879999999998</v>
          </cell>
          <cell r="AD419">
            <v>0</v>
          </cell>
          <cell r="AE419">
            <v>0</v>
          </cell>
          <cell r="AF419">
            <v>0</v>
          </cell>
          <cell r="AG419">
            <v>0</v>
          </cell>
          <cell r="AH419">
            <v>0</v>
          </cell>
          <cell r="AI419">
            <v>0</v>
          </cell>
          <cell r="AJ419">
            <v>0</v>
          </cell>
          <cell r="AK419">
            <v>0</v>
          </cell>
          <cell r="AL419">
            <v>5.3672000000000004</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H420">
            <v>0</v>
          </cell>
          <cell r="I420">
            <v>0</v>
          </cell>
          <cell r="J420">
            <v>0</v>
          </cell>
          <cell r="K420">
            <v>0</v>
          </cell>
          <cell r="L420">
            <v>0</v>
          </cell>
          <cell r="M420">
            <v>0</v>
          </cell>
          <cell r="N420">
            <v>0</v>
          </cell>
          <cell r="O420">
            <v>0</v>
          </cell>
          <cell r="P420">
            <v>0</v>
          </cell>
          <cell r="Q420">
            <v>0</v>
          </cell>
          <cell r="R420">
            <v>0</v>
          </cell>
          <cell r="S420">
            <v>0</v>
          </cell>
          <cell r="T420" t="e">
            <v>#VALUE!</v>
          </cell>
          <cell r="U420">
            <v>-2.0877838070956129E-2</v>
          </cell>
          <cell r="V420">
            <v>6.2927070608341964</v>
          </cell>
          <cell r="W420">
            <v>1.4611726903311231</v>
          </cell>
          <cell r="X420">
            <v>1.959960772048281</v>
          </cell>
          <cell r="Y420">
            <v>0.7272476510780338</v>
          </cell>
          <cell r="Z420" t="e">
            <v>#N/A</v>
          </cell>
          <cell r="AA420">
            <v>1.7739605734255479</v>
          </cell>
          <cell r="AB420">
            <v>2.6776822155884878</v>
          </cell>
          <cell r="AC420">
            <v>0.87442904431335655</v>
          </cell>
          <cell r="AD420" t="e">
            <v>#N/A</v>
          </cell>
          <cell r="AE420">
            <v>0.15154767047480602</v>
          </cell>
          <cell r="AF420">
            <v>2.1999910608532418</v>
          </cell>
          <cell r="AG420">
            <v>1.3329662723010089</v>
          </cell>
          <cell r="AH420">
            <v>0.31671156908847936</v>
          </cell>
          <cell r="AI420" t="e">
            <v>#DIV/0!</v>
          </cell>
          <cell r="AJ420" t="e">
            <v>#VALUE!</v>
          </cell>
          <cell r="AK420">
            <v>1.5082279792746116</v>
          </cell>
          <cell r="AL420">
            <v>1.3029900332225912</v>
          </cell>
          <cell r="AM420">
            <v>1.8855928403663016</v>
          </cell>
          <cell r="AN420">
            <v>-0.24936432802281777</v>
          </cell>
          <cell r="AO420" t="e">
            <v>#N/A</v>
          </cell>
          <cell r="AP420" t="e">
            <v>#DIV/0!</v>
          </cell>
          <cell r="AQ420" t="e">
            <v>#VALUE!</v>
          </cell>
          <cell r="AR420">
            <v>1.1532167423130122</v>
          </cell>
          <cell r="AS420">
            <v>2.3895382453828815</v>
          </cell>
          <cell r="AT420" t="e">
            <v>#N/A</v>
          </cell>
          <cell r="AU420" t="e">
            <v>#DIV/0!</v>
          </cell>
          <cell r="AV420">
            <v>2.9161682608695649</v>
          </cell>
          <cell r="AW420" t="e">
            <v>#VALUE!</v>
          </cell>
          <cell r="AX420" t="e">
            <v>#VALUE!</v>
          </cell>
          <cell r="AY420" t="e">
            <v>#VALUE!</v>
          </cell>
          <cell r="AZ420" t="e">
            <v>#VALUE!</v>
          </cell>
          <cell r="BA420" t="e">
            <v>#VALUE!</v>
          </cell>
          <cell r="BB420" t="e">
            <v>#VALUE!</v>
          </cell>
          <cell r="BC420" t="e">
            <v>#VALUE!</v>
          </cell>
          <cell r="BD420" t="e">
            <v>#VALUE!</v>
          </cell>
          <cell r="BE420" t="e">
            <v>#VALUE!</v>
          </cell>
        </row>
        <row r="421">
          <cell r="H421">
            <v>0</v>
          </cell>
          <cell r="I421">
            <v>0</v>
          </cell>
          <cell r="J421">
            <v>0</v>
          </cell>
          <cell r="K421">
            <v>0</v>
          </cell>
          <cell r="L421">
            <v>0</v>
          </cell>
          <cell r="M421">
            <v>0</v>
          </cell>
          <cell r="N421">
            <v>0</v>
          </cell>
          <cell r="O421">
            <v>0</v>
          </cell>
          <cell r="P421">
            <v>0</v>
          </cell>
          <cell r="Q421">
            <v>0</v>
          </cell>
          <cell r="R421">
            <v>0</v>
          </cell>
          <cell r="S421">
            <v>0</v>
          </cell>
          <cell r="T421" t="e">
            <v>#VALUE!</v>
          </cell>
          <cell r="U421">
            <v>-2.0877838070956129E-2</v>
          </cell>
          <cell r="V421">
            <v>6.2927070608341964</v>
          </cell>
          <cell r="W421">
            <v>1.4611726903311231</v>
          </cell>
          <cell r="X421">
            <v>1.959960772048281</v>
          </cell>
          <cell r="Y421">
            <v>0.7272476510780338</v>
          </cell>
          <cell r="Z421" t="e">
            <v>#N/A</v>
          </cell>
          <cell r="AA421">
            <v>1.7739605734255479</v>
          </cell>
          <cell r="AB421">
            <v>2.6776822155884878</v>
          </cell>
          <cell r="AC421">
            <v>0.82407766119617842</v>
          </cell>
          <cell r="AD421" t="e">
            <v>#N/A</v>
          </cell>
          <cell r="AE421">
            <v>0.15154767047480602</v>
          </cell>
          <cell r="AF421">
            <v>2.1999910608532418</v>
          </cell>
          <cell r="AG421">
            <v>1.3329662723010089</v>
          </cell>
          <cell r="AH421">
            <v>0.31671156908847936</v>
          </cell>
          <cell r="AI421" t="e">
            <v>#DIV/0!</v>
          </cell>
          <cell r="AJ421" t="e">
            <v>#VALUE!</v>
          </cell>
          <cell r="AK421">
            <v>1.5082279792746116</v>
          </cell>
          <cell r="AL421">
            <v>1.2848980006336381</v>
          </cell>
          <cell r="AM421">
            <v>1.8855928403663016</v>
          </cell>
          <cell r="AN421">
            <v>-0.24936432802281777</v>
          </cell>
          <cell r="AO421" t="e">
            <v>#N/A</v>
          </cell>
          <cell r="AP421" t="e">
            <v>#DIV/0!</v>
          </cell>
          <cell r="AQ421" t="e">
            <v>#VALUE!</v>
          </cell>
          <cell r="AR421">
            <v>1.1532167423130122</v>
          </cell>
          <cell r="AS421">
            <v>2.3895382453828815</v>
          </cell>
          <cell r="AT421" t="e">
            <v>#N/A</v>
          </cell>
          <cell r="AU421" t="e">
            <v>#DIV/0!</v>
          </cell>
          <cell r="AV421">
            <v>2.9161682608695649</v>
          </cell>
          <cell r="AW421" t="e">
            <v>#VALUE!</v>
          </cell>
          <cell r="AX421" t="e">
            <v>#VALUE!</v>
          </cell>
          <cell r="AY421" t="e">
            <v>#VALUE!</v>
          </cell>
          <cell r="AZ421" t="e">
            <v>#VALUE!</v>
          </cell>
          <cell r="BA421" t="e">
            <v>#VALUE!</v>
          </cell>
          <cell r="BB421" t="e">
            <v>#VALUE!</v>
          </cell>
          <cell r="BC421" t="e">
            <v>#VALUE!</v>
          </cell>
          <cell r="BD421" t="e">
            <v>#VALUE!</v>
          </cell>
          <cell r="BE421" t="e">
            <v>#VALUE!</v>
          </cell>
        </row>
        <row r="422">
          <cell r="H422" t="str">
            <v>No</v>
          </cell>
          <cell r="I422" t="str">
            <v>No</v>
          </cell>
          <cell r="J422" t="str">
            <v>No</v>
          </cell>
          <cell r="K422" t="str">
            <v>No</v>
          </cell>
          <cell r="L422" t="str">
            <v>No</v>
          </cell>
          <cell r="M422" t="str">
            <v>No</v>
          </cell>
          <cell r="N422" t="str">
            <v>No</v>
          </cell>
          <cell r="O422" t="str">
            <v>No</v>
          </cell>
          <cell r="P422" t="str">
            <v>No</v>
          </cell>
          <cell r="Q422" t="str">
            <v>No</v>
          </cell>
          <cell r="R422" t="str">
            <v>No</v>
          </cell>
          <cell r="S422" t="str">
            <v>No</v>
          </cell>
          <cell r="T422" t="e">
            <v>#VALUE!</v>
          </cell>
          <cell r="U422" t="str">
            <v>No</v>
          </cell>
          <cell r="V422" t="str">
            <v>No</v>
          </cell>
          <cell r="W422" t="str">
            <v>No</v>
          </cell>
          <cell r="X422" t="str">
            <v>No</v>
          </cell>
          <cell r="Y422" t="str">
            <v>No</v>
          </cell>
          <cell r="Z422" t="e">
            <v>#N/A</v>
          </cell>
          <cell r="AA422" t="str">
            <v>No</v>
          </cell>
          <cell r="AB422" t="str">
            <v>No</v>
          </cell>
          <cell r="AC422" t="str">
            <v>Yes</v>
          </cell>
          <cell r="AD422" t="e">
            <v>#N/A</v>
          </cell>
          <cell r="AE422" t="str">
            <v>No</v>
          </cell>
          <cell r="AF422" t="str">
            <v>No</v>
          </cell>
          <cell r="AG422" t="str">
            <v>No</v>
          </cell>
          <cell r="AH422" t="str">
            <v>No</v>
          </cell>
          <cell r="AI422" t="e">
            <v>#DIV/0!</v>
          </cell>
          <cell r="AJ422" t="e">
            <v>#VALUE!</v>
          </cell>
          <cell r="AK422" t="str">
            <v>No</v>
          </cell>
          <cell r="AL422" t="str">
            <v>Yes</v>
          </cell>
          <cell r="AM422" t="str">
            <v>No</v>
          </cell>
          <cell r="AN422" t="str">
            <v>No</v>
          </cell>
          <cell r="AO422" t="e">
            <v>#N/A</v>
          </cell>
          <cell r="AP422" t="e">
            <v>#DIV/0!</v>
          </cell>
          <cell r="AQ422" t="e">
            <v>#VALUE!</v>
          </cell>
          <cell r="AR422" t="str">
            <v>No</v>
          </cell>
          <cell r="AS422" t="str">
            <v>No</v>
          </cell>
          <cell r="AT422" t="e">
            <v>#N/A</v>
          </cell>
          <cell r="AU422" t="e">
            <v>#DIV/0!</v>
          </cell>
          <cell r="AV422" t="str">
            <v>No</v>
          </cell>
          <cell r="AW422" t="e">
            <v>#VALUE!</v>
          </cell>
          <cell r="AX422" t="e">
            <v>#VALUE!</v>
          </cell>
          <cell r="AY422" t="e">
            <v>#VALUE!</v>
          </cell>
          <cell r="AZ422" t="e">
            <v>#VALUE!</v>
          </cell>
          <cell r="BA422" t="e">
            <v>#VALUE!</v>
          </cell>
          <cell r="BB422" t="e">
            <v>#VALUE!</v>
          </cell>
          <cell r="BC422" t="e">
            <v>#VALUE!</v>
          </cell>
          <cell r="BD422" t="e">
            <v>#VALUE!</v>
          </cell>
          <cell r="BE422" t="e">
            <v>#VALUE!</v>
          </cell>
        </row>
        <row r="423">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3.2073287671232875</v>
          </cell>
          <cell r="AD423">
            <v>0</v>
          </cell>
          <cell r="AE423">
            <v>0</v>
          </cell>
          <cell r="AF423">
            <v>0</v>
          </cell>
          <cell r="AG423">
            <v>0</v>
          </cell>
          <cell r="AH423">
            <v>0</v>
          </cell>
          <cell r="AI423">
            <v>0</v>
          </cell>
          <cell r="AJ423">
            <v>0</v>
          </cell>
          <cell r="AK423">
            <v>0</v>
          </cell>
          <cell r="AL423">
            <v>1.4506027397260273</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H424">
            <v>0</v>
          </cell>
          <cell r="I424">
            <v>0</v>
          </cell>
          <cell r="J424">
            <v>0</v>
          </cell>
          <cell r="K424">
            <v>0</v>
          </cell>
          <cell r="L424">
            <v>0</v>
          </cell>
          <cell r="M424">
            <v>0</v>
          </cell>
          <cell r="N424">
            <v>0</v>
          </cell>
          <cell r="O424">
            <v>0</v>
          </cell>
          <cell r="P424">
            <v>0</v>
          </cell>
          <cell r="Q424">
            <v>0</v>
          </cell>
          <cell r="R424">
            <v>0</v>
          </cell>
          <cell r="S424">
            <v>0</v>
          </cell>
          <cell r="T424" t="e">
            <v>#VALUE!</v>
          </cell>
          <cell r="U424">
            <v>0</v>
          </cell>
          <cell r="V424">
            <v>0</v>
          </cell>
          <cell r="W424">
            <v>0</v>
          </cell>
          <cell r="X424">
            <v>0</v>
          </cell>
          <cell r="Y424">
            <v>0</v>
          </cell>
          <cell r="Z424" t="e">
            <v>#N/A</v>
          </cell>
          <cell r="AA424">
            <v>0</v>
          </cell>
          <cell r="AB424">
            <v>0</v>
          </cell>
          <cell r="AC424">
            <v>6.3998879999999998</v>
          </cell>
          <cell r="AD424" t="e">
            <v>#N/A</v>
          </cell>
          <cell r="AE424">
            <v>0</v>
          </cell>
          <cell r="AF424">
            <v>0</v>
          </cell>
          <cell r="AG424">
            <v>0</v>
          </cell>
          <cell r="AH424">
            <v>0</v>
          </cell>
          <cell r="AI424" t="e">
            <v>#DIV/0!</v>
          </cell>
          <cell r="AJ424" t="e">
            <v>#VALUE!</v>
          </cell>
          <cell r="AK424">
            <v>0</v>
          </cell>
          <cell r="AL424">
            <v>5.3672000000000004</v>
          </cell>
          <cell r="AM424">
            <v>0</v>
          </cell>
          <cell r="AN424">
            <v>0</v>
          </cell>
          <cell r="AO424" t="e">
            <v>#N/A</v>
          </cell>
          <cell r="AP424" t="e">
            <v>#DIV/0!</v>
          </cell>
          <cell r="AQ424" t="e">
            <v>#VALUE!</v>
          </cell>
          <cell r="AR424">
            <v>0</v>
          </cell>
          <cell r="AS424">
            <v>0</v>
          </cell>
          <cell r="AT424" t="e">
            <v>#N/A</v>
          </cell>
          <cell r="AU424" t="e">
            <v>#DIV/0!</v>
          </cell>
          <cell r="AV424">
            <v>0</v>
          </cell>
          <cell r="AW424" t="e">
            <v>#VALUE!</v>
          </cell>
          <cell r="AX424" t="e">
            <v>#VALUE!</v>
          </cell>
          <cell r="AY424" t="e">
            <v>#VALUE!</v>
          </cell>
          <cell r="AZ424" t="e">
            <v>#VALUE!</v>
          </cell>
          <cell r="BA424" t="e">
            <v>#VALUE!</v>
          </cell>
          <cell r="BB424" t="e">
            <v>#VALUE!</v>
          </cell>
          <cell r="BC424" t="e">
            <v>#VALUE!</v>
          </cell>
          <cell r="BD424" t="e">
            <v>#VALUE!</v>
          </cell>
          <cell r="BE424" t="e">
            <v>#VALUE!</v>
          </cell>
        </row>
        <row r="425">
          <cell r="H425">
            <v>0</v>
          </cell>
          <cell r="I425">
            <v>0</v>
          </cell>
          <cell r="J425">
            <v>0</v>
          </cell>
          <cell r="K425">
            <v>0</v>
          </cell>
          <cell r="L425">
            <v>0</v>
          </cell>
          <cell r="M425">
            <v>0</v>
          </cell>
          <cell r="N425">
            <v>0</v>
          </cell>
          <cell r="O425">
            <v>0</v>
          </cell>
          <cell r="P425">
            <v>0</v>
          </cell>
          <cell r="Q425">
            <v>0</v>
          </cell>
          <cell r="R425">
            <v>0</v>
          </cell>
          <cell r="S425">
            <v>0</v>
          </cell>
          <cell r="T425" t="e">
            <v>#VALUE!</v>
          </cell>
          <cell r="U425">
            <v>0</v>
          </cell>
          <cell r="V425">
            <v>0</v>
          </cell>
          <cell r="W425">
            <v>0</v>
          </cell>
          <cell r="X425">
            <v>0</v>
          </cell>
          <cell r="Y425">
            <v>0</v>
          </cell>
          <cell r="Z425" t="e">
            <v>#N/A</v>
          </cell>
          <cell r="AA425">
            <v>0</v>
          </cell>
          <cell r="AB425">
            <v>0</v>
          </cell>
          <cell r="AC425">
            <v>132</v>
          </cell>
          <cell r="AD425" t="e">
            <v>#N/A</v>
          </cell>
          <cell r="AE425">
            <v>0</v>
          </cell>
          <cell r="AF425">
            <v>0</v>
          </cell>
          <cell r="AG425">
            <v>0</v>
          </cell>
          <cell r="AH425">
            <v>0</v>
          </cell>
          <cell r="AI425" t="e">
            <v>#DIV/0!</v>
          </cell>
          <cell r="AJ425" t="e">
            <v>#VALUE!</v>
          </cell>
          <cell r="AK425">
            <v>0</v>
          </cell>
          <cell r="AL425">
            <v>196.1</v>
          </cell>
          <cell r="AM425">
            <v>0</v>
          </cell>
          <cell r="AN425">
            <v>0</v>
          </cell>
          <cell r="AO425" t="e">
            <v>#N/A</v>
          </cell>
          <cell r="AP425" t="e">
            <v>#DIV/0!</v>
          </cell>
          <cell r="AQ425" t="e">
            <v>#VALUE!</v>
          </cell>
          <cell r="AR425">
            <v>0</v>
          </cell>
          <cell r="AS425">
            <v>0</v>
          </cell>
          <cell r="AT425" t="e">
            <v>#N/A</v>
          </cell>
          <cell r="AU425" t="e">
            <v>#DIV/0!</v>
          </cell>
          <cell r="AV425">
            <v>0</v>
          </cell>
          <cell r="AW425" t="e">
            <v>#VALUE!</v>
          </cell>
          <cell r="AX425" t="e">
            <v>#VALUE!</v>
          </cell>
          <cell r="AY425" t="e">
            <v>#VALUE!</v>
          </cell>
          <cell r="AZ425" t="e">
            <v>#VALUE!</v>
          </cell>
          <cell r="BA425" t="e">
            <v>#VALUE!</v>
          </cell>
          <cell r="BB425" t="e">
            <v>#VALUE!</v>
          </cell>
          <cell r="BC425" t="e">
            <v>#VALUE!</v>
          </cell>
          <cell r="BD425" t="e">
            <v>#VALUE!</v>
          </cell>
          <cell r="BE425" t="e">
            <v>#VALUE!</v>
          </cell>
        </row>
        <row r="426">
          <cell r="H426">
            <v>0</v>
          </cell>
          <cell r="I426">
            <v>0</v>
          </cell>
          <cell r="J426">
            <v>1</v>
          </cell>
          <cell r="K426">
            <v>0</v>
          </cell>
          <cell r="L426">
            <v>0</v>
          </cell>
          <cell r="M426">
            <v>0</v>
          </cell>
          <cell r="N426">
            <v>0</v>
          </cell>
          <cell r="O426">
            <v>0</v>
          </cell>
          <cell r="P426">
            <v>0</v>
          </cell>
          <cell r="Q426">
            <v>0</v>
          </cell>
          <cell r="R426">
            <v>0</v>
          </cell>
          <cell r="S426">
            <v>0</v>
          </cell>
          <cell r="T426">
            <v>0</v>
          </cell>
          <cell r="U426">
            <v>0</v>
          </cell>
          <cell r="V426">
            <v>1</v>
          </cell>
          <cell r="W426">
            <v>0</v>
          </cell>
          <cell r="X426">
            <v>1</v>
          </cell>
          <cell r="Y426">
            <v>0.75068493150684934</v>
          </cell>
          <cell r="Z426">
            <v>0</v>
          </cell>
          <cell r="AA426">
            <v>0</v>
          </cell>
          <cell r="AB426">
            <v>0.50136986301369868</v>
          </cell>
          <cell r="AC426">
            <v>0.75342465753424659</v>
          </cell>
          <cell r="AD426">
            <v>0</v>
          </cell>
          <cell r="AE426">
            <v>0.25205479452054791</v>
          </cell>
          <cell r="AF426">
            <v>0.75068493150684934</v>
          </cell>
          <cell r="AG426">
            <v>0.75342465753424659</v>
          </cell>
          <cell r="AH426">
            <v>0</v>
          </cell>
          <cell r="AI426">
            <v>0</v>
          </cell>
          <cell r="AJ426">
            <v>0.49589041095890407</v>
          </cell>
          <cell r="AK426">
            <v>0.50410958904109582</v>
          </cell>
          <cell r="AL426">
            <v>0.24657534246575341</v>
          </cell>
          <cell r="AM426">
            <v>0</v>
          </cell>
          <cell r="AN426">
            <v>0.75068493150684934</v>
          </cell>
          <cell r="AO426">
            <v>0</v>
          </cell>
          <cell r="AP426">
            <v>0</v>
          </cell>
          <cell r="AQ426">
            <v>0</v>
          </cell>
          <cell r="AR426">
            <v>1</v>
          </cell>
          <cell r="AS426">
            <v>0</v>
          </cell>
          <cell r="AT426">
            <v>0</v>
          </cell>
          <cell r="AU426">
            <v>0</v>
          </cell>
          <cell r="AV426">
            <v>0.24931506849315066</v>
          </cell>
          <cell r="AW426">
            <v>0</v>
          </cell>
          <cell r="AX426">
            <v>0</v>
          </cell>
          <cell r="AY426">
            <v>0</v>
          </cell>
          <cell r="AZ426">
            <v>0</v>
          </cell>
          <cell r="BA426">
            <v>0</v>
          </cell>
          <cell r="BB426">
            <v>0</v>
          </cell>
          <cell r="BC426">
            <v>0</v>
          </cell>
          <cell r="BD426">
            <v>0</v>
          </cell>
          <cell r="BE426">
            <v>0</v>
          </cell>
        </row>
        <row r="427">
          <cell r="H427">
            <v>59.207999999999998</v>
          </cell>
          <cell r="I427">
            <v>145.916</v>
          </cell>
          <cell r="J427">
            <v>42.494525000000003</v>
          </cell>
          <cell r="K427">
            <v>26.085000000000001</v>
          </cell>
          <cell r="L427">
            <v>60.100999999999999</v>
          </cell>
          <cell r="M427">
            <v>213.28299999999999</v>
          </cell>
          <cell r="N427">
            <v>45.409689999999998</v>
          </cell>
          <cell r="O427">
            <v>15.414</v>
          </cell>
          <cell r="P427">
            <v>125.556</v>
          </cell>
          <cell r="Q427">
            <v>186.74</v>
          </cell>
          <cell r="R427">
            <v>35.048999999999999</v>
          </cell>
          <cell r="S427">
            <v>136.77799999999999</v>
          </cell>
          <cell r="T427">
            <v>57.9</v>
          </cell>
          <cell r="U427">
            <v>16.077313</v>
          </cell>
          <cell r="V427">
            <v>28.199946000000001</v>
          </cell>
          <cell r="W427">
            <v>52.961227999999998</v>
          </cell>
          <cell r="X427">
            <v>47.744526999999998</v>
          </cell>
          <cell r="Y427">
            <v>44.61</v>
          </cell>
          <cell r="Z427">
            <v>135.58958899999999</v>
          </cell>
          <cell r="AA427">
            <v>53.001061999999997</v>
          </cell>
          <cell r="AB427">
            <v>112.89100000000001</v>
          </cell>
          <cell r="AC427">
            <v>40.850999999999999</v>
          </cell>
          <cell r="AD427">
            <v>0</v>
          </cell>
          <cell r="AE427">
            <v>71.217195000000004</v>
          </cell>
          <cell r="AF427">
            <v>44.747</v>
          </cell>
          <cell r="AG427">
            <v>24.778272999999999</v>
          </cell>
          <cell r="AH427">
            <v>26.098680000000002</v>
          </cell>
          <cell r="AI427">
            <v>0</v>
          </cell>
          <cell r="AJ427">
            <v>31.284690000000001</v>
          </cell>
          <cell r="AK427">
            <v>57.9</v>
          </cell>
          <cell r="AL427">
            <v>301</v>
          </cell>
          <cell r="AM427">
            <v>73.771000000000001</v>
          </cell>
          <cell r="AN427">
            <v>12.315314000000001</v>
          </cell>
          <cell r="AO427">
            <v>0</v>
          </cell>
          <cell r="AP427">
            <v>0</v>
          </cell>
          <cell r="AQ427">
            <v>0</v>
          </cell>
          <cell r="AR427">
            <v>68.506</v>
          </cell>
          <cell r="AS427">
            <v>12.884701959999999</v>
          </cell>
          <cell r="AT427">
            <v>0</v>
          </cell>
          <cell r="AU427">
            <v>0</v>
          </cell>
          <cell r="AV427">
            <v>460</v>
          </cell>
          <cell r="AW427">
            <v>0</v>
          </cell>
          <cell r="AX427">
            <v>0</v>
          </cell>
          <cell r="AY427">
            <v>0</v>
          </cell>
          <cell r="AZ427">
            <v>0</v>
          </cell>
          <cell r="BA427">
            <v>0</v>
          </cell>
          <cell r="BB427">
            <v>0</v>
          </cell>
          <cell r="BC427">
            <v>0</v>
          </cell>
          <cell r="BD427">
            <v>0</v>
          </cell>
          <cell r="BE427">
            <v>0</v>
          </cell>
        </row>
        <row r="428">
          <cell r="H428">
            <v>59.207999999999998</v>
          </cell>
          <cell r="I428">
            <v>145.916</v>
          </cell>
          <cell r="J428">
            <v>42.494525000000003</v>
          </cell>
          <cell r="K428">
            <v>26.085000000000001</v>
          </cell>
          <cell r="L428">
            <v>60.100999999999999</v>
          </cell>
          <cell r="M428">
            <v>213.28299999999999</v>
          </cell>
          <cell r="N428">
            <v>45.409689999999998</v>
          </cell>
          <cell r="O428">
            <v>15.414</v>
          </cell>
          <cell r="P428">
            <v>125.556</v>
          </cell>
          <cell r="Q428">
            <v>186.74</v>
          </cell>
          <cell r="R428">
            <v>35.048999999999999</v>
          </cell>
          <cell r="S428">
            <v>136.77799999999999</v>
          </cell>
          <cell r="T428" t="e">
            <v>#VALUE!</v>
          </cell>
          <cell r="U428">
            <v>16.76418788240828</v>
          </cell>
          <cell r="V428">
            <v>28.199946000000001</v>
          </cell>
          <cell r="W428">
            <v>52.961227999999998</v>
          </cell>
          <cell r="X428">
            <v>47.744526999999998</v>
          </cell>
          <cell r="Y428">
            <v>45.028677578342901</v>
          </cell>
          <cell r="Z428" t="e">
            <v>#N/A</v>
          </cell>
          <cell r="AA428">
            <v>55.435392123796419</v>
          </cell>
          <cell r="AB428">
            <v>112.89100000000001</v>
          </cell>
          <cell r="AC428">
            <v>41.045068474576269</v>
          </cell>
          <cell r="AD428" t="e">
            <v>#N/A</v>
          </cell>
          <cell r="AE428">
            <v>71.217195000000004</v>
          </cell>
          <cell r="AF428">
            <v>44.747</v>
          </cell>
          <cell r="AG428">
            <v>28.247526424657533</v>
          </cell>
          <cell r="AH428">
            <v>27.428742262247841</v>
          </cell>
          <cell r="AI428">
            <v>0</v>
          </cell>
          <cell r="AJ428" t="e">
            <v>#VALUE!</v>
          </cell>
          <cell r="AK428">
            <v>57.9</v>
          </cell>
          <cell r="AL428">
            <v>301</v>
          </cell>
          <cell r="AM428">
            <v>75.042711751340619</v>
          </cell>
          <cell r="AN428">
            <v>12.315314000000001</v>
          </cell>
          <cell r="AO428" t="e">
            <v>#N/A</v>
          </cell>
          <cell r="AP428">
            <v>0</v>
          </cell>
          <cell r="AQ428" t="e">
            <v>#VALUE!</v>
          </cell>
          <cell r="AR428">
            <v>69.047731513411563</v>
          </cell>
          <cell r="AS428">
            <v>15.757437686027396</v>
          </cell>
          <cell r="AT428" t="e">
            <v>#N/A</v>
          </cell>
          <cell r="AU428">
            <v>0</v>
          </cell>
          <cell r="AV428">
            <v>460</v>
          </cell>
          <cell r="AW428" t="e">
            <v>#VALUE!</v>
          </cell>
          <cell r="AX428" t="e">
            <v>#VALUE!</v>
          </cell>
          <cell r="AY428" t="e">
            <v>#VALUE!</v>
          </cell>
          <cell r="AZ428" t="e">
            <v>#VALUE!</v>
          </cell>
          <cell r="BA428" t="e">
            <v>#VALUE!</v>
          </cell>
          <cell r="BB428" t="e">
            <v>#VALUE!</v>
          </cell>
          <cell r="BC428" t="e">
            <v>#VALUE!</v>
          </cell>
          <cell r="BD428" t="e">
            <v>#VALUE!</v>
          </cell>
          <cell r="BE428" t="e">
            <v>#VALUE!</v>
          </cell>
        </row>
        <row r="429">
          <cell r="H429">
            <v>59.207999999999998</v>
          </cell>
          <cell r="I429">
            <v>145.916</v>
          </cell>
          <cell r="J429">
            <v>42.494525000000003</v>
          </cell>
          <cell r="K429">
            <v>26.085000000000001</v>
          </cell>
          <cell r="L429">
            <v>60.100999999999999</v>
          </cell>
          <cell r="M429">
            <v>213.28299999999999</v>
          </cell>
          <cell r="N429">
            <v>45.409689999999998</v>
          </cell>
          <cell r="O429">
            <v>15.414</v>
          </cell>
          <cell r="P429">
            <v>125.556</v>
          </cell>
          <cell r="Q429">
            <v>186.74</v>
          </cell>
          <cell r="R429">
            <v>35.048999999999999</v>
          </cell>
          <cell r="S429">
            <v>136.77799999999999</v>
          </cell>
          <cell r="T429">
            <v>57.9</v>
          </cell>
          <cell r="U429">
            <v>16.077313</v>
          </cell>
          <cell r="V429">
            <v>28.199946000000001</v>
          </cell>
          <cell r="W429">
            <v>52.961227999999998</v>
          </cell>
          <cell r="X429">
            <v>47.744526999999998</v>
          </cell>
          <cell r="Y429">
            <v>44.61</v>
          </cell>
          <cell r="Z429">
            <v>135.58958899999999</v>
          </cell>
          <cell r="AA429">
            <v>53.001061999999997</v>
          </cell>
          <cell r="AB429">
            <v>112.89100000000001</v>
          </cell>
          <cell r="AC429">
            <v>40.850999999999999</v>
          </cell>
          <cell r="AD429">
            <v>0</v>
          </cell>
          <cell r="AE429">
            <v>71.217195000000004</v>
          </cell>
          <cell r="AF429">
            <v>44.747</v>
          </cell>
          <cell r="AG429">
            <v>24.778272999999999</v>
          </cell>
          <cell r="AH429">
            <v>26.098680000000002</v>
          </cell>
          <cell r="AI429">
            <v>0</v>
          </cell>
          <cell r="AJ429">
            <v>31.284690000000001</v>
          </cell>
          <cell r="AK429">
            <v>57.9</v>
          </cell>
          <cell r="AL429">
            <v>301</v>
          </cell>
          <cell r="AM429">
            <v>73.771000000000001</v>
          </cell>
          <cell r="AN429">
            <v>12.315314000000001</v>
          </cell>
          <cell r="AO429">
            <v>0</v>
          </cell>
          <cell r="AP429">
            <v>0</v>
          </cell>
          <cell r="AQ429">
            <v>0</v>
          </cell>
          <cell r="AR429">
            <v>68.506</v>
          </cell>
          <cell r="AS429">
            <v>12.884701959999999</v>
          </cell>
          <cell r="AT429">
            <v>0</v>
          </cell>
          <cell r="AU429">
            <v>0</v>
          </cell>
          <cell r="AV429">
            <v>460</v>
          </cell>
          <cell r="AW429">
            <v>0</v>
          </cell>
          <cell r="AX429">
            <v>0</v>
          </cell>
          <cell r="AY429">
            <v>0</v>
          </cell>
          <cell r="AZ429">
            <v>0</v>
          </cell>
          <cell r="BA429">
            <v>0</v>
          </cell>
          <cell r="BB429">
            <v>0</v>
          </cell>
          <cell r="BC429">
            <v>0</v>
          </cell>
          <cell r="BD429">
            <v>0</v>
          </cell>
          <cell r="BE429">
            <v>0</v>
          </cell>
        </row>
        <row r="431">
          <cell r="H431">
            <v>2043.2680799999998</v>
          </cell>
          <cell r="I431">
            <v>825.88455999999996</v>
          </cell>
          <cell r="J431">
            <v>1236.16573225</v>
          </cell>
          <cell r="K431">
            <v>1154.26125</v>
          </cell>
          <cell r="L431">
            <v>1084.82305</v>
          </cell>
          <cell r="M431">
            <v>4052.377</v>
          </cell>
          <cell r="N431">
            <v>1362.7447969</v>
          </cell>
          <cell r="O431">
            <v>189.12977999999998</v>
          </cell>
          <cell r="P431">
            <v>693.06911999999988</v>
          </cell>
          <cell r="Q431">
            <v>3236.2041999999997</v>
          </cell>
          <cell r="R431">
            <v>1173.4405199999999</v>
          </cell>
          <cell r="S431">
            <v>3285.4075599999996</v>
          </cell>
          <cell r="T431" t="e">
            <v>#VALUE!</v>
          </cell>
          <cell r="U431">
            <v>341.80367438000002</v>
          </cell>
          <cell r="V431">
            <v>1467.8071892999999</v>
          </cell>
          <cell r="W431">
            <v>1827.6919782799998</v>
          </cell>
          <cell r="X431">
            <v>1653.8704152799999</v>
          </cell>
          <cell r="Y431">
            <v>1087.5917999999999</v>
          </cell>
          <cell r="Z431" t="e">
            <v>#N/A</v>
          </cell>
          <cell r="AA431">
            <v>3853.1772074</v>
          </cell>
          <cell r="AB431">
            <v>8207.1757000000016</v>
          </cell>
          <cell r="AC431">
            <v>602.55224999999996</v>
          </cell>
          <cell r="AD431" t="e">
            <v>#N/A</v>
          </cell>
          <cell r="AE431">
            <v>558.34280880000006</v>
          </cell>
          <cell r="AF431">
            <v>2382.7777500000002</v>
          </cell>
          <cell r="AG431">
            <v>832.0544073399999</v>
          </cell>
          <cell r="AH431">
            <v>1358.4362940000001</v>
          </cell>
          <cell r="AI431">
            <v>0</v>
          </cell>
          <cell r="AJ431" t="e">
            <v>#VALUE!</v>
          </cell>
          <cell r="AK431">
            <v>1673.31</v>
          </cell>
          <cell r="AL431">
            <v>9574.81</v>
          </cell>
          <cell r="AM431">
            <v>3714.36985</v>
          </cell>
          <cell r="AN431">
            <v>61.453416860000004</v>
          </cell>
          <cell r="AO431" t="e">
            <v>#N/A</v>
          </cell>
          <cell r="AP431">
            <v>0</v>
          </cell>
          <cell r="AQ431" t="e">
            <v>#VALUE!</v>
          </cell>
          <cell r="AR431">
            <v>3269.1063199999999</v>
          </cell>
          <cell r="AS431">
            <v>432.66829181679998</v>
          </cell>
          <cell r="AT431" t="e">
            <v>#N/A</v>
          </cell>
          <cell r="AU431">
            <v>0</v>
          </cell>
          <cell r="AV431">
            <v>29757.399999999998</v>
          </cell>
          <cell r="AW431" t="e">
            <v>#VALUE!</v>
          </cell>
          <cell r="AX431" t="e">
            <v>#VALUE!</v>
          </cell>
          <cell r="AY431" t="e">
            <v>#VALUE!</v>
          </cell>
          <cell r="AZ431" t="e">
            <v>#VALUE!</v>
          </cell>
          <cell r="BA431" t="e">
            <v>#VALUE!</v>
          </cell>
          <cell r="BB431" t="e">
            <v>#VALUE!</v>
          </cell>
          <cell r="BC431" t="e">
            <v>#VALUE!</v>
          </cell>
          <cell r="BD431" t="e">
            <v>#VALUE!</v>
          </cell>
          <cell r="BE431" t="e">
            <v>#VALUE!</v>
          </cell>
        </row>
        <row r="432">
          <cell r="H432">
            <v>2043.2680799999998</v>
          </cell>
          <cell r="I432">
            <v>825.88455999999996</v>
          </cell>
          <cell r="J432">
            <v>1236.16573225</v>
          </cell>
          <cell r="K432">
            <v>1154.26125</v>
          </cell>
          <cell r="L432">
            <v>1084.82305</v>
          </cell>
          <cell r="M432">
            <v>4052.377</v>
          </cell>
          <cell r="N432">
            <v>1362.7447969</v>
          </cell>
          <cell r="O432">
            <v>189.12977999999998</v>
          </cell>
          <cell r="P432">
            <v>549.72611999999992</v>
          </cell>
          <cell r="Q432">
            <v>3236.2041999999997</v>
          </cell>
          <cell r="R432">
            <v>1173.4405199999999</v>
          </cell>
          <cell r="S432">
            <v>3285.4075599999996</v>
          </cell>
          <cell r="T432" t="e">
            <v>#VALUE!</v>
          </cell>
          <cell r="U432">
            <v>324.06467438000004</v>
          </cell>
          <cell r="V432">
            <v>1649.5821892999998</v>
          </cell>
          <cell r="W432">
            <v>1275.9429782799998</v>
          </cell>
          <cell r="X432">
            <v>1961.02941528</v>
          </cell>
          <cell r="Y432">
            <v>996.24379999999996</v>
          </cell>
          <cell r="Z432" t="e">
            <v>#N/A</v>
          </cell>
          <cell r="AA432">
            <v>4099.8132074000005</v>
          </cell>
          <cell r="AB432">
            <v>8982.2497000000003</v>
          </cell>
          <cell r="AC432">
            <v>843.87924999999996</v>
          </cell>
          <cell r="AD432" t="e">
            <v>#N/A</v>
          </cell>
          <cell r="AE432">
            <v>643.13680880000004</v>
          </cell>
          <cell r="AF432">
            <v>2546.1067500000004</v>
          </cell>
          <cell r="AG432">
            <v>1024.3234073399999</v>
          </cell>
          <cell r="AH432">
            <v>1358.4362940000001</v>
          </cell>
          <cell r="AI432" t="e">
            <v>#DIV/0!</v>
          </cell>
          <cell r="AJ432" t="e">
            <v>#VALUE!</v>
          </cell>
          <cell r="AK432">
            <v>2585.61</v>
          </cell>
          <cell r="AL432">
            <v>10516.11</v>
          </cell>
          <cell r="AM432">
            <v>4128.9500200000002</v>
          </cell>
          <cell r="AN432">
            <v>68.246416860000011</v>
          </cell>
          <cell r="AO432" t="e">
            <v>#N/A</v>
          </cell>
          <cell r="AP432" t="e">
            <v>#DIV/0!</v>
          </cell>
          <cell r="AQ432" t="e">
            <v>#VALUE!</v>
          </cell>
          <cell r="AR432">
            <v>3136.66932</v>
          </cell>
          <cell r="AS432">
            <v>624.93729181679998</v>
          </cell>
          <cell r="AT432" t="e">
            <v>#N/A</v>
          </cell>
          <cell r="AU432" t="e">
            <v>#DIV/0!</v>
          </cell>
          <cell r="AV432">
            <v>31751.616999999995</v>
          </cell>
          <cell r="AW432" t="e">
            <v>#VALUE!</v>
          </cell>
          <cell r="AX432" t="e">
            <v>#VALUE!</v>
          </cell>
          <cell r="AY432" t="e">
            <v>#VALUE!</v>
          </cell>
          <cell r="AZ432" t="e">
            <v>#VALUE!</v>
          </cell>
          <cell r="BA432" t="e">
            <v>#VALUE!</v>
          </cell>
          <cell r="BB432" t="e">
            <v>#VALUE!</v>
          </cell>
          <cell r="BC432" t="e">
            <v>#VALUE!</v>
          </cell>
          <cell r="BD432" t="e">
            <v>#VALUE!</v>
          </cell>
          <cell r="BE432" t="e">
            <v>#VALUE!</v>
          </cell>
        </row>
        <row r="438">
          <cell r="H438" t="str">
            <v xml:space="preserve">NA </v>
          </cell>
          <cell r="I438" t="str">
            <v xml:space="preserve">NA </v>
          </cell>
          <cell r="J438" t="str">
            <v xml:space="preserve">NA </v>
          </cell>
          <cell r="K438" t="str">
            <v xml:space="preserve">NA </v>
          </cell>
          <cell r="L438" t="str">
            <v xml:space="preserve">NA </v>
          </cell>
          <cell r="M438" t="str">
            <v xml:space="preserve">NA </v>
          </cell>
          <cell r="N438" t="str">
            <v xml:space="preserve">NA </v>
          </cell>
          <cell r="O438" t="str">
            <v xml:space="preserve">NA </v>
          </cell>
          <cell r="P438" t="str">
            <v xml:space="preserve">NA </v>
          </cell>
          <cell r="Q438" t="str">
            <v xml:space="preserve">NA </v>
          </cell>
          <cell r="R438" t="str">
            <v xml:space="preserve">NA </v>
          </cell>
          <cell r="S438" t="str">
            <v xml:space="preserve">NA </v>
          </cell>
          <cell r="T438" t="str">
            <v xml:space="preserve">NA </v>
          </cell>
          <cell r="U438">
            <v>4.0672809174657356</v>
          </cell>
          <cell r="V438">
            <v>1.9198869066628801</v>
          </cell>
          <cell r="W438">
            <v>2.0653545224220755</v>
          </cell>
          <cell r="X438">
            <v>3.0781380373985812</v>
          </cell>
          <cell r="Y438">
            <v>1.1029778650201332</v>
          </cell>
          <cell r="Z438" t="str">
            <v xml:space="preserve">NA </v>
          </cell>
          <cell r="AA438">
            <v>0.30746914124605967</v>
          </cell>
          <cell r="AB438">
            <v>0.23855536301210298</v>
          </cell>
          <cell r="AC438">
            <v>0.21878202640330252</v>
          </cell>
          <cell r="AD438" t="str">
            <v xml:space="preserve">NA </v>
          </cell>
          <cell r="AE438">
            <v>0.36168628550154597</v>
          </cell>
          <cell r="AF438">
            <v>0.97498153318416947</v>
          </cell>
          <cell r="AG438">
            <v>1.2664949780782553</v>
          </cell>
          <cell r="AH438">
            <v>10.645718739224472</v>
          </cell>
          <cell r="AI438" t="str">
            <v xml:space="preserve">NA </v>
          </cell>
          <cell r="AJ438" t="str">
            <v xml:space="preserve">NA </v>
          </cell>
          <cell r="AK438">
            <v>0.84232799061767027</v>
          </cell>
          <cell r="AL438">
            <v>0.29631859833414115</v>
          </cell>
          <cell r="AM438">
            <v>3.500750792532433</v>
          </cell>
          <cell r="AN438">
            <v>0.20774595782763944</v>
          </cell>
          <cell r="AO438" t="str">
            <v xml:space="preserve">NA </v>
          </cell>
          <cell r="AP438" t="str">
            <v xml:space="preserve">NA </v>
          </cell>
          <cell r="AQ438" t="str">
            <v xml:space="preserve">NA </v>
          </cell>
          <cell r="AR438">
            <v>2.2573842815658698</v>
          </cell>
          <cell r="AS438">
            <v>0.77268559522148017</v>
          </cell>
          <cell r="AT438" t="str">
            <v xml:space="preserve">NA </v>
          </cell>
          <cell r="AU438" t="str">
            <v xml:space="preserve">NA </v>
          </cell>
          <cell r="AV438">
            <v>0.72316420222959643</v>
          </cell>
          <cell r="AW438" t="str">
            <v xml:space="preserve">NA </v>
          </cell>
          <cell r="AX438" t="str">
            <v xml:space="preserve">NA </v>
          </cell>
          <cell r="AY438" t="str">
            <v xml:space="preserve">NA </v>
          </cell>
          <cell r="AZ438" t="str">
            <v xml:space="preserve">NA </v>
          </cell>
          <cell r="BA438" t="str">
            <v xml:space="preserve">NA </v>
          </cell>
          <cell r="BB438" t="str">
            <v xml:space="preserve">NA </v>
          </cell>
          <cell r="BC438" t="str">
            <v xml:space="preserve">NA </v>
          </cell>
          <cell r="BD438" t="str">
            <v xml:space="preserve">NA </v>
          </cell>
          <cell r="BE438" t="str">
            <v xml:space="preserve">NA </v>
          </cell>
        </row>
        <row r="439">
          <cell r="H439" t="str">
            <v xml:space="preserve">NA </v>
          </cell>
          <cell r="I439" t="str">
            <v xml:space="preserve">NA </v>
          </cell>
          <cell r="J439" t="str">
            <v xml:space="preserve">NA </v>
          </cell>
          <cell r="K439" t="str">
            <v xml:space="preserve">NA </v>
          </cell>
          <cell r="L439" t="str">
            <v xml:space="preserve">NA </v>
          </cell>
          <cell r="M439" t="str">
            <v xml:space="preserve">NA </v>
          </cell>
          <cell r="N439" t="str">
            <v xml:space="preserve">NA </v>
          </cell>
          <cell r="O439" t="str">
            <v xml:space="preserve">NA </v>
          </cell>
          <cell r="P439" t="str">
            <v xml:space="preserve">NA </v>
          </cell>
          <cell r="Q439" t="str">
            <v xml:space="preserve">NA </v>
          </cell>
          <cell r="R439" t="str">
            <v xml:space="preserve">NA </v>
          </cell>
          <cell r="S439" t="str">
            <v xml:space="preserve">NA </v>
          </cell>
          <cell r="T439" t="str">
            <v xml:space="preserve">NA </v>
          </cell>
          <cell r="U439">
            <v>380.35759903755888</v>
          </cell>
          <cell r="V439">
            <v>7.1204576777975364</v>
          </cell>
          <cell r="W439">
            <v>11.046555219387152</v>
          </cell>
          <cell r="X439">
            <v>15.882638821414108</v>
          </cell>
          <cell r="Y439">
            <v>20.971346174086936</v>
          </cell>
          <cell r="Z439" t="str">
            <v xml:space="preserve">NA </v>
          </cell>
          <cell r="AA439">
            <v>17.429325995961314</v>
          </cell>
          <cell r="AB439">
            <v>13.19043316342789</v>
          </cell>
          <cell r="AC439">
            <v>9.2015052719957247</v>
          </cell>
          <cell r="AD439" t="str">
            <v xml:space="preserve">NA </v>
          </cell>
          <cell r="AE439">
            <v>38.091495427623791</v>
          </cell>
          <cell r="AF439">
            <v>15.830354644764579</v>
          </cell>
          <cell r="AG439">
            <v>13.795973054358365</v>
          </cell>
          <cell r="AH439">
            <v>82.907311199267625</v>
          </cell>
          <cell r="AI439" t="str">
            <v xml:space="preserve">NA </v>
          </cell>
          <cell r="AJ439" t="str">
            <v xml:space="preserve">NA </v>
          </cell>
          <cell r="AK439">
            <v>11.380325704225353</v>
          </cell>
          <cell r="AL439">
            <v>14.626022253129348</v>
          </cell>
          <cell r="AM439">
            <v>18.821424592592592</v>
          </cell>
          <cell r="AN439">
            <v>-19.690252989036356</v>
          </cell>
          <cell r="AO439" t="str">
            <v xml:space="preserve">NA </v>
          </cell>
          <cell r="AP439" t="str">
            <v xml:space="preserve">NA </v>
          </cell>
          <cell r="AQ439" t="str">
            <v xml:space="preserve">NA </v>
          </cell>
          <cell r="AR439">
            <v>23.015467756526228</v>
          </cell>
          <cell r="AS439">
            <v>8.4168905804439174</v>
          </cell>
          <cell r="AT439" t="str">
            <v xml:space="preserve">NA </v>
          </cell>
          <cell r="AU439" t="str">
            <v xml:space="preserve">NA </v>
          </cell>
          <cell r="AV439">
            <v>16.486236121762435</v>
          </cell>
          <cell r="AW439" t="str">
            <v xml:space="preserve">NA </v>
          </cell>
          <cell r="AX439" t="str">
            <v xml:space="preserve">NA </v>
          </cell>
          <cell r="AY439" t="str">
            <v xml:space="preserve">NA </v>
          </cell>
          <cell r="AZ439" t="str">
            <v xml:space="preserve">NA </v>
          </cell>
          <cell r="BA439" t="str">
            <v xml:space="preserve">NA </v>
          </cell>
          <cell r="BB439" t="str">
            <v xml:space="preserve">NA </v>
          </cell>
          <cell r="BC439" t="str">
            <v xml:space="preserve">NA </v>
          </cell>
          <cell r="BD439" t="str">
            <v xml:space="preserve">NA </v>
          </cell>
          <cell r="BE439" t="str">
            <v xml:space="preserve">NA </v>
          </cell>
        </row>
        <row r="440">
          <cell r="H440" t="str">
            <v xml:space="preserve">NA </v>
          </cell>
          <cell r="I440" t="str">
            <v xml:space="preserve">NA </v>
          </cell>
          <cell r="J440" t="str">
            <v xml:space="preserve">NA </v>
          </cell>
          <cell r="K440" t="str">
            <v xml:space="preserve">NA </v>
          </cell>
          <cell r="L440" t="str">
            <v xml:space="preserve">NA </v>
          </cell>
          <cell r="M440" t="str">
            <v xml:space="preserve">NA </v>
          </cell>
          <cell r="N440" t="str">
            <v xml:space="preserve">NA </v>
          </cell>
          <cell r="O440" t="str">
            <v xml:space="preserve">NA </v>
          </cell>
          <cell r="P440" t="str">
            <v xml:space="preserve">NA </v>
          </cell>
          <cell r="Q440" t="str">
            <v xml:space="preserve">NA </v>
          </cell>
          <cell r="R440" t="str">
            <v xml:space="preserve">NA </v>
          </cell>
          <cell r="S440" t="str">
            <v xml:space="preserve">NA </v>
          </cell>
          <cell r="T440" t="str">
            <v xml:space="preserve">NA </v>
          </cell>
          <cell r="U440">
            <v>44.624714180666494</v>
          </cell>
          <cell r="V440">
            <v>6.3022490947296026</v>
          </cell>
          <cell r="W440">
            <v>9.2891303898531135</v>
          </cell>
          <cell r="X440">
            <v>12.56868716731293</v>
          </cell>
          <cell r="Y440">
            <v>19.478049543472732</v>
          </cell>
          <cell r="Z440" t="str">
            <v xml:space="preserve">NA </v>
          </cell>
          <cell r="AA440">
            <v>16.227565189890953</v>
          </cell>
          <cell r="AB440">
            <v>12.060742046670633</v>
          </cell>
          <cell r="AC440">
            <v>7.409664234473917</v>
          </cell>
          <cell r="AD440" t="str">
            <v xml:space="preserve">NA </v>
          </cell>
          <cell r="AE440">
            <v>16.719617553163832</v>
          </cell>
          <cell r="AF440">
            <v>13.590906058001806</v>
          </cell>
          <cell r="AG440">
            <v>8.8145687675547286</v>
          </cell>
          <cell r="AH440">
            <v>81.01361486164123</v>
          </cell>
          <cell r="AI440" t="str">
            <v xml:space="preserve">NA </v>
          </cell>
          <cell r="AJ440" t="str">
            <v xml:space="preserve">NA </v>
          </cell>
          <cell r="AK440">
            <v>8.4002923976608201</v>
          </cell>
          <cell r="AL440">
            <v>11.177838010204082</v>
          </cell>
          <cell r="AM440">
            <v>14.201129569248973</v>
          </cell>
          <cell r="AN440">
            <v>109.89761169082135</v>
          </cell>
          <cell r="AO440" t="str">
            <v xml:space="preserve">NA </v>
          </cell>
          <cell r="AP440" t="str">
            <v xml:space="preserve">NA </v>
          </cell>
          <cell r="AQ440" t="str">
            <v xml:space="preserve">NA </v>
          </cell>
          <cell r="AR440">
            <v>21.298080332987801</v>
          </cell>
          <cell r="AS440">
            <v>5.3777475889508457</v>
          </cell>
          <cell r="AT440" t="str">
            <v xml:space="preserve">NA </v>
          </cell>
          <cell r="AU440" t="str">
            <v xml:space="preserve">NA </v>
          </cell>
          <cell r="AV440">
            <v>14.043814026025952</v>
          </cell>
          <cell r="AW440" t="str">
            <v xml:space="preserve">NA </v>
          </cell>
          <cell r="AX440" t="str">
            <v xml:space="preserve">NA </v>
          </cell>
          <cell r="AY440" t="str">
            <v xml:space="preserve">NA </v>
          </cell>
          <cell r="AZ440" t="str">
            <v xml:space="preserve">NA </v>
          </cell>
          <cell r="BA440" t="str">
            <v xml:space="preserve">NA </v>
          </cell>
          <cell r="BB440" t="str">
            <v xml:space="preserve">NA </v>
          </cell>
          <cell r="BC440" t="str">
            <v xml:space="preserve">NA </v>
          </cell>
          <cell r="BD440" t="str">
            <v xml:space="preserve">NA </v>
          </cell>
          <cell r="BE440" t="str">
            <v xml:space="preserve">NA </v>
          </cell>
        </row>
        <row r="441">
          <cell r="H441" t="str">
            <v xml:space="preserve">NA </v>
          </cell>
          <cell r="I441" t="str">
            <v xml:space="preserve">NA </v>
          </cell>
          <cell r="J441">
            <v>2472.3314645</v>
          </cell>
          <cell r="K441" t="str">
            <v xml:space="preserve">NA </v>
          </cell>
          <cell r="L441" t="str">
            <v xml:space="preserve">NA </v>
          </cell>
          <cell r="M441">
            <v>8104.7539999999999</v>
          </cell>
          <cell r="N441" t="str">
            <v xml:space="preserve">NA </v>
          </cell>
          <cell r="O441" t="str">
            <v xml:space="preserve">NA </v>
          </cell>
          <cell r="P441" t="str">
            <v xml:space="preserve">NA </v>
          </cell>
          <cell r="Q441" t="str">
            <v xml:space="preserve">NA </v>
          </cell>
          <cell r="R441">
            <v>6.0576396463831701</v>
          </cell>
          <cell r="S441" t="str">
            <v xml:space="preserve">NA </v>
          </cell>
          <cell r="T441" t="str">
            <v xml:space="preserve">NA </v>
          </cell>
          <cell r="U441">
            <v>4.5547326649706958</v>
          </cell>
          <cell r="V441">
            <v>3.835310039664825</v>
          </cell>
          <cell r="W441" t="str">
            <v xml:space="preserve">NA </v>
          </cell>
          <cell r="X441">
            <v>3.2780471344346918</v>
          </cell>
          <cell r="Y441">
            <v>1.23738548290938</v>
          </cell>
          <cell r="Z441" t="str">
            <v xml:space="preserve">NA </v>
          </cell>
          <cell r="AA441" t="str">
            <v xml:space="preserve">NA </v>
          </cell>
          <cell r="AB441">
            <v>0.24924085419086975</v>
          </cell>
          <cell r="AC441">
            <v>0.22120067554496808</v>
          </cell>
          <cell r="AD441" t="str">
            <v xml:space="preserve">NA </v>
          </cell>
          <cell r="AE441">
            <v>0.47765404319064442</v>
          </cell>
          <cell r="AF441">
            <v>0.99525602141782488</v>
          </cell>
          <cell r="AG441">
            <v>1.322188728466358</v>
          </cell>
          <cell r="AH441">
            <v>3.1583902823503154</v>
          </cell>
          <cell r="AI441" t="str">
            <v xml:space="preserve">NA </v>
          </cell>
          <cell r="AJ441" t="str">
            <v xml:space="preserve">NA </v>
          </cell>
          <cell r="AK441">
            <v>0.89778125000000009</v>
          </cell>
          <cell r="AL441">
            <v>0.44824939046222573</v>
          </cell>
          <cell r="AM441">
            <v>3.500750792532433</v>
          </cell>
          <cell r="AN441">
            <v>0.4566123064982856</v>
          </cell>
          <cell r="AO441" t="str">
            <v xml:space="preserve">NA </v>
          </cell>
          <cell r="AP441" t="str">
            <v xml:space="preserve">NA </v>
          </cell>
          <cell r="AQ441" t="str">
            <v xml:space="preserve">NA </v>
          </cell>
          <cell r="AR441">
            <v>3.600941050234042</v>
          </cell>
          <cell r="AS441">
            <v>0.80666422080912026</v>
          </cell>
          <cell r="AT441" t="str">
            <v xml:space="preserve">NA </v>
          </cell>
          <cell r="AU441" t="str">
            <v xml:space="preserve">NA </v>
          </cell>
          <cell r="AV441">
            <v>1.605833557127085</v>
          </cell>
          <cell r="AW441" t="str">
            <v xml:space="preserve">NA </v>
          </cell>
          <cell r="AX441" t="str">
            <v xml:space="preserve">NA </v>
          </cell>
          <cell r="AY441" t="str">
            <v xml:space="preserve">NA </v>
          </cell>
          <cell r="AZ441" t="str">
            <v xml:space="preserve">NA </v>
          </cell>
          <cell r="BA441" t="str">
            <v xml:space="preserve">NA </v>
          </cell>
          <cell r="BB441" t="str">
            <v xml:space="preserve">NA </v>
          </cell>
          <cell r="BC441" t="str">
            <v xml:space="preserve">NA </v>
          </cell>
          <cell r="BD441" t="str">
            <v xml:space="preserve">NA </v>
          </cell>
          <cell r="BE441" t="str">
            <v xml:space="preserve">NA </v>
          </cell>
        </row>
        <row r="442">
          <cell r="H442">
            <v>3.1343947868185542</v>
          </cell>
          <cell r="I442">
            <v>2.7735281119238078</v>
          </cell>
          <cell r="J442">
            <v>16.659017468734838</v>
          </cell>
          <cell r="K442">
            <v>1.333173076923077</v>
          </cell>
          <cell r="L442">
            <v>3.7851070993674174</v>
          </cell>
          <cell r="M442">
            <v>4.6941085846007713</v>
          </cell>
          <cell r="N442">
            <v>1.1558283972282064</v>
          </cell>
          <cell r="O442">
            <v>1.813324832214765</v>
          </cell>
          <cell r="P442">
            <v>0.42344604150298093</v>
          </cell>
          <cell r="Q442">
            <v>1.5742589872063044</v>
          </cell>
          <cell r="R442">
            <v>1.4800517382187395</v>
          </cell>
          <cell r="S442">
            <v>3.6413050769123343</v>
          </cell>
          <cell r="T442" t="str">
            <v xml:space="preserve">NA </v>
          </cell>
          <cell r="U442">
            <v>3.0833936667935307</v>
          </cell>
          <cell r="V442">
            <v>1.4088516994200893</v>
          </cell>
          <cell r="W442">
            <v>1.9573099871449915</v>
          </cell>
          <cell r="X442">
            <v>2.7744199982739715</v>
          </cell>
          <cell r="Y442">
            <v>0.84301631209694683</v>
          </cell>
          <cell r="Z442" t="str">
            <v xml:space="preserve">NA </v>
          </cell>
          <cell r="AA442">
            <v>9.8123827798239124E-2</v>
          </cell>
          <cell r="AB442">
            <v>0.21497875103498429</v>
          </cell>
          <cell r="AC442">
            <v>0.21055486150668568</v>
          </cell>
          <cell r="AD442" t="str">
            <v xml:space="preserve">NA </v>
          </cell>
          <cell r="AE442">
            <v>0.34332756106981177</v>
          </cell>
          <cell r="AF442">
            <v>0.90750882164242963</v>
          </cell>
          <cell r="AG442">
            <v>1.0995313518033489</v>
          </cell>
          <cell r="AH442">
            <v>1.1601939532142767</v>
          </cell>
          <cell r="AI442" t="str">
            <v xml:space="preserve">NA </v>
          </cell>
          <cell r="AJ442" t="str">
            <v xml:space="preserve">NA </v>
          </cell>
          <cell r="AK442">
            <v>0.80721104915801378</v>
          </cell>
          <cell r="AL442">
            <v>0.26756786257597787</v>
          </cell>
          <cell r="AM442">
            <v>3.3825830663990497</v>
          </cell>
          <cell r="AN442">
            <v>0.18620920060899745</v>
          </cell>
          <cell r="AO442" t="str">
            <v xml:space="preserve">NA </v>
          </cell>
          <cell r="AP442" t="str">
            <v xml:space="preserve">NA </v>
          </cell>
          <cell r="AQ442" t="str">
            <v xml:space="preserve">NA </v>
          </cell>
          <cell r="AR442">
            <v>2.05007761530642</v>
          </cell>
          <cell r="AS442">
            <v>0.67082148112580509</v>
          </cell>
          <cell r="AT442" t="str">
            <v xml:space="preserve">NA </v>
          </cell>
          <cell r="AU442" t="str">
            <v xml:space="preserve">NA </v>
          </cell>
          <cell r="AV442">
            <v>0.70029338041417755</v>
          </cell>
          <cell r="AW442" t="str">
            <v xml:space="preserve">NA </v>
          </cell>
          <cell r="AX442" t="str">
            <v xml:space="preserve">NA </v>
          </cell>
          <cell r="AY442" t="str">
            <v xml:space="preserve">NA </v>
          </cell>
          <cell r="AZ442" t="str">
            <v xml:space="preserve">NA </v>
          </cell>
          <cell r="BA442" t="str">
            <v xml:space="preserve">NA </v>
          </cell>
          <cell r="BB442" t="str">
            <v xml:space="preserve">NA </v>
          </cell>
          <cell r="BC442" t="str">
            <v xml:space="preserve">NA </v>
          </cell>
          <cell r="BD442" t="str">
            <v xml:space="preserve">NA </v>
          </cell>
          <cell r="BE442" t="str">
            <v xml:space="preserve">NA </v>
          </cell>
        </row>
        <row r="443">
          <cell r="H443">
            <v>2.7616097139682894</v>
          </cell>
          <cell r="I443">
            <v>2.3841933025404156</v>
          </cell>
          <cell r="J443">
            <v>7.7646650351121824</v>
          </cell>
          <cell r="K443">
            <v>1.2318689967982925</v>
          </cell>
          <cell r="L443">
            <v>3.1328458099655183</v>
          </cell>
          <cell r="M443">
            <v>2.2405348696414205</v>
          </cell>
          <cell r="N443">
            <v>1.0977041337951587</v>
          </cell>
          <cell r="O443">
            <v>1.5420283734203015</v>
          </cell>
          <cell r="P443">
            <v>0.39355826490360174</v>
          </cell>
          <cell r="Q443">
            <v>1.4761146334120907</v>
          </cell>
          <cell r="R443">
            <v>1.3306144408592069</v>
          </cell>
          <cell r="S443">
            <v>3.2977179410740289</v>
          </cell>
          <cell r="T443" t="str">
            <v xml:space="preserve">NA </v>
          </cell>
          <cell r="U443">
            <v>2.4568966973464748</v>
          </cell>
          <cell r="V443">
            <v>0.99069572520628946</v>
          </cell>
          <cell r="W443">
            <v>1.7245199285292401</v>
          </cell>
          <cell r="X443">
            <v>2.4873723230770399</v>
          </cell>
          <cell r="Y443">
            <v>0.68130600934446495</v>
          </cell>
          <cell r="Z443" t="str">
            <v xml:space="preserve">NA </v>
          </cell>
          <cell r="AA443">
            <v>8.6263735454101167E-2</v>
          </cell>
          <cell r="AB443">
            <v>0.18899456455843397</v>
          </cell>
          <cell r="AC443">
            <v>0.20248323395678622</v>
          </cell>
          <cell r="AD443" t="str">
            <v xml:space="preserve">NA </v>
          </cell>
          <cell r="AE443">
            <v>0.26062876935731583</v>
          </cell>
          <cell r="AF443">
            <v>0.8487022500000001</v>
          </cell>
          <cell r="AG443">
            <v>0.95494654112711497</v>
          </cell>
          <cell r="AH443">
            <v>0.81584114945006969</v>
          </cell>
          <cell r="AI443" t="str">
            <v xml:space="preserve">NA </v>
          </cell>
          <cell r="AJ443" t="str">
            <v xml:space="preserve">NA </v>
          </cell>
          <cell r="AK443">
            <v>0.76108575574763826</v>
          </cell>
          <cell r="AL443">
            <v>0.22773570309387392</v>
          </cell>
          <cell r="AM443">
            <v>3.1526884993051629</v>
          </cell>
          <cell r="AN443">
            <v>0.11883211009059297</v>
          </cell>
          <cell r="AO443" t="str">
            <v xml:space="preserve">NA </v>
          </cell>
          <cell r="AP443" t="str">
            <v xml:space="preserve">NA </v>
          </cell>
          <cell r="AQ443" t="str">
            <v xml:space="preserve">NA </v>
          </cell>
          <cell r="AR443">
            <v>1.7781891322690033</v>
          </cell>
          <cell r="AS443">
            <v>0.58261062957796106</v>
          </cell>
          <cell r="AT443" t="str">
            <v xml:space="preserve">NA </v>
          </cell>
          <cell r="AU443" t="str">
            <v xml:space="preserve">NA </v>
          </cell>
          <cell r="AV443">
            <v>0.58066204903829877</v>
          </cell>
          <cell r="AW443" t="str">
            <v xml:space="preserve">NA </v>
          </cell>
          <cell r="AX443" t="str">
            <v xml:space="preserve">NA </v>
          </cell>
          <cell r="AY443" t="str">
            <v xml:space="preserve">NA </v>
          </cell>
          <cell r="AZ443" t="str">
            <v xml:space="preserve">NA </v>
          </cell>
          <cell r="BA443" t="str">
            <v xml:space="preserve">NA </v>
          </cell>
          <cell r="BB443" t="str">
            <v xml:space="preserve">NA </v>
          </cell>
          <cell r="BC443" t="str">
            <v xml:space="preserve">NA </v>
          </cell>
          <cell r="BD443" t="str">
            <v xml:space="preserve">NA </v>
          </cell>
          <cell r="BE443" t="str">
            <v xml:space="preserve">NA </v>
          </cell>
        </row>
        <row r="444">
          <cell r="H444">
            <v>2.325370254267674</v>
          </cell>
          <cell r="I444">
            <v>1.9758003827751196</v>
          </cell>
          <cell r="J444">
            <v>6.6204426010673769</v>
          </cell>
          <cell r="K444">
            <v>1.0439567769477054</v>
          </cell>
          <cell r="L444">
            <v>2.6590950983780552</v>
          </cell>
          <cell r="M444">
            <v>1.9804697034774217</v>
          </cell>
          <cell r="N444">
            <v>1.0301971552010887</v>
          </cell>
          <cell r="O444">
            <v>1.2598271024675665</v>
          </cell>
          <cell r="P444">
            <v>0.34000714030548751</v>
          </cell>
          <cell r="Q444">
            <v>1.2670511874781893</v>
          </cell>
          <cell r="R444">
            <v>1.3306144408592069</v>
          </cell>
          <cell r="S444">
            <v>2.7894755042074344</v>
          </cell>
          <cell r="T444" t="str">
            <v xml:space="preserve">NA </v>
          </cell>
          <cell r="U444">
            <v>1.9853710685628081</v>
          </cell>
          <cell r="V444">
            <v>0.78676074367053062</v>
          </cell>
          <cell r="W444">
            <v>1.452105025706669</v>
          </cell>
          <cell r="X444">
            <v>2.1504040140719631</v>
          </cell>
          <cell r="Y444">
            <v>0.5417078868923153</v>
          </cell>
          <cell r="Z444" t="str">
            <v xml:space="preserve">NA </v>
          </cell>
          <cell r="AA444" t="str">
            <v xml:space="preserve">NA </v>
          </cell>
          <cell r="AB444" t="str">
            <v xml:space="preserve">NA </v>
          </cell>
          <cell r="AC444">
            <v>0.17918870261662501</v>
          </cell>
          <cell r="AD444" t="str">
            <v xml:space="preserve">NA </v>
          </cell>
          <cell r="AE444">
            <v>0.26062876935731583</v>
          </cell>
          <cell r="AF444">
            <v>0.73800195652173928</v>
          </cell>
          <cell r="AG444">
            <v>0.78512418081650492</v>
          </cell>
          <cell r="AH444">
            <v>0.64790002937047342</v>
          </cell>
          <cell r="AI444" t="str">
            <v xml:space="preserve">NA </v>
          </cell>
          <cell r="AJ444" t="str">
            <v xml:space="preserve">NA </v>
          </cell>
          <cell r="AK444">
            <v>0.65707135953348716</v>
          </cell>
          <cell r="AL444">
            <v>0.2020964209503727</v>
          </cell>
          <cell r="AM444">
            <v>2.8290456741790768</v>
          </cell>
          <cell r="AN444">
            <v>0.11883211009059297</v>
          </cell>
          <cell r="AO444" t="str">
            <v xml:space="preserve">NA </v>
          </cell>
          <cell r="AP444" t="str">
            <v xml:space="preserve">NA </v>
          </cell>
          <cell r="AQ444" t="str">
            <v xml:space="preserve">NA </v>
          </cell>
          <cell r="AR444">
            <v>1.5285118158535038</v>
          </cell>
          <cell r="AS444">
            <v>0.47900240859817567</v>
          </cell>
          <cell r="AT444" t="str">
            <v xml:space="preserve">NA </v>
          </cell>
          <cell r="AU444" t="str">
            <v xml:space="preserve">NA </v>
          </cell>
          <cell r="AV444">
            <v>0.50993572406863974</v>
          </cell>
          <cell r="AW444" t="str">
            <v xml:space="preserve">NA </v>
          </cell>
          <cell r="AX444" t="str">
            <v xml:space="preserve">NA </v>
          </cell>
          <cell r="AY444" t="str">
            <v xml:space="preserve">NA </v>
          </cell>
          <cell r="AZ444" t="str">
            <v xml:space="preserve">NA </v>
          </cell>
          <cell r="BA444" t="str">
            <v xml:space="preserve">NA </v>
          </cell>
          <cell r="BB444" t="str">
            <v xml:space="preserve">NA </v>
          </cell>
          <cell r="BC444" t="str">
            <v xml:space="preserve">NA </v>
          </cell>
          <cell r="BD444" t="str">
            <v xml:space="preserve">NA </v>
          </cell>
          <cell r="BE444" t="str">
            <v xml:space="preserve">NA </v>
          </cell>
        </row>
        <row r="453">
          <cell r="H453" t="str">
            <v>NA</v>
          </cell>
          <cell r="I453" t="str">
            <v>NA</v>
          </cell>
          <cell r="J453" t="str">
            <v>NA</v>
          </cell>
          <cell r="K453" t="str">
            <v>NA</v>
          </cell>
          <cell r="L453" t="str">
            <v>NA</v>
          </cell>
          <cell r="M453" t="str">
            <v>NA</v>
          </cell>
          <cell r="N453" t="str">
            <v>NA</v>
          </cell>
          <cell r="O453" t="str">
            <v>NA</v>
          </cell>
          <cell r="P453" t="str">
            <v>NA</v>
          </cell>
          <cell r="Q453" t="str">
            <v>NA</v>
          </cell>
          <cell r="R453" t="str">
            <v>NA</v>
          </cell>
          <cell r="S453" t="str">
            <v>NA</v>
          </cell>
          <cell r="T453" t="str">
            <v>NA</v>
          </cell>
          <cell r="U453">
            <v>-1979.8164170195391</v>
          </cell>
          <cell r="V453">
            <v>40.291767243951924</v>
          </cell>
          <cell r="W453">
            <v>23.993849493768213</v>
          </cell>
          <cell r="X453">
            <v>17.585320079918652</v>
          </cell>
          <cell r="Y453">
            <v>33.174915801349037</v>
          </cell>
          <cell r="Z453" t="str">
            <v>NA</v>
          </cell>
          <cell r="AA453">
            <v>75.247732829504116</v>
          </cell>
          <cell r="AB453">
            <v>26.349617831207272</v>
          </cell>
          <cell r="AC453">
            <v>16.703121415305308</v>
          </cell>
          <cell r="AD453" t="str">
            <v>NA</v>
          </cell>
          <cell r="AE453">
            <v>52.216996413843695</v>
          </cell>
          <cell r="AF453">
            <v>23.646249770215494</v>
          </cell>
          <cell r="AG453">
            <v>24.009089690505899</v>
          </cell>
          <cell r="AH453" t="str">
            <v>NA</v>
          </cell>
          <cell r="AI453" t="str">
            <v>NA</v>
          </cell>
          <cell r="AJ453" t="str">
            <v>NA</v>
          </cell>
          <cell r="AK453">
            <v>18.933171398463799</v>
          </cell>
          <cell r="AL453">
            <v>24.160690875182929</v>
          </cell>
          <cell r="AM453">
            <v>24.801378091872788</v>
          </cell>
          <cell r="AN453">
            <v>-19.550976779420537</v>
          </cell>
          <cell r="AO453" t="str">
            <v>NA</v>
          </cell>
          <cell r="AP453" t="str">
            <v>NA</v>
          </cell>
          <cell r="AQ453" t="str">
            <v>NA</v>
          </cell>
          <cell r="AR453">
            <v>40.819726474688231</v>
          </cell>
          <cell r="AS453" t="str">
            <v>NA</v>
          </cell>
          <cell r="AT453" t="str">
            <v>NA</v>
          </cell>
          <cell r="AU453" t="str">
            <v>NA</v>
          </cell>
          <cell r="AV453">
            <v>22.897173451607394</v>
          </cell>
          <cell r="AW453" t="str">
            <v>NA</v>
          </cell>
          <cell r="AX453" t="str">
            <v>NA</v>
          </cell>
          <cell r="AY453" t="str">
            <v>NA</v>
          </cell>
          <cell r="AZ453" t="str">
            <v>NA</v>
          </cell>
          <cell r="BA453" t="str">
            <v>NA</v>
          </cell>
          <cell r="BB453" t="str">
            <v>NA</v>
          </cell>
          <cell r="BC453" t="str">
            <v>NA</v>
          </cell>
          <cell r="BD453" t="str">
            <v>NA</v>
          </cell>
          <cell r="BE453" t="str">
            <v>NA</v>
          </cell>
        </row>
        <row r="454">
          <cell r="H454" t="e">
            <v>#DIV/0!</v>
          </cell>
          <cell r="I454" t="e">
            <v>#DIV/0!</v>
          </cell>
          <cell r="J454" t="e">
            <v>#DIV/0!</v>
          </cell>
          <cell r="K454" t="e">
            <v>#DIV/0!</v>
          </cell>
          <cell r="L454" t="e">
            <v>#DIV/0!</v>
          </cell>
          <cell r="M454" t="e">
            <v>#DIV/0!</v>
          </cell>
          <cell r="N454" t="e">
            <v>#DIV/0!</v>
          </cell>
          <cell r="O454" t="e">
            <v>#DIV/0!</v>
          </cell>
          <cell r="P454" t="e">
            <v>#DIV/0!</v>
          </cell>
          <cell r="Q454" t="e">
            <v>#DIV/0!</v>
          </cell>
          <cell r="R454" t="e">
            <v>#DIV/0!</v>
          </cell>
          <cell r="S454" t="e">
            <v>#DIV/0!</v>
          </cell>
          <cell r="T454" t="e">
            <v>#VALUE!</v>
          </cell>
          <cell r="U454">
            <v>3.7327851911148002</v>
          </cell>
          <cell r="V454">
            <v>3.1160062101160375</v>
          </cell>
          <cell r="W454">
            <v>1.0730879483187019</v>
          </cell>
          <cell r="X454">
            <v>4.4056452492554561</v>
          </cell>
          <cell r="Y454">
            <v>4.0101020231331086</v>
          </cell>
          <cell r="Z454" t="e">
            <v>#N/A</v>
          </cell>
          <cell r="AA454">
            <v>9.5630134824098771</v>
          </cell>
          <cell r="AB454">
            <v>2.6911190382349108</v>
          </cell>
          <cell r="AC454">
            <v>2.4448376809124435</v>
          </cell>
          <cell r="AD454" t="e">
            <v>#N/A</v>
          </cell>
          <cell r="AE454">
            <v>1.7191521864165678</v>
          </cell>
          <cell r="AF454">
            <v>3.3682408029119699</v>
          </cell>
          <cell r="AG454">
            <v>3.3893341018851935</v>
          </cell>
          <cell r="AH454" t="e">
            <v>#DIV/0!</v>
          </cell>
          <cell r="AI454" t="e">
            <v>#DIV/0!</v>
          </cell>
          <cell r="AJ454" t="e">
            <v>#VALUE!</v>
          </cell>
          <cell r="AK454">
            <v>36.857048458149777</v>
          </cell>
          <cell r="AL454">
            <v>2.5309428775342973</v>
          </cell>
          <cell r="AM454">
            <v>4.6108029417767327</v>
          </cell>
          <cell r="AN454">
            <v>0.81389864061982664</v>
          </cell>
          <cell r="AO454" t="e">
            <v>#N/A</v>
          </cell>
          <cell r="AP454" t="e">
            <v>#DIV/0!</v>
          </cell>
          <cell r="AQ454" t="e">
            <v>#VALUE!</v>
          </cell>
          <cell r="AR454">
            <v>6.0173175306424085</v>
          </cell>
          <cell r="AS454">
            <v>1.7624537329803007</v>
          </cell>
          <cell r="AT454" t="e">
            <v>#N/A</v>
          </cell>
          <cell r="AU454">
            <v>0</v>
          </cell>
          <cell r="AV454">
            <v>4.7926236108874214</v>
          </cell>
          <cell r="AW454" t="e">
            <v>#VALUE!</v>
          </cell>
          <cell r="AX454" t="e">
            <v>#VALUE!</v>
          </cell>
          <cell r="AY454" t="e">
            <v>#VALUE!</v>
          </cell>
          <cell r="AZ454" t="e">
            <v>#VALUE!</v>
          </cell>
          <cell r="BA454" t="e">
            <v>#VALUE!</v>
          </cell>
          <cell r="BB454" t="e">
            <v>#VALUE!</v>
          </cell>
          <cell r="BC454" t="e">
            <v>#VALUE!</v>
          </cell>
          <cell r="BD454" t="e">
            <v>#VALUE!</v>
          </cell>
          <cell r="BE454" t="e">
            <v>#VALUE!</v>
          </cell>
        </row>
        <row r="455">
          <cell r="H455" t="e">
            <v>#DIV/0!</v>
          </cell>
          <cell r="I455" t="e">
            <v>#DIV/0!</v>
          </cell>
          <cell r="J455" t="e">
            <v>#DIV/0!</v>
          </cell>
          <cell r="K455" t="e">
            <v>#DIV/0!</v>
          </cell>
          <cell r="L455" t="e">
            <v>#DIV/0!</v>
          </cell>
          <cell r="M455" t="e">
            <v>#DIV/0!</v>
          </cell>
          <cell r="N455" t="e">
            <v>#DIV/0!</v>
          </cell>
          <cell r="O455" t="e">
            <v>#DIV/0!</v>
          </cell>
          <cell r="P455" t="e">
            <v>#DIV/0!</v>
          </cell>
          <cell r="Q455" t="e">
            <v>#DIV/0!</v>
          </cell>
          <cell r="R455" t="e">
            <v>#DIV/0!</v>
          </cell>
          <cell r="S455" t="e">
            <v>#DIV/0!</v>
          </cell>
          <cell r="T455" t="e">
            <v>#VALUE!</v>
          </cell>
          <cell r="U455">
            <v>4.2254845950723823</v>
          </cell>
          <cell r="V455">
            <v>3.1160062101160375</v>
          </cell>
          <cell r="W455">
            <v>2.880545911756593</v>
          </cell>
          <cell r="X455">
            <v>4.7641926315728824</v>
          </cell>
          <cell r="Y455">
            <v>5.795852917665866</v>
          </cell>
          <cell r="Z455" t="e">
            <v>#N/A</v>
          </cell>
          <cell r="AA455">
            <v>6.2438155483788389</v>
          </cell>
          <cell r="AB455">
            <v>6.7073734579378161</v>
          </cell>
          <cell r="AC455">
            <v>3.3450037471896077</v>
          </cell>
          <cell r="AD455" t="e">
            <v>#N/A</v>
          </cell>
          <cell r="AE455">
            <v>2.2545095164260105</v>
          </cell>
          <cell r="AF455">
            <v>5.7510704312377667</v>
          </cell>
          <cell r="AG455">
            <v>8.1309307678927407</v>
          </cell>
          <cell r="AH455" t="e">
            <v>#DIV/0!</v>
          </cell>
          <cell r="AI455" t="e">
            <v>#DIV/0!</v>
          </cell>
          <cell r="AJ455" t="e">
            <v>#VALUE!</v>
          </cell>
          <cell r="AK455">
            <v>36.857048458149777</v>
          </cell>
          <cell r="AL455">
            <v>3.1863988818263507</v>
          </cell>
          <cell r="AM455">
            <v>5.4786007530659226</v>
          </cell>
          <cell r="AN455">
            <v>1.3574265961300587</v>
          </cell>
          <cell r="AO455" t="e">
            <v>#N/A</v>
          </cell>
          <cell r="AP455" t="e">
            <v>#DIV/0!</v>
          </cell>
          <cell r="AQ455" t="e">
            <v>#VALUE!</v>
          </cell>
          <cell r="AR455">
            <v>7.9295083088550973</v>
          </cell>
          <cell r="AS455">
            <v>4.2280839993042258</v>
          </cell>
          <cell r="AT455" t="e">
            <v>#N/A</v>
          </cell>
          <cell r="AU455" t="e">
            <v>#DIV/0!</v>
          </cell>
          <cell r="AV455">
            <v>6.1540096896896221</v>
          </cell>
          <cell r="AW455" t="e">
            <v>#VALUE!</v>
          </cell>
          <cell r="AX455" t="e">
            <v>#VALUE!</v>
          </cell>
          <cell r="AY455" t="e">
            <v>#VALUE!</v>
          </cell>
          <cell r="AZ455" t="e">
            <v>#VALUE!</v>
          </cell>
          <cell r="BA455" t="e">
            <v>#VALUE!</v>
          </cell>
          <cell r="BB455" t="e">
            <v>#VALUE!</v>
          </cell>
          <cell r="BC455" t="e">
            <v>#VALUE!</v>
          </cell>
          <cell r="BD455" t="e">
            <v>#VALUE!</v>
          </cell>
          <cell r="BE455" t="e">
            <v>#VALUE!</v>
          </cell>
        </row>
        <row r="456">
          <cell r="H456">
            <v>18.163157894736841</v>
          </cell>
          <cell r="I456">
            <v>24.608695652173914</v>
          </cell>
          <cell r="J456">
            <v>27.704761904761902</v>
          </cell>
          <cell r="K456">
            <v>15.974729241877258</v>
          </cell>
          <cell r="L456">
            <v>180.49999999999997</v>
          </cell>
          <cell r="M456">
            <v>22.891566265060245</v>
          </cell>
          <cell r="N456">
            <v>13.893518518518517</v>
          </cell>
          <cell r="O456">
            <v>24.058823529411764</v>
          </cell>
          <cell r="P456">
            <v>16.727272727272723</v>
          </cell>
          <cell r="Q456">
            <v>18.242105263157892</v>
          </cell>
          <cell r="R456">
            <v>21.882352941176471</v>
          </cell>
          <cell r="S456">
            <v>17.925373134328357</v>
          </cell>
          <cell r="T456" t="e">
            <v>#VALUE!</v>
          </cell>
          <cell r="U456">
            <v>66.4375</v>
          </cell>
          <cell r="V456">
            <v>33.798701298701296</v>
          </cell>
          <cell r="W456">
            <v>18.356382978723406</v>
          </cell>
          <cell r="X456">
            <v>19.460674157303369</v>
          </cell>
          <cell r="Y456">
            <v>24.138613861386137</v>
          </cell>
          <cell r="Z456" t="str">
            <v>NA</v>
          </cell>
          <cell r="AA456">
            <v>21.319648093841643</v>
          </cell>
          <cell r="AB456">
            <v>21.319648093841643</v>
          </cell>
          <cell r="AC456">
            <v>11.5234375</v>
          </cell>
          <cell r="AD456" t="str">
            <v>NA</v>
          </cell>
          <cell r="AE456">
            <v>29.866666666666667</v>
          </cell>
          <cell r="AF456">
            <v>20.80078125</v>
          </cell>
          <cell r="AG456">
            <v>18.450549450549449</v>
          </cell>
          <cell r="AH456">
            <v>33.258785942492011</v>
          </cell>
          <cell r="AI456" t="e">
            <v>#DIV/0!</v>
          </cell>
          <cell r="AJ456" t="e">
            <v>#VALUE!</v>
          </cell>
          <cell r="AK456">
            <v>16.420454545454547</v>
          </cell>
          <cell r="AL456">
            <v>17.845722300140249</v>
          </cell>
          <cell r="AM456">
            <v>22.083333333333332</v>
          </cell>
          <cell r="AN456">
            <v>14.8955223880597</v>
          </cell>
          <cell r="AO456" t="str">
            <v>NA</v>
          </cell>
          <cell r="AP456" t="e">
            <v>#DIV/0!</v>
          </cell>
          <cell r="AQ456" t="e">
            <v>#VALUE!</v>
          </cell>
          <cell r="AR456">
            <v>29.94979079497908</v>
          </cell>
          <cell r="AS456">
            <v>18.450549450549453</v>
          </cell>
          <cell r="AT456" t="str">
            <v>NA</v>
          </cell>
          <cell r="AU456" t="e">
            <v>#DIV/0!</v>
          </cell>
          <cell r="AV456">
            <v>22.230240549828174</v>
          </cell>
          <cell r="AW456" t="e">
            <v>#VALUE!</v>
          </cell>
          <cell r="AX456" t="e">
            <v>#VALUE!</v>
          </cell>
          <cell r="AY456" t="e">
            <v>#VALUE!</v>
          </cell>
          <cell r="AZ456" t="e">
            <v>#VALUE!</v>
          </cell>
          <cell r="BA456" t="e">
            <v>#VALUE!</v>
          </cell>
          <cell r="BB456" t="e">
            <v>#VALUE!</v>
          </cell>
          <cell r="BC456" t="e">
            <v>#VALUE!</v>
          </cell>
          <cell r="BD456" t="e">
            <v>#VALUE!</v>
          </cell>
          <cell r="BE456" t="e">
            <v>#VALUE!</v>
          </cell>
        </row>
        <row r="457">
          <cell r="H457">
            <v>16.126168224299064</v>
          </cell>
          <cell r="I457">
            <v>16.647058823529409</v>
          </cell>
          <cell r="J457">
            <v>24.445378151260503</v>
          </cell>
          <cell r="K457">
            <v>14.182692307692307</v>
          </cell>
          <cell r="L457">
            <v>40.111111111111114</v>
          </cell>
          <cell r="M457">
            <v>18.627450980392158</v>
          </cell>
          <cell r="N457">
            <v>12.556485355648535</v>
          </cell>
          <cell r="O457">
            <v>16.80821917808219</v>
          </cell>
          <cell r="P457">
            <v>7.8857142857142852</v>
          </cell>
          <cell r="Q457">
            <v>15.61261261261261</v>
          </cell>
          <cell r="R457">
            <v>18.800151108741435</v>
          </cell>
          <cell r="S457">
            <v>15.496774193548386</v>
          </cell>
          <cell r="T457" t="e">
            <v>#VALUE!</v>
          </cell>
          <cell r="U457">
            <v>32.707692307692312</v>
          </cell>
          <cell r="V457">
            <v>22.828947368421051</v>
          </cell>
          <cell r="W457">
            <v>16.126168224299064</v>
          </cell>
          <cell r="X457">
            <v>16.815533980582526</v>
          </cell>
          <cell r="Y457">
            <v>19.196850393700785</v>
          </cell>
          <cell r="Z457" t="str">
            <v>NA</v>
          </cell>
          <cell r="AA457">
            <v>17.818627450980394</v>
          </cell>
          <cell r="AB457">
            <v>17.818627450980397</v>
          </cell>
          <cell r="AC457">
            <v>10.387323943661972</v>
          </cell>
          <cell r="AD457" t="str">
            <v>NA</v>
          </cell>
          <cell r="AE457">
            <v>21.189189189189189</v>
          </cell>
          <cell r="AF457">
            <v>17.989864864864867</v>
          </cell>
          <cell r="AG457">
            <v>15.403669724770641</v>
          </cell>
          <cell r="AH457">
            <v>23.498871331828447</v>
          </cell>
          <cell r="AI457" t="e">
            <v>#DIV/0!</v>
          </cell>
          <cell r="AJ457" t="e">
            <v>#VALUE!</v>
          </cell>
          <cell r="AK457">
            <v>14.236453201970443</v>
          </cell>
          <cell r="AL457">
            <v>14.642117376294591</v>
          </cell>
          <cell r="AM457">
            <v>19.822834645669289</v>
          </cell>
          <cell r="AN457">
            <v>9.9481658692184993</v>
          </cell>
          <cell r="AO457" t="str">
            <v>NA</v>
          </cell>
          <cell r="AP457" t="e">
            <v>#DIV/0!</v>
          </cell>
          <cell r="AQ457" t="e">
            <v>#VALUE!</v>
          </cell>
          <cell r="AR457">
            <v>24.984293193717274</v>
          </cell>
          <cell r="AS457">
            <v>15.403669724770642</v>
          </cell>
          <cell r="AT457" t="str">
            <v>NA</v>
          </cell>
          <cell r="AU457" t="e">
            <v>#DIV/0!</v>
          </cell>
          <cell r="AV457">
            <v>18.482857142857142</v>
          </cell>
          <cell r="AW457" t="e">
            <v>#VALUE!</v>
          </cell>
          <cell r="AX457" t="e">
            <v>#VALUE!</v>
          </cell>
          <cell r="AY457" t="e">
            <v>#VALUE!</v>
          </cell>
          <cell r="AZ457" t="e">
            <v>#VALUE!</v>
          </cell>
          <cell r="BA457" t="e">
            <v>#VALUE!</v>
          </cell>
          <cell r="BB457" t="e">
            <v>#VALUE!</v>
          </cell>
          <cell r="BC457" t="e">
            <v>#VALUE!</v>
          </cell>
          <cell r="BD457" t="e">
            <v>#VALUE!</v>
          </cell>
          <cell r="BE457" t="e">
            <v>#VALUE!</v>
          </cell>
        </row>
        <row r="458">
          <cell r="H458">
            <v>13.273076923076923</v>
          </cell>
          <cell r="I458">
            <v>12.304347826086957</v>
          </cell>
          <cell r="J458">
            <v>21.188145855146356</v>
          </cell>
          <cell r="K458">
            <v>12.019230769230768</v>
          </cell>
          <cell r="L458">
            <v>25.785714285714288</v>
          </cell>
          <cell r="M458">
            <v>15.200000000000001</v>
          </cell>
          <cell r="N458">
            <v>11.324528301886794</v>
          </cell>
          <cell r="O458">
            <v>14.11902789284728</v>
          </cell>
          <cell r="P458">
            <v>6.81271212588707</v>
          </cell>
          <cell r="Q458">
            <v>13.401384216834856</v>
          </cell>
          <cell r="R458">
            <v>18.800151108741435</v>
          </cell>
          <cell r="S458">
            <v>13.725714285714286</v>
          </cell>
          <cell r="T458" t="e">
            <v>#VALUE!</v>
          </cell>
          <cell r="U458">
            <v>26.430458430458433</v>
          </cell>
          <cell r="V458">
            <v>18.494803688585165</v>
          </cell>
          <cell r="W458">
            <v>13.273076923076923</v>
          </cell>
          <cell r="X458">
            <v>14.554621848739496</v>
          </cell>
          <cell r="Y458">
            <v>15.263457417270242</v>
          </cell>
          <cell r="Z458" t="str">
            <v>NA</v>
          </cell>
          <cell r="AA458" t="str">
            <v>NA</v>
          </cell>
          <cell r="AB458" t="str">
            <v>NA</v>
          </cell>
          <cell r="AC458">
            <v>9.1923220740371434</v>
          </cell>
          <cell r="AD458" t="str">
            <v>NA</v>
          </cell>
          <cell r="AE458">
            <v>17.5</v>
          </cell>
          <cell r="AF458">
            <v>15.643360752056408</v>
          </cell>
          <cell r="AG458">
            <v>12.664367117298891</v>
          </cell>
          <cell r="AH458">
            <v>18.494803688585169</v>
          </cell>
          <cell r="AI458" t="e">
            <v>#DIV/0!</v>
          </cell>
          <cell r="AJ458" t="e">
            <v>#VALUE!</v>
          </cell>
          <cell r="AK458">
            <v>12.844444444444443</v>
          </cell>
          <cell r="AL458">
            <v>12.523622047244094</v>
          </cell>
          <cell r="AM458">
            <v>17.787899000062176</v>
          </cell>
          <cell r="AN458">
            <v>9.9481658692184993</v>
          </cell>
          <cell r="AO458" t="str">
            <v>NA</v>
          </cell>
          <cell r="AP458" t="e">
            <v>#DIV/0!</v>
          </cell>
          <cell r="AQ458" t="e">
            <v>#VALUE!</v>
          </cell>
          <cell r="AR458">
            <v>21.008859645672867</v>
          </cell>
          <cell r="AS458">
            <v>12.664367117298893</v>
          </cell>
          <cell r="AT458" t="str">
            <v>NA</v>
          </cell>
          <cell r="AU458" t="e">
            <v>#DIV/0!</v>
          </cell>
          <cell r="AV458">
            <v>15.409058210939023</v>
          </cell>
          <cell r="AW458" t="e">
            <v>#VALUE!</v>
          </cell>
          <cell r="AX458" t="e">
            <v>#VALUE!</v>
          </cell>
          <cell r="AY458" t="e">
            <v>#VALUE!</v>
          </cell>
          <cell r="AZ458" t="e">
            <v>#VALUE!</v>
          </cell>
          <cell r="BA458" t="e">
            <v>#VALUE!</v>
          </cell>
          <cell r="BB458" t="e">
            <v>#VALUE!</v>
          </cell>
          <cell r="BC458" t="e">
            <v>#VALUE!</v>
          </cell>
          <cell r="BD458" t="e">
            <v>#VALUE!</v>
          </cell>
          <cell r="BE458" t="e">
            <v>#VALUE!</v>
          </cell>
        </row>
        <row r="460">
          <cell r="H460">
            <v>0.94859813084112132</v>
          </cell>
          <cell r="I460">
            <v>0.83235294117647041</v>
          </cell>
          <cell r="J460">
            <v>1.2865988500663426</v>
          </cell>
          <cell r="K460">
            <v>0.78792735042735051</v>
          </cell>
          <cell r="L460">
            <v>1.035125448028674</v>
          </cell>
          <cell r="M460">
            <v>1.0957324106113033</v>
          </cell>
          <cell r="N460">
            <v>0.96588348889604103</v>
          </cell>
          <cell r="O460">
            <v>0.84041095890410944</v>
          </cell>
          <cell r="P460">
            <v>0.50068027210884347</v>
          </cell>
          <cell r="Q460">
            <v>0.94621894621894598</v>
          </cell>
          <cell r="R460">
            <v>1.134589686707389</v>
          </cell>
          <cell r="S460">
            <v>0.91157495256166965</v>
          </cell>
          <cell r="T460" t="e">
            <v>#VALUE!</v>
          </cell>
          <cell r="U460">
            <v>1.3771659919028343</v>
          </cell>
          <cell r="V460">
            <v>0.76096491228070196</v>
          </cell>
          <cell r="W460">
            <v>0.85960384990933181</v>
          </cell>
          <cell r="X460">
            <v>1.0731036362847814</v>
          </cell>
          <cell r="Y460">
            <v>0.74493016661625089</v>
          </cell>
          <cell r="Z460" t="e">
            <v>#N/A</v>
          </cell>
          <cell r="AA460">
            <v>0.92228920553728744</v>
          </cell>
          <cell r="AB460">
            <v>0.92228920553728744</v>
          </cell>
          <cell r="AC460">
            <v>0.79902491874322867</v>
          </cell>
          <cell r="AD460" t="e">
            <v>#N/A</v>
          </cell>
          <cell r="AE460">
            <v>1.3243243243243241</v>
          </cell>
          <cell r="AF460">
            <v>1.1993243243243246</v>
          </cell>
          <cell r="AG460">
            <v>0.71214376906013133</v>
          </cell>
          <cell r="AH460">
            <v>0.8716198565218265</v>
          </cell>
          <cell r="AI460">
            <v>1.7208333333333332</v>
          </cell>
          <cell r="AJ460" t="e">
            <v>#VALUE!</v>
          </cell>
          <cell r="AK460">
            <v>0.88977832512315269</v>
          </cell>
          <cell r="AL460">
            <v>0.7804966618493917</v>
          </cell>
          <cell r="AM460">
            <v>1.7327652662298332</v>
          </cell>
          <cell r="AN460">
            <v>0.49740829346092502</v>
          </cell>
          <cell r="AO460" t="e">
            <v>#N/A</v>
          </cell>
          <cell r="AP460">
            <v>1.3382053130003897</v>
          </cell>
          <cell r="AQ460" t="e">
            <v>#VALUE!</v>
          </cell>
          <cell r="AR460">
            <v>1.3382053130003897</v>
          </cell>
          <cell r="AS460">
            <v>0.71214376906013133</v>
          </cell>
          <cell r="AT460" t="e">
            <v>#N/A</v>
          </cell>
          <cell r="AU460">
            <v>0.93347763347763335</v>
          </cell>
          <cell r="AV460">
            <v>0.93347763347763335</v>
          </cell>
          <cell r="AW460" t="e">
            <v>#VALUE!</v>
          </cell>
          <cell r="AX460" t="e">
            <v>#VALUE!</v>
          </cell>
          <cell r="AY460" t="e">
            <v>#VALUE!</v>
          </cell>
          <cell r="AZ460" t="e">
            <v>#VALUE!</v>
          </cell>
          <cell r="BA460" t="e">
            <v>#VALUE!</v>
          </cell>
          <cell r="BB460" t="e">
            <v>#VALUE!</v>
          </cell>
          <cell r="BC460" t="e">
            <v>#VALUE!</v>
          </cell>
          <cell r="BD460" t="e">
            <v>#VALUE!</v>
          </cell>
          <cell r="BE460" t="e">
            <v>#VALUE!</v>
          </cell>
        </row>
        <row r="461">
          <cell r="H461">
            <v>1.0684210526315787</v>
          </cell>
          <cell r="I461">
            <v>1.2304347826086957</v>
          </cell>
          <cell r="J461">
            <v>1.4581453634085213</v>
          </cell>
          <cell r="K461">
            <v>0.88748495788206982</v>
          </cell>
          <cell r="L461">
            <v>4.6580645161290324</v>
          </cell>
          <cell r="M461">
            <v>1.3465627214741318</v>
          </cell>
          <cell r="N461">
            <v>1.0687321937321936</v>
          </cell>
          <cell r="O461">
            <v>1.2029411764705882</v>
          </cell>
          <cell r="P461">
            <v>1.0620490620490619</v>
          </cell>
          <cell r="Q461">
            <v>1.1055821371610843</v>
          </cell>
          <cell r="R461">
            <v>1.32060066030033</v>
          </cell>
          <cell r="S461">
            <v>1.054433713784021</v>
          </cell>
          <cell r="T461" t="e">
            <v>#VALUE!</v>
          </cell>
          <cell r="U461">
            <v>2.7973684210526319</v>
          </cell>
          <cell r="V461">
            <v>1.1266233766233766</v>
          </cell>
          <cell r="W461">
            <v>0.97848523340743077</v>
          </cell>
          <cell r="X461">
            <v>1.2419064554756458</v>
          </cell>
          <cell r="Y461">
            <v>0.93669436792340466</v>
          </cell>
          <cell r="Z461" t="e">
            <v>#N/A</v>
          </cell>
          <cell r="AA461">
            <v>1.10350145413259</v>
          </cell>
          <cell r="AB461">
            <v>1.10350145413259</v>
          </cell>
          <cell r="AC461">
            <v>0.88641826923076916</v>
          </cell>
          <cell r="AD461" t="e">
            <v>#N/A</v>
          </cell>
          <cell r="AE461">
            <v>1.8666666666666665</v>
          </cell>
          <cell r="AF461">
            <v>1.38671875</v>
          </cell>
          <cell r="AG461">
            <v>0.85300737173136609</v>
          </cell>
          <cell r="AH461">
            <v>1.2336344934158758</v>
          </cell>
          <cell r="AI461">
            <v>3.4416666666666664</v>
          </cell>
          <cell r="AJ461" t="e">
            <v>#VALUE!</v>
          </cell>
          <cell r="AK461">
            <v>1.0262784090909089</v>
          </cell>
          <cell r="AL461">
            <v>0.95126451493284914</v>
          </cell>
          <cell r="AM461">
            <v>1.9303613053613053</v>
          </cell>
          <cell r="AN461">
            <v>0.74477611940298505</v>
          </cell>
          <cell r="AO461" t="e">
            <v>#N/A</v>
          </cell>
          <cell r="AP461">
            <v>1.6041666199774547</v>
          </cell>
          <cell r="AQ461" t="e">
            <v>#VALUE!</v>
          </cell>
          <cell r="AR461">
            <v>1.6041666199774547</v>
          </cell>
          <cell r="AS461">
            <v>0.85300737173136609</v>
          </cell>
          <cell r="AT461" t="e">
            <v>#N/A</v>
          </cell>
          <cell r="AU461">
            <v>1.1227394217084938</v>
          </cell>
          <cell r="AV461">
            <v>1.1227394217084938</v>
          </cell>
          <cell r="AW461" t="e">
            <v>#VALUE!</v>
          </cell>
          <cell r="AX461" t="e">
            <v>#VALUE!</v>
          </cell>
          <cell r="AY461" t="e">
            <v>#VALUE!</v>
          </cell>
          <cell r="AZ461" t="e">
            <v>#VALUE!</v>
          </cell>
          <cell r="BA461" t="e">
            <v>#VALUE!</v>
          </cell>
          <cell r="BB461" t="e">
            <v>#VALUE!</v>
          </cell>
          <cell r="BC461" t="e">
            <v>#VALUE!</v>
          </cell>
          <cell r="BD461" t="e">
            <v>#VALUE!</v>
          </cell>
          <cell r="BE461" t="e">
            <v>#VALUE!</v>
          </cell>
        </row>
        <row r="464">
          <cell r="H464" t="e">
            <v>#NAME?</v>
          </cell>
          <cell r="I464" t="e">
            <v>#NAME?</v>
          </cell>
          <cell r="J464" t="e">
            <v>#NAME?</v>
          </cell>
          <cell r="K464" t="e">
            <v>#NAME?</v>
          </cell>
          <cell r="L464" t="e">
            <v>#NAME?</v>
          </cell>
          <cell r="M464" t="e">
            <v>#NAME?</v>
          </cell>
          <cell r="N464" t="e">
            <v>#NAME?</v>
          </cell>
          <cell r="O464" t="e">
            <v>#NAME?</v>
          </cell>
          <cell r="P464" t="e">
            <v>#NAME?</v>
          </cell>
          <cell r="Q464" t="e">
            <v>#NAME?</v>
          </cell>
          <cell r="R464" t="e">
            <v>#NAME?</v>
          </cell>
          <cell r="S464" t="e">
            <v>#NAME?</v>
          </cell>
          <cell r="T464" t="e">
            <v>#NAME?</v>
          </cell>
          <cell r="U464" t="e">
            <v>#NAME?</v>
          </cell>
          <cell r="V464" t="e">
            <v>#NAME?</v>
          </cell>
          <cell r="W464" t="e">
            <v>#NAME?</v>
          </cell>
          <cell r="X464" t="e">
            <v>#NAME?</v>
          </cell>
          <cell r="Y464" t="e">
            <v>#NAME?</v>
          </cell>
          <cell r="Z464" t="e">
            <v>#NAME?</v>
          </cell>
          <cell r="AA464" t="e">
            <v>#NAME?</v>
          </cell>
          <cell r="AB464" t="e">
            <v>#NAME?</v>
          </cell>
          <cell r="AC464" t="e">
            <v>#NAME?</v>
          </cell>
          <cell r="AD464" t="e">
            <v>#NAME?</v>
          </cell>
          <cell r="AE464" t="e">
            <v>#NAME?</v>
          </cell>
          <cell r="AF464" t="e">
            <v>#NAME?</v>
          </cell>
          <cell r="AG464" t="e">
            <v>#NAME?</v>
          </cell>
          <cell r="AH464" t="e">
            <v>#NAME?</v>
          </cell>
          <cell r="AI464" t="e">
            <v>#NAME?</v>
          </cell>
          <cell r="AJ464" t="e">
            <v>#NAME?</v>
          </cell>
          <cell r="AK464" t="e">
            <v>#NAME?</v>
          </cell>
          <cell r="AL464" t="e">
            <v>#NAME?</v>
          </cell>
          <cell r="AM464" t="e">
            <v>#NAME?</v>
          </cell>
          <cell r="AN464" t="e">
            <v>#NAME?</v>
          </cell>
          <cell r="AO464" t="e">
            <v>#NAME?</v>
          </cell>
          <cell r="AP464" t="e">
            <v>#NAME?</v>
          </cell>
          <cell r="AQ464" t="e">
            <v>#NAME?</v>
          </cell>
          <cell r="AR464" t="e">
            <v>#NAME?</v>
          </cell>
          <cell r="AS464" t="e">
            <v>#NAME?</v>
          </cell>
          <cell r="AT464" t="e">
            <v>#NAME?</v>
          </cell>
          <cell r="AU464" t="e">
            <v>#NAME?</v>
          </cell>
          <cell r="AV464" t="e">
            <v>#NAME?</v>
          </cell>
          <cell r="AW464" t="e">
            <v>#NAME?</v>
          </cell>
          <cell r="AX464" t="e">
            <v>#NAME?</v>
          </cell>
          <cell r="AY464" t="e">
            <v>#NAME?</v>
          </cell>
          <cell r="AZ464" t="e">
            <v>#NAME?</v>
          </cell>
          <cell r="BA464" t="e">
            <v>#NAME?</v>
          </cell>
          <cell r="BB464" t="e">
            <v>#NAME?</v>
          </cell>
          <cell r="BC464" t="e">
            <v>#NAME?</v>
          </cell>
          <cell r="BD464" t="e">
            <v>#NAME?</v>
          </cell>
          <cell r="BE464" t="e">
            <v>#NAME?</v>
          </cell>
        </row>
        <row r="465">
          <cell r="H465" t="e">
            <v>#NAME?</v>
          </cell>
          <cell r="I465" t="e">
            <v>#NAME?</v>
          </cell>
          <cell r="J465" t="e">
            <v>#NAME?</v>
          </cell>
          <cell r="K465" t="e">
            <v>#NAME?</v>
          </cell>
          <cell r="L465" t="e">
            <v>#NAME?</v>
          </cell>
          <cell r="M465" t="e">
            <v>#NAME?</v>
          </cell>
          <cell r="N465" t="e">
            <v>#NAME?</v>
          </cell>
          <cell r="O465" t="e">
            <v>#NAME?</v>
          </cell>
          <cell r="P465" t="e">
            <v>#NAME?</v>
          </cell>
          <cell r="Q465" t="e">
            <v>#NAME?</v>
          </cell>
          <cell r="R465" t="e">
            <v>#NAME?</v>
          </cell>
          <cell r="S465" t="e">
            <v>#NAME?</v>
          </cell>
          <cell r="T465" t="e">
            <v>#NAME?</v>
          </cell>
          <cell r="U465" t="e">
            <v>#NAME?</v>
          </cell>
          <cell r="V465" t="e">
            <v>#NAME?</v>
          </cell>
          <cell r="W465" t="e">
            <v>#NAME?</v>
          </cell>
          <cell r="X465" t="e">
            <v>#NAME?</v>
          </cell>
          <cell r="Y465" t="e">
            <v>#NAME?</v>
          </cell>
          <cell r="Z465" t="e">
            <v>#NAME?</v>
          </cell>
          <cell r="AA465" t="e">
            <v>#NAME?</v>
          </cell>
          <cell r="AB465" t="e">
            <v>#NAME?</v>
          </cell>
          <cell r="AC465" t="e">
            <v>#NAME?</v>
          </cell>
          <cell r="AD465" t="e">
            <v>#NAME?</v>
          </cell>
          <cell r="AE465" t="e">
            <v>#NAME?</v>
          </cell>
          <cell r="AF465" t="e">
            <v>#NAME?</v>
          </cell>
          <cell r="AG465" t="e">
            <v>#NAME?</v>
          </cell>
          <cell r="AH465" t="e">
            <v>#NAME?</v>
          </cell>
          <cell r="AI465" t="e">
            <v>#NAME?</v>
          </cell>
          <cell r="AJ465" t="e">
            <v>#NAME?</v>
          </cell>
          <cell r="AK465" t="e">
            <v>#NAME?</v>
          </cell>
          <cell r="AL465" t="e">
            <v>#NAME?</v>
          </cell>
          <cell r="AM465" t="e">
            <v>#NAME?</v>
          </cell>
          <cell r="AN465" t="e">
            <v>#NAME?</v>
          </cell>
          <cell r="AO465" t="e">
            <v>#NAME?</v>
          </cell>
          <cell r="AP465" t="e">
            <v>#NAME?</v>
          </cell>
          <cell r="AQ465" t="e">
            <v>#NAME?</v>
          </cell>
          <cell r="AR465" t="e">
            <v>#NAME?</v>
          </cell>
          <cell r="AS465" t="e">
            <v>#NAME?</v>
          </cell>
          <cell r="AT465" t="e">
            <v>#NAME?</v>
          </cell>
          <cell r="AU465" t="e">
            <v>#NAME?</v>
          </cell>
          <cell r="AV465" t="e">
            <v>#NAME?</v>
          </cell>
          <cell r="AW465" t="e">
            <v>#NAME?</v>
          </cell>
          <cell r="AX465" t="e">
            <v>#NAME?</v>
          </cell>
          <cell r="AY465" t="e">
            <v>#NAME?</v>
          </cell>
          <cell r="AZ465" t="e">
            <v>#NAME?</v>
          </cell>
          <cell r="BA465" t="e">
            <v>#NAME?</v>
          </cell>
          <cell r="BB465" t="e">
            <v>#NAME?</v>
          </cell>
          <cell r="BC465" t="e">
            <v>#NAME?</v>
          </cell>
          <cell r="BD465" t="e">
            <v>#NAME?</v>
          </cell>
          <cell r="BE465" t="e">
            <v>#NAME?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1"/>
      <sheetName val="Sheet1"/>
      <sheetName val="Scenario"/>
      <sheetName val="ImportantDisclosures"/>
      <sheetName val="IndexInformation"/>
      <sheetName val="Income"/>
      <sheetName val="GWP"/>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SSB Nielsen Sales"/>
      <sheetName val="Comps"/>
      <sheetName val="Switches"/>
      <sheetName val="summary"/>
      <sheetName val="EBITDA"/>
      <sheetName val="GWP-WLine"/>
      <sheetName val="TS_Stnd_Dev_Band"/>
      <sheetName val="Print "/>
      <sheetName val="Lookup"/>
      <sheetName val="Input"/>
      <sheetName val="99 cons YTD"/>
      <sheetName val="KPN"/>
      <sheetName val="B"/>
      <sheetName val="Ratios"/>
      <sheetName val="C"/>
      <sheetName val="rev change analysis"/>
      <sheetName val="Realizations vs Average"/>
      <sheetName val="Oil Consumption – barrels"/>
      <sheetName val="O1000"/>
      <sheetName val="SOP"/>
      <sheetName val="BBG"/>
      <sheetName val="Data2"/>
      <sheetName val="Val"/>
      <sheetName val="Mom"/>
      <sheetName val="Prod"/>
      <sheetName val="Prof"/>
      <sheetName val="Global penetration"/>
      <sheetName val="penetration province"/>
      <sheetName val="graphy"/>
      <sheetName val="Private Auto"/>
      <sheetName val="sector"/>
      <sheetName val="value driver"/>
      <sheetName val="Cover"/>
      <sheetName val="FMV 05"/>
      <sheetName val="DIRECTV US"/>
      <sheetName val="FCF"/>
      <sheetName val="DIRECTV US FCF"/>
      <sheetName val="Rev and OCF"/>
      <sheetName val="Scorecard"/>
      <sheetName val="FMV 06"/>
      <sheetName val="Data"/>
      <sheetName val="R3000"/>
      <sheetName val="Manager"/>
      <sheetName val="E&amp;P Reuters"/>
      <sheetName val="perf charts 4"/>
      <sheetName val="Title"/>
      <sheetName val="Raw Data"/>
      <sheetName val="收益率曲线"/>
      <sheetName val="海外市场"/>
      <sheetName val="公开市场"/>
      <sheetName val="货币市场"/>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T94=100"/>
      <sheetName val="FATX11"/>
      <sheetName val="VENDASFISICAS"/>
      <sheetName val="GRÁFICOS"/>
      <sheetName val="Ponderações"/>
      <sheetName val="_VENDASX11"/>
      <sheetName val="var. t_ t-1"/>
      <sheetName val="var. t_ t-12"/>
      <sheetName val="Quarterly Inco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2003"/>
      <sheetName val="2004"/>
      <sheetName val="Annual"/>
      <sheetName val="IL-1 Trap Revenue"/>
      <sheetName val="VEGF Trap Revenue"/>
      <sheetName val="Balance Sheet "/>
      <sheetName val="Cashflow"/>
      <sheetName val="MS Est vs Rpt"/>
      <sheetName val="Changes to Model"/>
      <sheetName val="Milestones "/>
      <sheetName val="Snapshot"/>
      <sheetName val="NY UPLOAD shadow"/>
      <sheetName val="mStartup"/>
      <sheetName val="MainCode"/>
    </sheetNames>
    <sheetDataSet>
      <sheetData sheetId="0" refreshError="1"/>
      <sheetData sheetId="1" refreshError="1"/>
      <sheetData sheetId="2"/>
      <sheetData sheetId="3" refreshError="1"/>
      <sheetData sheetId="4" refreshError="1">
        <row r="31">
          <cell r="I31">
            <v>-1.8455476641358866</v>
          </cell>
        </row>
      </sheetData>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S Est vs Rpt"/>
      <sheetName val="mwareTaxoPres"/>
      <sheetName val="__FDSCACHE__"/>
      <sheetName val="Changes to Model "/>
      <sheetName val="Quarterly"/>
      <sheetName val="Annual"/>
      <sheetName val="mwareValPrintout"/>
      <sheetName val="Balance Sheet"/>
      <sheetName val="Cash Flow"/>
      <sheetName val="Collaborative Rev"/>
      <sheetName val="MW-Cache"/>
      <sheetName val="DCF"/>
      <sheetName val="scenarios "/>
      <sheetName val="HCV market"/>
      <sheetName val="MWA RR"/>
      <sheetName val="Lexiva"/>
      <sheetName val="Charts"/>
      <sheetName val="Marketing"/>
      <sheetName val="mwareDates"/>
      <sheetName val="mwareSettings"/>
      <sheetName val="mStartup"/>
      <sheetName val="NY UPLOAD shadow"/>
      <sheetName val="MultipleSecurities"/>
    </sheetNames>
    <sheetDataSet>
      <sheetData sheetId="0"/>
      <sheetData sheetId="1"/>
      <sheetData sheetId="2"/>
      <sheetData sheetId="3"/>
      <sheetData sheetId="4"/>
      <sheetData sheetId="5" refreshError="1">
        <row r="40">
          <cell r="I40">
            <v>-2.2794119294942909</v>
          </cell>
          <cell r="K40">
            <v>-1.827320020137607</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sheetData sheetId="22"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mwareDates"/>
      <sheetName val="Quarterly"/>
      <sheetName val="MS Est. Vs Actual"/>
      <sheetName val="Changes to Model"/>
      <sheetName val="Income Statement Worksheet"/>
      <sheetName val="mwareValPrintout"/>
      <sheetName val="mwarePreview"/>
      <sheetName val="Annual"/>
      <sheetName val="Cashflow"/>
      <sheetName val="Balance Sheet "/>
      <sheetName val="RSV Model"/>
      <sheetName val="Flu Model"/>
      <sheetName val="Other Products Model"/>
      <sheetName val="mwareTaxoPres"/>
      <sheetName val="DCF Valuation"/>
      <sheetName val="Tables"/>
      <sheetName val="MEDI Milestones"/>
      <sheetName val="MEDI Pipeline"/>
      <sheetName val="Marketing"/>
      <sheetName val="US Census Data"/>
      <sheetName val="NY UPLOAD shadow"/>
      <sheetName val="mwareSettings"/>
      <sheetName val="mStartup"/>
      <sheetName val="MainCo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Quarterly"/>
      <sheetName val="MS Est vs. Rpt"/>
      <sheetName val="mwareTaxoPres"/>
      <sheetName val="Changes to the Model"/>
      <sheetName val="mwareValPrintout"/>
      <sheetName val="mwarePreview"/>
      <sheetName val="Annual"/>
      <sheetName val="Balance Sheet "/>
      <sheetName val="Cashflow"/>
      <sheetName val="Avastin- 2004 Patient Ramp"/>
      <sheetName val="Consensus&amp;Figures"/>
      <sheetName val="Avastin"/>
      <sheetName val="Rituxan"/>
      <sheetName val="Xolair"/>
      <sheetName val="Raptiva"/>
      <sheetName val="Tarceva"/>
      <sheetName val="DCF Valuation"/>
      <sheetName val="Questions"/>
      <sheetName val="mwareDates"/>
      <sheetName val="Marketing"/>
      <sheetName val="DNA Milestones"/>
      <sheetName val="NY UPLOAD shadow"/>
      <sheetName val="mwareSettings"/>
      <sheetName val="mStartup"/>
      <sheetName val="MainCode"/>
    </sheetNames>
    <sheetDataSet>
      <sheetData sheetId="0"/>
      <sheetData sheetId="1"/>
      <sheetData sheetId="2"/>
      <sheetData sheetId="3"/>
      <sheetData sheetId="4"/>
      <sheetData sheetId="5"/>
      <sheetData sheetId="6"/>
      <sheetData sheetId="7"/>
      <sheetData sheetId="8" refreshError="1">
        <row r="49">
          <cell r="N49">
            <v>0.2520280545224951</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Print Menu"/>
      <sheetName val="Input"/>
      <sheetName val="Coverage Univers (NEW RATINGS)"/>
      <sheetName val="Life Science Tools Valuation"/>
      <sheetName val="Spec. Distr Valuation"/>
      <sheetName val="Disclosure (w. ACDO)"/>
      <sheetName val="ROC"/>
      <sheetName val="Coverage Univers (w acdo)"/>
      <sheetName val="Reagents &amp; Tools"/>
      <sheetName val="Reagents"/>
      <sheetName val="Reagents (2)"/>
      <sheetName val="Tools"/>
      <sheetName val="STREET vs. Our estimates"/>
      <sheetName val="Distr "/>
      <sheetName val="Summary (3)"/>
      <sheetName val="Showcase"/>
      <sheetName val="Summary"/>
      <sheetName val="Summary2"/>
      <sheetName val="Summary (2)"/>
      <sheetName val="Coverage Univers"/>
      <sheetName val="Summary2 (2)"/>
      <sheetName val="NonProfitable_Sum"/>
      <sheetName val="NonProfitable_Sum2"/>
      <sheetName val="Profile - Profitable"/>
      <sheetName val="Profile - Profitable 2"/>
      <sheetName val="Profile - NonProfitable"/>
      <sheetName val="Profile - NonProfitable 2"/>
      <sheetName val="Val Input"/>
      <sheetName val="Price Matx"/>
      <sheetName val="Public Val1"/>
      <sheetName val="Public Val Calc"/>
      <sheetName val="Public Val2"/>
      <sheetName val="Public Grph1"/>
      <sheetName val="Public Grph2"/>
      <sheetName val="MA Val1"/>
      <sheetName val="MA Val Calc"/>
      <sheetName val="MA Val2"/>
      <sheetName val="MA Grph1"/>
      <sheetName val="MA Grph2"/>
      <sheetName val="Estm"/>
      <sheetName val="__FDSCACHE__"/>
      <sheetName val="Rev_Estm"/>
      <sheetName val="Rank Menu"/>
      <sheetName val="Macros"/>
      <sheetName val="Macro-Print"/>
      <sheetName val="Macro-Rank"/>
      <sheetName val="Rank1"/>
      <sheetName val="Rank2"/>
      <sheetName val="Rank3"/>
      <sheetName val="Rank4"/>
      <sheetName val="Rank Work"/>
      <sheetName val="Graph_Ranker_Main"/>
      <sheetName val="Graphs_1,2"/>
      <sheetName val="CheckWork"/>
    </sheetNames>
    <sheetDataSet>
      <sheetData sheetId="0" refreshError="1"/>
      <sheetData sheetId="1" refreshError="1"/>
      <sheetData sheetId="2" refreshError="1">
        <row r="6">
          <cell r="H6" t="str">
            <v>IVGN</v>
          </cell>
          <cell r="I6" t="str">
            <v>QGENF</v>
          </cell>
          <cell r="J6" t="str">
            <v>TECH</v>
          </cell>
          <cell r="K6" t="str">
            <v>BIO</v>
          </cell>
          <cell r="L6" t="str">
            <v>AFFX</v>
          </cell>
          <cell r="M6" t="str">
            <v>ABI</v>
          </cell>
          <cell r="N6" t="str">
            <v>MTD</v>
          </cell>
          <cell r="O6" t="str">
            <v>MDCC</v>
          </cell>
          <cell r="P6" t="str">
            <v>PKI</v>
          </cell>
          <cell r="Q6" t="str">
            <v>TMO</v>
          </cell>
          <cell r="R6" t="str">
            <v>VARI</v>
          </cell>
          <cell r="S6" t="str">
            <v>WAT</v>
          </cell>
          <cell r="U6" t="str">
            <v>VMSI</v>
          </cell>
          <cell r="V6" t="str">
            <v>ACDO</v>
          </cell>
          <cell r="W6" t="str">
            <v>IVGN</v>
          </cell>
          <cell r="X6" t="str">
            <v>MIL</v>
          </cell>
          <cell r="Y6" t="str">
            <v>PHCC</v>
          </cell>
          <cell r="AB6" t="str">
            <v>ABC</v>
          </cell>
          <cell r="AC6" t="str">
            <v>OMI</v>
          </cell>
          <cell r="AD6" t="str">
            <v>LOOKUP</v>
          </cell>
          <cell r="AE6" t="str">
            <v>PSSI</v>
          </cell>
          <cell r="AF6" t="str">
            <v>HSIC</v>
          </cell>
          <cell r="AG6" t="str">
            <v>SCOR</v>
          </cell>
          <cell r="AK6" t="str">
            <v>FSH</v>
          </cell>
          <cell r="AL6" t="str">
            <v>MCK</v>
          </cell>
          <cell r="AM6" t="str">
            <v>SIAL</v>
          </cell>
          <cell r="AN6" t="str">
            <v>CHMD</v>
          </cell>
          <cell r="AO6" t="str">
            <v>LOOKUP</v>
          </cell>
          <cell r="AR6" t="str">
            <v>PDCO</v>
          </cell>
          <cell r="AV6" t="str">
            <v>CAH</v>
          </cell>
        </row>
        <row r="7">
          <cell r="H7" t="str">
            <v>IVGN</v>
          </cell>
          <cell r="I7" t="str">
            <v>QGENF</v>
          </cell>
          <cell r="J7" t="str">
            <v>TECH</v>
          </cell>
          <cell r="K7" t="str">
            <v>BIO</v>
          </cell>
          <cell r="L7" t="str">
            <v>AFFX</v>
          </cell>
          <cell r="M7" t="str">
            <v>ABI</v>
          </cell>
          <cell r="N7" t="str">
            <v>MTD</v>
          </cell>
          <cell r="O7" t="str">
            <v>MDCC</v>
          </cell>
          <cell r="P7" t="str">
            <v>PKI</v>
          </cell>
          <cell r="Q7" t="str">
            <v>TMO</v>
          </cell>
          <cell r="R7" t="str">
            <v>VARI</v>
          </cell>
          <cell r="S7" t="str">
            <v>WAT</v>
          </cell>
          <cell r="U7" t="str">
            <v>VMSI</v>
          </cell>
          <cell r="V7" t="str">
            <v>ACDO</v>
          </cell>
          <cell r="W7" t="str">
            <v>IVGN</v>
          </cell>
          <cell r="X7" t="str">
            <v>MIL</v>
          </cell>
          <cell r="Y7" t="str">
            <v>PHCC</v>
          </cell>
          <cell r="Z7" t="str">
            <v>BBC</v>
          </cell>
          <cell r="AA7" t="str">
            <v>AAS</v>
          </cell>
          <cell r="AB7" t="str">
            <v>ABC</v>
          </cell>
          <cell r="AC7" t="str">
            <v>OMI</v>
          </cell>
          <cell r="AD7" t="str">
            <v>TICKER</v>
          </cell>
          <cell r="AE7" t="str">
            <v>PSSI</v>
          </cell>
          <cell r="AF7" t="str">
            <v>HSIC</v>
          </cell>
          <cell r="AG7" t="str">
            <v>SCOR</v>
          </cell>
          <cell r="AH7" t="str">
            <v>ACDO</v>
          </cell>
          <cell r="AI7" t="str">
            <v>GTIV</v>
          </cell>
          <cell r="AK7" t="str">
            <v>FSH</v>
          </cell>
          <cell r="AL7" t="str">
            <v>MCK</v>
          </cell>
          <cell r="AM7" t="str">
            <v>SIAL</v>
          </cell>
          <cell r="AN7" t="str">
            <v>CHMD</v>
          </cell>
          <cell r="AO7" t="str">
            <v>TICKER</v>
          </cell>
          <cell r="AP7" t="str">
            <v>PDCO</v>
          </cell>
          <cell r="AR7" t="str">
            <v>PDCO</v>
          </cell>
          <cell r="AS7" t="str">
            <v>SCOR</v>
          </cell>
          <cell r="AT7" t="str">
            <v>BLPG</v>
          </cell>
          <cell r="AU7" t="str">
            <v>CAH</v>
          </cell>
          <cell r="AV7" t="str">
            <v>CAH</v>
          </cell>
        </row>
        <row r="8">
          <cell r="H8" t="str">
            <v>Invitrogen</v>
          </cell>
          <cell r="I8" t="str">
            <v>QIAGEN NV</v>
          </cell>
          <cell r="J8" t="str">
            <v>TECHNE</v>
          </cell>
          <cell r="K8" t="str">
            <v>Bio-Rad Laboratories</v>
          </cell>
          <cell r="L8" t="str">
            <v>Affymetrix</v>
          </cell>
          <cell r="M8" t="str">
            <v>Applied Biosystems*</v>
          </cell>
          <cell r="N8" t="str">
            <v>Mettler Toledo*</v>
          </cell>
          <cell r="O8" t="str">
            <v>Molecular Devices*</v>
          </cell>
          <cell r="P8" t="str">
            <v>PerkinElmer</v>
          </cell>
          <cell r="Q8" t="str">
            <v>Thermo Electron</v>
          </cell>
          <cell r="R8" t="str">
            <v>Varian</v>
          </cell>
          <cell r="S8" t="str">
            <v>Waters*</v>
          </cell>
          <cell r="U8" t="str">
            <v>Ventana Medical Systems, Inc.</v>
          </cell>
          <cell r="V8" t="str">
            <v>Accredo Health, Inc.*</v>
          </cell>
          <cell r="W8" t="str">
            <v>Invitrogen Corporation</v>
          </cell>
          <cell r="X8" t="str">
            <v>Millipore Corporation</v>
          </cell>
          <cell r="Y8" t="str">
            <v>Priority Healthcare Corporation</v>
          </cell>
          <cell r="Z8" t="str">
            <v>Bergen Brunswig Corporation</v>
          </cell>
          <cell r="AA8" t="str">
            <v>AmeriSource Health Corporation</v>
          </cell>
          <cell r="AB8" t="str">
            <v>AmerisourceBergen Corporation</v>
          </cell>
          <cell r="AC8" t="str">
            <v>Owens &amp; Minor, Inc.</v>
          </cell>
          <cell r="AD8" t="str">
            <v>Full Name, Inc.</v>
          </cell>
          <cell r="AE8" t="str">
            <v>PSS World Medical, Inc.</v>
          </cell>
          <cell r="AF8" t="str">
            <v>Henry Schein, Inc.</v>
          </cell>
          <cell r="AG8" t="str">
            <v>Syncor International Corporation</v>
          </cell>
          <cell r="AH8" t="str">
            <v>Accredo Health, Incorporated</v>
          </cell>
          <cell r="AI8" t="str">
            <v>Gentiva Health Services, Inc.</v>
          </cell>
          <cell r="AK8" t="str">
            <v>Fisher Scientific International Inc.*</v>
          </cell>
          <cell r="AL8" t="str">
            <v>McKesson Corporation</v>
          </cell>
          <cell r="AM8" t="str">
            <v>Sigma-Aldrich Corp.</v>
          </cell>
          <cell r="AN8" t="str">
            <v>Chronimed Inc.</v>
          </cell>
          <cell r="AO8" t="str">
            <v>Full Name, Inc.</v>
          </cell>
          <cell r="AP8" t="str">
            <v>Patterson Dental Company</v>
          </cell>
          <cell r="AQ8" t="str">
            <v>Webster</v>
          </cell>
          <cell r="AR8" t="str">
            <v>Patterson Dental Company</v>
          </cell>
          <cell r="AS8" t="str">
            <v>Syncor International Corporation</v>
          </cell>
          <cell r="AT8" t="str">
            <v>Boron, LePore &amp; Associates, Inc.</v>
          </cell>
          <cell r="AU8" t="str">
            <v>Cardinal Health, Inc.</v>
          </cell>
          <cell r="AV8" t="str">
            <v>Cardinal Health, Inc.</v>
          </cell>
        </row>
        <row r="9">
          <cell r="H9" t="str">
            <v>Invitrogen</v>
          </cell>
          <cell r="I9" t="str">
            <v>QIAGEN NV</v>
          </cell>
          <cell r="J9" t="str">
            <v>TECHNE</v>
          </cell>
          <cell r="K9" t="str">
            <v>Bio-Rad Laboratories</v>
          </cell>
          <cell r="L9" t="str">
            <v>Affymetrix</v>
          </cell>
          <cell r="M9" t="str">
            <v>Applied Biosystems*</v>
          </cell>
          <cell r="N9" t="str">
            <v>Mettler Toledo*</v>
          </cell>
          <cell r="O9" t="str">
            <v>Molecular Devices*</v>
          </cell>
          <cell r="P9" t="str">
            <v>PerkinElmer</v>
          </cell>
          <cell r="Q9" t="str">
            <v>Thermo Electron</v>
          </cell>
          <cell r="R9" t="str">
            <v>Varian</v>
          </cell>
          <cell r="S9" t="str">
            <v>Waters*</v>
          </cell>
          <cell r="T9" t="str">
            <v>Fisher Scientific*</v>
          </cell>
          <cell r="U9" t="str">
            <v>Ventana Medical Systems, Inc.</v>
          </cell>
          <cell r="V9" t="str">
            <v>Accredo Health*</v>
          </cell>
          <cell r="W9" t="str">
            <v>Invitrogen</v>
          </cell>
          <cell r="X9" t="str">
            <v>Millipore</v>
          </cell>
          <cell r="Y9" t="str">
            <v>Priority Healthcare</v>
          </cell>
          <cell r="Z9" t="str">
            <v>Bergen Brunswig</v>
          </cell>
          <cell r="AA9" t="str">
            <v>AmeriSource</v>
          </cell>
          <cell r="AB9" t="str">
            <v>AmerisourceBergen</v>
          </cell>
          <cell r="AC9" t="str">
            <v>Owens &amp; Minor</v>
          </cell>
          <cell r="AD9" t="str">
            <v>Short Name</v>
          </cell>
          <cell r="AE9" t="str">
            <v>PSS World Medical, Inc.</v>
          </cell>
          <cell r="AF9" t="str">
            <v>Henry Schein</v>
          </cell>
          <cell r="AG9" t="str">
            <v>Syncor</v>
          </cell>
          <cell r="AH9" t="str">
            <v>Accredo</v>
          </cell>
          <cell r="AI9" t="str">
            <v>Gentiva</v>
          </cell>
          <cell r="AJ9" t="str">
            <v>Accredo*</v>
          </cell>
          <cell r="AK9" t="str">
            <v>Fisher Scientific*</v>
          </cell>
          <cell r="AL9" t="str">
            <v>McKesson Corporation</v>
          </cell>
          <cell r="AM9" t="str">
            <v>Sigma-Aldrich</v>
          </cell>
          <cell r="AN9" t="str">
            <v>Chronimed</v>
          </cell>
          <cell r="AO9" t="str">
            <v>Short Name</v>
          </cell>
          <cell r="AP9" t="str">
            <v>Patterson Dental</v>
          </cell>
          <cell r="AQ9" t="str">
            <v>Short Name</v>
          </cell>
          <cell r="AR9" t="str">
            <v>Patterson Dental</v>
          </cell>
          <cell r="AS9" t="str">
            <v>Syncor</v>
          </cell>
          <cell r="AT9" t="str">
            <v>Boron, LePore</v>
          </cell>
          <cell r="AU9" t="str">
            <v>Cardinal Health</v>
          </cell>
          <cell r="AV9" t="str">
            <v>Cardinal Health</v>
          </cell>
          <cell r="AW9" t="str">
            <v>Short Name</v>
          </cell>
          <cell r="AX9" t="str">
            <v>Short Name</v>
          </cell>
          <cell r="AY9" t="str">
            <v>Short Name</v>
          </cell>
          <cell r="AZ9" t="str">
            <v>Short Name</v>
          </cell>
          <cell r="BA9" t="str">
            <v>Short Name</v>
          </cell>
          <cell r="BB9" t="str">
            <v>Short Name</v>
          </cell>
          <cell r="BC9" t="str">
            <v>Short Name</v>
          </cell>
          <cell r="BD9" t="str">
            <v>Short Name</v>
          </cell>
          <cell r="BE9" t="str">
            <v>Short Name</v>
          </cell>
        </row>
        <row r="10">
          <cell r="H10">
            <v>37256</v>
          </cell>
          <cell r="I10">
            <v>37256</v>
          </cell>
          <cell r="J10">
            <v>37072</v>
          </cell>
          <cell r="K10">
            <v>37256</v>
          </cell>
          <cell r="L10">
            <v>37256</v>
          </cell>
          <cell r="M10">
            <v>37256</v>
          </cell>
          <cell r="N10">
            <v>37256</v>
          </cell>
          <cell r="O10">
            <v>37256</v>
          </cell>
          <cell r="P10">
            <v>37256</v>
          </cell>
          <cell r="Q10">
            <v>37256</v>
          </cell>
          <cell r="R10">
            <v>37256</v>
          </cell>
          <cell r="S10">
            <v>37256</v>
          </cell>
          <cell r="T10">
            <v>37256</v>
          </cell>
          <cell r="U10">
            <v>37256</v>
          </cell>
          <cell r="V10" t="str">
            <v>6/31/01</v>
          </cell>
          <cell r="W10">
            <v>37256</v>
          </cell>
          <cell r="X10">
            <v>36891</v>
          </cell>
          <cell r="Y10">
            <v>37254</v>
          </cell>
          <cell r="Z10">
            <v>36799</v>
          </cell>
          <cell r="AA10">
            <v>36799</v>
          </cell>
          <cell r="AB10">
            <v>37164</v>
          </cell>
          <cell r="AC10">
            <v>37256</v>
          </cell>
          <cell r="AD10">
            <v>36891</v>
          </cell>
          <cell r="AE10">
            <v>36980</v>
          </cell>
          <cell r="AF10">
            <v>37254</v>
          </cell>
          <cell r="AG10">
            <v>37256</v>
          </cell>
          <cell r="AH10">
            <v>36678</v>
          </cell>
          <cell r="AI10">
            <v>37256</v>
          </cell>
          <cell r="AJ10">
            <v>37072</v>
          </cell>
          <cell r="AK10">
            <v>37256</v>
          </cell>
          <cell r="AL10">
            <v>36981</v>
          </cell>
          <cell r="AM10">
            <v>37256</v>
          </cell>
          <cell r="AN10">
            <v>37071</v>
          </cell>
          <cell r="AO10">
            <v>36891</v>
          </cell>
          <cell r="AP10">
            <v>37009</v>
          </cell>
          <cell r="AQ10">
            <v>37009</v>
          </cell>
          <cell r="AR10">
            <v>37009</v>
          </cell>
          <cell r="AS10">
            <v>37256</v>
          </cell>
          <cell r="AT10">
            <v>37256</v>
          </cell>
          <cell r="AU10">
            <v>37072</v>
          </cell>
          <cell r="AV10">
            <v>37072</v>
          </cell>
          <cell r="AW10">
            <v>36891</v>
          </cell>
          <cell r="AX10">
            <v>36891</v>
          </cell>
          <cell r="AY10">
            <v>36891</v>
          </cell>
          <cell r="AZ10">
            <v>36891</v>
          </cell>
          <cell r="BA10">
            <v>36891</v>
          </cell>
          <cell r="BB10">
            <v>36891</v>
          </cell>
          <cell r="BC10">
            <v>36891</v>
          </cell>
          <cell r="BD10">
            <v>36891</v>
          </cell>
          <cell r="BE10">
            <v>36891</v>
          </cell>
        </row>
        <row r="11">
          <cell r="H11" t="str">
            <v>PAYTON</v>
          </cell>
          <cell r="I11" t="str">
            <v>PAYTON</v>
          </cell>
          <cell r="J11" t="str">
            <v>PAYTON</v>
          </cell>
          <cell r="K11" t="str">
            <v>PAYTON</v>
          </cell>
          <cell r="L11" t="str">
            <v>PAYTON</v>
          </cell>
          <cell r="M11" t="str">
            <v>PAYTON</v>
          </cell>
          <cell r="N11" t="str">
            <v>PAYTON</v>
          </cell>
          <cell r="O11" t="str">
            <v>PAYTON</v>
          </cell>
          <cell r="P11" t="str">
            <v>PAYTON</v>
          </cell>
          <cell r="Q11" t="str">
            <v>PAYTON</v>
          </cell>
          <cell r="R11" t="str">
            <v>PAYTON</v>
          </cell>
          <cell r="S11" t="str">
            <v>PAYTON</v>
          </cell>
          <cell r="T11" t="str">
            <v>PAYTON</v>
          </cell>
          <cell r="U11" t="str">
            <v>Trap</v>
          </cell>
          <cell r="V11" t="str">
            <v>PAYTON</v>
          </cell>
          <cell r="W11" t="str">
            <v>Kaitlin</v>
          </cell>
          <cell r="X11" t="str">
            <v>Stanwick</v>
          </cell>
          <cell r="Y11" t="str">
            <v>Michael Min</v>
          </cell>
          <cell r="AB11" t="str">
            <v>Francesca</v>
          </cell>
          <cell r="AC11" t="str">
            <v>Francesca</v>
          </cell>
          <cell r="AD11" t="str">
            <v>Name</v>
          </cell>
          <cell r="AE11" t="str">
            <v>Michael Min</v>
          </cell>
          <cell r="AF11" t="str">
            <v>Dun</v>
          </cell>
          <cell r="AG11" t="str">
            <v>Michael Min</v>
          </cell>
          <cell r="AH11" t="str">
            <v>Francesca</v>
          </cell>
          <cell r="AJ11" t="str">
            <v>Francesca</v>
          </cell>
          <cell r="AK11" t="str">
            <v>Payton</v>
          </cell>
          <cell r="AL11" t="str">
            <v>Dun</v>
          </cell>
          <cell r="AM11" t="str">
            <v>Wilson</v>
          </cell>
          <cell r="AN11" t="str">
            <v>Payton</v>
          </cell>
          <cell r="AO11" t="str">
            <v>Name</v>
          </cell>
          <cell r="AP11" t="str">
            <v>PAYTON</v>
          </cell>
          <cell r="AQ11" t="str">
            <v>PAYTON</v>
          </cell>
          <cell r="AR11" t="str">
            <v>Michael Min</v>
          </cell>
          <cell r="AS11" t="str">
            <v>Francesca</v>
          </cell>
          <cell r="AT11" t="str">
            <v>Francesca</v>
          </cell>
          <cell r="AU11" t="str">
            <v>Francesca</v>
          </cell>
          <cell r="AV11" t="str">
            <v>Francesca</v>
          </cell>
          <cell r="AW11" t="str">
            <v>Name</v>
          </cell>
          <cell r="AX11" t="str">
            <v>Name</v>
          </cell>
          <cell r="AY11" t="str">
            <v>Name</v>
          </cell>
          <cell r="AZ11" t="str">
            <v>Name</v>
          </cell>
          <cell r="BA11" t="str">
            <v>Name</v>
          </cell>
          <cell r="BB11" t="str">
            <v>Name</v>
          </cell>
          <cell r="BC11" t="str">
            <v>Name</v>
          </cell>
          <cell r="BD11" t="str">
            <v>Name</v>
          </cell>
          <cell r="BE11" t="str">
            <v>Name</v>
          </cell>
        </row>
        <row r="12">
          <cell r="H12" t="str">
            <v>Y</v>
          </cell>
          <cell r="I12" t="str">
            <v>Y</v>
          </cell>
          <cell r="J12" t="str">
            <v>Y</v>
          </cell>
          <cell r="K12" t="str">
            <v>Y</v>
          </cell>
          <cell r="L12" t="str">
            <v>Y</v>
          </cell>
          <cell r="M12" t="str">
            <v>Y</v>
          </cell>
          <cell r="N12" t="str">
            <v>Y</v>
          </cell>
          <cell r="O12" t="str">
            <v>Y</v>
          </cell>
          <cell r="P12" t="str">
            <v>Y</v>
          </cell>
          <cell r="Q12" t="str">
            <v>Y</v>
          </cell>
          <cell r="R12" t="str">
            <v>Y</v>
          </cell>
          <cell r="S12" t="str">
            <v>Y</v>
          </cell>
          <cell r="T12" t="str">
            <v>Y</v>
          </cell>
          <cell r="U12" t="str">
            <v>Y</v>
          </cell>
          <cell r="V12" t="str">
            <v>Y</v>
          </cell>
          <cell r="W12" t="str">
            <v>Y</v>
          </cell>
          <cell r="X12" t="str">
            <v>Y</v>
          </cell>
          <cell r="Y12" t="str">
            <v>Y</v>
          </cell>
          <cell r="Z12" t="str">
            <v>Y</v>
          </cell>
          <cell r="AA12" t="str">
            <v>Y</v>
          </cell>
          <cell r="AB12" t="str">
            <v>Y</v>
          </cell>
          <cell r="AC12" t="str">
            <v>Y</v>
          </cell>
          <cell r="AD12" t="str">
            <v>Y</v>
          </cell>
          <cell r="AE12" t="str">
            <v>Y</v>
          </cell>
          <cell r="AF12" t="str">
            <v>Y</v>
          </cell>
          <cell r="AG12" t="str">
            <v>Y</v>
          </cell>
          <cell r="AH12" t="str">
            <v>Y</v>
          </cell>
          <cell r="AI12" t="str">
            <v>Y</v>
          </cell>
          <cell r="AJ12" t="str">
            <v>Y</v>
          </cell>
          <cell r="AK12" t="str">
            <v>Y</v>
          </cell>
          <cell r="AL12" t="str">
            <v>Y</v>
          </cell>
          <cell r="AM12" t="str">
            <v>Y</v>
          </cell>
          <cell r="AN12" t="str">
            <v>Y</v>
          </cell>
          <cell r="AO12" t="str">
            <v>Y</v>
          </cell>
          <cell r="AP12" t="str">
            <v>Y</v>
          </cell>
          <cell r="AQ12" t="str">
            <v>Y</v>
          </cell>
          <cell r="AR12" t="str">
            <v>Y</v>
          </cell>
          <cell r="AS12" t="str">
            <v>Y</v>
          </cell>
          <cell r="AT12" t="str">
            <v>Y</v>
          </cell>
          <cell r="AU12" t="str">
            <v>Y</v>
          </cell>
          <cell r="AV12" t="str">
            <v>Y</v>
          </cell>
          <cell r="AW12" t="str">
            <v>Y</v>
          </cell>
          <cell r="AX12" t="str">
            <v>Y</v>
          </cell>
          <cell r="AY12" t="str">
            <v>Y</v>
          </cell>
          <cell r="AZ12" t="str">
            <v>Y</v>
          </cell>
          <cell r="BA12" t="str">
            <v>Y</v>
          </cell>
          <cell r="BB12" t="str">
            <v>Y</v>
          </cell>
          <cell r="BC12" t="str">
            <v>Y</v>
          </cell>
          <cell r="BD12" t="str">
            <v>Y</v>
          </cell>
          <cell r="BE12" t="str">
            <v>Y</v>
          </cell>
        </row>
        <row r="13">
          <cell r="W13">
            <v>37207</v>
          </cell>
          <cell r="X13">
            <v>36891</v>
          </cell>
          <cell r="Y13">
            <v>37399</v>
          </cell>
          <cell r="AB13">
            <v>37393</v>
          </cell>
          <cell r="AC13">
            <v>37393</v>
          </cell>
          <cell r="AD13">
            <v>36891</v>
          </cell>
          <cell r="AE13">
            <v>37346</v>
          </cell>
          <cell r="AF13">
            <v>37393</v>
          </cell>
          <cell r="AG13">
            <v>37399</v>
          </cell>
          <cell r="AH13">
            <v>37347</v>
          </cell>
          <cell r="AJ13">
            <v>37393</v>
          </cell>
          <cell r="AK13">
            <v>37215</v>
          </cell>
          <cell r="AL13">
            <v>37341</v>
          </cell>
          <cell r="AM13">
            <v>37349</v>
          </cell>
          <cell r="AN13">
            <v>37207</v>
          </cell>
          <cell r="AO13">
            <v>36891</v>
          </cell>
          <cell r="AP13">
            <v>37089</v>
          </cell>
          <cell r="AQ13">
            <v>37089</v>
          </cell>
          <cell r="AR13">
            <v>37346</v>
          </cell>
          <cell r="AS13">
            <v>37427</v>
          </cell>
          <cell r="AT13">
            <v>37413</v>
          </cell>
          <cell r="AU13">
            <v>37393</v>
          </cell>
          <cell r="AV13">
            <v>37413</v>
          </cell>
          <cell r="AW13">
            <v>36891</v>
          </cell>
          <cell r="AX13">
            <v>36891</v>
          </cell>
          <cell r="AY13">
            <v>36891</v>
          </cell>
          <cell r="AZ13">
            <v>36891</v>
          </cell>
          <cell r="BA13">
            <v>36891</v>
          </cell>
          <cell r="BB13">
            <v>36891</v>
          </cell>
          <cell r="BC13">
            <v>36891</v>
          </cell>
          <cell r="BD13">
            <v>36891</v>
          </cell>
          <cell r="BE13">
            <v>36891</v>
          </cell>
        </row>
        <row r="14">
          <cell r="Y14" t="str">
            <v>JWT</v>
          </cell>
          <cell r="AB14" t="str">
            <v>JWT</v>
          </cell>
          <cell r="AC14" t="str">
            <v>JWT</v>
          </cell>
          <cell r="AE14" t="str">
            <v>JWT</v>
          </cell>
          <cell r="AF14" t="str">
            <v>JWT</v>
          </cell>
          <cell r="AG14" t="str">
            <v>JWT</v>
          </cell>
          <cell r="AJ14" t="str">
            <v>JWT</v>
          </cell>
          <cell r="AK14" t="str">
            <v>JWT</v>
          </cell>
          <cell r="AL14" t="str">
            <v>JWT</v>
          </cell>
          <cell r="AM14" t="str">
            <v>OZ</v>
          </cell>
          <cell r="AN14" t="str">
            <v>NO</v>
          </cell>
          <cell r="AP14" t="str">
            <v>JWT</v>
          </cell>
          <cell r="AQ14" t="str">
            <v>JWT</v>
          </cell>
          <cell r="AR14" t="str">
            <v>JWT</v>
          </cell>
          <cell r="AV14" t="str">
            <v>JWT</v>
          </cell>
        </row>
        <row r="15">
          <cell r="H15" t="str">
            <v>Lab products</v>
          </cell>
          <cell r="I15" t="str">
            <v>Lab products</v>
          </cell>
          <cell r="J15" t="str">
            <v>Lab products</v>
          </cell>
          <cell r="K15" t="str">
            <v>Lab products</v>
          </cell>
          <cell r="L15" t="str">
            <v>Lab products</v>
          </cell>
          <cell r="M15" t="str">
            <v>Lab products</v>
          </cell>
          <cell r="N15" t="str">
            <v>Company Description</v>
          </cell>
          <cell r="O15" t="str">
            <v>Lab products</v>
          </cell>
          <cell r="P15" t="str">
            <v>Lab products</v>
          </cell>
          <cell r="Q15" t="str">
            <v>Lab products</v>
          </cell>
          <cell r="R15" t="str">
            <v>Lab products</v>
          </cell>
          <cell r="S15" t="str">
            <v>Lab products</v>
          </cell>
          <cell r="T15" t="str">
            <v>Lab products</v>
          </cell>
          <cell r="U15" t="str">
            <v>Lab products</v>
          </cell>
          <cell r="V15" t="str">
            <v>Lab products</v>
          </cell>
          <cell r="W15" t="str">
            <v>Lab products</v>
          </cell>
          <cell r="X15" t="str">
            <v>Lab products</v>
          </cell>
          <cell r="Z15" t="str">
            <v>Warehouse adjusted</v>
          </cell>
          <cell r="AA15" t="str">
            <v xml:space="preserve"> </v>
          </cell>
          <cell r="AD15" t="str">
            <v>Company Description</v>
          </cell>
          <cell r="AE15" t="str">
            <v xml:space="preserve"> </v>
          </cell>
          <cell r="AK15" t="str">
            <v xml:space="preserve"> </v>
          </cell>
          <cell r="AM15" t="str">
            <v>Lab products</v>
          </cell>
          <cell r="AN15" t="str">
            <v>No warehouse disclosure</v>
          </cell>
          <cell r="AO15" t="str">
            <v>Company Description</v>
          </cell>
          <cell r="AP15" t="str">
            <v>Dental supply distributors</v>
          </cell>
          <cell r="AQ15" t="str">
            <v>Veterinary supplies distributors</v>
          </cell>
          <cell r="AR15" t="str">
            <v>Dental supply distributors</v>
          </cell>
          <cell r="AW15" t="str">
            <v>Company Description</v>
          </cell>
          <cell r="AX15" t="str">
            <v>Company Description</v>
          </cell>
          <cell r="AY15" t="str">
            <v>Company Description</v>
          </cell>
          <cell r="AZ15" t="str">
            <v>Company Description</v>
          </cell>
          <cell r="BA15" t="str">
            <v>Company Description</v>
          </cell>
          <cell r="BB15" t="str">
            <v>Company Description</v>
          </cell>
          <cell r="BC15" t="str">
            <v>Company Description</v>
          </cell>
          <cell r="BD15" t="str">
            <v>Company Description</v>
          </cell>
          <cell r="BE15" t="str">
            <v>Company Description</v>
          </cell>
        </row>
        <row r="16">
          <cell r="H16" t="str">
            <v>notes</v>
          </cell>
          <cell r="I16" t="str">
            <v>notes</v>
          </cell>
          <cell r="J16" t="str">
            <v>notes</v>
          </cell>
          <cell r="K16" t="str">
            <v>notes</v>
          </cell>
          <cell r="L16" t="str">
            <v>notes</v>
          </cell>
          <cell r="M16" t="str">
            <v>notes</v>
          </cell>
          <cell r="N16" t="str">
            <v>notes</v>
          </cell>
          <cell r="O16" t="str">
            <v>LTM EPS and proj. EPS are trending correctly per IBES.</v>
          </cell>
          <cell r="P16" t="str">
            <v>Not PF for acquisition of the Filtration and Separtions business, NS</v>
          </cell>
          <cell r="Q16" t="str">
            <v>Not proforma for acquisitions in 2001 b/c it's not material</v>
          </cell>
          <cell r="R16" t="str">
            <v>Engaged in share repurchase program by issuing additional debt; check news for adjustments</v>
          </cell>
          <cell r="S16" t="str">
            <v>notes</v>
          </cell>
          <cell r="T16" t="str">
            <v>notes</v>
          </cell>
          <cell r="U16" t="str">
            <v>notes</v>
          </cell>
          <cell r="W16" t="str">
            <v>pro forma for Dexter purchase on 9/00 - PLEASE NOTE ASSUMPTIONS</v>
          </cell>
          <cell r="X16" t="str">
            <v>Pro forma for IPO spinoff of sub-division</v>
          </cell>
          <cell r="Y16" t="str">
            <v>notes</v>
          </cell>
          <cell r="Z16" t="str">
            <v>notes</v>
          </cell>
          <cell r="AA16" t="str">
            <v>notes</v>
          </cell>
          <cell r="AB16" t="str">
            <v>PRO FORMA FOR BBC ACQUISITION 3/19/01</v>
          </cell>
          <cell r="AC16" t="str">
            <v>notes</v>
          </cell>
          <cell r="AD16" t="str">
            <v>notes</v>
          </cell>
          <cell r="AE16" t="str">
            <v>notes</v>
          </cell>
          <cell r="AF16" t="str">
            <v>notes</v>
          </cell>
          <cell r="AH16" t="str">
            <v>notes</v>
          </cell>
          <cell r="AI16" t="str">
            <v>notes</v>
          </cell>
          <cell r="AJ16" t="str">
            <v>notes</v>
          </cell>
          <cell r="AK16" t="str">
            <v>Note</v>
          </cell>
          <cell r="AL16" t="str">
            <v>Pro forma for the $400 million debt offering on Jan. 29 2002</v>
          </cell>
          <cell r="AM16" t="str">
            <v>Engaged in share repurchase program by issuing additional debt; check news for adjustments</v>
          </cell>
          <cell r="AN16" t="str">
            <v>PF for diagnostic product spinoff effective 6/30/00 and Home Services Medical subsidiary</v>
          </cell>
          <cell r="AO16" t="str">
            <v>notes</v>
          </cell>
          <cell r="AP16" t="str">
            <v>Pro forma for acquisition of Webster</v>
          </cell>
          <cell r="AS16" t="str">
            <v>notes</v>
          </cell>
          <cell r="AT16" t="str">
            <v>notes</v>
          </cell>
          <cell r="AU16" t="str">
            <v>notes</v>
          </cell>
          <cell r="AW16" t="str">
            <v>notes</v>
          </cell>
          <cell r="AX16" t="str">
            <v>notes</v>
          </cell>
          <cell r="AY16" t="str">
            <v>notes</v>
          </cell>
          <cell r="AZ16" t="str">
            <v>notes</v>
          </cell>
          <cell r="BA16" t="str">
            <v>notes</v>
          </cell>
          <cell r="BB16" t="str">
            <v>notes</v>
          </cell>
          <cell r="BC16" t="str">
            <v>notes</v>
          </cell>
          <cell r="BD16" t="str">
            <v>notes</v>
          </cell>
          <cell r="BE16" t="str">
            <v>notes</v>
          </cell>
        </row>
        <row r="17">
          <cell r="S17" t="str">
            <v xml:space="preserve"> </v>
          </cell>
          <cell r="W17" t="str">
            <v>EXCLUDES AMORTIZATION to match Wall Street research</v>
          </cell>
          <cell r="X17" t="str">
            <v>Decreasing EPS is consistent with IBES estimates for 2000/LTM to 2001</v>
          </cell>
        </row>
        <row r="19">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7.4999999999999997E-2</v>
          </cell>
          <cell r="Z19">
            <v>8.5000000000000006E-2</v>
          </cell>
          <cell r="AA19">
            <v>0</v>
          </cell>
          <cell r="AB19">
            <v>7.0000000000000007E-2</v>
          </cell>
          <cell r="AC19">
            <v>0.08</v>
          </cell>
          <cell r="AD19">
            <v>8.5000000000000006E-2</v>
          </cell>
          <cell r="AE19">
            <v>8.5000000000000006E-2</v>
          </cell>
          <cell r="AF19">
            <v>6.5000000000000002E-2</v>
          </cell>
          <cell r="AG19">
            <v>0</v>
          </cell>
          <cell r="AH19">
            <v>0.08</v>
          </cell>
          <cell r="AI19">
            <v>8.5000000000000006E-2</v>
          </cell>
          <cell r="AJ19">
            <v>0.08</v>
          </cell>
          <cell r="AK19">
            <v>0.08</v>
          </cell>
          <cell r="AL19">
            <v>6.5000000000000002E-2</v>
          </cell>
          <cell r="AM19">
            <v>0</v>
          </cell>
          <cell r="AN19">
            <v>8.5000000000000006E-2</v>
          </cell>
          <cell r="AO19">
            <v>8.5000000000000006E-2</v>
          </cell>
          <cell r="AP19">
            <v>0.09</v>
          </cell>
          <cell r="AQ19">
            <v>8.5000000000000006E-2</v>
          </cell>
          <cell r="AR19">
            <v>7.4999999999999997E-2</v>
          </cell>
          <cell r="AS19">
            <v>8.5000000000000006E-2</v>
          </cell>
          <cell r="AT19">
            <v>8.5000000000000006E-2</v>
          </cell>
          <cell r="AU19">
            <v>6.5000000000000002E-2</v>
          </cell>
          <cell r="AV19">
            <v>6.5000000000000002E-2</v>
          </cell>
          <cell r="AW19">
            <v>0</v>
          </cell>
          <cell r="AX19">
            <v>0</v>
          </cell>
          <cell r="AY19">
            <v>0</v>
          </cell>
          <cell r="AZ19">
            <v>0</v>
          </cell>
          <cell r="BA19">
            <v>0</v>
          </cell>
          <cell r="BB19">
            <v>0</v>
          </cell>
          <cell r="BC19">
            <v>0</v>
          </cell>
          <cell r="BD19">
            <v>0</v>
          </cell>
          <cell r="BE19">
            <v>0</v>
          </cell>
        </row>
        <row r="20">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2.5000000000000001E-2</v>
          </cell>
          <cell r="Z20">
            <v>2.5000000000000001E-2</v>
          </cell>
          <cell r="AA20">
            <v>2.5000000000000001E-2</v>
          </cell>
          <cell r="AB20">
            <v>2.5000000000000001E-2</v>
          </cell>
          <cell r="AC20">
            <v>2.5000000000000001E-2</v>
          </cell>
          <cell r="AD20">
            <v>2.5000000000000001E-2</v>
          </cell>
          <cell r="AE20">
            <v>2.5000000000000001E-2</v>
          </cell>
          <cell r="AF20">
            <v>2.5000000000000001E-2</v>
          </cell>
          <cell r="AG20">
            <v>0</v>
          </cell>
          <cell r="AH20">
            <v>2.5000000000000001E-2</v>
          </cell>
          <cell r="AI20">
            <v>2.5000000000000001E-2</v>
          </cell>
          <cell r="AJ20">
            <v>2.5000000000000001E-2</v>
          </cell>
          <cell r="AK20">
            <v>2.5000000000000001E-2</v>
          </cell>
          <cell r="AL20">
            <v>2.5000000000000001E-2</v>
          </cell>
          <cell r="AM20">
            <v>0</v>
          </cell>
          <cell r="AN20">
            <v>2.5000000000000001E-2</v>
          </cell>
          <cell r="AO20">
            <v>2.5000000000000001E-2</v>
          </cell>
          <cell r="AP20">
            <v>2.5000000000000001E-2</v>
          </cell>
          <cell r="AQ20">
            <v>2.5000000000000001E-2</v>
          </cell>
          <cell r="AR20">
            <v>2.5000000000000001E-2</v>
          </cell>
          <cell r="AS20">
            <v>2.5000000000000001E-2</v>
          </cell>
          <cell r="AT20">
            <v>2.5000000000000001E-2</v>
          </cell>
          <cell r="AU20">
            <v>2.5000000000000001E-2</v>
          </cell>
          <cell r="AV20">
            <v>2.5000000000000001E-2</v>
          </cell>
          <cell r="AW20">
            <v>0</v>
          </cell>
          <cell r="AX20">
            <v>0</v>
          </cell>
          <cell r="AY20">
            <v>0</v>
          </cell>
          <cell r="AZ20">
            <v>0</v>
          </cell>
          <cell r="BA20">
            <v>0</v>
          </cell>
          <cell r="BB20">
            <v>0</v>
          </cell>
          <cell r="BC20">
            <v>0</v>
          </cell>
          <cell r="BD20">
            <v>0</v>
          </cell>
          <cell r="BE20">
            <v>0</v>
          </cell>
        </row>
        <row r="21">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1</v>
          </cell>
          <cell r="Z21">
            <v>1</v>
          </cell>
          <cell r="AA21">
            <v>0</v>
          </cell>
          <cell r="AB21">
            <v>1</v>
          </cell>
          <cell r="AC21">
            <v>1</v>
          </cell>
          <cell r="AD21">
            <v>1</v>
          </cell>
          <cell r="AE21">
            <v>1</v>
          </cell>
          <cell r="AF21">
            <v>1</v>
          </cell>
          <cell r="AG21">
            <v>0</v>
          </cell>
          <cell r="AH21">
            <v>1</v>
          </cell>
          <cell r="AI21">
            <v>1</v>
          </cell>
          <cell r="AJ21">
            <v>1</v>
          </cell>
          <cell r="AK21">
            <v>1</v>
          </cell>
          <cell r="AL21">
            <v>1</v>
          </cell>
          <cell r="AM21">
            <v>0</v>
          </cell>
          <cell r="AN21">
            <v>1</v>
          </cell>
          <cell r="AO21">
            <v>1</v>
          </cell>
          <cell r="AP21">
            <v>20</v>
          </cell>
          <cell r="AQ21">
            <v>1</v>
          </cell>
          <cell r="AR21">
            <v>1</v>
          </cell>
          <cell r="AS21">
            <v>1</v>
          </cell>
          <cell r="AT21">
            <v>1</v>
          </cell>
          <cell r="AU21">
            <v>1</v>
          </cell>
          <cell r="AV21">
            <v>1</v>
          </cell>
          <cell r="AW21">
            <v>0</v>
          </cell>
          <cell r="AX21">
            <v>0</v>
          </cell>
          <cell r="AY21">
            <v>0</v>
          </cell>
          <cell r="AZ21">
            <v>0</v>
          </cell>
          <cell r="BA21">
            <v>0</v>
          </cell>
          <cell r="BB21">
            <v>0</v>
          </cell>
          <cell r="BC21">
            <v>0</v>
          </cell>
          <cell r="BD21">
            <v>0</v>
          </cell>
          <cell r="BE21">
            <v>0</v>
          </cell>
        </row>
        <row r="22">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20</v>
          </cell>
          <cell r="Z22">
            <v>20</v>
          </cell>
          <cell r="AA22">
            <v>0</v>
          </cell>
          <cell r="AB22">
            <v>20</v>
          </cell>
          <cell r="AC22">
            <v>20</v>
          </cell>
          <cell r="AD22">
            <v>20</v>
          </cell>
          <cell r="AE22">
            <v>20</v>
          </cell>
          <cell r="AF22">
            <v>20</v>
          </cell>
          <cell r="AG22">
            <v>0</v>
          </cell>
          <cell r="AH22">
            <v>20</v>
          </cell>
          <cell r="AI22">
            <v>20</v>
          </cell>
          <cell r="AJ22">
            <v>20</v>
          </cell>
          <cell r="AK22">
            <v>20</v>
          </cell>
          <cell r="AL22">
            <v>20</v>
          </cell>
          <cell r="AM22">
            <v>0</v>
          </cell>
          <cell r="AN22">
            <v>20</v>
          </cell>
          <cell r="AO22">
            <v>20</v>
          </cell>
          <cell r="AP22">
            <v>0</v>
          </cell>
          <cell r="AQ22">
            <v>20</v>
          </cell>
          <cell r="AR22">
            <v>20</v>
          </cell>
          <cell r="AS22">
            <v>20</v>
          </cell>
          <cell r="AT22">
            <v>20</v>
          </cell>
          <cell r="AU22">
            <v>20</v>
          </cell>
          <cell r="AV22">
            <v>20</v>
          </cell>
          <cell r="AW22">
            <v>0</v>
          </cell>
          <cell r="AX22">
            <v>0</v>
          </cell>
          <cell r="AY22">
            <v>0</v>
          </cell>
          <cell r="AZ22">
            <v>0</v>
          </cell>
          <cell r="BA22">
            <v>0</v>
          </cell>
          <cell r="BB22">
            <v>0</v>
          </cell>
          <cell r="BC22">
            <v>0</v>
          </cell>
          <cell r="BD22">
            <v>0</v>
          </cell>
          <cell r="BE22">
            <v>0</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0.4</v>
          </cell>
          <cell r="Z23">
            <v>0.4</v>
          </cell>
          <cell r="AA23">
            <v>0</v>
          </cell>
          <cell r="AB23">
            <v>0.4</v>
          </cell>
          <cell r="AC23">
            <v>0.4</v>
          </cell>
          <cell r="AD23">
            <v>0.4</v>
          </cell>
          <cell r="AE23">
            <v>0.4</v>
          </cell>
          <cell r="AF23">
            <v>0.4</v>
          </cell>
          <cell r="AG23">
            <v>0</v>
          </cell>
          <cell r="AH23">
            <v>0.4</v>
          </cell>
          <cell r="AI23">
            <v>0.4</v>
          </cell>
          <cell r="AJ23">
            <v>0.4</v>
          </cell>
          <cell r="AK23">
            <v>0.4</v>
          </cell>
          <cell r="AL23">
            <v>0.4</v>
          </cell>
          <cell r="AM23">
            <v>0</v>
          </cell>
          <cell r="AN23">
            <v>0.4</v>
          </cell>
          <cell r="AO23">
            <v>0.4</v>
          </cell>
          <cell r="AP23">
            <v>0</v>
          </cell>
          <cell r="AQ23">
            <v>0.4</v>
          </cell>
          <cell r="AR23">
            <v>0.4</v>
          </cell>
          <cell r="AS23">
            <v>0.4</v>
          </cell>
          <cell r="AT23">
            <v>0.4</v>
          </cell>
          <cell r="AU23">
            <v>0.4</v>
          </cell>
          <cell r="AV23">
            <v>0.4</v>
          </cell>
          <cell r="AW23">
            <v>0</v>
          </cell>
          <cell r="AX23">
            <v>0</v>
          </cell>
          <cell r="AY23">
            <v>0</v>
          </cell>
          <cell r="AZ23">
            <v>0</v>
          </cell>
          <cell r="BA23">
            <v>0</v>
          </cell>
          <cell r="BB23">
            <v>0</v>
          </cell>
          <cell r="BC23">
            <v>0</v>
          </cell>
          <cell r="BD23">
            <v>0</v>
          </cell>
          <cell r="BE23">
            <v>0</v>
          </cell>
        </row>
        <row r="24">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7">
          <cell r="V27">
            <v>1000</v>
          </cell>
        </row>
        <row r="30">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H32" t="str">
            <v>MODEL</v>
          </cell>
          <cell r="I32">
            <v>37437</v>
          </cell>
          <cell r="J32">
            <v>37437</v>
          </cell>
          <cell r="L32">
            <v>37437</v>
          </cell>
          <cell r="P32">
            <v>37437</v>
          </cell>
          <cell r="Q32">
            <v>37437</v>
          </cell>
          <cell r="R32">
            <v>37437</v>
          </cell>
        </row>
        <row r="33">
          <cell r="J33" t="str">
            <v>MODEL</v>
          </cell>
          <cell r="L33" t="str">
            <v>PRESS RELEASE</v>
          </cell>
          <cell r="P33" t="str">
            <v>PRESS RELEASE</v>
          </cell>
          <cell r="Q33" t="str">
            <v>PRESS RELEASE</v>
          </cell>
          <cell r="R33" t="str">
            <v>PRESS RELEASE</v>
          </cell>
        </row>
        <row r="34">
          <cell r="H34">
            <v>37256</v>
          </cell>
          <cell r="I34">
            <v>37256</v>
          </cell>
          <cell r="J34">
            <v>37437</v>
          </cell>
          <cell r="K34">
            <v>37256</v>
          </cell>
          <cell r="L34">
            <v>37256</v>
          </cell>
          <cell r="M34">
            <v>37256</v>
          </cell>
          <cell r="N34">
            <v>37256</v>
          </cell>
          <cell r="O34">
            <v>37256</v>
          </cell>
          <cell r="P34">
            <v>37256</v>
          </cell>
          <cell r="Q34">
            <v>37256</v>
          </cell>
          <cell r="R34">
            <v>37256</v>
          </cell>
          <cell r="S34">
            <v>37256</v>
          </cell>
          <cell r="T34">
            <v>37256</v>
          </cell>
          <cell r="U34">
            <v>37256</v>
          </cell>
          <cell r="V34">
            <v>37437</v>
          </cell>
          <cell r="W34">
            <v>37256</v>
          </cell>
          <cell r="X34">
            <v>37256</v>
          </cell>
          <cell r="Y34">
            <v>37345</v>
          </cell>
          <cell r="AB34">
            <v>37346</v>
          </cell>
          <cell r="AC34">
            <v>37346</v>
          </cell>
          <cell r="AD34">
            <v>36891</v>
          </cell>
          <cell r="AE34">
            <v>37253</v>
          </cell>
          <cell r="AF34">
            <v>37345</v>
          </cell>
          <cell r="AG34">
            <v>37346</v>
          </cell>
          <cell r="AJ34">
            <v>37256</v>
          </cell>
          <cell r="AK34">
            <v>37437</v>
          </cell>
          <cell r="AL34">
            <v>37256</v>
          </cell>
          <cell r="AM34">
            <v>37256</v>
          </cell>
          <cell r="AN34">
            <v>37162</v>
          </cell>
          <cell r="AO34">
            <v>36891</v>
          </cell>
          <cell r="AP34">
            <v>37009</v>
          </cell>
          <cell r="AQ34">
            <v>37009</v>
          </cell>
          <cell r="AR34">
            <v>37434</v>
          </cell>
          <cell r="AV34">
            <v>37346</v>
          </cell>
          <cell r="AW34">
            <v>36891</v>
          </cell>
          <cell r="AX34">
            <v>36891</v>
          </cell>
          <cell r="AY34">
            <v>36891</v>
          </cell>
          <cell r="AZ34">
            <v>36891</v>
          </cell>
          <cell r="BA34">
            <v>36891</v>
          </cell>
          <cell r="BB34">
            <v>36891</v>
          </cell>
          <cell r="BC34">
            <v>36891</v>
          </cell>
          <cell r="BD34">
            <v>36891</v>
          </cell>
          <cell r="BE34">
            <v>36891</v>
          </cell>
        </row>
        <row r="36">
          <cell r="Q36" t="str">
            <v xml:space="preserve">GAAP </v>
          </cell>
          <cell r="AJ36">
            <v>27145.618999999999</v>
          </cell>
        </row>
        <row r="37">
          <cell r="Q37" t="str">
            <v>REPORTED</v>
          </cell>
          <cell r="AB37" t="str">
            <v>x</v>
          </cell>
          <cell r="AV37" t="str">
            <v>x</v>
          </cell>
          <cell r="AX37">
            <v>112891000</v>
          </cell>
        </row>
        <row r="38">
          <cell r="H38">
            <v>59.207999999999998</v>
          </cell>
          <cell r="I38">
            <v>145.916</v>
          </cell>
          <cell r="J38">
            <v>42.494525000000003</v>
          </cell>
          <cell r="K38">
            <v>26.085000000000001</v>
          </cell>
          <cell r="L38">
            <v>60.100999999999999</v>
          </cell>
          <cell r="M38">
            <v>213.28299999999999</v>
          </cell>
          <cell r="N38">
            <v>45.409689999999998</v>
          </cell>
          <cell r="O38">
            <v>15.414</v>
          </cell>
          <cell r="P38">
            <v>125.556</v>
          </cell>
          <cell r="Q38">
            <v>186.74</v>
          </cell>
          <cell r="R38">
            <v>35.048999999999999</v>
          </cell>
          <cell r="S38">
            <v>136.77799999999999</v>
          </cell>
          <cell r="T38">
            <v>57.9</v>
          </cell>
          <cell r="U38">
            <v>16.077313</v>
          </cell>
          <cell r="V38">
            <v>28.199946000000001</v>
          </cell>
          <cell r="W38">
            <v>52.961227999999998</v>
          </cell>
          <cell r="X38">
            <v>47.744526999999998</v>
          </cell>
          <cell r="Y38">
            <v>44.61</v>
          </cell>
          <cell r="Z38">
            <v>135.58958899999999</v>
          </cell>
          <cell r="AA38">
            <v>53.001061999999997</v>
          </cell>
          <cell r="AB38">
            <v>112.89100000000001</v>
          </cell>
          <cell r="AC38">
            <v>40.850999999999999</v>
          </cell>
          <cell r="AD38">
            <v>0</v>
          </cell>
          <cell r="AE38">
            <v>71.217195000000004</v>
          </cell>
          <cell r="AF38">
            <v>44.747</v>
          </cell>
          <cell r="AG38">
            <v>24.778272999999999</v>
          </cell>
          <cell r="AH38">
            <v>26.098680000000002</v>
          </cell>
          <cell r="AI38">
            <v>0</v>
          </cell>
          <cell r="AJ38">
            <v>31.284690000000001</v>
          </cell>
          <cell r="AK38">
            <v>57.9</v>
          </cell>
          <cell r="AL38">
            <v>301</v>
          </cell>
          <cell r="AM38">
            <v>73.771000000000001</v>
          </cell>
          <cell r="AN38">
            <v>12.315314000000001</v>
          </cell>
          <cell r="AR38">
            <v>68.506</v>
          </cell>
          <cell r="AS38">
            <v>12.884701959999999</v>
          </cell>
          <cell r="AT38">
            <v>0</v>
          </cell>
          <cell r="AU38">
            <v>0</v>
          </cell>
          <cell r="AV38">
            <v>460</v>
          </cell>
          <cell r="AW38">
            <v>0</v>
          </cell>
          <cell r="AY38">
            <v>0</v>
          </cell>
          <cell r="AZ38">
            <v>0</v>
          </cell>
          <cell r="BA38">
            <v>0</v>
          </cell>
          <cell r="BB38">
            <v>0</v>
          </cell>
          <cell r="BC38">
            <v>0</v>
          </cell>
          <cell r="BD38">
            <v>0</v>
          </cell>
          <cell r="BE38">
            <v>0</v>
          </cell>
        </row>
        <row r="39">
          <cell r="H39">
            <v>0</v>
          </cell>
          <cell r="I39">
            <v>0</v>
          </cell>
          <cell r="J39">
            <v>0</v>
          </cell>
          <cell r="K39">
            <v>0</v>
          </cell>
          <cell r="L39">
            <v>0</v>
          </cell>
          <cell r="M39">
            <v>0</v>
          </cell>
          <cell r="N39">
            <v>0</v>
          </cell>
          <cell r="O39">
            <v>0</v>
          </cell>
          <cell r="P39">
            <v>0</v>
          </cell>
          <cell r="Q39">
            <v>0</v>
          </cell>
          <cell r="R39">
            <v>0</v>
          </cell>
          <cell r="S39">
            <v>0</v>
          </cell>
          <cell r="T39">
            <v>0</v>
          </cell>
          <cell r="U39">
            <v>2.5030000000000001</v>
          </cell>
          <cell r="V39">
            <v>0</v>
          </cell>
          <cell r="W39">
            <v>5.6609999999999996</v>
          </cell>
          <cell r="X39">
            <v>5.0519999999999996</v>
          </cell>
          <cell r="Y39">
            <v>5.1552319999999998</v>
          </cell>
          <cell r="Z39">
            <v>8.721584</v>
          </cell>
          <cell r="AA39">
            <v>3.6339999999999999</v>
          </cell>
          <cell r="AC39">
            <v>2.2189999999999999</v>
          </cell>
          <cell r="AD39">
            <v>0</v>
          </cell>
          <cell r="AE39">
            <v>6.3520000000000012</v>
          </cell>
          <cell r="AG39">
            <v>7.7510000000000003</v>
          </cell>
          <cell r="AH39">
            <v>1.796775</v>
          </cell>
          <cell r="AI39">
            <v>0</v>
          </cell>
          <cell r="AJ39">
            <v>1.796775</v>
          </cell>
          <cell r="AL39">
            <v>60.732304999999997</v>
          </cell>
          <cell r="AM39">
            <v>3.5651830000000002</v>
          </cell>
          <cell r="AN39">
            <v>2.4042520000000001</v>
          </cell>
          <cell r="AO39">
            <v>0</v>
          </cell>
          <cell r="AR39">
            <v>0.95021299999999997</v>
          </cell>
          <cell r="AS39">
            <v>4.0305200000000001</v>
          </cell>
          <cell r="AT39">
            <v>0</v>
          </cell>
          <cell r="AU39">
            <v>0</v>
          </cell>
          <cell r="AW39">
            <v>0</v>
          </cell>
          <cell r="AX39">
            <v>0</v>
          </cell>
          <cell r="AY39">
            <v>0</v>
          </cell>
          <cell r="AZ39">
            <v>0</v>
          </cell>
          <cell r="BA39">
            <v>0</v>
          </cell>
          <cell r="BB39">
            <v>0</v>
          </cell>
          <cell r="BC39">
            <v>0</v>
          </cell>
          <cell r="BD39">
            <v>0</v>
          </cell>
          <cell r="BE39">
            <v>0</v>
          </cell>
        </row>
        <row r="40">
          <cell r="H40">
            <v>0</v>
          </cell>
          <cell r="I40">
            <v>0</v>
          </cell>
          <cell r="J40">
            <v>0</v>
          </cell>
          <cell r="K40">
            <v>0</v>
          </cell>
          <cell r="L40">
            <v>0</v>
          </cell>
          <cell r="M40">
            <v>0</v>
          </cell>
          <cell r="N40">
            <v>0</v>
          </cell>
          <cell r="O40">
            <v>0</v>
          </cell>
          <cell r="P40">
            <v>0</v>
          </cell>
          <cell r="Q40">
            <v>0</v>
          </cell>
          <cell r="R40">
            <v>0</v>
          </cell>
          <cell r="S40">
            <v>0</v>
          </cell>
          <cell r="T40">
            <v>0</v>
          </cell>
          <cell r="U40">
            <v>18.14</v>
          </cell>
          <cell r="V40">
            <v>0</v>
          </cell>
          <cell r="W40">
            <v>46.72</v>
          </cell>
          <cell r="X40">
            <v>36.450000000000003</v>
          </cell>
          <cell r="Y40">
            <v>22.4</v>
          </cell>
          <cell r="Z40">
            <v>13.83</v>
          </cell>
          <cell r="AA40">
            <v>24</v>
          </cell>
          <cell r="AB40">
            <v>42</v>
          </cell>
          <cell r="AC40">
            <v>13.46</v>
          </cell>
          <cell r="AD40">
            <v>0</v>
          </cell>
          <cell r="AE40">
            <v>10.304480478589419</v>
          </cell>
          <cell r="AF40">
            <v>26.04</v>
          </cell>
          <cell r="AG40">
            <v>18.55</v>
          </cell>
          <cell r="AH40">
            <v>13.52</v>
          </cell>
          <cell r="AI40">
            <v>0</v>
          </cell>
          <cell r="AJ40">
            <v>13.52</v>
          </cell>
          <cell r="AL40">
            <v>39.36</v>
          </cell>
          <cell r="AM40">
            <v>32.39</v>
          </cell>
          <cell r="AN40">
            <v>9.9</v>
          </cell>
          <cell r="AO40">
            <v>0</v>
          </cell>
          <cell r="AR40">
            <v>20.514070571545538</v>
          </cell>
          <cell r="AS40">
            <v>9.6460000000000008</v>
          </cell>
          <cell r="AT40">
            <v>0</v>
          </cell>
          <cell r="AU40">
            <v>0</v>
          </cell>
          <cell r="AV40">
            <v>34.83</v>
          </cell>
          <cell r="AW40">
            <v>0</v>
          </cell>
          <cell r="AX40">
            <v>0</v>
          </cell>
          <cell r="AY40">
            <v>0</v>
          </cell>
          <cell r="AZ40">
            <v>0</v>
          </cell>
          <cell r="BA40">
            <v>0</v>
          </cell>
          <cell r="BB40">
            <v>0</v>
          </cell>
          <cell r="BC40">
            <v>0</v>
          </cell>
          <cell r="BD40">
            <v>0</v>
          </cell>
          <cell r="BE40">
            <v>0</v>
          </cell>
        </row>
        <row r="41">
          <cell r="H41">
            <v>0</v>
          </cell>
          <cell r="I41">
            <v>0</v>
          </cell>
          <cell r="J41">
            <v>0</v>
          </cell>
          <cell r="K41">
            <v>0</v>
          </cell>
          <cell r="L41">
            <v>0</v>
          </cell>
          <cell r="M41">
            <v>0</v>
          </cell>
          <cell r="N41">
            <v>0</v>
          </cell>
          <cell r="O41">
            <v>0</v>
          </cell>
          <cell r="P41">
            <v>0</v>
          </cell>
          <cell r="Q41">
            <v>0</v>
          </cell>
          <cell r="R41">
            <v>0</v>
          </cell>
          <cell r="S41">
            <v>0</v>
          </cell>
          <cell r="T41">
            <v>0</v>
          </cell>
          <cell r="U41">
            <v>0.44</v>
          </cell>
          <cell r="V41">
            <v>0</v>
          </cell>
          <cell r="W41">
            <v>0</v>
          </cell>
          <cell r="X41">
            <v>0</v>
          </cell>
          <cell r="Y41">
            <v>0</v>
          </cell>
          <cell r="Z41">
            <v>0</v>
          </cell>
          <cell r="AA41">
            <v>0</v>
          </cell>
          <cell r="AB41">
            <v>0</v>
          </cell>
          <cell r="AC41">
            <v>0</v>
          </cell>
          <cell r="AD41">
            <v>0</v>
          </cell>
          <cell r="AE41">
            <v>0.78749999999999998</v>
          </cell>
          <cell r="AF41">
            <v>0</v>
          </cell>
          <cell r="AG41">
            <v>0</v>
          </cell>
          <cell r="AH41">
            <v>0</v>
          </cell>
          <cell r="AI41">
            <v>0</v>
          </cell>
          <cell r="AJ41">
            <v>0</v>
          </cell>
          <cell r="AL41">
            <v>0</v>
          </cell>
          <cell r="AM41">
            <v>0</v>
          </cell>
          <cell r="AN41">
            <v>0</v>
          </cell>
          <cell r="AO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H42">
            <v>0</v>
          </cell>
          <cell r="I42">
            <v>0</v>
          </cell>
          <cell r="J42">
            <v>0</v>
          </cell>
          <cell r="K42">
            <v>0</v>
          </cell>
          <cell r="L42">
            <v>0</v>
          </cell>
          <cell r="M42">
            <v>0</v>
          </cell>
          <cell r="N42">
            <v>0</v>
          </cell>
          <cell r="O42">
            <v>0</v>
          </cell>
          <cell r="P42">
            <v>0</v>
          </cell>
          <cell r="Q42">
            <v>0</v>
          </cell>
          <cell r="R42">
            <v>0</v>
          </cell>
          <cell r="S42">
            <v>0</v>
          </cell>
          <cell r="T42">
            <v>0</v>
          </cell>
          <cell r="U42">
            <v>5.82</v>
          </cell>
          <cell r="V42">
            <v>0</v>
          </cell>
          <cell r="W42">
            <v>0</v>
          </cell>
          <cell r="X42">
            <v>0</v>
          </cell>
          <cell r="Y42">
            <v>0</v>
          </cell>
          <cell r="Z42">
            <v>0</v>
          </cell>
          <cell r="AA42">
            <v>0</v>
          </cell>
          <cell r="AB42">
            <v>0</v>
          </cell>
          <cell r="AC42">
            <v>0</v>
          </cell>
          <cell r="AD42">
            <v>0</v>
          </cell>
          <cell r="AE42">
            <v>14.8</v>
          </cell>
          <cell r="AF42">
            <v>0</v>
          </cell>
          <cell r="AG42">
            <v>0</v>
          </cell>
          <cell r="AH42">
            <v>0</v>
          </cell>
          <cell r="AI42">
            <v>0</v>
          </cell>
          <cell r="AJ42">
            <v>0</v>
          </cell>
          <cell r="AL42">
            <v>0</v>
          </cell>
          <cell r="AM42">
            <v>0</v>
          </cell>
          <cell r="AN42">
            <v>0</v>
          </cell>
          <cell r="AO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Z43">
            <v>3.3</v>
          </cell>
          <cell r="AA43">
            <v>3.6339999999999999</v>
          </cell>
        </row>
        <row r="44">
          <cell r="Z44">
            <v>23.29</v>
          </cell>
          <cell r="AA44">
            <v>24</v>
          </cell>
        </row>
        <row r="45">
          <cell r="AB45" t="b">
            <v>0</v>
          </cell>
        </row>
        <row r="46">
          <cell r="H46" t="str">
            <v>N</v>
          </cell>
          <cell r="I46" t="str">
            <v>N</v>
          </cell>
          <cell r="J46" t="str">
            <v>N</v>
          </cell>
          <cell r="K46" t="str">
            <v>N</v>
          </cell>
          <cell r="L46" t="str">
            <v>N</v>
          </cell>
          <cell r="M46" t="str">
            <v>N</v>
          </cell>
          <cell r="N46" t="str">
            <v>N</v>
          </cell>
          <cell r="O46" t="str">
            <v>N</v>
          </cell>
          <cell r="P46" t="str">
            <v>N</v>
          </cell>
          <cell r="Q46" t="str">
            <v>N</v>
          </cell>
          <cell r="R46" t="str">
            <v>N</v>
          </cell>
          <cell r="S46" t="str">
            <v>N</v>
          </cell>
          <cell r="T46" t="str">
            <v>N</v>
          </cell>
          <cell r="U46" t="str">
            <v>N</v>
          </cell>
          <cell r="V46" t="str">
            <v>N</v>
          </cell>
          <cell r="W46" t="str">
            <v>Y</v>
          </cell>
          <cell r="X46" t="str">
            <v>N</v>
          </cell>
          <cell r="Y46" t="str">
            <v>N</v>
          </cell>
          <cell r="Z46" t="str">
            <v>N</v>
          </cell>
          <cell r="AA46" t="str">
            <v>Y</v>
          </cell>
          <cell r="AB46" t="str">
            <v>Y</v>
          </cell>
          <cell r="AC46" t="str">
            <v>N</v>
          </cell>
          <cell r="AD46" t="str">
            <v>N</v>
          </cell>
          <cell r="AE46" t="str">
            <v>N</v>
          </cell>
          <cell r="AF46" t="str">
            <v>N</v>
          </cell>
          <cell r="AG46" t="str">
            <v>N</v>
          </cell>
          <cell r="AH46" t="str">
            <v>N</v>
          </cell>
          <cell r="AI46" t="str">
            <v>N</v>
          </cell>
          <cell r="AJ46" t="str">
            <v>N</v>
          </cell>
          <cell r="AK46" t="str">
            <v>N</v>
          </cell>
          <cell r="AL46" t="str">
            <v>N</v>
          </cell>
          <cell r="AM46" t="str">
            <v>N</v>
          </cell>
          <cell r="AN46" t="str">
            <v>N</v>
          </cell>
          <cell r="AO46" t="str">
            <v>N</v>
          </cell>
          <cell r="AP46" t="str">
            <v>N</v>
          </cell>
          <cell r="AQ46" t="str">
            <v>N</v>
          </cell>
          <cell r="AR46" t="str">
            <v>N</v>
          </cell>
          <cell r="AS46" t="str">
            <v>N</v>
          </cell>
          <cell r="AT46" t="str">
            <v>N</v>
          </cell>
          <cell r="AU46" t="str">
            <v>N</v>
          </cell>
          <cell r="AV46" t="str">
            <v>N</v>
          </cell>
          <cell r="AW46" t="str">
            <v>N</v>
          </cell>
          <cell r="AX46" t="str">
            <v>N</v>
          </cell>
          <cell r="AY46" t="str">
            <v>N</v>
          </cell>
          <cell r="AZ46" t="str">
            <v>N</v>
          </cell>
          <cell r="BA46" t="str">
            <v>N</v>
          </cell>
          <cell r="BB46" t="str">
            <v>N</v>
          </cell>
          <cell r="BC46" t="str">
            <v>N</v>
          </cell>
          <cell r="BD46" t="str">
            <v>N</v>
          </cell>
          <cell r="BE46" t="str">
            <v>N</v>
          </cell>
        </row>
        <row r="47">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172.5</v>
          </cell>
          <cell r="X47">
            <v>0</v>
          </cell>
          <cell r="Y47">
            <v>0</v>
          </cell>
          <cell r="Z47">
            <v>0</v>
          </cell>
          <cell r="AA47">
            <v>300</v>
          </cell>
          <cell r="AB47">
            <v>300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5.5E-2</v>
          </cell>
          <cell r="X48">
            <v>0</v>
          </cell>
          <cell r="Y48">
            <v>0</v>
          </cell>
          <cell r="Z48">
            <v>0</v>
          </cell>
          <cell r="AA48">
            <v>0.05</v>
          </cell>
          <cell r="AB48">
            <v>0.05</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H49">
            <v>36526</v>
          </cell>
          <cell r="I49">
            <v>36526</v>
          </cell>
          <cell r="J49">
            <v>36526</v>
          </cell>
          <cell r="K49">
            <v>36526</v>
          </cell>
          <cell r="L49">
            <v>36526</v>
          </cell>
          <cell r="M49">
            <v>36526</v>
          </cell>
          <cell r="N49">
            <v>36526</v>
          </cell>
          <cell r="O49">
            <v>36526</v>
          </cell>
          <cell r="P49">
            <v>36526</v>
          </cell>
          <cell r="Q49">
            <v>36526</v>
          </cell>
          <cell r="R49">
            <v>36526</v>
          </cell>
          <cell r="S49">
            <v>36526</v>
          </cell>
          <cell r="T49">
            <v>36526</v>
          </cell>
          <cell r="U49">
            <v>0</v>
          </cell>
          <cell r="V49">
            <v>0</v>
          </cell>
          <cell r="W49">
            <v>36892</v>
          </cell>
          <cell r="X49">
            <v>36526</v>
          </cell>
          <cell r="Y49">
            <v>0</v>
          </cell>
          <cell r="Z49">
            <v>0</v>
          </cell>
          <cell r="AA49">
            <v>36861</v>
          </cell>
          <cell r="AB49">
            <v>36861</v>
          </cell>
          <cell r="AC49">
            <v>0</v>
          </cell>
          <cell r="AD49">
            <v>36526</v>
          </cell>
          <cell r="AE49">
            <v>0</v>
          </cell>
          <cell r="AF49">
            <v>0</v>
          </cell>
          <cell r="AG49">
            <v>0</v>
          </cell>
          <cell r="AH49">
            <v>0</v>
          </cell>
          <cell r="AI49">
            <v>36526</v>
          </cell>
          <cell r="AJ49">
            <v>0</v>
          </cell>
          <cell r="AK49">
            <v>0</v>
          </cell>
          <cell r="AL49">
            <v>0</v>
          </cell>
          <cell r="AM49">
            <v>0</v>
          </cell>
          <cell r="AN49">
            <v>0</v>
          </cell>
          <cell r="AO49">
            <v>36526</v>
          </cell>
          <cell r="AP49">
            <v>0</v>
          </cell>
          <cell r="AQ49">
            <v>36526</v>
          </cell>
          <cell r="AR49">
            <v>36526</v>
          </cell>
          <cell r="AS49">
            <v>36526</v>
          </cell>
          <cell r="AT49">
            <v>36526</v>
          </cell>
          <cell r="AU49">
            <v>0</v>
          </cell>
          <cell r="AV49">
            <v>0</v>
          </cell>
          <cell r="AW49">
            <v>36526</v>
          </cell>
          <cell r="AX49">
            <v>36526</v>
          </cell>
          <cell r="AY49">
            <v>36526</v>
          </cell>
          <cell r="AZ49">
            <v>36526</v>
          </cell>
          <cell r="BA49">
            <v>36526</v>
          </cell>
          <cell r="BB49">
            <v>36526</v>
          </cell>
          <cell r="BC49">
            <v>36526</v>
          </cell>
          <cell r="BD49">
            <v>36526</v>
          </cell>
          <cell r="BE49">
            <v>36526</v>
          </cell>
        </row>
        <row r="50">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85.2</v>
          </cell>
          <cell r="X50">
            <v>0</v>
          </cell>
          <cell r="Y50">
            <v>0</v>
          </cell>
          <cell r="Z50">
            <v>0</v>
          </cell>
          <cell r="AA50">
            <v>52.968800000000002</v>
          </cell>
          <cell r="AB50">
            <v>52.97</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4">
          <cell r="H54" t="str">
            <v>N</v>
          </cell>
          <cell r="I54" t="str">
            <v>N</v>
          </cell>
          <cell r="J54" t="str">
            <v>N</v>
          </cell>
          <cell r="K54" t="str">
            <v>N</v>
          </cell>
          <cell r="L54" t="str">
            <v>N</v>
          </cell>
          <cell r="M54" t="str">
            <v>N</v>
          </cell>
          <cell r="N54" t="str">
            <v>N</v>
          </cell>
          <cell r="O54" t="str">
            <v>N</v>
          </cell>
          <cell r="P54" t="str">
            <v>N</v>
          </cell>
          <cell r="Q54" t="str">
            <v>N</v>
          </cell>
          <cell r="R54" t="str">
            <v>N</v>
          </cell>
          <cell r="S54" t="str">
            <v>N</v>
          </cell>
          <cell r="T54" t="str">
            <v>N</v>
          </cell>
          <cell r="U54" t="str">
            <v>N</v>
          </cell>
          <cell r="V54" t="str">
            <v>N</v>
          </cell>
          <cell r="W54" t="str">
            <v>N</v>
          </cell>
          <cell r="X54" t="str">
            <v>N</v>
          </cell>
          <cell r="Y54" t="str">
            <v>N</v>
          </cell>
          <cell r="Z54" t="str">
            <v>Y</v>
          </cell>
          <cell r="AA54" t="str">
            <v>N</v>
          </cell>
          <cell r="AB54" t="str">
            <v>N</v>
          </cell>
          <cell r="AC54" t="str">
            <v>Y</v>
          </cell>
          <cell r="AD54" t="str">
            <v>N</v>
          </cell>
          <cell r="AE54" t="str">
            <v>N</v>
          </cell>
          <cell r="AF54" t="str">
            <v>N</v>
          </cell>
          <cell r="AG54" t="str">
            <v>N</v>
          </cell>
          <cell r="AH54" t="str">
            <v>N</v>
          </cell>
          <cell r="AI54" t="str">
            <v>N</v>
          </cell>
          <cell r="AJ54" t="str">
            <v>N</v>
          </cell>
          <cell r="AK54" t="str">
            <v>N</v>
          </cell>
          <cell r="AL54" t="str">
            <v>Y</v>
          </cell>
          <cell r="AM54" t="str">
            <v>N</v>
          </cell>
          <cell r="AN54" t="str">
            <v>N</v>
          </cell>
          <cell r="AO54" t="str">
            <v>N</v>
          </cell>
          <cell r="AP54" t="str">
            <v>N</v>
          </cell>
          <cell r="AQ54" t="str">
            <v>N</v>
          </cell>
          <cell r="AR54" t="str">
            <v>N</v>
          </cell>
          <cell r="AS54" t="str">
            <v>N</v>
          </cell>
          <cell r="AT54" t="str">
            <v>N</v>
          </cell>
          <cell r="AU54" t="str">
            <v>N</v>
          </cell>
          <cell r="AV54" t="str">
            <v>N</v>
          </cell>
          <cell r="AW54" t="str">
            <v>N</v>
          </cell>
          <cell r="AX54" t="str">
            <v>N</v>
          </cell>
          <cell r="AY54" t="str">
            <v>N</v>
          </cell>
          <cell r="AZ54" t="str">
            <v>N</v>
          </cell>
          <cell r="BA54" t="str">
            <v>N</v>
          </cell>
          <cell r="BB54" t="str">
            <v>N</v>
          </cell>
          <cell r="BC54" t="str">
            <v>N</v>
          </cell>
          <cell r="BD54" t="str">
            <v>N</v>
          </cell>
          <cell r="BE54" t="str">
            <v>N</v>
          </cell>
        </row>
        <row r="55">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300</v>
          </cell>
          <cell r="AA55">
            <v>0</v>
          </cell>
          <cell r="AB55">
            <v>0</v>
          </cell>
          <cell r="AC55">
            <v>132</v>
          </cell>
          <cell r="AD55">
            <v>0</v>
          </cell>
          <cell r="AE55">
            <v>0</v>
          </cell>
          <cell r="AF55">
            <v>0</v>
          </cell>
          <cell r="AG55">
            <v>0</v>
          </cell>
          <cell r="AH55">
            <v>0</v>
          </cell>
          <cell r="AI55">
            <v>0</v>
          </cell>
          <cell r="AJ55">
            <v>0</v>
          </cell>
          <cell r="AK55">
            <v>0</v>
          </cell>
          <cell r="AL55">
            <v>196.1</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7.8E-2</v>
          </cell>
          <cell r="AA56">
            <v>0</v>
          </cell>
          <cell r="AB56">
            <v>0</v>
          </cell>
          <cell r="AC56">
            <v>5.3749999999999999E-2</v>
          </cell>
          <cell r="AD56">
            <v>0</v>
          </cell>
          <cell r="AE56">
            <v>0</v>
          </cell>
          <cell r="AF56">
            <v>0</v>
          </cell>
          <cell r="AG56">
            <v>0</v>
          </cell>
          <cell r="AH56">
            <v>0</v>
          </cell>
          <cell r="AI56">
            <v>0</v>
          </cell>
          <cell r="AJ56">
            <v>0</v>
          </cell>
          <cell r="AK56">
            <v>0</v>
          </cell>
          <cell r="AL56">
            <v>0.05</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H57">
            <v>36526</v>
          </cell>
          <cell r="I57">
            <v>36526</v>
          </cell>
          <cell r="J57">
            <v>36526</v>
          </cell>
          <cell r="K57">
            <v>36526</v>
          </cell>
          <cell r="L57">
            <v>36526</v>
          </cell>
          <cell r="M57">
            <v>36526</v>
          </cell>
          <cell r="N57">
            <v>36526</v>
          </cell>
          <cell r="O57">
            <v>36526</v>
          </cell>
          <cell r="P57">
            <v>36526</v>
          </cell>
          <cell r="Q57">
            <v>36526</v>
          </cell>
          <cell r="R57">
            <v>36526</v>
          </cell>
          <cell r="S57">
            <v>36526</v>
          </cell>
          <cell r="T57">
            <v>36526</v>
          </cell>
          <cell r="U57">
            <v>0</v>
          </cell>
          <cell r="V57">
            <v>0</v>
          </cell>
          <cell r="W57">
            <v>0</v>
          </cell>
          <cell r="X57">
            <v>36526</v>
          </cell>
          <cell r="Y57">
            <v>0</v>
          </cell>
          <cell r="Z57">
            <v>0</v>
          </cell>
          <cell r="AA57">
            <v>0</v>
          </cell>
          <cell r="AB57">
            <v>0</v>
          </cell>
          <cell r="AC57">
            <v>0</v>
          </cell>
          <cell r="AD57">
            <v>36526</v>
          </cell>
          <cell r="AE57">
            <v>0</v>
          </cell>
          <cell r="AF57">
            <v>0</v>
          </cell>
          <cell r="AG57">
            <v>0</v>
          </cell>
          <cell r="AH57">
            <v>0</v>
          </cell>
          <cell r="AI57">
            <v>36526</v>
          </cell>
          <cell r="AJ57">
            <v>0</v>
          </cell>
          <cell r="AK57">
            <v>0</v>
          </cell>
          <cell r="AL57">
            <v>0</v>
          </cell>
          <cell r="AM57">
            <v>0</v>
          </cell>
          <cell r="AN57">
            <v>0</v>
          </cell>
          <cell r="AO57">
            <v>36526</v>
          </cell>
          <cell r="AP57">
            <v>0</v>
          </cell>
          <cell r="AQ57">
            <v>36526</v>
          </cell>
          <cell r="AR57">
            <v>36526</v>
          </cell>
          <cell r="AS57">
            <v>36526</v>
          </cell>
          <cell r="AT57">
            <v>36526</v>
          </cell>
          <cell r="AU57">
            <v>0</v>
          </cell>
          <cell r="AV57">
            <v>0</v>
          </cell>
          <cell r="AW57">
            <v>36526</v>
          </cell>
          <cell r="AX57">
            <v>36526</v>
          </cell>
          <cell r="AY57">
            <v>36526</v>
          </cell>
          <cell r="AZ57">
            <v>36526</v>
          </cell>
          <cell r="BA57">
            <v>36526</v>
          </cell>
          <cell r="BB57">
            <v>36526</v>
          </cell>
          <cell r="BC57">
            <v>36526</v>
          </cell>
          <cell r="BD57">
            <v>36526</v>
          </cell>
          <cell r="BE57">
            <v>36526</v>
          </cell>
        </row>
        <row r="58">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25</v>
          </cell>
          <cell r="AA58">
            <v>0</v>
          </cell>
          <cell r="AB58">
            <v>0</v>
          </cell>
          <cell r="AC58">
            <v>20.625360943816517</v>
          </cell>
          <cell r="AD58">
            <v>0</v>
          </cell>
          <cell r="AE58">
            <v>0</v>
          </cell>
          <cell r="AF58">
            <v>0</v>
          </cell>
          <cell r="AG58">
            <v>0</v>
          </cell>
          <cell r="AH58">
            <v>0</v>
          </cell>
          <cell r="AI58">
            <v>0</v>
          </cell>
          <cell r="AJ58">
            <v>0</v>
          </cell>
          <cell r="AK58">
            <v>0</v>
          </cell>
          <cell r="AL58">
            <v>36.536741690266801</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60">
          <cell r="AJ60" t="str">
            <v>See p.79</v>
          </cell>
          <cell r="AS60">
            <v>201.66200000000001</v>
          </cell>
        </row>
        <row r="61">
          <cell r="V61">
            <v>37346</v>
          </cell>
          <cell r="AJ61" t="str">
            <v>PF BS as of 9/30/01</v>
          </cell>
        </row>
        <row r="62">
          <cell r="H62">
            <v>0</v>
          </cell>
          <cell r="I62">
            <v>0</v>
          </cell>
          <cell r="J62">
            <v>0</v>
          </cell>
          <cell r="K62">
            <v>0</v>
          </cell>
          <cell r="L62">
            <v>0</v>
          </cell>
          <cell r="M62">
            <v>0</v>
          </cell>
          <cell r="N62">
            <v>0</v>
          </cell>
          <cell r="O62">
            <v>0</v>
          </cell>
          <cell r="P62">
            <v>143.34299999999999</v>
          </cell>
          <cell r="Q62">
            <v>0</v>
          </cell>
          <cell r="R62">
            <v>0</v>
          </cell>
          <cell r="S62">
            <v>0</v>
          </cell>
          <cell r="T62">
            <v>0</v>
          </cell>
          <cell r="U62">
            <v>20.766999999999999</v>
          </cell>
          <cell r="V62">
            <v>42.912999999999997</v>
          </cell>
          <cell r="W62">
            <v>572.90300000000002</v>
          </cell>
          <cell r="X62">
            <v>70.257999999999996</v>
          </cell>
          <cell r="Y62">
            <v>91.347999999999999</v>
          </cell>
          <cell r="Z62">
            <v>60.804000000000002</v>
          </cell>
          <cell r="AA62">
            <v>94.298000000000002</v>
          </cell>
          <cell r="AB62">
            <v>463.815</v>
          </cell>
          <cell r="AC62">
            <v>0.68799999999999994</v>
          </cell>
          <cell r="AD62">
            <v>0</v>
          </cell>
          <cell r="AE62">
            <v>40.206000000000003</v>
          </cell>
          <cell r="AF62">
            <v>93.421000000000006</v>
          </cell>
          <cell r="AG62">
            <v>24.074999999999999</v>
          </cell>
          <cell r="AH62">
            <v>0</v>
          </cell>
          <cell r="AI62">
            <v>0</v>
          </cell>
          <cell r="AJ62">
            <v>58.841999999999999</v>
          </cell>
          <cell r="AK62">
            <v>45.2</v>
          </cell>
          <cell r="AL62">
            <v>385.5</v>
          </cell>
          <cell r="AM62">
            <v>33.501829999999998</v>
          </cell>
          <cell r="AN62">
            <v>3.6070000000000002</v>
          </cell>
          <cell r="AO62">
            <v>0</v>
          </cell>
          <cell r="AR62">
            <v>132.43700000000001</v>
          </cell>
          <cell r="AS62">
            <v>24.074999999999999</v>
          </cell>
          <cell r="AT62">
            <v>14.052</v>
          </cell>
          <cell r="AU62">
            <v>869.2</v>
          </cell>
          <cell r="AV62">
            <v>703.32700000000011</v>
          </cell>
          <cell r="AW62">
            <v>0</v>
          </cell>
          <cell r="AX62">
            <v>0</v>
          </cell>
          <cell r="AY62">
            <v>0</v>
          </cell>
          <cell r="AZ62">
            <v>0</v>
          </cell>
          <cell r="BA62">
            <v>0</v>
          </cell>
          <cell r="BB62">
            <v>0</v>
          </cell>
          <cell r="BC62">
            <v>0</v>
          </cell>
          <cell r="BD62">
            <v>0</v>
          </cell>
          <cell r="BE62">
            <v>0</v>
          </cell>
        </row>
        <row r="63">
          <cell r="H63">
            <v>0</v>
          </cell>
          <cell r="I63">
            <v>0</v>
          </cell>
          <cell r="J63">
            <v>0</v>
          </cell>
          <cell r="K63">
            <v>0</v>
          </cell>
          <cell r="L63">
            <v>0</v>
          </cell>
          <cell r="M63">
            <v>0</v>
          </cell>
          <cell r="N63">
            <v>0</v>
          </cell>
          <cell r="O63">
            <v>0</v>
          </cell>
          <cell r="P63">
            <v>284.63099999999997</v>
          </cell>
          <cell r="Q63">
            <v>0</v>
          </cell>
          <cell r="R63">
            <v>0</v>
          </cell>
          <cell r="S63">
            <v>0</v>
          </cell>
          <cell r="T63">
            <v>0</v>
          </cell>
          <cell r="U63">
            <v>16.481999999999999</v>
          </cell>
          <cell r="V63">
            <v>335.25299999999999</v>
          </cell>
          <cell r="W63">
            <v>102.568</v>
          </cell>
          <cell r="X63">
            <v>147.79900000000001</v>
          </cell>
          <cell r="Y63">
            <v>138.79300000000001</v>
          </cell>
          <cell r="Z63">
            <v>1620.6289999999999</v>
          </cell>
          <cell r="AA63">
            <v>677.18</v>
          </cell>
          <cell r="AB63">
            <v>2061.3310000000001</v>
          </cell>
          <cell r="AC63">
            <v>364.21499999999997</v>
          </cell>
          <cell r="AD63">
            <v>0</v>
          </cell>
          <cell r="AE63">
            <v>226.47300000000001</v>
          </cell>
          <cell r="AF63">
            <v>356.45299999999997</v>
          </cell>
          <cell r="AG63">
            <v>167.529</v>
          </cell>
          <cell r="AH63">
            <v>0</v>
          </cell>
          <cell r="AI63">
            <v>0</v>
          </cell>
          <cell r="AJ63">
            <v>317.221</v>
          </cell>
          <cell r="AK63">
            <v>0</v>
          </cell>
          <cell r="AL63">
            <v>3604.2</v>
          </cell>
          <cell r="AM63">
            <v>181.45</v>
          </cell>
          <cell r="AN63">
            <v>41.622</v>
          </cell>
          <cell r="AO63">
            <v>0</v>
          </cell>
          <cell r="AR63">
            <v>218.86</v>
          </cell>
          <cell r="AS63">
            <v>167.529</v>
          </cell>
          <cell r="AT63">
            <v>66.616</v>
          </cell>
          <cell r="AU63">
            <v>2536</v>
          </cell>
          <cell r="AV63">
            <v>2770.145</v>
          </cell>
          <cell r="AW63">
            <v>0</v>
          </cell>
          <cell r="AX63">
            <v>0</v>
          </cell>
          <cell r="AY63">
            <v>0</v>
          </cell>
          <cell r="AZ63">
            <v>0</v>
          </cell>
          <cell r="BA63">
            <v>0</v>
          </cell>
          <cell r="BB63">
            <v>0</v>
          </cell>
          <cell r="BC63">
            <v>0</v>
          </cell>
          <cell r="BD63">
            <v>0</v>
          </cell>
          <cell r="BE63">
            <v>0</v>
          </cell>
        </row>
        <row r="64">
          <cell r="H64">
            <v>0</v>
          </cell>
          <cell r="I64">
            <v>0</v>
          </cell>
          <cell r="J64">
            <v>0</v>
          </cell>
          <cell r="K64">
            <v>0</v>
          </cell>
          <cell r="L64">
            <v>0</v>
          </cell>
          <cell r="M64">
            <v>0</v>
          </cell>
          <cell r="N64">
            <v>0</v>
          </cell>
          <cell r="O64">
            <v>0</v>
          </cell>
          <cell r="P64">
            <v>0</v>
          </cell>
          <cell r="Q64">
            <v>0</v>
          </cell>
          <cell r="R64">
            <v>0</v>
          </cell>
          <cell r="S64">
            <v>0</v>
          </cell>
          <cell r="T64">
            <v>0</v>
          </cell>
          <cell r="U64">
            <v>0.29299999999999998</v>
          </cell>
          <cell r="W64">
            <v>13.491</v>
          </cell>
          <cell r="X64">
            <v>0</v>
          </cell>
          <cell r="Y64">
            <v>0</v>
          </cell>
          <cell r="Z64">
            <v>21.030999999999999</v>
          </cell>
          <cell r="AA64">
            <v>4.266</v>
          </cell>
          <cell r="AB64">
            <v>17.831</v>
          </cell>
          <cell r="AC64">
            <v>0</v>
          </cell>
          <cell r="AD64">
            <v>0</v>
          </cell>
          <cell r="AE64">
            <v>41.978000000000002</v>
          </cell>
          <cell r="AF64">
            <v>57.145000000000003</v>
          </cell>
          <cell r="AG64">
            <v>27.484999999999999</v>
          </cell>
          <cell r="AH64">
            <v>0</v>
          </cell>
          <cell r="AI64">
            <v>0</v>
          </cell>
          <cell r="AJ64">
            <v>3.7240000000000002</v>
          </cell>
          <cell r="AK64">
            <v>0</v>
          </cell>
          <cell r="AL64">
            <v>160.69999999999999</v>
          </cell>
          <cell r="AM64">
            <v>0</v>
          </cell>
          <cell r="AN64">
            <v>0</v>
          </cell>
          <cell r="AO64">
            <v>0</v>
          </cell>
          <cell r="AR64">
            <v>12.637</v>
          </cell>
          <cell r="AS64">
            <v>27.484999999999999</v>
          </cell>
          <cell r="AT64">
            <v>7.806</v>
          </cell>
          <cell r="AU64">
            <v>870.8</v>
          </cell>
          <cell r="AV64">
            <v>906.09100000000001</v>
          </cell>
          <cell r="AW64">
            <v>0</v>
          </cell>
          <cell r="AX64">
            <v>0</v>
          </cell>
          <cell r="AY64">
            <v>0</v>
          </cell>
          <cell r="AZ64">
            <v>0</v>
          </cell>
          <cell r="BA64">
            <v>0</v>
          </cell>
          <cell r="BB64">
            <v>0</v>
          </cell>
          <cell r="BC64">
            <v>0</v>
          </cell>
          <cell r="BD64">
            <v>0</v>
          </cell>
          <cell r="BE64">
            <v>0</v>
          </cell>
        </row>
        <row r="65">
          <cell r="H65">
            <v>0</v>
          </cell>
          <cell r="I65">
            <v>0</v>
          </cell>
          <cell r="J65">
            <v>0</v>
          </cell>
          <cell r="K65">
            <v>0</v>
          </cell>
          <cell r="L65">
            <v>0</v>
          </cell>
          <cell r="M65">
            <v>0</v>
          </cell>
          <cell r="N65">
            <v>0</v>
          </cell>
          <cell r="O65">
            <v>0</v>
          </cell>
          <cell r="P65">
            <v>206.36099999999999</v>
          </cell>
          <cell r="Q65">
            <v>0</v>
          </cell>
          <cell r="R65">
            <v>0</v>
          </cell>
          <cell r="S65">
            <v>0</v>
          </cell>
          <cell r="T65">
            <v>0</v>
          </cell>
          <cell r="U65">
            <v>10.364000000000001</v>
          </cell>
          <cell r="W65">
            <v>86.736999999999995</v>
          </cell>
          <cell r="X65">
            <v>86.697000000000003</v>
          </cell>
          <cell r="Y65">
            <v>71.028000000000006</v>
          </cell>
          <cell r="Z65">
            <v>2619.4949999999999</v>
          </cell>
          <cell r="AA65">
            <v>1955.385</v>
          </cell>
          <cell r="AB65">
            <v>5295.924</v>
          </cell>
          <cell r="AC65">
            <v>345.50200000000001</v>
          </cell>
          <cell r="AD65">
            <v>0</v>
          </cell>
          <cell r="AE65">
            <v>171.381</v>
          </cell>
          <cell r="AF65">
            <v>293.76400000000001</v>
          </cell>
          <cell r="AG65">
            <v>28.338999999999999</v>
          </cell>
          <cell r="AH65">
            <v>0</v>
          </cell>
          <cell r="AI65">
            <v>0</v>
          </cell>
          <cell r="AJ65">
            <v>81.48</v>
          </cell>
          <cell r="AK65">
            <v>0</v>
          </cell>
          <cell r="AL65">
            <v>6259.3</v>
          </cell>
          <cell r="AM65">
            <v>468.92599999999999</v>
          </cell>
          <cell r="AN65">
            <v>10.763</v>
          </cell>
          <cell r="AO65">
            <v>0</v>
          </cell>
          <cell r="AR65">
            <v>156.03800000000001</v>
          </cell>
          <cell r="AS65">
            <v>28.338999999999999</v>
          </cell>
          <cell r="AT65">
            <v>0</v>
          </cell>
          <cell r="AU65">
            <v>7902</v>
          </cell>
          <cell r="AV65">
            <v>7930.3389999999999</v>
          </cell>
          <cell r="AW65">
            <v>0</v>
          </cell>
          <cell r="AX65">
            <v>0</v>
          </cell>
          <cell r="AY65">
            <v>0</v>
          </cell>
          <cell r="AZ65">
            <v>0</v>
          </cell>
          <cell r="BA65">
            <v>0</v>
          </cell>
          <cell r="BB65">
            <v>0</v>
          </cell>
          <cell r="BC65">
            <v>0</v>
          </cell>
          <cell r="BD65">
            <v>0</v>
          </cell>
          <cell r="BE65">
            <v>0</v>
          </cell>
        </row>
        <row r="66">
          <cell r="H66">
            <v>0</v>
          </cell>
          <cell r="I66">
            <v>0</v>
          </cell>
          <cell r="J66">
            <v>0</v>
          </cell>
          <cell r="K66">
            <v>0</v>
          </cell>
          <cell r="L66">
            <v>0</v>
          </cell>
          <cell r="M66">
            <v>0</v>
          </cell>
          <cell r="N66">
            <v>0</v>
          </cell>
          <cell r="O66">
            <v>0</v>
          </cell>
          <cell r="P66">
            <v>0</v>
          </cell>
          <cell r="Q66">
            <v>0</v>
          </cell>
          <cell r="R66">
            <v>0</v>
          </cell>
          <cell r="S66">
            <v>0</v>
          </cell>
          <cell r="T66">
            <v>0</v>
          </cell>
          <cell r="U66">
            <v>53.353999999999999</v>
          </cell>
          <cell r="W66">
            <v>815.16499999999996</v>
          </cell>
          <cell r="X66">
            <v>348.99099999999999</v>
          </cell>
          <cell r="Y66">
            <v>313.72699999999998</v>
          </cell>
          <cell r="Z66">
            <v>4335.01</v>
          </cell>
          <cell r="AA66">
            <v>2731.1289999999999</v>
          </cell>
          <cell r="AB66">
            <v>7838.9009999999998</v>
          </cell>
          <cell r="AC66">
            <v>727.40599999999995</v>
          </cell>
          <cell r="AD66">
            <v>0</v>
          </cell>
          <cell r="AE66">
            <v>480.49</v>
          </cell>
          <cell r="AF66">
            <v>827.40899999999999</v>
          </cell>
          <cell r="AG66">
            <v>247.428</v>
          </cell>
          <cell r="AH66">
            <v>0</v>
          </cell>
          <cell r="AI66">
            <v>0</v>
          </cell>
          <cell r="AJ66">
            <v>482.88600000000002</v>
          </cell>
          <cell r="AK66">
            <v>0</v>
          </cell>
          <cell r="AL66">
            <v>10409.700000000001</v>
          </cell>
          <cell r="AM66">
            <v>727.31100000000004</v>
          </cell>
          <cell r="AN66">
            <v>67.548000000000002</v>
          </cell>
          <cell r="AO66">
            <v>0</v>
          </cell>
          <cell r="AR66">
            <v>519.97199999999998</v>
          </cell>
          <cell r="AS66">
            <v>247.428</v>
          </cell>
          <cell r="AT66">
            <v>89.408000000000001</v>
          </cell>
          <cell r="AU66">
            <v>12382.6</v>
          </cell>
          <cell r="AV66">
            <v>12719.436</v>
          </cell>
          <cell r="AW66">
            <v>0</v>
          </cell>
          <cell r="AX66">
            <v>0</v>
          </cell>
          <cell r="AY66">
            <v>0</v>
          </cell>
          <cell r="AZ66">
            <v>0</v>
          </cell>
          <cell r="BA66">
            <v>0</v>
          </cell>
          <cell r="BB66">
            <v>0</v>
          </cell>
          <cell r="BC66">
            <v>0</v>
          </cell>
          <cell r="BD66">
            <v>0</v>
          </cell>
          <cell r="BE66">
            <v>0</v>
          </cell>
        </row>
        <row r="67">
          <cell r="H67">
            <v>0</v>
          </cell>
          <cell r="I67">
            <v>0</v>
          </cell>
          <cell r="J67">
            <v>0</v>
          </cell>
          <cell r="K67">
            <v>0</v>
          </cell>
          <cell r="L67">
            <v>0</v>
          </cell>
          <cell r="M67">
            <v>0</v>
          </cell>
          <cell r="N67">
            <v>0</v>
          </cell>
          <cell r="O67">
            <v>0</v>
          </cell>
          <cell r="P67">
            <v>0</v>
          </cell>
          <cell r="Q67">
            <v>0</v>
          </cell>
          <cell r="R67">
            <v>0</v>
          </cell>
          <cell r="S67">
            <v>0</v>
          </cell>
          <cell r="T67">
            <v>0</v>
          </cell>
          <cell r="U67">
            <v>37.055</v>
          </cell>
          <cell r="W67">
            <v>115.32899999999999</v>
          </cell>
          <cell r="X67">
            <v>185.268</v>
          </cell>
          <cell r="Y67">
            <v>11.090999999999999</v>
          </cell>
          <cell r="Z67">
            <v>195.58099999999999</v>
          </cell>
          <cell r="AA67">
            <v>71.009</v>
          </cell>
          <cell r="AB67">
            <v>277.47500000000002</v>
          </cell>
          <cell r="AC67">
            <v>24.536000000000001</v>
          </cell>
          <cell r="AD67">
            <v>0</v>
          </cell>
          <cell r="AE67">
            <v>82.016999999999996</v>
          </cell>
          <cell r="AF67">
            <v>129.49799999999999</v>
          </cell>
          <cell r="AG67">
            <v>180.89599999999999</v>
          </cell>
          <cell r="AH67">
            <v>0</v>
          </cell>
          <cell r="AI67">
            <v>0</v>
          </cell>
          <cell r="AJ67">
            <v>23.617000000000001</v>
          </cell>
          <cell r="AK67">
            <v>0</v>
          </cell>
          <cell r="AL67">
            <v>579.79999999999995</v>
          </cell>
          <cell r="AM67">
            <v>542.04999999999995</v>
          </cell>
          <cell r="AN67">
            <v>6.7640000000000002</v>
          </cell>
          <cell r="AO67">
            <v>0</v>
          </cell>
          <cell r="AR67">
            <v>56.646999999999998</v>
          </cell>
          <cell r="AS67">
            <v>180.89599999999999</v>
          </cell>
          <cell r="AT67">
            <v>10.311</v>
          </cell>
          <cell r="AU67">
            <v>1823.8</v>
          </cell>
          <cell r="AV67">
            <v>2015.0069999999998</v>
          </cell>
          <cell r="AW67">
            <v>0</v>
          </cell>
          <cell r="AX67">
            <v>0</v>
          </cell>
          <cell r="AY67">
            <v>0</v>
          </cell>
          <cell r="AZ67">
            <v>0</v>
          </cell>
          <cell r="BA67">
            <v>0</v>
          </cell>
          <cell r="BB67">
            <v>0</v>
          </cell>
          <cell r="BC67">
            <v>0</v>
          </cell>
          <cell r="BD67">
            <v>0</v>
          </cell>
          <cell r="BE67">
            <v>0</v>
          </cell>
        </row>
        <row r="68">
          <cell r="H68">
            <v>0</v>
          </cell>
          <cell r="I68">
            <v>0</v>
          </cell>
          <cell r="J68">
            <v>0</v>
          </cell>
          <cell r="K68">
            <v>0</v>
          </cell>
          <cell r="L68">
            <v>0</v>
          </cell>
          <cell r="M68">
            <v>0</v>
          </cell>
          <cell r="N68">
            <v>0</v>
          </cell>
          <cell r="O68">
            <v>0</v>
          </cell>
          <cell r="P68">
            <v>0</v>
          </cell>
          <cell r="Q68">
            <v>0</v>
          </cell>
          <cell r="R68">
            <v>0</v>
          </cell>
          <cell r="S68">
            <v>0</v>
          </cell>
          <cell r="T68">
            <v>0</v>
          </cell>
          <cell r="U68">
            <v>10.677</v>
          </cell>
          <cell r="W68">
            <v>1241.213</v>
          </cell>
          <cell r="X68">
            <v>28.251999999999999</v>
          </cell>
          <cell r="Y68">
            <v>83.563000000000002</v>
          </cell>
          <cell r="Z68">
            <v>663.26800000000003</v>
          </cell>
          <cell r="AA68">
            <v>85.805999999999997</v>
          </cell>
          <cell r="AB68">
            <v>2126.1210000000001</v>
          </cell>
          <cell r="AC68">
            <v>198.32400000000001</v>
          </cell>
          <cell r="AD68">
            <v>0</v>
          </cell>
          <cell r="AE68">
            <v>77.122</v>
          </cell>
          <cell r="AF68">
            <v>293.10599999999999</v>
          </cell>
          <cell r="AG68">
            <v>143.16</v>
          </cell>
          <cell r="AH68">
            <v>0</v>
          </cell>
          <cell r="AI68">
            <v>0</v>
          </cell>
          <cell r="AJ68">
            <v>281.48500000000001</v>
          </cell>
          <cell r="AK68">
            <v>0</v>
          </cell>
          <cell r="AL68">
            <v>974.3</v>
          </cell>
          <cell r="AM68">
            <v>127.602</v>
          </cell>
          <cell r="AN68">
            <v>30.233000000000001</v>
          </cell>
          <cell r="AO68">
            <v>0</v>
          </cell>
          <cell r="AR68">
            <v>131.012</v>
          </cell>
          <cell r="AS68">
            <v>143.16</v>
          </cell>
          <cell r="AT68">
            <v>52.091000000000001</v>
          </cell>
          <cell r="AU68">
            <v>1178.3</v>
          </cell>
          <cell r="AV68">
            <v>1373.5509999999999</v>
          </cell>
          <cell r="AW68">
            <v>0</v>
          </cell>
          <cell r="AX68">
            <v>0</v>
          </cell>
          <cell r="AY68">
            <v>0</v>
          </cell>
          <cell r="AZ68">
            <v>0</v>
          </cell>
          <cell r="BA68">
            <v>0</v>
          </cell>
          <cell r="BB68">
            <v>0</v>
          </cell>
          <cell r="BC68">
            <v>0</v>
          </cell>
          <cell r="BD68">
            <v>0</v>
          </cell>
          <cell r="BE68">
            <v>0</v>
          </cell>
        </row>
        <row r="69">
          <cell r="H69">
            <v>0</v>
          </cell>
          <cell r="I69">
            <v>0</v>
          </cell>
          <cell r="J69">
            <v>0</v>
          </cell>
          <cell r="K69">
            <v>0</v>
          </cell>
          <cell r="L69">
            <v>0</v>
          </cell>
          <cell r="M69">
            <v>0</v>
          </cell>
          <cell r="N69">
            <v>0</v>
          </cell>
          <cell r="O69">
            <v>0</v>
          </cell>
          <cell r="P69">
            <v>0</v>
          </cell>
          <cell r="Q69">
            <v>0</v>
          </cell>
          <cell r="R69">
            <v>0</v>
          </cell>
          <cell r="S69">
            <v>0</v>
          </cell>
          <cell r="T69">
            <v>0</v>
          </cell>
          <cell r="U69">
            <v>107.86799999999999</v>
          </cell>
          <cell r="V69">
            <v>924.82899999999995</v>
          </cell>
          <cell r="W69">
            <v>2225.9009999999998</v>
          </cell>
          <cell r="X69">
            <v>922.84900000000005</v>
          </cell>
          <cell r="Y69">
            <v>409.322</v>
          </cell>
          <cell r="Z69">
            <v>5350.3729999999996</v>
          </cell>
          <cell r="AA69">
            <v>2887.944</v>
          </cell>
          <cell r="AB69">
            <v>10600.218999999999</v>
          </cell>
          <cell r="AC69">
            <v>997.43799999999999</v>
          </cell>
          <cell r="AD69">
            <v>0</v>
          </cell>
          <cell r="AE69">
            <v>670.19</v>
          </cell>
          <cell r="AF69">
            <v>1309.519</v>
          </cell>
          <cell r="AG69">
            <v>594.37099999999998</v>
          </cell>
          <cell r="AH69">
            <v>0</v>
          </cell>
          <cell r="AI69">
            <v>0</v>
          </cell>
          <cell r="AJ69">
            <v>793.13599999999997</v>
          </cell>
          <cell r="AK69">
            <v>0</v>
          </cell>
          <cell r="AL69">
            <v>12888.9</v>
          </cell>
          <cell r="AM69">
            <v>1439.8019999999999</v>
          </cell>
          <cell r="AN69">
            <v>105.80200000000001</v>
          </cell>
          <cell r="AO69">
            <v>0</v>
          </cell>
          <cell r="AR69">
            <v>720.822</v>
          </cell>
          <cell r="AS69">
            <v>594.37099999999998</v>
          </cell>
          <cell r="AT69">
            <v>153.495</v>
          </cell>
          <cell r="AU69">
            <v>16256.5</v>
          </cell>
          <cell r="AV69">
            <v>17004.365999999998</v>
          </cell>
          <cell r="AW69">
            <v>0</v>
          </cell>
          <cell r="AX69">
            <v>0</v>
          </cell>
          <cell r="AY69">
            <v>0</v>
          </cell>
          <cell r="AZ69">
            <v>0</v>
          </cell>
          <cell r="BA69">
            <v>0</v>
          </cell>
          <cell r="BB69">
            <v>0</v>
          </cell>
          <cell r="BC69">
            <v>0</v>
          </cell>
          <cell r="BD69">
            <v>0</v>
          </cell>
          <cell r="BE69">
            <v>0</v>
          </cell>
        </row>
        <row r="70">
          <cell r="H70">
            <v>0</v>
          </cell>
          <cell r="I70">
            <v>0</v>
          </cell>
          <cell r="J70">
            <v>0</v>
          </cell>
          <cell r="K70">
            <v>0</v>
          </cell>
          <cell r="L70">
            <v>0</v>
          </cell>
          <cell r="M70">
            <v>0</v>
          </cell>
          <cell r="N70">
            <v>0</v>
          </cell>
          <cell r="O70">
            <v>0</v>
          </cell>
          <cell r="P70">
            <v>0</v>
          </cell>
          <cell r="Q70">
            <v>0</v>
          </cell>
          <cell r="R70">
            <v>0</v>
          </cell>
          <cell r="S70">
            <v>0</v>
          </cell>
          <cell r="T70">
            <v>0</v>
          </cell>
          <cell r="U70">
            <v>5.34</v>
          </cell>
          <cell r="W70">
            <v>22.13</v>
          </cell>
          <cell r="X70">
            <v>44.152000000000001</v>
          </cell>
          <cell r="Y70">
            <v>108.21299999999999</v>
          </cell>
          <cell r="Z70">
            <v>2428.002</v>
          </cell>
          <cell r="AA70">
            <v>1639.876</v>
          </cell>
          <cell r="AB70">
            <v>5076.7669999999998</v>
          </cell>
          <cell r="AC70">
            <v>293.06200000000001</v>
          </cell>
          <cell r="AD70">
            <v>0</v>
          </cell>
          <cell r="AE70">
            <v>148.376</v>
          </cell>
          <cell r="AF70">
            <v>205.71700000000001</v>
          </cell>
          <cell r="AG70">
            <v>65.893000000000001</v>
          </cell>
          <cell r="AH70">
            <v>0</v>
          </cell>
          <cell r="AI70">
            <v>0</v>
          </cell>
          <cell r="AJ70">
            <v>141.47499999999999</v>
          </cell>
          <cell r="AK70">
            <v>0</v>
          </cell>
          <cell r="AL70">
            <v>6249.1</v>
          </cell>
          <cell r="AM70">
            <v>59.509</v>
          </cell>
          <cell r="AN70">
            <v>15.701000000000001</v>
          </cell>
          <cell r="AO70">
            <v>0</v>
          </cell>
          <cell r="AR70">
            <v>112.02500000000001</v>
          </cell>
          <cell r="AS70">
            <v>65.893000000000001</v>
          </cell>
          <cell r="AT70">
            <v>4.5720000000000001</v>
          </cell>
          <cell r="AU70">
            <v>5266.9</v>
          </cell>
          <cell r="AV70">
            <v>5337.3649999999998</v>
          </cell>
          <cell r="AW70">
            <v>0</v>
          </cell>
          <cell r="AX70">
            <v>0</v>
          </cell>
          <cell r="AY70">
            <v>0</v>
          </cell>
          <cell r="AZ70">
            <v>0</v>
          </cell>
          <cell r="BA70">
            <v>0</v>
          </cell>
          <cell r="BB70">
            <v>0</v>
          </cell>
          <cell r="BC70">
            <v>0</v>
          </cell>
          <cell r="BD70">
            <v>0</v>
          </cell>
          <cell r="BE70">
            <v>0</v>
          </cell>
        </row>
        <row r="71">
          <cell r="H71">
            <v>0</v>
          </cell>
          <cell r="I71">
            <v>0</v>
          </cell>
          <cell r="J71">
            <v>0</v>
          </cell>
          <cell r="K71">
            <v>0</v>
          </cell>
          <cell r="L71">
            <v>0</v>
          </cell>
          <cell r="M71">
            <v>0</v>
          </cell>
          <cell r="N71">
            <v>0</v>
          </cell>
          <cell r="O71">
            <v>0</v>
          </cell>
          <cell r="P71">
            <v>0</v>
          </cell>
          <cell r="Q71">
            <v>0</v>
          </cell>
          <cell r="R71">
            <v>0</v>
          </cell>
          <cell r="S71">
            <v>0</v>
          </cell>
          <cell r="T71">
            <v>0</v>
          </cell>
          <cell r="U71">
            <v>13.272</v>
          </cell>
          <cell r="W71">
            <v>143.131</v>
          </cell>
          <cell r="X71">
            <v>123.297</v>
          </cell>
          <cell r="Y71">
            <v>137.387</v>
          </cell>
          <cell r="Z71">
            <v>2818.442</v>
          </cell>
          <cell r="AA71">
            <v>1833.835</v>
          </cell>
          <cell r="AB71">
            <v>5723.3919999999998</v>
          </cell>
          <cell r="AC71">
            <v>362.14100000000002</v>
          </cell>
          <cell r="AD71">
            <v>0</v>
          </cell>
          <cell r="AE71">
            <v>211.059</v>
          </cell>
          <cell r="AF71">
            <v>334.41300000000001</v>
          </cell>
          <cell r="AG71">
            <v>133.71899999999999</v>
          </cell>
          <cell r="AH71">
            <v>0</v>
          </cell>
          <cell r="AI71">
            <v>0</v>
          </cell>
          <cell r="AJ71">
            <v>155.59200000000001</v>
          </cell>
          <cell r="AK71">
            <v>0</v>
          </cell>
          <cell r="AL71">
            <v>7643.8</v>
          </cell>
          <cell r="AM71">
            <v>397.56299999999999</v>
          </cell>
          <cell r="AN71">
            <v>30.297000000000001</v>
          </cell>
          <cell r="AO71">
            <v>0</v>
          </cell>
          <cell r="AR71">
            <v>175.06899999999999</v>
          </cell>
          <cell r="AS71">
            <v>133.71899999999999</v>
          </cell>
          <cell r="AT71">
            <v>47.113999999999997</v>
          </cell>
          <cell r="AU71">
            <v>6770.7</v>
          </cell>
          <cell r="AV71">
            <v>6951.5329999999994</v>
          </cell>
          <cell r="AW71">
            <v>0</v>
          </cell>
          <cell r="AX71">
            <v>0</v>
          </cell>
          <cell r="AY71">
            <v>0</v>
          </cell>
          <cell r="AZ71">
            <v>0</v>
          </cell>
          <cell r="BA71">
            <v>0</v>
          </cell>
          <cell r="BB71">
            <v>0</v>
          </cell>
          <cell r="BC71">
            <v>0</v>
          </cell>
          <cell r="BD71">
            <v>0</v>
          </cell>
          <cell r="BE71">
            <v>0</v>
          </cell>
        </row>
        <row r="72">
          <cell r="H72">
            <v>0</v>
          </cell>
          <cell r="I72">
            <v>0</v>
          </cell>
          <cell r="J72">
            <v>0</v>
          </cell>
          <cell r="K72">
            <v>0</v>
          </cell>
          <cell r="L72">
            <v>0</v>
          </cell>
          <cell r="M72">
            <v>0</v>
          </cell>
          <cell r="N72">
            <v>0</v>
          </cell>
          <cell r="O72">
            <v>0</v>
          </cell>
          <cell r="P72">
            <v>0</v>
          </cell>
          <cell r="Q72">
            <v>0</v>
          </cell>
          <cell r="R72">
            <v>0</v>
          </cell>
          <cell r="S72">
            <v>0</v>
          </cell>
          <cell r="T72">
            <v>0</v>
          </cell>
          <cell r="U72">
            <v>0</v>
          </cell>
          <cell r="W72">
            <v>4.3860000000000001</v>
          </cell>
          <cell r="X72">
            <v>0</v>
          </cell>
          <cell r="Y72">
            <v>0</v>
          </cell>
          <cell r="Z72">
            <v>55.506999999999998</v>
          </cell>
          <cell r="AA72">
            <v>0</v>
          </cell>
          <cell r="AB72">
            <v>30</v>
          </cell>
          <cell r="AC72">
            <v>0</v>
          </cell>
          <cell r="AD72">
            <v>0</v>
          </cell>
          <cell r="AE72">
            <v>0</v>
          </cell>
          <cell r="AF72">
            <v>7.2430000000000003</v>
          </cell>
          <cell r="AG72">
            <v>12.371</v>
          </cell>
          <cell r="AH72">
            <v>0</v>
          </cell>
          <cell r="AI72">
            <v>0</v>
          </cell>
          <cell r="AJ72">
            <v>0</v>
          </cell>
          <cell r="AK72">
            <v>27.8</v>
          </cell>
          <cell r="AL72">
            <v>33.4</v>
          </cell>
          <cell r="AM72">
            <v>270.38200000000001</v>
          </cell>
          <cell r="AN72">
            <v>10.4</v>
          </cell>
          <cell r="AO72">
            <v>0</v>
          </cell>
          <cell r="AR72">
            <v>0</v>
          </cell>
          <cell r="AS72">
            <v>12.371</v>
          </cell>
          <cell r="AT72">
            <v>0</v>
          </cell>
          <cell r="AU72">
            <v>17.2</v>
          </cell>
          <cell r="AV72">
            <v>29.570999999999998</v>
          </cell>
          <cell r="AW72">
            <v>0</v>
          </cell>
          <cell r="AX72">
            <v>0</v>
          </cell>
          <cell r="AY72">
            <v>0</v>
          </cell>
          <cell r="AZ72">
            <v>0</v>
          </cell>
          <cell r="BA72">
            <v>0</v>
          </cell>
          <cell r="BB72">
            <v>0</v>
          </cell>
          <cell r="BC72">
            <v>0</v>
          </cell>
          <cell r="BD72">
            <v>0</v>
          </cell>
          <cell r="BE72">
            <v>0</v>
          </cell>
        </row>
        <row r="73">
          <cell r="H73">
            <v>0</v>
          </cell>
          <cell r="I73">
            <v>0</v>
          </cell>
          <cell r="J73">
            <v>0</v>
          </cell>
          <cell r="K73">
            <v>0</v>
          </cell>
          <cell r="L73">
            <v>0</v>
          </cell>
          <cell r="M73">
            <v>0</v>
          </cell>
          <cell r="N73">
            <v>0</v>
          </cell>
          <cell r="O73">
            <v>0</v>
          </cell>
          <cell r="P73">
            <v>0</v>
          </cell>
          <cell r="Q73">
            <v>0</v>
          </cell>
          <cell r="R73">
            <v>0</v>
          </cell>
          <cell r="S73">
            <v>0</v>
          </cell>
          <cell r="T73">
            <v>0</v>
          </cell>
          <cell r="U73">
            <v>0</v>
          </cell>
          <cell r="W73">
            <v>172.5</v>
          </cell>
          <cell r="X73">
            <v>0</v>
          </cell>
          <cell r="Y73">
            <v>0</v>
          </cell>
          <cell r="Z73">
            <v>0</v>
          </cell>
          <cell r="AA73">
            <v>300</v>
          </cell>
          <cell r="AB73">
            <v>300</v>
          </cell>
          <cell r="AC73">
            <v>0</v>
          </cell>
          <cell r="AD73">
            <v>0</v>
          </cell>
          <cell r="AE73">
            <v>0</v>
          </cell>
          <cell r="AF73">
            <v>0</v>
          </cell>
          <cell r="AG73">
            <v>0</v>
          </cell>
          <cell r="AH73">
            <v>0</v>
          </cell>
          <cell r="AI73">
            <v>0</v>
          </cell>
          <cell r="AJ73">
            <v>0</v>
          </cell>
          <cell r="AK73">
            <v>0</v>
          </cell>
          <cell r="AL73">
            <v>0</v>
          </cell>
          <cell r="AM73">
            <v>0</v>
          </cell>
          <cell r="AN73">
            <v>0</v>
          </cell>
          <cell r="AO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H74">
            <v>0</v>
          </cell>
          <cell r="I74">
            <v>0</v>
          </cell>
          <cell r="J74">
            <v>0</v>
          </cell>
          <cell r="K74">
            <v>0</v>
          </cell>
          <cell r="L74">
            <v>0</v>
          </cell>
          <cell r="M74">
            <v>0</v>
          </cell>
          <cell r="N74">
            <v>0</v>
          </cell>
          <cell r="O74">
            <v>0</v>
          </cell>
          <cell r="P74">
            <v>0</v>
          </cell>
          <cell r="Q74">
            <v>0</v>
          </cell>
          <cell r="R74">
            <v>0</v>
          </cell>
          <cell r="S74">
            <v>0</v>
          </cell>
          <cell r="T74">
            <v>0</v>
          </cell>
          <cell r="U74">
            <v>3.028</v>
          </cell>
          <cell r="V74">
            <v>224.68799999999999</v>
          </cell>
          <cell r="W74">
            <v>14.313000000000001</v>
          </cell>
          <cell r="X74">
            <v>332</v>
          </cell>
          <cell r="Y74">
            <v>0</v>
          </cell>
          <cell r="Z74">
            <v>1398.4649999999999</v>
          </cell>
          <cell r="AA74">
            <v>340.93399999999997</v>
          </cell>
          <cell r="AB74">
            <v>1208.8889999999999</v>
          </cell>
          <cell r="AC74">
            <v>242.01499999999999</v>
          </cell>
          <cell r="AD74">
            <v>0</v>
          </cell>
          <cell r="AE74">
            <v>125</v>
          </cell>
          <cell r="AF74">
            <v>241.96799999999999</v>
          </cell>
          <cell r="AG74">
            <v>203.97300000000001</v>
          </cell>
          <cell r="AH74">
            <v>0</v>
          </cell>
          <cell r="AI74">
            <v>0</v>
          </cell>
          <cell r="AJ74">
            <v>227.2</v>
          </cell>
          <cell r="AK74">
            <v>929.7</v>
          </cell>
          <cell r="AL74">
            <v>1293.4000000000001</v>
          </cell>
          <cell r="AM74">
            <v>177.7</v>
          </cell>
          <cell r="AN74">
            <v>0</v>
          </cell>
          <cell r="AO74">
            <v>0</v>
          </cell>
          <cell r="AR74">
            <v>0</v>
          </cell>
          <cell r="AS74">
            <v>203.97300000000001</v>
          </cell>
          <cell r="AT74">
            <v>0</v>
          </cell>
          <cell r="AU74">
            <v>2464</v>
          </cell>
          <cell r="AV74">
            <v>2667.973</v>
          </cell>
          <cell r="AW74">
            <v>0</v>
          </cell>
          <cell r="AX74">
            <v>0</v>
          </cell>
          <cell r="AY74">
            <v>0</v>
          </cell>
          <cell r="AZ74">
            <v>0</v>
          </cell>
          <cell r="BA74">
            <v>0</v>
          </cell>
          <cell r="BB74">
            <v>0</v>
          </cell>
          <cell r="BC74">
            <v>0</v>
          </cell>
          <cell r="BD74">
            <v>0</v>
          </cell>
          <cell r="BE74">
            <v>0</v>
          </cell>
        </row>
        <row r="75">
          <cell r="H75">
            <v>0</v>
          </cell>
          <cell r="I75">
            <v>0</v>
          </cell>
          <cell r="J75">
            <v>0</v>
          </cell>
          <cell r="K75">
            <v>0</v>
          </cell>
          <cell r="L75">
            <v>0</v>
          </cell>
          <cell r="M75">
            <v>0</v>
          </cell>
          <cell r="N75">
            <v>0</v>
          </cell>
          <cell r="O75">
            <v>0</v>
          </cell>
          <cell r="P75">
            <v>0</v>
          </cell>
          <cell r="Q75">
            <v>0</v>
          </cell>
          <cell r="R75">
            <v>0</v>
          </cell>
          <cell r="S75">
            <v>0</v>
          </cell>
          <cell r="T75">
            <v>0</v>
          </cell>
          <cell r="U75">
            <v>0</v>
          </cell>
          <cell r="W75">
            <v>0</v>
          </cell>
          <cell r="X75">
            <v>0</v>
          </cell>
          <cell r="Y75">
            <v>0</v>
          </cell>
          <cell r="Z75">
            <v>300</v>
          </cell>
          <cell r="AA75">
            <v>0</v>
          </cell>
          <cell r="AB75">
            <v>0</v>
          </cell>
          <cell r="AC75">
            <v>132</v>
          </cell>
          <cell r="AD75">
            <v>0</v>
          </cell>
          <cell r="AE75">
            <v>0</v>
          </cell>
          <cell r="AF75">
            <v>0</v>
          </cell>
          <cell r="AG75">
            <v>0</v>
          </cell>
          <cell r="AH75">
            <v>0</v>
          </cell>
          <cell r="AI75">
            <v>0</v>
          </cell>
          <cell r="AJ75">
            <v>0</v>
          </cell>
          <cell r="AK75">
            <v>0</v>
          </cell>
          <cell r="AL75">
            <v>196.1</v>
          </cell>
          <cell r="AM75">
            <v>0</v>
          </cell>
          <cell r="AN75">
            <v>0</v>
          </cell>
          <cell r="AO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H76">
            <v>0</v>
          </cell>
          <cell r="I76">
            <v>0</v>
          </cell>
          <cell r="J76">
            <v>0</v>
          </cell>
          <cell r="K76">
            <v>0</v>
          </cell>
          <cell r="L76">
            <v>0</v>
          </cell>
          <cell r="M76">
            <v>0</v>
          </cell>
          <cell r="N76">
            <v>0</v>
          </cell>
          <cell r="O76">
            <v>0</v>
          </cell>
          <cell r="P76">
            <v>0</v>
          </cell>
          <cell r="Q76">
            <v>0</v>
          </cell>
          <cell r="R76">
            <v>0</v>
          </cell>
          <cell r="S76">
            <v>0</v>
          </cell>
          <cell r="T76">
            <v>0</v>
          </cell>
          <cell r="U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H77">
            <v>0</v>
          </cell>
          <cell r="I77">
            <v>0</v>
          </cell>
          <cell r="J77">
            <v>0</v>
          </cell>
          <cell r="K77">
            <v>0</v>
          </cell>
          <cell r="L77">
            <v>0</v>
          </cell>
          <cell r="M77">
            <v>0</v>
          </cell>
          <cell r="N77">
            <v>0</v>
          </cell>
          <cell r="O77">
            <v>0</v>
          </cell>
          <cell r="P77">
            <v>0</v>
          </cell>
          <cell r="Q77">
            <v>0</v>
          </cell>
          <cell r="R77">
            <v>0</v>
          </cell>
          <cell r="S77">
            <v>0</v>
          </cell>
          <cell r="T77">
            <v>0</v>
          </cell>
          <cell r="U77">
            <v>0</v>
          </cell>
          <cell r="W77">
            <v>2.4550000000000001</v>
          </cell>
          <cell r="X77">
            <v>45.417000000000002</v>
          </cell>
          <cell r="Y77">
            <v>0</v>
          </cell>
          <cell r="Z77">
            <v>0</v>
          </cell>
          <cell r="AA77">
            <v>0</v>
          </cell>
          <cell r="AB77">
            <v>0</v>
          </cell>
          <cell r="AC77">
            <v>0</v>
          </cell>
          <cell r="AD77">
            <v>0</v>
          </cell>
          <cell r="AE77">
            <v>0</v>
          </cell>
          <cell r="AF77">
            <v>7.5389999999999997</v>
          </cell>
          <cell r="AG77">
            <v>0</v>
          </cell>
          <cell r="AH77">
            <v>0</v>
          </cell>
          <cell r="AI77">
            <v>0</v>
          </cell>
          <cell r="AJ77">
            <v>1.321</v>
          </cell>
          <cell r="AK77">
            <v>0</v>
          </cell>
          <cell r="AL77">
            <v>0</v>
          </cell>
          <cell r="AM77">
            <v>0</v>
          </cell>
          <cell r="AN77">
            <v>0</v>
          </cell>
          <cell r="AO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H78">
            <v>0</v>
          </cell>
          <cell r="I78">
            <v>0</v>
          </cell>
          <cell r="J78">
            <v>0</v>
          </cell>
          <cell r="K78">
            <v>0</v>
          </cell>
          <cell r="L78">
            <v>0</v>
          </cell>
          <cell r="M78">
            <v>0</v>
          </cell>
          <cell r="N78">
            <v>0</v>
          </cell>
          <cell r="O78">
            <v>0</v>
          </cell>
          <cell r="P78">
            <v>0</v>
          </cell>
          <cell r="Q78">
            <v>0</v>
          </cell>
          <cell r="R78">
            <v>0</v>
          </cell>
          <cell r="S78">
            <v>0</v>
          </cell>
          <cell r="T78">
            <v>0</v>
          </cell>
          <cell r="U78">
            <v>91.567999999999998</v>
          </cell>
          <cell r="V78">
            <v>471.05399999999997</v>
          </cell>
          <cell r="W78">
            <v>1703.2080000000001</v>
          </cell>
          <cell r="X78">
            <v>375.39800000000002</v>
          </cell>
          <cell r="Y78">
            <v>271.21300000000002</v>
          </cell>
          <cell r="Z78">
            <v>809.50900000000001</v>
          </cell>
          <cell r="AA78">
            <v>402.92500000000001</v>
          </cell>
          <cell r="AB78">
            <v>3049.7260000000001</v>
          </cell>
          <cell r="AC78">
            <v>246.459</v>
          </cell>
          <cell r="AD78">
            <v>0</v>
          </cell>
          <cell r="AE78">
            <v>324.77800000000002</v>
          </cell>
          <cell r="AF78">
            <v>707.42499999999995</v>
          </cell>
          <cell r="AG78">
            <v>245.49199999999999</v>
          </cell>
          <cell r="AH78">
            <v>0</v>
          </cell>
          <cell r="AI78">
            <v>0</v>
          </cell>
          <cell r="AJ78">
            <v>404.96600000000001</v>
          </cell>
          <cell r="AK78">
            <v>45.4</v>
          </cell>
          <cell r="AL78">
            <v>3783.1</v>
          </cell>
          <cell r="AM78">
            <v>805.57983000000002</v>
          </cell>
          <cell r="AN78">
            <v>75.504999999999995</v>
          </cell>
          <cell r="AO78">
            <v>0</v>
          </cell>
          <cell r="AR78">
            <v>543.28300000000002</v>
          </cell>
          <cell r="AS78">
            <v>245.49199999999999</v>
          </cell>
          <cell r="AT78">
            <v>103.72</v>
          </cell>
          <cell r="AU78">
            <v>6209</v>
          </cell>
          <cell r="AV78">
            <v>6209</v>
          </cell>
          <cell r="AW78">
            <v>0</v>
          </cell>
          <cell r="AX78">
            <v>0</v>
          </cell>
          <cell r="AY78">
            <v>0</v>
          </cell>
          <cell r="AZ78">
            <v>0</v>
          </cell>
          <cell r="BA78">
            <v>0</v>
          </cell>
          <cell r="BB78">
            <v>0</v>
          </cell>
          <cell r="BC78">
            <v>0</v>
          </cell>
          <cell r="BD78">
            <v>0</v>
          </cell>
          <cell r="BE78">
            <v>0</v>
          </cell>
        </row>
        <row r="80">
          <cell r="Z80" t="str">
            <v>Purchase price</v>
          </cell>
          <cell r="AA80">
            <v>2427.7871613734401</v>
          </cell>
          <cell r="AK80">
            <v>1025.9000000000001</v>
          </cell>
        </row>
        <row r="81">
          <cell r="Z81" t="str">
            <v>Goodwill created</v>
          </cell>
          <cell r="AA81">
            <v>1618.2781613734401</v>
          </cell>
          <cell r="AQ81">
            <v>0.01</v>
          </cell>
        </row>
        <row r="83">
          <cell r="H83">
            <v>0</v>
          </cell>
          <cell r="I83">
            <v>0</v>
          </cell>
          <cell r="J83">
            <v>0</v>
          </cell>
          <cell r="K83">
            <v>0</v>
          </cell>
          <cell r="L83">
            <v>0</v>
          </cell>
          <cell r="M83">
            <v>0</v>
          </cell>
          <cell r="N83">
            <v>0</v>
          </cell>
          <cell r="O83">
            <v>0</v>
          </cell>
          <cell r="P83">
            <v>0</v>
          </cell>
          <cell r="Q83">
            <v>0</v>
          </cell>
          <cell r="R83">
            <v>0</v>
          </cell>
          <cell r="S83">
            <v>0</v>
          </cell>
          <cell r="T83">
            <v>0</v>
          </cell>
          <cell r="U83">
            <v>21.657</v>
          </cell>
          <cell r="V83">
            <v>248.679</v>
          </cell>
          <cell r="W83">
            <v>156.005</v>
          </cell>
          <cell r="X83">
            <v>157.667</v>
          </cell>
          <cell r="Y83">
            <v>266.45699999999999</v>
          </cell>
          <cell r="Z83">
            <v>5476.2640000000001</v>
          </cell>
          <cell r="AA83">
            <v>3518.8519999999999</v>
          </cell>
          <cell r="AB83">
            <v>9918.6090000000004</v>
          </cell>
          <cell r="AC83">
            <v>966.68299999999999</v>
          </cell>
          <cell r="AD83">
            <v>0</v>
          </cell>
          <cell r="AE83">
            <v>455.31200000000001</v>
          </cell>
          <cell r="AF83">
            <v>647.09299999999996</v>
          </cell>
          <cell r="AG83">
            <v>215.48400000000001</v>
          </cell>
          <cell r="AH83">
            <v>178.49700000000001</v>
          </cell>
          <cell r="AI83">
            <v>172.74</v>
          </cell>
          <cell r="AJ83">
            <v>351.23700000000002</v>
          </cell>
          <cell r="AK83">
            <v>809.9</v>
          </cell>
          <cell r="AL83">
            <v>9629</v>
          </cell>
          <cell r="AM83">
            <v>292.33499999999998</v>
          </cell>
          <cell r="AN83">
            <v>93.427999999999997</v>
          </cell>
          <cell r="AO83">
            <v>0</v>
          </cell>
          <cell r="AP83">
            <v>305.11900000000003</v>
          </cell>
          <cell r="AQ83">
            <v>37.41225</v>
          </cell>
          <cell r="AR83">
            <v>357.39400000000001</v>
          </cell>
          <cell r="AS83">
            <v>215.48400000000001</v>
          </cell>
          <cell r="AT83">
            <v>50.173999999999999</v>
          </cell>
          <cell r="AU83">
            <v>11541.3</v>
          </cell>
          <cell r="AV83">
            <v>11806.958000000001</v>
          </cell>
          <cell r="AW83">
            <v>0</v>
          </cell>
          <cell r="AX83">
            <v>0</v>
          </cell>
          <cell r="AY83">
            <v>0</v>
          </cell>
          <cell r="AZ83">
            <v>0</v>
          </cell>
          <cell r="BA83">
            <v>0</v>
          </cell>
          <cell r="BB83">
            <v>0</v>
          </cell>
          <cell r="BC83">
            <v>0</v>
          </cell>
          <cell r="BD83">
            <v>0</v>
          </cell>
          <cell r="BE83">
            <v>0</v>
          </cell>
        </row>
        <row r="84">
          <cell r="H84">
            <v>0</v>
          </cell>
          <cell r="I84">
            <v>0</v>
          </cell>
          <cell r="J84">
            <v>0</v>
          </cell>
          <cell r="K84">
            <v>0</v>
          </cell>
          <cell r="L84">
            <v>0</v>
          </cell>
          <cell r="M84">
            <v>0</v>
          </cell>
          <cell r="N84">
            <v>0</v>
          </cell>
          <cell r="O84">
            <v>0</v>
          </cell>
          <cell r="P84">
            <v>0</v>
          </cell>
          <cell r="Q84">
            <v>0</v>
          </cell>
          <cell r="R84">
            <v>0</v>
          </cell>
          <cell r="S84">
            <v>0</v>
          </cell>
          <cell r="T84">
            <v>0</v>
          </cell>
          <cell r="U84">
            <v>17.899000000000001</v>
          </cell>
          <cell r="V84">
            <v>225.50800000000001</v>
          </cell>
          <cell r="W84">
            <v>141.75</v>
          </cell>
          <cell r="X84">
            <v>148.267</v>
          </cell>
          <cell r="Y84">
            <v>168.346</v>
          </cell>
          <cell r="Z84">
            <v>4805.4430000000002</v>
          </cell>
          <cell r="AA84">
            <v>2921.424</v>
          </cell>
          <cell r="AB84">
            <v>8467.9760000000006</v>
          </cell>
          <cell r="AC84">
            <v>924.50800000000004</v>
          </cell>
          <cell r="AD84">
            <v>0</v>
          </cell>
          <cell r="AE84">
            <v>449.39400000000001</v>
          </cell>
          <cell r="AF84">
            <v>593.89499999999998</v>
          </cell>
          <cell r="AG84">
            <v>181.416</v>
          </cell>
          <cell r="AH84">
            <v>124.28</v>
          </cell>
          <cell r="AI84">
            <v>174.83175</v>
          </cell>
          <cell r="AJ84">
            <v>299.11175000000003</v>
          </cell>
          <cell r="AK84">
            <v>708.8</v>
          </cell>
          <cell r="AL84">
            <v>8002.7</v>
          </cell>
          <cell r="AM84">
            <v>262.61099999999999</v>
          </cell>
          <cell r="AN84">
            <v>62.843999999999994</v>
          </cell>
          <cell r="AO84">
            <v>0</v>
          </cell>
          <cell r="AP84">
            <v>270.04000000000002</v>
          </cell>
          <cell r="AQ84">
            <v>33.266723499999998</v>
          </cell>
          <cell r="AR84">
            <v>326.089</v>
          </cell>
          <cell r="AS84">
            <v>181.416</v>
          </cell>
          <cell r="AT84">
            <v>46.067</v>
          </cell>
          <cell r="AU84">
            <v>10334.200000000001</v>
          </cell>
          <cell r="AV84">
            <v>10561.682999999999</v>
          </cell>
          <cell r="AW84">
            <v>0</v>
          </cell>
          <cell r="AX84">
            <v>0</v>
          </cell>
          <cell r="AY84">
            <v>0</v>
          </cell>
          <cell r="AZ84">
            <v>0</v>
          </cell>
          <cell r="BA84">
            <v>0</v>
          </cell>
          <cell r="BB84">
            <v>0</v>
          </cell>
          <cell r="BC84">
            <v>0</v>
          </cell>
          <cell r="BD84">
            <v>0</v>
          </cell>
          <cell r="BE84">
            <v>0</v>
          </cell>
        </row>
        <row r="85">
          <cell r="H85">
            <v>0</v>
          </cell>
          <cell r="I85">
            <v>0</v>
          </cell>
          <cell r="J85">
            <v>0</v>
          </cell>
          <cell r="K85">
            <v>0</v>
          </cell>
          <cell r="L85">
            <v>0</v>
          </cell>
          <cell r="M85">
            <v>0</v>
          </cell>
          <cell r="N85">
            <v>0</v>
          </cell>
          <cell r="O85">
            <v>0</v>
          </cell>
          <cell r="P85">
            <v>0</v>
          </cell>
          <cell r="Q85">
            <v>0</v>
          </cell>
          <cell r="R85">
            <v>0</v>
          </cell>
          <cell r="S85">
            <v>0</v>
          </cell>
          <cell r="T85">
            <v>0</v>
          </cell>
          <cell r="U85">
            <v>1.7278360343183984E-2</v>
          </cell>
          <cell r="V85">
            <v>0.43128503980766286</v>
          </cell>
          <cell r="W85">
            <v>0.42099100438629095</v>
          </cell>
          <cell r="X85">
            <v>0.3300802249607146</v>
          </cell>
          <cell r="Y85">
            <v>0.21561950471758168</v>
          </cell>
          <cell r="Z85">
            <v>0.31872743830702677</v>
          </cell>
          <cell r="AA85">
            <v>0.29031699628740149</v>
          </cell>
          <cell r="AB85">
            <v>0.84</v>
          </cell>
          <cell r="AC85">
            <v>0.29162740478994892</v>
          </cell>
          <cell r="AD85">
            <v>0</v>
          </cell>
          <cell r="AE85">
            <v>6.0223542610213163E-2</v>
          </cell>
          <cell r="AF85">
            <v>0.44770700492409626</v>
          </cell>
          <cell r="AG85">
            <v>0.40808768517133026</v>
          </cell>
          <cell r="AH85">
            <v>0</v>
          </cell>
          <cell r="AI85">
            <v>0</v>
          </cell>
          <cell r="AJ85">
            <v>0.45888117014543139</v>
          </cell>
          <cell r="AK85">
            <v>0.4525043177892919</v>
          </cell>
          <cell r="AL85">
            <v>0.37332887700534761</v>
          </cell>
          <cell r="AM85">
            <v>0.45</v>
          </cell>
          <cell r="AN85">
            <v>7.0000000000000007E-2</v>
          </cell>
          <cell r="AO85">
            <v>0</v>
          </cell>
          <cell r="AP85">
            <v>0.30981640291161994</v>
          </cell>
          <cell r="AQ85">
            <v>0.15012607013017476</v>
          </cell>
          <cell r="AR85">
            <v>0.36397215097105173</v>
          </cell>
          <cell r="AS85">
            <v>10.909000000000001</v>
          </cell>
          <cell r="AT85">
            <v>1.883</v>
          </cell>
          <cell r="AU85">
            <v>0</v>
          </cell>
          <cell r="AV85">
            <v>0.71137334829321408</v>
          </cell>
          <cell r="AW85">
            <v>0</v>
          </cell>
          <cell r="AX85">
            <v>0</v>
          </cell>
          <cell r="AY85">
            <v>0</v>
          </cell>
          <cell r="AZ85">
            <v>0</v>
          </cell>
          <cell r="BA85">
            <v>0</v>
          </cell>
          <cell r="BB85">
            <v>0</v>
          </cell>
          <cell r="BC85">
            <v>0</v>
          </cell>
          <cell r="BD85">
            <v>0</v>
          </cell>
          <cell r="BE85">
            <v>0</v>
          </cell>
        </row>
        <row r="86">
          <cell r="H86">
            <v>0</v>
          </cell>
          <cell r="I86">
            <v>0</v>
          </cell>
          <cell r="J86">
            <v>0</v>
          </cell>
          <cell r="K86">
            <v>0</v>
          </cell>
          <cell r="L86">
            <v>0</v>
          </cell>
          <cell r="M86">
            <v>0</v>
          </cell>
          <cell r="N86">
            <v>0</v>
          </cell>
          <cell r="O86">
            <v>0</v>
          </cell>
          <cell r="P86">
            <v>0</v>
          </cell>
          <cell r="Q86">
            <v>0</v>
          </cell>
          <cell r="R86">
            <v>0</v>
          </cell>
          <cell r="S86">
            <v>0</v>
          </cell>
          <cell r="T86">
            <v>0</v>
          </cell>
          <cell r="U86">
            <v>-1.5869880152772291E-2</v>
          </cell>
          <cell r="V86">
            <v>0.37235744721740821</v>
          </cell>
          <cell r="W86">
            <v>0.38252283498449885</v>
          </cell>
          <cell r="X86">
            <v>0.32712136578769435</v>
          </cell>
          <cell r="Y86">
            <v>0.19861669236299087</v>
          </cell>
          <cell r="Z86">
            <v>0.19353407875648096</v>
          </cell>
          <cell r="AA86">
            <v>0.24000267823754298</v>
          </cell>
          <cell r="AB86">
            <v>0.86386163431927232</v>
          </cell>
          <cell r="AC86">
            <v>0.25331095131911907</v>
          </cell>
          <cell r="AD86">
            <v>0</v>
          </cell>
          <cell r="AE86">
            <v>-5.3598091495930367E-2</v>
          </cell>
          <cell r="AF86">
            <v>0.36981411950122839</v>
          </cell>
          <cell r="AG86">
            <v>0.41052728681598466</v>
          </cell>
          <cell r="AH86">
            <v>0</v>
          </cell>
          <cell r="AI86">
            <v>0</v>
          </cell>
          <cell r="AJ86">
            <v>0.27767711258448685</v>
          </cell>
          <cell r="AK86">
            <v>0.29782807151007989</v>
          </cell>
          <cell r="AL86">
            <v>0.2348356489325652</v>
          </cell>
          <cell r="AM86">
            <v>0.41</v>
          </cell>
          <cell r="AN86">
            <v>-0.04</v>
          </cell>
          <cell r="AO86">
            <v>0</v>
          </cell>
          <cell r="AP86">
            <v>0.26646511352184482</v>
          </cell>
          <cell r="AQ86">
            <v>0.1235437885176776</v>
          </cell>
          <cell r="AR86">
            <v>0.31</v>
          </cell>
          <cell r="AS86">
            <v>11.1257</v>
          </cell>
          <cell r="AT86">
            <v>1.389</v>
          </cell>
          <cell r="AU86">
            <v>0</v>
          </cell>
          <cell r="AV86">
            <v>0.59019103295155451</v>
          </cell>
          <cell r="AW86">
            <v>0</v>
          </cell>
          <cell r="AX86">
            <v>0</v>
          </cell>
          <cell r="AY86">
            <v>0</v>
          </cell>
          <cell r="AZ86">
            <v>0</v>
          </cell>
          <cell r="BA86">
            <v>0</v>
          </cell>
          <cell r="BB86">
            <v>0</v>
          </cell>
          <cell r="BC86">
            <v>0</v>
          </cell>
          <cell r="BD86">
            <v>0</v>
          </cell>
          <cell r="BE86">
            <v>0</v>
          </cell>
        </row>
        <row r="88">
          <cell r="AK88">
            <v>1000</v>
          </cell>
        </row>
        <row r="90">
          <cell r="H90">
            <v>0</v>
          </cell>
          <cell r="I90">
            <v>0</v>
          </cell>
          <cell r="J90">
            <v>0</v>
          </cell>
          <cell r="K90">
            <v>0</v>
          </cell>
          <cell r="L90">
            <v>0</v>
          </cell>
          <cell r="M90">
            <v>0</v>
          </cell>
          <cell r="N90">
            <v>0</v>
          </cell>
          <cell r="O90">
            <v>0</v>
          </cell>
          <cell r="P90">
            <v>0</v>
          </cell>
          <cell r="Q90">
            <v>0</v>
          </cell>
          <cell r="R90">
            <v>0</v>
          </cell>
          <cell r="S90">
            <v>0</v>
          </cell>
          <cell r="T90">
            <v>0</v>
          </cell>
          <cell r="U90">
            <v>62.274999999999999</v>
          </cell>
          <cell r="W90">
            <v>476.03399999999999</v>
          </cell>
          <cell r="X90">
            <v>488.137</v>
          </cell>
          <cell r="Y90">
            <v>266.45699999999999</v>
          </cell>
          <cell r="Z90">
            <v>15240.338</v>
          </cell>
          <cell r="AA90">
            <v>10306.288</v>
          </cell>
          <cell r="AB90">
            <v>19604.884999999998</v>
          </cell>
          <cell r="AC90">
            <v>966.68299999999999</v>
          </cell>
          <cell r="AD90">
            <v>0</v>
          </cell>
          <cell r="AE90">
            <v>1350.422</v>
          </cell>
          <cell r="AF90">
            <v>647.09299999999996</v>
          </cell>
          <cell r="AG90">
            <v>215.48400000000001</v>
          </cell>
          <cell r="AH90">
            <v>465.33100000000002</v>
          </cell>
          <cell r="AI90">
            <v>518.22</v>
          </cell>
          <cell r="AJ90">
            <v>983.55100000000004</v>
          </cell>
          <cell r="AK90">
            <v>1585.4</v>
          </cell>
          <cell r="AL90">
            <v>27094.2</v>
          </cell>
          <cell r="AM90">
            <v>0</v>
          </cell>
          <cell r="AN90">
            <v>93.427999999999997</v>
          </cell>
          <cell r="AO90">
            <v>0</v>
          </cell>
          <cell r="AP90">
            <v>0</v>
          </cell>
          <cell r="AQ90">
            <v>0</v>
          </cell>
          <cell r="AR90">
            <v>1049.2940000000001</v>
          </cell>
          <cell r="AS90">
            <v>621.09399999999994</v>
          </cell>
          <cell r="AT90">
            <v>161.69800000000001</v>
          </cell>
          <cell r="AU90">
            <v>32628.400000000001</v>
          </cell>
          <cell r="AV90">
            <v>33411.191999999995</v>
          </cell>
          <cell r="AW90">
            <v>0</v>
          </cell>
          <cell r="AX90">
            <v>0</v>
          </cell>
          <cell r="AY90">
            <v>0</v>
          </cell>
          <cell r="AZ90">
            <v>0</v>
          </cell>
          <cell r="BA90">
            <v>0</v>
          </cell>
          <cell r="BB90">
            <v>0</v>
          </cell>
          <cell r="BC90">
            <v>0</v>
          </cell>
          <cell r="BD90">
            <v>0</v>
          </cell>
          <cell r="BE90">
            <v>0</v>
          </cell>
        </row>
        <row r="91">
          <cell r="H91">
            <v>0</v>
          </cell>
          <cell r="I91">
            <v>0</v>
          </cell>
          <cell r="J91">
            <v>0</v>
          </cell>
          <cell r="K91">
            <v>0</v>
          </cell>
          <cell r="L91">
            <v>0</v>
          </cell>
          <cell r="M91">
            <v>0</v>
          </cell>
          <cell r="N91">
            <v>0</v>
          </cell>
          <cell r="O91">
            <v>0</v>
          </cell>
          <cell r="P91">
            <v>0</v>
          </cell>
          <cell r="Q91">
            <v>0</v>
          </cell>
          <cell r="R91">
            <v>0</v>
          </cell>
          <cell r="S91">
            <v>0</v>
          </cell>
          <cell r="T91">
            <v>0</v>
          </cell>
          <cell r="U91">
            <v>53.747999999999998</v>
          </cell>
          <cell r="W91">
            <v>425.25</v>
          </cell>
          <cell r="X91">
            <v>449.28500000000003</v>
          </cell>
          <cell r="Y91">
            <v>168.346</v>
          </cell>
          <cell r="Z91">
            <v>13888.268</v>
          </cell>
          <cell r="AA91">
            <v>8582.2189999999991</v>
          </cell>
          <cell r="AB91">
            <v>16551.510999999999</v>
          </cell>
          <cell r="AC91">
            <v>924.50800000000004</v>
          </cell>
          <cell r="AD91">
            <v>0</v>
          </cell>
          <cell r="AE91">
            <v>1367.192</v>
          </cell>
          <cell r="AF91">
            <v>593.89499999999998</v>
          </cell>
          <cell r="AG91">
            <v>181.416</v>
          </cell>
          <cell r="AH91">
            <v>337.72699999999998</v>
          </cell>
          <cell r="AI91">
            <v>524.49524999999994</v>
          </cell>
          <cell r="AJ91">
            <v>862.22224999999992</v>
          </cell>
          <cell r="AK91">
            <v>1395.8</v>
          </cell>
          <cell r="AL91">
            <v>22885.200000000001</v>
          </cell>
          <cell r="AM91">
            <v>0</v>
          </cell>
          <cell r="AN91">
            <v>62.844000000000001</v>
          </cell>
          <cell r="AO91">
            <v>0</v>
          </cell>
          <cell r="AP91">
            <v>270.04000000000002</v>
          </cell>
          <cell r="AQ91">
            <v>0</v>
          </cell>
          <cell r="AR91">
            <v>965.88300000000004</v>
          </cell>
          <cell r="AS91">
            <v>507.48599999999999</v>
          </cell>
          <cell r="AT91">
            <v>135.73500000000001</v>
          </cell>
          <cell r="AU91">
            <v>28405.8</v>
          </cell>
          <cell r="AV91">
            <v>29049.021000000001</v>
          </cell>
          <cell r="AW91">
            <v>0</v>
          </cell>
          <cell r="AX91">
            <v>0</v>
          </cell>
          <cell r="AY91">
            <v>0</v>
          </cell>
          <cell r="AZ91">
            <v>0</v>
          </cell>
          <cell r="BA91">
            <v>0</v>
          </cell>
          <cell r="BB91">
            <v>0</v>
          </cell>
          <cell r="BC91">
            <v>0</v>
          </cell>
          <cell r="BD91">
            <v>0</v>
          </cell>
          <cell r="BE91">
            <v>0</v>
          </cell>
        </row>
        <row r="92">
          <cell r="H92">
            <v>0</v>
          </cell>
          <cell r="I92">
            <v>0</v>
          </cell>
          <cell r="J92">
            <v>0</v>
          </cell>
          <cell r="K92">
            <v>0</v>
          </cell>
          <cell r="L92">
            <v>0</v>
          </cell>
          <cell r="M92">
            <v>0</v>
          </cell>
          <cell r="N92">
            <v>0</v>
          </cell>
          <cell r="O92">
            <v>0</v>
          </cell>
          <cell r="P92">
            <v>0</v>
          </cell>
          <cell r="Q92">
            <v>0</v>
          </cell>
          <cell r="R92">
            <v>0</v>
          </cell>
          <cell r="S92">
            <v>0</v>
          </cell>
          <cell r="T92">
            <v>0</v>
          </cell>
          <cell r="U92">
            <v>71.149000000000001</v>
          </cell>
          <cell r="V92">
            <v>859.20799999999997</v>
          </cell>
          <cell r="W92">
            <v>567</v>
          </cell>
          <cell r="X92">
            <v>598.23099999999999</v>
          </cell>
          <cell r="Y92">
            <v>805.12</v>
          </cell>
          <cell r="Z92">
            <v>18725.611000000001</v>
          </cell>
          <cell r="AA92">
            <v>11609.995000000001</v>
          </cell>
          <cell r="AB92">
            <v>34599.31</v>
          </cell>
          <cell r="AC92">
            <v>3814.9940000000001</v>
          </cell>
          <cell r="AD92">
            <v>0</v>
          </cell>
          <cell r="AE92">
            <v>1794.932</v>
          </cell>
          <cell r="AF92">
            <v>2558.2429999999999</v>
          </cell>
          <cell r="AG92">
            <v>774.71799999999996</v>
          </cell>
          <cell r="AH92">
            <v>0</v>
          </cell>
          <cell r="AI92">
            <v>0</v>
          </cell>
          <cell r="AJ92">
            <v>1192.922</v>
          </cell>
          <cell r="AK92">
            <v>2880</v>
          </cell>
          <cell r="AL92">
            <v>31280.2</v>
          </cell>
          <cell r="AM92">
            <v>1179.4469999999999</v>
          </cell>
          <cell r="AN92">
            <v>297.92500000000001</v>
          </cell>
          <cell r="AO92">
            <v>0</v>
          </cell>
          <cell r="AP92">
            <v>1156.4549999999999</v>
          </cell>
          <cell r="AQ92">
            <v>149.649</v>
          </cell>
          <cell r="AR92">
            <v>1306.1039999999998</v>
          </cell>
          <cell r="AS92">
            <v>695.178</v>
          </cell>
          <cell r="AT92">
            <v>189.06200000000001</v>
          </cell>
          <cell r="AU92">
            <v>38660.1</v>
          </cell>
          <cell r="AV92">
            <v>39544.339999999997</v>
          </cell>
          <cell r="AW92">
            <v>0</v>
          </cell>
          <cell r="AX92">
            <v>0</v>
          </cell>
          <cell r="AY92">
            <v>0</v>
          </cell>
          <cell r="AZ92">
            <v>0</v>
          </cell>
          <cell r="BA92">
            <v>0</v>
          </cell>
          <cell r="BB92">
            <v>0</v>
          </cell>
          <cell r="BC92">
            <v>0</v>
          </cell>
          <cell r="BD92">
            <v>0</v>
          </cell>
          <cell r="BE92">
            <v>0</v>
          </cell>
        </row>
        <row r="93">
          <cell r="Z93">
            <v>20077.681</v>
          </cell>
          <cell r="AA93">
            <v>13334.064000000004</v>
          </cell>
        </row>
        <row r="94">
          <cell r="AA94" t="str">
            <v>Gross profit margin</v>
          </cell>
          <cell r="AB94">
            <v>0.94488973862334935</v>
          </cell>
          <cell r="AP94" t="str">
            <v>Webster 2 mos. 2002 rev Stub</v>
          </cell>
          <cell r="AR94">
            <v>33.628000000000043</v>
          </cell>
        </row>
        <row r="95">
          <cell r="AP95" t="str">
            <v>Webster 9 mos. 2001 rev Stub</v>
          </cell>
          <cell r="AR95">
            <v>114.54700000000003</v>
          </cell>
        </row>
        <row r="97">
          <cell r="H97">
            <v>0</v>
          </cell>
          <cell r="I97">
            <v>0</v>
          </cell>
          <cell r="J97">
            <v>0</v>
          </cell>
          <cell r="K97">
            <v>0</v>
          </cell>
          <cell r="L97">
            <v>0</v>
          </cell>
          <cell r="M97">
            <v>0</v>
          </cell>
          <cell r="N97">
            <v>0</v>
          </cell>
          <cell r="O97">
            <v>0</v>
          </cell>
          <cell r="P97">
            <v>0</v>
          </cell>
          <cell r="Q97">
            <v>0</v>
          </cell>
          <cell r="R97">
            <v>0</v>
          </cell>
          <cell r="S97">
            <v>0</v>
          </cell>
          <cell r="T97">
            <v>0</v>
          </cell>
          <cell r="U97">
            <v>19.698</v>
          </cell>
          <cell r="W97">
            <v>216.41900000000001</v>
          </cell>
          <cell r="X97">
            <v>216.59299999999999</v>
          </cell>
          <cell r="Y97">
            <v>236.62700000000001</v>
          </cell>
          <cell r="Z97">
            <v>14275.785999999998</v>
          </cell>
          <cell r="AA97">
            <v>9872.7469999999994</v>
          </cell>
          <cell r="AB97">
            <v>18618.958999999999</v>
          </cell>
          <cell r="AC97">
            <v>863.65200000000004</v>
          </cell>
          <cell r="AD97">
            <v>0</v>
          </cell>
          <cell r="AE97">
            <v>1038.3720000000001</v>
          </cell>
          <cell r="AF97">
            <v>468.70299999999997</v>
          </cell>
          <cell r="AG97">
            <v>133.029</v>
          </cell>
          <cell r="AH97">
            <v>391.76600000000002</v>
          </cell>
          <cell r="AI97">
            <v>360.16800000000001</v>
          </cell>
          <cell r="AJ97">
            <v>751.93399999999997</v>
          </cell>
          <cell r="AK97">
            <v>1166.8</v>
          </cell>
          <cell r="AL97">
            <v>25081.3</v>
          </cell>
          <cell r="AM97">
            <v>0</v>
          </cell>
          <cell r="AN97">
            <v>81.884</v>
          </cell>
          <cell r="AO97">
            <v>0</v>
          </cell>
          <cell r="AR97">
            <v>686.7298876000001</v>
          </cell>
          <cell r="AS97">
            <v>384.524</v>
          </cell>
          <cell r="AT97">
            <v>112.71599999999999</v>
          </cell>
          <cell r="AU97">
            <v>29644.7</v>
          </cell>
          <cell r="AV97">
            <v>30141.94</v>
          </cell>
          <cell r="AW97">
            <v>0</v>
          </cell>
          <cell r="AX97">
            <v>0</v>
          </cell>
          <cell r="AY97">
            <v>0</v>
          </cell>
          <cell r="AZ97">
            <v>0</v>
          </cell>
          <cell r="BA97">
            <v>0</v>
          </cell>
          <cell r="BB97">
            <v>0</v>
          </cell>
          <cell r="BC97">
            <v>0</v>
          </cell>
          <cell r="BD97">
            <v>0</v>
          </cell>
          <cell r="BE97">
            <v>0</v>
          </cell>
        </row>
        <row r="98">
          <cell r="H98">
            <v>0</v>
          </cell>
          <cell r="I98">
            <v>0</v>
          </cell>
          <cell r="J98">
            <v>0</v>
          </cell>
          <cell r="K98">
            <v>0</v>
          </cell>
          <cell r="L98">
            <v>0</v>
          </cell>
          <cell r="M98">
            <v>0</v>
          </cell>
          <cell r="N98">
            <v>0</v>
          </cell>
          <cell r="O98">
            <v>0</v>
          </cell>
          <cell r="P98">
            <v>0</v>
          </cell>
          <cell r="Q98">
            <v>0</v>
          </cell>
          <cell r="R98">
            <v>0</v>
          </cell>
          <cell r="S98">
            <v>0</v>
          </cell>
          <cell r="T98">
            <v>0</v>
          </cell>
          <cell r="U98">
            <v>18.738</v>
          </cell>
          <cell r="W98">
            <v>181.52725172831819</v>
          </cell>
          <cell r="X98">
            <v>198.11799999999999</v>
          </cell>
          <cell r="Y98">
            <v>146.73599999999999</v>
          </cell>
          <cell r="Z98">
            <v>12953.74</v>
          </cell>
          <cell r="AA98">
            <v>8201.2559999999994</v>
          </cell>
          <cell r="AB98">
            <v>15629.226999999999</v>
          </cell>
          <cell r="AC98">
            <v>825.625</v>
          </cell>
          <cell r="AD98">
            <v>0</v>
          </cell>
          <cell r="AE98">
            <v>1046.492</v>
          </cell>
          <cell r="AF98">
            <v>434.53800000000001</v>
          </cell>
          <cell r="AG98">
            <v>112.727</v>
          </cell>
          <cell r="AH98">
            <v>289.32</v>
          </cell>
          <cell r="AI98">
            <v>365.86500000000001</v>
          </cell>
          <cell r="AJ98">
            <v>655.18499999999995</v>
          </cell>
          <cell r="AK98">
            <v>1040.5999999999999</v>
          </cell>
          <cell r="AL98">
            <v>21145.200000000001</v>
          </cell>
          <cell r="AM98">
            <v>0</v>
          </cell>
          <cell r="AN98">
            <v>54.695999999999998</v>
          </cell>
          <cell r="AO98">
            <v>0</v>
          </cell>
          <cell r="AP98">
            <v>176.94499999999999</v>
          </cell>
          <cell r="AQ98">
            <v>0</v>
          </cell>
          <cell r="AR98">
            <v>636.44850990000009</v>
          </cell>
          <cell r="AS98">
            <v>320.38800000000003</v>
          </cell>
          <cell r="AT98">
            <v>96.327999999999989</v>
          </cell>
          <cell r="AU98">
            <v>25771.1</v>
          </cell>
          <cell r="AV98">
            <v>26187.815999999999</v>
          </cell>
          <cell r="AW98">
            <v>0</v>
          </cell>
          <cell r="AX98">
            <v>0</v>
          </cell>
          <cell r="AY98">
            <v>0</v>
          </cell>
          <cell r="AZ98">
            <v>0</v>
          </cell>
          <cell r="BA98">
            <v>0</v>
          </cell>
          <cell r="BB98">
            <v>0</v>
          </cell>
          <cell r="BC98">
            <v>0</v>
          </cell>
          <cell r="BD98">
            <v>0</v>
          </cell>
          <cell r="BE98">
            <v>0</v>
          </cell>
        </row>
        <row r="99">
          <cell r="H99">
            <v>0</v>
          </cell>
          <cell r="I99">
            <v>0</v>
          </cell>
          <cell r="J99">
            <v>0</v>
          </cell>
          <cell r="K99">
            <v>0</v>
          </cell>
          <cell r="L99">
            <v>0</v>
          </cell>
          <cell r="M99">
            <v>0</v>
          </cell>
          <cell r="N99">
            <v>0</v>
          </cell>
          <cell r="O99">
            <v>0</v>
          </cell>
          <cell r="P99">
            <v>0</v>
          </cell>
          <cell r="Q99">
            <v>0</v>
          </cell>
          <cell r="R99">
            <v>0</v>
          </cell>
          <cell r="S99">
            <v>0</v>
          </cell>
          <cell r="T99">
            <v>0</v>
          </cell>
          <cell r="U99">
            <v>24.577000000000002</v>
          </cell>
          <cell r="V99">
            <v>311.23200000000003</v>
          </cell>
          <cell r="W99">
            <v>242.03633563775759</v>
          </cell>
          <cell r="X99">
            <v>265.58699999999999</v>
          </cell>
          <cell r="Y99">
            <v>712.971</v>
          </cell>
          <cell r="Z99">
            <v>17486.464</v>
          </cell>
          <cell r="AA99">
            <v>11090.414000000001</v>
          </cell>
          <cell r="AB99">
            <v>32718.568999999996</v>
          </cell>
          <cell r="AC99">
            <v>3406.7579999999998</v>
          </cell>
          <cell r="AD99">
            <v>0</v>
          </cell>
          <cell r="AE99">
            <v>1384.3860000000002</v>
          </cell>
          <cell r="AF99">
            <v>1858.9190000000001</v>
          </cell>
          <cell r="AG99">
            <v>479.73500000000001</v>
          </cell>
          <cell r="AH99">
            <v>0</v>
          </cell>
          <cell r="AI99">
            <v>0</v>
          </cell>
          <cell r="AJ99">
            <v>914.89700000000005</v>
          </cell>
          <cell r="AK99">
            <v>2142.8000000000002</v>
          </cell>
          <cell r="AL99">
            <v>28849.200000000001</v>
          </cell>
          <cell r="AM99">
            <v>613.04200000000003</v>
          </cell>
          <cell r="AN99">
            <v>262.23200000000003</v>
          </cell>
          <cell r="AO99">
            <v>0</v>
          </cell>
          <cell r="AP99">
            <v>747.30100000000004</v>
          </cell>
          <cell r="AQ99">
            <v>110.994</v>
          </cell>
          <cell r="AR99">
            <v>858.29499999999996</v>
          </cell>
          <cell r="AS99">
            <v>435.90100000000001</v>
          </cell>
          <cell r="AT99">
            <v>133.524</v>
          </cell>
          <cell r="AU99">
            <v>35050.199999999997</v>
          </cell>
          <cell r="AV99">
            <v>35619.624999999993</v>
          </cell>
          <cell r="AW99">
            <v>0</v>
          </cell>
          <cell r="AX99">
            <v>0</v>
          </cell>
          <cell r="AY99">
            <v>0</v>
          </cell>
          <cell r="AZ99">
            <v>0</v>
          </cell>
          <cell r="BA99">
            <v>0</v>
          </cell>
          <cell r="BB99">
            <v>0</v>
          </cell>
          <cell r="BC99">
            <v>0</v>
          </cell>
          <cell r="BD99">
            <v>0</v>
          </cell>
          <cell r="BE99">
            <v>0</v>
          </cell>
        </row>
        <row r="100">
          <cell r="Z100">
            <v>18808.509999999998</v>
          </cell>
          <cell r="AA100">
            <v>12761.905000000001</v>
          </cell>
        </row>
        <row r="101">
          <cell r="AA101" t="str">
            <v>SG&amp;A margin</v>
          </cell>
          <cell r="AB101">
            <v>3.5396086017057772E-2</v>
          </cell>
        </row>
        <row r="104">
          <cell r="H104">
            <v>0</v>
          </cell>
          <cell r="I104">
            <v>0</v>
          </cell>
          <cell r="J104">
            <v>0</v>
          </cell>
          <cell r="K104">
            <v>0</v>
          </cell>
          <cell r="L104">
            <v>0</v>
          </cell>
          <cell r="M104">
            <v>0</v>
          </cell>
          <cell r="N104">
            <v>0</v>
          </cell>
          <cell r="O104">
            <v>0</v>
          </cell>
          <cell r="P104">
            <v>0</v>
          </cell>
          <cell r="Q104">
            <v>0</v>
          </cell>
          <cell r="R104">
            <v>0</v>
          </cell>
          <cell r="S104">
            <v>0</v>
          </cell>
          <cell r="T104">
            <v>0</v>
          </cell>
          <cell r="U104">
            <v>31.42</v>
          </cell>
          <cell r="W104">
            <v>132.999</v>
          </cell>
          <cell r="X104">
            <v>150.18799999999999</v>
          </cell>
          <cell r="Y104">
            <v>14.661</v>
          </cell>
          <cell r="Z104">
            <v>700.26400000000001</v>
          </cell>
          <cell r="AA104">
            <v>241.745</v>
          </cell>
          <cell r="AB104">
            <v>602.16800000000001</v>
          </cell>
          <cell r="AC104">
            <v>75.724000000000004</v>
          </cell>
          <cell r="AD104">
            <v>0</v>
          </cell>
          <cell r="AE104">
            <v>290.37700000000001</v>
          </cell>
          <cell r="AF104">
            <v>143.19200000000001</v>
          </cell>
          <cell r="AG104">
            <v>51.006999999999998</v>
          </cell>
          <cell r="AH104">
            <v>31.154</v>
          </cell>
          <cell r="AI104">
            <v>102.20399999999999</v>
          </cell>
          <cell r="AJ104">
            <v>133.358</v>
          </cell>
          <cell r="AK104">
            <v>303.60000000000002</v>
          </cell>
          <cell r="AL104">
            <v>1518.1</v>
          </cell>
          <cell r="AM104">
            <v>0</v>
          </cell>
          <cell r="AN104">
            <v>10.985999999999999</v>
          </cell>
          <cell r="AO104">
            <v>0</v>
          </cell>
          <cell r="AR104">
            <v>256.42146035999997</v>
          </cell>
          <cell r="AS104">
            <v>150.73399999999998</v>
          </cell>
          <cell r="AT104">
            <v>39.524999999999999</v>
          </cell>
          <cell r="AU104">
            <v>1552.4</v>
          </cell>
          <cell r="AV104">
            <v>1742.6590000000001</v>
          </cell>
          <cell r="AW104">
            <v>0</v>
          </cell>
          <cell r="AX104">
            <v>0</v>
          </cell>
          <cell r="AY104">
            <v>0</v>
          </cell>
          <cell r="AZ104">
            <v>0</v>
          </cell>
          <cell r="BA104">
            <v>0</v>
          </cell>
          <cell r="BB104">
            <v>0</v>
          </cell>
          <cell r="BC104">
            <v>0</v>
          </cell>
          <cell r="BD104">
            <v>0</v>
          </cell>
          <cell r="BE104">
            <v>0</v>
          </cell>
        </row>
        <row r="105">
          <cell r="H105">
            <v>0</v>
          </cell>
          <cell r="I105">
            <v>0</v>
          </cell>
          <cell r="J105">
            <v>0</v>
          </cell>
          <cell r="K105">
            <v>0</v>
          </cell>
          <cell r="L105">
            <v>0</v>
          </cell>
          <cell r="M105">
            <v>0</v>
          </cell>
          <cell r="N105">
            <v>0</v>
          </cell>
          <cell r="O105">
            <v>0</v>
          </cell>
          <cell r="P105">
            <v>0</v>
          </cell>
          <cell r="Q105">
            <v>0</v>
          </cell>
          <cell r="R105">
            <v>0</v>
          </cell>
          <cell r="S105">
            <v>0</v>
          </cell>
          <cell r="T105">
            <v>0</v>
          </cell>
          <cell r="U105">
            <v>27.006000000000004</v>
          </cell>
          <cell r="W105">
            <v>156.1768782149995</v>
          </cell>
          <cell r="X105">
            <v>144.71100000000001</v>
          </cell>
          <cell r="Y105">
            <v>8.9809999999999999</v>
          </cell>
          <cell r="Z105">
            <v>717.07899999999995</v>
          </cell>
          <cell r="AA105">
            <v>224.512</v>
          </cell>
          <cell r="AB105">
            <v>597.33799999999997</v>
          </cell>
          <cell r="AC105">
            <v>72.700999999999993</v>
          </cell>
          <cell r="AD105">
            <v>0</v>
          </cell>
          <cell r="AE105">
            <v>325.358</v>
          </cell>
          <cell r="AF105">
            <v>129.94999999999999</v>
          </cell>
          <cell r="AG105">
            <v>39.011000000000003</v>
          </cell>
          <cell r="AH105">
            <v>21.861000000000001</v>
          </cell>
          <cell r="AI105">
            <v>112.542</v>
          </cell>
          <cell r="AJ105">
            <v>134.40299999999999</v>
          </cell>
          <cell r="AK105">
            <v>258.39999999999998</v>
          </cell>
          <cell r="AL105">
            <v>1369.4</v>
          </cell>
          <cell r="AM105">
            <v>0</v>
          </cell>
          <cell r="AN105">
            <v>8.2260000000000009</v>
          </cell>
          <cell r="AO105">
            <v>0</v>
          </cell>
          <cell r="AP105">
            <v>68.897000000000006</v>
          </cell>
          <cell r="AQ105">
            <v>0</v>
          </cell>
          <cell r="AR105">
            <v>238.47122689000003</v>
          </cell>
          <cell r="AS105">
            <v>116.28100000000001</v>
          </cell>
          <cell r="AT105">
            <v>33.345999999999997</v>
          </cell>
          <cell r="AU105">
            <v>1431.9</v>
          </cell>
          <cell r="AV105">
            <v>1581.527</v>
          </cell>
          <cell r="AW105">
            <v>0</v>
          </cell>
          <cell r="AX105">
            <v>0</v>
          </cell>
          <cell r="AY105">
            <v>0</v>
          </cell>
          <cell r="AZ105">
            <v>0</v>
          </cell>
          <cell r="BA105">
            <v>0</v>
          </cell>
          <cell r="BB105">
            <v>0</v>
          </cell>
          <cell r="BC105">
            <v>0</v>
          </cell>
          <cell r="BD105">
            <v>0</v>
          </cell>
          <cell r="BE105">
            <v>0</v>
          </cell>
        </row>
        <row r="106">
          <cell r="H106">
            <v>0</v>
          </cell>
          <cell r="I106">
            <v>0</v>
          </cell>
          <cell r="J106">
            <v>0</v>
          </cell>
          <cell r="K106">
            <v>0</v>
          </cell>
          <cell r="L106">
            <v>0</v>
          </cell>
          <cell r="M106">
            <v>0</v>
          </cell>
          <cell r="N106">
            <v>0</v>
          </cell>
          <cell r="O106">
            <v>0</v>
          </cell>
          <cell r="P106">
            <v>0</v>
          </cell>
          <cell r="Q106">
            <v>0</v>
          </cell>
          <cell r="R106">
            <v>0</v>
          </cell>
          <cell r="S106">
            <v>0</v>
          </cell>
          <cell r="T106">
            <v>0</v>
          </cell>
          <cell r="U106">
            <v>33.099999999999994</v>
          </cell>
          <cell r="V106">
            <v>269.70600000000002</v>
          </cell>
          <cell r="W106">
            <v>208.23583761999933</v>
          </cell>
          <cell r="X106">
            <v>181.56799999999998</v>
          </cell>
          <cell r="Y106">
            <v>48.348999999999997</v>
          </cell>
          <cell r="Z106">
            <v>879.18899999999996</v>
          </cell>
          <cell r="AA106">
            <v>303.03800000000001</v>
          </cell>
          <cell r="AB106">
            <v>1197.5029999999999</v>
          </cell>
          <cell r="AC106">
            <v>296.80700000000002</v>
          </cell>
          <cell r="AD106">
            <v>0</v>
          </cell>
          <cell r="AE106">
            <v>384.77600000000001</v>
          </cell>
          <cell r="AF106">
            <v>544.27799999999991</v>
          </cell>
          <cell r="AG106">
            <v>180.54499999999999</v>
          </cell>
          <cell r="AH106">
            <v>0</v>
          </cell>
          <cell r="AI106">
            <v>0</v>
          </cell>
          <cell r="AJ106">
            <v>172.601</v>
          </cell>
          <cell r="AK106">
            <v>0</v>
          </cell>
          <cell r="AL106">
            <v>2075.5</v>
          </cell>
          <cell r="AM106">
            <v>347.03</v>
          </cell>
          <cell r="AN106">
            <v>34.326999999999998</v>
          </cell>
          <cell r="AO106">
            <v>0</v>
          </cell>
          <cell r="AP106">
            <v>294.03899999999999</v>
          </cell>
          <cell r="AQ106">
            <v>28.146000000000001</v>
          </cell>
          <cell r="AR106">
            <v>322.185</v>
          </cell>
          <cell r="AS106">
            <v>158.08800000000002</v>
          </cell>
          <cell r="AT106">
            <v>46.335999999999999</v>
          </cell>
          <cell r="AU106">
            <v>1999.6</v>
          </cell>
          <cell r="AV106">
            <v>2204.0239999999999</v>
          </cell>
          <cell r="AW106">
            <v>0</v>
          </cell>
          <cell r="AX106">
            <v>0</v>
          </cell>
          <cell r="AY106">
            <v>0</v>
          </cell>
          <cell r="AZ106">
            <v>0</v>
          </cell>
          <cell r="BA106">
            <v>0</v>
          </cell>
          <cell r="BB106">
            <v>0</v>
          </cell>
          <cell r="BC106">
            <v>0</v>
          </cell>
          <cell r="BD106">
            <v>0</v>
          </cell>
          <cell r="BE106">
            <v>0</v>
          </cell>
        </row>
        <row r="107">
          <cell r="Z107">
            <v>862.37400000000002</v>
          </cell>
          <cell r="AA107">
            <v>320.27100000000002</v>
          </cell>
        </row>
        <row r="108">
          <cell r="AB108">
            <v>683.23800000000188</v>
          </cell>
        </row>
        <row r="111">
          <cell r="H111">
            <v>0</v>
          </cell>
          <cell r="I111">
            <v>0</v>
          </cell>
          <cell r="J111">
            <v>0</v>
          </cell>
          <cell r="K111">
            <v>0</v>
          </cell>
          <cell r="L111">
            <v>0</v>
          </cell>
          <cell r="M111">
            <v>0</v>
          </cell>
          <cell r="N111">
            <v>0</v>
          </cell>
          <cell r="O111">
            <v>0</v>
          </cell>
          <cell r="P111">
            <v>0</v>
          </cell>
          <cell r="Q111">
            <v>0</v>
          </cell>
          <cell r="R111">
            <v>0</v>
          </cell>
          <cell r="S111">
            <v>0</v>
          </cell>
          <cell r="T111">
            <v>0</v>
          </cell>
          <cell r="U111">
            <v>11.292999999999999</v>
          </cell>
          <cell r="W111">
            <v>29.094999999999999</v>
          </cell>
          <cell r="X111">
            <v>33.395000000000003</v>
          </cell>
          <cell r="Y111">
            <v>0</v>
          </cell>
          <cell r="Z111">
            <v>0</v>
          </cell>
          <cell r="AA111">
            <v>0</v>
          </cell>
          <cell r="AB111">
            <v>0</v>
          </cell>
          <cell r="AC111">
            <v>0</v>
          </cell>
          <cell r="AD111">
            <v>0</v>
          </cell>
          <cell r="AE111">
            <v>0</v>
          </cell>
          <cell r="AF111">
            <v>0</v>
          </cell>
          <cell r="AG111">
            <v>0</v>
          </cell>
          <cell r="AH111">
            <v>0</v>
          </cell>
          <cell r="AI111">
            <v>0</v>
          </cell>
          <cell r="AJ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H112">
            <v>0</v>
          </cell>
          <cell r="I112">
            <v>0</v>
          </cell>
          <cell r="J112">
            <v>0</v>
          </cell>
          <cell r="K112">
            <v>0</v>
          </cell>
          <cell r="L112">
            <v>0</v>
          </cell>
          <cell r="M112">
            <v>0</v>
          </cell>
          <cell r="N112">
            <v>0</v>
          </cell>
          <cell r="O112">
            <v>0</v>
          </cell>
          <cell r="P112">
            <v>0</v>
          </cell>
          <cell r="Q112">
            <v>0</v>
          </cell>
          <cell r="R112">
            <v>0</v>
          </cell>
          <cell r="S112">
            <v>0</v>
          </cell>
          <cell r="T112">
            <v>0</v>
          </cell>
          <cell r="U112">
            <v>8.11</v>
          </cell>
          <cell r="W112">
            <v>31.519609449231673</v>
          </cell>
          <cell r="X112">
            <v>30.375</v>
          </cell>
          <cell r="Y112">
            <v>0</v>
          </cell>
          <cell r="Z112">
            <v>0</v>
          </cell>
          <cell r="AA112">
            <v>0</v>
          </cell>
          <cell r="AB112">
            <v>0</v>
          </cell>
          <cell r="AC112">
            <v>0</v>
          </cell>
          <cell r="AD112">
            <v>0</v>
          </cell>
          <cell r="AE112">
            <v>0</v>
          </cell>
          <cell r="AF112">
            <v>0</v>
          </cell>
          <cell r="AG112">
            <v>0</v>
          </cell>
          <cell r="AH112">
            <v>0</v>
          </cell>
          <cell r="AI112">
            <v>0</v>
          </cell>
          <cell r="AJ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H113">
            <v>0</v>
          </cell>
          <cell r="I113">
            <v>0</v>
          </cell>
          <cell r="J113">
            <v>0</v>
          </cell>
          <cell r="K113">
            <v>0</v>
          </cell>
          <cell r="L113">
            <v>0</v>
          </cell>
          <cell r="M113">
            <v>0</v>
          </cell>
          <cell r="N113">
            <v>0</v>
          </cell>
          <cell r="O113">
            <v>0</v>
          </cell>
          <cell r="P113">
            <v>0</v>
          </cell>
          <cell r="Q113">
            <v>0</v>
          </cell>
          <cell r="R113">
            <v>0</v>
          </cell>
          <cell r="S113">
            <v>0</v>
          </cell>
          <cell r="T113">
            <v>0</v>
          </cell>
          <cell r="U113">
            <v>11.116</v>
          </cell>
          <cell r="V113">
            <v>46.601999999999997</v>
          </cell>
          <cell r="W113">
            <v>42.0261459323089</v>
          </cell>
          <cell r="X113">
            <v>39.486000000000004</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147.5</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6">
          <cell r="AF116">
            <v>29.406999999999982</v>
          </cell>
        </row>
        <row r="117">
          <cell r="AF117">
            <v>155.04599999999994</v>
          </cell>
        </row>
        <row r="119">
          <cell r="H119">
            <v>0</v>
          </cell>
          <cell r="I119">
            <v>0</v>
          </cell>
          <cell r="J119">
            <v>0</v>
          </cell>
          <cell r="K119">
            <v>0</v>
          </cell>
          <cell r="L119">
            <v>0</v>
          </cell>
          <cell r="M119">
            <v>0</v>
          </cell>
          <cell r="N119">
            <v>0</v>
          </cell>
          <cell r="O119">
            <v>0</v>
          </cell>
          <cell r="P119">
            <v>0</v>
          </cell>
          <cell r="Q119">
            <v>0</v>
          </cell>
          <cell r="R119">
            <v>0</v>
          </cell>
          <cell r="S119">
            <v>0</v>
          </cell>
          <cell r="T119">
            <v>0</v>
          </cell>
          <cell r="U119">
            <v>-0.1359999999999999</v>
          </cell>
          <cell r="W119">
            <v>97.520999999999987</v>
          </cell>
          <cell r="X119">
            <v>87.960999999999999</v>
          </cell>
          <cell r="Y119">
            <v>14.523</v>
          </cell>
          <cell r="Z119">
            <v>264.28800000000001</v>
          </cell>
          <cell r="AA119">
            <v>179.416</v>
          </cell>
          <cell r="AB119">
            <v>354.30900000000003</v>
          </cell>
          <cell r="AC119">
            <v>23.326000000000001</v>
          </cell>
          <cell r="AD119">
            <v>0</v>
          </cell>
          <cell r="AE119">
            <v>25.34</v>
          </cell>
          <cell r="AF119">
            <v>35.198</v>
          </cell>
          <cell r="AG119">
            <v>21.308</v>
          </cell>
          <cell r="AH119">
            <v>36.216000000000001</v>
          </cell>
          <cell r="AI119">
            <v>28.707000000000001</v>
          </cell>
          <cell r="AJ119">
            <v>64.923000000000002</v>
          </cell>
          <cell r="AK119">
            <v>115</v>
          </cell>
          <cell r="AL119">
            <v>552.70000000000005</v>
          </cell>
          <cell r="AM119">
            <v>0</v>
          </cell>
          <cell r="AN119">
            <v>11.609</v>
          </cell>
          <cell r="AO119">
            <v>0</v>
          </cell>
          <cell r="AR119">
            <v>110.62633092</v>
          </cell>
          <cell r="AS119">
            <v>53.835000000000001</v>
          </cell>
          <cell r="AT119">
            <v>9.4570000000000007</v>
          </cell>
          <cell r="AU119">
            <v>1431.3</v>
          </cell>
          <cell r="AV119">
            <v>1494.5920000000001</v>
          </cell>
          <cell r="AW119">
            <v>0</v>
          </cell>
          <cell r="AX119">
            <v>0</v>
          </cell>
          <cell r="AY119">
            <v>0</v>
          </cell>
          <cell r="AZ119">
            <v>0</v>
          </cell>
          <cell r="BA119">
            <v>0</v>
          </cell>
          <cell r="BB119">
            <v>0</v>
          </cell>
          <cell r="BC119">
            <v>0</v>
          </cell>
          <cell r="BD119">
            <v>0</v>
          </cell>
          <cell r="BE119">
            <v>0</v>
          </cell>
        </row>
        <row r="120">
          <cell r="H120">
            <v>0</v>
          </cell>
          <cell r="I120">
            <v>0</v>
          </cell>
          <cell r="J120">
            <v>0</v>
          </cell>
          <cell r="K120">
            <v>0</v>
          </cell>
          <cell r="L120">
            <v>0</v>
          </cell>
          <cell r="M120">
            <v>0</v>
          </cell>
          <cell r="N120">
            <v>0</v>
          </cell>
          <cell r="O120">
            <v>0</v>
          </cell>
          <cell r="P120">
            <v>0</v>
          </cell>
          <cell r="Q120">
            <v>0</v>
          </cell>
          <cell r="R120">
            <v>0</v>
          </cell>
          <cell r="S120">
            <v>0</v>
          </cell>
          <cell r="T120">
            <v>0</v>
          </cell>
          <cell r="U120">
            <v>-0.10600000000000165</v>
          </cell>
          <cell r="W120">
            <v>53.954883522820339</v>
          </cell>
          <cell r="X120">
            <v>76.080999999999989</v>
          </cell>
          <cell r="Y120">
            <v>12.225</v>
          </cell>
          <cell r="Z120">
            <v>217.44900000000001</v>
          </cell>
          <cell r="AA120">
            <v>144.625</v>
          </cell>
          <cell r="AB120">
            <v>294.02499999999998</v>
          </cell>
          <cell r="AC120">
            <v>20.574999999999999</v>
          </cell>
          <cell r="AD120">
            <v>0</v>
          </cell>
          <cell r="AE120">
            <v>34.225999999999999</v>
          </cell>
          <cell r="AF120">
            <v>29.407</v>
          </cell>
          <cell r="AG120">
            <v>21.936999999999998</v>
          </cell>
          <cell r="AH120">
            <v>19.831</v>
          </cell>
          <cell r="AI120">
            <v>26.346000000000004</v>
          </cell>
          <cell r="AJ120">
            <v>46.177000000000007</v>
          </cell>
          <cell r="AK120">
            <v>96.8</v>
          </cell>
          <cell r="AL120">
            <v>410.5</v>
          </cell>
          <cell r="AM120">
            <v>0</v>
          </cell>
          <cell r="AN120">
            <v>9.3010000000000002</v>
          </cell>
          <cell r="AO120">
            <v>0</v>
          </cell>
          <cell r="AP120">
            <v>24.198</v>
          </cell>
          <cell r="AQ120">
            <v>0</v>
          </cell>
          <cell r="AR120">
            <v>96.873057330000009</v>
          </cell>
          <cell r="AS120">
            <v>48.537999999999997</v>
          </cell>
          <cell r="AT120">
            <v>6.46</v>
          </cell>
          <cell r="AU120">
            <v>1203.8</v>
          </cell>
          <cell r="AV120">
            <v>1258.7979999999998</v>
          </cell>
          <cell r="AW120">
            <v>0</v>
          </cell>
          <cell r="AX120">
            <v>0</v>
          </cell>
          <cell r="AY120">
            <v>0</v>
          </cell>
          <cell r="AZ120">
            <v>0</v>
          </cell>
          <cell r="BA120">
            <v>0</v>
          </cell>
          <cell r="BB120">
            <v>0</v>
          </cell>
          <cell r="BC120">
            <v>0</v>
          </cell>
          <cell r="BD120">
            <v>0</v>
          </cell>
          <cell r="BE120">
            <v>0</v>
          </cell>
        </row>
        <row r="121">
          <cell r="H121">
            <v>0</v>
          </cell>
          <cell r="I121">
            <v>0</v>
          </cell>
          <cell r="J121">
            <v>0</v>
          </cell>
          <cell r="K121">
            <v>0</v>
          </cell>
          <cell r="L121">
            <v>0</v>
          </cell>
          <cell r="M121">
            <v>0</v>
          </cell>
          <cell r="N121">
            <v>0</v>
          </cell>
          <cell r="O121">
            <v>0</v>
          </cell>
          <cell r="P121">
            <v>0</v>
          </cell>
          <cell r="Q121">
            <v>0</v>
          </cell>
          <cell r="R121">
            <v>0</v>
          </cell>
          <cell r="S121">
            <v>0</v>
          </cell>
          <cell r="T121">
            <v>0</v>
          </cell>
          <cell r="U121">
            <v>0.8819999999999979</v>
          </cell>
          <cell r="V121">
            <v>231.66800000000001</v>
          </cell>
          <cell r="W121">
            <v>71.93984469709379</v>
          </cell>
          <cell r="X121">
            <v>111.59</v>
          </cell>
          <cell r="Y121">
            <v>45.207000000000001</v>
          </cell>
          <cell r="Z121">
            <v>283.30200000000002</v>
          </cell>
          <cell r="AA121">
            <v>200.434</v>
          </cell>
          <cell r="AB121">
            <v>620.68299999999999</v>
          </cell>
          <cell r="AC121">
            <v>88.96</v>
          </cell>
          <cell r="AD121">
            <v>0</v>
          </cell>
          <cell r="AE121">
            <v>25.77</v>
          </cell>
          <cell r="AF121">
            <v>155.04599999999999</v>
          </cell>
          <cell r="AG121">
            <v>74.876999999999995</v>
          </cell>
          <cell r="AH121">
            <v>0</v>
          </cell>
          <cell r="AI121">
            <v>0</v>
          </cell>
          <cell r="AJ121">
            <v>56.185000000000002</v>
          </cell>
          <cell r="AK121">
            <v>209</v>
          </cell>
          <cell r="AL121">
            <v>576.79999999999995</v>
          </cell>
          <cell r="AM121">
            <v>219.375</v>
          </cell>
          <cell r="AN121">
            <v>-5.774</v>
          </cell>
          <cell r="AO121">
            <v>0</v>
          </cell>
          <cell r="AP121">
            <v>115.11499999999999</v>
          </cell>
          <cell r="AQ121">
            <v>10.509</v>
          </cell>
          <cell r="AR121">
            <v>122.532</v>
          </cell>
          <cell r="AS121">
            <v>68.950999999999993</v>
          </cell>
          <cell r="AT121">
            <v>9.202</v>
          </cell>
          <cell r="AU121">
            <v>1612</v>
          </cell>
          <cell r="AV121">
            <v>1690.153</v>
          </cell>
          <cell r="AW121">
            <v>0</v>
          </cell>
          <cell r="AX121">
            <v>0</v>
          </cell>
          <cell r="AY121">
            <v>0</v>
          </cell>
          <cell r="AZ121">
            <v>0</v>
          </cell>
          <cell r="BA121">
            <v>0</v>
          </cell>
          <cell r="BB121">
            <v>0</v>
          </cell>
          <cell r="BC121">
            <v>0</v>
          </cell>
          <cell r="BD121">
            <v>0</v>
          </cell>
          <cell r="BE121">
            <v>0</v>
          </cell>
        </row>
        <row r="122">
          <cell r="Z122">
            <v>330.14100000000002</v>
          </cell>
          <cell r="AA122">
            <v>235.22499999999999</v>
          </cell>
        </row>
        <row r="123">
          <cell r="AA123" t="str">
            <v>EBIT margin</v>
          </cell>
          <cell r="AB123">
            <v>1.6921175472876377E-2</v>
          </cell>
        </row>
        <row r="126">
          <cell r="H126">
            <v>0</v>
          </cell>
          <cell r="I126">
            <v>0</v>
          </cell>
          <cell r="J126">
            <v>0</v>
          </cell>
          <cell r="K126">
            <v>0</v>
          </cell>
          <cell r="L126">
            <v>0</v>
          </cell>
          <cell r="M126">
            <v>0</v>
          </cell>
          <cell r="N126">
            <v>0</v>
          </cell>
          <cell r="O126">
            <v>0</v>
          </cell>
          <cell r="P126">
            <v>0</v>
          </cell>
          <cell r="Q126">
            <v>0</v>
          </cell>
          <cell r="R126">
            <v>0</v>
          </cell>
          <cell r="S126">
            <v>0</v>
          </cell>
          <cell r="T126">
            <v>0</v>
          </cell>
          <cell r="U126">
            <v>-0.76</v>
          </cell>
          <cell r="W126">
            <v>7.9530000000000003</v>
          </cell>
          <cell r="X126">
            <v>19.346</v>
          </cell>
          <cell r="Y126">
            <v>0</v>
          </cell>
          <cell r="Z126">
            <v>112.25200000000001</v>
          </cell>
          <cell r="AA126">
            <v>20.698333333333334</v>
          </cell>
          <cell r="AB126">
            <v>75.745000000000005</v>
          </cell>
          <cell r="AC126">
            <v>3.367</v>
          </cell>
          <cell r="AD126">
            <v>0</v>
          </cell>
          <cell r="AE126">
            <v>9.7590000000000003</v>
          </cell>
          <cell r="AF126">
            <v>4.8280000000000003</v>
          </cell>
          <cell r="AG126">
            <v>0</v>
          </cell>
          <cell r="AH126">
            <v>0</v>
          </cell>
          <cell r="AI126">
            <v>0.11</v>
          </cell>
          <cell r="AJ126">
            <v>7.6979999999999995</v>
          </cell>
          <cell r="AK126">
            <v>47.4</v>
          </cell>
          <cell r="AL126">
            <v>81.2</v>
          </cell>
          <cell r="AM126">
            <v>0</v>
          </cell>
          <cell r="AN126">
            <v>8.6999999999999994E-2</v>
          </cell>
          <cell r="AO126">
            <v>0</v>
          </cell>
          <cell r="AP126">
            <v>0</v>
          </cell>
          <cell r="AQ126">
            <v>0</v>
          </cell>
          <cell r="AR126">
            <v>8.3000000000000004E-2</v>
          </cell>
          <cell r="AS126">
            <v>5.7580000000000009</v>
          </cell>
          <cell r="AT126">
            <v>0</v>
          </cell>
          <cell r="AU126">
            <v>107</v>
          </cell>
          <cell r="AV126">
            <v>112.758</v>
          </cell>
          <cell r="AW126">
            <v>0</v>
          </cell>
          <cell r="AX126">
            <v>0</v>
          </cell>
          <cell r="AY126">
            <v>0</v>
          </cell>
          <cell r="AZ126">
            <v>0</v>
          </cell>
          <cell r="BA126">
            <v>0</v>
          </cell>
          <cell r="BB126">
            <v>0</v>
          </cell>
          <cell r="BC126">
            <v>0</v>
          </cell>
          <cell r="BD126">
            <v>0</v>
          </cell>
          <cell r="BE126">
            <v>0</v>
          </cell>
        </row>
        <row r="127">
          <cell r="H127">
            <v>0</v>
          </cell>
          <cell r="I127">
            <v>0</v>
          </cell>
          <cell r="J127">
            <v>0</v>
          </cell>
          <cell r="K127">
            <v>0</v>
          </cell>
          <cell r="L127">
            <v>0</v>
          </cell>
          <cell r="M127">
            <v>0</v>
          </cell>
          <cell r="N127">
            <v>0</v>
          </cell>
          <cell r="O127">
            <v>0</v>
          </cell>
          <cell r="P127">
            <v>0</v>
          </cell>
          <cell r="Q127">
            <v>0</v>
          </cell>
          <cell r="R127">
            <v>0</v>
          </cell>
          <cell r="S127">
            <v>0</v>
          </cell>
          <cell r="T127">
            <v>0</v>
          </cell>
          <cell r="U127">
            <v>-0.91200000000000003</v>
          </cell>
          <cell r="W127">
            <v>10.056750000000001</v>
          </cell>
          <cell r="X127">
            <v>20.728999999999999</v>
          </cell>
          <cell r="Y127">
            <v>0</v>
          </cell>
          <cell r="Z127">
            <v>91.204999999999998</v>
          </cell>
          <cell r="AA127">
            <v>31.202999999999999</v>
          </cell>
          <cell r="AB127">
            <v>91.802999999999997</v>
          </cell>
          <cell r="AC127">
            <v>5.032</v>
          </cell>
          <cell r="AD127">
            <v>0</v>
          </cell>
          <cell r="AE127">
            <v>14.395</v>
          </cell>
          <cell r="AF127">
            <v>5.3680000000000003</v>
          </cell>
          <cell r="AG127">
            <v>0</v>
          </cell>
          <cell r="AH127">
            <v>0</v>
          </cell>
          <cell r="AI127">
            <v>5.109</v>
          </cell>
          <cell r="AJ127">
            <v>7.6979999999999995</v>
          </cell>
          <cell r="AK127">
            <v>52.5</v>
          </cell>
          <cell r="AL127">
            <v>84.4</v>
          </cell>
          <cell r="AM127">
            <v>0</v>
          </cell>
          <cell r="AN127">
            <v>4.8000000000000001E-2</v>
          </cell>
          <cell r="AO127">
            <v>0</v>
          </cell>
          <cell r="AP127">
            <v>0</v>
          </cell>
          <cell r="AQ127">
            <v>0</v>
          </cell>
          <cell r="AR127">
            <v>9.8000000000000004E-2</v>
          </cell>
          <cell r="AS127">
            <v>8.14</v>
          </cell>
          <cell r="AT127">
            <v>0</v>
          </cell>
          <cell r="AU127">
            <v>116.9</v>
          </cell>
          <cell r="AV127">
            <v>125.04</v>
          </cell>
          <cell r="AW127">
            <v>0</v>
          </cell>
          <cell r="AX127">
            <v>0</v>
          </cell>
          <cell r="AY127">
            <v>0</v>
          </cell>
          <cell r="AZ127">
            <v>0</v>
          </cell>
          <cell r="BA127">
            <v>0</v>
          </cell>
          <cell r="BB127">
            <v>0</v>
          </cell>
          <cell r="BC127">
            <v>0</v>
          </cell>
          <cell r="BD127">
            <v>0</v>
          </cell>
          <cell r="BE127">
            <v>0</v>
          </cell>
        </row>
        <row r="128">
          <cell r="H128">
            <v>0</v>
          </cell>
          <cell r="I128">
            <v>0</v>
          </cell>
          <cell r="J128">
            <v>0</v>
          </cell>
          <cell r="K128">
            <v>0</v>
          </cell>
          <cell r="L128">
            <v>0</v>
          </cell>
          <cell r="M128">
            <v>0</v>
          </cell>
          <cell r="N128">
            <v>0</v>
          </cell>
          <cell r="O128">
            <v>0</v>
          </cell>
          <cell r="P128">
            <v>0</v>
          </cell>
          <cell r="Q128">
            <v>0</v>
          </cell>
          <cell r="R128">
            <v>0</v>
          </cell>
          <cell r="S128">
            <v>0</v>
          </cell>
          <cell r="T128">
            <v>0</v>
          </cell>
          <cell r="U128">
            <v>-1.3460000000000001</v>
          </cell>
          <cell r="V128">
            <v>1.258</v>
          </cell>
          <cell r="W128">
            <v>13.409000000000002</v>
          </cell>
          <cell r="X128">
            <v>26.922000000000001</v>
          </cell>
          <cell r="Y128">
            <v>0</v>
          </cell>
          <cell r="Z128">
            <v>159.06666666666669</v>
          </cell>
          <cell r="AA128">
            <v>41.856999999999999</v>
          </cell>
          <cell r="AB128">
            <v>200.92366666666669</v>
          </cell>
          <cell r="AC128">
            <v>17.692999999999998</v>
          </cell>
          <cell r="AD128">
            <v>0</v>
          </cell>
          <cell r="AE128">
            <v>19.670000000000002</v>
          </cell>
          <cell r="AF128">
            <v>17.324000000000002</v>
          </cell>
          <cell r="AG128">
            <v>13.374000000000001</v>
          </cell>
          <cell r="AH128">
            <v>0</v>
          </cell>
          <cell r="AI128">
            <v>0</v>
          </cell>
          <cell r="AJ128">
            <v>8.6509999999999998</v>
          </cell>
          <cell r="AK128">
            <v>100.8</v>
          </cell>
          <cell r="AL128">
            <v>111.6</v>
          </cell>
          <cell r="AM128">
            <v>16.542000000000002</v>
          </cell>
          <cell r="AN128">
            <v>0</v>
          </cell>
          <cell r="AO128">
            <v>0</v>
          </cell>
          <cell r="AP128">
            <v>7.0810000000000004</v>
          </cell>
          <cell r="AQ128">
            <v>0.13100000000000001</v>
          </cell>
          <cell r="AR128">
            <v>4.6910000000000007</v>
          </cell>
          <cell r="AS128">
            <v>15.755999999999998</v>
          </cell>
          <cell r="AT128">
            <v>0</v>
          </cell>
          <cell r="AU128">
            <v>154.9</v>
          </cell>
          <cell r="AV128">
            <v>170.65600000000001</v>
          </cell>
          <cell r="AW128">
            <v>0</v>
          </cell>
          <cell r="AX128">
            <v>0</v>
          </cell>
          <cell r="AY128">
            <v>0</v>
          </cell>
          <cell r="AZ128">
            <v>0</v>
          </cell>
          <cell r="BA128">
            <v>0</v>
          </cell>
          <cell r="BB128">
            <v>0</v>
          </cell>
          <cell r="BC128">
            <v>0</v>
          </cell>
          <cell r="BD128">
            <v>0</v>
          </cell>
          <cell r="BE128">
            <v>0</v>
          </cell>
        </row>
        <row r="133">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W133">
            <v>16.024000000000001</v>
          </cell>
          <cell r="X133">
            <v>2.1579999999999999</v>
          </cell>
          <cell r="Y133">
            <v>0.86699999999999999</v>
          </cell>
          <cell r="Z133">
            <v>0</v>
          </cell>
          <cell r="AA133">
            <v>0</v>
          </cell>
          <cell r="AB133">
            <v>0</v>
          </cell>
          <cell r="AC133">
            <v>0</v>
          </cell>
          <cell r="AD133">
            <v>0</v>
          </cell>
          <cell r="AE133">
            <v>0.32600000000000001</v>
          </cell>
          <cell r="AF133">
            <v>2.4390000000000001</v>
          </cell>
          <cell r="AG133">
            <v>0</v>
          </cell>
          <cell r="AH133">
            <v>0.83799999999999997</v>
          </cell>
          <cell r="AI133">
            <v>0</v>
          </cell>
          <cell r="AJ133">
            <v>0.83799999999999997</v>
          </cell>
          <cell r="AL133">
            <v>0</v>
          </cell>
          <cell r="AM133">
            <v>0</v>
          </cell>
          <cell r="AN133">
            <v>0.112</v>
          </cell>
          <cell r="AO133">
            <v>0</v>
          </cell>
          <cell r="AP133">
            <v>0</v>
          </cell>
          <cell r="AQ133">
            <v>0</v>
          </cell>
          <cell r="AR133">
            <v>0</v>
          </cell>
          <cell r="AS133">
            <v>2.2650000000000001</v>
          </cell>
          <cell r="AT133">
            <v>0.22300000000000003</v>
          </cell>
          <cell r="AU133">
            <v>0</v>
          </cell>
          <cell r="AV133">
            <v>2.488</v>
          </cell>
          <cell r="AW133">
            <v>0</v>
          </cell>
          <cell r="AX133">
            <v>0</v>
          </cell>
          <cell r="AY133">
            <v>0</v>
          </cell>
          <cell r="AZ133">
            <v>0</v>
          </cell>
          <cell r="BA133">
            <v>0</v>
          </cell>
          <cell r="BB133">
            <v>0</v>
          </cell>
          <cell r="BC133">
            <v>0</v>
          </cell>
          <cell r="BD133">
            <v>0</v>
          </cell>
          <cell r="BE133">
            <v>0</v>
          </cell>
        </row>
        <row r="134">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W134">
            <v>11.177</v>
          </cell>
          <cell r="X134">
            <v>2.5390000000000001</v>
          </cell>
          <cell r="Y134">
            <v>1.873</v>
          </cell>
          <cell r="Z134">
            <v>0</v>
          </cell>
          <cell r="AA134">
            <v>0</v>
          </cell>
          <cell r="AB134">
            <v>0</v>
          </cell>
          <cell r="AC134">
            <v>0</v>
          </cell>
          <cell r="AD134">
            <v>0</v>
          </cell>
          <cell r="AE134">
            <v>1.8080000000000001</v>
          </cell>
          <cell r="AF134">
            <v>1.2410000000000001</v>
          </cell>
          <cell r="AG134">
            <v>0</v>
          </cell>
          <cell r="AH134">
            <v>2.1259999999999999</v>
          </cell>
          <cell r="AI134">
            <v>0</v>
          </cell>
          <cell r="AJ134">
            <v>2.1259999999999999</v>
          </cell>
          <cell r="AL134">
            <v>0</v>
          </cell>
          <cell r="AM134">
            <v>0</v>
          </cell>
          <cell r="AN134">
            <v>0.05</v>
          </cell>
          <cell r="AO134">
            <v>0</v>
          </cell>
          <cell r="AP134">
            <v>0</v>
          </cell>
          <cell r="AQ134">
            <v>0</v>
          </cell>
          <cell r="AR134">
            <v>0</v>
          </cell>
          <cell r="AS134">
            <v>2.298</v>
          </cell>
          <cell r="AT134">
            <v>1.3530000000000002</v>
          </cell>
          <cell r="AU134">
            <v>0</v>
          </cell>
          <cell r="AV134">
            <v>3.6510000000000002</v>
          </cell>
          <cell r="AW134">
            <v>0</v>
          </cell>
          <cell r="AX134">
            <v>0</v>
          </cell>
          <cell r="AY134">
            <v>0</v>
          </cell>
          <cell r="AZ134">
            <v>0</v>
          </cell>
          <cell r="BA134">
            <v>0</v>
          </cell>
          <cell r="BB134">
            <v>0</v>
          </cell>
          <cell r="BC134">
            <v>0</v>
          </cell>
          <cell r="BD134">
            <v>0</v>
          </cell>
          <cell r="BE134">
            <v>0</v>
          </cell>
        </row>
        <row r="135">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6.2229999999999999</v>
          </cell>
          <cell r="W135">
            <v>14.902666666666667</v>
          </cell>
          <cell r="X135">
            <v>3.4860000000000002</v>
          </cell>
          <cell r="Y135">
            <v>5.9720000000000004</v>
          </cell>
          <cell r="Z135">
            <v>0</v>
          </cell>
          <cell r="AA135">
            <v>0</v>
          </cell>
          <cell r="AB135">
            <v>0</v>
          </cell>
          <cell r="AC135">
            <v>0</v>
          </cell>
          <cell r="AD135">
            <v>0</v>
          </cell>
          <cell r="AE135">
            <v>2.706</v>
          </cell>
          <cell r="AF135">
            <v>10.077999999999999</v>
          </cell>
          <cell r="AG135">
            <v>2.2650000000000001</v>
          </cell>
          <cell r="AH135">
            <v>0</v>
          </cell>
          <cell r="AI135">
            <v>0</v>
          </cell>
          <cell r="AJ135">
            <v>0</v>
          </cell>
          <cell r="AK135">
            <v>0</v>
          </cell>
          <cell r="AL135">
            <v>0</v>
          </cell>
          <cell r="AM135">
            <v>0</v>
          </cell>
          <cell r="AN135">
            <v>0.56799999999999995</v>
          </cell>
          <cell r="AO135">
            <v>0</v>
          </cell>
          <cell r="AP135">
            <v>0</v>
          </cell>
          <cell r="AQ135">
            <v>0</v>
          </cell>
          <cell r="AR135">
            <v>0</v>
          </cell>
          <cell r="AS135">
            <v>2.298</v>
          </cell>
          <cell r="AT135">
            <v>1.542</v>
          </cell>
          <cell r="AU135">
            <v>0</v>
          </cell>
          <cell r="AV135">
            <v>3.84</v>
          </cell>
          <cell r="AW135">
            <v>0</v>
          </cell>
          <cell r="AX135">
            <v>0</v>
          </cell>
          <cell r="AY135">
            <v>0</v>
          </cell>
          <cell r="AZ135">
            <v>0</v>
          </cell>
          <cell r="BA135">
            <v>0</v>
          </cell>
          <cell r="BB135">
            <v>0</v>
          </cell>
          <cell r="BC135">
            <v>0</v>
          </cell>
          <cell r="BD135">
            <v>0</v>
          </cell>
          <cell r="BE135">
            <v>0</v>
          </cell>
        </row>
        <row r="141">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W141">
            <v>0.98</v>
          </cell>
          <cell r="X141">
            <v>0</v>
          </cell>
          <cell r="Y141">
            <v>0</v>
          </cell>
          <cell r="Z141">
            <v>0</v>
          </cell>
          <cell r="AA141">
            <v>0</v>
          </cell>
          <cell r="AB141">
            <v>0</v>
          </cell>
          <cell r="AC141">
            <v>0</v>
          </cell>
          <cell r="AD141">
            <v>0</v>
          </cell>
          <cell r="AE141">
            <v>0</v>
          </cell>
          <cell r="AF141">
            <v>0.56899999999999995</v>
          </cell>
          <cell r="AG141">
            <v>0</v>
          </cell>
          <cell r="AH141">
            <v>0.5796</v>
          </cell>
          <cell r="AI141">
            <v>0</v>
          </cell>
          <cell r="AJ141">
            <v>0.5796</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W142">
            <v>0.06</v>
          </cell>
          <cell r="X142">
            <v>0</v>
          </cell>
          <cell r="Y142">
            <v>0</v>
          </cell>
          <cell r="Z142">
            <v>0</v>
          </cell>
          <cell r="AA142">
            <v>0</v>
          </cell>
          <cell r="AB142">
            <v>0</v>
          </cell>
          <cell r="AC142">
            <v>0</v>
          </cell>
          <cell r="AD142">
            <v>0</v>
          </cell>
          <cell r="AE142">
            <v>0</v>
          </cell>
          <cell r="AF142">
            <v>0.53100000000000003</v>
          </cell>
          <cell r="AG142">
            <v>0</v>
          </cell>
          <cell r="AH142">
            <v>0.28559999999999997</v>
          </cell>
          <cell r="AI142">
            <v>0</v>
          </cell>
          <cell r="AJ142">
            <v>0.28559999999999997</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1.462</v>
          </cell>
          <cell r="AG143">
            <v>0</v>
          </cell>
          <cell r="AH143">
            <v>0</v>
          </cell>
          <cell r="AI143">
            <v>0</v>
          </cell>
          <cell r="AJ143">
            <v>0.41519999999999996</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9">
          <cell r="H149">
            <v>0</v>
          </cell>
          <cell r="I149">
            <v>0</v>
          </cell>
          <cell r="J149">
            <v>0</v>
          </cell>
          <cell r="K149">
            <v>0</v>
          </cell>
          <cell r="L149">
            <v>0</v>
          </cell>
          <cell r="M149">
            <v>0</v>
          </cell>
          <cell r="N149">
            <v>0</v>
          </cell>
          <cell r="O149">
            <v>0</v>
          </cell>
          <cell r="P149">
            <v>0</v>
          </cell>
          <cell r="Q149">
            <v>0</v>
          </cell>
          <cell r="R149">
            <v>0</v>
          </cell>
          <cell r="S149">
            <v>0</v>
          </cell>
          <cell r="T149">
            <v>0</v>
          </cell>
          <cell r="U149">
            <v>-0.82199999999999995</v>
          </cell>
          <cell r="W149">
            <v>72.207999999999998</v>
          </cell>
          <cell r="X149">
            <v>54.305199999999999</v>
          </cell>
          <cell r="Y149">
            <v>9.6189999999999998</v>
          </cell>
          <cell r="Z149">
            <v>0</v>
          </cell>
          <cell r="AA149">
            <v>0</v>
          </cell>
          <cell r="AB149">
            <v>167.09980000000002</v>
          </cell>
          <cell r="AC149">
            <v>11.884399999999999</v>
          </cell>
          <cell r="AD149">
            <v>0</v>
          </cell>
          <cell r="AE149">
            <v>11.396800000000001</v>
          </cell>
          <cell r="AF149">
            <v>19.73</v>
          </cell>
          <cell r="AG149">
            <v>10.909000000000001</v>
          </cell>
          <cell r="AH149">
            <v>22.082000000000001</v>
          </cell>
          <cell r="AI149">
            <v>17.373000000000001</v>
          </cell>
          <cell r="AJ149">
            <v>39.454999999999998</v>
          </cell>
          <cell r="AK149">
            <v>46</v>
          </cell>
          <cell r="AL149">
            <v>301.89999999999998</v>
          </cell>
          <cell r="AM149">
            <v>0</v>
          </cell>
          <cell r="AN149">
            <v>0.85399999999999998</v>
          </cell>
          <cell r="AO149">
            <v>0</v>
          </cell>
          <cell r="AP149">
            <v>0</v>
          </cell>
          <cell r="AQ149">
            <v>0</v>
          </cell>
          <cell r="AS149">
            <v>27.588999999999999</v>
          </cell>
          <cell r="AT149">
            <v>5.6859999999999999</v>
          </cell>
          <cell r="AU149">
            <v>872.6</v>
          </cell>
          <cell r="AV149">
            <v>905.875</v>
          </cell>
          <cell r="AW149">
            <v>0</v>
          </cell>
          <cell r="AX149">
            <v>0</v>
          </cell>
          <cell r="AY149">
            <v>0</v>
          </cell>
          <cell r="AZ149">
            <v>0</v>
          </cell>
          <cell r="BA149">
            <v>0</v>
          </cell>
          <cell r="BB149">
            <v>0</v>
          </cell>
          <cell r="BC149">
            <v>0</v>
          </cell>
          <cell r="BD149">
            <v>0</v>
          </cell>
          <cell r="BE149">
            <v>0</v>
          </cell>
        </row>
        <row r="150">
          <cell r="H150">
            <v>0</v>
          </cell>
          <cell r="I150">
            <v>0</v>
          </cell>
          <cell r="J150">
            <v>0</v>
          </cell>
          <cell r="K150">
            <v>0</v>
          </cell>
          <cell r="L150">
            <v>0</v>
          </cell>
          <cell r="M150">
            <v>0</v>
          </cell>
          <cell r="N150">
            <v>0</v>
          </cell>
          <cell r="O150">
            <v>0</v>
          </cell>
          <cell r="P150">
            <v>0</v>
          </cell>
          <cell r="Q150">
            <v>0</v>
          </cell>
          <cell r="R150">
            <v>0</v>
          </cell>
          <cell r="S150">
            <v>0</v>
          </cell>
          <cell r="T150">
            <v>0</v>
          </cell>
          <cell r="U150">
            <v>-9.4015999999999984</v>
          </cell>
          <cell r="W150">
            <v>15.532500000000001</v>
          </cell>
          <cell r="X150">
            <v>45.239400000000003</v>
          </cell>
          <cell r="Y150">
            <v>8.8580000000000005</v>
          </cell>
          <cell r="Z150">
            <v>0</v>
          </cell>
          <cell r="AA150">
            <v>0</v>
          </cell>
          <cell r="AB150">
            <v>115.86057699999999</v>
          </cell>
          <cell r="AC150">
            <v>10.110399999999998</v>
          </cell>
          <cell r="AD150">
            <v>0</v>
          </cell>
          <cell r="AE150">
            <v>5.8875999999999991</v>
          </cell>
          <cell r="AF150">
            <v>15.956</v>
          </cell>
          <cell r="AG150">
            <v>11.125</v>
          </cell>
          <cell r="AH150">
            <v>13.395</v>
          </cell>
          <cell r="AI150">
            <v>12.120750000000001</v>
          </cell>
          <cell r="AJ150">
            <v>25.515750000000001</v>
          </cell>
          <cell r="AK150">
            <v>28.086200000000002</v>
          </cell>
          <cell r="AL150">
            <v>198.9</v>
          </cell>
          <cell r="AM150">
            <v>0</v>
          </cell>
          <cell r="AN150">
            <v>-0.53300000000000003</v>
          </cell>
          <cell r="AO150">
            <v>0</v>
          </cell>
          <cell r="AP150">
            <v>9.6159999999999997</v>
          </cell>
          <cell r="AQ150">
            <v>2.5602499999999999</v>
          </cell>
          <cell r="AS150">
            <v>24.225000000000001</v>
          </cell>
          <cell r="AT150">
            <v>4.8570000000000002</v>
          </cell>
          <cell r="AU150">
            <v>518.79999999999995</v>
          </cell>
          <cell r="AV150">
            <v>547.88199999999995</v>
          </cell>
          <cell r="AW150">
            <v>0</v>
          </cell>
          <cell r="AX150">
            <v>0</v>
          </cell>
          <cell r="AY150">
            <v>0</v>
          </cell>
          <cell r="AZ150">
            <v>0</v>
          </cell>
          <cell r="BA150">
            <v>0</v>
          </cell>
          <cell r="BB150">
            <v>0</v>
          </cell>
          <cell r="BC150">
            <v>0</v>
          </cell>
          <cell r="BD150">
            <v>0</v>
          </cell>
          <cell r="BE150">
            <v>0</v>
          </cell>
        </row>
        <row r="151">
          <cell r="H151">
            <v>0</v>
          </cell>
          <cell r="I151">
            <v>0</v>
          </cell>
          <cell r="J151">
            <v>0</v>
          </cell>
          <cell r="K151">
            <v>0</v>
          </cell>
          <cell r="L151">
            <v>0</v>
          </cell>
          <cell r="M151">
            <v>0</v>
          </cell>
          <cell r="N151">
            <v>0</v>
          </cell>
          <cell r="O151">
            <v>0</v>
          </cell>
          <cell r="P151">
            <v>0</v>
          </cell>
          <cell r="Q151">
            <v>0</v>
          </cell>
          <cell r="R151">
            <v>0</v>
          </cell>
          <cell r="S151">
            <v>0</v>
          </cell>
          <cell r="T151">
            <v>0</v>
          </cell>
          <cell r="U151">
            <v>-8.9296000000000042</v>
          </cell>
          <cell r="V151">
            <v>177.45399930934306</v>
          </cell>
          <cell r="W151">
            <v>20.71</v>
          </cell>
          <cell r="X151">
            <v>84.511600000000001</v>
          </cell>
          <cell r="Y151">
            <v>31.986000000000001</v>
          </cell>
          <cell r="Z151">
            <v>80.3</v>
          </cell>
          <cell r="AA151">
            <v>98.340199999999996</v>
          </cell>
          <cell r="AB151">
            <v>251.047</v>
          </cell>
          <cell r="AC151">
            <v>34.117000000000004</v>
          </cell>
          <cell r="AD151">
            <v>0</v>
          </cell>
          <cell r="AE151">
            <v>5.2836000000000007</v>
          </cell>
          <cell r="AF151">
            <v>94.669000000000011</v>
          </cell>
          <cell r="AG151">
            <v>37.869</v>
          </cell>
          <cell r="AH151">
            <v>0</v>
          </cell>
          <cell r="AI151">
            <v>0</v>
          </cell>
          <cell r="AJ151">
            <v>28.309000000000001</v>
          </cell>
          <cell r="AK151">
            <v>69.412600000000012</v>
          </cell>
          <cell r="AL151">
            <v>289.2</v>
          </cell>
          <cell r="AM151">
            <v>141.5</v>
          </cell>
          <cell r="AN151">
            <v>-4.4580000000000002</v>
          </cell>
          <cell r="AO151">
            <v>0</v>
          </cell>
          <cell r="AP151">
            <v>76.474999999999994</v>
          </cell>
          <cell r="AQ151">
            <v>10.241</v>
          </cell>
          <cell r="AR151">
            <v>79.626999999999995</v>
          </cell>
          <cell r="AS151">
            <v>34.289000000000001</v>
          </cell>
          <cell r="AT151">
            <v>6.4554</v>
          </cell>
          <cell r="AU151">
            <v>942.7</v>
          </cell>
          <cell r="AV151">
            <v>983.44439999999997</v>
          </cell>
          <cell r="AW151">
            <v>0</v>
          </cell>
          <cell r="AX151">
            <v>0</v>
          </cell>
          <cell r="AY151">
            <v>0</v>
          </cell>
          <cell r="AZ151">
            <v>0</v>
          </cell>
          <cell r="BA151">
            <v>0</v>
          </cell>
          <cell r="BB151">
            <v>0</v>
          </cell>
          <cell r="BC151">
            <v>0</v>
          </cell>
          <cell r="BD151">
            <v>0</v>
          </cell>
          <cell r="BE151">
            <v>0</v>
          </cell>
        </row>
        <row r="152">
          <cell r="Z152">
            <v>80.3</v>
          </cell>
          <cell r="AA152">
            <v>98.340199999999996</v>
          </cell>
        </row>
        <row r="157">
          <cell r="AU157" t="str">
            <v>CAH stand alone</v>
          </cell>
          <cell r="AV157" t="str">
            <v>Pro forma</v>
          </cell>
        </row>
        <row r="158">
          <cell r="H158">
            <v>0</v>
          </cell>
          <cell r="I158">
            <v>0</v>
          </cell>
          <cell r="J158">
            <v>0</v>
          </cell>
          <cell r="K158">
            <v>0</v>
          </cell>
          <cell r="L158">
            <v>0</v>
          </cell>
          <cell r="M158">
            <v>0</v>
          </cell>
          <cell r="N158">
            <v>0</v>
          </cell>
          <cell r="O158">
            <v>0</v>
          </cell>
          <cell r="P158">
            <v>0</v>
          </cell>
          <cell r="Q158">
            <v>0</v>
          </cell>
          <cell r="R158">
            <v>0</v>
          </cell>
          <cell r="S158">
            <v>0</v>
          </cell>
          <cell r="T158">
            <v>0</v>
          </cell>
          <cell r="U158">
            <v>-5.1920161697827177E-2</v>
          </cell>
          <cell r="W158">
            <v>1.3420563526875324</v>
          </cell>
          <cell r="X158">
            <v>1.1336729155358858</v>
          </cell>
          <cell r="Y158">
            <v>0.21561950471758168</v>
          </cell>
          <cell r="Z158">
            <v>0</v>
          </cell>
          <cell r="AA158">
            <v>0</v>
          </cell>
          <cell r="AB158">
            <v>1.4994194341501936</v>
          </cell>
          <cell r="AC158">
            <v>0.29162740478994892</v>
          </cell>
          <cell r="AD158">
            <v>0</v>
          </cell>
          <cell r="AE158">
            <v>0.15865688471872261</v>
          </cell>
          <cell r="AF158">
            <v>0.44770700492409626</v>
          </cell>
          <cell r="AG158">
            <v>0.40808768517133026</v>
          </cell>
          <cell r="AH158">
            <v>0</v>
          </cell>
          <cell r="AI158">
            <v>0</v>
          </cell>
          <cell r="AJ158">
            <v>1.2316604187202145</v>
          </cell>
          <cell r="AK158">
            <v>0.7962543177892919</v>
          </cell>
          <cell r="AL158">
            <v>1.0096989966555185</v>
          </cell>
          <cell r="AM158">
            <v>0</v>
          </cell>
          <cell r="AN158">
            <v>7.0000000000000007E-2</v>
          </cell>
          <cell r="AO158">
            <v>0</v>
          </cell>
          <cell r="AS158">
            <v>0</v>
          </cell>
          <cell r="AT158">
            <v>0</v>
          </cell>
          <cell r="AU158">
            <v>1.8977816441931274</v>
          </cell>
          <cell r="AV158">
            <v>1.9049200553432737</v>
          </cell>
          <cell r="AW158">
            <v>0</v>
          </cell>
          <cell r="AX158">
            <v>0</v>
          </cell>
          <cell r="AY158">
            <v>0</v>
          </cell>
          <cell r="AZ158">
            <v>0</v>
          </cell>
          <cell r="BA158">
            <v>0</v>
          </cell>
          <cell r="BB158">
            <v>0</v>
          </cell>
          <cell r="BC158">
            <v>0</v>
          </cell>
          <cell r="BD158">
            <v>0</v>
          </cell>
          <cell r="BE158">
            <v>0</v>
          </cell>
        </row>
        <row r="159">
          <cell r="H159">
            <v>0</v>
          </cell>
          <cell r="I159">
            <v>0</v>
          </cell>
          <cell r="J159">
            <v>0</v>
          </cell>
          <cell r="K159">
            <v>0</v>
          </cell>
          <cell r="L159">
            <v>0</v>
          </cell>
          <cell r="M159">
            <v>0</v>
          </cell>
          <cell r="N159">
            <v>0</v>
          </cell>
          <cell r="O159">
            <v>0</v>
          </cell>
          <cell r="P159">
            <v>0</v>
          </cell>
          <cell r="Q159">
            <v>0</v>
          </cell>
          <cell r="R159">
            <v>0</v>
          </cell>
          <cell r="S159">
            <v>0</v>
          </cell>
          <cell r="T159">
            <v>0</v>
          </cell>
          <cell r="U159">
            <v>-0.64575863726904315</v>
          </cell>
          <cell r="W159">
            <v>0.28868671474239832</v>
          </cell>
          <cell r="X159">
            <v>0.9604764230058811</v>
          </cell>
          <cell r="Y159">
            <v>0.19861669236299087</v>
          </cell>
          <cell r="Z159">
            <v>0</v>
          </cell>
          <cell r="AA159">
            <v>0</v>
          </cell>
          <cell r="AB159">
            <v>1.1103661353240726</v>
          </cell>
          <cell r="AC159">
            <v>0.25331095131911907</v>
          </cell>
          <cell r="AD159">
            <v>0</v>
          </cell>
          <cell r="AE159">
            <v>8.2608634648033544E-2</v>
          </cell>
          <cell r="AF159">
            <v>0.36981411950122839</v>
          </cell>
          <cell r="AG159">
            <v>0.41050145751079298</v>
          </cell>
          <cell r="AH159">
            <v>0</v>
          </cell>
          <cell r="AI159">
            <v>0</v>
          </cell>
          <cell r="AJ159">
            <v>0.82418229323443903</v>
          </cell>
          <cell r="AK159">
            <v>0.58024625332826174</v>
          </cell>
          <cell r="AL159">
            <v>0.6804652754019842</v>
          </cell>
          <cell r="AM159">
            <v>0</v>
          </cell>
          <cell r="AN159">
            <v>-0.04</v>
          </cell>
          <cell r="AO159">
            <v>0</v>
          </cell>
          <cell r="AP159">
            <v>0.14214968882581636</v>
          </cell>
          <cell r="AQ159">
            <v>0</v>
          </cell>
          <cell r="AS159">
            <v>0</v>
          </cell>
          <cell r="AT159">
            <v>0</v>
          </cell>
          <cell r="AU159">
            <v>1.1429830359109936</v>
          </cell>
          <cell r="AV159">
            <v>1.1665877997386225</v>
          </cell>
          <cell r="AW159">
            <v>0</v>
          </cell>
          <cell r="AX159">
            <v>0</v>
          </cell>
          <cell r="AY159">
            <v>0</v>
          </cell>
          <cell r="AZ159">
            <v>0</v>
          </cell>
          <cell r="BA159">
            <v>0</v>
          </cell>
          <cell r="BB159">
            <v>0</v>
          </cell>
          <cell r="BC159">
            <v>0</v>
          </cell>
          <cell r="BD159">
            <v>0</v>
          </cell>
          <cell r="BE159">
            <v>0</v>
          </cell>
        </row>
        <row r="160">
          <cell r="H160">
            <v>0</v>
          </cell>
          <cell r="I160">
            <v>0</v>
          </cell>
          <cell r="J160">
            <v>0</v>
          </cell>
          <cell r="K160">
            <v>0</v>
          </cell>
          <cell r="L160">
            <v>0</v>
          </cell>
          <cell r="M160">
            <v>0</v>
          </cell>
          <cell r="N160">
            <v>0</v>
          </cell>
          <cell r="O160">
            <v>0</v>
          </cell>
          <cell r="P160">
            <v>0</v>
          </cell>
          <cell r="Q160">
            <v>0</v>
          </cell>
          <cell r="R160">
            <v>0</v>
          </cell>
          <cell r="S160">
            <v>0</v>
          </cell>
          <cell r="T160">
            <v>0</v>
          </cell>
          <cell r="U160">
            <v>-0.60457684495599218</v>
          </cell>
          <cell r="V160">
            <v>1.2918271786108628</v>
          </cell>
          <cell r="W160">
            <v>0.38491561965653109</v>
          </cell>
          <cell r="X160">
            <v>1.7966283296838792</v>
          </cell>
          <cell r="Y160">
            <v>0.71788978378603308</v>
          </cell>
          <cell r="Z160">
            <v>0.78890634591155917</v>
          </cell>
          <cell r="AA160">
            <v>0.96614206523302504</v>
          </cell>
          <cell r="AB160">
            <v>2.37</v>
          </cell>
          <cell r="AC160">
            <v>0.84475202416619222</v>
          </cell>
          <cell r="AD160">
            <v>0</v>
          </cell>
          <cell r="AE160">
            <v>7.409443408265437E-2</v>
          </cell>
          <cell r="AF160">
            <v>2.1740498335055691</v>
          </cell>
          <cell r="AG160">
            <v>1.4010507232971994</v>
          </cell>
          <cell r="AH160">
            <v>0</v>
          </cell>
          <cell r="AI160">
            <v>0</v>
          </cell>
          <cell r="AJ160">
            <v>0.90773236693242798</v>
          </cell>
          <cell r="AK160">
            <v>1.3104134415707005</v>
          </cell>
          <cell r="AL160">
            <v>0.98736770228747017</v>
          </cell>
          <cell r="AM160">
            <v>2.0301291248206601</v>
          </cell>
          <cell r="AN160">
            <v>-0.36523021464853356</v>
          </cell>
          <cell r="AO160">
            <v>0</v>
          </cell>
          <cell r="AP160">
            <v>1.1322249200521142</v>
          </cell>
          <cell r="AQ160">
            <v>0</v>
          </cell>
          <cell r="AR160">
            <v>1.1690426203514748</v>
          </cell>
          <cell r="AS160">
            <v>0</v>
          </cell>
          <cell r="AT160">
            <v>0</v>
          </cell>
          <cell r="AU160">
            <v>2.0695938529088913</v>
          </cell>
          <cell r="AV160">
            <v>2.0869072935790371</v>
          </cell>
          <cell r="AW160">
            <v>0</v>
          </cell>
          <cell r="AX160">
            <v>0</v>
          </cell>
          <cell r="AY160">
            <v>0</v>
          </cell>
          <cell r="AZ160">
            <v>0</v>
          </cell>
          <cell r="BA160">
            <v>0</v>
          </cell>
          <cell r="BB160">
            <v>0</v>
          </cell>
          <cell r="BC160">
            <v>0</v>
          </cell>
          <cell r="BD160">
            <v>0</v>
          </cell>
          <cell r="BE160">
            <v>0</v>
          </cell>
        </row>
        <row r="163">
          <cell r="AK163">
            <v>1000</v>
          </cell>
        </row>
        <row r="166">
          <cell r="H166">
            <v>0</v>
          </cell>
          <cell r="I166">
            <v>0</v>
          </cell>
          <cell r="J166">
            <v>0</v>
          </cell>
          <cell r="K166">
            <v>0</v>
          </cell>
          <cell r="L166">
            <v>0</v>
          </cell>
          <cell r="M166">
            <v>0</v>
          </cell>
          <cell r="N166">
            <v>0</v>
          </cell>
          <cell r="O166">
            <v>0</v>
          </cell>
          <cell r="P166">
            <v>0</v>
          </cell>
          <cell r="Q166">
            <v>0</v>
          </cell>
          <cell r="R166">
            <v>0</v>
          </cell>
          <cell r="S166">
            <v>0</v>
          </cell>
          <cell r="T166">
            <v>0</v>
          </cell>
          <cell r="U166">
            <v>5.0110000000000001</v>
          </cell>
          <cell r="W166">
            <v>15.741</v>
          </cell>
          <cell r="X166">
            <v>23.265000000000001</v>
          </cell>
          <cell r="Y166">
            <v>0.64600000000000002</v>
          </cell>
          <cell r="Z166">
            <v>0</v>
          </cell>
          <cell r="AA166">
            <v>0</v>
          </cell>
          <cell r="AB166">
            <v>32.15</v>
          </cell>
          <cell r="AC166">
            <v>3.9809999999999999</v>
          </cell>
          <cell r="AD166">
            <v>0</v>
          </cell>
          <cell r="AE166">
            <v>13.801</v>
          </cell>
          <cell r="AF166">
            <v>5.798</v>
          </cell>
          <cell r="AG166">
            <v>10.14</v>
          </cell>
          <cell r="AH166">
            <v>2.3690000000000002</v>
          </cell>
          <cell r="AI166">
            <v>5.5410000000000004</v>
          </cell>
          <cell r="AJ166">
            <v>7.91</v>
          </cell>
          <cell r="AK166">
            <v>37.6</v>
          </cell>
          <cell r="AL166">
            <v>153.5</v>
          </cell>
          <cell r="AM166">
            <v>0</v>
          </cell>
          <cell r="AN166">
            <v>0.73099999999999998</v>
          </cell>
          <cell r="AO166">
            <v>0</v>
          </cell>
          <cell r="AS166">
            <v>32.001000000000005</v>
          </cell>
          <cell r="AT166">
            <v>4.2259999999999991</v>
          </cell>
          <cell r="AU166">
            <v>181.5</v>
          </cell>
          <cell r="AV166">
            <v>217.727</v>
          </cell>
          <cell r="AW166">
            <v>0</v>
          </cell>
          <cell r="AX166">
            <v>0</v>
          </cell>
          <cell r="AY166">
            <v>0</v>
          </cell>
          <cell r="AZ166">
            <v>0</v>
          </cell>
          <cell r="BA166">
            <v>0</v>
          </cell>
          <cell r="BB166">
            <v>0</v>
          </cell>
          <cell r="BC166">
            <v>0</v>
          </cell>
          <cell r="BD166">
            <v>0</v>
          </cell>
          <cell r="BE166">
            <v>0</v>
          </cell>
        </row>
        <row r="167">
          <cell r="H167">
            <v>0</v>
          </cell>
          <cell r="I167">
            <v>0</v>
          </cell>
          <cell r="J167">
            <v>0</v>
          </cell>
          <cell r="K167">
            <v>0</v>
          </cell>
          <cell r="L167">
            <v>0</v>
          </cell>
          <cell r="M167">
            <v>0</v>
          </cell>
          <cell r="N167">
            <v>0</v>
          </cell>
          <cell r="O167">
            <v>0</v>
          </cell>
          <cell r="P167">
            <v>0</v>
          </cell>
          <cell r="Q167">
            <v>0</v>
          </cell>
          <cell r="R167">
            <v>0</v>
          </cell>
          <cell r="S167">
            <v>0</v>
          </cell>
          <cell r="T167">
            <v>0</v>
          </cell>
          <cell r="U167">
            <v>4.0979999999999999</v>
          </cell>
          <cell r="W167">
            <v>18.335250000000002</v>
          </cell>
          <cell r="X167">
            <v>22.844000000000001</v>
          </cell>
          <cell r="Y167">
            <v>0.40400000000000003</v>
          </cell>
          <cell r="Z167">
            <v>0</v>
          </cell>
          <cell r="AA167">
            <v>0</v>
          </cell>
          <cell r="AB167">
            <v>30.920999999999999</v>
          </cell>
          <cell r="AC167">
            <v>4.2720000000000002</v>
          </cell>
          <cell r="AD167">
            <v>0</v>
          </cell>
          <cell r="AE167">
            <v>17.189</v>
          </cell>
          <cell r="AF167">
            <v>7.6419999999999995</v>
          </cell>
          <cell r="AG167">
            <v>7.7410000000000005</v>
          </cell>
          <cell r="AH167">
            <v>1.986</v>
          </cell>
          <cell r="AI167">
            <v>7.2164999999999999</v>
          </cell>
          <cell r="AJ167">
            <v>9.2025000000000006</v>
          </cell>
          <cell r="AK167">
            <v>39</v>
          </cell>
          <cell r="AL167">
            <v>177.8</v>
          </cell>
          <cell r="AM167">
            <v>0</v>
          </cell>
          <cell r="AN167">
            <v>0.7</v>
          </cell>
          <cell r="AO167">
            <v>0</v>
          </cell>
          <cell r="AP167">
            <v>2.7509999999999999</v>
          </cell>
          <cell r="AQ167">
            <v>0.1998675</v>
          </cell>
          <cell r="AS167">
            <v>22.279</v>
          </cell>
          <cell r="AT167">
            <v>3.6370000000000005</v>
          </cell>
          <cell r="AU167">
            <v>175.2</v>
          </cell>
          <cell r="AV167">
            <v>201.11599999999999</v>
          </cell>
          <cell r="AW167">
            <v>0</v>
          </cell>
          <cell r="AX167">
            <v>0</v>
          </cell>
          <cell r="AY167">
            <v>0</v>
          </cell>
          <cell r="AZ167">
            <v>0</v>
          </cell>
          <cell r="BA167">
            <v>0</v>
          </cell>
          <cell r="BB167">
            <v>0</v>
          </cell>
          <cell r="BC167">
            <v>0</v>
          </cell>
          <cell r="BD167">
            <v>0</v>
          </cell>
          <cell r="BE167">
            <v>0</v>
          </cell>
        </row>
        <row r="168">
          <cell r="H168">
            <v>0</v>
          </cell>
          <cell r="I168">
            <v>0</v>
          </cell>
          <cell r="J168">
            <v>0</v>
          </cell>
          <cell r="K168">
            <v>0</v>
          </cell>
          <cell r="L168">
            <v>0</v>
          </cell>
          <cell r="M168">
            <v>0</v>
          </cell>
          <cell r="N168">
            <v>0</v>
          </cell>
          <cell r="O168">
            <v>0</v>
          </cell>
          <cell r="P168">
            <v>0</v>
          </cell>
          <cell r="Q168">
            <v>0</v>
          </cell>
          <cell r="R168">
            <v>0</v>
          </cell>
          <cell r="S168">
            <v>0</v>
          </cell>
          <cell r="T168">
            <v>0</v>
          </cell>
          <cell r="U168">
            <v>5.4969999999999999</v>
          </cell>
          <cell r="V168">
            <v>30.077000000000002</v>
          </cell>
          <cell r="W168">
            <v>24.447000000000003</v>
          </cell>
          <cell r="X168">
            <v>32.134</v>
          </cell>
          <cell r="Y168">
            <v>3.4</v>
          </cell>
          <cell r="Z168">
            <v>82.698000000000008</v>
          </cell>
          <cell r="AA168">
            <v>17.420000000000002</v>
          </cell>
          <cell r="AB168">
            <v>62.555</v>
          </cell>
          <cell r="AC168">
            <v>22.469000000000001</v>
          </cell>
          <cell r="AD168">
            <v>0</v>
          </cell>
          <cell r="AE168">
            <v>24.97</v>
          </cell>
          <cell r="AF168">
            <v>28.346000000000004</v>
          </cell>
          <cell r="AG168">
            <v>39.561</v>
          </cell>
          <cell r="AH168">
            <v>0</v>
          </cell>
          <cell r="AI168">
            <v>0</v>
          </cell>
          <cell r="AJ168">
            <v>16.257000000000001</v>
          </cell>
          <cell r="AK168">
            <v>82</v>
          </cell>
          <cell r="AL168">
            <v>246.1</v>
          </cell>
          <cell r="AM168">
            <v>71.373000000000005</v>
          </cell>
          <cell r="AN168">
            <v>4.056</v>
          </cell>
          <cell r="AO168">
            <v>0</v>
          </cell>
          <cell r="AP168">
            <v>10.19</v>
          </cell>
          <cell r="AQ168">
            <v>0.79947000000000001</v>
          </cell>
          <cell r="AR168">
            <v>10.989469999999999</v>
          </cell>
          <cell r="AS168">
            <v>32.238</v>
          </cell>
          <cell r="AT168">
            <v>5.5010000000000003</v>
          </cell>
          <cell r="AU168">
            <v>280.60000000000002</v>
          </cell>
          <cell r="AV168">
            <v>318.339</v>
          </cell>
          <cell r="AW168">
            <v>0</v>
          </cell>
          <cell r="AX168">
            <v>0</v>
          </cell>
          <cell r="AY168">
            <v>0</v>
          </cell>
          <cell r="AZ168">
            <v>0</v>
          </cell>
          <cell r="BA168">
            <v>0</v>
          </cell>
          <cell r="BB168">
            <v>0</v>
          </cell>
          <cell r="BC168">
            <v>0</v>
          </cell>
          <cell r="BD168">
            <v>0</v>
          </cell>
          <cell r="BE168">
            <v>0</v>
          </cell>
        </row>
        <row r="174">
          <cell r="H174">
            <v>0</v>
          </cell>
          <cell r="I174">
            <v>0</v>
          </cell>
          <cell r="J174">
            <v>0</v>
          </cell>
          <cell r="K174">
            <v>0</v>
          </cell>
          <cell r="L174">
            <v>0</v>
          </cell>
          <cell r="M174">
            <v>0</v>
          </cell>
          <cell r="N174">
            <v>0</v>
          </cell>
          <cell r="O174">
            <v>0</v>
          </cell>
          <cell r="P174">
            <v>0</v>
          </cell>
          <cell r="Q174">
            <v>0</v>
          </cell>
          <cell r="R174">
            <v>0</v>
          </cell>
          <cell r="S174">
            <v>0</v>
          </cell>
          <cell r="T174">
            <v>0</v>
          </cell>
          <cell r="U174">
            <v>18.178999999999998</v>
          </cell>
          <cell r="W174">
            <v>25.146999999999998</v>
          </cell>
          <cell r="X174">
            <v>49.847000000000001</v>
          </cell>
          <cell r="Y174">
            <v>1.849</v>
          </cell>
          <cell r="Z174">
            <v>0</v>
          </cell>
          <cell r="AA174">
            <v>0</v>
          </cell>
          <cell r="AB174">
            <v>20.998999999999999</v>
          </cell>
          <cell r="AC174">
            <v>1.3320000000000001</v>
          </cell>
          <cell r="AD174">
            <v>0</v>
          </cell>
          <cell r="AE174">
            <v>16.545999999999999</v>
          </cell>
          <cell r="AF174">
            <v>17.59</v>
          </cell>
          <cell r="AG174">
            <v>8.9949999999999992</v>
          </cell>
          <cell r="AH174">
            <v>4.4660000000000002</v>
          </cell>
          <cell r="AI174">
            <v>2.999333333333333</v>
          </cell>
          <cell r="AJ174">
            <v>7.4653333333333336</v>
          </cell>
          <cell r="AK174">
            <v>15.9</v>
          </cell>
          <cell r="AL174">
            <v>74.8</v>
          </cell>
          <cell r="AM174">
            <v>0</v>
          </cell>
          <cell r="AN174">
            <v>0.46</v>
          </cell>
          <cell r="AO174">
            <v>0</v>
          </cell>
          <cell r="AS174">
            <v>46.41</v>
          </cell>
          <cell r="AT174">
            <v>2.23</v>
          </cell>
          <cell r="AU174">
            <v>186.1</v>
          </cell>
          <cell r="AV174">
            <v>234.74</v>
          </cell>
          <cell r="AW174">
            <v>0</v>
          </cell>
          <cell r="AX174">
            <v>0</v>
          </cell>
          <cell r="AY174">
            <v>0</v>
          </cell>
          <cell r="AZ174">
            <v>0</v>
          </cell>
          <cell r="BA174">
            <v>0</v>
          </cell>
          <cell r="BB174">
            <v>0</v>
          </cell>
          <cell r="BC174">
            <v>0</v>
          </cell>
          <cell r="BD174">
            <v>0</v>
          </cell>
          <cell r="BE174">
            <v>0</v>
          </cell>
        </row>
        <row r="175">
          <cell r="H175">
            <v>0</v>
          </cell>
          <cell r="I175">
            <v>0</v>
          </cell>
          <cell r="J175">
            <v>0</v>
          </cell>
          <cell r="K175">
            <v>0</v>
          </cell>
          <cell r="L175">
            <v>0</v>
          </cell>
          <cell r="M175">
            <v>0</v>
          </cell>
          <cell r="N175">
            <v>0</v>
          </cell>
          <cell r="O175">
            <v>0</v>
          </cell>
          <cell r="P175">
            <v>0</v>
          </cell>
          <cell r="Q175">
            <v>0</v>
          </cell>
          <cell r="R175">
            <v>0</v>
          </cell>
          <cell r="S175">
            <v>0</v>
          </cell>
          <cell r="T175">
            <v>0</v>
          </cell>
          <cell r="U175">
            <v>10.798</v>
          </cell>
          <cell r="W175">
            <v>26.192250000000001</v>
          </cell>
          <cell r="X175">
            <v>17.690000000000001</v>
          </cell>
          <cell r="Y175">
            <v>0.121</v>
          </cell>
          <cell r="Z175">
            <v>0</v>
          </cell>
          <cell r="AA175">
            <v>0</v>
          </cell>
          <cell r="AB175">
            <v>26.433</v>
          </cell>
          <cell r="AC175">
            <v>5.0129999999999999</v>
          </cell>
          <cell r="AD175">
            <v>0</v>
          </cell>
          <cell r="AE175">
            <v>16.494</v>
          </cell>
          <cell r="AF175">
            <v>6.157</v>
          </cell>
          <cell r="AG175">
            <v>10.218999999999999</v>
          </cell>
          <cell r="AH175">
            <v>1.419</v>
          </cell>
          <cell r="AI175">
            <v>2.8485</v>
          </cell>
          <cell r="AJ175">
            <v>4.2675000000000001</v>
          </cell>
          <cell r="AK175">
            <v>14</v>
          </cell>
          <cell r="AL175">
            <v>96</v>
          </cell>
          <cell r="AM175">
            <v>0</v>
          </cell>
          <cell r="AN175">
            <v>0.56599999999999995</v>
          </cell>
          <cell r="AO175">
            <v>0</v>
          </cell>
          <cell r="AP175">
            <v>2.3980000000000001</v>
          </cell>
          <cell r="AQ175">
            <v>0.12210275</v>
          </cell>
          <cell r="AS175">
            <v>28.722999999999999</v>
          </cell>
          <cell r="AT175">
            <v>4.9450000000000003</v>
          </cell>
          <cell r="AU175">
            <v>234.8</v>
          </cell>
          <cell r="AV175">
            <v>268.46800000000002</v>
          </cell>
          <cell r="AW175">
            <v>0</v>
          </cell>
          <cell r="AX175">
            <v>0</v>
          </cell>
          <cell r="AY175">
            <v>0</v>
          </cell>
          <cell r="AZ175">
            <v>0</v>
          </cell>
          <cell r="BA175">
            <v>0</v>
          </cell>
          <cell r="BB175">
            <v>0</v>
          </cell>
          <cell r="BC175">
            <v>0</v>
          </cell>
          <cell r="BD175">
            <v>0</v>
          </cell>
          <cell r="BE175">
            <v>0</v>
          </cell>
        </row>
        <row r="176">
          <cell r="H176">
            <v>0</v>
          </cell>
          <cell r="I176">
            <v>0</v>
          </cell>
          <cell r="J176">
            <v>0</v>
          </cell>
          <cell r="K176">
            <v>0</v>
          </cell>
          <cell r="L176">
            <v>0</v>
          </cell>
          <cell r="M176">
            <v>0</v>
          </cell>
          <cell r="N176">
            <v>0</v>
          </cell>
          <cell r="O176">
            <v>0</v>
          </cell>
          <cell r="P176">
            <v>0</v>
          </cell>
          <cell r="Q176">
            <v>0</v>
          </cell>
          <cell r="R176">
            <v>0</v>
          </cell>
          <cell r="S176">
            <v>0</v>
          </cell>
          <cell r="T176">
            <v>0</v>
          </cell>
          <cell r="U176">
            <v>15.15</v>
          </cell>
          <cell r="V176">
            <v>37.673000000000002</v>
          </cell>
          <cell r="W176">
            <v>34.923000000000002</v>
          </cell>
          <cell r="X176">
            <v>40.412000000000006</v>
          </cell>
          <cell r="Y176">
            <v>7.4459999999999997</v>
          </cell>
          <cell r="Z176">
            <v>69.308999999999997</v>
          </cell>
          <cell r="AA176">
            <v>16.619</v>
          </cell>
          <cell r="AB176">
            <v>55.454999999999998</v>
          </cell>
          <cell r="AC176">
            <v>10.147</v>
          </cell>
          <cell r="AD176">
            <v>0</v>
          </cell>
          <cell r="AE176">
            <v>22.856999999999999</v>
          </cell>
          <cell r="AF176">
            <v>46.127000000000002</v>
          </cell>
          <cell r="AG176">
            <v>64.891999999999996</v>
          </cell>
          <cell r="AH176">
            <v>2.6349999999999998</v>
          </cell>
          <cell r="AI176">
            <v>3.798</v>
          </cell>
          <cell r="AJ176">
            <v>6.4329999999999998</v>
          </cell>
          <cell r="AK176">
            <v>40.1</v>
          </cell>
          <cell r="AL176">
            <v>158.9</v>
          </cell>
          <cell r="AM176">
            <v>109.76300000000001</v>
          </cell>
          <cell r="AN176">
            <v>2.85</v>
          </cell>
          <cell r="AO176">
            <v>0</v>
          </cell>
          <cell r="AP176">
            <v>15.372999999999999</v>
          </cell>
          <cell r="AQ176">
            <v>0.48841099999999998</v>
          </cell>
          <cell r="AR176">
            <v>15.861410999999999</v>
          </cell>
          <cell r="AS176">
            <v>45.980999999999995</v>
          </cell>
          <cell r="AT176">
            <v>6.8949999999999996</v>
          </cell>
          <cell r="AU176">
            <v>341.2</v>
          </cell>
          <cell r="AV176">
            <v>394.07599999999996</v>
          </cell>
          <cell r="AW176">
            <v>0</v>
          </cell>
          <cell r="AX176">
            <v>0</v>
          </cell>
          <cell r="AY176">
            <v>0</v>
          </cell>
          <cell r="AZ176">
            <v>0</v>
          </cell>
          <cell r="BA176">
            <v>0</v>
          </cell>
          <cell r="BB176">
            <v>0</v>
          </cell>
          <cell r="BC176">
            <v>0</v>
          </cell>
          <cell r="BD176">
            <v>0</v>
          </cell>
          <cell r="BE176">
            <v>0</v>
          </cell>
        </row>
        <row r="180">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4">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90">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Z193" t="str">
            <v>B</v>
          </cell>
        </row>
        <row r="196">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204">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Y207">
            <v>0</v>
          </cell>
          <cell r="Z207">
            <v>0</v>
          </cell>
        </row>
        <row r="212">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254.59899999999999</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22.143000000000001</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2.4900000000000002</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row>
        <row r="215">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14.489000000000001</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0.42934186742525265</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row>
        <row r="221">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9">
          <cell r="H229" t="str">
            <v>Spare</v>
          </cell>
          <cell r="I229" t="str">
            <v>Spare</v>
          </cell>
          <cell r="J229" t="str">
            <v>Spare</v>
          </cell>
          <cell r="K229" t="str">
            <v>Spare</v>
          </cell>
          <cell r="L229" t="str">
            <v>Spare</v>
          </cell>
          <cell r="M229" t="str">
            <v>Spare</v>
          </cell>
          <cell r="N229" t="str">
            <v>Spare</v>
          </cell>
          <cell r="O229" t="str">
            <v>Spare</v>
          </cell>
          <cell r="P229" t="str">
            <v>Spare</v>
          </cell>
          <cell r="Q229" t="str">
            <v>Spare</v>
          </cell>
          <cell r="R229" t="str">
            <v>Spare</v>
          </cell>
          <cell r="S229" t="str">
            <v>Spare</v>
          </cell>
          <cell r="T229" t="str">
            <v>Spare</v>
          </cell>
          <cell r="U229" t="str">
            <v>Spare</v>
          </cell>
          <cell r="V229" t="str">
            <v>Spare</v>
          </cell>
          <cell r="W229" t="str">
            <v>Spare</v>
          </cell>
          <cell r="X229" t="str">
            <v>Spare</v>
          </cell>
          <cell r="Y229" t="str">
            <v>Spare</v>
          </cell>
          <cell r="Z229" t="str">
            <v>Spare</v>
          </cell>
          <cell r="AA229" t="str">
            <v>Spare</v>
          </cell>
          <cell r="AB229" t="str">
            <v>Spare</v>
          </cell>
          <cell r="AC229" t="str">
            <v>Spare</v>
          </cell>
          <cell r="AD229" t="str">
            <v>Spare</v>
          </cell>
          <cell r="AE229" t="str">
            <v>Spare</v>
          </cell>
          <cell r="AF229" t="str">
            <v>Spare</v>
          </cell>
          <cell r="AG229" t="str">
            <v>Spare</v>
          </cell>
          <cell r="AH229">
            <v>0.13140653897996923</v>
          </cell>
          <cell r="AI229" t="str">
            <v>Spare</v>
          </cell>
          <cell r="AJ229" t="str">
            <v>Spare</v>
          </cell>
          <cell r="AK229" t="str">
            <v>Spare</v>
          </cell>
          <cell r="AL229" t="str">
            <v>Spare</v>
          </cell>
          <cell r="AM229" t="str">
            <v>Spare</v>
          </cell>
          <cell r="AN229" t="str">
            <v>Spare</v>
          </cell>
          <cell r="AO229" t="str">
            <v>Spare</v>
          </cell>
          <cell r="AP229" t="str">
            <v>Spare</v>
          </cell>
          <cell r="AQ229" t="str">
            <v>Spare</v>
          </cell>
          <cell r="AR229" t="str">
            <v>Spare</v>
          </cell>
          <cell r="AS229" t="str">
            <v>Spare</v>
          </cell>
          <cell r="AT229" t="str">
            <v>Spare</v>
          </cell>
          <cell r="AU229" t="str">
            <v>Spare</v>
          </cell>
          <cell r="AV229" t="str">
            <v>Spare</v>
          </cell>
          <cell r="AW229" t="str">
            <v>Spare</v>
          </cell>
          <cell r="AX229" t="str">
            <v>Spare</v>
          </cell>
          <cell r="AY229" t="str">
            <v>Spare</v>
          </cell>
          <cell r="AZ229" t="str">
            <v>Spare</v>
          </cell>
          <cell r="BA229" t="str">
            <v>Spare</v>
          </cell>
          <cell r="BB229" t="str">
            <v>Spare</v>
          </cell>
          <cell r="BC229" t="str">
            <v>Spare</v>
          </cell>
          <cell r="BD229" t="str">
            <v>Spare</v>
          </cell>
          <cell r="BE229" t="str">
            <v>Spare</v>
          </cell>
        </row>
        <row r="230">
          <cell r="H230" t="str">
            <v>Spare</v>
          </cell>
          <cell r="I230" t="str">
            <v>Spare</v>
          </cell>
          <cell r="J230" t="str">
            <v>Spare</v>
          </cell>
          <cell r="K230" t="str">
            <v>Spare</v>
          </cell>
          <cell r="L230" t="str">
            <v>Spare</v>
          </cell>
          <cell r="M230" t="str">
            <v>Spare</v>
          </cell>
          <cell r="N230" t="str">
            <v>Spare</v>
          </cell>
          <cell r="O230" t="str">
            <v>Spare</v>
          </cell>
          <cell r="P230" t="str">
            <v>Spare</v>
          </cell>
          <cell r="Q230" t="str">
            <v>Spare</v>
          </cell>
          <cell r="R230" t="str">
            <v>Spare</v>
          </cell>
          <cell r="S230" t="str">
            <v>Spare</v>
          </cell>
          <cell r="T230" t="str">
            <v>Spare</v>
          </cell>
          <cell r="U230" t="str">
            <v>Spare</v>
          </cell>
          <cell r="V230" t="str">
            <v>Spare</v>
          </cell>
          <cell r="W230" t="str">
            <v>Spare</v>
          </cell>
          <cell r="X230" t="str">
            <v>Spare</v>
          </cell>
          <cell r="Y230" t="str">
            <v>Spare</v>
          </cell>
          <cell r="Z230" t="str">
            <v>Spare</v>
          </cell>
          <cell r="AA230" t="str">
            <v>Spare</v>
          </cell>
          <cell r="AB230" t="str">
            <v>Spare</v>
          </cell>
          <cell r="AC230" t="str">
            <v>Spare</v>
          </cell>
          <cell r="AD230" t="str">
            <v>Spare</v>
          </cell>
          <cell r="AE230" t="str">
            <v>Spare</v>
          </cell>
          <cell r="AF230" t="str">
            <v>Spare</v>
          </cell>
          <cell r="AG230" t="str">
            <v>Spare</v>
          </cell>
          <cell r="AH230" t="str">
            <v>Spare</v>
          </cell>
          <cell r="AI230" t="str">
            <v>Spare</v>
          </cell>
          <cell r="AJ230" t="str">
            <v>Spare</v>
          </cell>
          <cell r="AK230" t="str">
            <v>Spare</v>
          </cell>
          <cell r="AL230" t="str">
            <v>Spare</v>
          </cell>
          <cell r="AM230" t="str">
            <v>Spare</v>
          </cell>
          <cell r="AN230" t="str">
            <v>Spare</v>
          </cell>
          <cell r="AO230" t="str">
            <v>Spare</v>
          </cell>
          <cell r="AP230" t="str">
            <v>Spare</v>
          </cell>
          <cell r="AQ230" t="str">
            <v>Spare</v>
          </cell>
          <cell r="AR230" t="str">
            <v>Spare</v>
          </cell>
          <cell r="AS230" t="str">
            <v>Spare</v>
          </cell>
          <cell r="AT230" t="str">
            <v>Spare</v>
          </cell>
          <cell r="AU230" t="str">
            <v>Spare</v>
          </cell>
          <cell r="AV230" t="str">
            <v>Spare</v>
          </cell>
          <cell r="AW230" t="str">
            <v>Spare</v>
          </cell>
          <cell r="AX230" t="str">
            <v>Spare</v>
          </cell>
          <cell r="AY230" t="str">
            <v>Spare</v>
          </cell>
          <cell r="AZ230" t="str">
            <v>Spare</v>
          </cell>
          <cell r="BA230" t="str">
            <v>Spare</v>
          </cell>
          <cell r="BB230" t="str">
            <v>Spare</v>
          </cell>
          <cell r="BC230" t="str">
            <v>Spare</v>
          </cell>
          <cell r="BD230" t="str">
            <v>Spare</v>
          </cell>
          <cell r="BE230" t="str">
            <v>Spare</v>
          </cell>
        </row>
        <row r="231">
          <cell r="H231" t="str">
            <v>Spare</v>
          </cell>
          <cell r="I231" t="str">
            <v>Spare</v>
          </cell>
          <cell r="J231" t="str">
            <v>Spare</v>
          </cell>
          <cell r="K231" t="str">
            <v>Spare</v>
          </cell>
          <cell r="L231" t="str">
            <v>Spare</v>
          </cell>
          <cell r="M231" t="str">
            <v>Spare</v>
          </cell>
          <cell r="N231" t="str">
            <v>Spare</v>
          </cell>
          <cell r="O231" t="str">
            <v>Spare</v>
          </cell>
          <cell r="P231" t="str">
            <v>Spare</v>
          </cell>
          <cell r="Q231" t="str">
            <v>Spare</v>
          </cell>
          <cell r="R231" t="str">
            <v>Spare</v>
          </cell>
          <cell r="S231" t="str">
            <v>Spare</v>
          </cell>
          <cell r="T231" t="str">
            <v>Spare</v>
          </cell>
          <cell r="U231" t="str">
            <v>Spare</v>
          </cell>
          <cell r="V231" t="str">
            <v>Spare</v>
          </cell>
          <cell r="W231" t="str">
            <v>Spare</v>
          </cell>
          <cell r="X231" t="str">
            <v>Spare</v>
          </cell>
          <cell r="Y231" t="str">
            <v>Spare</v>
          </cell>
          <cell r="Z231" t="str">
            <v>Spare</v>
          </cell>
          <cell r="AA231" t="str">
            <v>Spare</v>
          </cell>
          <cell r="AB231" t="str">
            <v>Spare</v>
          </cell>
          <cell r="AC231" t="str">
            <v>Spare</v>
          </cell>
          <cell r="AD231" t="str">
            <v>Spare</v>
          </cell>
          <cell r="AE231" t="str">
            <v>Spare</v>
          </cell>
          <cell r="AF231" t="str">
            <v>Spare</v>
          </cell>
          <cell r="AG231" t="str">
            <v>Spare</v>
          </cell>
          <cell r="AH231" t="str">
            <v>Spare</v>
          </cell>
          <cell r="AI231" t="str">
            <v>Spare</v>
          </cell>
          <cell r="AJ231" t="str">
            <v>Spare</v>
          </cell>
          <cell r="AK231" t="str">
            <v>Spare</v>
          </cell>
          <cell r="AL231" t="str">
            <v>Spare</v>
          </cell>
          <cell r="AM231" t="str">
            <v>Spare</v>
          </cell>
          <cell r="AN231" t="str">
            <v>Spare</v>
          </cell>
          <cell r="AO231" t="str">
            <v>Spare</v>
          </cell>
          <cell r="AP231" t="str">
            <v>Spare</v>
          </cell>
          <cell r="AQ231" t="str">
            <v>Spare</v>
          </cell>
          <cell r="AR231" t="str">
            <v>Spare</v>
          </cell>
          <cell r="AS231" t="str">
            <v>Spare</v>
          </cell>
          <cell r="AT231" t="str">
            <v>Spare</v>
          </cell>
          <cell r="AU231" t="str">
            <v>Spare</v>
          </cell>
          <cell r="AV231" t="str">
            <v>Spare</v>
          </cell>
          <cell r="AW231" t="str">
            <v>Spare</v>
          </cell>
          <cell r="AX231" t="str">
            <v>Spare</v>
          </cell>
          <cell r="AY231" t="str">
            <v>Spare</v>
          </cell>
          <cell r="AZ231" t="str">
            <v>Spare</v>
          </cell>
          <cell r="BA231" t="str">
            <v>Spare</v>
          </cell>
          <cell r="BB231" t="str">
            <v>Spare</v>
          </cell>
          <cell r="BC231" t="str">
            <v>Spare</v>
          </cell>
          <cell r="BD231" t="str">
            <v>Spare</v>
          </cell>
          <cell r="BE231" t="str">
            <v>Spare</v>
          </cell>
        </row>
        <row r="232">
          <cell r="H232" t="str">
            <v>Spare</v>
          </cell>
          <cell r="I232" t="str">
            <v>Spare</v>
          </cell>
          <cell r="J232" t="str">
            <v>Spare</v>
          </cell>
          <cell r="K232" t="str">
            <v>Spare</v>
          </cell>
          <cell r="L232" t="str">
            <v>Spare</v>
          </cell>
          <cell r="M232" t="str">
            <v>Spare</v>
          </cell>
          <cell r="N232" t="str">
            <v>Spare</v>
          </cell>
          <cell r="O232" t="str">
            <v>Spare</v>
          </cell>
          <cell r="P232" t="str">
            <v>Spare</v>
          </cell>
          <cell r="Q232" t="str">
            <v>Spare</v>
          </cell>
          <cell r="R232" t="str">
            <v>Spare</v>
          </cell>
          <cell r="S232" t="str">
            <v>Spare</v>
          </cell>
          <cell r="T232" t="str">
            <v>Spare</v>
          </cell>
          <cell r="U232" t="str">
            <v>Spare</v>
          </cell>
          <cell r="V232" t="str">
            <v>Spare</v>
          </cell>
          <cell r="W232" t="str">
            <v>Spare</v>
          </cell>
          <cell r="X232" t="str">
            <v>Spare</v>
          </cell>
          <cell r="Y232" t="str">
            <v>Spare</v>
          </cell>
          <cell r="Z232" t="str">
            <v>Spare</v>
          </cell>
          <cell r="AA232" t="str">
            <v>Spare</v>
          </cell>
          <cell r="AB232" t="str">
            <v>Spare</v>
          </cell>
          <cell r="AC232" t="str">
            <v>Spare</v>
          </cell>
          <cell r="AD232" t="str">
            <v>Spare</v>
          </cell>
          <cell r="AE232" t="str">
            <v>Spare</v>
          </cell>
          <cell r="AF232" t="str">
            <v>Spare</v>
          </cell>
          <cell r="AG232" t="str">
            <v>Spare</v>
          </cell>
          <cell r="AH232" t="str">
            <v>Spare</v>
          </cell>
          <cell r="AI232" t="str">
            <v>Spare</v>
          </cell>
          <cell r="AJ232" t="str">
            <v>Spare</v>
          </cell>
          <cell r="AK232" t="str">
            <v>Spare</v>
          </cell>
          <cell r="AL232" t="str">
            <v>Spare</v>
          </cell>
          <cell r="AM232" t="str">
            <v>Spare</v>
          </cell>
          <cell r="AN232" t="str">
            <v>Spare</v>
          </cell>
          <cell r="AO232" t="str">
            <v>Spare</v>
          </cell>
          <cell r="AP232" t="str">
            <v>Spare</v>
          </cell>
          <cell r="AQ232" t="str">
            <v>Spare</v>
          </cell>
          <cell r="AR232" t="str">
            <v>Spare</v>
          </cell>
          <cell r="AS232" t="str">
            <v>Spare</v>
          </cell>
          <cell r="AT232" t="str">
            <v>Spare</v>
          </cell>
          <cell r="AU232" t="str">
            <v>Spare</v>
          </cell>
          <cell r="AV232" t="str">
            <v>Spare</v>
          </cell>
          <cell r="AW232" t="str">
            <v>Spare</v>
          </cell>
          <cell r="AX232" t="str">
            <v>Spare</v>
          </cell>
          <cell r="AY232" t="str">
            <v>Spare</v>
          </cell>
          <cell r="AZ232" t="str">
            <v>Spare</v>
          </cell>
          <cell r="BA232" t="str">
            <v>Spare</v>
          </cell>
          <cell r="BB232" t="str">
            <v>Spare</v>
          </cell>
          <cell r="BC232" t="str">
            <v>Spare</v>
          </cell>
          <cell r="BD232" t="str">
            <v>Spare</v>
          </cell>
          <cell r="BE232" t="str">
            <v>Spare</v>
          </cell>
        </row>
        <row r="233">
          <cell r="H233" t="str">
            <v>Spare</v>
          </cell>
          <cell r="I233" t="str">
            <v>Spare</v>
          </cell>
          <cell r="J233" t="str">
            <v>Spare</v>
          </cell>
          <cell r="K233" t="str">
            <v>Spare</v>
          </cell>
          <cell r="L233" t="str">
            <v>Spare</v>
          </cell>
          <cell r="M233" t="str">
            <v>Spare</v>
          </cell>
          <cell r="N233" t="str">
            <v>Spare</v>
          </cell>
          <cell r="O233" t="str">
            <v>Spare</v>
          </cell>
          <cell r="P233" t="str">
            <v>Spare</v>
          </cell>
          <cell r="Q233" t="str">
            <v>Spare</v>
          </cell>
          <cell r="R233" t="str">
            <v>Spare</v>
          </cell>
          <cell r="S233" t="str">
            <v>Spare</v>
          </cell>
          <cell r="T233" t="str">
            <v>Spare</v>
          </cell>
          <cell r="U233" t="str">
            <v>Spare</v>
          </cell>
          <cell r="V233" t="str">
            <v>Spare</v>
          </cell>
          <cell r="W233" t="str">
            <v>Spare</v>
          </cell>
          <cell r="X233" t="str">
            <v>Spare</v>
          </cell>
          <cell r="Y233" t="str">
            <v>Spare</v>
          </cell>
          <cell r="Z233" t="str">
            <v>Spare</v>
          </cell>
          <cell r="AA233" t="str">
            <v>Spare</v>
          </cell>
          <cell r="AB233" t="str">
            <v>Spare</v>
          </cell>
          <cell r="AC233" t="str">
            <v>Spare</v>
          </cell>
          <cell r="AD233" t="str">
            <v>Spare</v>
          </cell>
          <cell r="AE233" t="str">
            <v>Spare</v>
          </cell>
          <cell r="AF233" t="str">
            <v>Spare</v>
          </cell>
          <cell r="AG233" t="str">
            <v>Spare</v>
          </cell>
          <cell r="AH233" t="str">
            <v>Spare</v>
          </cell>
          <cell r="AI233" t="str">
            <v>Spare</v>
          </cell>
          <cell r="AJ233" t="str">
            <v>Spare</v>
          </cell>
          <cell r="AK233" t="str">
            <v>Spare</v>
          </cell>
          <cell r="AL233" t="str">
            <v>Spare</v>
          </cell>
          <cell r="AM233" t="str">
            <v>Spare</v>
          </cell>
          <cell r="AN233" t="str">
            <v>Spare</v>
          </cell>
          <cell r="AO233" t="str">
            <v>Spare</v>
          </cell>
          <cell r="AP233" t="str">
            <v>Spare</v>
          </cell>
          <cell r="AQ233" t="str">
            <v>Spare</v>
          </cell>
          <cell r="AR233" t="str">
            <v>Spare</v>
          </cell>
          <cell r="AS233" t="str">
            <v>Spare</v>
          </cell>
          <cell r="AT233" t="str">
            <v>Spare</v>
          </cell>
          <cell r="AU233" t="str">
            <v>Spare</v>
          </cell>
          <cell r="AV233" t="str">
            <v>Spare</v>
          </cell>
          <cell r="AW233" t="str">
            <v>Spare</v>
          </cell>
          <cell r="AX233" t="str">
            <v>Spare</v>
          </cell>
          <cell r="AY233" t="str">
            <v>Spare</v>
          </cell>
          <cell r="AZ233" t="str">
            <v>Spare</v>
          </cell>
          <cell r="BA233" t="str">
            <v>Spare</v>
          </cell>
          <cell r="BB233" t="str">
            <v>Spare</v>
          </cell>
          <cell r="BC233" t="str">
            <v>Spare</v>
          </cell>
          <cell r="BD233" t="str">
            <v>Spare</v>
          </cell>
          <cell r="BE233" t="str">
            <v>Spare</v>
          </cell>
        </row>
        <row r="238">
          <cell r="H238">
            <v>34.51</v>
          </cell>
          <cell r="I238">
            <v>5.66</v>
          </cell>
          <cell r="J238">
            <v>29.09</v>
          </cell>
          <cell r="K238">
            <v>44.25</v>
          </cell>
          <cell r="L238">
            <v>18.05</v>
          </cell>
          <cell r="M238">
            <v>19</v>
          </cell>
          <cell r="N238">
            <v>30.01</v>
          </cell>
          <cell r="O238">
            <v>12.27</v>
          </cell>
          <cell r="P238">
            <v>5.52</v>
          </cell>
          <cell r="Q238">
            <v>17.329999999999998</v>
          </cell>
          <cell r="R238">
            <v>33.479999999999997</v>
          </cell>
          <cell r="S238">
            <v>24.02</v>
          </cell>
          <cell r="T238" t="e">
            <v>#VALUE!</v>
          </cell>
          <cell r="U238">
            <v>21.26</v>
          </cell>
          <cell r="V238">
            <v>52.05</v>
          </cell>
          <cell r="W238">
            <v>34.51</v>
          </cell>
          <cell r="X238">
            <v>34.64</v>
          </cell>
          <cell r="Y238">
            <v>24.38</v>
          </cell>
          <cell r="Z238" t="e">
            <v>#N/A</v>
          </cell>
          <cell r="AA238">
            <v>72.7</v>
          </cell>
          <cell r="AB238">
            <v>72.7</v>
          </cell>
          <cell r="AC238">
            <v>14.75</v>
          </cell>
          <cell r="AD238" t="e">
            <v>#N/A</v>
          </cell>
          <cell r="AE238">
            <v>7.84</v>
          </cell>
          <cell r="AF238">
            <v>53.25</v>
          </cell>
          <cell r="AG238">
            <v>33.58</v>
          </cell>
          <cell r="AH238">
            <v>52.05</v>
          </cell>
          <cell r="AI238">
            <v>8.26</v>
          </cell>
          <cell r="AJ238" t="e">
            <v>#VALUE!</v>
          </cell>
          <cell r="AK238">
            <v>28.9</v>
          </cell>
          <cell r="AL238">
            <v>31.81</v>
          </cell>
          <cell r="AM238">
            <v>50.35</v>
          </cell>
          <cell r="AN238">
            <v>4.99</v>
          </cell>
          <cell r="AO238" t="e">
            <v>#N/A</v>
          </cell>
          <cell r="AP238">
            <v>47.72</v>
          </cell>
          <cell r="AQ238" t="e">
            <v>#VALUE!</v>
          </cell>
          <cell r="AR238">
            <v>47.72</v>
          </cell>
          <cell r="AS238">
            <v>33.58</v>
          </cell>
          <cell r="AT238" t="e">
            <v>#N/A</v>
          </cell>
          <cell r="AU238">
            <v>64.69</v>
          </cell>
          <cell r="AV238">
            <v>64.69</v>
          </cell>
          <cell r="AW238" t="e">
            <v>#VALUE!</v>
          </cell>
          <cell r="AX238" t="e">
            <v>#VALUE!</v>
          </cell>
          <cell r="AY238" t="e">
            <v>#VALUE!</v>
          </cell>
          <cell r="AZ238" t="e">
            <v>#VALUE!</v>
          </cell>
          <cell r="BA238" t="e">
            <v>#VALUE!</v>
          </cell>
          <cell r="BB238" t="e">
            <v>#VALUE!</v>
          </cell>
          <cell r="BC238" t="e">
            <v>#VALUE!</v>
          </cell>
          <cell r="BD238" t="e">
            <v>#VALUE!</v>
          </cell>
          <cell r="BE238" t="e">
            <v>#VALUE!</v>
          </cell>
        </row>
        <row r="239">
          <cell r="H239">
            <v>69.5</v>
          </cell>
          <cell r="I239">
            <v>18.05</v>
          </cell>
          <cell r="J239">
            <v>29.95</v>
          </cell>
          <cell r="K239">
            <v>27.125</v>
          </cell>
          <cell r="L239">
            <v>19.95</v>
          </cell>
          <cell r="M239">
            <v>24.14</v>
          </cell>
          <cell r="N239">
            <v>46</v>
          </cell>
          <cell r="O239">
            <v>23.66</v>
          </cell>
          <cell r="P239">
            <v>30.43</v>
          </cell>
          <cell r="Q239">
            <v>21.14</v>
          </cell>
          <cell r="R239">
            <v>28.14</v>
          </cell>
          <cell r="S239">
            <v>35.51</v>
          </cell>
          <cell r="T239" t="e">
            <v>#VALUE!</v>
          </cell>
          <cell r="U239">
            <v>26.86</v>
          </cell>
          <cell r="V239">
            <v>34.4</v>
          </cell>
          <cell r="W239">
            <v>69.5</v>
          </cell>
          <cell r="X239">
            <v>58.88</v>
          </cell>
          <cell r="Y239">
            <v>26.65</v>
          </cell>
          <cell r="Z239" t="e">
            <v>#N/A</v>
          </cell>
          <cell r="AA239">
            <v>66.709999999999994</v>
          </cell>
          <cell r="AB239">
            <v>66.709999999999994</v>
          </cell>
          <cell r="AC239">
            <v>20.3</v>
          </cell>
          <cell r="AD239" t="e">
            <v>#N/A</v>
          </cell>
          <cell r="AE239">
            <v>8.2100000000000009</v>
          </cell>
          <cell r="AF239">
            <v>35.46</v>
          </cell>
          <cell r="AG239">
            <v>34.25</v>
          </cell>
          <cell r="AH239">
            <v>34.4</v>
          </cell>
          <cell r="AI239">
            <v>19.5</v>
          </cell>
          <cell r="AJ239" t="e">
            <v>#VALUE!</v>
          </cell>
          <cell r="AK239">
            <v>25.25</v>
          </cell>
          <cell r="AL239">
            <v>40.130000000000003</v>
          </cell>
          <cell r="AM239">
            <v>45.96</v>
          </cell>
          <cell r="AN239">
            <v>4.66</v>
          </cell>
          <cell r="AO239" t="e">
            <v>#N/A</v>
          </cell>
          <cell r="AP239">
            <v>35.25</v>
          </cell>
          <cell r="AQ239" t="e">
            <v>#VALUE!</v>
          </cell>
          <cell r="AR239">
            <v>35.25</v>
          </cell>
          <cell r="AS239">
            <v>34.25</v>
          </cell>
          <cell r="AT239" t="e">
            <v>#N/A</v>
          </cell>
          <cell r="AU239">
            <v>73.319999999999993</v>
          </cell>
          <cell r="AV239">
            <v>73.319999999999993</v>
          </cell>
          <cell r="AW239" t="e">
            <v>#VALUE!</v>
          </cell>
          <cell r="AX239" t="e">
            <v>#VALUE!</v>
          </cell>
          <cell r="AY239" t="e">
            <v>#VALUE!</v>
          </cell>
          <cell r="AZ239" t="e">
            <v>#VALUE!</v>
          </cell>
          <cell r="BA239" t="e">
            <v>#VALUE!</v>
          </cell>
          <cell r="BB239" t="e">
            <v>#VALUE!</v>
          </cell>
          <cell r="BC239" t="e">
            <v>#VALUE!</v>
          </cell>
          <cell r="BD239" t="e">
            <v>#VALUE!</v>
          </cell>
          <cell r="BE239" t="e">
            <v>#VALUE!</v>
          </cell>
        </row>
        <row r="240">
          <cell r="H240">
            <v>34.5</v>
          </cell>
          <cell r="I240">
            <v>6.9</v>
          </cell>
          <cell r="J240">
            <v>26.74</v>
          </cell>
          <cell r="K240">
            <v>40.51</v>
          </cell>
          <cell r="L240">
            <v>16.59</v>
          </cell>
          <cell r="M240">
            <v>17.079999999999998</v>
          </cell>
          <cell r="N240">
            <v>27.38</v>
          </cell>
          <cell r="O240">
            <v>13.84</v>
          </cell>
          <cell r="P240">
            <v>7.31</v>
          </cell>
          <cell r="Q240">
            <v>16.579999999999998</v>
          </cell>
          <cell r="R240">
            <v>32.35</v>
          </cell>
          <cell r="S240">
            <v>21.6</v>
          </cell>
          <cell r="T240" t="e">
            <v>#VALUE!</v>
          </cell>
          <cell r="U240">
            <v>22</v>
          </cell>
          <cell r="V240">
            <v>44.89</v>
          </cell>
          <cell r="W240">
            <v>34.5</v>
          </cell>
          <cell r="X240">
            <v>32.450000000000003</v>
          </cell>
          <cell r="Y240">
            <v>20.95</v>
          </cell>
          <cell r="Z240" t="e">
            <v>#N/A</v>
          </cell>
          <cell r="AA240">
            <v>63.64</v>
          </cell>
          <cell r="AB240">
            <v>63.64</v>
          </cell>
          <cell r="AC240">
            <v>14.5</v>
          </cell>
          <cell r="AD240" t="e">
            <v>#N/A</v>
          </cell>
          <cell r="AE240">
            <v>7.17</v>
          </cell>
          <cell r="AF240">
            <v>42.92</v>
          </cell>
          <cell r="AG240">
            <v>28.85</v>
          </cell>
          <cell r="AH240">
            <v>44.89</v>
          </cell>
          <cell r="AI240">
            <v>8.26</v>
          </cell>
          <cell r="AJ240" t="e">
            <v>#VALUE!</v>
          </cell>
          <cell r="AK240">
            <v>26.75</v>
          </cell>
          <cell r="AL240">
            <v>31.14</v>
          </cell>
          <cell r="AM240">
            <v>48.32</v>
          </cell>
          <cell r="AN240">
            <v>4.6500000000000004</v>
          </cell>
          <cell r="AO240" t="e">
            <v>#N/A</v>
          </cell>
          <cell r="AP240">
            <v>45.19</v>
          </cell>
          <cell r="AQ240" t="e">
            <v>#VALUE!</v>
          </cell>
          <cell r="AR240">
            <v>45.19</v>
          </cell>
          <cell r="AS240">
            <v>28.85</v>
          </cell>
          <cell r="AT240" t="e">
            <v>#N/A</v>
          </cell>
          <cell r="AU240">
            <v>55.71</v>
          </cell>
          <cell r="AV240">
            <v>55.71</v>
          </cell>
          <cell r="AW240" t="e">
            <v>#VALUE!</v>
          </cell>
          <cell r="AX240" t="e">
            <v>#VALUE!</v>
          </cell>
          <cell r="AY240" t="e">
            <v>#VALUE!</v>
          </cell>
          <cell r="AZ240" t="e">
            <v>#VALUE!</v>
          </cell>
          <cell r="BA240" t="e">
            <v>#VALUE!</v>
          </cell>
          <cell r="BB240" t="e">
            <v>#VALUE!</v>
          </cell>
          <cell r="BC240" t="e">
            <v>#VALUE!</v>
          </cell>
          <cell r="BD240" t="e">
            <v>#VALUE!</v>
          </cell>
          <cell r="BE240" t="e">
            <v>#VALUE!</v>
          </cell>
        </row>
        <row r="241">
          <cell r="H241">
            <v>32.119999999999997</v>
          </cell>
          <cell r="I241">
            <v>13.81</v>
          </cell>
          <cell r="J241">
            <v>29</v>
          </cell>
          <cell r="K241">
            <v>40.159999999999997</v>
          </cell>
          <cell r="L241">
            <v>22.86</v>
          </cell>
          <cell r="M241">
            <v>18.36</v>
          </cell>
          <cell r="N241">
            <v>38.94</v>
          </cell>
          <cell r="O241">
            <v>18.78</v>
          </cell>
          <cell r="P241">
            <v>13.35</v>
          </cell>
          <cell r="Q241">
            <v>17.7</v>
          </cell>
          <cell r="R241">
            <v>31.84</v>
          </cell>
          <cell r="S241">
            <v>24.29</v>
          </cell>
          <cell r="T241" t="e">
            <v>#VALUE!</v>
          </cell>
          <cell r="U241">
            <v>20.350000000000001</v>
          </cell>
          <cell r="V241">
            <v>49.47</v>
          </cell>
          <cell r="W241">
            <v>32.119999999999997</v>
          </cell>
          <cell r="X241">
            <v>37.880000000000003</v>
          </cell>
          <cell r="Y241">
            <v>24.17</v>
          </cell>
          <cell r="Z241" t="e">
            <v>#N/A</v>
          </cell>
          <cell r="AA241">
            <v>76.25</v>
          </cell>
          <cell r="AB241">
            <v>76.25</v>
          </cell>
          <cell r="AC241">
            <v>18.23</v>
          </cell>
          <cell r="AD241" t="e">
            <v>#N/A</v>
          </cell>
          <cell r="AE241">
            <v>7.92</v>
          </cell>
          <cell r="AF241">
            <v>47.86</v>
          </cell>
          <cell r="AG241">
            <v>30.01</v>
          </cell>
          <cell r="AH241">
            <v>49.47</v>
          </cell>
          <cell r="AI241">
            <v>24.56</v>
          </cell>
          <cell r="AJ241" t="e">
            <v>#VALUE!</v>
          </cell>
          <cell r="AK241">
            <v>29.4</v>
          </cell>
          <cell r="AL241">
            <v>36.29</v>
          </cell>
          <cell r="AM241">
            <v>47.98</v>
          </cell>
          <cell r="AN241">
            <v>4.8</v>
          </cell>
          <cell r="AO241" t="e">
            <v>#N/A</v>
          </cell>
          <cell r="AP241">
            <v>49.25</v>
          </cell>
          <cell r="AQ241" t="e">
            <v>#VALUE!</v>
          </cell>
          <cell r="AR241">
            <v>49.25</v>
          </cell>
          <cell r="AS241">
            <v>30.01</v>
          </cell>
          <cell r="AT241" t="e">
            <v>#N/A</v>
          </cell>
          <cell r="AU241">
            <v>63.03</v>
          </cell>
          <cell r="AV241">
            <v>63.03</v>
          </cell>
          <cell r="AW241" t="e">
            <v>#VALUE!</v>
          </cell>
          <cell r="AX241" t="e">
            <v>#VALUE!</v>
          </cell>
          <cell r="AY241" t="e">
            <v>#VALUE!</v>
          </cell>
          <cell r="AZ241" t="e">
            <v>#VALUE!</v>
          </cell>
          <cell r="BA241" t="e">
            <v>#VALUE!</v>
          </cell>
          <cell r="BB241" t="e">
            <v>#VALUE!</v>
          </cell>
          <cell r="BC241" t="e">
            <v>#VALUE!</v>
          </cell>
          <cell r="BD241" t="e">
            <v>#VALUE!</v>
          </cell>
          <cell r="BE241" t="e">
            <v>#VALUE!</v>
          </cell>
        </row>
        <row r="242">
          <cell r="H242">
            <v>37</v>
          </cell>
          <cell r="I242">
            <v>15.6</v>
          </cell>
          <cell r="J242">
            <v>27.42</v>
          </cell>
          <cell r="K242">
            <v>33.5</v>
          </cell>
          <cell r="L242">
            <v>26.99</v>
          </cell>
          <cell r="M242">
            <v>23.94</v>
          </cell>
          <cell r="N242">
            <v>45.24</v>
          </cell>
          <cell r="O242">
            <v>20.14</v>
          </cell>
          <cell r="P242">
            <v>17</v>
          </cell>
          <cell r="Q242">
            <v>20.88</v>
          </cell>
          <cell r="R242">
            <v>32.049999999999997</v>
          </cell>
          <cell r="S242">
            <v>30.4</v>
          </cell>
          <cell r="T242" t="e">
            <v>#VALUE!</v>
          </cell>
          <cell r="U242">
            <v>18.3</v>
          </cell>
          <cell r="V242">
            <v>53.69</v>
          </cell>
          <cell r="W242">
            <v>37</v>
          </cell>
          <cell r="X242">
            <v>47</v>
          </cell>
          <cell r="Y242">
            <v>24.6</v>
          </cell>
          <cell r="Z242" t="e">
            <v>#N/A</v>
          </cell>
          <cell r="AA242">
            <v>66.260000000000005</v>
          </cell>
          <cell r="AB242">
            <v>66.260000000000005</v>
          </cell>
          <cell r="AC242">
            <v>19.13</v>
          </cell>
          <cell r="AD242" t="e">
            <v>#N/A</v>
          </cell>
          <cell r="AE242">
            <v>9.33</v>
          </cell>
          <cell r="AF242">
            <v>42.92</v>
          </cell>
          <cell r="AG242">
            <v>27.22</v>
          </cell>
          <cell r="AH242">
            <v>53.69</v>
          </cell>
          <cell r="AI242">
            <v>24.25</v>
          </cell>
          <cell r="AJ242" t="e">
            <v>#VALUE!</v>
          </cell>
          <cell r="AK242">
            <v>27.2</v>
          </cell>
          <cell r="AL242">
            <v>32.07</v>
          </cell>
          <cell r="AM242">
            <v>46.62</v>
          </cell>
          <cell r="AN242">
            <v>6.7</v>
          </cell>
          <cell r="AO242" t="e">
            <v>#N/A</v>
          </cell>
          <cell r="AP242">
            <v>39.909999999999997</v>
          </cell>
          <cell r="AQ242" t="e">
            <v>#VALUE!</v>
          </cell>
          <cell r="AR242">
            <v>39.909999999999997</v>
          </cell>
          <cell r="AS242">
            <v>27.22</v>
          </cell>
          <cell r="AT242" t="e">
            <v>#N/A</v>
          </cell>
          <cell r="AU242">
            <v>65.650000000000006</v>
          </cell>
          <cell r="AV242">
            <v>65.650000000000006</v>
          </cell>
          <cell r="AW242" t="e">
            <v>#VALUE!</v>
          </cell>
          <cell r="AX242" t="e">
            <v>#VALUE!</v>
          </cell>
          <cell r="AY242" t="e">
            <v>#VALUE!</v>
          </cell>
          <cell r="AZ242" t="e">
            <v>#VALUE!</v>
          </cell>
          <cell r="BA242" t="e">
            <v>#VALUE!</v>
          </cell>
          <cell r="BB242" t="e">
            <v>#VALUE!</v>
          </cell>
          <cell r="BC242" t="e">
            <v>#VALUE!</v>
          </cell>
          <cell r="BD242" t="e">
            <v>#VALUE!</v>
          </cell>
          <cell r="BE242" t="e">
            <v>#VALUE!</v>
          </cell>
        </row>
        <row r="243">
          <cell r="H243">
            <v>1.72</v>
          </cell>
          <cell r="I243">
            <v>0.25</v>
          </cell>
          <cell r="J243">
            <v>0.96</v>
          </cell>
          <cell r="K243">
            <v>2.1800000000000002</v>
          </cell>
          <cell r="L243">
            <v>-0.2</v>
          </cell>
          <cell r="M243">
            <v>0.91</v>
          </cell>
          <cell r="N243">
            <v>2.02</v>
          </cell>
          <cell r="O243">
            <v>0.45</v>
          </cell>
          <cell r="P243">
            <v>1.0900000000000001</v>
          </cell>
          <cell r="Q243">
            <v>0.91</v>
          </cell>
          <cell r="R243">
            <v>1.4475</v>
          </cell>
          <cell r="S243">
            <v>1.27</v>
          </cell>
          <cell r="T243" t="e">
            <v>#VALUE!</v>
          </cell>
          <cell r="U243">
            <v>0.09</v>
          </cell>
          <cell r="V243">
            <v>0.88</v>
          </cell>
          <cell r="W243">
            <v>1.72</v>
          </cell>
          <cell r="X243">
            <v>1.56</v>
          </cell>
          <cell r="Y243">
            <v>0.72</v>
          </cell>
          <cell r="Z243" t="e">
            <v>#N/A</v>
          </cell>
          <cell r="AA243">
            <v>2.5150000000000001</v>
          </cell>
          <cell r="AB243">
            <v>2.5150000000000001</v>
          </cell>
          <cell r="AC243">
            <v>1.03</v>
          </cell>
          <cell r="AD243" t="e">
            <v>#N/A</v>
          </cell>
          <cell r="AE243">
            <v>0.40749999999999997</v>
          </cell>
          <cell r="AF243">
            <v>2.0099999999999998</v>
          </cell>
          <cell r="AG243">
            <v>1.4</v>
          </cell>
          <cell r="AH243">
            <v>1.0900000000000001</v>
          </cell>
          <cell r="AI243">
            <v>0.89</v>
          </cell>
          <cell r="AJ243" t="e">
            <v>#VALUE!</v>
          </cell>
          <cell r="AK243">
            <v>1.31</v>
          </cell>
          <cell r="AL243">
            <v>1.3674999999999999</v>
          </cell>
          <cell r="AM243">
            <v>1.88</v>
          </cell>
          <cell r="AN243">
            <v>0.64500000000000002</v>
          </cell>
          <cell r="AO243" t="e">
            <v>#N/A</v>
          </cell>
          <cell r="AP243">
            <v>1.2666666666666666</v>
          </cell>
          <cell r="AQ243" t="e">
            <v>#VALUE!</v>
          </cell>
          <cell r="AR243">
            <v>1.2666666666666666</v>
          </cell>
          <cell r="AS243">
            <v>1.4</v>
          </cell>
          <cell r="AT243" t="e">
            <v>#N/A</v>
          </cell>
          <cell r="AU243">
            <v>1.82</v>
          </cell>
          <cell r="AV243">
            <v>1.82</v>
          </cell>
          <cell r="AW243" t="e">
            <v>#VALUE!</v>
          </cell>
          <cell r="AX243" t="e">
            <v>#VALUE!</v>
          </cell>
          <cell r="AY243" t="e">
            <v>#VALUE!</v>
          </cell>
          <cell r="AZ243" t="e">
            <v>#VALUE!</v>
          </cell>
          <cell r="BA243" t="e">
            <v>#VALUE!</v>
          </cell>
          <cell r="BB243" t="e">
            <v>#VALUE!</v>
          </cell>
          <cell r="BC243" t="e">
            <v>#VALUE!</v>
          </cell>
          <cell r="BD243" t="e">
            <v>#VALUE!</v>
          </cell>
          <cell r="BE243" t="e">
            <v>#VALUE!</v>
          </cell>
        </row>
        <row r="244">
          <cell r="H244">
            <v>1.9</v>
          </cell>
          <cell r="I244">
            <v>0.23</v>
          </cell>
          <cell r="J244">
            <v>1.05</v>
          </cell>
          <cell r="K244">
            <v>2.77</v>
          </cell>
          <cell r="L244">
            <v>0.1</v>
          </cell>
          <cell r="M244">
            <v>0.83</v>
          </cell>
          <cell r="N244">
            <v>2.16</v>
          </cell>
          <cell r="O244">
            <v>0.51</v>
          </cell>
          <cell r="P244">
            <v>0.33</v>
          </cell>
          <cell r="Q244">
            <v>0.95</v>
          </cell>
          <cell r="R244">
            <v>1.53</v>
          </cell>
          <cell r="S244">
            <v>1.34</v>
          </cell>
          <cell r="T244">
            <v>1.76</v>
          </cell>
          <cell r="U244">
            <v>0.32</v>
          </cell>
          <cell r="V244">
            <v>1.54</v>
          </cell>
          <cell r="W244">
            <v>1.88</v>
          </cell>
          <cell r="X244">
            <v>1.78</v>
          </cell>
          <cell r="Y244">
            <v>1.01</v>
          </cell>
          <cell r="Z244" t="e">
            <v>#N/A</v>
          </cell>
          <cell r="AA244">
            <v>3.41</v>
          </cell>
          <cell r="AB244">
            <v>3.41</v>
          </cell>
          <cell r="AC244">
            <v>1.28</v>
          </cell>
          <cell r="AD244" t="e">
            <v>#N/A</v>
          </cell>
          <cell r="AE244">
            <v>0.26250000000000001</v>
          </cell>
          <cell r="AF244">
            <v>2.56</v>
          </cell>
          <cell r="AG244">
            <v>1.82</v>
          </cell>
          <cell r="AH244">
            <v>1.5649999999999999</v>
          </cell>
          <cell r="AI244">
            <v>0.24</v>
          </cell>
          <cell r="AJ244" t="e">
            <v>#VALUE!</v>
          </cell>
          <cell r="AK244">
            <v>1.76</v>
          </cell>
          <cell r="AL244">
            <v>1.7825</v>
          </cell>
          <cell r="AM244">
            <v>2.2799999999999998</v>
          </cell>
          <cell r="AN244">
            <v>0.33500000000000002</v>
          </cell>
          <cell r="AO244" t="e">
            <v>#N/A</v>
          </cell>
          <cell r="AP244">
            <v>1.5933333333333333</v>
          </cell>
          <cell r="AQ244" t="e">
            <v>#VALUE!</v>
          </cell>
          <cell r="AR244">
            <v>1.5933333333333333</v>
          </cell>
          <cell r="AS244">
            <v>1.82</v>
          </cell>
          <cell r="AT244" t="e">
            <v>#N/A</v>
          </cell>
          <cell r="AU244">
            <v>2.91</v>
          </cell>
          <cell r="AV244">
            <v>2.91</v>
          </cell>
          <cell r="AW244" t="e">
            <v>#VALUE!</v>
          </cell>
          <cell r="AX244" t="e">
            <v>#VALUE!</v>
          </cell>
          <cell r="AY244" t="e">
            <v>#VALUE!</v>
          </cell>
          <cell r="AZ244" t="e">
            <v>#VALUE!</v>
          </cell>
          <cell r="BA244" t="e">
            <v>#VALUE!</v>
          </cell>
          <cell r="BB244" t="e">
            <v>#VALUE!</v>
          </cell>
          <cell r="BC244" t="e">
            <v>#VALUE!</v>
          </cell>
          <cell r="BD244" t="e">
            <v>#VALUE!</v>
          </cell>
          <cell r="BE244" t="e">
            <v>#VALUE!</v>
          </cell>
        </row>
        <row r="245">
          <cell r="H245">
            <v>2.14</v>
          </cell>
          <cell r="I245">
            <v>0.34</v>
          </cell>
          <cell r="J245">
            <v>1.19</v>
          </cell>
          <cell r="K245">
            <v>3.12</v>
          </cell>
          <cell r="L245">
            <v>0.45</v>
          </cell>
          <cell r="M245">
            <v>1.02</v>
          </cell>
          <cell r="N245">
            <v>2.39</v>
          </cell>
          <cell r="O245">
            <v>0.73</v>
          </cell>
          <cell r="P245">
            <v>0.7</v>
          </cell>
          <cell r="Q245">
            <v>1.1100000000000001</v>
          </cell>
          <cell r="R245">
            <v>1.78083675</v>
          </cell>
          <cell r="S245">
            <v>1.55</v>
          </cell>
          <cell r="T245">
            <v>2.0299999999999998</v>
          </cell>
          <cell r="U245">
            <v>0.65</v>
          </cell>
          <cell r="V245">
            <v>2.2799999999999998</v>
          </cell>
          <cell r="W245">
            <v>2.14</v>
          </cell>
          <cell r="X245">
            <v>2.06</v>
          </cell>
          <cell r="Y245">
            <v>1.27</v>
          </cell>
          <cell r="Z245" t="e">
            <v>#N/A</v>
          </cell>
          <cell r="AA245">
            <v>4.08</v>
          </cell>
          <cell r="AB245">
            <v>4.08</v>
          </cell>
          <cell r="AC245">
            <v>1.42</v>
          </cell>
          <cell r="AD245" t="e">
            <v>#N/A</v>
          </cell>
          <cell r="AE245">
            <v>0.37</v>
          </cell>
          <cell r="AF245">
            <v>2.96</v>
          </cell>
          <cell r="AG245">
            <v>2.1800000000000002</v>
          </cell>
          <cell r="AH245">
            <v>2.2149999999999999</v>
          </cell>
          <cell r="AI245">
            <v>0.48</v>
          </cell>
          <cell r="AJ245" t="e">
            <v>#VALUE!</v>
          </cell>
          <cell r="AK245">
            <v>2.0299999999999998</v>
          </cell>
          <cell r="AL245">
            <v>2.1724999999999999</v>
          </cell>
          <cell r="AM245">
            <v>2.54</v>
          </cell>
          <cell r="AN245">
            <v>0.50160000000000005</v>
          </cell>
          <cell r="AO245" t="e">
            <v>#N/A</v>
          </cell>
          <cell r="AP245">
            <v>1.91</v>
          </cell>
          <cell r="AQ245" t="e">
            <v>#VALUE!</v>
          </cell>
          <cell r="AR245">
            <v>1.91</v>
          </cell>
          <cell r="AS245">
            <v>2.1800000000000002</v>
          </cell>
          <cell r="AT245" t="e">
            <v>#N/A</v>
          </cell>
          <cell r="AU245">
            <v>3.5</v>
          </cell>
          <cell r="AV245">
            <v>3.5</v>
          </cell>
          <cell r="AW245" t="e">
            <v>#VALUE!</v>
          </cell>
          <cell r="AX245" t="e">
            <v>#VALUE!</v>
          </cell>
          <cell r="AY245" t="e">
            <v>#VALUE!</v>
          </cell>
          <cell r="AZ245" t="e">
            <v>#VALUE!</v>
          </cell>
          <cell r="BA245" t="e">
            <v>#VALUE!</v>
          </cell>
          <cell r="BB245" t="e">
            <v>#VALUE!</v>
          </cell>
          <cell r="BC245" t="e">
            <v>#VALUE!</v>
          </cell>
          <cell r="BD245" t="e">
            <v>#VALUE!</v>
          </cell>
          <cell r="BE245" t="e">
            <v>#VALUE!</v>
          </cell>
        </row>
        <row r="246">
          <cell r="H246">
            <v>2.6</v>
          </cell>
          <cell r="I246">
            <v>0.46</v>
          </cell>
          <cell r="J246">
            <v>1.3729374999999999</v>
          </cell>
          <cell r="K246">
            <v>3.6816</v>
          </cell>
          <cell r="L246">
            <v>0.7</v>
          </cell>
          <cell r="M246">
            <v>1.25</v>
          </cell>
          <cell r="N246">
            <v>2.65</v>
          </cell>
          <cell r="O246">
            <v>0.86903999999999992</v>
          </cell>
          <cell r="P246">
            <v>0.81025000000000003</v>
          </cell>
          <cell r="Q246">
            <v>1.2931500000000002</v>
          </cell>
          <cell r="R246">
            <v>1.78083675</v>
          </cell>
          <cell r="S246">
            <v>1.75</v>
          </cell>
          <cell r="T246" t="e">
            <v>#VALUE!</v>
          </cell>
          <cell r="U246">
            <v>0.80437499999999995</v>
          </cell>
          <cell r="V246">
            <v>2.8143040000000004</v>
          </cell>
          <cell r="W246">
            <v>2.6</v>
          </cell>
          <cell r="X246">
            <v>2.38</v>
          </cell>
          <cell r="Y246">
            <v>1.5972790000000001</v>
          </cell>
          <cell r="Z246" t="e">
            <v>#N/A</v>
          </cell>
          <cell r="AA246" t="e">
            <v>#N/A</v>
          </cell>
          <cell r="AB246" t="e">
            <v>#N/A</v>
          </cell>
          <cell r="AC246">
            <v>1.6045999999999998</v>
          </cell>
          <cell r="AD246" t="e">
            <v>#N/A</v>
          </cell>
          <cell r="AE246">
            <v>0.44800000000000006</v>
          </cell>
          <cell r="AF246">
            <v>3.4039999999999999</v>
          </cell>
          <cell r="AG246">
            <v>2.6515339999999998</v>
          </cell>
          <cell r="AH246">
            <v>2.8143040000000004</v>
          </cell>
          <cell r="AI246">
            <v>0.52800000000000002</v>
          </cell>
          <cell r="AJ246" t="e">
            <v>#VALUE!</v>
          </cell>
          <cell r="AK246">
            <v>2.25</v>
          </cell>
          <cell r="AL246">
            <v>2.54</v>
          </cell>
          <cell r="AM246">
            <v>2.8305760000000002</v>
          </cell>
          <cell r="AN246">
            <v>0.50160000000000005</v>
          </cell>
          <cell r="AO246" t="e">
            <v>#N/A</v>
          </cell>
          <cell r="AP246">
            <v>2.271422666666667</v>
          </cell>
          <cell r="AQ246" t="e">
            <v>#VALUE!</v>
          </cell>
          <cell r="AR246">
            <v>2.271422666666667</v>
          </cell>
          <cell r="AS246">
            <v>2.6515339999999998</v>
          </cell>
          <cell r="AT246" t="e">
            <v>#N/A</v>
          </cell>
          <cell r="AU246">
            <v>4.1981800000000007</v>
          </cell>
          <cell r="AV246">
            <v>4.1981800000000007</v>
          </cell>
          <cell r="AW246" t="e">
            <v>#VALUE!</v>
          </cell>
          <cell r="AX246" t="e">
            <v>#VALUE!</v>
          </cell>
          <cell r="AY246" t="e">
            <v>#VALUE!</v>
          </cell>
          <cell r="AZ246" t="e">
            <v>#VALUE!</v>
          </cell>
          <cell r="BA246" t="e">
            <v>#VALUE!</v>
          </cell>
          <cell r="BB246" t="e">
            <v>#VALUE!</v>
          </cell>
          <cell r="BC246" t="e">
            <v>#VALUE!</v>
          </cell>
          <cell r="BD246" t="e">
            <v>#VALUE!</v>
          </cell>
          <cell r="BE246" t="e">
            <v>#VALUE!</v>
          </cell>
        </row>
        <row r="247">
          <cell r="H247">
            <v>0.17</v>
          </cell>
          <cell r="I247">
            <v>0.2</v>
          </cell>
          <cell r="J247">
            <v>0.19</v>
          </cell>
          <cell r="K247">
            <v>0.18</v>
          </cell>
          <cell r="L247">
            <v>0.38750000000000001</v>
          </cell>
          <cell r="M247">
            <v>0.17</v>
          </cell>
          <cell r="N247">
            <v>0.13</v>
          </cell>
          <cell r="O247">
            <v>0.2</v>
          </cell>
          <cell r="P247">
            <v>0.1575</v>
          </cell>
          <cell r="Q247">
            <v>0.16500000000000001</v>
          </cell>
          <cell r="R247">
            <v>0.16570000000000001</v>
          </cell>
          <cell r="S247">
            <v>0.17</v>
          </cell>
          <cell r="T247">
            <v>0.16</v>
          </cell>
          <cell r="U247">
            <v>0.23749999999999999</v>
          </cell>
          <cell r="V247">
            <v>0.3</v>
          </cell>
          <cell r="W247">
            <v>0.18760000000000002</v>
          </cell>
          <cell r="X247">
            <v>0.15670000000000001</v>
          </cell>
          <cell r="Y247">
            <v>0.25769999999999998</v>
          </cell>
          <cell r="Z247" t="e">
            <v>#N/A</v>
          </cell>
          <cell r="AA247">
            <v>0.19320000000000001</v>
          </cell>
          <cell r="AB247">
            <v>0.19320000000000001</v>
          </cell>
          <cell r="AC247">
            <v>0.13</v>
          </cell>
          <cell r="AD247" t="e">
            <v>#N/A</v>
          </cell>
          <cell r="AE247">
            <v>0.16</v>
          </cell>
          <cell r="AF247">
            <v>0.15</v>
          </cell>
          <cell r="AG247">
            <v>0.21629999999999999</v>
          </cell>
          <cell r="AH247">
            <v>0.26960000000000001</v>
          </cell>
          <cell r="AI247">
            <v>0.1</v>
          </cell>
          <cell r="AJ247" t="e">
            <v>#VALUE!</v>
          </cell>
          <cell r="AK247">
            <v>0.16</v>
          </cell>
          <cell r="AL247">
            <v>0.18760000000000002</v>
          </cell>
          <cell r="AM247">
            <v>0.1144</v>
          </cell>
          <cell r="AN247">
            <v>0.2</v>
          </cell>
          <cell r="AO247" t="e">
            <v>#N/A</v>
          </cell>
          <cell r="AP247">
            <v>0.1867</v>
          </cell>
          <cell r="AQ247" t="e">
            <v>#VALUE!</v>
          </cell>
          <cell r="AR247">
            <v>0.1867</v>
          </cell>
          <cell r="AS247">
            <v>0.21629999999999999</v>
          </cell>
          <cell r="AT247" t="e">
            <v>#N/A</v>
          </cell>
          <cell r="AU247">
            <v>0.19800000000000001</v>
          </cell>
          <cell r="AV247">
            <v>0.19800000000000001</v>
          </cell>
          <cell r="AW247" t="e">
            <v>#VALUE!</v>
          </cell>
          <cell r="AX247" t="e">
            <v>#VALUE!</v>
          </cell>
          <cell r="AY247" t="e">
            <v>#VALUE!</v>
          </cell>
          <cell r="AZ247" t="e">
            <v>#VALUE!</v>
          </cell>
          <cell r="BA247" t="e">
            <v>#VALUE!</v>
          </cell>
          <cell r="BB247" t="e">
            <v>#VALUE!</v>
          </cell>
          <cell r="BC247" t="e">
            <v>#VALUE!</v>
          </cell>
          <cell r="BD247" t="e">
            <v>#VALUE!</v>
          </cell>
          <cell r="BE247" t="e">
            <v>#VALUE!</v>
          </cell>
        </row>
        <row r="248">
          <cell r="H248">
            <v>73.790000000000006</v>
          </cell>
          <cell r="I248">
            <v>21.36</v>
          </cell>
          <cell r="J248">
            <v>38.06</v>
          </cell>
          <cell r="K248">
            <v>51</v>
          </cell>
          <cell r="L248">
            <v>41.95</v>
          </cell>
          <cell r="M248">
            <v>40.42</v>
          </cell>
          <cell r="N248">
            <v>51.98</v>
          </cell>
          <cell r="O248">
            <v>24.05</v>
          </cell>
          <cell r="P248">
            <v>36.299999999999997</v>
          </cell>
          <cell r="Q248">
            <v>24.6</v>
          </cell>
          <cell r="R248">
            <v>39.6</v>
          </cell>
          <cell r="S248">
            <v>40.950000000000003</v>
          </cell>
          <cell r="T248" t="e">
            <v>#VALUE!</v>
          </cell>
          <cell r="U248">
            <v>26.86</v>
          </cell>
          <cell r="V248">
            <v>64.819999999999993</v>
          </cell>
          <cell r="W248">
            <v>73.790000000000006</v>
          </cell>
          <cell r="X248">
            <v>56.248170000000002</v>
          </cell>
          <cell r="Y248">
            <v>35.96</v>
          </cell>
          <cell r="Z248" t="e">
            <v>#N/A</v>
          </cell>
          <cell r="AA248">
            <v>82.85</v>
          </cell>
          <cell r="AB248">
            <v>82.85</v>
          </cell>
          <cell r="AC248">
            <v>20.9</v>
          </cell>
          <cell r="AD248" t="e">
            <v>#N/A</v>
          </cell>
          <cell r="AE248">
            <v>10.48</v>
          </cell>
          <cell r="AF248">
            <v>53.35</v>
          </cell>
          <cell r="AG248">
            <v>35.799999999999997</v>
          </cell>
          <cell r="AH248">
            <v>64.819999999999993</v>
          </cell>
          <cell r="AI248">
            <v>9.5009999999999994</v>
          </cell>
          <cell r="AJ248" t="e">
            <v>#VALUE!</v>
          </cell>
          <cell r="AK248">
            <v>33.43</v>
          </cell>
          <cell r="AL248">
            <v>42.09</v>
          </cell>
          <cell r="AM248">
            <v>52.8</v>
          </cell>
          <cell r="AN248">
            <v>8.15</v>
          </cell>
          <cell r="AO248" t="e">
            <v>#N/A</v>
          </cell>
          <cell r="AP248">
            <v>53.47</v>
          </cell>
          <cell r="AQ248" t="e">
            <v>#VALUE!</v>
          </cell>
          <cell r="AR248">
            <v>53.47</v>
          </cell>
          <cell r="AS248">
            <v>35.799999999999997</v>
          </cell>
          <cell r="AT248">
            <v>16.12</v>
          </cell>
          <cell r="AU248">
            <v>76.599999999999994</v>
          </cell>
          <cell r="AV248">
            <v>76.599999999999994</v>
          </cell>
          <cell r="AW248" t="e">
            <v>#VALUE!</v>
          </cell>
          <cell r="AX248" t="e">
            <v>#VALUE!</v>
          </cell>
          <cell r="AY248" t="e">
            <v>#VALUE!</v>
          </cell>
          <cell r="AZ248" t="e">
            <v>#VALUE!</v>
          </cell>
          <cell r="BA248" t="e">
            <v>#VALUE!</v>
          </cell>
          <cell r="BB248" t="e">
            <v>#VALUE!</v>
          </cell>
          <cell r="BC248" t="e">
            <v>#VALUE!</v>
          </cell>
          <cell r="BD248" t="e">
            <v>#VALUE!</v>
          </cell>
          <cell r="BE248" t="e">
            <v>#VALUE!</v>
          </cell>
        </row>
        <row r="249">
          <cell r="H249">
            <v>26.58</v>
          </cell>
          <cell r="I249">
            <v>5.2</v>
          </cell>
          <cell r="J249">
            <v>21.8</v>
          </cell>
          <cell r="K249">
            <v>21</v>
          </cell>
          <cell r="L249">
            <v>13.8</v>
          </cell>
          <cell r="M249">
            <v>13</v>
          </cell>
          <cell r="N249">
            <v>24.85</v>
          </cell>
          <cell r="O249">
            <v>9.9499999999999993</v>
          </cell>
          <cell r="P249">
            <v>4.28</v>
          </cell>
          <cell r="Q249">
            <v>14.33</v>
          </cell>
          <cell r="R249">
            <v>22.33</v>
          </cell>
          <cell r="S249">
            <v>17.86</v>
          </cell>
          <cell r="T249" t="e">
            <v>#VALUE!</v>
          </cell>
          <cell r="U249">
            <v>18</v>
          </cell>
          <cell r="V249">
            <v>29.25</v>
          </cell>
          <cell r="W249">
            <v>26.58</v>
          </cell>
          <cell r="X249">
            <v>27.25</v>
          </cell>
          <cell r="Y249">
            <v>18.16</v>
          </cell>
          <cell r="Z249" t="e">
            <v>#N/A</v>
          </cell>
          <cell r="AA249">
            <v>53.850999999999999</v>
          </cell>
          <cell r="AB249">
            <v>53.850999999999999</v>
          </cell>
          <cell r="AC249">
            <v>13.27</v>
          </cell>
          <cell r="AD249" t="e">
            <v>#N/A</v>
          </cell>
          <cell r="AE249">
            <v>4.55</v>
          </cell>
          <cell r="AF249">
            <v>31.9</v>
          </cell>
          <cell r="AG249">
            <v>20.5</v>
          </cell>
          <cell r="AH249">
            <v>29.25</v>
          </cell>
          <cell r="AI249">
            <v>4.8816200000000007</v>
          </cell>
          <cell r="AJ249" t="e">
            <v>#VALUE!</v>
          </cell>
          <cell r="AK249">
            <v>21</v>
          </cell>
          <cell r="AL249">
            <v>26.5</v>
          </cell>
          <cell r="AM249">
            <v>36.25</v>
          </cell>
          <cell r="AN249">
            <v>1.75</v>
          </cell>
          <cell r="AO249" t="e">
            <v>#N/A</v>
          </cell>
          <cell r="AP249">
            <v>32.799999999999997</v>
          </cell>
          <cell r="AQ249" t="e">
            <v>#VALUE!</v>
          </cell>
          <cell r="AR249">
            <v>32.799999999999997</v>
          </cell>
          <cell r="AS249">
            <v>20.5</v>
          </cell>
          <cell r="AT249">
            <v>8</v>
          </cell>
          <cell r="AU249">
            <v>46.6</v>
          </cell>
          <cell r="AV249">
            <v>46.6</v>
          </cell>
          <cell r="AW249" t="e">
            <v>#VALUE!</v>
          </cell>
          <cell r="AX249" t="e">
            <v>#VALUE!</v>
          </cell>
          <cell r="AY249" t="e">
            <v>#VALUE!</v>
          </cell>
          <cell r="AZ249" t="e">
            <v>#VALUE!</v>
          </cell>
          <cell r="BA249" t="e">
            <v>#VALUE!</v>
          </cell>
          <cell r="BB249" t="e">
            <v>#VALUE!</v>
          </cell>
          <cell r="BC249" t="e">
            <v>#VALUE!</v>
          </cell>
          <cell r="BD249" t="e">
            <v>#VALUE!</v>
          </cell>
          <cell r="BE249" t="e">
            <v>#VALUE!</v>
          </cell>
        </row>
        <row r="252">
          <cell r="H252">
            <v>37256</v>
          </cell>
          <cell r="I252">
            <v>37256</v>
          </cell>
          <cell r="J252">
            <v>37437</v>
          </cell>
          <cell r="K252">
            <v>37256</v>
          </cell>
          <cell r="L252">
            <v>37256</v>
          </cell>
          <cell r="M252">
            <v>37256</v>
          </cell>
          <cell r="N252">
            <v>37256</v>
          </cell>
          <cell r="O252">
            <v>37256</v>
          </cell>
          <cell r="P252">
            <v>37256</v>
          </cell>
          <cell r="Q252">
            <v>37256</v>
          </cell>
          <cell r="R252">
            <v>37256</v>
          </cell>
          <cell r="S252">
            <v>37256</v>
          </cell>
          <cell r="T252">
            <v>37256</v>
          </cell>
          <cell r="U252">
            <v>37256</v>
          </cell>
          <cell r="V252">
            <v>37437</v>
          </cell>
          <cell r="W252">
            <v>37256</v>
          </cell>
          <cell r="X252">
            <v>37256</v>
          </cell>
          <cell r="Y252">
            <v>37345</v>
          </cell>
          <cell r="Z252">
            <v>0</v>
          </cell>
          <cell r="AA252">
            <v>0</v>
          </cell>
          <cell r="AB252">
            <v>37346</v>
          </cell>
          <cell r="AC252">
            <v>37346</v>
          </cell>
          <cell r="AD252">
            <v>36891</v>
          </cell>
          <cell r="AE252">
            <v>37253</v>
          </cell>
          <cell r="AF252">
            <v>37345</v>
          </cell>
          <cell r="AG252">
            <v>37346</v>
          </cell>
          <cell r="AH252">
            <v>0</v>
          </cell>
          <cell r="AI252">
            <v>0</v>
          </cell>
          <cell r="AJ252">
            <v>37256</v>
          </cell>
          <cell r="AK252">
            <v>37437</v>
          </cell>
          <cell r="AL252">
            <v>37256</v>
          </cell>
          <cell r="AM252">
            <v>37256</v>
          </cell>
          <cell r="AN252">
            <v>37162</v>
          </cell>
          <cell r="AO252">
            <v>36891</v>
          </cell>
          <cell r="AP252">
            <v>37009</v>
          </cell>
          <cell r="AQ252">
            <v>37009</v>
          </cell>
          <cell r="AR252">
            <v>37434</v>
          </cell>
          <cell r="AS252">
            <v>0</v>
          </cell>
          <cell r="AT252">
            <v>0</v>
          </cell>
          <cell r="AU252">
            <v>0</v>
          </cell>
          <cell r="AV252">
            <v>37346</v>
          </cell>
          <cell r="AW252">
            <v>36891</v>
          </cell>
          <cell r="AX252">
            <v>36891</v>
          </cell>
          <cell r="AY252">
            <v>36891</v>
          </cell>
          <cell r="AZ252">
            <v>36891</v>
          </cell>
          <cell r="BA252">
            <v>36891</v>
          </cell>
          <cell r="BB252">
            <v>36891</v>
          </cell>
          <cell r="BC252">
            <v>36891</v>
          </cell>
          <cell r="BD252">
            <v>36891</v>
          </cell>
          <cell r="BE252">
            <v>36891</v>
          </cell>
        </row>
        <row r="253">
          <cell r="H253">
            <v>0</v>
          </cell>
          <cell r="I253">
            <v>0</v>
          </cell>
          <cell r="J253">
            <v>0</v>
          </cell>
          <cell r="K253">
            <v>0</v>
          </cell>
          <cell r="L253">
            <v>0</v>
          </cell>
          <cell r="M253">
            <v>0</v>
          </cell>
          <cell r="N253">
            <v>0</v>
          </cell>
          <cell r="O253">
            <v>0</v>
          </cell>
          <cell r="P253">
            <v>0</v>
          </cell>
          <cell r="Q253">
            <v>0</v>
          </cell>
          <cell r="R253">
            <v>0</v>
          </cell>
          <cell r="S253">
            <v>0</v>
          </cell>
          <cell r="T253">
            <v>0</v>
          </cell>
          <cell r="U253">
            <v>79.676000000000016</v>
          </cell>
          <cell r="V253">
            <v>859.20799999999997</v>
          </cell>
          <cell r="W253">
            <v>617.78400000000011</v>
          </cell>
          <cell r="X253">
            <v>637.08299999999986</v>
          </cell>
          <cell r="Y253">
            <v>903.23099999999999</v>
          </cell>
          <cell r="Z253">
            <v>20077.681</v>
          </cell>
          <cell r="AA253">
            <v>13334.064000000004</v>
          </cell>
          <cell r="AB253">
            <v>37652.683999999994</v>
          </cell>
          <cell r="AC253">
            <v>3857.1689999999999</v>
          </cell>
          <cell r="AD253">
            <v>0</v>
          </cell>
          <cell r="AE253">
            <v>1778.1620000000003</v>
          </cell>
          <cell r="AF253">
            <v>2611.4409999999998</v>
          </cell>
          <cell r="AG253">
            <v>808.78600000000006</v>
          </cell>
          <cell r="AH253">
            <v>127.60400000000004</v>
          </cell>
          <cell r="AI253">
            <v>-6.2752499999999145</v>
          </cell>
          <cell r="AJ253">
            <v>1314.2507500000002</v>
          </cell>
          <cell r="AK253">
            <v>3069.5999999999995</v>
          </cell>
          <cell r="AL253">
            <v>35489.199999999997</v>
          </cell>
          <cell r="AM253">
            <v>1179.4469999999999</v>
          </cell>
          <cell r="AN253">
            <v>328.50900000000001</v>
          </cell>
          <cell r="AO253">
            <v>0</v>
          </cell>
          <cell r="AP253">
            <v>886.41499999999996</v>
          </cell>
          <cell r="AQ253">
            <v>149.649</v>
          </cell>
          <cell r="AR253">
            <v>1389.5150000000001</v>
          </cell>
          <cell r="AS253">
            <v>808.78599999999994</v>
          </cell>
          <cell r="AT253">
            <v>215.02499999999998</v>
          </cell>
          <cell r="AU253">
            <v>42882.7</v>
          </cell>
          <cell r="AV253">
            <v>43906.510999999991</v>
          </cell>
          <cell r="AW253">
            <v>0</v>
          </cell>
          <cell r="AX253">
            <v>0</v>
          </cell>
          <cell r="AY253">
            <v>0</v>
          </cell>
          <cell r="AZ253">
            <v>0</v>
          </cell>
          <cell r="BA253">
            <v>0</v>
          </cell>
          <cell r="BB253">
            <v>0</v>
          </cell>
          <cell r="BC253">
            <v>0</v>
          </cell>
          <cell r="BD253">
            <v>0</v>
          </cell>
          <cell r="BE253">
            <v>0</v>
          </cell>
        </row>
        <row r="254">
          <cell r="H254">
            <v>0</v>
          </cell>
          <cell r="I254">
            <v>0</v>
          </cell>
          <cell r="J254">
            <v>0</v>
          </cell>
          <cell r="K254">
            <v>0</v>
          </cell>
          <cell r="L254">
            <v>0</v>
          </cell>
          <cell r="M254">
            <v>0</v>
          </cell>
          <cell r="N254">
            <v>0</v>
          </cell>
          <cell r="O254">
            <v>0</v>
          </cell>
          <cell r="P254">
            <v>0</v>
          </cell>
          <cell r="Q254">
            <v>0</v>
          </cell>
          <cell r="R254">
            <v>0</v>
          </cell>
          <cell r="S254">
            <v>0</v>
          </cell>
          <cell r="T254">
            <v>0</v>
          </cell>
          <cell r="U254">
            <v>25.537000000000006</v>
          </cell>
          <cell r="V254">
            <v>311.23200000000003</v>
          </cell>
          <cell r="W254">
            <v>276.92808390943935</v>
          </cell>
          <cell r="X254">
            <v>284.06199999999995</v>
          </cell>
          <cell r="Y254">
            <v>802.86199999999997</v>
          </cell>
          <cell r="Z254">
            <v>18808.510000000002</v>
          </cell>
          <cell r="AA254">
            <v>12761.905000000001</v>
          </cell>
          <cell r="AB254">
            <v>35708.300999999992</v>
          </cell>
          <cell r="AC254">
            <v>3444.7849999999999</v>
          </cell>
          <cell r="AD254">
            <v>0</v>
          </cell>
          <cell r="AE254">
            <v>1376.2660000000003</v>
          </cell>
          <cell r="AF254">
            <v>1893.0840000000003</v>
          </cell>
          <cell r="AG254">
            <v>500.03700000000003</v>
          </cell>
          <cell r="AH254">
            <v>102.44600000000003</v>
          </cell>
          <cell r="AI254">
            <v>-5.6970000000000027</v>
          </cell>
          <cell r="AJ254">
            <v>1011.6460000000002</v>
          </cell>
          <cell r="AK254">
            <v>2269.0000000000005</v>
          </cell>
          <cell r="AL254">
            <v>32785.300000000003</v>
          </cell>
          <cell r="AM254">
            <v>613.04200000000003</v>
          </cell>
          <cell r="AN254">
            <v>289.42000000000007</v>
          </cell>
          <cell r="AO254">
            <v>0</v>
          </cell>
          <cell r="AP254">
            <v>570.35599999999999</v>
          </cell>
          <cell r="AQ254">
            <v>110.994</v>
          </cell>
          <cell r="AR254">
            <v>908.57637769999997</v>
          </cell>
          <cell r="AS254">
            <v>500.03699999999992</v>
          </cell>
          <cell r="AT254">
            <v>149.91200000000003</v>
          </cell>
          <cell r="AU254">
            <v>38923.799999999996</v>
          </cell>
          <cell r="AV254">
            <v>39573.748999999989</v>
          </cell>
          <cell r="AW254">
            <v>0</v>
          </cell>
          <cell r="AX254">
            <v>0</v>
          </cell>
          <cell r="AY254">
            <v>0</v>
          </cell>
          <cell r="AZ254">
            <v>0</v>
          </cell>
          <cell r="BA254">
            <v>0</v>
          </cell>
          <cell r="BB254">
            <v>0</v>
          </cell>
          <cell r="BC254">
            <v>0</v>
          </cell>
          <cell r="BD254">
            <v>0</v>
          </cell>
          <cell r="BE254">
            <v>0</v>
          </cell>
        </row>
        <row r="255">
          <cell r="H255">
            <v>0</v>
          </cell>
          <cell r="I255">
            <v>0</v>
          </cell>
          <cell r="J255">
            <v>0</v>
          </cell>
          <cell r="K255">
            <v>0</v>
          </cell>
          <cell r="L255">
            <v>0</v>
          </cell>
          <cell r="M255">
            <v>0</v>
          </cell>
          <cell r="N255">
            <v>0</v>
          </cell>
          <cell r="O255">
            <v>0</v>
          </cell>
          <cell r="P255">
            <v>0</v>
          </cell>
          <cell r="Q255">
            <v>0</v>
          </cell>
          <cell r="R255">
            <v>0</v>
          </cell>
          <cell r="S255">
            <v>0</v>
          </cell>
          <cell r="T255">
            <v>0</v>
          </cell>
          <cell r="U255">
            <v>54.13900000000001</v>
          </cell>
          <cell r="V255">
            <v>547.97599999999989</v>
          </cell>
          <cell r="W255">
            <v>340.85591609056075</v>
          </cell>
          <cell r="X255">
            <v>353.0209999999999</v>
          </cell>
          <cell r="Y255">
            <v>100.36900000000003</v>
          </cell>
          <cell r="Z255">
            <v>1269.1709999999985</v>
          </cell>
          <cell r="AA255">
            <v>572.15900000000329</v>
          </cell>
          <cell r="AB255">
            <v>1944.3830000000016</v>
          </cell>
          <cell r="AC255">
            <v>412.38400000000001</v>
          </cell>
          <cell r="AD255">
            <v>0</v>
          </cell>
          <cell r="AE255">
            <v>401.89599999999996</v>
          </cell>
          <cell r="AF255">
            <v>718.35699999999952</v>
          </cell>
          <cell r="AG255">
            <v>308.74900000000002</v>
          </cell>
          <cell r="AH255">
            <v>25.158000000000015</v>
          </cell>
          <cell r="AI255">
            <v>-0.57824999999991178</v>
          </cell>
          <cell r="AJ255">
            <v>302.60474999999997</v>
          </cell>
          <cell r="AK255">
            <v>800.599999999999</v>
          </cell>
          <cell r="AL255">
            <v>2703.8999999999942</v>
          </cell>
          <cell r="AM255">
            <v>566.40499999999986</v>
          </cell>
          <cell r="AN255">
            <v>39.088999999999942</v>
          </cell>
          <cell r="AO255">
            <v>0</v>
          </cell>
          <cell r="AP255">
            <v>316.05899999999997</v>
          </cell>
          <cell r="AQ255">
            <v>38.655000000000001</v>
          </cell>
          <cell r="AR255">
            <v>480.93862230000013</v>
          </cell>
          <cell r="AS255">
            <v>308.74900000000002</v>
          </cell>
          <cell r="AT255">
            <v>65.112999999999943</v>
          </cell>
          <cell r="AU255">
            <v>3958.9000000000015</v>
          </cell>
          <cell r="AV255">
            <v>4332.7620000000024</v>
          </cell>
          <cell r="AW255">
            <v>0</v>
          </cell>
          <cell r="AX255">
            <v>0</v>
          </cell>
          <cell r="AY255">
            <v>0</v>
          </cell>
          <cell r="AZ255">
            <v>0</v>
          </cell>
          <cell r="BA255">
            <v>0</v>
          </cell>
          <cell r="BB255">
            <v>0</v>
          </cell>
          <cell r="BC255">
            <v>0</v>
          </cell>
          <cell r="BD255">
            <v>0</v>
          </cell>
          <cell r="BE255">
            <v>0</v>
          </cell>
        </row>
        <row r="256">
          <cell r="H256">
            <v>0</v>
          </cell>
          <cell r="I256">
            <v>0</v>
          </cell>
          <cell r="J256">
            <v>0</v>
          </cell>
          <cell r="K256">
            <v>0</v>
          </cell>
          <cell r="L256">
            <v>0</v>
          </cell>
          <cell r="M256">
            <v>0</v>
          </cell>
          <cell r="N256">
            <v>0</v>
          </cell>
          <cell r="O256">
            <v>0</v>
          </cell>
          <cell r="P256">
            <v>0</v>
          </cell>
          <cell r="Q256">
            <v>0</v>
          </cell>
          <cell r="R256">
            <v>0</v>
          </cell>
          <cell r="S256">
            <v>0</v>
          </cell>
          <cell r="T256">
            <v>0</v>
          </cell>
          <cell r="U256">
            <v>6.4099999999999993</v>
          </cell>
          <cell r="V256">
            <v>30.077000000000002</v>
          </cell>
          <cell r="W256">
            <v>21.85275</v>
          </cell>
          <cell r="X256">
            <v>32.555</v>
          </cell>
          <cell r="Y256">
            <v>3.6420000000000003</v>
          </cell>
          <cell r="Z256">
            <v>82.698000000000008</v>
          </cell>
          <cell r="AA256">
            <v>17.420000000000002</v>
          </cell>
          <cell r="AB256">
            <v>63.783999999999999</v>
          </cell>
          <cell r="AC256">
            <v>22.178000000000004</v>
          </cell>
          <cell r="AD256">
            <v>0</v>
          </cell>
          <cell r="AE256">
            <v>21.582000000000001</v>
          </cell>
          <cell r="AF256">
            <v>26.502000000000006</v>
          </cell>
          <cell r="AG256">
            <v>41.96</v>
          </cell>
          <cell r="AH256">
            <v>0.38300000000000023</v>
          </cell>
          <cell r="AI256">
            <v>-1.6754999999999995</v>
          </cell>
          <cell r="AJ256">
            <v>14.964500000000001</v>
          </cell>
          <cell r="AK256">
            <v>80.599999999999994</v>
          </cell>
          <cell r="AL256">
            <v>221.8</v>
          </cell>
          <cell r="AM256">
            <v>71.373000000000005</v>
          </cell>
          <cell r="AN256">
            <v>4.0869999999999997</v>
          </cell>
          <cell r="AO256">
            <v>0</v>
          </cell>
          <cell r="AP256">
            <v>7.4390000000000001</v>
          </cell>
          <cell r="AQ256">
            <v>0.59960250000000004</v>
          </cell>
          <cell r="AR256">
            <v>10.989469999999999</v>
          </cell>
          <cell r="AS256">
            <v>41.960000000000008</v>
          </cell>
          <cell r="AT256">
            <v>6.09</v>
          </cell>
          <cell r="AU256">
            <v>286.90000000000003</v>
          </cell>
          <cell r="AV256">
            <v>334.95000000000005</v>
          </cell>
          <cell r="AW256">
            <v>0</v>
          </cell>
          <cell r="AX256">
            <v>0</v>
          </cell>
          <cell r="AY256">
            <v>0</v>
          </cell>
          <cell r="AZ256">
            <v>0</v>
          </cell>
          <cell r="BA256">
            <v>0</v>
          </cell>
          <cell r="BB256">
            <v>0</v>
          </cell>
          <cell r="BC256">
            <v>0</v>
          </cell>
          <cell r="BD256">
            <v>0</v>
          </cell>
          <cell r="BE256">
            <v>0</v>
          </cell>
        </row>
        <row r="257">
          <cell r="H257">
            <v>0</v>
          </cell>
          <cell r="I257">
            <v>0</v>
          </cell>
          <cell r="J257">
            <v>0</v>
          </cell>
          <cell r="K257">
            <v>0</v>
          </cell>
          <cell r="L257">
            <v>0</v>
          </cell>
          <cell r="M257">
            <v>0</v>
          </cell>
          <cell r="N257">
            <v>0</v>
          </cell>
          <cell r="O257">
            <v>0</v>
          </cell>
          <cell r="P257">
            <v>0</v>
          </cell>
          <cell r="Q257">
            <v>0</v>
          </cell>
          <cell r="R257">
            <v>0</v>
          </cell>
          <cell r="S257">
            <v>0</v>
          </cell>
          <cell r="T257">
            <v>0</v>
          </cell>
          <cell r="U257">
            <v>37.513999999999996</v>
          </cell>
          <cell r="V257">
            <v>269.70600000000002</v>
          </cell>
          <cell r="W257">
            <v>185.05795940499982</v>
          </cell>
          <cell r="X257">
            <v>187.04499999999996</v>
          </cell>
          <cell r="Y257">
            <v>54.028999999999996</v>
          </cell>
          <cell r="Z257">
            <v>862.37400000000002</v>
          </cell>
          <cell r="AA257">
            <v>320.27100000000002</v>
          </cell>
          <cell r="AB257">
            <v>1202.3329999999999</v>
          </cell>
          <cell r="AC257">
            <v>299.83000000000004</v>
          </cell>
          <cell r="AD257">
            <v>0</v>
          </cell>
          <cell r="AE257">
            <v>349.79500000000002</v>
          </cell>
          <cell r="AF257">
            <v>557.52</v>
          </cell>
          <cell r="AG257">
            <v>192.541</v>
          </cell>
          <cell r="AH257">
            <v>9.2929999999999993</v>
          </cell>
          <cell r="AI257">
            <v>-10.338000000000008</v>
          </cell>
          <cell r="AJ257">
            <v>171.55600000000001</v>
          </cell>
          <cell r="AK257">
            <v>45.200000000000045</v>
          </cell>
          <cell r="AL257">
            <v>2224.1999999999998</v>
          </cell>
          <cell r="AM257">
            <v>347.03</v>
          </cell>
          <cell r="AN257">
            <v>37.086999999999996</v>
          </cell>
          <cell r="AO257">
            <v>0</v>
          </cell>
          <cell r="AP257">
            <v>225.142</v>
          </cell>
          <cell r="AQ257">
            <v>28.146000000000001</v>
          </cell>
          <cell r="AR257">
            <v>340.13523347</v>
          </cell>
          <cell r="AS257">
            <v>192.541</v>
          </cell>
          <cell r="AT257">
            <v>52.514999999999993</v>
          </cell>
          <cell r="AU257">
            <v>2120.1</v>
          </cell>
          <cell r="AV257">
            <v>2365.1559999999999</v>
          </cell>
          <cell r="AW257">
            <v>0</v>
          </cell>
          <cell r="AX257">
            <v>0</v>
          </cell>
          <cell r="AY257">
            <v>0</v>
          </cell>
          <cell r="AZ257">
            <v>0</v>
          </cell>
          <cell r="BA257">
            <v>0</v>
          </cell>
          <cell r="BB257">
            <v>0</v>
          </cell>
          <cell r="BC257">
            <v>0</v>
          </cell>
          <cell r="BD257">
            <v>0</v>
          </cell>
          <cell r="BE257">
            <v>0</v>
          </cell>
        </row>
        <row r="258">
          <cell r="H258">
            <v>0</v>
          </cell>
          <cell r="I258">
            <v>0</v>
          </cell>
          <cell r="J258">
            <v>0</v>
          </cell>
          <cell r="K258">
            <v>0</v>
          </cell>
          <cell r="L258">
            <v>0</v>
          </cell>
          <cell r="M258">
            <v>0</v>
          </cell>
          <cell r="N258">
            <v>0</v>
          </cell>
          <cell r="O258">
            <v>0</v>
          </cell>
          <cell r="P258">
            <v>0</v>
          </cell>
          <cell r="Q258">
            <v>0</v>
          </cell>
          <cell r="R258">
            <v>0</v>
          </cell>
          <cell r="S258">
            <v>0</v>
          </cell>
          <cell r="T258">
            <v>0</v>
          </cell>
          <cell r="U258">
            <v>14.298999999999999</v>
          </cell>
          <cell r="V258">
            <v>46.601999999999997</v>
          </cell>
          <cell r="W258">
            <v>39.601536483077233</v>
          </cell>
          <cell r="X258">
            <v>42.506</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147.5</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H260">
            <v>0</v>
          </cell>
          <cell r="I260">
            <v>0</v>
          </cell>
          <cell r="J260">
            <v>0</v>
          </cell>
          <cell r="K260">
            <v>0</v>
          </cell>
          <cell r="L260">
            <v>0</v>
          </cell>
          <cell r="M260">
            <v>0</v>
          </cell>
          <cell r="N260">
            <v>0</v>
          </cell>
          <cell r="O260">
            <v>0</v>
          </cell>
          <cell r="P260">
            <v>0</v>
          </cell>
          <cell r="Q260">
            <v>0</v>
          </cell>
          <cell r="R260">
            <v>0</v>
          </cell>
          <cell r="S260">
            <v>0</v>
          </cell>
          <cell r="T260">
            <v>0</v>
          </cell>
          <cell r="U260">
            <v>0.85199999999999965</v>
          </cell>
          <cell r="V260">
            <v>231.66800000000001</v>
          </cell>
          <cell r="W260">
            <v>115.50596117427342</v>
          </cell>
          <cell r="X260">
            <v>123.47</v>
          </cell>
          <cell r="Y260">
            <v>47.505000000000003</v>
          </cell>
          <cell r="Z260">
            <v>330.14100000000002</v>
          </cell>
          <cell r="AA260">
            <v>235.22500000000002</v>
          </cell>
          <cell r="AB260">
            <v>680.96699999999998</v>
          </cell>
          <cell r="AC260">
            <v>91.710999999999999</v>
          </cell>
          <cell r="AD260">
            <v>0</v>
          </cell>
          <cell r="AE260">
            <v>16.884</v>
          </cell>
          <cell r="AF260">
            <v>160.83699999999999</v>
          </cell>
          <cell r="AG260">
            <v>74.248000000000005</v>
          </cell>
          <cell r="AH260">
            <v>16.385000000000002</v>
          </cell>
          <cell r="AI260">
            <v>2.3609999999999971</v>
          </cell>
          <cell r="AJ260">
            <v>74.930999999999997</v>
          </cell>
          <cell r="AK260">
            <v>227.2</v>
          </cell>
          <cell r="AL260">
            <v>719</v>
          </cell>
          <cell r="AM260">
            <v>219.375</v>
          </cell>
          <cell r="AN260">
            <v>-3.4660000000000002</v>
          </cell>
          <cell r="AO260">
            <v>0</v>
          </cell>
          <cell r="AP260">
            <v>90.917000000000002</v>
          </cell>
          <cell r="AQ260">
            <v>10.509</v>
          </cell>
          <cell r="AR260">
            <v>136.28527358999997</v>
          </cell>
          <cell r="AS260">
            <v>74.248000000000005</v>
          </cell>
          <cell r="AT260">
            <v>12.198999999999998</v>
          </cell>
          <cell r="AU260">
            <v>1839.5000000000002</v>
          </cell>
          <cell r="AV260">
            <v>1925.9470000000001</v>
          </cell>
          <cell r="AW260">
            <v>0</v>
          </cell>
          <cell r="AX260">
            <v>0</v>
          </cell>
          <cell r="AY260">
            <v>0</v>
          </cell>
          <cell r="AZ260">
            <v>0</v>
          </cell>
          <cell r="BA260">
            <v>0</v>
          </cell>
          <cell r="BB260">
            <v>0</v>
          </cell>
          <cell r="BC260">
            <v>0</v>
          </cell>
          <cell r="BD260">
            <v>0</v>
          </cell>
          <cell r="BE260">
            <v>0</v>
          </cell>
        </row>
        <row r="261">
          <cell r="H261">
            <v>0</v>
          </cell>
          <cell r="I261">
            <v>0</v>
          </cell>
          <cell r="J261">
            <v>0</v>
          </cell>
          <cell r="K261">
            <v>0</v>
          </cell>
          <cell r="L261">
            <v>0</v>
          </cell>
          <cell r="M261">
            <v>0</v>
          </cell>
          <cell r="N261">
            <v>0</v>
          </cell>
          <cell r="O261">
            <v>0</v>
          </cell>
          <cell r="P261">
            <v>0</v>
          </cell>
          <cell r="Q261">
            <v>0</v>
          </cell>
          <cell r="R261">
            <v>0</v>
          </cell>
          <cell r="S261">
            <v>0</v>
          </cell>
          <cell r="T261">
            <v>0</v>
          </cell>
          <cell r="U261">
            <v>-1.194</v>
          </cell>
          <cell r="V261">
            <v>-4.9649999999999999</v>
          </cell>
          <cell r="W261">
            <v>-8.4444166666666689</v>
          </cell>
          <cell r="X261">
            <v>22.434000000000001</v>
          </cell>
          <cell r="Y261">
            <v>-4.9660000000000002</v>
          </cell>
          <cell r="Z261">
            <v>180.11366666666669</v>
          </cell>
          <cell r="AA261">
            <v>31.352333333333338</v>
          </cell>
          <cell r="AB261">
            <v>184.8656666666667</v>
          </cell>
          <cell r="AC261">
            <v>16.027999999999999</v>
          </cell>
          <cell r="AD261">
            <v>0</v>
          </cell>
          <cell r="AE261">
            <v>13.810000000000002</v>
          </cell>
          <cell r="AF261">
            <v>5.5079999999999991</v>
          </cell>
          <cell r="AG261">
            <v>11.109</v>
          </cell>
          <cell r="AH261">
            <v>1.2879999999999998</v>
          </cell>
          <cell r="AI261">
            <v>-4.9989999999999997</v>
          </cell>
          <cell r="AJ261">
            <v>9.9390000000000001</v>
          </cell>
          <cell r="AK261">
            <v>95.699999999999989</v>
          </cell>
          <cell r="AL261">
            <v>108.4</v>
          </cell>
          <cell r="AM261">
            <v>16.542000000000002</v>
          </cell>
          <cell r="AN261">
            <v>-0.59099999999999986</v>
          </cell>
          <cell r="AO261">
            <v>0</v>
          </cell>
          <cell r="AP261">
            <v>7.0810000000000004</v>
          </cell>
          <cell r="AQ261">
            <v>0.13100000000000001</v>
          </cell>
          <cell r="AR261">
            <v>4.676000000000001</v>
          </cell>
          <cell r="AS261">
            <v>11.108999999999998</v>
          </cell>
          <cell r="AT261">
            <v>-0.41199999999999992</v>
          </cell>
          <cell r="AU261">
            <v>144.99999999999997</v>
          </cell>
          <cell r="AV261">
            <v>155.69699999999997</v>
          </cell>
          <cell r="AW261">
            <v>0</v>
          </cell>
          <cell r="AX261">
            <v>0</v>
          </cell>
          <cell r="AY261">
            <v>0</v>
          </cell>
          <cell r="AZ261">
            <v>0</v>
          </cell>
          <cell r="BA261">
            <v>0</v>
          </cell>
          <cell r="BB261">
            <v>0</v>
          </cell>
          <cell r="BC261">
            <v>0</v>
          </cell>
          <cell r="BD261">
            <v>0</v>
          </cell>
          <cell r="BE261">
            <v>0</v>
          </cell>
        </row>
        <row r="262">
          <cell r="H262">
            <v>0</v>
          </cell>
          <cell r="I262">
            <v>0</v>
          </cell>
          <cell r="J262">
            <v>0</v>
          </cell>
          <cell r="K262">
            <v>0</v>
          </cell>
          <cell r="L262">
            <v>0</v>
          </cell>
          <cell r="M262">
            <v>0</v>
          </cell>
          <cell r="N262">
            <v>0</v>
          </cell>
          <cell r="O262">
            <v>0</v>
          </cell>
          <cell r="P262">
            <v>0</v>
          </cell>
          <cell r="Q262">
            <v>0</v>
          </cell>
          <cell r="R262">
            <v>0</v>
          </cell>
          <cell r="S262">
            <v>0</v>
          </cell>
          <cell r="T262">
            <v>0</v>
          </cell>
          <cell r="U262">
            <v>2.0459999999999994</v>
          </cell>
          <cell r="V262">
            <v>236.63300000000001</v>
          </cell>
          <cell r="W262">
            <v>123.95037784094009</v>
          </cell>
          <cell r="X262">
            <v>101.036</v>
          </cell>
          <cell r="Y262">
            <v>52.471000000000004</v>
          </cell>
          <cell r="Z262">
            <v>150.02733333333333</v>
          </cell>
          <cell r="AA262">
            <v>203.87266666666667</v>
          </cell>
          <cell r="AB262">
            <v>496.10133333333329</v>
          </cell>
          <cell r="AC262">
            <v>75.682999999999993</v>
          </cell>
          <cell r="AD262">
            <v>0</v>
          </cell>
          <cell r="AE262">
            <v>3.0739999999999981</v>
          </cell>
          <cell r="AF262">
            <v>155.32899999999998</v>
          </cell>
          <cell r="AG262">
            <v>63.139000000000003</v>
          </cell>
          <cell r="AH262">
            <v>15.097000000000001</v>
          </cell>
          <cell r="AI262">
            <v>7.3599999999999968</v>
          </cell>
          <cell r="AJ262">
            <v>64.99199999999999</v>
          </cell>
          <cell r="AK262">
            <v>131.5</v>
          </cell>
          <cell r="AL262">
            <v>610.6</v>
          </cell>
          <cell r="AM262">
            <v>202.833</v>
          </cell>
          <cell r="AN262">
            <v>-2.8750000000000004</v>
          </cell>
          <cell r="AO262">
            <v>0</v>
          </cell>
          <cell r="AP262">
            <v>83.835999999999999</v>
          </cell>
          <cell r="AQ262">
            <v>10.378</v>
          </cell>
          <cell r="AR262">
            <v>131.60927358999999</v>
          </cell>
          <cell r="AS262">
            <v>63.13900000000001</v>
          </cell>
          <cell r="AT262">
            <v>12.610999999999997</v>
          </cell>
          <cell r="AU262">
            <v>1694.5000000000002</v>
          </cell>
          <cell r="AV262">
            <v>1770.2500000000002</v>
          </cell>
          <cell r="AW262">
            <v>0</v>
          </cell>
          <cell r="AX262">
            <v>0</v>
          </cell>
          <cell r="AY262">
            <v>0</v>
          </cell>
          <cell r="AZ262">
            <v>0</v>
          </cell>
          <cell r="BA262">
            <v>0</v>
          </cell>
          <cell r="BB262">
            <v>0</v>
          </cell>
          <cell r="BC262">
            <v>0</v>
          </cell>
          <cell r="BD262">
            <v>0</v>
          </cell>
          <cell r="BE262">
            <v>0</v>
          </cell>
        </row>
        <row r="263">
          <cell r="H263">
            <v>0</v>
          </cell>
          <cell r="I263">
            <v>0</v>
          </cell>
          <cell r="J263">
            <v>0</v>
          </cell>
          <cell r="K263">
            <v>0</v>
          </cell>
          <cell r="L263">
            <v>0</v>
          </cell>
          <cell r="M263">
            <v>0</v>
          </cell>
          <cell r="N263">
            <v>0</v>
          </cell>
          <cell r="O263">
            <v>0</v>
          </cell>
          <cell r="P263">
            <v>0</v>
          </cell>
          <cell r="Q263">
            <v>0</v>
          </cell>
          <cell r="R263">
            <v>0</v>
          </cell>
          <cell r="S263">
            <v>0</v>
          </cell>
          <cell r="T263">
            <v>0</v>
          </cell>
          <cell r="U263">
            <v>2.3960000000000043</v>
          </cell>
          <cell r="V263">
            <v>59.179000690656949</v>
          </cell>
          <cell r="W263">
            <v>45.644877840940083</v>
          </cell>
          <cell r="X263">
            <v>7.4586000000000041</v>
          </cell>
          <cell r="Y263">
            <v>19.724000000000004</v>
          </cell>
          <cell r="Z263">
            <v>69.727333333333334</v>
          </cell>
          <cell r="AA263">
            <v>105.53246666666668</v>
          </cell>
          <cell r="AB263">
            <v>193.81511033333328</v>
          </cell>
          <cell r="AC263">
            <v>39.791999999999987</v>
          </cell>
          <cell r="AD263">
            <v>0</v>
          </cell>
          <cell r="AE263">
            <v>-7.7188000000000052</v>
          </cell>
          <cell r="AF263">
            <v>55.385999999999967</v>
          </cell>
          <cell r="AG263">
            <v>25.486000000000004</v>
          </cell>
          <cell r="AH263">
            <v>6.1159999999999997</v>
          </cell>
          <cell r="AI263">
            <v>2.1077499999999967</v>
          </cell>
          <cell r="AJ263">
            <v>22.034549999999996</v>
          </cell>
          <cell r="AK263">
            <v>44.173599999999993</v>
          </cell>
          <cell r="AL263">
            <v>218.40000000000009</v>
          </cell>
          <cell r="AM263">
            <v>61.332999999999998</v>
          </cell>
          <cell r="AN263">
            <v>0.19599999999999973</v>
          </cell>
          <cell r="AO263">
            <v>0</v>
          </cell>
          <cell r="AP263">
            <v>16.977000000000004</v>
          </cell>
          <cell r="AQ263">
            <v>2.6972500000000004</v>
          </cell>
          <cell r="AR263">
            <v>51.982273589999991</v>
          </cell>
          <cell r="AS263">
            <v>25.486000000000011</v>
          </cell>
          <cell r="AT263">
            <v>5.3265999999999964</v>
          </cell>
          <cell r="AU263">
            <v>398</v>
          </cell>
          <cell r="AV263">
            <v>428.81260000000043</v>
          </cell>
          <cell r="AW263">
            <v>0</v>
          </cell>
          <cell r="AX263">
            <v>0</v>
          </cell>
          <cell r="AY263">
            <v>0</v>
          </cell>
          <cell r="AZ263">
            <v>0</v>
          </cell>
          <cell r="BA263">
            <v>0</v>
          </cell>
          <cell r="BB263">
            <v>0</v>
          </cell>
          <cell r="BC263">
            <v>0</v>
          </cell>
          <cell r="BD263">
            <v>0</v>
          </cell>
          <cell r="BE263">
            <v>0</v>
          </cell>
        </row>
        <row r="264">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0.91999999999999993</v>
          </cell>
          <cell r="X264">
            <v>0</v>
          </cell>
          <cell r="Y264">
            <v>0</v>
          </cell>
          <cell r="Z264">
            <v>0</v>
          </cell>
          <cell r="AA264">
            <v>0</v>
          </cell>
          <cell r="AB264">
            <v>0</v>
          </cell>
          <cell r="AC264">
            <v>0</v>
          </cell>
          <cell r="AD264">
            <v>0</v>
          </cell>
          <cell r="AE264">
            <v>0</v>
          </cell>
          <cell r="AF264">
            <v>1.4999999999999996</v>
          </cell>
          <cell r="AG264">
            <v>0</v>
          </cell>
          <cell r="AH264">
            <v>0.29400000000000004</v>
          </cell>
          <cell r="AI264">
            <v>0</v>
          </cell>
          <cell r="AJ264">
            <v>0.70919999999999994</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H265">
            <v>0</v>
          </cell>
          <cell r="I265">
            <v>0</v>
          </cell>
          <cell r="J265">
            <v>0</v>
          </cell>
          <cell r="K265">
            <v>0</v>
          </cell>
          <cell r="L265">
            <v>0</v>
          </cell>
          <cell r="M265">
            <v>0</v>
          </cell>
          <cell r="N265">
            <v>0</v>
          </cell>
          <cell r="O265">
            <v>0</v>
          </cell>
          <cell r="P265">
            <v>0</v>
          </cell>
          <cell r="Q265">
            <v>0</v>
          </cell>
          <cell r="R265">
            <v>0</v>
          </cell>
          <cell r="S265">
            <v>0</v>
          </cell>
          <cell r="T265">
            <v>0</v>
          </cell>
          <cell r="U265">
            <v>-0.35000000000000497</v>
          </cell>
          <cell r="V265">
            <v>177.45399930934306</v>
          </cell>
          <cell r="W265">
            <v>77.385500000000008</v>
          </cell>
          <cell r="X265">
            <v>93.577399999999997</v>
          </cell>
          <cell r="Y265">
            <v>32.747</v>
          </cell>
          <cell r="Z265">
            <v>80.3</v>
          </cell>
          <cell r="AA265">
            <v>98.340199999999996</v>
          </cell>
          <cell r="AB265">
            <v>302.28622300000001</v>
          </cell>
          <cell r="AC265">
            <v>35.891000000000005</v>
          </cell>
          <cell r="AD265">
            <v>0</v>
          </cell>
          <cell r="AE265">
            <v>10.792800000000003</v>
          </cell>
          <cell r="AF265">
            <v>98.443000000000012</v>
          </cell>
          <cell r="AG265">
            <v>37.652999999999999</v>
          </cell>
          <cell r="AH265">
            <v>8.6870000000000012</v>
          </cell>
          <cell r="AI265">
            <v>5.2522500000000001</v>
          </cell>
          <cell r="AJ265">
            <v>42.248249999999999</v>
          </cell>
          <cell r="AK265">
            <v>87.326400000000007</v>
          </cell>
          <cell r="AL265">
            <v>392.19999999999993</v>
          </cell>
          <cell r="AM265">
            <v>141.5</v>
          </cell>
          <cell r="AN265">
            <v>-3.0710000000000002</v>
          </cell>
          <cell r="AO265">
            <v>0</v>
          </cell>
          <cell r="AP265">
            <v>66.858999999999995</v>
          </cell>
          <cell r="AQ265">
            <v>7.6807499999999997</v>
          </cell>
          <cell r="AR265">
            <v>79.626999999999995</v>
          </cell>
          <cell r="AS265">
            <v>37.652999999999999</v>
          </cell>
          <cell r="AT265">
            <v>7.2844000000000007</v>
          </cell>
          <cell r="AU265">
            <v>1296.5000000000002</v>
          </cell>
          <cell r="AV265">
            <v>1341.4373999999998</v>
          </cell>
          <cell r="AW265">
            <v>0</v>
          </cell>
          <cell r="AX265">
            <v>0</v>
          </cell>
          <cell r="AY265">
            <v>0</v>
          </cell>
          <cell r="AZ265">
            <v>0</v>
          </cell>
          <cell r="BA265">
            <v>0</v>
          </cell>
          <cell r="BB265">
            <v>0</v>
          </cell>
          <cell r="BC265">
            <v>0</v>
          </cell>
          <cell r="BD265">
            <v>0</v>
          </cell>
          <cell r="BE265">
            <v>0</v>
          </cell>
        </row>
        <row r="267">
          <cell r="H267">
            <v>0</v>
          </cell>
          <cell r="I267">
            <v>0</v>
          </cell>
          <cell r="J267">
            <v>0</v>
          </cell>
          <cell r="K267">
            <v>0</v>
          </cell>
          <cell r="L267">
            <v>0</v>
          </cell>
          <cell r="M267">
            <v>0</v>
          </cell>
          <cell r="N267">
            <v>0</v>
          </cell>
          <cell r="O267">
            <v>0</v>
          </cell>
          <cell r="P267">
            <v>0</v>
          </cell>
          <cell r="Q267">
            <v>0</v>
          </cell>
          <cell r="R267">
            <v>0</v>
          </cell>
          <cell r="S267">
            <v>0</v>
          </cell>
          <cell r="T267">
            <v>0</v>
          </cell>
          <cell r="U267">
            <v>-1.0738369384776236E-2</v>
          </cell>
          <cell r="V267">
            <v>1.2918271786108628</v>
          </cell>
          <cell r="W267">
            <v>1.4382852576016651</v>
          </cell>
          <cell r="X267">
            <v>1.9698248222138839</v>
          </cell>
          <cell r="Y267">
            <v>0.73489259614062385</v>
          </cell>
          <cell r="Z267">
            <v>0.78890634591155917</v>
          </cell>
          <cell r="AA267">
            <v>0.96614206523302504</v>
          </cell>
          <cell r="AB267">
            <v>2.7590532988261209</v>
          </cell>
          <cell r="AC267">
            <v>0.88306847763702201</v>
          </cell>
          <cell r="AD267">
            <v>0</v>
          </cell>
          <cell r="AE267">
            <v>0.15014268415334342</v>
          </cell>
          <cell r="AF267">
            <v>2.2519427189284369</v>
          </cell>
          <cell r="AG267">
            <v>1.3986369509577365</v>
          </cell>
          <cell r="AH267">
            <v>0</v>
          </cell>
          <cell r="AI267">
            <v>0</v>
          </cell>
          <cell r="AJ267">
            <v>1.3152104924182035</v>
          </cell>
          <cell r="AK267">
            <v>1.5264215060317308</v>
          </cell>
          <cell r="AL267">
            <v>1.3166014235410044</v>
          </cell>
          <cell r="AM267">
            <v>2.0301291248206601</v>
          </cell>
          <cell r="AN267">
            <v>-0.25523021464853357</v>
          </cell>
          <cell r="AO267">
            <v>0</v>
          </cell>
          <cell r="AP267">
            <v>0.99007523122629781</v>
          </cell>
          <cell r="AQ267">
            <v>0</v>
          </cell>
          <cell r="AR267">
            <v>1.1690426203514748</v>
          </cell>
          <cell r="AS267">
            <v>0</v>
          </cell>
          <cell r="AT267">
            <v>0</v>
          </cell>
          <cell r="AU267">
            <v>2.8243924611910254</v>
          </cell>
          <cell r="AV267">
            <v>2.8252395491836886</v>
          </cell>
          <cell r="AW267">
            <v>0</v>
          </cell>
          <cell r="AX267">
            <v>0</v>
          </cell>
          <cell r="AY267">
            <v>0</v>
          </cell>
          <cell r="AZ267">
            <v>0</v>
          </cell>
          <cell r="BA267">
            <v>0</v>
          </cell>
          <cell r="BB267">
            <v>0</v>
          </cell>
          <cell r="BC267">
            <v>0</v>
          </cell>
          <cell r="BD267">
            <v>0</v>
          </cell>
          <cell r="BE267">
            <v>0</v>
          </cell>
        </row>
        <row r="269">
          <cell r="H269">
            <v>0</v>
          </cell>
          <cell r="I269">
            <v>0</v>
          </cell>
          <cell r="J269">
            <v>0</v>
          </cell>
          <cell r="K269">
            <v>0</v>
          </cell>
          <cell r="L269">
            <v>0</v>
          </cell>
          <cell r="M269">
            <v>0</v>
          </cell>
          <cell r="N269">
            <v>0</v>
          </cell>
          <cell r="O269">
            <v>0</v>
          </cell>
          <cell r="P269">
            <v>0</v>
          </cell>
          <cell r="Q269">
            <v>0</v>
          </cell>
          <cell r="R269">
            <v>0</v>
          </cell>
          <cell r="S269">
            <v>0</v>
          </cell>
          <cell r="T269">
            <v>0</v>
          </cell>
          <cell r="U269">
            <v>6.4099999999999993</v>
          </cell>
          <cell r="V269">
            <v>30.077000000000002</v>
          </cell>
          <cell r="W269">
            <v>21.85275</v>
          </cell>
          <cell r="X269">
            <v>32.555</v>
          </cell>
          <cell r="Y269">
            <v>3.6420000000000003</v>
          </cell>
          <cell r="Z269">
            <v>82.698000000000008</v>
          </cell>
          <cell r="AA269">
            <v>17.420000000000002</v>
          </cell>
          <cell r="AB269">
            <v>63.783999999999999</v>
          </cell>
          <cell r="AC269">
            <v>22.178000000000004</v>
          </cell>
          <cell r="AD269">
            <v>0</v>
          </cell>
          <cell r="AE269">
            <v>21.582000000000001</v>
          </cell>
          <cell r="AF269">
            <v>26.502000000000006</v>
          </cell>
          <cell r="AG269">
            <v>41.96</v>
          </cell>
          <cell r="AH269">
            <v>0.38300000000000023</v>
          </cell>
          <cell r="AI269">
            <v>-1.6754999999999995</v>
          </cell>
          <cell r="AJ269">
            <v>14.964500000000001</v>
          </cell>
          <cell r="AK269">
            <v>80.599999999999994</v>
          </cell>
          <cell r="AL269">
            <v>221.8</v>
          </cell>
          <cell r="AM269">
            <v>71.373000000000005</v>
          </cell>
          <cell r="AN269">
            <v>4.0869999999999997</v>
          </cell>
          <cell r="AO269">
            <v>0</v>
          </cell>
          <cell r="AP269">
            <v>7.4390000000000001</v>
          </cell>
          <cell r="AQ269">
            <v>0.59960250000000004</v>
          </cell>
          <cell r="AR269">
            <v>10.989469999999999</v>
          </cell>
          <cell r="AS269">
            <v>41.960000000000008</v>
          </cell>
          <cell r="AT269">
            <v>6.09</v>
          </cell>
          <cell r="AU269">
            <v>286.90000000000003</v>
          </cell>
          <cell r="AV269">
            <v>334.95000000000005</v>
          </cell>
          <cell r="AW269">
            <v>0</v>
          </cell>
          <cell r="AX269">
            <v>0</v>
          </cell>
          <cell r="AY269">
            <v>0</v>
          </cell>
          <cell r="AZ269">
            <v>0</v>
          </cell>
          <cell r="BA269">
            <v>0</v>
          </cell>
          <cell r="BB269">
            <v>0</v>
          </cell>
          <cell r="BC269">
            <v>0</v>
          </cell>
          <cell r="BD269">
            <v>0</v>
          </cell>
          <cell r="BE269">
            <v>0</v>
          </cell>
        </row>
        <row r="270">
          <cell r="H270">
            <v>0</v>
          </cell>
          <cell r="I270">
            <v>0</v>
          </cell>
          <cell r="J270">
            <v>0</v>
          </cell>
          <cell r="K270">
            <v>0</v>
          </cell>
          <cell r="L270">
            <v>0</v>
          </cell>
          <cell r="M270">
            <v>0</v>
          </cell>
          <cell r="N270">
            <v>0</v>
          </cell>
          <cell r="O270">
            <v>0</v>
          </cell>
          <cell r="P270">
            <v>0</v>
          </cell>
          <cell r="Q270">
            <v>0</v>
          </cell>
          <cell r="R270">
            <v>0</v>
          </cell>
          <cell r="S270">
            <v>0</v>
          </cell>
          <cell r="T270">
            <v>0</v>
          </cell>
          <cell r="U270">
            <v>7.2619999999999987</v>
          </cell>
          <cell r="V270">
            <v>261.745</v>
          </cell>
          <cell r="W270">
            <v>137.35871117427342</v>
          </cell>
          <cell r="X270">
            <v>156.02500000000001</v>
          </cell>
          <cell r="Y270">
            <v>51.147000000000006</v>
          </cell>
          <cell r="Z270">
            <v>412.83900000000006</v>
          </cell>
          <cell r="AA270">
            <v>252.64500000000004</v>
          </cell>
          <cell r="AB270">
            <v>744.75099999999998</v>
          </cell>
          <cell r="AC270">
            <v>113.88900000000001</v>
          </cell>
          <cell r="AD270">
            <v>0</v>
          </cell>
          <cell r="AE270">
            <v>38.466000000000001</v>
          </cell>
          <cell r="AF270">
            <v>187.339</v>
          </cell>
          <cell r="AG270">
            <v>116.208</v>
          </cell>
          <cell r="AH270">
            <v>16.768000000000001</v>
          </cell>
          <cell r="AI270">
            <v>0.68549999999999756</v>
          </cell>
          <cell r="AJ270">
            <v>89.895499999999998</v>
          </cell>
          <cell r="AK270">
            <v>307.79999999999995</v>
          </cell>
          <cell r="AL270">
            <v>940.8</v>
          </cell>
          <cell r="AM270">
            <v>290.74799999999999</v>
          </cell>
          <cell r="AN270">
            <v>0.62099999999999955</v>
          </cell>
          <cell r="AO270">
            <v>0</v>
          </cell>
          <cell r="AP270">
            <v>98.355999999999995</v>
          </cell>
          <cell r="AQ270">
            <v>11.1086025</v>
          </cell>
          <cell r="AR270">
            <v>147.27474358999999</v>
          </cell>
          <cell r="AS270">
            <v>116.20800000000001</v>
          </cell>
          <cell r="AT270">
            <v>18.288999999999998</v>
          </cell>
          <cell r="AU270">
            <v>2126.4</v>
          </cell>
          <cell r="AV270">
            <v>2260.8969999999999</v>
          </cell>
          <cell r="AW270">
            <v>0</v>
          </cell>
          <cell r="AX270">
            <v>0</v>
          </cell>
          <cell r="AY270">
            <v>0</v>
          </cell>
          <cell r="AZ270">
            <v>0</v>
          </cell>
          <cell r="BA270">
            <v>0</v>
          </cell>
          <cell r="BB270">
            <v>0</v>
          </cell>
          <cell r="BC270">
            <v>0</v>
          </cell>
          <cell r="BD270">
            <v>0</v>
          </cell>
          <cell r="BE270">
            <v>0</v>
          </cell>
        </row>
        <row r="271">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H272">
            <v>0</v>
          </cell>
          <cell r="I272">
            <v>0</v>
          </cell>
          <cell r="J272">
            <v>0</v>
          </cell>
          <cell r="K272">
            <v>0</v>
          </cell>
          <cell r="L272">
            <v>0</v>
          </cell>
          <cell r="M272">
            <v>0</v>
          </cell>
          <cell r="N272">
            <v>0</v>
          </cell>
          <cell r="O272">
            <v>0</v>
          </cell>
          <cell r="P272">
            <v>0</v>
          </cell>
          <cell r="Q272">
            <v>0</v>
          </cell>
          <cell r="R272">
            <v>0</v>
          </cell>
          <cell r="S272">
            <v>0</v>
          </cell>
          <cell r="T272">
            <v>0</v>
          </cell>
          <cell r="U272">
            <v>22.530999999999999</v>
          </cell>
          <cell r="V272">
            <v>37.673000000000002</v>
          </cell>
          <cell r="W272">
            <v>33.877749999999999</v>
          </cell>
          <cell r="X272">
            <v>72.569000000000017</v>
          </cell>
          <cell r="Y272">
            <v>9.1739999999999995</v>
          </cell>
          <cell r="Z272">
            <v>69.308999999999997</v>
          </cell>
          <cell r="AA272">
            <v>16.619</v>
          </cell>
          <cell r="AB272">
            <v>50.020999999999994</v>
          </cell>
          <cell r="AC272">
            <v>6.4660000000000011</v>
          </cell>
          <cell r="AD272">
            <v>0</v>
          </cell>
          <cell r="AE272">
            <v>22.908999999999999</v>
          </cell>
          <cell r="AF272">
            <v>57.56</v>
          </cell>
          <cell r="AG272">
            <v>63.667999999999999</v>
          </cell>
          <cell r="AH272">
            <v>5.6820000000000004</v>
          </cell>
          <cell r="AI272">
            <v>3.9488333333333325</v>
          </cell>
          <cell r="AJ272">
            <v>9.6308333333333334</v>
          </cell>
          <cell r="AK272">
            <v>42</v>
          </cell>
          <cell r="AL272">
            <v>137.69999999999999</v>
          </cell>
          <cell r="AM272">
            <v>109.76300000000001</v>
          </cell>
          <cell r="AN272">
            <v>2.7440000000000002</v>
          </cell>
          <cell r="AO272">
            <v>0</v>
          </cell>
          <cell r="AP272">
            <v>12.975</v>
          </cell>
          <cell r="AQ272">
            <v>0.36630825</v>
          </cell>
          <cell r="AR272">
            <v>15.861410999999999</v>
          </cell>
          <cell r="AS272">
            <v>63.667999999999992</v>
          </cell>
          <cell r="AT272">
            <v>4.18</v>
          </cell>
          <cell r="AU272">
            <v>292.49999999999994</v>
          </cell>
          <cell r="AV272">
            <v>360.34800000000001</v>
          </cell>
          <cell r="AW272">
            <v>0</v>
          </cell>
          <cell r="AX272">
            <v>0</v>
          </cell>
          <cell r="AY272">
            <v>0</v>
          </cell>
          <cell r="AZ272">
            <v>0</v>
          </cell>
          <cell r="BA272">
            <v>0</v>
          </cell>
          <cell r="BB272">
            <v>0</v>
          </cell>
          <cell r="BC272">
            <v>0</v>
          </cell>
          <cell r="BD272">
            <v>0</v>
          </cell>
          <cell r="BE272">
            <v>0</v>
          </cell>
        </row>
        <row r="274">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6.2229999999999999</v>
          </cell>
          <cell r="W274">
            <v>19.74966666666667</v>
          </cell>
          <cell r="X274">
            <v>3.105</v>
          </cell>
          <cell r="Y274">
            <v>4.9660000000000002</v>
          </cell>
          <cell r="Z274">
            <v>0</v>
          </cell>
          <cell r="AA274">
            <v>0</v>
          </cell>
          <cell r="AB274">
            <v>0</v>
          </cell>
          <cell r="AC274">
            <v>0</v>
          </cell>
          <cell r="AD274">
            <v>0</v>
          </cell>
          <cell r="AE274">
            <v>1.224</v>
          </cell>
          <cell r="AF274">
            <v>11.276</v>
          </cell>
          <cell r="AG274">
            <v>2.2650000000000001</v>
          </cell>
          <cell r="AH274">
            <v>-1.2879999999999998</v>
          </cell>
          <cell r="AI274">
            <v>0</v>
          </cell>
          <cell r="AJ274">
            <v>-1.2879999999999998</v>
          </cell>
          <cell r="AK274">
            <v>0</v>
          </cell>
          <cell r="AL274">
            <v>0</v>
          </cell>
          <cell r="AM274">
            <v>0</v>
          </cell>
          <cell r="AN274">
            <v>0.62999999999999989</v>
          </cell>
          <cell r="AO274">
            <v>0</v>
          </cell>
          <cell r="AP274">
            <v>0</v>
          </cell>
          <cell r="AQ274">
            <v>0</v>
          </cell>
          <cell r="AR274">
            <v>0</v>
          </cell>
          <cell r="AS274">
            <v>2.2650000000000006</v>
          </cell>
          <cell r="AT274">
            <v>0.41199999999999992</v>
          </cell>
          <cell r="AU274">
            <v>0</v>
          </cell>
          <cell r="AV274">
            <v>2.6769999999999992</v>
          </cell>
          <cell r="AW274">
            <v>0</v>
          </cell>
          <cell r="AX274">
            <v>0</v>
          </cell>
          <cell r="AY274">
            <v>0</v>
          </cell>
          <cell r="AZ274">
            <v>0</v>
          </cell>
          <cell r="BA274">
            <v>0</v>
          </cell>
          <cell r="BB274">
            <v>0</v>
          </cell>
          <cell r="BC274">
            <v>0</v>
          </cell>
          <cell r="BD274">
            <v>0</v>
          </cell>
          <cell r="BE274">
            <v>0</v>
          </cell>
        </row>
        <row r="275">
          <cell r="H275">
            <v>0</v>
          </cell>
          <cell r="I275">
            <v>0</v>
          </cell>
          <cell r="J275">
            <v>0</v>
          </cell>
          <cell r="K275">
            <v>0</v>
          </cell>
          <cell r="L275">
            <v>0</v>
          </cell>
          <cell r="M275">
            <v>0</v>
          </cell>
          <cell r="N275">
            <v>0</v>
          </cell>
          <cell r="O275">
            <v>0</v>
          </cell>
          <cell r="P275">
            <v>0</v>
          </cell>
          <cell r="Q275">
            <v>0</v>
          </cell>
          <cell r="R275">
            <v>0</v>
          </cell>
          <cell r="S275">
            <v>0</v>
          </cell>
          <cell r="T275">
            <v>0</v>
          </cell>
          <cell r="U275">
            <v>-1.194</v>
          </cell>
          <cell r="V275">
            <v>1.258</v>
          </cell>
          <cell r="W275">
            <v>11.305250000000001</v>
          </cell>
          <cell r="X275">
            <v>25.539000000000001</v>
          </cell>
          <cell r="Y275">
            <v>0</v>
          </cell>
          <cell r="Z275">
            <v>180.11366666666669</v>
          </cell>
          <cell r="AA275">
            <v>31.352333333333338</v>
          </cell>
          <cell r="AB275">
            <v>184.8656666666667</v>
          </cell>
          <cell r="AC275">
            <v>16.027999999999999</v>
          </cell>
          <cell r="AD275">
            <v>0</v>
          </cell>
          <cell r="AE275">
            <v>15.034000000000002</v>
          </cell>
          <cell r="AF275">
            <v>16.783999999999999</v>
          </cell>
          <cell r="AG275">
            <v>13.374000000000001</v>
          </cell>
          <cell r="AH275">
            <v>0</v>
          </cell>
          <cell r="AI275">
            <v>-4.9989999999999997</v>
          </cell>
          <cell r="AJ275">
            <v>8.6509999999999998</v>
          </cell>
          <cell r="AK275">
            <v>95.699999999999989</v>
          </cell>
          <cell r="AL275">
            <v>108.4</v>
          </cell>
          <cell r="AM275">
            <v>16.542000000000002</v>
          </cell>
          <cell r="AN275">
            <v>3.8999999999999993E-2</v>
          </cell>
          <cell r="AO275">
            <v>0</v>
          </cell>
          <cell r="AP275">
            <v>7.0810000000000004</v>
          </cell>
          <cell r="AQ275">
            <v>0.13100000000000001</v>
          </cell>
          <cell r="AR275">
            <v>4.676000000000001</v>
          </cell>
          <cell r="AS275">
            <v>13.373999999999999</v>
          </cell>
          <cell r="AT275">
            <v>0</v>
          </cell>
          <cell r="AU275">
            <v>144.99999999999997</v>
          </cell>
          <cell r="AV275">
            <v>158.37399999999997</v>
          </cell>
          <cell r="AW275">
            <v>0</v>
          </cell>
          <cell r="AX275">
            <v>0</v>
          </cell>
          <cell r="AY275">
            <v>0</v>
          </cell>
          <cell r="AZ275">
            <v>0</v>
          </cell>
          <cell r="BA275">
            <v>0</v>
          </cell>
          <cell r="BB275">
            <v>0</v>
          </cell>
          <cell r="BC275">
            <v>0</v>
          </cell>
          <cell r="BD275">
            <v>0</v>
          </cell>
          <cell r="BE275">
            <v>0</v>
          </cell>
        </row>
        <row r="278">
          <cell r="H278" t="str">
            <v>Invitrogen</v>
          </cell>
          <cell r="I278" t="str">
            <v>QIAGEN NV</v>
          </cell>
          <cell r="J278" t="str">
            <v>TECHNE</v>
          </cell>
          <cell r="K278" t="str">
            <v>Bio-Rad Laboratories</v>
          </cell>
          <cell r="L278" t="str">
            <v>Affymetrix</v>
          </cell>
          <cell r="M278" t="str">
            <v>Applied Biosystems*</v>
          </cell>
          <cell r="N278" t="str">
            <v>Mettler Toledo*</v>
          </cell>
          <cell r="O278" t="str">
            <v>Molecular Devices*</v>
          </cell>
          <cell r="P278" t="str">
            <v>PerkinElmer</v>
          </cell>
          <cell r="Q278" t="str">
            <v>Thermo Electron</v>
          </cell>
          <cell r="R278" t="str">
            <v>Varian</v>
          </cell>
          <cell r="S278" t="str">
            <v>Waters*</v>
          </cell>
          <cell r="T278" t="str">
            <v>Fisher Scientific*</v>
          </cell>
          <cell r="U278" t="str">
            <v>Ventana Medical Systems, Inc.</v>
          </cell>
          <cell r="V278" t="str">
            <v>Accredo Health*</v>
          </cell>
          <cell r="W278" t="str">
            <v>Invitrogen</v>
          </cell>
          <cell r="X278" t="str">
            <v>Millipore</v>
          </cell>
          <cell r="Y278" t="str">
            <v>Priority Healthcare</v>
          </cell>
          <cell r="Z278" t="str">
            <v>Bergen Brunswig</v>
          </cell>
          <cell r="AA278" t="str">
            <v>AmeriSource</v>
          </cell>
          <cell r="AB278" t="str">
            <v>AmerisourceBergen</v>
          </cell>
          <cell r="AC278" t="str">
            <v>Owens &amp; Minor</v>
          </cell>
          <cell r="AD278" t="str">
            <v>Short Name</v>
          </cell>
          <cell r="AE278" t="str">
            <v>PSS World Medical, Inc.</v>
          </cell>
          <cell r="AF278" t="str">
            <v>Henry Schein</v>
          </cell>
          <cell r="AG278" t="str">
            <v>Syncor</v>
          </cell>
          <cell r="AH278" t="str">
            <v>Accredo</v>
          </cell>
          <cell r="AI278" t="str">
            <v>Gentiva</v>
          </cell>
          <cell r="AJ278" t="str">
            <v>Accredo*</v>
          </cell>
          <cell r="AK278" t="str">
            <v>Fisher Scientific*</v>
          </cell>
          <cell r="AL278" t="str">
            <v>McKesson Corporation</v>
          </cell>
          <cell r="AM278" t="str">
            <v>Sigma-Aldrich</v>
          </cell>
          <cell r="AN278" t="str">
            <v>Chronimed</v>
          </cell>
          <cell r="AO278" t="str">
            <v>Short Name</v>
          </cell>
          <cell r="AP278" t="str">
            <v>Patterson Dental</v>
          </cell>
          <cell r="AQ278" t="str">
            <v>Short Name</v>
          </cell>
          <cell r="AR278" t="str">
            <v>Patterson Dental</v>
          </cell>
          <cell r="AS278" t="str">
            <v>Syncor</v>
          </cell>
          <cell r="AT278" t="str">
            <v>Boron, LePore</v>
          </cell>
          <cell r="AU278" t="str">
            <v>Cardinal Health</v>
          </cell>
          <cell r="AV278" t="str">
            <v>Cardinal Health</v>
          </cell>
          <cell r="AW278" t="str">
            <v>Short Name</v>
          </cell>
          <cell r="AX278" t="str">
            <v>Short Name</v>
          </cell>
          <cell r="AY278" t="str">
            <v>Short Name</v>
          </cell>
          <cell r="AZ278" t="str">
            <v>Short Name</v>
          </cell>
          <cell r="BA278" t="str">
            <v>Short Name</v>
          </cell>
          <cell r="BB278" t="str">
            <v>Short Name</v>
          </cell>
          <cell r="BC278" t="str">
            <v>Short Name</v>
          </cell>
          <cell r="BD278" t="str">
            <v>Short Name</v>
          </cell>
          <cell r="BE278" t="str">
            <v>Short Name</v>
          </cell>
        </row>
        <row r="283">
          <cell r="H283">
            <v>0</v>
          </cell>
          <cell r="I283">
            <v>0</v>
          </cell>
          <cell r="J283">
            <v>0</v>
          </cell>
          <cell r="K283">
            <v>0</v>
          </cell>
          <cell r="L283">
            <v>0</v>
          </cell>
          <cell r="M283">
            <v>0</v>
          </cell>
          <cell r="N283">
            <v>0</v>
          </cell>
          <cell r="O283">
            <v>0</v>
          </cell>
          <cell r="P283">
            <v>0</v>
          </cell>
          <cell r="Q283">
            <v>0</v>
          </cell>
          <cell r="R283">
            <v>0</v>
          </cell>
          <cell r="S283">
            <v>0</v>
          </cell>
          <cell r="T283">
            <v>0</v>
          </cell>
          <cell r="U283">
            <v>4.875</v>
          </cell>
          <cell r="V283">
            <v>0</v>
          </cell>
          <cell r="W283">
            <v>113.26199999999999</v>
          </cell>
          <cell r="X283">
            <v>111.226</v>
          </cell>
          <cell r="Y283">
            <v>15.169</v>
          </cell>
          <cell r="Z283">
            <v>264.28800000000001</v>
          </cell>
          <cell r="AA283">
            <v>179.416</v>
          </cell>
          <cell r="AB283">
            <v>386.459</v>
          </cell>
          <cell r="AC283">
            <v>27.307000000000002</v>
          </cell>
          <cell r="AD283">
            <v>0</v>
          </cell>
          <cell r="AE283">
            <v>39.140999999999998</v>
          </cell>
          <cell r="AF283">
            <v>40.996000000000002</v>
          </cell>
          <cell r="AG283">
            <v>31.448</v>
          </cell>
          <cell r="AH283">
            <v>38.585000000000001</v>
          </cell>
          <cell r="AI283">
            <v>34.248000000000005</v>
          </cell>
          <cell r="AJ283">
            <v>72.832999999999998</v>
          </cell>
          <cell r="AK283">
            <v>152.6</v>
          </cell>
          <cell r="AL283">
            <v>706.2</v>
          </cell>
          <cell r="AM283">
            <v>0</v>
          </cell>
          <cell r="AN283">
            <v>12.34</v>
          </cell>
          <cell r="AO283">
            <v>0</v>
          </cell>
          <cell r="AP283">
            <v>0</v>
          </cell>
          <cell r="AQ283">
            <v>0</v>
          </cell>
          <cell r="AR283">
            <v>110.62633092</v>
          </cell>
          <cell r="AS283">
            <v>85.836000000000013</v>
          </cell>
          <cell r="AT283">
            <v>13.683</v>
          </cell>
          <cell r="AU283">
            <v>1612.8</v>
          </cell>
          <cell r="AV283">
            <v>1712.3190000000002</v>
          </cell>
          <cell r="AW283">
            <v>0</v>
          </cell>
          <cell r="AX283">
            <v>0</v>
          </cell>
          <cell r="AY283">
            <v>0</v>
          </cell>
          <cell r="AZ283">
            <v>0</v>
          </cell>
          <cell r="BA283">
            <v>0</v>
          </cell>
          <cell r="BB283">
            <v>0</v>
          </cell>
          <cell r="BC283">
            <v>0</v>
          </cell>
          <cell r="BD283">
            <v>0</v>
          </cell>
          <cell r="BE283">
            <v>0</v>
          </cell>
        </row>
        <row r="284">
          <cell r="H284">
            <v>0</v>
          </cell>
          <cell r="I284">
            <v>0</v>
          </cell>
          <cell r="J284">
            <v>0</v>
          </cell>
          <cell r="K284">
            <v>0</v>
          </cell>
          <cell r="L284">
            <v>0</v>
          </cell>
          <cell r="M284">
            <v>0</v>
          </cell>
          <cell r="N284">
            <v>0</v>
          </cell>
          <cell r="O284">
            <v>0</v>
          </cell>
          <cell r="P284">
            <v>0</v>
          </cell>
          <cell r="Q284">
            <v>0</v>
          </cell>
          <cell r="R284">
            <v>0</v>
          </cell>
          <cell r="S284">
            <v>0</v>
          </cell>
          <cell r="T284">
            <v>0</v>
          </cell>
          <cell r="U284">
            <v>3.9919999999999982</v>
          </cell>
          <cell r="V284">
            <v>0</v>
          </cell>
          <cell r="W284">
            <v>72.290133522820341</v>
          </cell>
          <cell r="X284">
            <v>98.924999999999983</v>
          </cell>
          <cell r="Y284">
            <v>12.629</v>
          </cell>
          <cell r="Z284">
            <v>217.44900000000001</v>
          </cell>
          <cell r="AA284">
            <v>144.625</v>
          </cell>
          <cell r="AB284">
            <v>324.94599999999997</v>
          </cell>
          <cell r="AC284">
            <v>24.847000000000001</v>
          </cell>
          <cell r="AD284">
            <v>0</v>
          </cell>
          <cell r="AE284">
            <v>51.414999999999999</v>
          </cell>
          <cell r="AF284">
            <v>37.048999999999999</v>
          </cell>
          <cell r="AG284">
            <v>29.677999999999997</v>
          </cell>
          <cell r="AH284">
            <v>21.817</v>
          </cell>
          <cell r="AI284">
            <v>33.5625</v>
          </cell>
          <cell r="AJ284">
            <v>55.379500000000007</v>
          </cell>
          <cell r="AK284">
            <v>135.80000000000001</v>
          </cell>
          <cell r="AL284">
            <v>588.29999999999995</v>
          </cell>
          <cell r="AM284">
            <v>0</v>
          </cell>
          <cell r="AN284">
            <v>10.000999999999999</v>
          </cell>
          <cell r="AO284">
            <v>0</v>
          </cell>
          <cell r="AP284">
            <v>26.949000000000002</v>
          </cell>
          <cell r="AQ284">
            <v>0.1998675</v>
          </cell>
          <cell r="AR284">
            <v>96.873057330000009</v>
          </cell>
          <cell r="AS284">
            <v>70.816999999999993</v>
          </cell>
          <cell r="AT284">
            <v>10.097000000000001</v>
          </cell>
          <cell r="AU284">
            <v>1379</v>
          </cell>
          <cell r="AV284">
            <v>1459.9139999999998</v>
          </cell>
          <cell r="AW284">
            <v>0</v>
          </cell>
          <cell r="AX284">
            <v>0</v>
          </cell>
          <cell r="AY284">
            <v>0</v>
          </cell>
          <cell r="AZ284">
            <v>0</v>
          </cell>
          <cell r="BA284">
            <v>0</v>
          </cell>
          <cell r="BB284">
            <v>0</v>
          </cell>
          <cell r="BC284">
            <v>0</v>
          </cell>
          <cell r="BD284">
            <v>0</v>
          </cell>
          <cell r="BE284">
            <v>0</v>
          </cell>
        </row>
        <row r="285">
          <cell r="H285">
            <v>0</v>
          </cell>
          <cell r="I285">
            <v>0</v>
          </cell>
          <cell r="J285">
            <v>0</v>
          </cell>
          <cell r="K285">
            <v>0</v>
          </cell>
          <cell r="L285">
            <v>0</v>
          </cell>
          <cell r="M285">
            <v>0</v>
          </cell>
          <cell r="N285">
            <v>0</v>
          </cell>
          <cell r="O285">
            <v>0</v>
          </cell>
          <cell r="P285">
            <v>0</v>
          </cell>
          <cell r="Q285">
            <v>0</v>
          </cell>
          <cell r="R285">
            <v>0</v>
          </cell>
          <cell r="S285">
            <v>0</v>
          </cell>
          <cell r="T285">
            <v>0</v>
          </cell>
          <cell r="U285">
            <v>6.3789999999999978</v>
          </cell>
          <cell r="V285">
            <v>261.745</v>
          </cell>
          <cell r="W285">
            <v>96.386844697093792</v>
          </cell>
          <cell r="X285">
            <v>143.72399999999999</v>
          </cell>
          <cell r="Y285">
            <v>48.606999999999999</v>
          </cell>
          <cell r="Z285">
            <v>366</v>
          </cell>
          <cell r="AA285">
            <v>217.85399999999998</v>
          </cell>
          <cell r="AB285">
            <v>683.23799999999994</v>
          </cell>
          <cell r="AC285">
            <v>111.429</v>
          </cell>
          <cell r="AD285">
            <v>0</v>
          </cell>
          <cell r="AE285">
            <v>50.739999999999995</v>
          </cell>
          <cell r="AF285">
            <v>183.392</v>
          </cell>
          <cell r="AG285">
            <v>114.43799999999999</v>
          </cell>
          <cell r="AH285">
            <v>0</v>
          </cell>
          <cell r="AI285">
            <v>0</v>
          </cell>
          <cell r="AJ285">
            <v>72.442000000000007</v>
          </cell>
          <cell r="AK285">
            <v>291</v>
          </cell>
          <cell r="AL285">
            <v>822.9</v>
          </cell>
          <cell r="AM285">
            <v>290.74799999999999</v>
          </cell>
          <cell r="AN285">
            <v>-1.718</v>
          </cell>
          <cell r="AO285">
            <v>0</v>
          </cell>
          <cell r="AP285">
            <v>125.30499999999999</v>
          </cell>
          <cell r="AQ285">
            <v>11.30847</v>
          </cell>
          <cell r="AR285">
            <v>133.52146999999999</v>
          </cell>
          <cell r="AS285">
            <v>101.18899999999999</v>
          </cell>
          <cell r="AT285">
            <v>14.702999999999999</v>
          </cell>
          <cell r="AU285">
            <v>1892.6</v>
          </cell>
          <cell r="AV285">
            <v>2008.492</v>
          </cell>
          <cell r="AW285">
            <v>0</v>
          </cell>
          <cell r="AX285">
            <v>0</v>
          </cell>
          <cell r="AY285">
            <v>0</v>
          </cell>
          <cell r="AZ285">
            <v>0</v>
          </cell>
          <cell r="BA285">
            <v>0</v>
          </cell>
          <cell r="BB285">
            <v>0</v>
          </cell>
          <cell r="BC285">
            <v>0</v>
          </cell>
          <cell r="BD285">
            <v>0</v>
          </cell>
          <cell r="BE285">
            <v>0</v>
          </cell>
        </row>
        <row r="286">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330.14100000000002</v>
          </cell>
          <cell r="AA286">
            <v>235.22499999999999</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90">
          <cell r="H290" t="str">
            <v xml:space="preserve">NM  </v>
          </cell>
          <cell r="I290" t="str">
            <v xml:space="preserve">NM  </v>
          </cell>
          <cell r="J290" t="str">
            <v xml:space="preserve">NM  </v>
          </cell>
          <cell r="K290" t="str">
            <v xml:space="preserve">NM  </v>
          </cell>
          <cell r="L290" t="str">
            <v xml:space="preserve">NM  </v>
          </cell>
          <cell r="M290" t="str">
            <v xml:space="preserve">NM  </v>
          </cell>
          <cell r="N290" t="str">
            <v xml:space="preserve">NM  </v>
          </cell>
          <cell r="O290" t="str">
            <v xml:space="preserve">NM  </v>
          </cell>
          <cell r="P290" t="str">
            <v xml:space="preserve">NM  </v>
          </cell>
          <cell r="Q290" t="str">
            <v xml:space="preserve">NM  </v>
          </cell>
          <cell r="R290" t="str">
            <v xml:space="preserve">NM  </v>
          </cell>
          <cell r="S290" t="str">
            <v xml:space="preserve">NM  </v>
          </cell>
          <cell r="T290" t="str">
            <v xml:space="preserve">NM  </v>
          </cell>
          <cell r="U290" t="str">
            <v xml:space="preserve">NM  </v>
          </cell>
          <cell r="V290" t="str">
            <v xml:space="preserve">NM  </v>
          </cell>
          <cell r="W290" t="str">
            <v xml:space="preserve">NM  </v>
          </cell>
          <cell r="X290" t="str">
            <v xml:space="preserve">NM  </v>
          </cell>
          <cell r="Y290" t="str">
            <v xml:space="preserve">NM  </v>
          </cell>
          <cell r="Z290" t="str">
            <v xml:space="preserve">NM  </v>
          </cell>
          <cell r="AA290" t="str">
            <v xml:space="preserve">NM  </v>
          </cell>
          <cell r="AB290" t="str">
            <v xml:space="preserve">NM  </v>
          </cell>
          <cell r="AC290" t="str">
            <v xml:space="preserve">NM  </v>
          </cell>
          <cell r="AD290" t="str">
            <v xml:space="preserve">NM  </v>
          </cell>
          <cell r="AE290" t="str">
            <v xml:space="preserve">NM  </v>
          </cell>
          <cell r="AF290" t="str">
            <v xml:space="preserve">NM  </v>
          </cell>
          <cell r="AG290" t="str">
            <v xml:space="preserve">NM  </v>
          </cell>
          <cell r="AH290" t="str">
            <v xml:space="preserve">NM  </v>
          </cell>
          <cell r="AI290" t="str">
            <v xml:space="preserve">NM  </v>
          </cell>
          <cell r="AJ290" t="str">
            <v xml:space="preserve">NM  </v>
          </cell>
          <cell r="AK290" t="str">
            <v xml:space="preserve">NM  </v>
          </cell>
          <cell r="AL290" t="str">
            <v xml:space="preserve">NM  </v>
          </cell>
          <cell r="AM290" t="str">
            <v xml:space="preserve">NM  </v>
          </cell>
          <cell r="AN290" t="str">
            <v xml:space="preserve">NM  </v>
          </cell>
          <cell r="AO290" t="str">
            <v xml:space="preserve">NM  </v>
          </cell>
          <cell r="AP290" t="str">
            <v xml:space="preserve">NM  </v>
          </cell>
          <cell r="AQ290" t="str">
            <v xml:space="preserve">NM  </v>
          </cell>
          <cell r="AR290" t="str">
            <v xml:space="preserve">NM  </v>
          </cell>
          <cell r="AS290" t="str">
            <v xml:space="preserve">NM  </v>
          </cell>
          <cell r="AT290" t="str">
            <v xml:space="preserve">NM  </v>
          </cell>
          <cell r="AU290" t="str">
            <v xml:space="preserve">NM  </v>
          </cell>
          <cell r="AV290" t="str">
            <v xml:space="preserve">NM  </v>
          </cell>
          <cell r="AW290" t="str">
            <v xml:space="preserve">NM  </v>
          </cell>
          <cell r="AX290" t="str">
            <v xml:space="preserve">NM  </v>
          </cell>
          <cell r="AY290" t="str">
            <v xml:space="preserve">NM  </v>
          </cell>
          <cell r="AZ290" t="str">
            <v xml:space="preserve">NM  </v>
          </cell>
          <cell r="BA290" t="str">
            <v xml:space="preserve">NM  </v>
          </cell>
          <cell r="BB290" t="str">
            <v xml:space="preserve">NM  </v>
          </cell>
          <cell r="BC290" t="str">
            <v xml:space="preserve">NM  </v>
          </cell>
          <cell r="BD290" t="str">
            <v xml:space="preserve">NM  </v>
          </cell>
          <cell r="BE290" t="str">
            <v xml:space="preserve">NM  </v>
          </cell>
        </row>
        <row r="291">
          <cell r="H291" t="str">
            <v xml:space="preserve">NM  </v>
          </cell>
          <cell r="I291" t="str">
            <v xml:space="preserve">NM  </v>
          </cell>
          <cell r="J291" t="str">
            <v xml:space="preserve">NM  </v>
          </cell>
          <cell r="K291" t="str">
            <v xml:space="preserve">NM  </v>
          </cell>
          <cell r="L291" t="str">
            <v xml:space="preserve">NM  </v>
          </cell>
          <cell r="M291" t="str">
            <v xml:space="preserve">NM  </v>
          </cell>
          <cell r="N291" t="str">
            <v xml:space="preserve">NM  </v>
          </cell>
          <cell r="O291" t="str">
            <v xml:space="preserve">NM  </v>
          </cell>
          <cell r="P291" t="str">
            <v xml:space="preserve">NM  </v>
          </cell>
          <cell r="Q291" t="str">
            <v xml:space="preserve">NM  </v>
          </cell>
          <cell r="R291" t="str">
            <v xml:space="preserve">NM  </v>
          </cell>
          <cell r="S291" t="str">
            <v xml:space="preserve">NM  </v>
          </cell>
          <cell r="T291" t="str">
            <v xml:space="preserve">NM  </v>
          </cell>
          <cell r="U291" t="str">
            <v xml:space="preserve">NM  </v>
          </cell>
          <cell r="V291" t="str">
            <v xml:space="preserve">NM  </v>
          </cell>
          <cell r="W291" t="str">
            <v xml:space="preserve">NM  </v>
          </cell>
          <cell r="X291" t="str">
            <v xml:space="preserve">NM  </v>
          </cell>
          <cell r="Y291" t="str">
            <v xml:space="preserve">NM  </v>
          </cell>
          <cell r="Z291" t="str">
            <v xml:space="preserve">NM  </v>
          </cell>
          <cell r="AA291" t="str">
            <v xml:space="preserve">NM  </v>
          </cell>
          <cell r="AB291" t="str">
            <v xml:space="preserve">NM  </v>
          </cell>
          <cell r="AC291" t="str">
            <v xml:space="preserve">NM  </v>
          </cell>
          <cell r="AD291" t="str">
            <v xml:space="preserve">NM  </v>
          </cell>
          <cell r="AE291" t="str">
            <v xml:space="preserve">NM  </v>
          </cell>
          <cell r="AF291" t="str">
            <v xml:space="preserve">NM  </v>
          </cell>
          <cell r="AG291" t="str">
            <v xml:space="preserve">NM  </v>
          </cell>
          <cell r="AH291" t="str">
            <v xml:space="preserve">NM  </v>
          </cell>
          <cell r="AI291" t="str">
            <v xml:space="preserve">NM  </v>
          </cell>
          <cell r="AJ291" t="str">
            <v xml:space="preserve">NM  </v>
          </cell>
          <cell r="AK291" t="str">
            <v xml:space="preserve">NM  </v>
          </cell>
          <cell r="AL291" t="str">
            <v xml:space="preserve">NM  </v>
          </cell>
          <cell r="AM291" t="str">
            <v xml:space="preserve">NM  </v>
          </cell>
          <cell r="AN291" t="str">
            <v xml:space="preserve">NM  </v>
          </cell>
          <cell r="AO291" t="str">
            <v xml:space="preserve">NM  </v>
          </cell>
          <cell r="AP291" t="str">
            <v xml:space="preserve">NM  </v>
          </cell>
          <cell r="AQ291" t="str">
            <v xml:space="preserve">NM  </v>
          </cell>
          <cell r="AR291" t="str">
            <v xml:space="preserve">NM  </v>
          </cell>
          <cell r="AS291" t="str">
            <v xml:space="preserve">NM  </v>
          </cell>
          <cell r="AT291" t="str">
            <v xml:space="preserve">NM  </v>
          </cell>
          <cell r="AU291" t="str">
            <v xml:space="preserve">NM  </v>
          </cell>
          <cell r="AV291" t="str">
            <v xml:space="preserve">NM  </v>
          </cell>
          <cell r="AW291" t="str">
            <v xml:space="preserve">NM  </v>
          </cell>
          <cell r="AX291" t="str">
            <v xml:space="preserve">NM  </v>
          </cell>
          <cell r="AY291" t="str">
            <v xml:space="preserve">NM  </v>
          </cell>
          <cell r="AZ291" t="str">
            <v xml:space="preserve">NM  </v>
          </cell>
          <cell r="BA291" t="str">
            <v xml:space="preserve">NM  </v>
          </cell>
          <cell r="BB291" t="str">
            <v xml:space="preserve">NM  </v>
          </cell>
          <cell r="BC291" t="str">
            <v xml:space="preserve">NM  </v>
          </cell>
          <cell r="BD291" t="str">
            <v xml:space="preserve">NM  </v>
          </cell>
          <cell r="BE291" t="str">
            <v xml:space="preserve">NM  </v>
          </cell>
        </row>
        <row r="297">
          <cell r="H297">
            <v>0</v>
          </cell>
          <cell r="I297">
            <v>0</v>
          </cell>
          <cell r="J297">
            <v>0</v>
          </cell>
          <cell r="K297">
            <v>0</v>
          </cell>
          <cell r="L297">
            <v>0</v>
          </cell>
          <cell r="M297">
            <v>0</v>
          </cell>
          <cell r="N297">
            <v>0</v>
          </cell>
          <cell r="O297">
            <v>0</v>
          </cell>
          <cell r="P297">
            <v>0</v>
          </cell>
          <cell r="Q297">
            <v>0</v>
          </cell>
          <cell r="R297">
            <v>0</v>
          </cell>
          <cell r="S297">
            <v>0</v>
          </cell>
          <cell r="T297">
            <v>0</v>
          </cell>
          <cell r="U297">
            <v>40.082000000000001</v>
          </cell>
          <cell r="V297">
            <v>0</v>
          </cell>
          <cell r="W297">
            <v>672.03399999999999</v>
          </cell>
          <cell r="X297">
            <v>225.69399999999999</v>
          </cell>
          <cell r="Y297">
            <v>176.33999999999997</v>
          </cell>
          <cell r="Z297">
            <v>1516.5680000000002</v>
          </cell>
          <cell r="AA297">
            <v>897.29399999999987</v>
          </cell>
          <cell r="AB297">
            <v>2115.509</v>
          </cell>
          <cell r="AC297">
            <v>365.26499999999993</v>
          </cell>
          <cell r="AD297">
            <v>0</v>
          </cell>
          <cell r="AE297">
            <v>269.43100000000004</v>
          </cell>
          <cell r="AF297">
            <v>492.99599999999998</v>
          </cell>
          <cell r="AG297">
            <v>113.709</v>
          </cell>
          <cell r="AH297">
            <v>0</v>
          </cell>
          <cell r="AI297">
            <v>0</v>
          </cell>
          <cell r="AJ297">
            <v>327.29399999999998</v>
          </cell>
          <cell r="AK297">
            <v>0</v>
          </cell>
          <cell r="AL297">
            <v>2765.9000000000005</v>
          </cell>
          <cell r="AM297">
            <v>329.74800000000005</v>
          </cell>
          <cell r="AN297">
            <v>37.251000000000005</v>
          </cell>
          <cell r="AO297">
            <v>0</v>
          </cell>
          <cell r="AP297">
            <v>0</v>
          </cell>
          <cell r="AQ297">
            <v>0</v>
          </cell>
          <cell r="AR297">
            <v>344.90300000000002</v>
          </cell>
          <cell r="AS297">
            <v>113.709</v>
          </cell>
          <cell r="AT297">
            <v>42.294000000000004</v>
          </cell>
          <cell r="AU297">
            <v>5611.9000000000005</v>
          </cell>
          <cell r="AV297">
            <v>5767.9030000000002</v>
          </cell>
          <cell r="AW297">
            <v>0</v>
          </cell>
          <cell r="AX297">
            <v>0</v>
          </cell>
          <cell r="AY297">
            <v>0</v>
          </cell>
          <cell r="AZ297">
            <v>0</v>
          </cell>
          <cell r="BA297">
            <v>0</v>
          </cell>
          <cell r="BB297">
            <v>0</v>
          </cell>
          <cell r="BC297">
            <v>0</v>
          </cell>
          <cell r="BD297">
            <v>0</v>
          </cell>
          <cell r="BE297">
            <v>0</v>
          </cell>
        </row>
        <row r="298">
          <cell r="H298">
            <v>0</v>
          </cell>
          <cell r="I298">
            <v>0</v>
          </cell>
          <cell r="J298">
            <v>0</v>
          </cell>
          <cell r="K298">
            <v>0</v>
          </cell>
          <cell r="L298">
            <v>0</v>
          </cell>
          <cell r="M298">
            <v>0</v>
          </cell>
          <cell r="N298">
            <v>0</v>
          </cell>
          <cell r="O298">
            <v>0</v>
          </cell>
          <cell r="P298">
            <v>0</v>
          </cell>
          <cell r="Q298">
            <v>0</v>
          </cell>
          <cell r="R298">
            <v>0</v>
          </cell>
          <cell r="S298">
            <v>0</v>
          </cell>
          <cell r="T298" t="e">
            <v>#VALUE!</v>
          </cell>
          <cell r="U298">
            <v>80.890999999999991</v>
          </cell>
          <cell r="V298">
            <v>471.05399999999997</v>
          </cell>
          <cell r="W298">
            <v>634.49500000000012</v>
          </cell>
          <cell r="X298">
            <v>347.14600000000002</v>
          </cell>
          <cell r="Y298">
            <v>187.65000000000003</v>
          </cell>
          <cell r="Z298" t="e">
            <v>#N/A</v>
          </cell>
          <cell r="AA298">
            <v>617.11899999999991</v>
          </cell>
          <cell r="AB298">
            <v>1223.605</v>
          </cell>
          <cell r="AC298">
            <v>180.13499999999999</v>
          </cell>
          <cell r="AD298" t="e">
            <v>#N/A</v>
          </cell>
          <cell r="AE298">
            <v>247.65600000000001</v>
          </cell>
          <cell r="AF298">
            <v>414.31899999999996</v>
          </cell>
          <cell r="AG298">
            <v>102.33199999999999</v>
          </cell>
          <cell r="AH298">
            <v>0</v>
          </cell>
          <cell r="AI298" t="e">
            <v>#DIV/0!</v>
          </cell>
          <cell r="AJ298" t="e">
            <v>#VALUE!</v>
          </cell>
          <cell r="AK298">
            <v>45.4</v>
          </cell>
          <cell r="AL298">
            <v>3004.8999999999996</v>
          </cell>
          <cell r="AM298">
            <v>677.97783000000004</v>
          </cell>
          <cell r="AN298">
            <v>45.271999999999991</v>
          </cell>
          <cell r="AO298" t="e">
            <v>#N/A</v>
          </cell>
          <cell r="AP298" t="e">
            <v>#DIV/0!</v>
          </cell>
          <cell r="AQ298" t="e">
            <v>#VALUE!</v>
          </cell>
          <cell r="AR298">
            <v>412.27100000000002</v>
          </cell>
          <cell r="AS298">
            <v>102.33199999999999</v>
          </cell>
          <cell r="AT298" t="e">
            <v>#N/A</v>
          </cell>
          <cell r="AU298" t="e">
            <v>#DIV/0!</v>
          </cell>
          <cell r="AV298">
            <v>4835.4490000000005</v>
          </cell>
          <cell r="AW298" t="e">
            <v>#VALUE!</v>
          </cell>
          <cell r="AX298" t="e">
            <v>#VALUE!</v>
          </cell>
          <cell r="AY298" t="e">
            <v>#VALUE!</v>
          </cell>
          <cell r="AZ298" t="e">
            <v>#VALUE!</v>
          </cell>
          <cell r="BA298" t="e">
            <v>#VALUE!</v>
          </cell>
          <cell r="BB298" t="e">
            <v>#VALUE!</v>
          </cell>
          <cell r="BC298" t="e">
            <v>#VALUE!</v>
          </cell>
          <cell r="BD298" t="e">
            <v>#VALUE!</v>
          </cell>
          <cell r="BE298" t="e">
            <v>#VALUE!</v>
          </cell>
        </row>
        <row r="299">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300</v>
          </cell>
          <cell r="AA299">
            <v>0</v>
          </cell>
          <cell r="AB299">
            <v>0</v>
          </cell>
          <cell r="AC299">
            <v>132</v>
          </cell>
          <cell r="AD299">
            <v>0</v>
          </cell>
          <cell r="AE299">
            <v>0</v>
          </cell>
          <cell r="AF299">
            <v>0</v>
          </cell>
          <cell r="AG299">
            <v>0</v>
          </cell>
          <cell r="AH299">
            <v>0</v>
          </cell>
          <cell r="AI299">
            <v>0</v>
          </cell>
          <cell r="AJ299">
            <v>0</v>
          </cell>
          <cell r="AK299">
            <v>0</v>
          </cell>
          <cell r="AL299">
            <v>196.1</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H300">
            <v>0</v>
          </cell>
          <cell r="I300">
            <v>0</v>
          </cell>
          <cell r="J300">
            <v>0</v>
          </cell>
          <cell r="K300">
            <v>0</v>
          </cell>
          <cell r="L300">
            <v>0</v>
          </cell>
          <cell r="M300">
            <v>0</v>
          </cell>
          <cell r="N300">
            <v>0</v>
          </cell>
          <cell r="O300">
            <v>0</v>
          </cell>
          <cell r="P300">
            <v>0</v>
          </cell>
          <cell r="Q300">
            <v>0</v>
          </cell>
          <cell r="R300">
            <v>0</v>
          </cell>
          <cell r="S300">
            <v>0</v>
          </cell>
          <cell r="T300" t="e">
            <v>#VALUE!</v>
          </cell>
          <cell r="U300">
            <v>3.028</v>
          </cell>
          <cell r="V300">
            <v>224.68799999999999</v>
          </cell>
          <cell r="W300">
            <v>21.153999999999996</v>
          </cell>
          <cell r="X300">
            <v>377.41700000000003</v>
          </cell>
          <cell r="Y300">
            <v>0</v>
          </cell>
          <cell r="Z300" t="e">
            <v>#N/A</v>
          </cell>
          <cell r="AA300">
            <v>340.93399999999997</v>
          </cell>
          <cell r="AB300">
            <v>1238.8889999999999</v>
          </cell>
          <cell r="AC300">
            <v>242.01499999999999</v>
          </cell>
          <cell r="AD300" t="e">
            <v>#N/A</v>
          </cell>
          <cell r="AE300">
            <v>125</v>
          </cell>
          <cell r="AF300">
            <v>256.75</v>
          </cell>
          <cell r="AG300">
            <v>216.34400000000002</v>
          </cell>
          <cell r="AH300">
            <v>0</v>
          </cell>
          <cell r="AI300" t="e">
            <v>#DIV/0!</v>
          </cell>
          <cell r="AJ300" t="e">
            <v>#VALUE!</v>
          </cell>
          <cell r="AK300">
            <v>957.5</v>
          </cell>
          <cell r="AL300">
            <v>1326.8000000000002</v>
          </cell>
          <cell r="AM300">
            <v>448.08199999999999</v>
          </cell>
          <cell r="AN300">
            <v>10.4</v>
          </cell>
          <cell r="AO300" t="e">
            <v>#N/A</v>
          </cell>
          <cell r="AP300" t="e">
            <v>#DIV/0!</v>
          </cell>
          <cell r="AQ300" t="e">
            <v>#VALUE!</v>
          </cell>
          <cell r="AR300">
            <v>0</v>
          </cell>
          <cell r="AS300">
            <v>216.34400000000002</v>
          </cell>
          <cell r="AT300" t="e">
            <v>#N/A</v>
          </cell>
          <cell r="AU300" t="e">
            <v>#DIV/0!</v>
          </cell>
          <cell r="AV300">
            <v>2697.5439999999999</v>
          </cell>
          <cell r="AW300" t="e">
            <v>#VALUE!</v>
          </cell>
          <cell r="AX300" t="e">
            <v>#VALUE!</v>
          </cell>
          <cell r="AY300" t="e">
            <v>#VALUE!</v>
          </cell>
          <cell r="AZ300" t="e">
            <v>#VALUE!</v>
          </cell>
          <cell r="BA300" t="e">
            <v>#VALUE!</v>
          </cell>
          <cell r="BB300" t="e">
            <v>#VALUE!</v>
          </cell>
          <cell r="BC300" t="e">
            <v>#VALUE!</v>
          </cell>
          <cell r="BD300" t="e">
            <v>#VALUE!</v>
          </cell>
          <cell r="BE300" t="e">
            <v>#VALUE!</v>
          </cell>
        </row>
        <row r="301">
          <cell r="H301">
            <v>0</v>
          </cell>
          <cell r="I301">
            <v>0</v>
          </cell>
          <cell r="J301">
            <v>0</v>
          </cell>
          <cell r="K301">
            <v>0</v>
          </cell>
          <cell r="L301">
            <v>0</v>
          </cell>
          <cell r="M301">
            <v>0</v>
          </cell>
          <cell r="N301">
            <v>0</v>
          </cell>
          <cell r="O301">
            <v>0</v>
          </cell>
          <cell r="P301">
            <v>0</v>
          </cell>
          <cell r="Q301">
            <v>0</v>
          </cell>
          <cell r="R301">
            <v>0</v>
          </cell>
          <cell r="S301">
            <v>0</v>
          </cell>
          <cell r="T301" t="e">
            <v>#VALUE!</v>
          </cell>
          <cell r="U301">
            <v>16.299999999999997</v>
          </cell>
          <cell r="V301">
            <v>453.77499999999998</v>
          </cell>
          <cell r="W301">
            <v>350.19299999999976</v>
          </cell>
          <cell r="X301">
            <v>547.45100000000002</v>
          </cell>
          <cell r="Y301">
            <v>138.10899999999998</v>
          </cell>
          <cell r="Z301" t="e">
            <v>#N/A</v>
          </cell>
          <cell r="AA301">
            <v>2185.0190000000002</v>
          </cell>
          <cell r="AB301">
            <v>7250.4929999999986</v>
          </cell>
          <cell r="AC301">
            <v>618.97900000000004</v>
          </cell>
          <cell r="AD301" t="e">
            <v>#N/A</v>
          </cell>
          <cell r="AE301">
            <v>345.41200000000003</v>
          </cell>
          <cell r="AF301">
            <v>602.09400000000005</v>
          </cell>
          <cell r="AG301">
            <v>348.87900000000002</v>
          </cell>
          <cell r="AH301">
            <v>0</v>
          </cell>
          <cell r="AI301" t="e">
            <v>#DIV/0!</v>
          </cell>
          <cell r="AJ301" t="e">
            <v>#VALUE!</v>
          </cell>
          <cell r="AK301">
            <v>-45.4</v>
          </cell>
          <cell r="AL301">
            <v>8909.7000000000007</v>
          </cell>
          <cell r="AM301">
            <v>634.22216999999989</v>
          </cell>
          <cell r="AN301">
            <v>30.297000000000011</v>
          </cell>
          <cell r="AO301" t="e">
            <v>#N/A</v>
          </cell>
          <cell r="AP301" t="e">
            <v>#DIV/0!</v>
          </cell>
          <cell r="AQ301" t="e">
            <v>#VALUE!</v>
          </cell>
          <cell r="AR301">
            <v>177.53899999999999</v>
          </cell>
          <cell r="AS301">
            <v>348.87900000000002</v>
          </cell>
          <cell r="AT301" t="e">
            <v>#N/A</v>
          </cell>
          <cell r="AU301" t="e">
            <v>#DIV/0!</v>
          </cell>
          <cell r="AV301">
            <v>10795.365999999998</v>
          </cell>
          <cell r="AW301" t="e">
            <v>#VALUE!</v>
          </cell>
          <cell r="AX301" t="e">
            <v>#VALUE!</v>
          </cell>
          <cell r="AY301" t="e">
            <v>#VALUE!</v>
          </cell>
          <cell r="AZ301" t="e">
            <v>#VALUE!</v>
          </cell>
          <cell r="BA301" t="e">
            <v>#VALUE!</v>
          </cell>
          <cell r="BB301" t="e">
            <v>#VALUE!</v>
          </cell>
          <cell r="BC301" t="e">
            <v>#VALUE!</v>
          </cell>
          <cell r="BD301" t="e">
            <v>#VALUE!</v>
          </cell>
          <cell r="BE301" t="e">
            <v>#VALUE!</v>
          </cell>
        </row>
        <row r="302">
          <cell r="H302">
            <v>0</v>
          </cell>
          <cell r="I302">
            <v>0</v>
          </cell>
          <cell r="J302">
            <v>0</v>
          </cell>
          <cell r="K302">
            <v>0</v>
          </cell>
          <cell r="L302">
            <v>0</v>
          </cell>
          <cell r="M302">
            <v>0</v>
          </cell>
          <cell r="N302">
            <v>0</v>
          </cell>
          <cell r="O302">
            <v>0</v>
          </cell>
          <cell r="P302">
            <v>0</v>
          </cell>
          <cell r="Q302">
            <v>0</v>
          </cell>
          <cell r="R302">
            <v>0</v>
          </cell>
          <cell r="S302">
            <v>0</v>
          </cell>
          <cell r="T302">
            <v>0</v>
          </cell>
          <cell r="U302">
            <v>20.766999999999999</v>
          </cell>
          <cell r="V302">
            <v>0</v>
          </cell>
          <cell r="W302">
            <v>572.90300000000002</v>
          </cell>
          <cell r="X302">
            <v>70.257999999999996</v>
          </cell>
          <cell r="Y302">
            <v>91.347999999999999</v>
          </cell>
          <cell r="Z302">
            <v>60.804000000000002</v>
          </cell>
          <cell r="AA302">
            <v>94.298000000000002</v>
          </cell>
          <cell r="AB302">
            <v>463.815</v>
          </cell>
          <cell r="AC302">
            <v>0.68799999999999994</v>
          </cell>
          <cell r="AD302">
            <v>0</v>
          </cell>
          <cell r="AE302">
            <v>40.206000000000003</v>
          </cell>
          <cell r="AF302">
            <v>93.421000000000006</v>
          </cell>
          <cell r="AG302">
            <v>24.074999999999999</v>
          </cell>
          <cell r="AH302">
            <v>0</v>
          </cell>
          <cell r="AI302">
            <v>0</v>
          </cell>
          <cell r="AJ302">
            <v>58.841999999999999</v>
          </cell>
          <cell r="AK302">
            <v>0</v>
          </cell>
          <cell r="AL302">
            <v>385.5</v>
          </cell>
          <cell r="AM302">
            <v>33.501829999999998</v>
          </cell>
          <cell r="AN302">
            <v>3.6070000000000002</v>
          </cell>
          <cell r="AO302">
            <v>0</v>
          </cell>
          <cell r="AP302">
            <v>0</v>
          </cell>
          <cell r="AQ302">
            <v>0</v>
          </cell>
          <cell r="AR302">
            <v>132.43700000000001</v>
          </cell>
          <cell r="AS302">
            <v>24.074999999999999</v>
          </cell>
          <cell r="AT302">
            <v>14.052</v>
          </cell>
          <cell r="AU302">
            <v>869.2</v>
          </cell>
          <cell r="AV302">
            <v>703.32700000000011</v>
          </cell>
          <cell r="AW302">
            <v>0</v>
          </cell>
          <cell r="AX302">
            <v>0</v>
          </cell>
          <cell r="AY302">
            <v>0</v>
          </cell>
          <cell r="AZ302">
            <v>0</v>
          </cell>
          <cell r="BA302">
            <v>0</v>
          </cell>
          <cell r="BB302">
            <v>0</v>
          </cell>
          <cell r="BC302">
            <v>0</v>
          </cell>
          <cell r="BD302">
            <v>0</v>
          </cell>
          <cell r="BE302">
            <v>0</v>
          </cell>
        </row>
        <row r="303">
          <cell r="H303">
            <v>0</v>
          </cell>
          <cell r="I303">
            <v>0</v>
          </cell>
          <cell r="J303">
            <v>0</v>
          </cell>
          <cell r="K303">
            <v>0</v>
          </cell>
          <cell r="L303">
            <v>0</v>
          </cell>
          <cell r="M303">
            <v>0</v>
          </cell>
          <cell r="N303">
            <v>0</v>
          </cell>
          <cell r="O303">
            <v>0</v>
          </cell>
          <cell r="P303">
            <v>0</v>
          </cell>
          <cell r="Q303">
            <v>0</v>
          </cell>
          <cell r="R303">
            <v>0</v>
          </cell>
          <cell r="S303">
            <v>0</v>
          </cell>
          <cell r="T303" t="e">
            <v>#VALUE!</v>
          </cell>
          <cell r="U303">
            <v>91.567999999999998</v>
          </cell>
          <cell r="V303">
            <v>471.05399999999997</v>
          </cell>
          <cell r="W303">
            <v>1875.7080000000001</v>
          </cell>
          <cell r="X303">
            <v>375.39800000000002</v>
          </cell>
          <cell r="Y303">
            <v>271.21300000000002</v>
          </cell>
          <cell r="Z303" t="e">
            <v>#N/A</v>
          </cell>
          <cell r="AA303">
            <v>702.92499999999995</v>
          </cell>
          <cell r="AB303">
            <v>3349.7260000000001</v>
          </cell>
          <cell r="AC303">
            <v>378.459</v>
          </cell>
          <cell r="AD303" t="e">
            <v>#N/A</v>
          </cell>
          <cell r="AE303">
            <v>324.77800000000002</v>
          </cell>
          <cell r="AF303">
            <v>707.42499999999995</v>
          </cell>
          <cell r="AG303">
            <v>245.49199999999999</v>
          </cell>
          <cell r="AH303">
            <v>0</v>
          </cell>
          <cell r="AI303" t="e">
            <v>#DIV/0!</v>
          </cell>
          <cell r="AJ303" t="e">
            <v>#VALUE!</v>
          </cell>
          <cell r="AK303">
            <v>45.4</v>
          </cell>
          <cell r="AL303">
            <v>3979.2</v>
          </cell>
          <cell r="AM303">
            <v>805.57983000000002</v>
          </cell>
          <cell r="AN303">
            <v>75.504999999999995</v>
          </cell>
          <cell r="AO303" t="e">
            <v>#N/A</v>
          </cell>
          <cell r="AP303" t="e">
            <v>#DIV/0!</v>
          </cell>
          <cell r="AQ303" t="e">
            <v>#VALUE!</v>
          </cell>
          <cell r="AR303">
            <v>543.28300000000002</v>
          </cell>
          <cell r="AS303">
            <v>245.49199999999999</v>
          </cell>
          <cell r="AT303" t="e">
            <v>#N/A</v>
          </cell>
          <cell r="AU303" t="e">
            <v>#DIV/0!</v>
          </cell>
          <cell r="AV303">
            <v>6209</v>
          </cell>
          <cell r="AW303" t="e">
            <v>#VALUE!</v>
          </cell>
          <cell r="AX303" t="e">
            <v>#VALUE!</v>
          </cell>
          <cell r="AY303" t="e">
            <v>#VALUE!</v>
          </cell>
          <cell r="AZ303" t="e">
            <v>#VALUE!</v>
          </cell>
          <cell r="BA303" t="e">
            <v>#VALUE!</v>
          </cell>
          <cell r="BB303" t="e">
            <v>#VALUE!</v>
          </cell>
          <cell r="BC303" t="e">
            <v>#VALUE!</v>
          </cell>
          <cell r="BD303" t="e">
            <v>#VALUE!</v>
          </cell>
          <cell r="BE303" t="e">
            <v>#VALUE!</v>
          </cell>
        </row>
        <row r="304">
          <cell r="H304">
            <v>0</v>
          </cell>
          <cell r="I304">
            <v>0</v>
          </cell>
          <cell r="J304">
            <v>0</v>
          </cell>
          <cell r="K304">
            <v>0</v>
          </cell>
          <cell r="L304">
            <v>0</v>
          </cell>
          <cell r="M304">
            <v>0</v>
          </cell>
          <cell r="N304">
            <v>0</v>
          </cell>
          <cell r="O304">
            <v>0</v>
          </cell>
          <cell r="P304">
            <v>0</v>
          </cell>
          <cell r="Q304">
            <v>0</v>
          </cell>
          <cell r="R304">
            <v>0</v>
          </cell>
          <cell r="S304">
            <v>0</v>
          </cell>
          <cell r="T304" t="e">
            <v>#VALUE!</v>
          </cell>
          <cell r="U304">
            <v>3.028</v>
          </cell>
          <cell r="V304">
            <v>224.68799999999999</v>
          </cell>
          <cell r="W304">
            <v>21.153999999999996</v>
          </cell>
          <cell r="X304">
            <v>377.41700000000003</v>
          </cell>
          <cell r="Y304">
            <v>0</v>
          </cell>
          <cell r="Z304" t="e">
            <v>#N/A</v>
          </cell>
          <cell r="AA304">
            <v>340.93399999999997</v>
          </cell>
          <cell r="AB304">
            <v>1238.8889999999999</v>
          </cell>
          <cell r="AC304">
            <v>242.01499999999999</v>
          </cell>
          <cell r="AD304" t="e">
            <v>#N/A</v>
          </cell>
          <cell r="AE304">
            <v>125</v>
          </cell>
          <cell r="AF304">
            <v>256.75</v>
          </cell>
          <cell r="AG304">
            <v>216.34400000000002</v>
          </cell>
          <cell r="AH304">
            <v>0</v>
          </cell>
          <cell r="AI304" t="e">
            <v>#DIV/0!</v>
          </cell>
          <cell r="AJ304" t="e">
            <v>#VALUE!</v>
          </cell>
          <cell r="AK304">
            <v>957.5</v>
          </cell>
          <cell r="AL304">
            <v>1326.8000000000002</v>
          </cell>
          <cell r="AM304">
            <v>448.08199999999999</v>
          </cell>
          <cell r="AN304">
            <v>10.4</v>
          </cell>
          <cell r="AO304" t="e">
            <v>#N/A</v>
          </cell>
          <cell r="AP304" t="e">
            <v>#DIV/0!</v>
          </cell>
          <cell r="AQ304" t="e">
            <v>#VALUE!</v>
          </cell>
          <cell r="AR304">
            <v>0</v>
          </cell>
          <cell r="AS304">
            <v>216.34400000000002</v>
          </cell>
          <cell r="AT304" t="e">
            <v>#N/A</v>
          </cell>
          <cell r="AU304" t="e">
            <v>#DIV/0!</v>
          </cell>
          <cell r="AV304">
            <v>2697.5439999999999</v>
          </cell>
          <cell r="AW304" t="e">
            <v>#VALUE!</v>
          </cell>
          <cell r="AX304" t="e">
            <v>#VALUE!</v>
          </cell>
          <cell r="AY304" t="e">
            <v>#VALUE!</v>
          </cell>
          <cell r="AZ304" t="e">
            <v>#VALUE!</v>
          </cell>
          <cell r="BA304" t="e">
            <v>#VALUE!</v>
          </cell>
          <cell r="BB304" t="e">
            <v>#VALUE!</v>
          </cell>
          <cell r="BC304" t="e">
            <v>#VALUE!</v>
          </cell>
          <cell r="BD304" t="e">
            <v>#VALUE!</v>
          </cell>
          <cell r="BE304" t="e">
            <v>#VALUE!</v>
          </cell>
        </row>
        <row r="305">
          <cell r="H305">
            <v>0</v>
          </cell>
          <cell r="I305">
            <v>0</v>
          </cell>
          <cell r="J305">
            <v>0</v>
          </cell>
          <cell r="K305">
            <v>0</v>
          </cell>
          <cell r="L305">
            <v>0</v>
          </cell>
          <cell r="M305">
            <v>0</v>
          </cell>
          <cell r="N305">
            <v>0</v>
          </cell>
          <cell r="O305">
            <v>0</v>
          </cell>
          <cell r="P305">
            <v>0</v>
          </cell>
          <cell r="Q305">
            <v>0</v>
          </cell>
          <cell r="R305">
            <v>0</v>
          </cell>
          <cell r="S305">
            <v>0</v>
          </cell>
          <cell r="T305" t="e">
            <v>#VALUE!</v>
          </cell>
          <cell r="U305">
            <v>94.596000000000004</v>
          </cell>
          <cell r="V305">
            <v>695.74199999999996</v>
          </cell>
          <cell r="W305">
            <v>1896.8620000000001</v>
          </cell>
          <cell r="X305">
            <v>752.81500000000005</v>
          </cell>
          <cell r="Y305">
            <v>271.21300000000002</v>
          </cell>
          <cell r="Z305" t="e">
            <v>#N/A</v>
          </cell>
          <cell r="AA305">
            <v>1043.8589999999999</v>
          </cell>
          <cell r="AB305">
            <v>4588.6149999999998</v>
          </cell>
          <cell r="AC305">
            <v>620.47399999999993</v>
          </cell>
          <cell r="AD305" t="e">
            <v>#N/A</v>
          </cell>
          <cell r="AE305">
            <v>449.77800000000002</v>
          </cell>
          <cell r="AF305">
            <v>964.17499999999995</v>
          </cell>
          <cell r="AG305">
            <v>461.83600000000001</v>
          </cell>
          <cell r="AH305">
            <v>0</v>
          </cell>
          <cell r="AI305" t="e">
            <v>#DIV/0!</v>
          </cell>
          <cell r="AJ305" t="e">
            <v>#VALUE!</v>
          </cell>
          <cell r="AK305">
            <v>1002.9</v>
          </cell>
          <cell r="AL305">
            <v>5306</v>
          </cell>
          <cell r="AM305">
            <v>1253.66183</v>
          </cell>
          <cell r="AN305">
            <v>85.905000000000001</v>
          </cell>
          <cell r="AO305" t="e">
            <v>#N/A</v>
          </cell>
          <cell r="AP305" t="e">
            <v>#DIV/0!</v>
          </cell>
          <cell r="AQ305" t="e">
            <v>#VALUE!</v>
          </cell>
          <cell r="AR305">
            <v>543.28300000000002</v>
          </cell>
          <cell r="AS305">
            <v>461.83600000000001</v>
          </cell>
          <cell r="AT305" t="e">
            <v>#N/A</v>
          </cell>
          <cell r="AU305" t="e">
            <v>#DIV/0!</v>
          </cell>
          <cell r="AV305">
            <v>8906.5439999999999</v>
          </cell>
          <cell r="AW305" t="e">
            <v>#VALUE!</v>
          </cell>
          <cell r="AX305" t="e">
            <v>#VALUE!</v>
          </cell>
          <cell r="AY305" t="e">
            <v>#VALUE!</v>
          </cell>
          <cell r="AZ305" t="e">
            <v>#VALUE!</v>
          </cell>
          <cell r="BA305" t="e">
            <v>#VALUE!</v>
          </cell>
          <cell r="BB305" t="e">
            <v>#VALUE!</v>
          </cell>
          <cell r="BC305" t="e">
            <v>#VALUE!</v>
          </cell>
          <cell r="BD305" t="e">
            <v>#VALUE!</v>
          </cell>
          <cell r="BE305" t="e">
            <v>#VALUE!</v>
          </cell>
        </row>
        <row r="309">
          <cell r="H309">
            <v>0</v>
          </cell>
          <cell r="I309">
            <v>0</v>
          </cell>
          <cell r="J309">
            <v>0.5</v>
          </cell>
          <cell r="K309">
            <v>0</v>
          </cell>
          <cell r="L309">
            <v>0</v>
          </cell>
          <cell r="M309">
            <v>0.5</v>
          </cell>
          <cell r="N309">
            <v>0</v>
          </cell>
          <cell r="O309">
            <v>0</v>
          </cell>
          <cell r="P309">
            <v>0</v>
          </cell>
          <cell r="Q309">
            <v>0</v>
          </cell>
          <cell r="R309">
            <v>193.71250000000001</v>
          </cell>
          <cell r="S309">
            <v>0</v>
          </cell>
          <cell r="T309" t="str">
            <v xml:space="preserve">NA </v>
          </cell>
          <cell r="U309">
            <v>71.149000000000001</v>
          </cell>
          <cell r="V309">
            <v>430.10399999999998</v>
          </cell>
          <cell r="W309">
            <v>0</v>
          </cell>
          <cell r="X309">
            <v>598.23099999999999</v>
          </cell>
          <cell r="Y309">
            <v>805.12</v>
          </cell>
          <cell r="Z309" t="str">
            <v xml:space="preserve">NA </v>
          </cell>
          <cell r="AA309" t="str">
            <v xml:space="preserve">NA </v>
          </cell>
          <cell r="AB309">
            <v>36038.432499999995</v>
          </cell>
          <cell r="AC309">
            <v>3814.9940000000001</v>
          </cell>
          <cell r="AD309" t="str">
            <v xml:space="preserve">NA </v>
          </cell>
          <cell r="AE309">
            <v>1346.4490000000001</v>
          </cell>
          <cell r="AF309">
            <v>2558.2429999999999</v>
          </cell>
          <cell r="AG309">
            <v>774.71799999999996</v>
          </cell>
          <cell r="AH309">
            <v>430.10399999999998</v>
          </cell>
          <cell r="AI309" t="str">
            <v xml:space="preserve">NA </v>
          </cell>
          <cell r="AJ309" t="str">
            <v xml:space="preserve">NA </v>
          </cell>
          <cell r="AK309">
            <v>2880</v>
          </cell>
          <cell r="AL309">
            <v>23460.400000000001</v>
          </cell>
          <cell r="AM309">
            <v>1179.4469999999999</v>
          </cell>
          <cell r="AN309">
            <v>149.46250000000001</v>
          </cell>
          <cell r="AO309" t="str">
            <v xml:space="preserve">NA </v>
          </cell>
          <cell r="AP309">
            <v>871.06933333333325</v>
          </cell>
          <cell r="AQ309" t="str">
            <v xml:space="preserve">NA </v>
          </cell>
          <cell r="AR309">
            <v>871.06933333333325</v>
          </cell>
          <cell r="AS309">
            <v>774.71799999999996</v>
          </cell>
          <cell r="AT309" t="str">
            <v xml:space="preserve">NA </v>
          </cell>
          <cell r="AU309">
            <v>19772.669999999998</v>
          </cell>
          <cell r="AV309">
            <v>19772.669999999998</v>
          </cell>
          <cell r="AW309" t="str">
            <v xml:space="preserve">NA </v>
          </cell>
          <cell r="AX309" t="str">
            <v xml:space="preserve">NA </v>
          </cell>
          <cell r="AY309" t="str">
            <v xml:space="preserve">NA </v>
          </cell>
          <cell r="AZ309" t="str">
            <v xml:space="preserve">NA </v>
          </cell>
          <cell r="BA309" t="str">
            <v xml:space="preserve">NA </v>
          </cell>
          <cell r="BB309" t="str">
            <v xml:space="preserve">NA </v>
          </cell>
          <cell r="BC309" t="str">
            <v xml:space="preserve">NA </v>
          </cell>
          <cell r="BD309" t="str">
            <v xml:space="preserve">NA </v>
          </cell>
          <cell r="BE309" t="str">
            <v xml:space="preserve">NA </v>
          </cell>
        </row>
        <row r="310">
          <cell r="H310">
            <v>651.88599999999997</v>
          </cell>
          <cell r="I310">
            <v>297.774</v>
          </cell>
          <cell r="J310">
            <v>74.204000000000008</v>
          </cell>
          <cell r="K310">
            <v>865.8</v>
          </cell>
          <cell r="L310">
            <v>286.60300000000001</v>
          </cell>
          <cell r="M310">
            <v>863.29</v>
          </cell>
          <cell r="N310">
            <v>1179.02</v>
          </cell>
          <cell r="O310">
            <v>104.3</v>
          </cell>
          <cell r="P310">
            <v>1298.22</v>
          </cell>
          <cell r="Q310">
            <v>2055.6999999999998</v>
          </cell>
          <cell r="R310">
            <v>792.83749999999998</v>
          </cell>
          <cell r="S310">
            <v>902.26099999999997</v>
          </cell>
          <cell r="T310" t="str">
            <v xml:space="preserve">NA </v>
          </cell>
          <cell r="U310">
            <v>105.1</v>
          </cell>
          <cell r="V310">
            <v>1170.8699999999999</v>
          </cell>
          <cell r="W310">
            <v>651.88599999999997</v>
          </cell>
          <cell r="X310">
            <v>706.82500000000005</v>
          </cell>
          <cell r="Y310">
            <v>1181.761</v>
          </cell>
          <cell r="Z310" t="str">
            <v xml:space="preserve">NA </v>
          </cell>
          <cell r="AA310">
            <v>41782.035000000003</v>
          </cell>
          <cell r="AB310">
            <v>41782.035000000003</v>
          </cell>
          <cell r="AC310">
            <v>4007.8830000000003</v>
          </cell>
          <cell r="AD310" t="str">
            <v xml:space="preserve">NA </v>
          </cell>
          <cell r="AE310">
            <v>1873.2455</v>
          </cell>
          <cell r="AF310">
            <v>2805.6</v>
          </cell>
          <cell r="AG310">
            <v>931.6</v>
          </cell>
          <cell r="AH310">
            <v>1170.8699999999999</v>
          </cell>
          <cell r="AI310">
            <v>826.72300000000007</v>
          </cell>
          <cell r="AJ310" t="str">
            <v xml:space="preserve">NA </v>
          </cell>
          <cell r="AK310">
            <v>3203.14</v>
          </cell>
          <cell r="AL310">
            <v>39302.589999999997</v>
          </cell>
          <cell r="AM310">
            <v>1220.6500000000001</v>
          </cell>
          <cell r="AN310">
            <v>366.50400000000002</v>
          </cell>
          <cell r="AO310" t="str">
            <v xml:space="preserve">NA </v>
          </cell>
          <cell r="AP310">
            <v>1530.0246666666667</v>
          </cell>
          <cell r="AQ310" t="str">
            <v xml:space="preserve">NA </v>
          </cell>
          <cell r="AR310">
            <v>1530.0246666666667</v>
          </cell>
          <cell r="AS310">
            <v>931.6</v>
          </cell>
          <cell r="AT310" t="str">
            <v xml:space="preserve">NA </v>
          </cell>
          <cell r="AU310">
            <v>45340.45</v>
          </cell>
          <cell r="AV310">
            <v>45340.45</v>
          </cell>
          <cell r="AW310" t="str">
            <v xml:space="preserve">NA </v>
          </cell>
          <cell r="AX310" t="str">
            <v xml:space="preserve">NA </v>
          </cell>
          <cell r="AY310" t="str">
            <v xml:space="preserve">NA </v>
          </cell>
          <cell r="AZ310" t="str">
            <v xml:space="preserve">NA </v>
          </cell>
          <cell r="BA310" t="str">
            <v xml:space="preserve">NA </v>
          </cell>
          <cell r="BB310" t="str">
            <v xml:space="preserve">NA </v>
          </cell>
          <cell r="BC310" t="str">
            <v xml:space="preserve">NA </v>
          </cell>
          <cell r="BD310" t="str">
            <v xml:space="preserve">NA </v>
          </cell>
          <cell r="BE310" t="str">
            <v xml:space="preserve">NA </v>
          </cell>
        </row>
        <row r="311">
          <cell r="H311">
            <v>739.88300000000004</v>
          </cell>
          <cell r="I311">
            <v>346.4</v>
          </cell>
          <cell r="J311">
            <v>159.20400000000001</v>
          </cell>
          <cell r="K311">
            <v>937</v>
          </cell>
          <cell r="L311">
            <v>346.274</v>
          </cell>
          <cell r="M311">
            <v>1808.665</v>
          </cell>
          <cell r="N311">
            <v>1241.45</v>
          </cell>
          <cell r="O311">
            <v>122.65</v>
          </cell>
          <cell r="P311">
            <v>1396.81</v>
          </cell>
          <cell r="Q311">
            <v>2192.38</v>
          </cell>
          <cell r="R311">
            <v>881.87869000000001</v>
          </cell>
          <cell r="S311">
            <v>996.26700000000005</v>
          </cell>
          <cell r="T311" t="str">
            <v xml:space="preserve">NA </v>
          </cell>
          <cell r="U311">
            <v>131.9</v>
          </cell>
          <cell r="V311">
            <v>1665.0744999999999</v>
          </cell>
          <cell r="W311">
            <v>739.88300000000004</v>
          </cell>
          <cell r="X311">
            <v>788.39400000000001</v>
          </cell>
          <cell r="Y311">
            <v>1462.2560000000001</v>
          </cell>
          <cell r="Z311" t="str">
            <v xml:space="preserve">NA </v>
          </cell>
          <cell r="AA311">
            <v>47526.497499999998</v>
          </cell>
          <cell r="AB311">
            <v>47526.497499999998</v>
          </cell>
          <cell r="AC311">
            <v>4167.6499999999996</v>
          </cell>
          <cell r="AD311" t="str">
            <v xml:space="preserve">NA </v>
          </cell>
          <cell r="AE311">
            <v>2467.6355199999998</v>
          </cell>
          <cell r="AF311">
            <v>3000</v>
          </cell>
          <cell r="AG311">
            <v>1072.6500000000001</v>
          </cell>
          <cell r="AH311">
            <v>1665.0744999999999</v>
          </cell>
          <cell r="AI311">
            <v>799.10500000000002</v>
          </cell>
          <cell r="AJ311" t="str">
            <v xml:space="preserve">NA </v>
          </cell>
          <cell r="AK311">
            <v>3397.2649999999999</v>
          </cell>
          <cell r="AL311">
            <v>46176.817499999997</v>
          </cell>
          <cell r="AM311">
            <v>1309.6600000000001</v>
          </cell>
          <cell r="AN311">
            <v>574.30956000000003</v>
          </cell>
          <cell r="AO311" t="str">
            <v xml:space="preserve">NA </v>
          </cell>
          <cell r="AP311">
            <v>1763.9683333333332</v>
          </cell>
          <cell r="AQ311" t="str">
            <v xml:space="preserve">NA </v>
          </cell>
          <cell r="AR311">
            <v>1763.9683333333332</v>
          </cell>
          <cell r="AS311">
            <v>1072.6500000000001</v>
          </cell>
          <cell r="AT311" t="str">
            <v xml:space="preserve">NA </v>
          </cell>
          <cell r="AU311">
            <v>54681.75</v>
          </cell>
          <cell r="AV311">
            <v>54681.75</v>
          </cell>
          <cell r="AW311" t="str">
            <v xml:space="preserve">NA </v>
          </cell>
          <cell r="AX311" t="str">
            <v xml:space="preserve">NA </v>
          </cell>
          <cell r="AY311" t="str">
            <v xml:space="preserve">NA </v>
          </cell>
          <cell r="AZ311" t="str">
            <v xml:space="preserve">NA </v>
          </cell>
          <cell r="BA311" t="str">
            <v xml:space="preserve">NA </v>
          </cell>
          <cell r="BB311" t="str">
            <v xml:space="preserve">NA </v>
          </cell>
          <cell r="BC311" t="str">
            <v xml:space="preserve">NA </v>
          </cell>
          <cell r="BD311" t="str">
            <v xml:space="preserve">NA </v>
          </cell>
          <cell r="BE311" t="str">
            <v xml:space="preserve">NA </v>
          </cell>
        </row>
        <row r="312">
          <cell r="H312">
            <v>878.6850508</v>
          </cell>
          <cell r="I312">
            <v>418</v>
          </cell>
          <cell r="J312">
            <v>186.71949999999998</v>
          </cell>
          <cell r="K312">
            <v>1105.6600000000001</v>
          </cell>
          <cell r="L312">
            <v>407.96699999999998</v>
          </cell>
          <cell r="M312">
            <v>2046.16965</v>
          </cell>
          <cell r="N312">
            <v>1322.8</v>
          </cell>
          <cell r="O312">
            <v>150.12360000000001</v>
          </cell>
          <cell r="P312">
            <v>1616.8075749999998</v>
          </cell>
          <cell r="Q312">
            <v>2554.1227000000003</v>
          </cell>
          <cell r="R312">
            <v>881.87869000000001</v>
          </cell>
          <cell r="S312">
            <v>1177.7868473999999</v>
          </cell>
          <cell r="T312" t="str">
            <v xml:space="preserve">NA </v>
          </cell>
          <cell r="U312">
            <v>163.22624999999999</v>
          </cell>
          <cell r="V312">
            <v>2096.6757716000002</v>
          </cell>
          <cell r="W312">
            <v>878.6850508</v>
          </cell>
          <cell r="X312">
            <v>911.93533980000007</v>
          </cell>
          <cell r="Y312">
            <v>1839.0793712000002</v>
          </cell>
          <cell r="Z312" t="str">
            <v xml:space="preserve">NA </v>
          </cell>
          <cell r="AA312" t="str">
            <v xml:space="preserve">NA </v>
          </cell>
          <cell r="AB312" t="str">
            <v xml:space="preserve">NA </v>
          </cell>
          <cell r="AC312">
            <v>4709.4444999999987</v>
          </cell>
          <cell r="AD312" t="str">
            <v xml:space="preserve">NA </v>
          </cell>
          <cell r="AE312">
            <v>2467.6355199999998</v>
          </cell>
          <cell r="AF312">
            <v>3450</v>
          </cell>
          <cell r="AG312">
            <v>1304.6641950000001</v>
          </cell>
          <cell r="AH312">
            <v>2096.6757716000002</v>
          </cell>
          <cell r="AI312">
            <v>879.01550000000009</v>
          </cell>
          <cell r="AJ312" t="str">
            <v xml:space="preserve">NA </v>
          </cell>
          <cell r="AK312">
            <v>3935.0520495000001</v>
          </cell>
          <cell r="AL312">
            <v>52035.112500000003</v>
          </cell>
          <cell r="AM312">
            <v>1459.4851040000001</v>
          </cell>
          <cell r="AN312">
            <v>574.30956000000003</v>
          </cell>
          <cell r="AO312" t="str">
            <v xml:space="preserve">NA </v>
          </cell>
          <cell r="AP312">
            <v>2052.1066880000003</v>
          </cell>
          <cell r="AQ312" t="str">
            <v xml:space="preserve">NA </v>
          </cell>
          <cell r="AR312">
            <v>2052.1066880000003</v>
          </cell>
          <cell r="AS312">
            <v>1304.6641950000001</v>
          </cell>
          <cell r="AT312" t="str">
            <v xml:space="preserve">NA </v>
          </cell>
          <cell r="AU312">
            <v>62265.919999999998</v>
          </cell>
          <cell r="AV312">
            <v>62265.919999999998</v>
          </cell>
          <cell r="AW312" t="str">
            <v xml:space="preserve">NA </v>
          </cell>
          <cell r="AX312" t="str">
            <v xml:space="preserve">NA </v>
          </cell>
          <cell r="AY312" t="str">
            <v xml:space="preserve">NA </v>
          </cell>
          <cell r="AZ312" t="str">
            <v xml:space="preserve">NA </v>
          </cell>
          <cell r="BA312" t="str">
            <v xml:space="preserve">NA </v>
          </cell>
          <cell r="BB312" t="str">
            <v xml:space="preserve">NA </v>
          </cell>
          <cell r="BC312" t="str">
            <v xml:space="preserve">NA </v>
          </cell>
          <cell r="BD312" t="str">
            <v xml:space="preserve">NA </v>
          </cell>
          <cell r="BE312" t="str">
            <v xml:space="preserve">NA </v>
          </cell>
        </row>
        <row r="319">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2">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1018.396</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88.572000000000003</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9.9600000000000009</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98.532000000000011</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98.532000000000011</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57.956000000000003</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1.7173674697010106</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3">
          <cell r="H333" t="e">
            <v>#DIV/0!</v>
          </cell>
          <cell r="I333" t="e">
            <v>#DIV/0!</v>
          </cell>
          <cell r="J333" t="e">
            <v>#DIV/0!</v>
          </cell>
          <cell r="K333" t="e">
            <v>#DIV/0!</v>
          </cell>
          <cell r="L333" t="e">
            <v>#DIV/0!</v>
          </cell>
          <cell r="M333" t="e">
            <v>#DIV/0!</v>
          </cell>
          <cell r="N333" t="e">
            <v>#DIV/0!</v>
          </cell>
          <cell r="O333" t="e">
            <v>#DIV/0!</v>
          </cell>
          <cell r="P333" t="e">
            <v>#DIV/0!</v>
          </cell>
          <cell r="Q333" t="e">
            <v>#DIV/0!</v>
          </cell>
          <cell r="R333" t="e">
            <v>#DIV/0!</v>
          </cell>
          <cell r="S333" t="e">
            <v>#DIV/0!</v>
          </cell>
          <cell r="T333" t="e">
            <v>#VALUE!</v>
          </cell>
          <cell r="U333">
            <v>3.3068320810763586E-2</v>
          </cell>
          <cell r="V333">
            <v>0.47698989924722007</v>
          </cell>
          <cell r="W333">
            <v>1.1277874807805904E-2</v>
          </cell>
          <cell r="X333">
            <v>1.0053782918395942</v>
          </cell>
          <cell r="Y333">
            <v>0</v>
          </cell>
          <cell r="Z333" t="e">
            <v>#N/A</v>
          </cell>
          <cell r="AA333">
            <v>0.48502187288828819</v>
          </cell>
          <cell r="AB333">
            <v>0.36984786218335464</v>
          </cell>
          <cell r="AC333">
            <v>0.63947481761564662</v>
          </cell>
          <cell r="AD333" t="e">
            <v>#N/A</v>
          </cell>
          <cell r="AE333">
            <v>0.3848782860908066</v>
          </cell>
          <cell r="AF333">
            <v>0.3629360002827155</v>
          </cell>
          <cell r="AG333">
            <v>0.88126700666416846</v>
          </cell>
          <cell r="AH333" t="e">
            <v>#DIV/0!</v>
          </cell>
          <cell r="AI333" t="e">
            <v>#DIV/0!</v>
          </cell>
          <cell r="AJ333" t="e">
            <v>#VALUE!</v>
          </cell>
          <cell r="AK333">
            <v>21.090308370044053</v>
          </cell>
          <cell r="AL333">
            <v>0.33343385605146769</v>
          </cell>
          <cell r="AM333">
            <v>0.55622296303024366</v>
          </cell>
          <cell r="AN333">
            <v>0.13773922256804186</v>
          </cell>
          <cell r="AO333" t="e">
            <v>#N/A</v>
          </cell>
          <cell r="AP333" t="e">
            <v>#DIV/0!</v>
          </cell>
          <cell r="AQ333" t="e">
            <v>#VALUE!</v>
          </cell>
          <cell r="AR333">
            <v>0</v>
          </cell>
          <cell r="AS333">
            <v>0.88126700666416846</v>
          </cell>
          <cell r="AT333" t="e">
            <v>#N/A</v>
          </cell>
          <cell r="AU333" t="e">
            <v>#DIV/0!</v>
          </cell>
          <cell r="AV333">
            <v>0.43445707843453052</v>
          </cell>
          <cell r="AW333" t="e">
            <v>#VALUE!</v>
          </cell>
          <cell r="AX333" t="e">
            <v>#VALUE!</v>
          </cell>
          <cell r="AY333" t="e">
            <v>#VALUE!</v>
          </cell>
          <cell r="AZ333" t="e">
            <v>#VALUE!</v>
          </cell>
          <cell r="BA333" t="e">
            <v>#VALUE!</v>
          </cell>
          <cell r="BB333" t="e">
            <v>#VALUE!</v>
          </cell>
          <cell r="BC333" t="e">
            <v>#VALUE!</v>
          </cell>
          <cell r="BD333" t="e">
            <v>#VALUE!</v>
          </cell>
          <cell r="BE333" t="e">
            <v>#VALUE!</v>
          </cell>
        </row>
        <row r="334">
          <cell r="H334" t="e">
            <v>#DIV/0!</v>
          </cell>
          <cell r="I334" t="e">
            <v>#DIV/0!</v>
          </cell>
          <cell r="J334" t="e">
            <v>#DIV/0!</v>
          </cell>
          <cell r="K334" t="e">
            <v>#DIV/0!</v>
          </cell>
          <cell r="L334" t="e">
            <v>#DIV/0!</v>
          </cell>
          <cell r="M334" t="e">
            <v>#DIV/0!</v>
          </cell>
          <cell r="N334" t="e">
            <v>#DIV/0!</v>
          </cell>
          <cell r="O334" t="e">
            <v>#DIV/0!</v>
          </cell>
          <cell r="P334" t="e">
            <v>#DIV/0!</v>
          </cell>
          <cell r="Q334" t="e">
            <v>#DIV/0!</v>
          </cell>
          <cell r="R334" t="e">
            <v>#DIV/0!</v>
          </cell>
          <cell r="S334" t="e">
            <v>#DIV/0!</v>
          </cell>
          <cell r="T334" t="e">
            <v>#VALUE!</v>
          </cell>
          <cell r="U334">
            <v>3.2009810139963631E-2</v>
          </cell>
          <cell r="V334">
            <v>0.32294729942996109</v>
          </cell>
          <cell r="W334">
            <v>1.1152102788711038E-2</v>
          </cell>
          <cell r="X334">
            <v>0.50134096690421948</v>
          </cell>
          <cell r="Y334">
            <v>0</v>
          </cell>
          <cell r="Z334" t="e">
            <v>#N/A</v>
          </cell>
          <cell r="AA334">
            <v>0.3266092451183541</v>
          </cell>
          <cell r="AB334">
            <v>0.26999192566820268</v>
          </cell>
          <cell r="AC334">
            <v>0.39004857576626906</v>
          </cell>
          <cell r="AD334" t="e">
            <v>#N/A</v>
          </cell>
          <cell r="AE334">
            <v>0.27791488245312129</v>
          </cell>
          <cell r="AF334">
            <v>0.26628983327715405</v>
          </cell>
          <cell r="AG334">
            <v>0.4684433435245412</v>
          </cell>
          <cell r="AH334" t="e">
            <v>#DIV/0!</v>
          </cell>
          <cell r="AI334" t="e">
            <v>#DIV/0!</v>
          </cell>
          <cell r="AJ334" t="e">
            <v>#VALUE!</v>
          </cell>
          <cell r="AK334">
            <v>0.95473127929005885</v>
          </cell>
          <cell r="AL334">
            <v>0.25005653976630232</v>
          </cell>
          <cell r="AM334">
            <v>0.35741855520958149</v>
          </cell>
          <cell r="AN334">
            <v>0.12106396600896339</v>
          </cell>
          <cell r="AO334" t="e">
            <v>#N/A</v>
          </cell>
          <cell r="AP334" t="e">
            <v>#DIV/0!</v>
          </cell>
          <cell r="AQ334" t="e">
            <v>#VALUE!</v>
          </cell>
          <cell r="AR334">
            <v>0</v>
          </cell>
          <cell r="AS334">
            <v>0.4684433435245412</v>
          </cell>
          <cell r="AT334" t="e">
            <v>#N/A</v>
          </cell>
          <cell r="AU334" t="e">
            <v>#DIV/0!</v>
          </cell>
          <cell r="AV334">
            <v>0.30287213536473856</v>
          </cell>
          <cell r="AW334" t="e">
            <v>#VALUE!</v>
          </cell>
          <cell r="AX334" t="e">
            <v>#VALUE!</v>
          </cell>
          <cell r="AY334" t="e">
            <v>#VALUE!</v>
          </cell>
          <cell r="AZ334" t="e">
            <v>#VALUE!</v>
          </cell>
          <cell r="BA334" t="e">
            <v>#VALUE!</v>
          </cell>
          <cell r="BB334" t="e">
            <v>#VALUE!</v>
          </cell>
          <cell r="BC334" t="e">
            <v>#VALUE!</v>
          </cell>
          <cell r="BD334" t="e">
            <v>#VALUE!</v>
          </cell>
          <cell r="BE334" t="e">
            <v>#VALUE!</v>
          </cell>
        </row>
        <row r="335">
          <cell r="H335">
            <v>0</v>
          </cell>
          <cell r="I335">
            <v>0</v>
          </cell>
          <cell r="J335">
            <v>0</v>
          </cell>
          <cell r="K335">
            <v>0</v>
          </cell>
          <cell r="L335">
            <v>0</v>
          </cell>
          <cell r="M335">
            <v>0</v>
          </cell>
          <cell r="N335">
            <v>0</v>
          </cell>
          <cell r="O335">
            <v>0</v>
          </cell>
          <cell r="P335">
            <v>0</v>
          </cell>
          <cell r="Q335">
            <v>0</v>
          </cell>
          <cell r="R335">
            <v>0</v>
          </cell>
          <cell r="S335">
            <v>0</v>
          </cell>
          <cell r="T335" t="e">
            <v>#VALUE!</v>
          </cell>
          <cell r="U335">
            <v>8.8588866269284829E-3</v>
          </cell>
          <cell r="V335">
            <v>0.15307732625778603</v>
          </cell>
          <cell r="W335">
            <v>1.1574160335215539E-2</v>
          </cell>
          <cell r="X335">
            <v>0.22820228024703099</v>
          </cell>
          <cell r="Y335">
            <v>0</v>
          </cell>
          <cell r="Z335" t="e">
            <v>#N/A</v>
          </cell>
          <cell r="AA335">
            <v>8.8481266666178393E-2</v>
          </cell>
          <cell r="AB335">
            <v>0.15095192856660783</v>
          </cell>
          <cell r="AC335">
            <v>0.40164981543094397</v>
          </cell>
          <cell r="AD335" t="e">
            <v>#N/A</v>
          </cell>
          <cell r="AE335">
            <v>0.22387679760513463</v>
          </cell>
          <cell r="AF335">
            <v>0.10775239109060843</v>
          </cell>
          <cell r="AG335">
            <v>0.26001184308563613</v>
          </cell>
          <cell r="AH335">
            <v>0</v>
          </cell>
          <cell r="AI335" t="e">
            <v>#DIV/0!</v>
          </cell>
          <cell r="AJ335" t="e">
            <v>#VALUE!</v>
          </cell>
          <cell r="AK335">
            <v>0.57221913452976436</v>
          </cell>
          <cell r="AL335">
            <v>0.13857194033093087</v>
          </cell>
          <cell r="AM335">
            <v>0.12063472892986141</v>
          </cell>
          <cell r="AN335">
            <v>0.16923387716085408</v>
          </cell>
          <cell r="AO335" t="e">
            <v>#N/A</v>
          </cell>
          <cell r="AP335" t="e">
            <v>#DIV/0!</v>
          </cell>
          <cell r="AQ335" t="e">
            <v>#VALUE!</v>
          </cell>
          <cell r="AR335">
            <v>0</v>
          </cell>
          <cell r="AS335">
            <v>0.50002277516468485</v>
          </cell>
          <cell r="AT335" t="e">
            <v>#N/A</v>
          </cell>
          <cell r="AU335" t="e">
            <v>#DIV/0!</v>
          </cell>
          <cell r="AV335">
            <v>9.0651199365535964E-2</v>
          </cell>
          <cell r="AW335" t="e">
            <v>#VALUE!</v>
          </cell>
          <cell r="AX335" t="e">
            <v>#VALUE!</v>
          </cell>
          <cell r="AY335" t="e">
            <v>#VALUE!</v>
          </cell>
          <cell r="AZ335" t="e">
            <v>#VALUE!</v>
          </cell>
          <cell r="BA335" t="e">
            <v>#VALUE!</v>
          </cell>
          <cell r="BB335" t="e">
            <v>#VALUE!</v>
          </cell>
          <cell r="BC335" t="e">
            <v>#VALUE!</v>
          </cell>
          <cell r="BD335" t="e">
            <v>#VALUE!</v>
          </cell>
          <cell r="BE335" t="e">
            <v>#VALUE!</v>
          </cell>
        </row>
        <row r="336">
          <cell r="H336" t="e">
            <v>#DIV/0!</v>
          </cell>
          <cell r="I336" t="e">
            <v>#DIV/0!</v>
          </cell>
          <cell r="J336" t="e">
            <v>#DIV/0!</v>
          </cell>
          <cell r="K336" t="e">
            <v>#DIV/0!</v>
          </cell>
          <cell r="L336" t="e">
            <v>#DIV/0!</v>
          </cell>
          <cell r="M336" t="e">
            <v>#DIV/0!</v>
          </cell>
          <cell r="N336" t="e">
            <v>#DIV/0!</v>
          </cell>
          <cell r="O336" t="e">
            <v>#DIV/0!</v>
          </cell>
          <cell r="P336" t="e">
            <v>#DIV/0!</v>
          </cell>
          <cell r="Q336" t="e">
            <v>#DIV/0!</v>
          </cell>
          <cell r="R336" t="e">
            <v>#DIV/0!</v>
          </cell>
          <cell r="S336" t="e">
            <v>#DIV/0!</v>
          </cell>
          <cell r="T336" t="e">
            <v>#DIV/0!</v>
          </cell>
          <cell r="U336">
            <v>-6.082077051926297</v>
          </cell>
          <cell r="V336">
            <v>213.01112877583466</v>
          </cell>
          <cell r="W336">
            <v>13.896939726316541</v>
          </cell>
          <cell r="X336">
            <v>6.230862602294529</v>
          </cell>
          <cell r="Y336" t="e">
            <v>#DIV/0!</v>
          </cell>
          <cell r="Z336">
            <v>2.2921025796672843</v>
          </cell>
          <cell r="AA336">
            <v>8.0582519110751996</v>
          </cell>
          <cell r="AB336">
            <v>4.0286063574090729</v>
          </cell>
          <cell r="AC336">
            <v>7.1056276516096846</v>
          </cell>
          <cell r="AD336" t="e">
            <v>#DIV/0!</v>
          </cell>
          <cell r="AE336">
            <v>2.6400159638153511</v>
          </cell>
          <cell r="AF336">
            <v>11.833591515729267</v>
          </cell>
          <cell r="AG336">
            <v>8.8584567070435174</v>
          </cell>
          <cell r="AH336" t="e">
            <v>#DIV/0!</v>
          </cell>
          <cell r="AI336">
            <v>-0.13712742548509654</v>
          </cell>
          <cell r="AJ336">
            <v>10.242457519361924</v>
          </cell>
          <cell r="AK336">
            <v>3.2163009404388712</v>
          </cell>
          <cell r="AL336">
            <v>8.6789667896678964</v>
          </cell>
          <cell r="AM336">
            <v>17.576351106274934</v>
          </cell>
          <cell r="AN336">
            <v>32.076923076923066</v>
          </cell>
          <cell r="AO336" t="e">
            <v>#DIV/0!</v>
          </cell>
          <cell r="AP336">
            <v>13.890128512921903</v>
          </cell>
          <cell r="AQ336">
            <v>84.798492366412205</v>
          </cell>
          <cell r="AR336">
            <v>31.495881862703154</v>
          </cell>
          <cell r="AS336">
            <v>8.8584567070435192</v>
          </cell>
          <cell r="AT336" t="e">
            <v>#DIV/0!</v>
          </cell>
          <cell r="AU336">
            <v>14.664827586206901</v>
          </cell>
          <cell r="AV336">
            <v>14.292585904251965</v>
          </cell>
          <cell r="AW336" t="e">
            <v>#DIV/0!</v>
          </cell>
          <cell r="AX336" t="e">
            <v>#DIV/0!</v>
          </cell>
          <cell r="AY336" t="e">
            <v>#DIV/0!</v>
          </cell>
          <cell r="AZ336" t="e">
            <v>#DIV/0!</v>
          </cell>
          <cell r="BA336" t="e">
            <v>#DIV/0!</v>
          </cell>
          <cell r="BB336" t="e">
            <v>#DIV/0!</v>
          </cell>
          <cell r="BC336" t="e">
            <v>#DIV/0!</v>
          </cell>
          <cell r="BD336" t="e">
            <v>#DIV/0!</v>
          </cell>
          <cell r="BE336" t="e">
            <v>#DIV/0!</v>
          </cell>
        </row>
        <row r="337">
          <cell r="H337" t="e">
            <v>#DIV/0!</v>
          </cell>
          <cell r="I337" t="e">
            <v>#DIV/0!</v>
          </cell>
          <cell r="J337" t="e">
            <v>#DIV/0!</v>
          </cell>
          <cell r="K337" t="e">
            <v>#DIV/0!</v>
          </cell>
          <cell r="L337" t="e">
            <v>#DIV/0!</v>
          </cell>
          <cell r="M337" t="e">
            <v>#DIV/0!</v>
          </cell>
          <cell r="N337" t="e">
            <v>#DIV/0!</v>
          </cell>
          <cell r="O337" t="e">
            <v>#DIV/0!</v>
          </cell>
          <cell r="P337" t="e">
            <v>#DIV/0!</v>
          </cell>
          <cell r="Q337" t="e">
            <v>#DIV/0!</v>
          </cell>
          <cell r="R337" t="e">
            <v>#DIV/0!</v>
          </cell>
          <cell r="S337" t="e">
            <v>#DIV/0!</v>
          </cell>
          <cell r="T337" t="e">
            <v>#DIV/0!</v>
          </cell>
          <cell r="U337">
            <v>12.788107202680068</v>
          </cell>
          <cell r="V337">
            <v>183.0643879173291</v>
          </cell>
          <cell r="W337">
            <v>10.900300996522862</v>
          </cell>
          <cell r="X337">
            <v>3.3893652844668929</v>
          </cell>
          <cell r="Y337" t="e">
            <v>#DIV/0!</v>
          </cell>
          <cell r="Z337">
            <v>1.907295578162679</v>
          </cell>
          <cell r="AA337">
            <v>7.5281797208075956</v>
          </cell>
          <cell r="AB337">
            <v>3.7580260982298852</v>
          </cell>
          <cell r="AC337">
            <v>6.7022086348889447</v>
          </cell>
          <cell r="AD337" t="e">
            <v>#DIV/0!</v>
          </cell>
          <cell r="AE337">
            <v>1.1162032725821469</v>
          </cell>
          <cell r="AF337">
            <v>8.4041348903717843</v>
          </cell>
          <cell r="AG337">
            <v>4.0978764767459248</v>
          </cell>
          <cell r="AH337" t="e">
            <v>#DIV/0!</v>
          </cell>
          <cell r="AI337">
            <v>0.65279722611188939</v>
          </cell>
          <cell r="AJ337">
            <v>9.1291950834200293</v>
          </cell>
          <cell r="AK337">
            <v>2.7774294670846396</v>
          </cell>
          <cell r="AL337">
            <v>7.4086715867158661</v>
          </cell>
          <cell r="AM337">
            <v>10.940938217869663</v>
          </cell>
          <cell r="AN337">
            <v>-38.282051282051306</v>
          </cell>
          <cell r="AO337" t="e">
            <v>#DIV/0!</v>
          </cell>
          <cell r="AP337">
            <v>12.057760203361106</v>
          </cell>
          <cell r="AQ337">
            <v>82.002246183206111</v>
          </cell>
          <cell r="AR337">
            <v>28.103792256201871</v>
          </cell>
          <cell r="AS337">
            <v>4.0978764767459266</v>
          </cell>
          <cell r="AT337" t="e">
            <v>#DIV/0!</v>
          </cell>
          <cell r="AU337">
            <v>12.647586206896555</v>
          </cell>
          <cell r="AV337">
            <v>12.017288191243516</v>
          </cell>
          <cell r="AW337" t="e">
            <v>#DIV/0!</v>
          </cell>
          <cell r="AX337" t="e">
            <v>#DIV/0!</v>
          </cell>
          <cell r="AY337" t="e">
            <v>#DIV/0!</v>
          </cell>
          <cell r="AZ337" t="e">
            <v>#DIV/0!</v>
          </cell>
          <cell r="BA337" t="e">
            <v>#DIV/0!</v>
          </cell>
          <cell r="BB337" t="e">
            <v>#DIV/0!</v>
          </cell>
          <cell r="BC337" t="e">
            <v>#DIV/0!</v>
          </cell>
          <cell r="BD337" t="e">
            <v>#DIV/0!</v>
          </cell>
          <cell r="BE337" t="e">
            <v>#DIV/0!</v>
          </cell>
        </row>
        <row r="338">
          <cell r="H338" t="str">
            <v xml:space="preserve">NA </v>
          </cell>
          <cell r="I338" t="str">
            <v xml:space="preserve">NA </v>
          </cell>
          <cell r="J338" t="str">
            <v xml:space="preserve">NA </v>
          </cell>
          <cell r="K338" t="str">
            <v xml:space="preserve">NA </v>
          </cell>
          <cell r="L338" t="str">
            <v xml:space="preserve">NA </v>
          </cell>
          <cell r="M338" t="str">
            <v xml:space="preserve">NA </v>
          </cell>
          <cell r="N338" t="str">
            <v xml:space="preserve">NA </v>
          </cell>
          <cell r="O338" t="str">
            <v xml:space="preserve">NA </v>
          </cell>
          <cell r="P338" t="str">
            <v xml:space="preserve">NA </v>
          </cell>
          <cell r="Q338" t="str">
            <v xml:space="preserve">NA </v>
          </cell>
          <cell r="R338" t="str">
            <v xml:space="preserve">NA </v>
          </cell>
          <cell r="S338" t="str">
            <v xml:space="preserve">NA </v>
          </cell>
          <cell r="T338" t="str">
            <v xml:space="preserve">NA </v>
          </cell>
          <cell r="U338">
            <v>0.41696502340952912</v>
          </cell>
          <cell r="V338">
            <v>0.85842327456111855</v>
          </cell>
          <cell r="W338">
            <v>0.1540055218861287</v>
          </cell>
          <cell r="X338">
            <v>2.418952091011056</v>
          </cell>
          <cell r="Y338">
            <v>0</v>
          </cell>
          <cell r="Z338" t="e">
            <v>#N/A</v>
          </cell>
          <cell r="AA338">
            <v>1.3494587266718119</v>
          </cell>
          <cell r="AB338">
            <v>1.6634942416995746</v>
          </cell>
          <cell r="AC338">
            <v>2.1250076829193336</v>
          </cell>
          <cell r="AD338" t="str">
            <v xml:space="preserve">NA </v>
          </cell>
          <cell r="AE338">
            <v>3.2496230437269276</v>
          </cell>
          <cell r="AF338">
            <v>1.3705101447109251</v>
          </cell>
          <cell r="AG338">
            <v>1.861696268759466</v>
          </cell>
          <cell r="AH338">
            <v>0</v>
          </cell>
          <cell r="AI338" t="e">
            <v>#DIV/0!</v>
          </cell>
          <cell r="AJ338" t="e">
            <v>#VALUE!</v>
          </cell>
          <cell r="AK338">
            <v>3.1107862248213132</v>
          </cell>
          <cell r="AL338">
            <v>1.4102891156462587</v>
          </cell>
          <cell r="AM338">
            <v>1.5411352786605583</v>
          </cell>
          <cell r="AN338">
            <v>16.747181964573283</v>
          </cell>
          <cell r="AO338" t="str">
            <v xml:space="preserve">NA </v>
          </cell>
          <cell r="AP338" t="e">
            <v>#DIV/0!</v>
          </cell>
          <cell r="AQ338" t="e">
            <v>#VALUE!</v>
          </cell>
          <cell r="AR338">
            <v>0</v>
          </cell>
          <cell r="AS338">
            <v>1.8616962687594658</v>
          </cell>
          <cell r="AT338" t="e">
            <v>#N/A</v>
          </cell>
          <cell r="AU338" t="e">
            <v>#DIV/0!</v>
          </cell>
          <cell r="AV338">
            <v>1.1931299833650095</v>
          </cell>
          <cell r="AW338" t="str">
            <v xml:space="preserve">NA </v>
          </cell>
          <cell r="AX338" t="str">
            <v xml:space="preserve">NA </v>
          </cell>
          <cell r="AY338" t="str">
            <v xml:space="preserve">NA </v>
          </cell>
          <cell r="AZ338" t="str">
            <v xml:space="preserve">NA </v>
          </cell>
          <cell r="BA338" t="str">
            <v xml:space="preserve">NA </v>
          </cell>
          <cell r="BB338" t="str">
            <v xml:space="preserve">NA </v>
          </cell>
          <cell r="BC338" t="str">
            <v xml:space="preserve">NA </v>
          </cell>
          <cell r="BD338" t="str">
            <v xml:space="preserve">NA </v>
          </cell>
          <cell r="BE338" t="str">
            <v xml:space="preserve">NA </v>
          </cell>
        </row>
        <row r="339">
          <cell r="H339" t="e">
            <v>#DIV/0!</v>
          </cell>
          <cell r="I339" t="e">
            <v>#DIV/0!</v>
          </cell>
          <cell r="J339" t="e">
            <v>#DIV/0!</v>
          </cell>
          <cell r="K339" t="e">
            <v>#DIV/0!</v>
          </cell>
          <cell r="L339" t="e">
            <v>#DIV/0!</v>
          </cell>
          <cell r="M339" t="e">
            <v>#DIV/0!</v>
          </cell>
          <cell r="N339" t="e">
            <v>#DIV/0!</v>
          </cell>
          <cell r="O339" t="e">
            <v>#DIV/0!</v>
          </cell>
          <cell r="P339" t="e">
            <v>#DIV/0!</v>
          </cell>
          <cell r="Q339" t="e">
            <v>#DIV/0!</v>
          </cell>
          <cell r="R339" t="e">
            <v>#DIV/0!</v>
          </cell>
          <cell r="S339" t="e">
            <v>#DIV/0!</v>
          </cell>
          <cell r="T339" t="e">
            <v>#VALUE!</v>
          </cell>
          <cell r="U339">
            <v>3.7433088971579043E-2</v>
          </cell>
          <cell r="V339">
            <v>0.47698989924722007</v>
          </cell>
          <cell r="W339">
            <v>3.3339900235620445E-2</v>
          </cell>
          <cell r="X339">
            <v>1.0871996220610349</v>
          </cell>
          <cell r="Y339">
            <v>0</v>
          </cell>
          <cell r="Z339" t="e">
            <v>#N/A</v>
          </cell>
          <cell r="AA339">
            <v>0.55246070855053886</v>
          </cell>
          <cell r="AB339">
            <v>1.0124909590921907</v>
          </cell>
          <cell r="AC339">
            <v>1.3435201376745218</v>
          </cell>
          <cell r="AD339" t="e">
            <v>#N/A</v>
          </cell>
          <cell r="AE339">
            <v>0.5047323707077559</v>
          </cell>
          <cell r="AF339">
            <v>0.61969159029636589</v>
          </cell>
          <cell r="AG339">
            <v>2.1141382949614984</v>
          </cell>
          <cell r="AH339" t="e">
            <v>#DIV/0!</v>
          </cell>
          <cell r="AI339" t="e">
            <v>#DIV/0!</v>
          </cell>
          <cell r="AJ339" t="e">
            <v>#VALUE!</v>
          </cell>
          <cell r="AK339">
            <v>21.090308370044053</v>
          </cell>
          <cell r="AL339">
            <v>0.44154547572298591</v>
          </cell>
          <cell r="AM339">
            <v>0.66090951676104215</v>
          </cell>
          <cell r="AN339">
            <v>0.22972256582435063</v>
          </cell>
          <cell r="AO339" t="e">
            <v>#N/A</v>
          </cell>
          <cell r="AP339" t="e">
            <v>#DIV/0!</v>
          </cell>
          <cell r="AQ339" t="e">
            <v>#VALUE!</v>
          </cell>
          <cell r="AR339">
            <v>0</v>
          </cell>
          <cell r="AS339">
            <v>2.1141382949614984</v>
          </cell>
          <cell r="AT339" t="e">
            <v>#N/A</v>
          </cell>
          <cell r="AU339" t="e">
            <v>#DIV/0!</v>
          </cell>
          <cell r="AV339">
            <v>0.55786835927749412</v>
          </cell>
          <cell r="AW339" t="e">
            <v>#VALUE!</v>
          </cell>
          <cell r="AX339" t="e">
            <v>#VALUE!</v>
          </cell>
          <cell r="AY339" t="e">
            <v>#VALUE!</v>
          </cell>
          <cell r="AZ339" t="e">
            <v>#VALUE!</v>
          </cell>
          <cell r="BA339" t="e">
            <v>#VALUE!</v>
          </cell>
          <cell r="BB339" t="e">
            <v>#VALUE!</v>
          </cell>
          <cell r="BC339" t="e">
            <v>#VALUE!</v>
          </cell>
          <cell r="BD339" t="e">
            <v>#VALUE!</v>
          </cell>
          <cell r="BE339" t="e">
            <v>#VALUE!</v>
          </cell>
        </row>
        <row r="340">
          <cell r="H340" t="e">
            <v>#DIV/0!</v>
          </cell>
          <cell r="I340" t="e">
            <v>#DIV/0!</v>
          </cell>
          <cell r="J340" t="e">
            <v>#DIV/0!</v>
          </cell>
          <cell r="K340" t="e">
            <v>#DIV/0!</v>
          </cell>
          <cell r="L340" t="e">
            <v>#DIV/0!</v>
          </cell>
          <cell r="M340" t="e">
            <v>#DIV/0!</v>
          </cell>
          <cell r="N340" t="e">
            <v>#DIV/0!</v>
          </cell>
          <cell r="O340" t="e">
            <v>#DIV/0!</v>
          </cell>
          <cell r="P340" t="e">
            <v>#DIV/0!</v>
          </cell>
          <cell r="Q340" t="e">
            <v>#DIV/0!</v>
          </cell>
          <cell r="R340" t="e">
            <v>#DIV/0!</v>
          </cell>
          <cell r="S340" t="e">
            <v>#DIV/0!</v>
          </cell>
          <cell r="T340" t="e">
            <v>#DIV/0!</v>
          </cell>
          <cell r="U340">
            <v>4.0200421940928273</v>
          </cell>
          <cell r="V340" t="e">
            <v>#DIV/0!</v>
          </cell>
          <cell r="W340">
            <v>5.6952372302296492</v>
          </cell>
          <cell r="X340">
            <v>2.8304906039887427</v>
          </cell>
          <cell r="Y340">
            <v>2.2835275535531014</v>
          </cell>
          <cell r="Z340">
            <v>1.5380873546448712</v>
          </cell>
          <cell r="AA340">
            <v>1.4892992008550388</v>
          </cell>
          <cell r="AB340">
            <v>1.3696250405354029</v>
          </cell>
          <cell r="AC340">
            <v>2.0086264742186053</v>
          </cell>
          <cell r="AD340" t="e">
            <v>#DIV/0!</v>
          </cell>
          <cell r="AE340">
            <v>2.2765672158022165</v>
          </cell>
          <cell r="AF340">
            <v>2.4742130240152145</v>
          </cell>
          <cell r="AG340">
            <v>1.8503578399479506</v>
          </cell>
          <cell r="AH340" t="e">
            <v>#DIV/0!</v>
          </cell>
          <cell r="AI340" t="e">
            <v>#DIV/0!</v>
          </cell>
          <cell r="AJ340">
            <v>3.1035400277649234</v>
          </cell>
          <cell r="AK340" t="e">
            <v>#DIV/0!</v>
          </cell>
          <cell r="AL340">
            <v>1.3618488186504096</v>
          </cell>
          <cell r="AM340">
            <v>1.8294232612189767</v>
          </cell>
          <cell r="AN340">
            <v>2.2295276760075255</v>
          </cell>
          <cell r="AO340" t="e">
            <v>#DIV/0!</v>
          </cell>
          <cell r="AP340" t="e">
            <v>#DIV/0!</v>
          </cell>
          <cell r="AQ340" t="e">
            <v>#DIV/0!</v>
          </cell>
          <cell r="AR340">
            <v>2.9700975044125459</v>
          </cell>
          <cell r="AS340">
            <v>1.8503578399479506</v>
          </cell>
          <cell r="AT340">
            <v>1.8976949526679969</v>
          </cell>
          <cell r="AU340">
            <v>1.8288507835231218</v>
          </cell>
          <cell r="AV340">
            <v>1.8297310823382411</v>
          </cell>
          <cell r="AW340" t="e">
            <v>#DIV/0!</v>
          </cell>
          <cell r="AX340" t="e">
            <v>#DIV/0!</v>
          </cell>
          <cell r="AY340" t="e">
            <v>#DIV/0!</v>
          </cell>
          <cell r="AZ340" t="e">
            <v>#DIV/0!</v>
          </cell>
          <cell r="BA340" t="e">
            <v>#DIV/0!</v>
          </cell>
          <cell r="BB340" t="e">
            <v>#DIV/0!</v>
          </cell>
          <cell r="BC340" t="e">
            <v>#DIV/0!</v>
          </cell>
          <cell r="BD340" t="e">
            <v>#DIV/0!</v>
          </cell>
          <cell r="BE340" t="e">
            <v>#DIV/0!</v>
          </cell>
        </row>
        <row r="341">
          <cell r="H341" t="e">
            <v>#DIV/0!</v>
          </cell>
          <cell r="I341" t="e">
            <v>#DIV/0!</v>
          </cell>
          <cell r="J341" t="e">
            <v>#DIV/0!</v>
          </cell>
          <cell r="K341" t="e">
            <v>#DIV/0!</v>
          </cell>
          <cell r="L341" t="e">
            <v>#DIV/0!</v>
          </cell>
          <cell r="M341" t="e">
            <v>#DIV/0!</v>
          </cell>
          <cell r="N341" t="e">
            <v>#DIV/0!</v>
          </cell>
          <cell r="O341" t="e">
            <v>#DIV/0!</v>
          </cell>
          <cell r="P341" t="e">
            <v>#DIV/0!</v>
          </cell>
          <cell r="Q341" t="e">
            <v>#DIV/0!</v>
          </cell>
          <cell r="R341" t="e">
            <v>#DIV/0!</v>
          </cell>
          <cell r="S341" t="e">
            <v>#DIV/0!</v>
          </cell>
          <cell r="T341" t="e">
            <v>#DIV/0!</v>
          </cell>
          <cell r="U341">
            <v>3.2170735382760696</v>
          </cell>
          <cell r="V341" t="e">
            <v>#DIV/0!</v>
          </cell>
          <cell r="W341">
            <v>4.9949836164073469</v>
          </cell>
          <cell r="X341">
            <v>2.1273348094438629</v>
          </cell>
          <cell r="Y341">
            <v>1.7665354072801644</v>
          </cell>
          <cell r="Z341">
            <v>0.60121301059237708</v>
          </cell>
          <cell r="AA341">
            <v>0.42069106544481916</v>
          </cell>
          <cell r="AB341">
            <v>0.44119745773135927</v>
          </cell>
          <cell r="AC341">
            <v>1.0545726664475989</v>
          </cell>
          <cell r="AD341" t="e">
            <v>#DIV/0!</v>
          </cell>
          <cell r="AE341">
            <v>1.2656697890163415</v>
          </cell>
          <cell r="AF341">
            <v>1.4248847981388282</v>
          </cell>
          <cell r="AG341">
            <v>1.4328853790411236</v>
          </cell>
          <cell r="AH341" t="e">
            <v>#DIV/0!</v>
          </cell>
          <cell r="AI341" t="e">
            <v>#DIV/0!</v>
          </cell>
          <cell r="AJ341">
            <v>2.5559283253637717</v>
          </cell>
          <cell r="AK341" t="e">
            <v>#DIV/0!</v>
          </cell>
          <cell r="AL341">
            <v>0.52195243203642172</v>
          </cell>
          <cell r="AM341">
            <v>0.64992215070315917</v>
          </cell>
          <cell r="AN341">
            <v>1.8742779813182824</v>
          </cell>
          <cell r="AO341" t="e">
            <v>#DIV/0!</v>
          </cell>
          <cell r="AP341" t="e">
            <v>#DIV/0!</v>
          </cell>
          <cell r="AQ341" t="e">
            <v>#DIV/0!</v>
          </cell>
          <cell r="AR341">
            <v>2.0066202468740895</v>
          </cell>
          <cell r="AS341">
            <v>1.4328853790411236</v>
          </cell>
          <cell r="AT341">
            <v>1.7320117162626822</v>
          </cell>
          <cell r="AU341">
            <v>0.53315019126530494</v>
          </cell>
          <cell r="AV341">
            <v>0.55858268960242297</v>
          </cell>
          <cell r="AW341" t="e">
            <v>#DIV/0!</v>
          </cell>
          <cell r="AX341" t="e">
            <v>#DIV/0!</v>
          </cell>
          <cell r="AY341" t="e">
            <v>#DIV/0!</v>
          </cell>
          <cell r="AZ341" t="e">
            <v>#DIV/0!</v>
          </cell>
          <cell r="BA341" t="e">
            <v>#DIV/0!</v>
          </cell>
          <cell r="BB341" t="e">
            <v>#DIV/0!</v>
          </cell>
          <cell r="BC341" t="e">
            <v>#DIV/0!</v>
          </cell>
          <cell r="BD341" t="e">
            <v>#DIV/0!</v>
          </cell>
          <cell r="BE341" t="e">
            <v>#DIV/0!</v>
          </cell>
        </row>
        <row r="342">
          <cell r="H342" t="e">
            <v>#DIV/0!</v>
          </cell>
          <cell r="I342" t="e">
            <v>#DIV/0!</v>
          </cell>
          <cell r="J342" t="e">
            <v>#DIV/0!</v>
          </cell>
          <cell r="K342" t="e">
            <v>#DIV/0!</v>
          </cell>
          <cell r="L342" t="e">
            <v>#DIV/0!</v>
          </cell>
          <cell r="M342" t="e">
            <v>#DIV/0!</v>
          </cell>
          <cell r="N342" t="e">
            <v>#DIV/0!</v>
          </cell>
          <cell r="O342" t="e">
            <v>#DIV/0!</v>
          </cell>
          <cell r="P342" t="e">
            <v>#DIV/0!</v>
          </cell>
          <cell r="Q342" t="e">
            <v>#DIV/0!</v>
          </cell>
          <cell r="R342" t="e">
            <v>#DIV/0!</v>
          </cell>
          <cell r="S342" t="e">
            <v>#DIV/0!</v>
          </cell>
          <cell r="T342" t="e">
            <v>#DIV/0!</v>
          </cell>
          <cell r="U342">
            <v>75.504919925699056</v>
          </cell>
          <cell r="V342">
            <v>142.41876821444865</v>
          </cell>
          <cell r="W342">
            <v>60.599368063918767</v>
          </cell>
          <cell r="X342">
            <v>84.677561636395907</v>
          </cell>
          <cell r="Y342">
            <v>56.086920178780403</v>
          </cell>
          <cell r="Z342">
            <v>29.462047185628659</v>
          </cell>
          <cell r="AA342">
            <v>18.536786684089705</v>
          </cell>
          <cell r="AB342">
            <v>19.982262486254637</v>
          </cell>
          <cell r="AC342">
            <v>34.465296957431732</v>
          </cell>
          <cell r="AD342" t="e">
            <v>#DIV/0!</v>
          </cell>
          <cell r="AE342">
            <v>46.48769066035603</v>
          </cell>
          <cell r="AF342">
            <v>49.821284493886708</v>
          </cell>
          <cell r="AG342">
            <v>75.604776788915729</v>
          </cell>
          <cell r="AH342">
            <v>0</v>
          </cell>
          <cell r="AI342">
            <v>0</v>
          </cell>
          <cell r="AJ342">
            <v>88.100132337759732</v>
          </cell>
          <cell r="AK342">
            <v>0</v>
          </cell>
          <cell r="AL342">
            <v>37.06854479672689</v>
          </cell>
          <cell r="AM342">
            <v>56.152798726860979</v>
          </cell>
          <cell r="AN342">
            <v>46.245399669415441</v>
          </cell>
          <cell r="AO342" t="e">
            <v>#DIV/0!</v>
          </cell>
          <cell r="AP342">
            <v>0</v>
          </cell>
          <cell r="AQ342">
            <v>0</v>
          </cell>
          <cell r="AR342">
            <v>57.490491286528034</v>
          </cell>
          <cell r="AS342">
            <v>75.604776788915729</v>
          </cell>
          <cell r="AT342">
            <v>113.07913033368213</v>
          </cell>
          <cell r="AU342">
            <v>21.585394576367626</v>
          </cell>
          <cell r="AV342">
            <v>23.028541826063112</v>
          </cell>
          <cell r="AW342" t="e">
            <v>#DIV/0!</v>
          </cell>
          <cell r="AX342" t="e">
            <v>#DIV/0!</v>
          </cell>
          <cell r="AY342" t="e">
            <v>#DIV/0!</v>
          </cell>
          <cell r="AZ342" t="e">
            <v>#DIV/0!</v>
          </cell>
          <cell r="BA342" t="e">
            <v>#DIV/0!</v>
          </cell>
          <cell r="BB342" t="e">
            <v>#DIV/0!</v>
          </cell>
          <cell r="BC342" t="e">
            <v>#DIV/0!</v>
          </cell>
          <cell r="BD342" t="e">
            <v>#DIV/0!</v>
          </cell>
          <cell r="BE342" t="e">
            <v>#DIV/0!</v>
          </cell>
        </row>
        <row r="343">
          <cell r="H343" t="e">
            <v>#DIV/0!</v>
          </cell>
          <cell r="I343" t="e">
            <v>#DIV/0!</v>
          </cell>
          <cell r="J343" t="e">
            <v>#DIV/0!</v>
          </cell>
          <cell r="K343" t="e">
            <v>#DIV/0!</v>
          </cell>
          <cell r="L343" t="e">
            <v>#DIV/0!</v>
          </cell>
          <cell r="M343" t="e">
            <v>#DIV/0!</v>
          </cell>
          <cell r="N343" t="e">
            <v>#DIV/0!</v>
          </cell>
          <cell r="O343" t="e">
            <v>#DIV/0!</v>
          </cell>
          <cell r="P343">
            <v>0</v>
          </cell>
          <cell r="Q343" t="e">
            <v>#DIV/0!</v>
          </cell>
          <cell r="R343" t="e">
            <v>#DIV/0!</v>
          </cell>
          <cell r="S343" t="e">
            <v>#DIV/0!</v>
          </cell>
          <cell r="T343" t="e">
            <v>#DIV/0!</v>
          </cell>
          <cell r="U343">
            <v>2.4640100347356237</v>
          </cell>
          <cell r="V343" t="e">
            <v>#DIV/0!</v>
          </cell>
          <cell r="W343">
            <v>3.1927330194661949</v>
          </cell>
          <cell r="X343">
            <v>3.2764916894471545</v>
          </cell>
          <cell r="Y343">
            <v>11.303457791293573</v>
          </cell>
          <cell r="Z343">
            <v>7.1802045814174118</v>
          </cell>
          <cell r="AA343">
            <v>6.5265433661401726</v>
          </cell>
          <cell r="AB343">
            <v>6.7426007246327542</v>
          </cell>
          <cell r="AC343">
            <v>9.9703764377630222</v>
          </cell>
          <cell r="AD343" t="e">
            <v>#DIV/0!</v>
          </cell>
          <cell r="AE343">
            <v>8.030446782315428</v>
          </cell>
          <cell r="AF343">
            <v>6.4442341471385198</v>
          </cell>
          <cell r="AG343">
            <v>17.644835738734606</v>
          </cell>
          <cell r="AH343" t="e">
            <v>#DIV/0!</v>
          </cell>
          <cell r="AI343" t="e">
            <v>#DIV/0!</v>
          </cell>
          <cell r="AJ343">
            <v>12.415881197839962</v>
          </cell>
          <cell r="AK343" t="e">
            <v>#DIV/0!</v>
          </cell>
          <cell r="AL343">
            <v>5.237854073139169</v>
          </cell>
          <cell r="AM343">
            <v>1.3073320737173884</v>
          </cell>
          <cell r="AN343">
            <v>26.89027222893246</v>
          </cell>
          <cell r="AO343" t="e">
            <v>#DIV/0!</v>
          </cell>
          <cell r="AP343" t="e">
            <v>#DIV/0!</v>
          </cell>
          <cell r="AQ343" t="e">
            <v>#DIV/0!</v>
          </cell>
          <cell r="AR343">
            <v>5.8227891776362162</v>
          </cell>
          <cell r="AS343">
            <v>17.644835738734603</v>
          </cell>
          <cell r="AT343" t="e">
            <v>#DIV/0!</v>
          </cell>
          <cell r="AU343">
            <v>4.9258162490508726</v>
          </cell>
          <cell r="AV343">
            <v>4.990171164183522</v>
          </cell>
          <cell r="AW343" t="e">
            <v>#DIV/0!</v>
          </cell>
          <cell r="AX343" t="e">
            <v>#DIV/0!</v>
          </cell>
          <cell r="AY343" t="e">
            <v>#DIV/0!</v>
          </cell>
          <cell r="AZ343" t="e">
            <v>#DIV/0!</v>
          </cell>
          <cell r="BA343" t="e">
            <v>#DIV/0!</v>
          </cell>
          <cell r="BB343" t="e">
            <v>#DIV/0!</v>
          </cell>
          <cell r="BC343" t="e">
            <v>#DIV/0!</v>
          </cell>
          <cell r="BD343" t="e">
            <v>#DIV/0!</v>
          </cell>
          <cell r="BE343" t="e">
            <v>#DIV/0!</v>
          </cell>
        </row>
        <row r="344">
          <cell r="H344" t="e">
            <v>#DIV/0!</v>
          </cell>
          <cell r="I344" t="e">
            <v>#DIV/0!</v>
          </cell>
          <cell r="J344" t="e">
            <v>#DIV/0!</v>
          </cell>
          <cell r="K344" t="e">
            <v>#DIV/0!</v>
          </cell>
          <cell r="L344" t="e">
            <v>#DIV/0!</v>
          </cell>
          <cell r="M344" t="e">
            <v>#DIV/0!</v>
          </cell>
          <cell r="N344" t="e">
            <v>#DIV/0!</v>
          </cell>
          <cell r="O344" t="e">
            <v>#DIV/0!</v>
          </cell>
          <cell r="P344" t="e">
            <v>#DIV/0!</v>
          </cell>
          <cell r="Q344" t="e">
            <v>#DIV/0!</v>
          </cell>
          <cell r="R344" t="e">
            <v>#DIV/0!</v>
          </cell>
          <cell r="S344" t="e">
            <v>#DIV/0!</v>
          </cell>
          <cell r="T344" t="e">
            <v>#DIV/0!</v>
          </cell>
          <cell r="U344">
            <v>0.7386435272740759</v>
          </cell>
          <cell r="V344">
            <v>0.92904526134020449</v>
          </cell>
          <cell r="W344">
            <v>0.2775433408763463</v>
          </cell>
          <cell r="X344">
            <v>0.69034370736707718</v>
          </cell>
          <cell r="Y344">
            <v>2.206651487093291</v>
          </cell>
          <cell r="Z344">
            <v>3.7525759419016209</v>
          </cell>
          <cell r="AA344">
            <v>4.6171477009249502</v>
          </cell>
          <cell r="AB344">
            <v>3.5520666129633733</v>
          </cell>
          <cell r="AC344">
            <v>3.8670764498645527</v>
          </cell>
          <cell r="AD344" t="e">
            <v>#DIV/0!</v>
          </cell>
          <cell r="AE344">
            <v>2.6532207284501412</v>
          </cell>
          <cell r="AF344">
            <v>1.9941986332386166</v>
          </cell>
          <cell r="AG344">
            <v>1.3607427011075575</v>
          </cell>
          <cell r="AH344" t="e">
            <v>#DIV/0!</v>
          </cell>
          <cell r="AI344" t="e">
            <v>#DIV/0!</v>
          </cell>
          <cell r="AJ344">
            <v>1.6570307614330961</v>
          </cell>
          <cell r="AK344" t="e">
            <v>#DIV/0!</v>
          </cell>
          <cell r="AL344">
            <v>2.7534700401120342</v>
          </cell>
          <cell r="AM344">
            <v>0.81917305296144882</v>
          </cell>
          <cell r="AN344">
            <v>3.1049413054573636</v>
          </cell>
          <cell r="AO344" t="e">
            <v>#DIV/0!</v>
          </cell>
          <cell r="AP344" t="e">
            <v>#DIV/0!</v>
          </cell>
          <cell r="AQ344" t="e">
            <v>#DIV/0!</v>
          </cell>
          <cell r="AR344">
            <v>1.9276811751028688</v>
          </cell>
          <cell r="AS344">
            <v>1.3607427011075575</v>
          </cell>
          <cell r="AT344">
            <v>1.4008599628652396</v>
          </cell>
          <cell r="AU344">
            <v>2.6378802325223756</v>
          </cell>
          <cell r="AV344">
            <v>2.5820728041257168</v>
          </cell>
          <cell r="AW344" t="e">
            <v>#DIV/0!</v>
          </cell>
          <cell r="AX344" t="e">
            <v>#DIV/0!</v>
          </cell>
          <cell r="AY344" t="e">
            <v>#DIV/0!</v>
          </cell>
          <cell r="AZ344" t="e">
            <v>#DIV/0!</v>
          </cell>
          <cell r="BA344" t="e">
            <v>#DIV/0!</v>
          </cell>
          <cell r="BB344" t="e">
            <v>#DIV/0!</v>
          </cell>
          <cell r="BC344" t="e">
            <v>#DIV/0!</v>
          </cell>
          <cell r="BD344" t="e">
            <v>#DIV/0!</v>
          </cell>
          <cell r="BE344" t="e">
            <v>#DIV/0!</v>
          </cell>
        </row>
        <row r="345">
          <cell r="H345" t="e">
            <v>#DIV/0!</v>
          </cell>
          <cell r="I345" t="e">
            <v>#DIV/0!</v>
          </cell>
          <cell r="J345" t="e">
            <v>#DIV/0!</v>
          </cell>
          <cell r="K345" t="e">
            <v>#DIV/0!</v>
          </cell>
          <cell r="L345" t="e">
            <v>#DIV/0!</v>
          </cell>
          <cell r="M345" t="e">
            <v>#DIV/0!</v>
          </cell>
          <cell r="N345" t="e">
            <v>#DIV/0!</v>
          </cell>
          <cell r="O345" t="e">
            <v>#DIV/0!</v>
          </cell>
          <cell r="P345" t="e">
            <v>#DIV/0!</v>
          </cell>
          <cell r="Q345" t="e">
            <v>#DIV/0!</v>
          </cell>
          <cell r="R345" t="e">
            <v>#DIV/0!</v>
          </cell>
          <cell r="S345" t="e">
            <v>#DIV/0!</v>
          </cell>
          <cell r="T345" t="e">
            <v>#VALUE!</v>
          </cell>
          <cell r="U345">
            <v>27.408945083978104</v>
          </cell>
          <cell r="V345">
            <v>13.313445437991476</v>
          </cell>
          <cell r="W345">
            <v>74.208841920757138</v>
          </cell>
          <cell r="X345">
            <v>4.7245960228152333</v>
          </cell>
          <cell r="Y345" t="e">
            <v>#DIV/0!</v>
          </cell>
          <cell r="Z345" t="e">
            <v>#N/A</v>
          </cell>
          <cell r="AA345">
            <v>8.4690040552465558</v>
          </cell>
          <cell r="AB345">
            <v>6.8702200116394607</v>
          </cell>
          <cell r="AC345">
            <v>5.3781318159145979</v>
          </cell>
          <cell r="AD345" t="e">
            <v>#N/A</v>
          </cell>
          <cell r="AE345">
            <v>3.5168914285714279</v>
          </cell>
          <cell r="AF345">
            <v>8.3389177910696883</v>
          </cell>
          <cell r="AG345">
            <v>6.1387948293986812</v>
          </cell>
          <cell r="AH345" t="e">
            <v>#DIV/0!</v>
          </cell>
          <cell r="AI345" t="e">
            <v>#DIV/0!</v>
          </cell>
          <cell r="AJ345" t="e">
            <v>#VALUE!</v>
          </cell>
          <cell r="AK345">
            <v>3.6738530399104801</v>
          </cell>
          <cell r="AL345">
            <v>8.1037081700331601</v>
          </cell>
          <cell r="AM345">
            <v>7.4156834814035939</v>
          </cell>
          <cell r="AN345">
            <v>0.68241758241758177</v>
          </cell>
          <cell r="AO345" t="e">
            <v>#N/A</v>
          </cell>
          <cell r="AP345" t="e">
            <v>#DIV/0!</v>
          </cell>
          <cell r="AQ345" t="e">
            <v>#VALUE!</v>
          </cell>
          <cell r="AR345" t="e">
            <v>#DIV/0!</v>
          </cell>
          <cell r="AS345">
            <v>6.138794829398682</v>
          </cell>
          <cell r="AT345" t="e">
            <v>#N/A</v>
          </cell>
          <cell r="AU345" t="e">
            <v>#DIV/0!</v>
          </cell>
          <cell r="AV345">
            <v>9.5786474130330621</v>
          </cell>
          <cell r="AW345" t="e">
            <v>#VALUE!</v>
          </cell>
          <cell r="AX345" t="e">
            <v>#VALUE!</v>
          </cell>
          <cell r="AY345" t="e">
            <v>#VALUE!</v>
          </cell>
          <cell r="AZ345" t="e">
            <v>#VALUE!</v>
          </cell>
          <cell r="BA345" t="e">
            <v>#VALUE!</v>
          </cell>
          <cell r="BB345" t="e">
            <v>#VALUE!</v>
          </cell>
          <cell r="BC345" t="e">
            <v>#VALUE!</v>
          </cell>
          <cell r="BD345" t="e">
            <v>#VALUE!</v>
          </cell>
          <cell r="BE345" t="e">
            <v>#VALUE!</v>
          </cell>
        </row>
        <row r="346">
          <cell r="H346" t="e">
            <v>#DIV/0!</v>
          </cell>
          <cell r="I346" t="e">
            <v>#DIV/0!</v>
          </cell>
          <cell r="J346" t="e">
            <v>#DIV/0!</v>
          </cell>
          <cell r="K346" t="e">
            <v>#DIV/0!</v>
          </cell>
          <cell r="L346" t="e">
            <v>#DIV/0!</v>
          </cell>
          <cell r="M346" t="e">
            <v>#DIV/0!</v>
          </cell>
          <cell r="N346" t="e">
            <v>#DIV/0!</v>
          </cell>
          <cell r="O346" t="e">
            <v>#DIV/0!</v>
          </cell>
          <cell r="P346" t="e">
            <v>#DIV/0!</v>
          </cell>
          <cell r="Q346" t="e">
            <v>#DIV/0!</v>
          </cell>
          <cell r="R346" t="e">
            <v>#DIV/0!</v>
          </cell>
          <cell r="S346" t="e">
            <v>#DIV/0!</v>
          </cell>
          <cell r="T346" t="e">
            <v>#VALUE!</v>
          </cell>
          <cell r="U346">
            <v>3.3068320810763586E-2</v>
          </cell>
          <cell r="V346">
            <v>0.47698989924722007</v>
          </cell>
          <cell r="W346">
            <v>1.1277874807805904E-2</v>
          </cell>
          <cell r="X346">
            <v>1.0053782918395942</v>
          </cell>
          <cell r="Y346">
            <v>0</v>
          </cell>
          <cell r="Z346" t="e">
            <v>#N/A</v>
          </cell>
          <cell r="AA346">
            <v>0.48502187288828819</v>
          </cell>
          <cell r="AB346">
            <v>0.36984786218335464</v>
          </cell>
          <cell r="AC346">
            <v>0.63947481761564662</v>
          </cell>
          <cell r="AD346" t="e">
            <v>#N/A</v>
          </cell>
          <cell r="AE346">
            <v>0.3848782860908066</v>
          </cell>
          <cell r="AF346">
            <v>0.3629360002827155</v>
          </cell>
          <cell r="AG346">
            <v>0.88126700666416846</v>
          </cell>
          <cell r="AH346" t="e">
            <v>#DIV/0!</v>
          </cell>
          <cell r="AI346" t="e">
            <v>#DIV/0!</v>
          </cell>
          <cell r="AJ346" t="e">
            <v>#VALUE!</v>
          </cell>
          <cell r="AK346">
            <v>21.090308370044053</v>
          </cell>
          <cell r="AL346">
            <v>0.33343385605146769</v>
          </cell>
          <cell r="AM346">
            <v>0.55622296303024366</v>
          </cell>
          <cell r="AN346">
            <v>0.13773922256804186</v>
          </cell>
          <cell r="AO346" t="e">
            <v>#N/A</v>
          </cell>
          <cell r="AP346" t="e">
            <v>#DIV/0!</v>
          </cell>
          <cell r="AQ346" t="e">
            <v>#VALUE!</v>
          </cell>
          <cell r="AR346">
            <v>0</v>
          </cell>
          <cell r="AS346">
            <v>0.88126700666416846</v>
          </cell>
          <cell r="AT346" t="e">
            <v>#N/A</v>
          </cell>
          <cell r="AU346" t="e">
            <v>#DIV/0!</v>
          </cell>
          <cell r="AV346">
            <v>0.43445707843453052</v>
          </cell>
          <cell r="AW346" t="e">
            <v>#VALUE!</v>
          </cell>
          <cell r="AX346" t="e">
            <v>#VALUE!</v>
          </cell>
          <cell r="AY346" t="e">
            <v>#VALUE!</v>
          </cell>
          <cell r="AZ346" t="e">
            <v>#VALUE!</v>
          </cell>
          <cell r="BA346" t="e">
            <v>#VALUE!</v>
          </cell>
          <cell r="BB346" t="e">
            <v>#VALUE!</v>
          </cell>
          <cell r="BC346" t="e">
            <v>#VALUE!</v>
          </cell>
          <cell r="BD346" t="e">
            <v>#VALUE!</v>
          </cell>
          <cell r="BE346" t="e">
            <v>#VALUE!</v>
          </cell>
        </row>
        <row r="347">
          <cell r="H347" t="e">
            <v>#DIV/0!</v>
          </cell>
          <cell r="I347" t="e">
            <v>#DIV/0!</v>
          </cell>
          <cell r="J347" t="e">
            <v>#DIV/0!</v>
          </cell>
          <cell r="K347" t="e">
            <v>#DIV/0!</v>
          </cell>
          <cell r="L347" t="e">
            <v>#DIV/0!</v>
          </cell>
          <cell r="M347" t="e">
            <v>#DIV/0!</v>
          </cell>
          <cell r="N347" t="e">
            <v>#DIV/0!</v>
          </cell>
          <cell r="O347" t="e">
            <v>#DIV/0!</v>
          </cell>
          <cell r="P347" t="e">
            <v>#DIV/0!</v>
          </cell>
          <cell r="Q347" t="e">
            <v>#DIV/0!</v>
          </cell>
          <cell r="R347" t="e">
            <v>#DIV/0!</v>
          </cell>
          <cell r="S347" t="e">
            <v>#DIV/0!</v>
          </cell>
          <cell r="T347" t="e">
            <v>#VALUE!</v>
          </cell>
          <cell r="U347">
            <v>3.7433088971579043E-2</v>
          </cell>
          <cell r="V347">
            <v>0.47698989924722007</v>
          </cell>
          <cell r="W347">
            <v>3.3339900235620445E-2</v>
          </cell>
          <cell r="X347">
            <v>1.0871996220610349</v>
          </cell>
          <cell r="Y347">
            <v>0</v>
          </cell>
          <cell r="Z347" t="e">
            <v>#N/A</v>
          </cell>
          <cell r="AA347">
            <v>0.55246070855053886</v>
          </cell>
          <cell r="AB347">
            <v>1.0124909590921907</v>
          </cell>
          <cell r="AC347">
            <v>1.3435201376745218</v>
          </cell>
          <cell r="AD347" t="e">
            <v>#N/A</v>
          </cell>
          <cell r="AE347">
            <v>0.5047323707077559</v>
          </cell>
          <cell r="AF347">
            <v>0.61969159029636589</v>
          </cell>
          <cell r="AG347">
            <v>2.1141382949614984</v>
          </cell>
          <cell r="AH347" t="e">
            <v>#DIV/0!</v>
          </cell>
          <cell r="AI347" t="e">
            <v>#DIV/0!</v>
          </cell>
          <cell r="AJ347" t="e">
            <v>#VALUE!</v>
          </cell>
          <cell r="AK347">
            <v>21.090308370044053</v>
          </cell>
          <cell r="AL347">
            <v>0.44154547572298591</v>
          </cell>
          <cell r="AM347">
            <v>0.66090951676104215</v>
          </cell>
          <cell r="AN347">
            <v>0.22972256582435063</v>
          </cell>
          <cell r="AO347" t="e">
            <v>#N/A</v>
          </cell>
          <cell r="AP347" t="e">
            <v>#DIV/0!</v>
          </cell>
          <cell r="AQ347" t="e">
            <v>#VALUE!</v>
          </cell>
          <cell r="AR347">
            <v>0</v>
          </cell>
          <cell r="AS347">
            <v>2.1141382949614984</v>
          </cell>
          <cell r="AT347" t="e">
            <v>#N/A</v>
          </cell>
          <cell r="AU347" t="e">
            <v>#DIV/0!</v>
          </cell>
          <cell r="AV347">
            <v>0.55786835927749412</v>
          </cell>
          <cell r="AW347" t="e">
            <v>#VALUE!</v>
          </cell>
          <cell r="AX347" t="e">
            <v>#VALUE!</v>
          </cell>
          <cell r="AY347" t="e">
            <v>#VALUE!</v>
          </cell>
          <cell r="AZ347" t="e">
            <v>#VALUE!</v>
          </cell>
          <cell r="BA347" t="e">
            <v>#VALUE!</v>
          </cell>
          <cell r="BB347" t="e">
            <v>#VALUE!</v>
          </cell>
          <cell r="BC347" t="e">
            <v>#VALUE!</v>
          </cell>
          <cell r="BD347" t="e">
            <v>#VALUE!</v>
          </cell>
          <cell r="BE347" t="e">
            <v>#VALUE!</v>
          </cell>
        </row>
        <row r="348">
          <cell r="H348" t="e">
            <v>#DIV/0!</v>
          </cell>
          <cell r="I348" t="e">
            <v>#DIV/0!</v>
          </cell>
          <cell r="J348" t="e">
            <v>#DIV/0!</v>
          </cell>
          <cell r="K348" t="e">
            <v>#DIV/0!</v>
          </cell>
          <cell r="L348" t="e">
            <v>#DIV/0!</v>
          </cell>
          <cell r="M348" t="e">
            <v>#DIV/0!</v>
          </cell>
          <cell r="N348" t="e">
            <v>#DIV/0!</v>
          </cell>
          <cell r="O348" t="e">
            <v>#DIV/0!</v>
          </cell>
          <cell r="P348" t="e">
            <v>#DIV/0!</v>
          </cell>
          <cell r="Q348" t="e">
            <v>#DIV/0!</v>
          </cell>
          <cell r="R348" t="e">
            <v>#DIV/0!</v>
          </cell>
          <cell r="S348" t="e">
            <v>#DIV/0!</v>
          </cell>
          <cell r="T348" t="e">
            <v>#VALUE!</v>
          </cell>
          <cell r="U348">
            <v>3.2009810139963631E-2</v>
          </cell>
          <cell r="V348">
            <v>0.32294729942996109</v>
          </cell>
          <cell r="W348">
            <v>1.1152102788711038E-2</v>
          </cell>
          <cell r="X348">
            <v>0.50134096690421948</v>
          </cell>
          <cell r="Y348">
            <v>0</v>
          </cell>
          <cell r="Z348" t="e">
            <v>#N/A</v>
          </cell>
          <cell r="AA348">
            <v>0.3266092451183541</v>
          </cell>
          <cell r="AB348">
            <v>0.26999192566820268</v>
          </cell>
          <cell r="AC348">
            <v>0.39004857576626906</v>
          </cell>
          <cell r="AD348" t="e">
            <v>#N/A</v>
          </cell>
          <cell r="AE348">
            <v>0.27791488245312129</v>
          </cell>
          <cell r="AF348">
            <v>0.26628983327715405</v>
          </cell>
          <cell r="AG348">
            <v>0.4684433435245412</v>
          </cell>
          <cell r="AH348" t="e">
            <v>#DIV/0!</v>
          </cell>
          <cell r="AI348" t="e">
            <v>#DIV/0!</v>
          </cell>
          <cell r="AJ348" t="e">
            <v>#VALUE!</v>
          </cell>
          <cell r="AK348">
            <v>0.95473127929005885</v>
          </cell>
          <cell r="AL348">
            <v>0.25005653976630232</v>
          </cell>
          <cell r="AM348">
            <v>0.35741855520958149</v>
          </cell>
          <cell r="AN348">
            <v>0.12106396600896339</v>
          </cell>
          <cell r="AO348" t="e">
            <v>#N/A</v>
          </cell>
          <cell r="AP348" t="e">
            <v>#DIV/0!</v>
          </cell>
          <cell r="AQ348" t="e">
            <v>#VALUE!</v>
          </cell>
          <cell r="AR348">
            <v>0</v>
          </cell>
          <cell r="AS348">
            <v>0.4684433435245412</v>
          </cell>
          <cell r="AT348" t="e">
            <v>#N/A</v>
          </cell>
          <cell r="AU348" t="e">
            <v>#DIV/0!</v>
          </cell>
          <cell r="AV348">
            <v>0.30287213536473856</v>
          </cell>
          <cell r="AW348" t="e">
            <v>#VALUE!</v>
          </cell>
          <cell r="AX348" t="e">
            <v>#VALUE!</v>
          </cell>
          <cell r="AY348" t="e">
            <v>#VALUE!</v>
          </cell>
          <cell r="AZ348" t="e">
            <v>#VALUE!</v>
          </cell>
          <cell r="BA348" t="e">
            <v>#VALUE!</v>
          </cell>
          <cell r="BB348" t="e">
            <v>#VALUE!</v>
          </cell>
          <cell r="BC348" t="e">
            <v>#VALUE!</v>
          </cell>
          <cell r="BD348" t="e">
            <v>#VALUE!</v>
          </cell>
          <cell r="BE348" t="e">
            <v>#VALUE!</v>
          </cell>
        </row>
        <row r="349">
          <cell r="H349" t="e">
            <v>#DIV/0!</v>
          </cell>
          <cell r="I349" t="e">
            <v>#DIV/0!</v>
          </cell>
          <cell r="J349" t="e">
            <v>#DIV/0!</v>
          </cell>
          <cell r="K349" t="e">
            <v>#DIV/0!</v>
          </cell>
          <cell r="L349" t="e">
            <v>#DIV/0!</v>
          </cell>
          <cell r="M349" t="e">
            <v>#DIV/0!</v>
          </cell>
          <cell r="N349" t="e">
            <v>#DIV/0!</v>
          </cell>
          <cell r="O349" t="e">
            <v>#DIV/0!</v>
          </cell>
          <cell r="P349" t="e">
            <v>#DIV/0!</v>
          </cell>
          <cell r="Q349" t="e">
            <v>#DIV/0!</v>
          </cell>
          <cell r="R349" t="e">
            <v>#DIV/0!</v>
          </cell>
          <cell r="S349" t="e">
            <v>#DIV/0!</v>
          </cell>
          <cell r="T349" t="e">
            <v>#VALUE!</v>
          </cell>
          <cell r="U349" t="e">
            <v>#DIV/0!</v>
          </cell>
          <cell r="V349" t="e">
            <v>#DIV/0!</v>
          </cell>
          <cell r="W349" t="e">
            <v>#DIV/0!</v>
          </cell>
          <cell r="X349" t="e">
            <v>#DIV/0!</v>
          </cell>
          <cell r="Y349" t="e">
            <v>#DIV/0!</v>
          </cell>
          <cell r="Z349" t="e">
            <v>#N/A</v>
          </cell>
          <cell r="AA349" t="e">
            <v>#DIV/0!</v>
          </cell>
          <cell r="AB349" t="e">
            <v>#DIV/0!</v>
          </cell>
          <cell r="AC349" t="e">
            <v>#DIV/0!</v>
          </cell>
          <cell r="AD349" t="e">
            <v>#N/A</v>
          </cell>
          <cell r="AE349" t="e">
            <v>#DIV/0!</v>
          </cell>
          <cell r="AF349" t="e">
            <v>#DIV/0!</v>
          </cell>
          <cell r="AG349" t="e">
            <v>#DIV/0!</v>
          </cell>
          <cell r="AH349" t="e">
            <v>#DIV/0!</v>
          </cell>
          <cell r="AI349" t="e">
            <v>#DIV/0!</v>
          </cell>
          <cell r="AJ349" t="e">
            <v>#VALUE!</v>
          </cell>
          <cell r="AK349" t="e">
            <v>#DIV/0!</v>
          </cell>
          <cell r="AL349" t="e">
            <v>#DIV/0!</v>
          </cell>
          <cell r="AM349" t="e">
            <v>#DIV/0!</v>
          </cell>
          <cell r="AN349" t="e">
            <v>#DIV/0!</v>
          </cell>
          <cell r="AO349" t="e">
            <v>#N/A</v>
          </cell>
          <cell r="AP349" t="e">
            <v>#DIV/0!</v>
          </cell>
          <cell r="AQ349" t="e">
            <v>#VALUE!</v>
          </cell>
          <cell r="AR349" t="e">
            <v>#DIV/0!</v>
          </cell>
          <cell r="AS349" t="e">
            <v>#DIV/0!</v>
          </cell>
          <cell r="AT349" t="e">
            <v>#N/A</v>
          </cell>
          <cell r="AU349" t="e">
            <v>#DIV/0!</v>
          </cell>
          <cell r="AV349" t="e">
            <v>#DIV/0!</v>
          </cell>
          <cell r="AW349" t="e">
            <v>#VALUE!</v>
          </cell>
          <cell r="AX349" t="e">
            <v>#VALUE!</v>
          </cell>
          <cell r="AY349" t="e">
            <v>#VALUE!</v>
          </cell>
          <cell r="AZ349" t="e">
            <v>#VALUE!</v>
          </cell>
          <cell r="BA349" t="e">
            <v>#VALUE!</v>
          </cell>
          <cell r="BB349" t="e">
            <v>#VALUE!</v>
          </cell>
          <cell r="BC349" t="e">
            <v>#VALUE!</v>
          </cell>
          <cell r="BD349" t="e">
            <v>#VALUE!</v>
          </cell>
          <cell r="BE349" t="e">
            <v>#VALUE!</v>
          </cell>
        </row>
        <row r="350">
          <cell r="H350" t="e">
            <v>#DIV/0!</v>
          </cell>
          <cell r="I350" t="e">
            <v>#DIV/0!</v>
          </cell>
          <cell r="J350" t="e">
            <v>#DIV/0!</v>
          </cell>
          <cell r="K350" t="e">
            <v>#DIV/0!</v>
          </cell>
          <cell r="L350" t="e">
            <v>#DIV/0!</v>
          </cell>
          <cell r="M350" t="e">
            <v>#DIV/0!</v>
          </cell>
          <cell r="N350" t="e">
            <v>#DIV/0!</v>
          </cell>
          <cell r="O350" t="e">
            <v>#DIV/0!</v>
          </cell>
          <cell r="P350" t="e">
            <v>#DIV/0!</v>
          </cell>
          <cell r="Q350" t="e">
            <v>#DIV/0!</v>
          </cell>
          <cell r="R350" t="e">
            <v>#DIV/0!</v>
          </cell>
          <cell r="S350" t="e">
            <v>#DIV/0!</v>
          </cell>
          <cell r="T350" t="e">
            <v>#VALUE!</v>
          </cell>
          <cell r="U350" t="e">
            <v>#DIV/0!</v>
          </cell>
          <cell r="V350" t="e">
            <v>#DIV/0!</v>
          </cell>
          <cell r="W350" t="e">
            <v>#DIV/0!</v>
          </cell>
          <cell r="X350" t="e">
            <v>#DIV/0!</v>
          </cell>
          <cell r="Y350">
            <v>0</v>
          </cell>
          <cell r="Z350" t="e">
            <v>#N/A</v>
          </cell>
          <cell r="AA350" t="e">
            <v>#DIV/0!</v>
          </cell>
          <cell r="AB350" t="e">
            <v>#DIV/0!</v>
          </cell>
          <cell r="AC350" t="e">
            <v>#DIV/0!</v>
          </cell>
          <cell r="AD350" t="e">
            <v>#N/A</v>
          </cell>
          <cell r="AE350" t="e">
            <v>#DIV/0!</v>
          </cell>
          <cell r="AF350" t="e">
            <v>#DIV/0!</v>
          </cell>
          <cell r="AG350" t="e">
            <v>#DIV/0!</v>
          </cell>
          <cell r="AH350" t="e">
            <v>#DIV/0!</v>
          </cell>
          <cell r="AI350" t="e">
            <v>#DIV/0!</v>
          </cell>
          <cell r="AJ350" t="e">
            <v>#VALUE!</v>
          </cell>
          <cell r="AK350" t="e">
            <v>#DIV/0!</v>
          </cell>
          <cell r="AL350" t="e">
            <v>#DIV/0!</v>
          </cell>
          <cell r="AM350" t="e">
            <v>#DIV/0!</v>
          </cell>
          <cell r="AN350" t="e">
            <v>#DIV/0!</v>
          </cell>
          <cell r="AO350" t="e">
            <v>#N/A</v>
          </cell>
          <cell r="AP350" t="e">
            <v>#DIV/0!</v>
          </cell>
          <cell r="AQ350" t="e">
            <v>#VALUE!</v>
          </cell>
          <cell r="AR350" t="e">
            <v>#DIV/0!</v>
          </cell>
          <cell r="AS350" t="e">
            <v>#DIV/0!</v>
          </cell>
          <cell r="AT350" t="e">
            <v>#N/A</v>
          </cell>
          <cell r="AU350" t="e">
            <v>#DIV/0!</v>
          </cell>
          <cell r="AV350" t="e">
            <v>#DIV/0!</v>
          </cell>
          <cell r="AW350" t="e">
            <v>#VALUE!</v>
          </cell>
          <cell r="AX350" t="e">
            <v>#VALUE!</v>
          </cell>
          <cell r="AY350" t="e">
            <v>#VALUE!</v>
          </cell>
          <cell r="AZ350" t="e">
            <v>#VALUE!</v>
          </cell>
          <cell r="BA350" t="e">
            <v>#VALUE!</v>
          </cell>
          <cell r="BB350" t="e">
            <v>#VALUE!</v>
          </cell>
          <cell r="BC350" t="e">
            <v>#VALUE!</v>
          </cell>
          <cell r="BD350" t="e">
            <v>#VALUE!</v>
          </cell>
          <cell r="BE350" t="e">
            <v>#VALUE!</v>
          </cell>
        </row>
        <row r="351">
          <cell r="H351" t="e">
            <v>#DIV/0!</v>
          </cell>
          <cell r="I351" t="e">
            <v>#DIV/0!</v>
          </cell>
          <cell r="J351" t="e">
            <v>#DIV/0!</v>
          </cell>
          <cell r="K351" t="e">
            <v>#DIV/0!</v>
          </cell>
          <cell r="L351" t="e">
            <v>#DIV/0!</v>
          </cell>
          <cell r="M351" t="e">
            <v>#DIV/0!</v>
          </cell>
          <cell r="N351" t="e">
            <v>#DIV/0!</v>
          </cell>
          <cell r="O351" t="e">
            <v>#DIV/0!</v>
          </cell>
          <cell r="P351" t="e">
            <v>#DIV/0!</v>
          </cell>
          <cell r="Q351" t="e">
            <v>#DIV/0!</v>
          </cell>
          <cell r="R351" t="e">
            <v>#DIV/0!</v>
          </cell>
          <cell r="S351" t="e">
            <v>#DIV/0!</v>
          </cell>
          <cell r="T351" t="e">
            <v>#VALUE!</v>
          </cell>
          <cell r="U351">
            <v>0</v>
          </cell>
          <cell r="V351">
            <v>0</v>
          </cell>
          <cell r="W351">
            <v>0</v>
          </cell>
          <cell r="X351">
            <v>0</v>
          </cell>
          <cell r="Y351" t="e">
            <v>#DIV/0!</v>
          </cell>
          <cell r="Z351" t="e">
            <v>#N/A</v>
          </cell>
          <cell r="AA351">
            <v>0</v>
          </cell>
          <cell r="AB351">
            <v>0</v>
          </cell>
          <cell r="AC351">
            <v>0</v>
          </cell>
          <cell r="AD351" t="e">
            <v>#N/A</v>
          </cell>
          <cell r="AE351">
            <v>0</v>
          </cell>
          <cell r="AF351">
            <v>0</v>
          </cell>
          <cell r="AG351">
            <v>0</v>
          </cell>
          <cell r="AH351" t="e">
            <v>#DIV/0!</v>
          </cell>
          <cell r="AI351" t="e">
            <v>#DIV/0!</v>
          </cell>
          <cell r="AJ351" t="e">
            <v>#VALUE!</v>
          </cell>
          <cell r="AK351">
            <v>0</v>
          </cell>
          <cell r="AL351">
            <v>0</v>
          </cell>
          <cell r="AM351">
            <v>0</v>
          </cell>
          <cell r="AN351">
            <v>0</v>
          </cell>
          <cell r="AO351" t="e">
            <v>#N/A</v>
          </cell>
          <cell r="AP351" t="e">
            <v>#DIV/0!</v>
          </cell>
          <cell r="AQ351" t="e">
            <v>#VALUE!</v>
          </cell>
          <cell r="AR351" t="e">
            <v>#DIV/0!</v>
          </cell>
          <cell r="AS351">
            <v>0</v>
          </cell>
          <cell r="AT351" t="e">
            <v>#N/A</v>
          </cell>
          <cell r="AU351" t="e">
            <v>#DIV/0!</v>
          </cell>
          <cell r="AV351">
            <v>0</v>
          </cell>
          <cell r="AW351" t="e">
            <v>#VALUE!</v>
          </cell>
          <cell r="AX351" t="e">
            <v>#VALUE!</v>
          </cell>
          <cell r="AY351" t="e">
            <v>#VALUE!</v>
          </cell>
          <cell r="AZ351" t="e">
            <v>#VALUE!</v>
          </cell>
          <cell r="BA351" t="e">
            <v>#VALUE!</v>
          </cell>
          <cell r="BB351" t="e">
            <v>#VALUE!</v>
          </cell>
          <cell r="BC351" t="e">
            <v>#VALUE!</v>
          </cell>
          <cell r="BD351" t="e">
            <v>#VALUE!</v>
          </cell>
          <cell r="BE351" t="e">
            <v>#VALUE!</v>
          </cell>
        </row>
        <row r="352">
          <cell r="H352" t="e">
            <v>#DIV/0!</v>
          </cell>
          <cell r="I352" t="e">
            <v>#DIV/0!</v>
          </cell>
          <cell r="J352" t="e">
            <v>#DIV/0!</v>
          </cell>
          <cell r="K352" t="e">
            <v>#DIV/0!</v>
          </cell>
          <cell r="L352" t="e">
            <v>#DIV/0!</v>
          </cell>
          <cell r="M352" t="e">
            <v>#DIV/0!</v>
          </cell>
          <cell r="N352" t="e">
            <v>#DIV/0!</v>
          </cell>
          <cell r="O352" t="e">
            <v>#DIV/0!</v>
          </cell>
          <cell r="P352" t="e">
            <v>#DIV/0!</v>
          </cell>
          <cell r="Q352" t="e">
            <v>#DIV/0!</v>
          </cell>
          <cell r="R352" t="e">
            <v>#DIV/0!</v>
          </cell>
          <cell r="S352" t="e">
            <v>#DIV/0!</v>
          </cell>
          <cell r="T352" t="e">
            <v>#VALUE!</v>
          </cell>
          <cell r="U352" t="e">
            <v>#DIV/0!</v>
          </cell>
          <cell r="V352" t="e">
            <v>#DIV/0!</v>
          </cell>
          <cell r="W352" t="e">
            <v>#DIV/0!</v>
          </cell>
          <cell r="X352" t="e">
            <v>#DIV/0!</v>
          </cell>
          <cell r="Y352">
            <v>0</v>
          </cell>
          <cell r="Z352" t="e">
            <v>#N/A</v>
          </cell>
          <cell r="AA352" t="e">
            <v>#DIV/0!</v>
          </cell>
          <cell r="AB352" t="e">
            <v>#DIV/0!</v>
          </cell>
          <cell r="AC352" t="e">
            <v>#DIV/0!</v>
          </cell>
          <cell r="AD352" t="e">
            <v>#N/A</v>
          </cell>
          <cell r="AE352" t="e">
            <v>#DIV/0!</v>
          </cell>
          <cell r="AF352" t="e">
            <v>#DIV/0!</v>
          </cell>
          <cell r="AG352" t="e">
            <v>#DIV/0!</v>
          </cell>
          <cell r="AH352" t="e">
            <v>#DIV/0!</v>
          </cell>
          <cell r="AI352" t="e">
            <v>#DIV/0!</v>
          </cell>
          <cell r="AJ352" t="e">
            <v>#VALUE!</v>
          </cell>
          <cell r="AK352" t="e">
            <v>#DIV/0!</v>
          </cell>
          <cell r="AL352" t="e">
            <v>#DIV/0!</v>
          </cell>
          <cell r="AM352" t="e">
            <v>#DIV/0!</v>
          </cell>
          <cell r="AN352" t="e">
            <v>#DIV/0!</v>
          </cell>
          <cell r="AO352" t="e">
            <v>#N/A</v>
          </cell>
          <cell r="AP352" t="e">
            <v>#DIV/0!</v>
          </cell>
          <cell r="AQ352" t="e">
            <v>#VALUE!</v>
          </cell>
          <cell r="AR352" t="e">
            <v>#DIV/0!</v>
          </cell>
          <cell r="AS352" t="e">
            <v>#DIV/0!</v>
          </cell>
          <cell r="AT352" t="e">
            <v>#N/A</v>
          </cell>
          <cell r="AU352" t="e">
            <v>#DIV/0!</v>
          </cell>
          <cell r="AV352" t="e">
            <v>#DIV/0!</v>
          </cell>
          <cell r="AW352" t="e">
            <v>#VALUE!</v>
          </cell>
          <cell r="AX352" t="e">
            <v>#VALUE!</v>
          </cell>
          <cell r="AY352" t="e">
            <v>#VALUE!</v>
          </cell>
          <cell r="AZ352" t="e">
            <v>#VALUE!</v>
          </cell>
          <cell r="BA352" t="e">
            <v>#VALUE!</v>
          </cell>
          <cell r="BB352" t="e">
            <v>#VALUE!</v>
          </cell>
          <cell r="BC352" t="e">
            <v>#VALUE!</v>
          </cell>
          <cell r="BD352" t="e">
            <v>#VALUE!</v>
          </cell>
          <cell r="BE352" t="e">
            <v>#VALUE!</v>
          </cell>
        </row>
        <row r="355">
          <cell r="H355" t="str">
            <v>NA</v>
          </cell>
          <cell r="I355" t="str">
            <v>NA</v>
          </cell>
          <cell r="J355" t="str">
            <v>NA</v>
          </cell>
          <cell r="K355" t="str">
            <v>NA</v>
          </cell>
          <cell r="L355" t="str">
            <v>NA</v>
          </cell>
          <cell r="M355" t="str">
            <v>NA</v>
          </cell>
          <cell r="N355" t="str">
            <v>NA</v>
          </cell>
          <cell r="O355" t="str">
            <v>NA</v>
          </cell>
          <cell r="P355" t="str">
            <v>NA</v>
          </cell>
          <cell r="Q355" t="str">
            <v>NA</v>
          </cell>
          <cell r="R355" t="str">
            <v>NA</v>
          </cell>
          <cell r="S355" t="str">
            <v>NA</v>
          </cell>
          <cell r="T355" t="str">
            <v>NA</v>
          </cell>
          <cell r="U355">
            <v>0.20995586345605899</v>
          </cell>
          <cell r="V355">
            <v>0.10275023502492142</v>
          </cell>
          <cell r="W355">
            <v>0.10056437389770712</v>
          </cell>
          <cell r="X355">
            <v>6.3399138041506209E-2</v>
          </cell>
          <cell r="Y355">
            <v>0.58279376997374444</v>
          </cell>
          <cell r="Z355">
            <v>0.13959607886307257</v>
          </cell>
          <cell r="AA355">
            <v>0.20449890190537223</v>
          </cell>
          <cell r="AB355">
            <v>0.17130811424123071</v>
          </cell>
          <cell r="AC355">
            <v>4.5618858895758452E-2</v>
          </cell>
          <cell r="AD355" t="str">
            <v>NA</v>
          </cell>
          <cell r="AE355">
            <v>1.3168845155921094E-2</v>
          </cell>
          <cell r="AF355">
            <v>8.957475648052271E-2</v>
          </cell>
          <cell r="AG355">
            <v>0.18778939013096974</v>
          </cell>
          <cell r="AH355">
            <v>0.43624879304795638</v>
          </cell>
          <cell r="AI355">
            <v>-1.1964360020419562E-2</v>
          </cell>
          <cell r="AJ355">
            <v>0.17426680830826613</v>
          </cell>
          <cell r="AK355">
            <v>0.14263544018058694</v>
          </cell>
          <cell r="AL355">
            <v>0.20321891361665445</v>
          </cell>
          <cell r="AM355">
            <v>0.11318642402641155</v>
          </cell>
          <cell r="AN355">
            <v>0.48666539367322259</v>
          </cell>
          <cell r="AO355" t="str">
            <v>NA</v>
          </cell>
          <cell r="AP355">
            <v>0.12990297733669087</v>
          </cell>
          <cell r="AQ355">
            <v>0.12461481215605752</v>
          </cell>
          <cell r="AR355">
            <v>9.600139839123667E-2</v>
          </cell>
          <cell r="AS355">
            <v>0.18778939013096974</v>
          </cell>
          <cell r="AT355">
            <v>8.9152755768771463E-2</v>
          </cell>
          <cell r="AU355">
            <v>0.11680633237212357</v>
          </cell>
          <cell r="AV355">
            <v>0.11790497783355192</v>
          </cell>
          <cell r="AW355" t="str">
            <v>NA</v>
          </cell>
          <cell r="AX355" t="str">
            <v>NA</v>
          </cell>
          <cell r="AY355" t="str">
            <v>NA</v>
          </cell>
          <cell r="AZ355" t="str">
            <v>NA</v>
          </cell>
          <cell r="BA355" t="str">
            <v>NA</v>
          </cell>
          <cell r="BB355" t="str">
            <v>NA</v>
          </cell>
          <cell r="BC355" t="str">
            <v>NA</v>
          </cell>
          <cell r="BD355" t="str">
            <v>NA</v>
          </cell>
          <cell r="BE355" t="str">
            <v>NA</v>
          </cell>
        </row>
        <row r="356">
          <cell r="H356" t="str">
            <v>NA</v>
          </cell>
          <cell r="I356" t="str">
            <v>NA</v>
          </cell>
          <cell r="J356" t="str">
            <v>NA</v>
          </cell>
          <cell r="K356" t="str">
            <v>NA</v>
          </cell>
          <cell r="L356" t="str">
            <v>NA</v>
          </cell>
          <cell r="M356" t="str">
            <v>NA</v>
          </cell>
          <cell r="N356" t="str">
            <v>NA</v>
          </cell>
          <cell r="O356" t="str">
            <v>NA</v>
          </cell>
          <cell r="P356" t="str">
            <v>NA</v>
          </cell>
          <cell r="Q356" t="str">
            <v>NA</v>
          </cell>
          <cell r="R356" t="str">
            <v>NA</v>
          </cell>
          <cell r="S356" t="str">
            <v>NA</v>
          </cell>
          <cell r="T356" t="str">
            <v>NA</v>
          </cell>
          <cell r="U356" t="str">
            <v>NM</v>
          </cell>
          <cell r="V356">
            <v>0.15825544253408919</v>
          </cell>
          <cell r="W356">
            <v>0.10056437389770712</v>
          </cell>
          <cell r="X356">
            <v>9.0451419029002889E-3</v>
          </cell>
          <cell r="Y356">
            <v>8.5606160047799751E-2</v>
          </cell>
          <cell r="Z356">
            <v>0.64688017921677488</v>
          </cell>
          <cell r="AA356">
            <v>0.2096406524266361</v>
          </cell>
          <cell r="AB356">
            <v>-2.7622055860919703E-2</v>
          </cell>
          <cell r="AC356">
            <v>0.1512625224898354</v>
          </cell>
          <cell r="AD356" t="str">
            <v>NA</v>
          </cell>
          <cell r="AE356" t="str">
            <v>NM</v>
          </cell>
          <cell r="AF356">
            <v>0.21062712675200901</v>
          </cell>
          <cell r="AG356">
            <v>-5.9426053346557373E-3</v>
          </cell>
          <cell r="AH356" t="str">
            <v>NA</v>
          </cell>
          <cell r="AI356" t="str">
            <v>NA</v>
          </cell>
          <cell r="AJ356">
            <v>0.65257109552308123</v>
          </cell>
          <cell r="AK356">
            <v>0.5193474392623767</v>
          </cell>
          <cell r="AL356">
            <v>0.58974533339506641</v>
          </cell>
          <cell r="AM356">
            <v>9.7560975609756184E-2</v>
          </cell>
          <cell r="AN356" t="str">
            <v>NM</v>
          </cell>
          <cell r="AO356" t="str">
            <v>NA</v>
          </cell>
          <cell r="AP356">
            <v>0.16269030049301803</v>
          </cell>
          <cell r="AQ356">
            <v>0.21516485718497758</v>
          </cell>
          <cell r="AR356">
            <v>0.17410371280984438</v>
          </cell>
          <cell r="AS356">
            <v>-1.9477426139478782E-2</v>
          </cell>
          <cell r="AT356">
            <v>0.35565154787616993</v>
          </cell>
          <cell r="AU356" t="str">
            <v>NA</v>
          </cell>
          <cell r="AV356">
            <v>0.20532727299434717</v>
          </cell>
          <cell r="AW356" t="str">
            <v>NA</v>
          </cell>
          <cell r="AX356" t="str">
            <v>NA</v>
          </cell>
          <cell r="AY356" t="str">
            <v>NA</v>
          </cell>
          <cell r="AZ356" t="str">
            <v>NA</v>
          </cell>
          <cell r="BA356" t="str">
            <v>NA</v>
          </cell>
          <cell r="BB356" t="str">
            <v>NA</v>
          </cell>
          <cell r="BC356" t="str">
            <v>NA</v>
          </cell>
          <cell r="BD356" t="str">
            <v>NA</v>
          </cell>
          <cell r="BE356" t="str">
            <v>NA</v>
          </cell>
        </row>
        <row r="360">
          <cell r="H360">
            <v>0.10465116279069764</v>
          </cell>
          <cell r="I360">
            <v>-7.999999999999996E-2</v>
          </cell>
          <cell r="J360">
            <v>9.375E-2</v>
          </cell>
          <cell r="K360">
            <v>0.27064220183486221</v>
          </cell>
          <cell r="L360">
            <v>-1.5</v>
          </cell>
          <cell r="M360">
            <v>-8.7912087912087933E-2</v>
          </cell>
          <cell r="N360">
            <v>6.9306930693069368E-2</v>
          </cell>
          <cell r="O360">
            <v>0.1333333333333333</v>
          </cell>
          <cell r="P360">
            <v>-0.69724770642201839</v>
          </cell>
          <cell r="Q360">
            <v>4.39560439560438E-2</v>
          </cell>
          <cell r="R360">
            <v>5.6994818652849721E-2</v>
          </cell>
          <cell r="S360">
            <v>5.5118110236220597E-2</v>
          </cell>
          <cell r="T360" t="e">
            <v>#VALUE!</v>
          </cell>
          <cell r="U360">
            <v>2.5555555555555558</v>
          </cell>
          <cell r="V360">
            <v>0.75</v>
          </cell>
          <cell r="W360">
            <v>9.3023255813953432E-2</v>
          </cell>
          <cell r="X360">
            <v>0.14102564102564097</v>
          </cell>
          <cell r="Y360">
            <v>0.4027777777777779</v>
          </cell>
          <cell r="Z360" t="e">
            <v>#N/A</v>
          </cell>
          <cell r="AA360">
            <v>0.35586481113320079</v>
          </cell>
          <cell r="AB360">
            <v>0.35586481113320079</v>
          </cell>
          <cell r="AC360">
            <v>0.24271844660194164</v>
          </cell>
          <cell r="AD360" t="e">
            <v>#N/A</v>
          </cell>
          <cell r="AE360">
            <v>-0.35582822085889565</v>
          </cell>
          <cell r="AF360">
            <v>0.2736318407960201</v>
          </cell>
          <cell r="AG360">
            <v>0.30000000000000004</v>
          </cell>
          <cell r="AH360">
            <v>0.43577981651376141</v>
          </cell>
          <cell r="AI360">
            <v>-0.7303370786516854</v>
          </cell>
          <cell r="AJ360" t="e">
            <v>#VALUE!</v>
          </cell>
          <cell r="AK360">
            <v>0.34351145038167941</v>
          </cell>
          <cell r="AL360">
            <v>0.30347349177330907</v>
          </cell>
          <cell r="AM360">
            <v>0.21276595744680837</v>
          </cell>
          <cell r="AN360">
            <v>-0.48062015503875966</v>
          </cell>
          <cell r="AO360" t="e">
            <v>#N/A</v>
          </cell>
          <cell r="AP360">
            <v>0.25789473684210518</v>
          </cell>
          <cell r="AQ360" t="e">
            <v>#VALUE!</v>
          </cell>
          <cell r="AR360">
            <v>0.25789473684210518</v>
          </cell>
          <cell r="AS360">
            <v>0.30000000000000004</v>
          </cell>
          <cell r="AT360" t="e">
            <v>#N/A</v>
          </cell>
          <cell r="AU360">
            <v>0.59890109890109899</v>
          </cell>
          <cell r="AV360">
            <v>0.59890109890109899</v>
          </cell>
          <cell r="AW360" t="e">
            <v>#VALUE!</v>
          </cell>
          <cell r="AX360" t="e">
            <v>#VALUE!</v>
          </cell>
          <cell r="AY360" t="e">
            <v>#VALUE!</v>
          </cell>
          <cell r="AZ360" t="e">
            <v>#VALUE!</v>
          </cell>
          <cell r="BA360" t="e">
            <v>#VALUE!</v>
          </cell>
          <cell r="BB360" t="e">
            <v>#VALUE!</v>
          </cell>
          <cell r="BC360" t="e">
            <v>#VALUE!</v>
          </cell>
          <cell r="BD360" t="e">
            <v>#VALUE!</v>
          </cell>
          <cell r="BE360" t="e">
            <v>#VALUE!</v>
          </cell>
        </row>
        <row r="361">
          <cell r="H361">
            <v>0.12631578947368438</v>
          </cell>
          <cell r="I361">
            <v>0.47826086956521752</v>
          </cell>
          <cell r="J361">
            <v>0.1333333333333333</v>
          </cell>
          <cell r="K361">
            <v>0.12635379061371843</v>
          </cell>
          <cell r="L361">
            <v>3.5</v>
          </cell>
          <cell r="M361">
            <v>0.22891566265060259</v>
          </cell>
          <cell r="N361">
            <v>0.1064814814814814</v>
          </cell>
          <cell r="O361">
            <v>0.43137254901960786</v>
          </cell>
          <cell r="P361">
            <v>1.1212121212121211</v>
          </cell>
          <cell r="Q361">
            <v>0.16842105263157903</v>
          </cell>
          <cell r="R361">
            <v>0.16394558823529404</v>
          </cell>
          <cell r="S361">
            <v>0.15671641791044766</v>
          </cell>
          <cell r="T361">
            <v>0.15340909090909083</v>
          </cell>
          <cell r="U361">
            <v>1.03125</v>
          </cell>
          <cell r="V361">
            <v>0.48051948051948035</v>
          </cell>
          <cell r="W361">
            <v>0.13829787234042556</v>
          </cell>
          <cell r="X361">
            <v>0.15730337078651679</v>
          </cell>
          <cell r="Y361">
            <v>0.25742574257425743</v>
          </cell>
          <cell r="Z361" t="e">
            <v>#N/A</v>
          </cell>
          <cell r="AA361">
            <v>0.19648093841642233</v>
          </cell>
          <cell r="AB361">
            <v>0.19648093841642233</v>
          </cell>
          <cell r="AC361">
            <v>0.109375</v>
          </cell>
          <cell r="AD361" t="e">
            <v>#N/A</v>
          </cell>
          <cell r="AE361">
            <v>0.4095238095238094</v>
          </cell>
          <cell r="AF361">
            <v>0.15625</v>
          </cell>
          <cell r="AG361">
            <v>0.19780219780219777</v>
          </cell>
          <cell r="AH361">
            <v>0.41533546325878601</v>
          </cell>
          <cell r="AI361">
            <v>1</v>
          </cell>
          <cell r="AJ361" t="e">
            <v>#VALUE!</v>
          </cell>
          <cell r="AK361">
            <v>0.15340909090909083</v>
          </cell>
          <cell r="AL361">
            <v>0.21879382889200549</v>
          </cell>
          <cell r="AM361">
            <v>0.11403508771929838</v>
          </cell>
          <cell r="AN361">
            <v>0.49731343283582086</v>
          </cell>
          <cell r="AO361" t="e">
            <v>#N/A</v>
          </cell>
          <cell r="AP361">
            <v>0.19874476987447709</v>
          </cell>
          <cell r="AQ361" t="e">
            <v>#VALUE!</v>
          </cell>
          <cell r="AR361">
            <v>0.19874476987447709</v>
          </cell>
          <cell r="AS361">
            <v>0.19780219780219777</v>
          </cell>
          <cell r="AT361" t="e">
            <v>#N/A</v>
          </cell>
          <cell r="AU361">
            <v>0.20274914089347074</v>
          </cell>
          <cell r="AV361">
            <v>0.20274914089347074</v>
          </cell>
          <cell r="AW361" t="e">
            <v>#VALUE!</v>
          </cell>
          <cell r="AX361" t="e">
            <v>#VALUE!</v>
          </cell>
          <cell r="AY361" t="e">
            <v>#VALUE!</v>
          </cell>
          <cell r="AZ361" t="e">
            <v>#VALUE!</v>
          </cell>
          <cell r="BA361" t="e">
            <v>#VALUE!</v>
          </cell>
          <cell r="BB361" t="e">
            <v>#VALUE!</v>
          </cell>
          <cell r="BC361" t="e">
            <v>#VALUE!</v>
          </cell>
          <cell r="BD361" t="e">
            <v>#VALUE!</v>
          </cell>
          <cell r="BE361" t="e">
            <v>#VALUE!</v>
          </cell>
        </row>
        <row r="362">
          <cell r="H362">
            <v>-0.50345323741007197</v>
          </cell>
          <cell r="I362">
            <v>-0.68642659279778395</v>
          </cell>
          <cell r="J362">
            <v>-2.8714524207011705E-2</v>
          </cell>
          <cell r="K362">
            <v>0.63133640552995396</v>
          </cell>
          <cell r="L362">
            <v>-9.5238095238095122E-2</v>
          </cell>
          <cell r="M362">
            <v>-0.21292460646230327</v>
          </cell>
          <cell r="N362">
            <v>-0.34760869565217389</v>
          </cell>
          <cell r="O362">
            <v>-0.48140321217244297</v>
          </cell>
          <cell r="P362">
            <v>-0.81860006572461386</v>
          </cell>
          <cell r="Q362">
            <v>-0.18022705771050151</v>
          </cell>
          <cell r="R362">
            <v>0.18976545842217463</v>
          </cell>
          <cell r="S362">
            <v>-0.3235708251196846</v>
          </cell>
          <cell r="T362" t="e">
            <v>#VALUE!</v>
          </cell>
          <cell r="U362">
            <v>-0.20848845867460897</v>
          </cell>
          <cell r="V362">
            <v>0.51308139534883712</v>
          </cell>
          <cell r="W362">
            <v>-0.50345323741007197</v>
          </cell>
          <cell r="X362">
            <v>-0.41168478260869568</v>
          </cell>
          <cell r="Y362">
            <v>-8.5178236397748575E-2</v>
          </cell>
          <cell r="Z362" t="str">
            <v>NA</v>
          </cell>
          <cell r="AA362">
            <v>8.9791635436966111E-2</v>
          </cell>
          <cell r="AB362">
            <v>8.9791635436966111E-2</v>
          </cell>
          <cell r="AC362">
            <v>-0.27339901477832518</v>
          </cell>
          <cell r="AD362" t="str">
            <v>NA</v>
          </cell>
          <cell r="AE362">
            <v>-4.5066991473812545E-2</v>
          </cell>
          <cell r="AF362">
            <v>0.50169204737732653</v>
          </cell>
          <cell r="AG362">
            <v>-1.9562043795620543E-2</v>
          </cell>
          <cell r="AH362">
            <v>0.51308139534883712</v>
          </cell>
          <cell r="AI362">
            <v>-0.57641025641025645</v>
          </cell>
          <cell r="AJ362" t="e">
            <v>#VALUE!</v>
          </cell>
          <cell r="AK362">
            <v>0.14455445544554446</v>
          </cell>
          <cell r="AL362">
            <v>-0.20732618988288076</v>
          </cell>
          <cell r="AM362">
            <v>9.5517841601392428E-2</v>
          </cell>
          <cell r="AN362">
            <v>7.0815450643776812E-2</v>
          </cell>
          <cell r="AO362" t="str">
            <v>NA</v>
          </cell>
          <cell r="AP362">
            <v>0.35375886524822686</v>
          </cell>
          <cell r="AQ362" t="e">
            <v>#VALUE!</v>
          </cell>
          <cell r="AR362">
            <v>0.35375886524822686</v>
          </cell>
          <cell r="AS362">
            <v>-1.9562043795620543E-2</v>
          </cell>
          <cell r="AT362" t="str">
            <v>NA</v>
          </cell>
          <cell r="AU362">
            <v>-0.11770321876704848</v>
          </cell>
          <cell r="AV362">
            <v>-0.11770321876704848</v>
          </cell>
          <cell r="AW362" t="e">
            <v>#VALUE!</v>
          </cell>
          <cell r="AX362" t="e">
            <v>#VALUE!</v>
          </cell>
          <cell r="AY362" t="e">
            <v>#VALUE!</v>
          </cell>
          <cell r="AZ362" t="e">
            <v>#VALUE!</v>
          </cell>
          <cell r="BA362" t="e">
            <v>#VALUE!</v>
          </cell>
          <cell r="BB362" t="e">
            <v>#VALUE!</v>
          </cell>
          <cell r="BC362" t="e">
            <v>#VALUE!</v>
          </cell>
          <cell r="BD362" t="e">
            <v>#VALUE!</v>
          </cell>
          <cell r="BE362" t="e">
            <v>#VALUE!</v>
          </cell>
        </row>
        <row r="363">
          <cell r="H363">
            <v>2.8985507246370723E-4</v>
          </cell>
          <cell r="I363">
            <v>-0.17971014492753623</v>
          </cell>
          <cell r="J363">
            <v>8.788332086761419E-2</v>
          </cell>
          <cell r="K363">
            <v>9.2322883238706632E-2</v>
          </cell>
          <cell r="L363">
            <v>8.8004822182037534E-2</v>
          </cell>
          <cell r="M363">
            <v>0.1124121779859486</v>
          </cell>
          <cell r="N363">
            <v>9.6055514974433986E-2</v>
          </cell>
          <cell r="O363">
            <v>-0.11343930635838151</v>
          </cell>
          <cell r="P363">
            <v>-0.24487004103967169</v>
          </cell>
          <cell r="Q363">
            <v>4.5235223160434268E-2</v>
          </cell>
          <cell r="R363">
            <v>3.4930448222565635E-2</v>
          </cell>
          <cell r="S363">
            <v>0.11203703703703694</v>
          </cell>
          <cell r="T363" t="e">
            <v>#VALUE!</v>
          </cell>
          <cell r="U363">
            <v>-3.3636363636363575E-2</v>
          </cell>
          <cell r="V363">
            <v>0.15950100245043441</v>
          </cell>
          <cell r="W363">
            <v>2.8985507246370723E-4</v>
          </cell>
          <cell r="X363">
            <v>6.7488443759630146E-2</v>
          </cell>
          <cell r="Y363">
            <v>0.16372315035799523</v>
          </cell>
          <cell r="Z363" t="str">
            <v>NA</v>
          </cell>
          <cell r="AA363">
            <v>0.14236329352608434</v>
          </cell>
          <cell r="AB363">
            <v>0.14236329352608434</v>
          </cell>
          <cell r="AC363">
            <v>1.7241379310344751E-2</v>
          </cell>
          <cell r="AD363" t="str">
            <v>NA</v>
          </cell>
          <cell r="AE363">
            <v>9.3444909344490901E-2</v>
          </cell>
          <cell r="AF363">
            <v>0.24068033550792167</v>
          </cell>
          <cell r="AG363">
            <v>0.16395147313691494</v>
          </cell>
          <cell r="AH363">
            <v>0.15950100245043441</v>
          </cell>
          <cell r="AI363">
            <v>0</v>
          </cell>
          <cell r="AJ363" t="e">
            <v>#VALUE!</v>
          </cell>
          <cell r="AK363">
            <v>8.0373831775700788E-2</v>
          </cell>
          <cell r="AL363">
            <v>2.1515735388567769E-2</v>
          </cell>
          <cell r="AM363">
            <v>4.2011589403973426E-2</v>
          </cell>
          <cell r="AN363">
            <v>7.3118279569892364E-2</v>
          </cell>
          <cell r="AO363" t="str">
            <v>NA</v>
          </cell>
          <cell r="AP363">
            <v>5.5985837574684671E-2</v>
          </cell>
          <cell r="AQ363" t="e">
            <v>#VALUE!</v>
          </cell>
          <cell r="AR363">
            <v>5.5985837574684671E-2</v>
          </cell>
          <cell r="AS363">
            <v>0.16395147313691494</v>
          </cell>
          <cell r="AT363" t="str">
            <v>NA</v>
          </cell>
          <cell r="AU363">
            <v>0.16119188655537608</v>
          </cell>
          <cell r="AV363">
            <v>0.16119188655537608</v>
          </cell>
          <cell r="AW363" t="e">
            <v>#VALUE!</v>
          </cell>
          <cell r="AX363" t="e">
            <v>#VALUE!</v>
          </cell>
          <cell r="AY363" t="e">
            <v>#VALUE!</v>
          </cell>
          <cell r="AZ363" t="e">
            <v>#VALUE!</v>
          </cell>
          <cell r="BA363" t="e">
            <v>#VALUE!</v>
          </cell>
          <cell r="BB363" t="e">
            <v>#VALUE!</v>
          </cell>
          <cell r="BC363" t="e">
            <v>#VALUE!</v>
          </cell>
          <cell r="BD363" t="e">
            <v>#VALUE!</v>
          </cell>
          <cell r="BE363" t="e">
            <v>#VALUE!</v>
          </cell>
        </row>
        <row r="364">
          <cell r="H364">
            <v>7.4408468244084647E-2</v>
          </cell>
          <cell r="I364">
            <v>-0.59015206372194062</v>
          </cell>
          <cell r="J364">
            <v>3.1034482758620641E-3</v>
          </cell>
          <cell r="K364">
            <v>0.10184262948207179</v>
          </cell>
          <cell r="L364">
            <v>-0.21041119860017488</v>
          </cell>
          <cell r="M364">
            <v>3.4858387799564294E-2</v>
          </cell>
          <cell r="N364">
            <v>-0.22932717000513603</v>
          </cell>
          <cell r="O364">
            <v>-0.34664536741214069</v>
          </cell>
          <cell r="P364">
            <v>-0.58651685393258424</v>
          </cell>
          <cell r="Q364">
            <v>-2.0903954802259928E-2</v>
          </cell>
          <cell r="R364">
            <v>5.1507537688442184E-2</v>
          </cell>
          <cell r="S364">
            <v>-1.1115685467270486E-2</v>
          </cell>
          <cell r="T364" t="e">
            <v>#VALUE!</v>
          </cell>
          <cell r="U364">
            <v>4.4717444717444765E-2</v>
          </cell>
          <cell r="V364">
            <v>5.2152819890842972E-2</v>
          </cell>
          <cell r="W364">
            <v>7.4408468244084647E-2</v>
          </cell>
          <cell r="X364">
            <v>-8.5533262935586163E-2</v>
          </cell>
          <cell r="Y364">
            <v>8.6884567645841848E-3</v>
          </cell>
          <cell r="Z364" t="str">
            <v>NA</v>
          </cell>
          <cell r="AA364">
            <v>-4.6557377049180282E-2</v>
          </cell>
          <cell r="AB364">
            <v>-4.6557377049180282E-2</v>
          </cell>
          <cell r="AC364">
            <v>-0.19089413055403182</v>
          </cell>
          <cell r="AD364" t="str">
            <v>NA</v>
          </cell>
          <cell r="AE364">
            <v>-1.0101010101010055E-2</v>
          </cell>
          <cell r="AF364">
            <v>0.11262014208106974</v>
          </cell>
          <cell r="AG364">
            <v>0.11896034655114951</v>
          </cell>
          <cell r="AH364">
            <v>5.2152819890842972E-2</v>
          </cell>
          <cell r="AI364">
            <v>-0.66368078175895762</v>
          </cell>
          <cell r="AJ364" t="e">
            <v>#VALUE!</v>
          </cell>
          <cell r="AK364">
            <v>-1.7006802721088454E-2</v>
          </cell>
          <cell r="AL364">
            <v>-0.12344998622209979</v>
          </cell>
          <cell r="AM364">
            <v>4.939558149228862E-2</v>
          </cell>
          <cell r="AN364">
            <v>3.9583333333333526E-2</v>
          </cell>
          <cell r="AO364" t="str">
            <v>NA</v>
          </cell>
          <cell r="AP364">
            <v>-3.1065989847715803E-2</v>
          </cell>
          <cell r="AQ364" t="e">
            <v>#VALUE!</v>
          </cell>
          <cell r="AR364">
            <v>-3.1065989847715803E-2</v>
          </cell>
          <cell r="AS364">
            <v>0.11896034655114951</v>
          </cell>
          <cell r="AT364" t="str">
            <v>NA</v>
          </cell>
          <cell r="AU364">
            <v>2.6336665080120447E-2</v>
          </cell>
          <cell r="AV364">
            <v>2.6336665080120447E-2</v>
          </cell>
          <cell r="AW364" t="e">
            <v>#VALUE!</v>
          </cell>
          <cell r="AX364" t="e">
            <v>#VALUE!</v>
          </cell>
          <cell r="AY364" t="e">
            <v>#VALUE!</v>
          </cell>
          <cell r="AZ364" t="e">
            <v>#VALUE!</v>
          </cell>
          <cell r="BA364" t="e">
            <v>#VALUE!</v>
          </cell>
          <cell r="BB364" t="e">
            <v>#VALUE!</v>
          </cell>
          <cell r="BC364" t="e">
            <v>#VALUE!</v>
          </cell>
          <cell r="BD364" t="e">
            <v>#VALUE!</v>
          </cell>
          <cell r="BE364" t="e">
            <v>#VALUE!</v>
          </cell>
        </row>
        <row r="365">
          <cell r="H365">
            <v>-6.7297297297297387E-2</v>
          </cell>
          <cell r="I365">
            <v>-0.63717948717948714</v>
          </cell>
          <cell r="J365">
            <v>6.0904449307074948E-2</v>
          </cell>
          <cell r="K365">
            <v>0.32089552238805963</v>
          </cell>
          <cell r="L365">
            <v>-0.33123379029270095</v>
          </cell>
          <cell r="M365">
            <v>-0.20634920634920639</v>
          </cell>
          <cell r="N365">
            <v>-0.33664898320070735</v>
          </cell>
          <cell r="O365">
            <v>-0.39076464746772599</v>
          </cell>
          <cell r="P365">
            <v>-0.67529411764705882</v>
          </cell>
          <cell r="Q365">
            <v>-0.17001915708812265</v>
          </cell>
          <cell r="R365">
            <v>4.4617784711388442E-2</v>
          </cell>
          <cell r="S365">
            <v>-0.20986842105263159</v>
          </cell>
          <cell r="T365" t="e">
            <v>#VALUE!</v>
          </cell>
          <cell r="U365">
            <v>0.16174863387978156</v>
          </cell>
          <cell r="V365">
            <v>-3.0545725460979667E-2</v>
          </cell>
          <cell r="W365">
            <v>-6.7297297297297387E-2</v>
          </cell>
          <cell r="X365">
            <v>-0.26297872340425532</v>
          </cell>
          <cell r="Y365">
            <v>-8.9430894308943909E-3</v>
          </cell>
          <cell r="Z365" t="str">
            <v>NA</v>
          </cell>
          <cell r="AA365">
            <v>9.7192876546936313E-2</v>
          </cell>
          <cell r="AB365">
            <v>9.7192876546936313E-2</v>
          </cell>
          <cell r="AC365">
            <v>-0.22895974908520644</v>
          </cell>
          <cell r="AD365" t="str">
            <v>NA</v>
          </cell>
          <cell r="AE365">
            <v>-0.15969989281886388</v>
          </cell>
          <cell r="AF365">
            <v>0.24068033550792167</v>
          </cell>
          <cell r="AG365">
            <v>0.23365172667156497</v>
          </cell>
          <cell r="AH365">
            <v>-3.0545725460979667E-2</v>
          </cell>
          <cell r="AI365">
            <v>-0.65938144329896908</v>
          </cell>
          <cell r="AJ365" t="e">
            <v>#VALUE!</v>
          </cell>
          <cell r="AK365">
            <v>6.25E-2</v>
          </cell>
          <cell r="AL365">
            <v>-8.1072653570315456E-3</v>
          </cell>
          <cell r="AM365">
            <v>8.0008580008580132E-2</v>
          </cell>
          <cell r="AN365">
            <v>-0.25522388059701495</v>
          </cell>
          <cell r="AO365" t="str">
            <v>NA</v>
          </cell>
          <cell r="AP365">
            <v>0.19569030318215996</v>
          </cell>
          <cell r="AQ365" t="e">
            <v>#VALUE!</v>
          </cell>
          <cell r="AR365">
            <v>0.19569030318215996</v>
          </cell>
          <cell r="AS365">
            <v>0.23365172667156497</v>
          </cell>
          <cell r="AT365" t="str">
            <v>NA</v>
          </cell>
          <cell r="AU365">
            <v>-1.4623000761614713E-2</v>
          </cell>
          <cell r="AV365">
            <v>-1.4623000761614713E-2</v>
          </cell>
          <cell r="AW365" t="e">
            <v>#VALUE!</v>
          </cell>
          <cell r="AX365" t="e">
            <v>#VALUE!</v>
          </cell>
          <cell r="AY365" t="e">
            <v>#VALUE!</v>
          </cell>
          <cell r="AZ365" t="e">
            <v>#VALUE!</v>
          </cell>
          <cell r="BA365" t="e">
            <v>#VALUE!</v>
          </cell>
          <cell r="BB365" t="e">
            <v>#VALUE!</v>
          </cell>
          <cell r="BC365" t="e">
            <v>#VALUE!</v>
          </cell>
          <cell r="BD365" t="e">
            <v>#VALUE!</v>
          </cell>
          <cell r="BE365" t="e">
            <v>#VALUE!</v>
          </cell>
        </row>
        <row r="368">
          <cell r="H368" t="str">
            <v>NA</v>
          </cell>
          <cell r="I368" t="str">
            <v>NA</v>
          </cell>
          <cell r="J368" t="str">
            <v>NA</v>
          </cell>
          <cell r="K368" t="str">
            <v>NA</v>
          </cell>
          <cell r="L368" t="str">
            <v>NA</v>
          </cell>
          <cell r="M368" t="str">
            <v>NA</v>
          </cell>
          <cell r="N368" t="str">
            <v>NA</v>
          </cell>
          <cell r="O368" t="str">
            <v>NA</v>
          </cell>
          <cell r="P368" t="str">
            <v>NA</v>
          </cell>
          <cell r="Q368" t="str">
            <v>NA</v>
          </cell>
          <cell r="R368" t="str">
            <v>NA</v>
          </cell>
          <cell r="S368" t="str">
            <v>NA</v>
          </cell>
          <cell r="T368" t="str">
            <v>NA</v>
          </cell>
          <cell r="U368">
            <v>1.0693307896982774E-2</v>
          </cell>
          <cell r="V368">
            <v>0.26962970549622445</v>
          </cell>
          <cell r="W368">
            <v>0.18696819790456437</v>
          </cell>
          <cell r="X368">
            <v>0.19380520277577651</v>
          </cell>
          <cell r="Y368">
            <v>5.2594519010087125E-2</v>
          </cell>
          <cell r="Z368">
            <v>1.6443183851760568E-2</v>
          </cell>
          <cell r="AA368">
            <v>1.7640908278226348E-2</v>
          </cell>
          <cell r="AB368">
            <v>1.8085483627143288E-2</v>
          </cell>
          <cell r="AC368">
            <v>2.3776764772298026E-2</v>
          </cell>
          <cell r="AD368" t="str">
            <v>NA</v>
          </cell>
          <cell r="AE368">
            <v>9.4951978503645881E-3</v>
          </cell>
          <cell r="AF368">
            <v>6.1589367709245585E-2</v>
          </cell>
          <cell r="AG368">
            <v>9.1801786875638308E-2</v>
          </cell>
          <cell r="AH368">
            <v>0.12840506567192247</v>
          </cell>
          <cell r="AI368">
            <v>-0.3762399904386326</v>
          </cell>
          <cell r="AJ368">
            <v>5.7014234155848866E-2</v>
          </cell>
          <cell r="AK368">
            <v>7.4016158457127973E-2</v>
          </cell>
          <cell r="AL368">
            <v>2.0259684636452783E-2</v>
          </cell>
          <cell r="AM368">
            <v>0.18599818389465572</v>
          </cell>
          <cell r="AN368">
            <v>-1.0550700285228106E-2</v>
          </cell>
          <cell r="AO368" t="str">
            <v>NA</v>
          </cell>
          <cell r="AP368">
            <v>0.10256708201011942</v>
          </cell>
          <cell r="AQ368">
            <v>7.0224324920313538E-2</v>
          </cell>
          <cell r="AR368">
            <v>9.8081181987959801E-2</v>
          </cell>
          <cell r="AS368">
            <v>9.1801786875638308E-2</v>
          </cell>
          <cell r="AT368">
            <v>5.6732938030461574E-2</v>
          </cell>
          <cell r="AU368">
            <v>4.2896086300536124E-2</v>
          </cell>
          <cell r="AV368">
            <v>4.3864724300229654E-2</v>
          </cell>
          <cell r="AW368" t="str">
            <v>NA</v>
          </cell>
          <cell r="AX368" t="str">
            <v>NA</v>
          </cell>
          <cell r="AY368" t="str">
            <v>NA</v>
          </cell>
          <cell r="AZ368" t="str">
            <v>NA</v>
          </cell>
          <cell r="BA368" t="str">
            <v>NA</v>
          </cell>
          <cell r="BB368" t="str">
            <v>NA</v>
          </cell>
          <cell r="BC368" t="str">
            <v>NA</v>
          </cell>
          <cell r="BD368" t="str">
            <v>NA</v>
          </cell>
          <cell r="BE368" t="str">
            <v>NA</v>
          </cell>
        </row>
        <row r="369">
          <cell r="H369" t="str">
            <v>NA</v>
          </cell>
          <cell r="I369" t="str">
            <v>NA</v>
          </cell>
          <cell r="J369" t="str">
            <v>NA</v>
          </cell>
          <cell r="K369" t="str">
            <v>NA</v>
          </cell>
          <cell r="L369" t="str">
            <v>NA</v>
          </cell>
          <cell r="M369" t="str">
            <v>NA</v>
          </cell>
          <cell r="N369" t="str">
            <v>NA</v>
          </cell>
          <cell r="O369" t="str">
            <v>NA</v>
          </cell>
          <cell r="P369" t="str">
            <v>NA</v>
          </cell>
          <cell r="Q369" t="str">
            <v>NA</v>
          </cell>
          <cell r="R369" t="str">
            <v>NA</v>
          </cell>
          <cell r="S369" t="str">
            <v>NA</v>
          </cell>
          <cell r="T369" t="str">
            <v>NA</v>
          </cell>
          <cell r="U369">
            <v>9.1144133741653657E-2</v>
          </cell>
          <cell r="V369">
            <v>0.30463519892738433</v>
          </cell>
          <cell r="W369">
            <v>0.22234099810657673</v>
          </cell>
          <cell r="X369">
            <v>0.24490529491447746</v>
          </cell>
          <cell r="Y369">
            <v>5.6626710110702583E-2</v>
          </cell>
          <cell r="Z369">
            <v>2.0562085830529934E-2</v>
          </cell>
          <cell r="AA369">
            <v>1.8947336685949608E-2</v>
          </cell>
          <cell r="AB369">
            <v>1.9779493010378759E-2</v>
          </cell>
          <cell r="AC369">
            <v>2.9526577653195909E-2</v>
          </cell>
          <cell r="AD369" t="str">
            <v>NA</v>
          </cell>
          <cell r="AE369">
            <v>2.1632449686811436E-2</v>
          </cell>
          <cell r="AF369">
            <v>7.1737787681207435E-2</v>
          </cell>
          <cell r="AG369">
            <v>0.14368201229991615</v>
          </cell>
          <cell r="AH369">
            <v>0.13140653897996923</v>
          </cell>
          <cell r="AI369">
            <v>-0.10923867574997122</v>
          </cell>
          <cell r="AJ369">
            <v>6.8400569678198769E-2</v>
          </cell>
          <cell r="AK369">
            <v>0.10027365129007038</v>
          </cell>
          <cell r="AL369">
            <v>2.6509473304554627E-2</v>
          </cell>
          <cell r="AM369">
            <v>0.24651213661995836</v>
          </cell>
          <cell r="AN369">
            <v>1.8903591682419645E-3</v>
          </cell>
          <cell r="AO369" t="str">
            <v>NA</v>
          </cell>
          <cell r="AP369">
            <v>0.1109593136397737</v>
          </cell>
          <cell r="AQ369">
            <v>7.4231050658540979E-2</v>
          </cell>
          <cell r="AR369">
            <v>0.10599003507698727</v>
          </cell>
          <cell r="AS369">
            <v>0.1436820122999162</v>
          </cell>
          <cell r="AT369">
            <v>8.5055226136495757E-2</v>
          </cell>
          <cell r="AU369">
            <v>4.9586429958934496E-2</v>
          </cell>
          <cell r="AV369">
            <v>5.1493433399889148E-2</v>
          </cell>
          <cell r="AW369" t="str">
            <v>NA</v>
          </cell>
          <cell r="AX369" t="str">
            <v>NA</v>
          </cell>
          <cell r="AY369" t="str">
            <v>NA</v>
          </cell>
          <cell r="AZ369" t="str">
            <v>NA</v>
          </cell>
          <cell r="BA369" t="str">
            <v>NA</v>
          </cell>
          <cell r="BB369" t="str">
            <v>NA</v>
          </cell>
          <cell r="BC369" t="str">
            <v>NA</v>
          </cell>
          <cell r="BD369" t="str">
            <v>NA</v>
          </cell>
          <cell r="BE369" t="str">
            <v>NA</v>
          </cell>
        </row>
        <row r="370">
          <cell r="H370" t="str">
            <v>NA</v>
          </cell>
          <cell r="I370" t="str">
            <v>NA</v>
          </cell>
          <cell r="J370" t="str">
            <v>NA</v>
          </cell>
          <cell r="K370" t="str">
            <v>NA</v>
          </cell>
          <cell r="L370" t="str">
            <v>NA</v>
          </cell>
          <cell r="M370" t="str">
            <v>NA</v>
          </cell>
          <cell r="N370" t="str">
            <v>NA</v>
          </cell>
          <cell r="O370" t="str">
            <v>NA</v>
          </cell>
          <cell r="P370" t="str">
            <v>NA</v>
          </cell>
          <cell r="Q370" t="str">
            <v>NA</v>
          </cell>
          <cell r="R370" t="str">
            <v>NA</v>
          </cell>
          <cell r="S370" t="str">
            <v>NA</v>
          </cell>
          <cell r="T370" t="str">
            <v>NA</v>
          </cell>
          <cell r="U370" t="str">
            <v>NA</v>
          </cell>
          <cell r="V370" t="str">
            <v>NA</v>
          </cell>
          <cell r="W370" t="str">
            <v>NA</v>
          </cell>
          <cell r="X370" t="str">
            <v>NA</v>
          </cell>
          <cell r="Y370" t="str">
            <v>NA</v>
          </cell>
          <cell r="Z370" t="str">
            <v>NA</v>
          </cell>
          <cell r="AA370" t="str">
            <v>NA</v>
          </cell>
          <cell r="AB370" t="str">
            <v>NA</v>
          </cell>
          <cell r="AC370" t="str">
            <v>NA</v>
          </cell>
          <cell r="AD370" t="str">
            <v>NA</v>
          </cell>
          <cell r="AE370" t="str">
            <v>NA</v>
          </cell>
          <cell r="AF370" t="str">
            <v>NA</v>
          </cell>
          <cell r="AG370" t="str">
            <v>NA</v>
          </cell>
          <cell r="AH370" t="str">
            <v>NA</v>
          </cell>
          <cell r="AI370" t="str">
            <v>NA</v>
          </cell>
          <cell r="AJ370" t="str">
            <v>NA</v>
          </cell>
          <cell r="AK370" t="str">
            <v>NA</v>
          </cell>
          <cell r="AL370" t="str">
            <v>NA</v>
          </cell>
          <cell r="AM370" t="str">
            <v>NA</v>
          </cell>
          <cell r="AN370" t="str">
            <v>NA</v>
          </cell>
          <cell r="AO370" t="str">
            <v>NA</v>
          </cell>
          <cell r="AP370" t="str">
            <v>NA</v>
          </cell>
          <cell r="AQ370" t="str">
            <v>NA</v>
          </cell>
          <cell r="AR370" t="str">
            <v>NA</v>
          </cell>
          <cell r="AS370" t="str">
            <v>NA</v>
          </cell>
          <cell r="AT370" t="str">
            <v>NA</v>
          </cell>
          <cell r="AU370" t="str">
            <v>NA</v>
          </cell>
          <cell r="AV370" t="str">
            <v>NA</v>
          </cell>
          <cell r="AW370" t="str">
            <v>NA</v>
          </cell>
          <cell r="AX370" t="str">
            <v>NA</v>
          </cell>
          <cell r="AY370" t="str">
            <v>NA</v>
          </cell>
          <cell r="AZ370" t="str">
            <v>NA</v>
          </cell>
          <cell r="BA370" t="str">
            <v>NA</v>
          </cell>
          <cell r="BB370" t="str">
            <v>NA</v>
          </cell>
          <cell r="BC370" t="str">
            <v>NA</v>
          </cell>
          <cell r="BD370" t="str">
            <v>NA</v>
          </cell>
          <cell r="BE370" t="str">
            <v>NA</v>
          </cell>
        </row>
        <row r="371">
          <cell r="H371" t="str">
            <v>NA</v>
          </cell>
          <cell r="I371" t="str">
            <v>NA</v>
          </cell>
          <cell r="J371" t="str">
            <v>NA</v>
          </cell>
          <cell r="K371" t="str">
            <v>NA</v>
          </cell>
          <cell r="L371" t="str">
            <v>NA</v>
          </cell>
          <cell r="M371" t="str">
            <v>NA</v>
          </cell>
          <cell r="N371" t="str">
            <v>NA</v>
          </cell>
          <cell r="O371" t="str">
            <v>NA</v>
          </cell>
          <cell r="P371" t="str">
            <v>NA</v>
          </cell>
          <cell r="Q371" t="str">
            <v>NA</v>
          </cell>
          <cell r="R371" t="str">
            <v>NA</v>
          </cell>
          <cell r="S371" t="str">
            <v>NA</v>
          </cell>
          <cell r="T371" t="str">
            <v>NA</v>
          </cell>
          <cell r="U371">
            <v>2.5678999949796662E-2</v>
          </cell>
          <cell r="V371">
            <v>0.27540828297688108</v>
          </cell>
          <cell r="W371">
            <v>0.20063708001654312</v>
          </cell>
          <cell r="X371">
            <v>0.15859158068885848</v>
          </cell>
          <cell r="Y371">
            <v>5.809255882492962E-2</v>
          </cell>
          <cell r="Z371">
            <v>7.4723437100795318E-3</v>
          </cell>
          <cell r="AA371">
            <v>1.5289612129255312E-2</v>
          </cell>
          <cell r="AB371">
            <v>1.317572296661065E-2</v>
          </cell>
          <cell r="AC371">
            <v>1.9621385529127709E-2</v>
          </cell>
          <cell r="AD371" t="str">
            <v>NA</v>
          </cell>
          <cell r="AE371">
            <v>1.7287513736093773E-3</v>
          </cell>
          <cell r="AF371">
            <v>5.9480187375475835E-2</v>
          </cell>
          <cell r="AG371">
            <v>7.8066385916670172E-2</v>
          </cell>
          <cell r="AH371">
            <v>0.11831133820256415</v>
          </cell>
          <cell r="AI371">
            <v>-1.1728616389785422</v>
          </cell>
          <cell r="AJ371">
            <v>4.9451750360423978E-2</v>
          </cell>
          <cell r="AK371">
            <v>4.2839457909825393E-2</v>
          </cell>
          <cell r="AL371">
            <v>1.7205234268453502E-2</v>
          </cell>
          <cell r="AM371">
            <v>0.17197296699215819</v>
          </cell>
          <cell r="AN371">
            <v>-8.7516628159350282E-3</v>
          </cell>
          <cell r="AO371" t="str">
            <v>NA</v>
          </cell>
          <cell r="AP371">
            <v>9.4578724412380202E-2</v>
          </cell>
          <cell r="AQ371">
            <v>6.934894319374002E-2</v>
          </cell>
          <cell r="AR371">
            <v>9.4715979021457106E-2</v>
          </cell>
          <cell r="AS371">
            <v>7.8066385916670186E-2</v>
          </cell>
          <cell r="AT371">
            <v>5.864899430298802E-2</v>
          </cell>
          <cell r="AU371">
            <v>3.9514769359205469E-2</v>
          </cell>
          <cell r="AV371">
            <v>4.0318621536564375E-2</v>
          </cell>
          <cell r="AW371" t="str">
            <v>NA</v>
          </cell>
          <cell r="AX371" t="str">
            <v>NA</v>
          </cell>
          <cell r="AY371" t="str">
            <v>NA</v>
          </cell>
          <cell r="AZ371" t="str">
            <v>NA</v>
          </cell>
          <cell r="BA371" t="str">
            <v>NA</v>
          </cell>
          <cell r="BB371" t="str">
            <v>NA</v>
          </cell>
          <cell r="BC371" t="str">
            <v>NA</v>
          </cell>
          <cell r="BD371" t="str">
            <v>NA</v>
          </cell>
          <cell r="BE371" t="str">
            <v>NA</v>
          </cell>
        </row>
        <row r="372">
          <cell r="H372" t="str">
            <v>NA</v>
          </cell>
          <cell r="I372" t="str">
            <v>NA</v>
          </cell>
          <cell r="J372" t="str">
            <v>NA</v>
          </cell>
          <cell r="K372" t="str">
            <v>NA</v>
          </cell>
          <cell r="L372" t="str">
            <v>NA</v>
          </cell>
          <cell r="M372" t="str">
            <v>NA</v>
          </cell>
          <cell r="N372" t="str">
            <v>NA</v>
          </cell>
          <cell r="O372" t="str">
            <v>NA</v>
          </cell>
          <cell r="P372" t="str">
            <v>NA</v>
          </cell>
          <cell r="Q372" t="str">
            <v>NA</v>
          </cell>
          <cell r="R372" t="str">
            <v>NA</v>
          </cell>
          <cell r="S372" t="str">
            <v>NA</v>
          </cell>
          <cell r="T372" t="str">
            <v>NA</v>
          </cell>
          <cell r="U372">
            <v>-4.3927908027512038E-3</v>
          </cell>
          <cell r="V372">
            <v>0.20653206128125329</v>
          </cell>
          <cell r="W372">
            <v>0.12526303691905261</v>
          </cell>
          <cell r="X372">
            <v>0.1468841579511618</v>
          </cell>
          <cell r="Y372">
            <v>3.6255398674314765E-2</v>
          </cell>
          <cell r="Z372">
            <v>3.9994658745698764E-3</v>
          </cell>
          <cell r="AA372">
            <v>7.3751108439257503E-3</v>
          </cell>
          <cell r="AB372">
            <v>8.028278223140747E-3</v>
          </cell>
          <cell r="AC372">
            <v>9.3050110067772526E-3</v>
          </cell>
          <cell r="AD372" t="str">
            <v>NA</v>
          </cell>
          <cell r="AE372">
            <v>6.0696381994441457E-3</v>
          </cell>
          <cell r="AF372">
            <v>3.7696811836836451E-2</v>
          </cell>
          <cell r="AG372">
            <v>4.6554960150150961E-2</v>
          </cell>
          <cell r="AH372">
            <v>6.8077803203661316E-2</v>
          </cell>
          <cell r="AI372">
            <v>-0.83697860643003408</v>
          </cell>
          <cell r="AJ372">
            <v>3.2146262804111009E-2</v>
          </cell>
          <cell r="AK372">
            <v>2.8448788115715409E-2</v>
          </cell>
          <cell r="AL372">
            <v>1.1051249394181891E-2</v>
          </cell>
          <cell r="AM372">
            <v>0.11997147815883208</v>
          </cell>
          <cell r="AN372">
            <v>-9.3482979157344243E-3</v>
          </cell>
          <cell r="AO372" t="str">
            <v>NA</v>
          </cell>
          <cell r="AP372">
            <v>7.5426295809524882E-2</v>
          </cell>
          <cell r="AQ372">
            <v>5.1325100735721586E-2</v>
          </cell>
          <cell r="AR372">
            <v>5.7305606632530051E-2</v>
          </cell>
          <cell r="AS372">
            <v>4.6554960150150967E-2</v>
          </cell>
          <cell r="AT372">
            <v>3.3876991047552617E-2</v>
          </cell>
          <cell r="AU372">
            <v>3.0233637340932366E-2</v>
          </cell>
          <cell r="AV372">
            <v>3.0552129273036521E-2</v>
          </cell>
          <cell r="AW372" t="str">
            <v>NA</v>
          </cell>
          <cell r="AX372" t="str">
            <v>NA</v>
          </cell>
          <cell r="AY372" t="str">
            <v>NA</v>
          </cell>
          <cell r="AZ372" t="str">
            <v>NA</v>
          </cell>
          <cell r="BA372" t="str">
            <v>NA</v>
          </cell>
          <cell r="BB372" t="str">
            <v>NA</v>
          </cell>
          <cell r="BC372" t="str">
            <v>NA</v>
          </cell>
          <cell r="BD372" t="str">
            <v>NA</v>
          </cell>
          <cell r="BE372" t="str">
            <v>NA</v>
          </cell>
        </row>
        <row r="373">
          <cell r="H373" t="str">
            <v>NA</v>
          </cell>
          <cell r="I373" t="str">
            <v>NA</v>
          </cell>
          <cell r="J373" t="str">
            <v>NA</v>
          </cell>
          <cell r="K373" t="str">
            <v>NA</v>
          </cell>
          <cell r="L373" t="str">
            <v>NA</v>
          </cell>
          <cell r="M373" t="str">
            <v>NA</v>
          </cell>
          <cell r="N373" t="str">
            <v>NA</v>
          </cell>
          <cell r="O373" t="str">
            <v>NA</v>
          </cell>
          <cell r="P373" t="str">
            <v>NA</v>
          </cell>
          <cell r="Q373" t="str">
            <v>NA</v>
          </cell>
          <cell r="R373" t="str">
            <v>NA</v>
          </cell>
          <cell r="S373" t="str">
            <v>NA</v>
          </cell>
          <cell r="T373" t="str">
            <v>NA</v>
          </cell>
          <cell r="U373">
            <v>0.67948943220041169</v>
          </cell>
          <cell r="V373">
            <v>0.63776873585907012</v>
          </cell>
          <cell r="W373">
            <v>0.55173963082656829</v>
          </cell>
          <cell r="X373">
            <v>0.5541208916263658</v>
          </cell>
          <cell r="Y373">
            <v>0.11112218247602222</v>
          </cell>
          <cell r="Z373">
            <v>6.3213027440768607E-2</v>
          </cell>
          <cell r="AA373">
            <v>4.2909573555369403E-2</v>
          </cell>
          <cell r="AB373">
            <v>5.1639957459606381E-2</v>
          </cell>
          <cell r="AC373">
            <v>0.10691364573343819</v>
          </cell>
          <cell r="AD373" t="str">
            <v>NA</v>
          </cell>
          <cell r="AE373">
            <v>0.2260176519349755</v>
          </cell>
          <cell r="AF373">
            <v>0.27508069299670168</v>
          </cell>
          <cell r="AG373">
            <v>0.38174374927360266</v>
          </cell>
          <cell r="AH373">
            <v>0.19715682893953174</v>
          </cell>
          <cell r="AI373">
            <v>9.2147723198266154E-2</v>
          </cell>
          <cell r="AJ373">
            <v>0.23024886993596916</v>
          </cell>
          <cell r="AK373">
            <v>0.26081574146468567</v>
          </cell>
          <cell r="AL373">
            <v>7.61893759228158E-2</v>
          </cell>
          <cell r="AM373">
            <v>0.48022929389790292</v>
          </cell>
          <cell r="AN373">
            <v>0.11898912967376826</v>
          </cell>
          <cell r="AO373" t="str">
            <v>NA</v>
          </cell>
          <cell r="AP373">
            <v>0.35655872249454262</v>
          </cell>
          <cell r="AQ373">
            <v>0.25830443237174988</v>
          </cell>
          <cell r="AR373">
            <v>0.3461197772604111</v>
          </cell>
          <cell r="AS373">
            <v>0.38174374927360272</v>
          </cell>
          <cell r="AT373">
            <v>0.30281595163353076</v>
          </cell>
          <cell r="AU373">
            <v>9.2319280269199513E-2</v>
          </cell>
          <cell r="AV373">
            <v>9.8681537232598676E-2</v>
          </cell>
          <cell r="AW373" t="str">
            <v>NA</v>
          </cell>
          <cell r="AX373" t="str">
            <v>NA</v>
          </cell>
          <cell r="AY373" t="str">
            <v>NA</v>
          </cell>
          <cell r="AZ373" t="str">
            <v>NA</v>
          </cell>
          <cell r="BA373" t="str">
            <v>NA</v>
          </cell>
          <cell r="BB373" t="str">
            <v>NA</v>
          </cell>
          <cell r="BC373" t="str">
            <v>NA</v>
          </cell>
          <cell r="BD373" t="str">
            <v>NA</v>
          </cell>
          <cell r="BE373" t="str">
            <v>NA</v>
          </cell>
        </row>
        <row r="374">
          <cell r="H374" t="e">
            <v>#DIV/0!</v>
          </cell>
          <cell r="I374" t="e">
            <v>#DIV/0!</v>
          </cell>
          <cell r="J374" t="e">
            <v>#DIV/0!</v>
          </cell>
          <cell r="K374" t="e">
            <v>#DIV/0!</v>
          </cell>
          <cell r="L374" t="e">
            <v>#DIV/0!</v>
          </cell>
          <cell r="M374" t="e">
            <v>#DIV/0!</v>
          </cell>
          <cell r="N374" t="e">
            <v>#DIV/0!</v>
          </cell>
          <cell r="O374" t="e">
            <v>#DIV/0!</v>
          </cell>
          <cell r="P374" t="e">
            <v>#DIV/0!</v>
          </cell>
          <cell r="Q374" t="e">
            <v>#DIV/0!</v>
          </cell>
          <cell r="R374" t="e">
            <v>#DIV/0!</v>
          </cell>
          <cell r="S374" t="e">
            <v>#DIV/0!</v>
          </cell>
          <cell r="T374" t="e">
            <v>#VALUE!</v>
          </cell>
          <cell r="U374">
            <v>-3.822295998602186E-3</v>
          </cell>
          <cell r="V374">
            <v>0.37671689298751965</v>
          </cell>
          <cell r="W374">
            <v>4.1256688141224546E-2</v>
          </cell>
          <cell r="X374">
            <v>0.24927516928699672</v>
          </cell>
          <cell r="Y374">
            <v>0.12074273725816977</v>
          </cell>
          <cell r="Z374" t="e">
            <v>#N/A</v>
          </cell>
          <cell r="AA374">
            <v>0.13990141195717892</v>
          </cell>
          <cell r="AB374">
            <v>9.0242074426385918E-2</v>
          </cell>
          <cell r="AC374">
            <v>9.4834579175022929E-2</v>
          </cell>
          <cell r="AD374" t="e">
            <v>#N/A</v>
          </cell>
          <cell r="AE374">
            <v>3.3231314928966874E-2</v>
          </cell>
          <cell r="AF374">
            <v>0.13915680107431885</v>
          </cell>
          <cell r="AG374">
            <v>0.1533777068091832</v>
          </cell>
          <cell r="AH374" t="e">
            <v>#DIV/0!</v>
          </cell>
          <cell r="AI374" t="e">
            <v>#DIV/0!</v>
          </cell>
          <cell r="AJ374" t="e">
            <v>#VALUE!</v>
          </cell>
          <cell r="AK374">
            <v>1.9234889867841412</v>
          </cell>
          <cell r="AL374">
            <v>9.8562525130679521E-2</v>
          </cell>
          <cell r="AM374">
            <v>0.17564987941666813</v>
          </cell>
          <cell r="AN374">
            <v>-4.0672803125620827E-2</v>
          </cell>
          <cell r="AO374" t="e">
            <v>#N/A</v>
          </cell>
          <cell r="AP374" t="e">
            <v>#DIV/0!</v>
          </cell>
          <cell r="AQ374" t="e">
            <v>#VALUE!</v>
          </cell>
          <cell r="AR374">
            <v>0.14656633835404384</v>
          </cell>
          <cell r="AS374">
            <v>0.1533777068091832</v>
          </cell>
          <cell r="AT374" t="e">
            <v>#N/A</v>
          </cell>
          <cell r="AU374" t="e">
            <v>#DIV/0!</v>
          </cell>
          <cell r="AV374">
            <v>0.2160472539861491</v>
          </cell>
          <cell r="AW374" t="e">
            <v>#VALUE!</v>
          </cell>
          <cell r="AX374" t="e">
            <v>#VALUE!</v>
          </cell>
          <cell r="AY374" t="e">
            <v>#VALUE!</v>
          </cell>
          <cell r="AZ374" t="e">
            <v>#VALUE!</v>
          </cell>
          <cell r="BA374" t="e">
            <v>#VALUE!</v>
          </cell>
          <cell r="BB374" t="e">
            <v>#VALUE!</v>
          </cell>
          <cell r="BC374" t="e">
            <v>#VALUE!</v>
          </cell>
          <cell r="BD374" t="e">
            <v>#VALUE!</v>
          </cell>
          <cell r="BE374" t="e">
            <v>#VALUE!</v>
          </cell>
        </row>
        <row r="375">
          <cell r="H375" t="e">
            <v>#DIV/0!</v>
          </cell>
          <cell r="I375" t="e">
            <v>#DIV/0!</v>
          </cell>
          <cell r="J375" t="e">
            <v>#DIV/0!</v>
          </cell>
          <cell r="K375" t="e">
            <v>#DIV/0!</v>
          </cell>
          <cell r="L375" t="e">
            <v>#DIV/0!</v>
          </cell>
          <cell r="M375" t="e">
            <v>#DIV/0!</v>
          </cell>
          <cell r="N375" t="e">
            <v>#DIV/0!</v>
          </cell>
          <cell r="O375" t="e">
            <v>#DIV/0!</v>
          </cell>
          <cell r="P375" t="e">
            <v>#DIV/0!</v>
          </cell>
          <cell r="Q375" t="e">
            <v>#DIV/0!</v>
          </cell>
          <cell r="R375" t="e">
            <v>#DIV/0!</v>
          </cell>
          <cell r="S375" t="e">
            <v>#DIV/0!</v>
          </cell>
          <cell r="T375" t="e">
            <v>#DIV/0!</v>
          </cell>
          <cell r="U375">
            <v>-3.2447064931212686E-3</v>
          </cell>
          <cell r="V375">
            <v>0.19187763284817308</v>
          </cell>
          <cell r="W375">
            <v>3.4765921754830974E-2</v>
          </cell>
          <cell r="X375">
            <v>0.10140055415349639</v>
          </cell>
          <cell r="Y375">
            <v>8.0003029399836806E-2</v>
          </cell>
          <cell r="Z375">
            <v>1.5008299421367445E-2</v>
          </cell>
          <cell r="AA375">
            <v>3.405197607709845E-2</v>
          </cell>
          <cell r="AB375">
            <v>2.8516979035999163E-2</v>
          </cell>
          <cell r="AC375">
            <v>3.5983188930038768E-2</v>
          </cell>
          <cell r="AD375" t="e">
            <v>#DIV/0!</v>
          </cell>
          <cell r="AE375">
            <v>1.6104089884958001E-2</v>
          </cell>
          <cell r="AF375">
            <v>7.5174930642472548E-2</v>
          </cell>
          <cell r="AG375">
            <v>6.3349322224671129E-2</v>
          </cell>
          <cell r="AH375" t="e">
            <v>#DIV/0!</v>
          </cell>
          <cell r="AI375" t="e">
            <v>#DIV/0!</v>
          </cell>
          <cell r="AJ375">
            <v>5.3267346331524482E-2</v>
          </cell>
          <cell r="AK375" t="e">
            <v>#DIV/0!</v>
          </cell>
          <cell r="AL375">
            <v>3.0429284112686104E-2</v>
          </cell>
          <cell r="AM375">
            <v>9.8277402031668251E-2</v>
          </cell>
          <cell r="AN375">
            <v>-2.9025916334284797E-2</v>
          </cell>
          <cell r="AO375" t="e">
            <v>#DIV/0!</v>
          </cell>
          <cell r="AP375" t="e">
            <v>#DIV/0!</v>
          </cell>
          <cell r="AQ375" t="e">
            <v>#DIV/0!</v>
          </cell>
          <cell r="AR375">
            <v>0.11046693913337828</v>
          </cell>
          <cell r="AS375">
            <v>6.3349322224671129E-2</v>
          </cell>
          <cell r="AT375">
            <v>4.7456920420860617E-2</v>
          </cell>
          <cell r="AU375">
            <v>7.9752714298895841E-2</v>
          </cell>
          <cell r="AV375">
            <v>7.88878221040408E-2</v>
          </cell>
          <cell r="AW375" t="e">
            <v>#DIV/0!</v>
          </cell>
          <cell r="AX375" t="e">
            <v>#DIV/0!</v>
          </cell>
          <cell r="AY375" t="e">
            <v>#DIV/0!</v>
          </cell>
          <cell r="AZ375" t="e">
            <v>#DIV/0!</v>
          </cell>
          <cell r="BA375" t="e">
            <v>#DIV/0!</v>
          </cell>
          <cell r="BB375" t="e">
            <v>#DIV/0!</v>
          </cell>
          <cell r="BC375" t="e">
            <v>#DIV/0!</v>
          </cell>
          <cell r="BD375" t="e">
            <v>#DIV/0!</v>
          </cell>
          <cell r="BE375" t="e">
            <v>#DIV/0!</v>
          </cell>
        </row>
        <row r="376">
          <cell r="H376">
            <v>0.46767854722862168</v>
          </cell>
          <cell r="I376">
            <v>0.26498127340823974</v>
          </cell>
          <cell r="J376">
            <v>0.76431949553336831</v>
          </cell>
          <cell r="K376">
            <v>0.86764705882352944</v>
          </cell>
          <cell r="L376">
            <v>0.43027413587604291</v>
          </cell>
          <cell r="M376">
            <v>0.47006432459178621</v>
          </cell>
          <cell r="N376">
            <v>0.57733743747595234</v>
          </cell>
          <cell r="O376">
            <v>0.51018711018711016</v>
          </cell>
          <cell r="P376">
            <v>0.15206611570247933</v>
          </cell>
          <cell r="Q376">
            <v>0.70447154471544704</v>
          </cell>
          <cell r="R376">
            <v>0.84545454545454535</v>
          </cell>
          <cell r="S376">
            <v>0.58656898656898648</v>
          </cell>
          <cell r="T376" t="e">
            <v>#VALUE!</v>
          </cell>
          <cell r="U376">
            <v>0.79151154132539103</v>
          </cell>
          <cell r="V376">
            <v>0.80299290342486895</v>
          </cell>
          <cell r="W376">
            <v>0.46767854722862168</v>
          </cell>
          <cell r="X376">
            <v>0.61584225762367029</v>
          </cell>
          <cell r="Y376">
            <v>0.67797552836484976</v>
          </cell>
          <cell r="Z376" t="e">
            <v>#N/A</v>
          </cell>
          <cell r="AA376">
            <v>0.87748943874471952</v>
          </cell>
          <cell r="AB376">
            <v>0.87748943874471952</v>
          </cell>
          <cell r="AC376">
            <v>0.70574162679425845</v>
          </cell>
          <cell r="AD376" t="e">
            <v>#N/A</v>
          </cell>
          <cell r="AE376">
            <v>0.74809160305343503</v>
          </cell>
          <cell r="AF376">
            <v>0.99812558575445176</v>
          </cell>
          <cell r="AG376">
            <v>0.93798882681564244</v>
          </cell>
          <cell r="AH376">
            <v>0.80299290342486895</v>
          </cell>
          <cell r="AI376">
            <v>0.86938217029786347</v>
          </cell>
          <cell r="AJ376" t="e">
            <v>#VALUE!</v>
          </cell>
          <cell r="AK376">
            <v>0.86449297038588091</v>
          </cell>
          <cell r="AL376">
            <v>0.75576146353052975</v>
          </cell>
          <cell r="AM376">
            <v>0.95359848484848497</v>
          </cell>
          <cell r="AN376">
            <v>0.61226993865030677</v>
          </cell>
          <cell r="AO376" t="e">
            <v>#N/A</v>
          </cell>
          <cell r="AP376">
            <v>0.89246306340003745</v>
          </cell>
          <cell r="AQ376" t="e">
            <v>#VALUE!</v>
          </cell>
          <cell r="AR376">
            <v>0.89246306340003745</v>
          </cell>
          <cell r="AS376">
            <v>0.93798882681564244</v>
          </cell>
          <cell r="AT376" t="e">
            <v>#N/A</v>
          </cell>
          <cell r="AU376">
            <v>0.84451697127937342</v>
          </cell>
          <cell r="AV376">
            <v>0.84451697127937342</v>
          </cell>
          <cell r="AW376" t="e">
            <v>#VALUE!</v>
          </cell>
          <cell r="AX376" t="e">
            <v>#VALUE!</v>
          </cell>
          <cell r="AY376" t="e">
            <v>#VALUE!</v>
          </cell>
          <cell r="AZ376" t="e">
            <v>#VALUE!</v>
          </cell>
          <cell r="BA376" t="e">
            <v>#VALUE!</v>
          </cell>
          <cell r="BB376" t="e">
            <v>#VALUE!</v>
          </cell>
          <cell r="BC376" t="e">
            <v>#VALUE!</v>
          </cell>
          <cell r="BD376" t="e">
            <v>#VALUE!</v>
          </cell>
          <cell r="BE376" t="e">
            <v>#VALUE!</v>
          </cell>
        </row>
        <row r="377">
          <cell r="H377">
            <v>1.298344620015049</v>
          </cell>
          <cell r="I377">
            <v>1.0884615384615384</v>
          </cell>
          <cell r="J377">
            <v>1.3344036697247705</v>
          </cell>
          <cell r="K377">
            <v>2.1071428571428572</v>
          </cell>
          <cell r="L377">
            <v>1.3079710144927537</v>
          </cell>
          <cell r="M377">
            <v>1.4615384615384615</v>
          </cell>
          <cell r="N377">
            <v>1.2076458752515091</v>
          </cell>
          <cell r="O377">
            <v>1.2331658291457286</v>
          </cell>
          <cell r="P377">
            <v>1.2897196261682242</v>
          </cell>
          <cell r="Q377">
            <v>1.2093510118632238</v>
          </cell>
          <cell r="R377">
            <v>1.4993282579489475</v>
          </cell>
          <cell r="S377">
            <v>1.3449048152295633</v>
          </cell>
          <cell r="T377" t="e">
            <v>#VALUE!</v>
          </cell>
          <cell r="U377">
            <v>1.1811111111111112</v>
          </cell>
          <cell r="V377">
            <v>1.7794871794871794</v>
          </cell>
          <cell r="W377">
            <v>1.298344620015049</v>
          </cell>
          <cell r="X377">
            <v>1.2711926605504587</v>
          </cell>
          <cell r="Y377">
            <v>1.3425110132158589</v>
          </cell>
          <cell r="Z377" t="e">
            <v>#N/A</v>
          </cell>
          <cell r="AA377">
            <v>1.3500213552208873</v>
          </cell>
          <cell r="AB377">
            <v>1.3500213552208873</v>
          </cell>
          <cell r="AC377">
            <v>1.1115297663903543</v>
          </cell>
          <cell r="AD377" t="e">
            <v>#N/A</v>
          </cell>
          <cell r="AE377">
            <v>1.7230769230769232</v>
          </cell>
          <cell r="AF377">
            <v>1.6692789968652038</v>
          </cell>
          <cell r="AG377">
            <v>1.6380487804878048</v>
          </cell>
          <cell r="AH377">
            <v>1.7794871794871794</v>
          </cell>
          <cell r="AI377">
            <v>1.6920612419647574</v>
          </cell>
          <cell r="AJ377" t="e">
            <v>#VALUE!</v>
          </cell>
          <cell r="AK377">
            <v>1.3761904761904762</v>
          </cell>
          <cell r="AL377">
            <v>1.2003773584905659</v>
          </cell>
          <cell r="AM377">
            <v>1.3889655172413793</v>
          </cell>
          <cell r="AN377">
            <v>2.8514285714285714</v>
          </cell>
          <cell r="AO377" t="e">
            <v>#N/A</v>
          </cell>
          <cell r="AP377">
            <v>1.454878048780488</v>
          </cell>
          <cell r="AQ377" t="e">
            <v>#VALUE!</v>
          </cell>
          <cell r="AR377">
            <v>1.454878048780488</v>
          </cell>
          <cell r="AS377">
            <v>1.6380487804878048</v>
          </cell>
          <cell r="AT377" t="e">
            <v>#N/A</v>
          </cell>
          <cell r="AU377">
            <v>1.3881974248927038</v>
          </cell>
          <cell r="AV377">
            <v>1.3881974248927038</v>
          </cell>
          <cell r="AW377" t="e">
            <v>#VALUE!</v>
          </cell>
          <cell r="AX377" t="e">
            <v>#VALUE!</v>
          </cell>
          <cell r="AY377" t="e">
            <v>#VALUE!</v>
          </cell>
          <cell r="AZ377" t="e">
            <v>#VALUE!</v>
          </cell>
          <cell r="BA377" t="e">
            <v>#VALUE!</v>
          </cell>
          <cell r="BB377" t="e">
            <v>#VALUE!</v>
          </cell>
          <cell r="BC377" t="e">
            <v>#VALUE!</v>
          </cell>
          <cell r="BD377" t="e">
            <v>#VALUE!</v>
          </cell>
          <cell r="BE377" t="e">
            <v>#VALUE!</v>
          </cell>
        </row>
        <row r="378">
          <cell r="H378">
            <v>0.29834462001504902</v>
          </cell>
          <cell r="I378">
            <v>8.8461538461538369E-2</v>
          </cell>
          <cell r="J378">
            <v>0.33440366972477054</v>
          </cell>
          <cell r="K378">
            <v>1.1071428571428572</v>
          </cell>
          <cell r="L378">
            <v>0.30797101449275366</v>
          </cell>
          <cell r="M378">
            <v>0.46153846153846145</v>
          </cell>
          <cell r="N378">
            <v>0.20764587525150913</v>
          </cell>
          <cell r="O378">
            <v>0.23316582914572859</v>
          </cell>
          <cell r="P378">
            <v>0.28971962616822422</v>
          </cell>
          <cell r="Q378">
            <v>0.2093510118632238</v>
          </cell>
          <cell r="R378">
            <v>0.49932825794894753</v>
          </cell>
          <cell r="S378">
            <v>0.34490481522956329</v>
          </cell>
          <cell r="T378" t="e">
            <v>#VALUE!</v>
          </cell>
          <cell r="U378">
            <v>0.18111111111111122</v>
          </cell>
          <cell r="V378">
            <v>0.77948717948717938</v>
          </cell>
          <cell r="W378">
            <v>0.29834462001504902</v>
          </cell>
          <cell r="X378">
            <v>0.27119266055045865</v>
          </cell>
          <cell r="Y378">
            <v>0.34251101321585886</v>
          </cell>
          <cell r="Z378" t="e">
            <v>#N/A</v>
          </cell>
          <cell r="AA378">
            <v>0.35002135522088729</v>
          </cell>
          <cell r="AB378">
            <v>0.35002135522088729</v>
          </cell>
          <cell r="AC378">
            <v>0.11152976639035428</v>
          </cell>
          <cell r="AD378" t="e">
            <v>#N/A</v>
          </cell>
          <cell r="AE378">
            <v>0.72307692307692317</v>
          </cell>
          <cell r="AF378">
            <v>0.66927899686520376</v>
          </cell>
          <cell r="AG378">
            <v>0.63804878048780478</v>
          </cell>
          <cell r="AH378">
            <v>0.77948717948717938</v>
          </cell>
          <cell r="AI378">
            <v>0.69206124196475738</v>
          </cell>
          <cell r="AJ378" t="e">
            <v>#VALUE!</v>
          </cell>
          <cell r="AK378">
            <v>0.37619047619047619</v>
          </cell>
          <cell r="AL378">
            <v>0.20037735849056593</v>
          </cell>
          <cell r="AM378">
            <v>0.38896551724137929</v>
          </cell>
          <cell r="AN378">
            <v>1.8514285714285714</v>
          </cell>
          <cell r="AO378" t="e">
            <v>#N/A</v>
          </cell>
          <cell r="AP378">
            <v>0.45487804878048799</v>
          </cell>
          <cell r="AQ378" t="e">
            <v>#VALUE!</v>
          </cell>
          <cell r="AR378">
            <v>0.45487804878048799</v>
          </cell>
          <cell r="AS378">
            <v>0.63804878048780478</v>
          </cell>
          <cell r="AT378" t="e">
            <v>#N/A</v>
          </cell>
          <cell r="AU378">
            <v>0.38819742489270381</v>
          </cell>
          <cell r="AV378">
            <v>0.38819742489270381</v>
          </cell>
          <cell r="AW378" t="e">
            <v>#VALUE!</v>
          </cell>
          <cell r="AX378" t="e">
            <v>#VALUE!</v>
          </cell>
          <cell r="AY378" t="e">
            <v>#VALUE!</v>
          </cell>
          <cell r="AZ378" t="e">
            <v>#VALUE!</v>
          </cell>
          <cell r="BA378" t="e">
            <v>#VALUE!</v>
          </cell>
          <cell r="BB378" t="e">
            <v>#VALUE!</v>
          </cell>
          <cell r="BC378" t="e">
            <v>#VALUE!</v>
          </cell>
          <cell r="BD378" t="e">
            <v>#VALUE!</v>
          </cell>
          <cell r="BE378" t="e">
            <v>#VALUE!</v>
          </cell>
        </row>
        <row r="379">
          <cell r="H379" t="e">
            <v>#DIV/0!</v>
          </cell>
          <cell r="I379" t="e">
            <v>#DIV/0!</v>
          </cell>
          <cell r="J379" t="e">
            <v>#DIV/0!</v>
          </cell>
          <cell r="K379" t="e">
            <v>#DIV/0!</v>
          </cell>
          <cell r="L379" t="e">
            <v>#DIV/0!</v>
          </cell>
          <cell r="M379" t="e">
            <v>#DIV/0!</v>
          </cell>
          <cell r="N379" t="e">
            <v>#DIV/0!</v>
          </cell>
          <cell r="O379" t="e">
            <v>#DIV/0!</v>
          </cell>
          <cell r="P379" t="e">
            <v>#DIV/0!</v>
          </cell>
          <cell r="Q379" t="e">
            <v>#DIV/0!</v>
          </cell>
          <cell r="R379" t="e">
            <v>#DIV/0!</v>
          </cell>
          <cell r="S379" t="e">
            <v>#DIV/0!</v>
          </cell>
          <cell r="T379" t="e">
            <v>#DIV/0!</v>
          </cell>
          <cell r="U379" t="e">
            <v>#DIV/0!</v>
          </cell>
          <cell r="V379" t="e">
            <v>#DIV/0!</v>
          </cell>
          <cell r="W379" t="e">
            <v>#DIV/0!</v>
          </cell>
          <cell r="X379" t="e">
            <v>#DIV/0!</v>
          </cell>
          <cell r="Y379">
            <v>9.6752147494687746E-2</v>
          </cell>
          <cell r="Z379" t="e">
            <v>#DIV/0!</v>
          </cell>
          <cell r="AA379" t="e">
            <v>#DIV/0!</v>
          </cell>
          <cell r="AB379" t="e">
            <v>#DIV/0!</v>
          </cell>
          <cell r="AC379" t="e">
            <v>#DIV/0!</v>
          </cell>
          <cell r="AD379" t="e">
            <v>#DIV/0!</v>
          </cell>
          <cell r="AE379" t="e">
            <v>#DIV/0!</v>
          </cell>
          <cell r="AF379" t="e">
            <v>#DIV/0!</v>
          </cell>
          <cell r="AG379" t="e">
            <v>#DIV/0!</v>
          </cell>
          <cell r="AH379" t="e">
            <v>#DIV/0!</v>
          </cell>
          <cell r="AI379" t="e">
            <v>#DIV/0!</v>
          </cell>
          <cell r="AJ379" t="e">
            <v>#DIV/0!</v>
          </cell>
          <cell r="AK379" t="e">
            <v>#DIV/0!</v>
          </cell>
          <cell r="AL379" t="e">
            <v>#DIV/0!</v>
          </cell>
          <cell r="AM379" t="e">
            <v>#DIV/0!</v>
          </cell>
          <cell r="AN379" t="e">
            <v>#DIV/0!</v>
          </cell>
          <cell r="AO379" t="e">
            <v>#DIV/0!</v>
          </cell>
          <cell r="AP379" t="e">
            <v>#DIV/0!</v>
          </cell>
          <cell r="AQ379" t="e">
            <v>#DIV/0!</v>
          </cell>
          <cell r="AR379" t="e">
            <v>#DIV/0!</v>
          </cell>
          <cell r="AS379" t="e">
            <v>#DIV/0!</v>
          </cell>
          <cell r="AT379" t="e">
            <v>#DIV/0!</v>
          </cell>
          <cell r="AU379" t="e">
            <v>#DIV/0!</v>
          </cell>
          <cell r="AV379" t="e">
            <v>#DIV/0!</v>
          </cell>
          <cell r="AW379" t="e">
            <v>#DIV/0!</v>
          </cell>
          <cell r="AX379" t="e">
            <v>#DIV/0!</v>
          </cell>
          <cell r="AY379" t="e">
            <v>#DIV/0!</v>
          </cell>
          <cell r="AZ379" t="e">
            <v>#DIV/0!</v>
          </cell>
          <cell r="BA379" t="e">
            <v>#DIV/0!</v>
          </cell>
          <cell r="BB379" t="e">
            <v>#DIV/0!</v>
          </cell>
          <cell r="BC379" t="e">
            <v>#DIV/0!</v>
          </cell>
          <cell r="BD379" t="e">
            <v>#DIV/0!</v>
          </cell>
          <cell r="BE379" t="e">
            <v>#DIV/0!</v>
          </cell>
        </row>
        <row r="380">
          <cell r="H380" t="e">
            <v>#DIV/0!</v>
          </cell>
          <cell r="I380" t="e">
            <v>#DIV/0!</v>
          </cell>
          <cell r="J380" t="e">
            <v>#DIV/0!</v>
          </cell>
          <cell r="K380" t="e">
            <v>#DIV/0!</v>
          </cell>
          <cell r="L380" t="e">
            <v>#DIV/0!</v>
          </cell>
          <cell r="M380" t="e">
            <v>#DIV/0!</v>
          </cell>
          <cell r="N380" t="e">
            <v>#DIV/0!</v>
          </cell>
          <cell r="O380" t="e">
            <v>#DIV/0!</v>
          </cell>
          <cell r="P380" t="e">
            <v>#DIV/0!</v>
          </cell>
          <cell r="Q380" t="e">
            <v>#DIV/0!</v>
          </cell>
          <cell r="R380" t="e">
            <v>#DIV/0!</v>
          </cell>
          <cell r="S380" t="e">
            <v>#DIV/0!</v>
          </cell>
          <cell r="T380" t="e">
            <v>#DIV/0!</v>
          </cell>
          <cell r="U380" t="e">
            <v>#DIV/0!</v>
          </cell>
          <cell r="V380" t="e">
            <v>#DIV/0!</v>
          </cell>
          <cell r="W380" t="e">
            <v>#DIV/0!</v>
          </cell>
          <cell r="X380" t="e">
            <v>#DIV/0!</v>
          </cell>
          <cell r="Y380">
            <v>9.6752147494687746E-2</v>
          </cell>
          <cell r="Z380" t="e">
            <v>#DIV/0!</v>
          </cell>
          <cell r="AA380" t="e">
            <v>#DIV/0!</v>
          </cell>
          <cell r="AB380" t="e">
            <v>#DIV/0!</v>
          </cell>
          <cell r="AC380" t="e">
            <v>#DIV/0!</v>
          </cell>
          <cell r="AD380" t="e">
            <v>#DIV/0!</v>
          </cell>
          <cell r="AE380" t="e">
            <v>#DIV/0!</v>
          </cell>
          <cell r="AF380" t="e">
            <v>#DIV/0!</v>
          </cell>
          <cell r="AG380" t="e">
            <v>#DIV/0!</v>
          </cell>
          <cell r="AH380" t="e">
            <v>#DIV/0!</v>
          </cell>
          <cell r="AI380" t="e">
            <v>#DIV/0!</v>
          </cell>
          <cell r="AJ380" t="e">
            <v>#DIV/0!</v>
          </cell>
          <cell r="AK380" t="e">
            <v>#DIV/0!</v>
          </cell>
          <cell r="AL380" t="e">
            <v>#DIV/0!</v>
          </cell>
          <cell r="AM380" t="e">
            <v>#DIV/0!</v>
          </cell>
          <cell r="AN380" t="e">
            <v>#DIV/0!</v>
          </cell>
          <cell r="AO380" t="e">
            <v>#DIV/0!</v>
          </cell>
          <cell r="AP380" t="e">
            <v>#DIV/0!</v>
          </cell>
          <cell r="AQ380" t="e">
            <v>#DIV/0!</v>
          </cell>
          <cell r="AR380" t="e">
            <v>#DIV/0!</v>
          </cell>
          <cell r="AS380" t="e">
            <v>#DIV/0!</v>
          </cell>
          <cell r="AT380" t="e">
            <v>#DIV/0!</v>
          </cell>
          <cell r="AU380" t="e">
            <v>#DIV/0!</v>
          </cell>
          <cell r="AV380" t="e">
            <v>#DIV/0!</v>
          </cell>
          <cell r="AW380" t="e">
            <v>#DIV/0!</v>
          </cell>
          <cell r="AX380" t="e">
            <v>#DIV/0!</v>
          </cell>
          <cell r="AY380" t="e">
            <v>#DIV/0!</v>
          </cell>
          <cell r="AZ380" t="e">
            <v>#DIV/0!</v>
          </cell>
          <cell r="BA380" t="e">
            <v>#DIV/0!</v>
          </cell>
          <cell r="BB380" t="e">
            <v>#DIV/0!</v>
          </cell>
          <cell r="BC380" t="e">
            <v>#DIV/0!</v>
          </cell>
          <cell r="BD380" t="e">
            <v>#DIV/0!</v>
          </cell>
          <cell r="BE380" t="e">
            <v>#DIV/0!</v>
          </cell>
        </row>
        <row r="381">
          <cell r="H381" t="e">
            <v>#DIV/0!</v>
          </cell>
          <cell r="I381" t="e">
            <v>#DIV/0!</v>
          </cell>
          <cell r="J381" t="e">
            <v>#DIV/0!</v>
          </cell>
          <cell r="K381" t="e">
            <v>#DIV/0!</v>
          </cell>
          <cell r="L381" t="e">
            <v>#DIV/0!</v>
          </cell>
          <cell r="M381" t="e">
            <v>#DIV/0!</v>
          </cell>
          <cell r="N381" t="e">
            <v>#DIV/0!</v>
          </cell>
          <cell r="O381" t="e">
            <v>#DIV/0!</v>
          </cell>
          <cell r="P381" t="e">
            <v>#DIV/0!</v>
          </cell>
          <cell r="Q381" t="e">
            <v>#DIV/0!</v>
          </cell>
          <cell r="R381" t="e">
            <v>#DIV/0!</v>
          </cell>
          <cell r="S381" t="e">
            <v>#DIV/0!</v>
          </cell>
          <cell r="T381" t="e">
            <v>#DIV/0!</v>
          </cell>
          <cell r="U381" t="e">
            <v>#DIV/0!</v>
          </cell>
          <cell r="V381" t="e">
            <v>#DIV/0!</v>
          </cell>
          <cell r="W381" t="e">
            <v>#DIV/0!</v>
          </cell>
          <cell r="X381" t="e">
            <v>#DIV/0!</v>
          </cell>
          <cell r="Y381">
            <v>9.6752147494687746E-2</v>
          </cell>
          <cell r="Z381" t="e">
            <v>#DIV/0!</v>
          </cell>
          <cell r="AA381" t="e">
            <v>#DIV/0!</v>
          </cell>
          <cell r="AB381" t="e">
            <v>#DIV/0!</v>
          </cell>
          <cell r="AC381" t="e">
            <v>#DIV/0!</v>
          </cell>
          <cell r="AD381" t="e">
            <v>#DIV/0!</v>
          </cell>
          <cell r="AE381" t="e">
            <v>#DIV/0!</v>
          </cell>
          <cell r="AF381" t="e">
            <v>#DIV/0!</v>
          </cell>
          <cell r="AG381" t="e">
            <v>#DIV/0!</v>
          </cell>
          <cell r="AH381" t="e">
            <v>#DIV/0!</v>
          </cell>
          <cell r="AI381" t="e">
            <v>#DIV/0!</v>
          </cell>
          <cell r="AJ381" t="e">
            <v>#DIV/0!</v>
          </cell>
          <cell r="AK381" t="e">
            <v>#DIV/0!</v>
          </cell>
          <cell r="AL381" t="e">
            <v>#DIV/0!</v>
          </cell>
          <cell r="AM381" t="e">
            <v>#DIV/0!</v>
          </cell>
          <cell r="AN381" t="e">
            <v>#DIV/0!</v>
          </cell>
          <cell r="AO381" t="e">
            <v>#DIV/0!</v>
          </cell>
          <cell r="AP381" t="e">
            <v>#DIV/0!</v>
          </cell>
          <cell r="AQ381" t="e">
            <v>#DIV/0!</v>
          </cell>
          <cell r="AR381" t="e">
            <v>#DIV/0!</v>
          </cell>
          <cell r="AS381" t="e">
            <v>#DIV/0!</v>
          </cell>
          <cell r="AT381" t="e">
            <v>#DIV/0!</v>
          </cell>
          <cell r="AU381" t="e">
            <v>#DIV/0!</v>
          </cell>
          <cell r="AV381" t="e">
            <v>#DIV/0!</v>
          </cell>
          <cell r="AW381" t="e">
            <v>#DIV/0!</v>
          </cell>
          <cell r="AX381" t="e">
            <v>#DIV/0!</v>
          </cell>
          <cell r="AY381" t="e">
            <v>#DIV/0!</v>
          </cell>
          <cell r="AZ381" t="e">
            <v>#DIV/0!</v>
          </cell>
          <cell r="BA381" t="e">
            <v>#DIV/0!</v>
          </cell>
          <cell r="BB381" t="e">
            <v>#DIV/0!</v>
          </cell>
          <cell r="BC381" t="e">
            <v>#DIV/0!</v>
          </cell>
          <cell r="BD381" t="e">
            <v>#DIV/0!</v>
          </cell>
          <cell r="BE381" t="e">
            <v>#DIV/0!</v>
          </cell>
        </row>
        <row r="382">
          <cell r="H382" t="e">
            <v>#DIV/0!</v>
          </cell>
          <cell r="I382" t="e">
            <v>#DIV/0!</v>
          </cell>
          <cell r="J382" t="e">
            <v>#DIV/0!</v>
          </cell>
          <cell r="K382" t="e">
            <v>#DIV/0!</v>
          </cell>
          <cell r="L382" t="e">
            <v>#DIV/0!</v>
          </cell>
          <cell r="M382" t="e">
            <v>#DIV/0!</v>
          </cell>
          <cell r="N382" t="e">
            <v>#DIV/0!</v>
          </cell>
          <cell r="O382" t="e">
            <v>#DIV/0!</v>
          </cell>
          <cell r="P382" t="e">
            <v>#DIV/0!</v>
          </cell>
          <cell r="Q382" t="e">
            <v>#DIV/0!</v>
          </cell>
          <cell r="R382" t="e">
            <v>#DIV/0!</v>
          </cell>
          <cell r="S382" t="e">
            <v>#DIV/0!</v>
          </cell>
          <cell r="T382" t="e">
            <v>#DIV/0!</v>
          </cell>
          <cell r="U382" t="e">
            <v>#DIV/0!</v>
          </cell>
          <cell r="V382" t="e">
            <v>#DIV/0!</v>
          </cell>
          <cell r="W382" t="e">
            <v>#DIV/0!</v>
          </cell>
          <cell r="X382" t="e">
            <v>#DIV/0!</v>
          </cell>
          <cell r="Y382">
            <v>8.6972061948397295E-2</v>
          </cell>
          <cell r="Z382" t="e">
            <v>#DIV/0!</v>
          </cell>
          <cell r="AA382" t="e">
            <v>#DIV/0!</v>
          </cell>
          <cell r="AB382" t="e">
            <v>#DIV/0!</v>
          </cell>
          <cell r="AC382" t="e">
            <v>#DIV/0!</v>
          </cell>
          <cell r="AD382" t="e">
            <v>#DIV/0!</v>
          </cell>
          <cell r="AE382" t="e">
            <v>#DIV/0!</v>
          </cell>
          <cell r="AF382" t="e">
            <v>#DIV/0!</v>
          </cell>
          <cell r="AG382" t="e">
            <v>#DIV/0!</v>
          </cell>
          <cell r="AH382" t="e">
            <v>#DIV/0!</v>
          </cell>
          <cell r="AI382" t="e">
            <v>#DIV/0!</v>
          </cell>
          <cell r="AJ382" t="e">
            <v>#DIV/0!</v>
          </cell>
          <cell r="AK382" t="e">
            <v>#DIV/0!</v>
          </cell>
          <cell r="AL382" t="e">
            <v>#DIV/0!</v>
          </cell>
          <cell r="AM382" t="e">
            <v>#DIV/0!</v>
          </cell>
          <cell r="AN382" t="e">
            <v>#DIV/0!</v>
          </cell>
          <cell r="AO382" t="e">
            <v>#DIV/0!</v>
          </cell>
          <cell r="AP382" t="e">
            <v>#DIV/0!</v>
          </cell>
          <cell r="AQ382" t="e">
            <v>#DIV/0!</v>
          </cell>
          <cell r="AR382" t="e">
            <v>#DIV/0!</v>
          </cell>
          <cell r="AS382" t="e">
            <v>#DIV/0!</v>
          </cell>
          <cell r="AT382" t="e">
            <v>#DIV/0!</v>
          </cell>
          <cell r="AU382" t="e">
            <v>#DIV/0!</v>
          </cell>
          <cell r="AV382" t="e">
            <v>#DIV/0!</v>
          </cell>
          <cell r="AW382" t="e">
            <v>#DIV/0!</v>
          </cell>
          <cell r="AX382" t="e">
            <v>#DIV/0!</v>
          </cell>
          <cell r="AY382" t="e">
            <v>#DIV/0!</v>
          </cell>
          <cell r="AZ382" t="e">
            <v>#DIV/0!</v>
          </cell>
          <cell r="BA382" t="e">
            <v>#DIV/0!</v>
          </cell>
          <cell r="BB382" t="e">
            <v>#DIV/0!</v>
          </cell>
          <cell r="BC382" t="e">
            <v>#DIV/0!</v>
          </cell>
          <cell r="BD382" t="e">
            <v>#DIV/0!</v>
          </cell>
          <cell r="BE382" t="e">
            <v>#DIV/0!</v>
          </cell>
        </row>
        <row r="383">
          <cell r="H383" t="e">
            <v>#DIV/0!</v>
          </cell>
          <cell r="I383" t="e">
            <v>#DIV/0!</v>
          </cell>
          <cell r="J383" t="e">
            <v>#DIV/0!</v>
          </cell>
          <cell r="K383" t="e">
            <v>#DIV/0!</v>
          </cell>
          <cell r="L383" t="e">
            <v>#DIV/0!</v>
          </cell>
          <cell r="M383" t="e">
            <v>#DIV/0!</v>
          </cell>
          <cell r="N383" t="e">
            <v>#DIV/0!</v>
          </cell>
          <cell r="O383" t="e">
            <v>#DIV/0!</v>
          </cell>
          <cell r="P383" t="e">
            <v>#DIV/0!</v>
          </cell>
          <cell r="Q383" t="e">
            <v>#DIV/0!</v>
          </cell>
          <cell r="R383" t="e">
            <v>#DIV/0!</v>
          </cell>
          <cell r="S383" t="e">
            <v>#DIV/0!</v>
          </cell>
          <cell r="T383" t="e">
            <v>#DIV/0!</v>
          </cell>
          <cell r="U383" t="e">
            <v>#DIV/0!</v>
          </cell>
          <cell r="V383" t="e">
            <v>#DIV/0!</v>
          </cell>
          <cell r="W383" t="e">
            <v>#DIV/0!</v>
          </cell>
          <cell r="X383" t="e">
            <v>#DIV/0!</v>
          </cell>
          <cell r="Y383">
            <v>5.6909100192852294E-2</v>
          </cell>
          <cell r="Z383" t="e">
            <v>#DIV/0!</v>
          </cell>
          <cell r="AA383" t="e">
            <v>#DIV/0!</v>
          </cell>
          <cell r="AB383" t="e">
            <v>#DIV/0!</v>
          </cell>
          <cell r="AC383" t="e">
            <v>#DIV/0!</v>
          </cell>
          <cell r="AD383" t="e">
            <v>#DIV/0!</v>
          </cell>
          <cell r="AE383" t="e">
            <v>#DIV/0!</v>
          </cell>
          <cell r="AF383" t="e">
            <v>#DIV/0!</v>
          </cell>
          <cell r="AG383" t="e">
            <v>#DIV/0!</v>
          </cell>
          <cell r="AH383" t="e">
            <v>#DIV/0!</v>
          </cell>
          <cell r="AI383" t="e">
            <v>#DIV/0!</v>
          </cell>
          <cell r="AJ383" t="e">
            <v>#DIV/0!</v>
          </cell>
          <cell r="AK383" t="e">
            <v>#DIV/0!</v>
          </cell>
          <cell r="AL383" t="e">
            <v>#DIV/0!</v>
          </cell>
          <cell r="AM383" t="e">
            <v>#DIV/0!</v>
          </cell>
          <cell r="AN383" t="e">
            <v>#DIV/0!</v>
          </cell>
          <cell r="AO383" t="e">
            <v>#DIV/0!</v>
          </cell>
          <cell r="AP383" t="e">
            <v>#DIV/0!</v>
          </cell>
          <cell r="AQ383" t="e">
            <v>#DIV/0!</v>
          </cell>
          <cell r="AR383" t="e">
            <v>#DIV/0!</v>
          </cell>
          <cell r="AS383" t="e">
            <v>#DIV/0!</v>
          </cell>
          <cell r="AT383" t="e">
            <v>#DIV/0!</v>
          </cell>
          <cell r="AU383" t="e">
            <v>#DIV/0!</v>
          </cell>
          <cell r="AV383" t="e">
            <v>#DIV/0!</v>
          </cell>
          <cell r="AW383" t="e">
            <v>#DIV/0!</v>
          </cell>
          <cell r="AX383" t="e">
            <v>#DIV/0!</v>
          </cell>
          <cell r="AY383" t="e">
            <v>#DIV/0!</v>
          </cell>
          <cell r="AZ383" t="e">
            <v>#DIV/0!</v>
          </cell>
          <cell r="BA383" t="e">
            <v>#DIV/0!</v>
          </cell>
          <cell r="BB383" t="e">
            <v>#DIV/0!</v>
          </cell>
          <cell r="BC383" t="e">
            <v>#DIV/0!</v>
          </cell>
          <cell r="BD383" t="e">
            <v>#DIV/0!</v>
          </cell>
          <cell r="BE383" t="e">
            <v>#DIV/0!</v>
          </cell>
        </row>
        <row r="389">
          <cell r="H389">
            <v>34.51</v>
          </cell>
          <cell r="I389">
            <v>5.66</v>
          </cell>
          <cell r="J389">
            <v>29.09</v>
          </cell>
          <cell r="K389">
            <v>44.25</v>
          </cell>
          <cell r="L389">
            <v>18.05</v>
          </cell>
          <cell r="M389">
            <v>19</v>
          </cell>
          <cell r="N389">
            <v>30.01</v>
          </cell>
          <cell r="O389">
            <v>12.27</v>
          </cell>
          <cell r="P389">
            <v>5.52</v>
          </cell>
          <cell r="Q389">
            <v>17.329999999999998</v>
          </cell>
          <cell r="R389">
            <v>33.479999999999997</v>
          </cell>
          <cell r="S389">
            <v>24.02</v>
          </cell>
          <cell r="T389" t="e">
            <v>#VALUE!</v>
          </cell>
          <cell r="U389">
            <v>21.26</v>
          </cell>
          <cell r="V389">
            <v>52.05</v>
          </cell>
          <cell r="W389">
            <v>34.51</v>
          </cell>
          <cell r="X389">
            <v>34.64</v>
          </cell>
          <cell r="Y389">
            <v>24.38</v>
          </cell>
          <cell r="Z389" t="e">
            <v>#N/A</v>
          </cell>
          <cell r="AA389">
            <v>72.7</v>
          </cell>
          <cell r="AB389">
            <v>72.7</v>
          </cell>
          <cell r="AC389">
            <v>14.75</v>
          </cell>
          <cell r="AD389" t="e">
            <v>#N/A</v>
          </cell>
          <cell r="AE389">
            <v>7.84</v>
          </cell>
          <cell r="AF389">
            <v>53.25</v>
          </cell>
          <cell r="AG389">
            <v>33.58</v>
          </cell>
          <cell r="AH389">
            <v>52.05</v>
          </cell>
          <cell r="AI389">
            <v>8.26</v>
          </cell>
          <cell r="AJ389" t="e">
            <v>#VALUE!</v>
          </cell>
          <cell r="AK389">
            <v>28.9</v>
          </cell>
          <cell r="AL389">
            <v>31.81</v>
          </cell>
          <cell r="AM389">
            <v>50.35</v>
          </cell>
          <cell r="AN389">
            <v>4.99</v>
          </cell>
          <cell r="AO389" t="e">
            <v>#N/A</v>
          </cell>
          <cell r="AP389">
            <v>47.72</v>
          </cell>
          <cell r="AQ389" t="e">
            <v>#VALUE!</v>
          </cell>
          <cell r="AR389">
            <v>47.72</v>
          </cell>
          <cell r="AS389">
            <v>33.58</v>
          </cell>
          <cell r="AT389" t="e">
            <v>#N/A</v>
          </cell>
          <cell r="AU389">
            <v>64.69</v>
          </cell>
          <cell r="AV389">
            <v>64.69</v>
          </cell>
          <cell r="AW389" t="e">
            <v>#VALUE!</v>
          </cell>
          <cell r="AX389" t="e">
            <v>#VALUE!</v>
          </cell>
          <cell r="AY389" t="e">
            <v>#VALUE!</v>
          </cell>
          <cell r="AZ389" t="e">
            <v>#VALUE!</v>
          </cell>
          <cell r="BA389" t="e">
            <v>#VALUE!</v>
          </cell>
          <cell r="BB389" t="e">
            <v>#VALUE!</v>
          </cell>
          <cell r="BC389" t="e">
            <v>#VALUE!</v>
          </cell>
          <cell r="BD389" t="e">
            <v>#VALUE!</v>
          </cell>
          <cell r="BE389" t="e">
            <v>#VALUE!</v>
          </cell>
        </row>
        <row r="390">
          <cell r="H390">
            <v>59.207999999999998</v>
          </cell>
          <cell r="I390">
            <v>145.916</v>
          </cell>
          <cell r="J390">
            <v>42.494525000000003</v>
          </cell>
          <cell r="K390">
            <v>26.085000000000001</v>
          </cell>
          <cell r="L390">
            <v>60.100999999999999</v>
          </cell>
          <cell r="M390">
            <v>213.28299999999999</v>
          </cell>
          <cell r="N390">
            <v>45.409689999999998</v>
          </cell>
          <cell r="O390">
            <v>15.414</v>
          </cell>
          <cell r="P390">
            <v>125.556</v>
          </cell>
          <cell r="Q390">
            <v>186.74</v>
          </cell>
          <cell r="R390">
            <v>35.048999999999999</v>
          </cell>
          <cell r="S390">
            <v>136.77799999999999</v>
          </cell>
          <cell r="T390">
            <v>57.9</v>
          </cell>
          <cell r="U390">
            <v>16.077313</v>
          </cell>
          <cell r="V390">
            <v>28.199946000000001</v>
          </cell>
          <cell r="W390">
            <v>52.961227999999998</v>
          </cell>
          <cell r="X390">
            <v>47.744526999999998</v>
          </cell>
          <cell r="Y390">
            <v>44.61</v>
          </cell>
          <cell r="Z390">
            <v>135.58958899999999</v>
          </cell>
          <cell r="AA390">
            <v>53.001061999999997</v>
          </cell>
          <cell r="AB390">
            <v>112.89100000000001</v>
          </cell>
          <cell r="AC390">
            <v>40.850999999999999</v>
          </cell>
          <cell r="AD390">
            <v>0</v>
          </cell>
          <cell r="AE390">
            <v>71.217195000000004</v>
          </cell>
          <cell r="AF390">
            <v>44.747</v>
          </cell>
          <cell r="AG390">
            <v>24.778272999999999</v>
          </cell>
          <cell r="AH390">
            <v>26.098680000000002</v>
          </cell>
          <cell r="AI390">
            <v>0</v>
          </cell>
          <cell r="AJ390">
            <v>31.284690000000001</v>
          </cell>
          <cell r="AK390">
            <v>57.9</v>
          </cell>
          <cell r="AL390">
            <v>301</v>
          </cell>
          <cell r="AM390">
            <v>73.771000000000001</v>
          </cell>
          <cell r="AN390">
            <v>12.315314000000001</v>
          </cell>
          <cell r="AO390">
            <v>0</v>
          </cell>
          <cell r="AP390">
            <v>0</v>
          </cell>
          <cell r="AQ390">
            <v>0</v>
          </cell>
          <cell r="AR390">
            <v>68.506</v>
          </cell>
          <cell r="AS390">
            <v>12.884701959999999</v>
          </cell>
          <cell r="AT390">
            <v>0</v>
          </cell>
          <cell r="AU390">
            <v>0</v>
          </cell>
          <cell r="AV390">
            <v>460</v>
          </cell>
          <cell r="AW390">
            <v>0</v>
          </cell>
          <cell r="AX390">
            <v>0</v>
          </cell>
          <cell r="AY390">
            <v>0</v>
          </cell>
          <cell r="AZ390">
            <v>0</v>
          </cell>
          <cell r="BA390">
            <v>0</v>
          </cell>
          <cell r="BB390">
            <v>0</v>
          </cell>
          <cell r="BC390">
            <v>0</v>
          </cell>
          <cell r="BD390">
            <v>0</v>
          </cell>
          <cell r="BE390">
            <v>0</v>
          </cell>
        </row>
        <row r="393">
          <cell r="H393">
            <v>0</v>
          </cell>
          <cell r="I393">
            <v>0</v>
          </cell>
          <cell r="J393">
            <v>0</v>
          </cell>
          <cell r="K393">
            <v>0</v>
          </cell>
          <cell r="L393">
            <v>0</v>
          </cell>
          <cell r="M393">
            <v>0</v>
          </cell>
          <cell r="N393">
            <v>0</v>
          </cell>
          <cell r="O393">
            <v>0</v>
          </cell>
          <cell r="P393">
            <v>0</v>
          </cell>
          <cell r="Q393">
            <v>0</v>
          </cell>
          <cell r="R393">
            <v>0</v>
          </cell>
          <cell r="S393">
            <v>0</v>
          </cell>
          <cell r="T393">
            <v>0</v>
          </cell>
          <cell r="U393">
            <v>2.5030000000000001</v>
          </cell>
          <cell r="V393">
            <v>0</v>
          </cell>
          <cell r="W393">
            <v>5.6609999999999996</v>
          </cell>
          <cell r="X393">
            <v>5.0519999999999996</v>
          </cell>
          <cell r="Y393">
            <v>5.1552319999999998</v>
          </cell>
          <cell r="Z393">
            <v>8.721584</v>
          </cell>
          <cell r="AA393">
            <v>3.6339999999999999</v>
          </cell>
          <cell r="AB393">
            <v>0</v>
          </cell>
          <cell r="AC393">
            <v>2.2189999999999999</v>
          </cell>
          <cell r="AD393">
            <v>0</v>
          </cell>
          <cell r="AE393">
            <v>6.3520000000000012</v>
          </cell>
          <cell r="AF393">
            <v>0</v>
          </cell>
          <cell r="AG393">
            <v>7.7510000000000003</v>
          </cell>
          <cell r="AH393">
            <v>1.796775</v>
          </cell>
          <cell r="AI393">
            <v>0</v>
          </cell>
          <cell r="AJ393">
            <v>1.796775</v>
          </cell>
          <cell r="AK393">
            <v>0</v>
          </cell>
          <cell r="AL393">
            <v>60.732304999999997</v>
          </cell>
          <cell r="AM393">
            <v>3.5651830000000002</v>
          </cell>
          <cell r="AN393">
            <v>2.4042520000000001</v>
          </cell>
          <cell r="AO393">
            <v>0</v>
          </cell>
          <cell r="AP393">
            <v>0</v>
          </cell>
          <cell r="AQ393">
            <v>0</v>
          </cell>
          <cell r="AR393">
            <v>0.95021299999999997</v>
          </cell>
          <cell r="AS393">
            <v>4.0305200000000001</v>
          </cell>
          <cell r="AT393">
            <v>0</v>
          </cell>
          <cell r="AU393">
            <v>0</v>
          </cell>
          <cell r="AV393">
            <v>0</v>
          </cell>
          <cell r="AW393">
            <v>0</v>
          </cell>
          <cell r="AX393">
            <v>0</v>
          </cell>
          <cell r="AY393">
            <v>0</v>
          </cell>
          <cell r="AZ393">
            <v>0</v>
          </cell>
          <cell r="BA393">
            <v>0</v>
          </cell>
          <cell r="BB393">
            <v>0</v>
          </cell>
          <cell r="BC393">
            <v>0</v>
          </cell>
          <cell r="BD393">
            <v>0</v>
          </cell>
          <cell r="BE393">
            <v>0</v>
          </cell>
        </row>
        <row r="394">
          <cell r="H394">
            <v>0</v>
          </cell>
          <cell r="I394">
            <v>0</v>
          </cell>
          <cell r="J394">
            <v>0</v>
          </cell>
          <cell r="K394">
            <v>0</v>
          </cell>
          <cell r="L394">
            <v>0</v>
          </cell>
          <cell r="M394">
            <v>0</v>
          </cell>
          <cell r="N394">
            <v>0</v>
          </cell>
          <cell r="O394">
            <v>0</v>
          </cell>
          <cell r="P394">
            <v>0</v>
          </cell>
          <cell r="Q394">
            <v>0</v>
          </cell>
          <cell r="R394">
            <v>0</v>
          </cell>
          <cell r="S394">
            <v>0</v>
          </cell>
          <cell r="T394">
            <v>0</v>
          </cell>
          <cell r="U394">
            <v>18.14</v>
          </cell>
          <cell r="V394">
            <v>0</v>
          </cell>
          <cell r="W394">
            <v>46.72</v>
          </cell>
          <cell r="X394">
            <v>36.450000000000003</v>
          </cell>
          <cell r="Y394">
            <v>22.4</v>
          </cell>
          <cell r="Z394">
            <v>13.83</v>
          </cell>
          <cell r="AA394">
            <v>24</v>
          </cell>
          <cell r="AB394">
            <v>42</v>
          </cell>
          <cell r="AC394">
            <v>13.46</v>
          </cell>
          <cell r="AD394">
            <v>0</v>
          </cell>
          <cell r="AE394">
            <v>10.304480478589419</v>
          </cell>
          <cell r="AF394">
            <v>26.04</v>
          </cell>
          <cell r="AG394">
            <v>18.55</v>
          </cell>
          <cell r="AH394">
            <v>13.52</v>
          </cell>
          <cell r="AI394">
            <v>0</v>
          </cell>
          <cell r="AJ394">
            <v>13.52</v>
          </cell>
          <cell r="AK394">
            <v>0</v>
          </cell>
          <cell r="AL394">
            <v>39.36</v>
          </cell>
          <cell r="AM394">
            <v>32.39</v>
          </cell>
          <cell r="AN394">
            <v>9.9</v>
          </cell>
          <cell r="AO394">
            <v>0</v>
          </cell>
          <cell r="AP394">
            <v>0</v>
          </cell>
          <cell r="AQ394">
            <v>0</v>
          </cell>
          <cell r="AR394">
            <v>20.514070571545538</v>
          </cell>
          <cell r="AS394">
            <v>9.6460000000000008</v>
          </cell>
          <cell r="AT394">
            <v>0</v>
          </cell>
          <cell r="AU394">
            <v>0</v>
          </cell>
          <cell r="AV394">
            <v>34.83</v>
          </cell>
          <cell r="AW394">
            <v>0</v>
          </cell>
          <cell r="AX394">
            <v>0</v>
          </cell>
          <cell r="AY394">
            <v>0</v>
          </cell>
          <cell r="AZ394">
            <v>0</v>
          </cell>
          <cell r="BA394">
            <v>0</v>
          </cell>
          <cell r="BB394">
            <v>0</v>
          </cell>
          <cell r="BC394">
            <v>0</v>
          </cell>
          <cell r="BD394">
            <v>0</v>
          </cell>
          <cell r="BE394">
            <v>0</v>
          </cell>
        </row>
        <row r="395">
          <cell r="H395">
            <v>0</v>
          </cell>
          <cell r="I395">
            <v>0</v>
          </cell>
          <cell r="J395">
            <v>0</v>
          </cell>
          <cell r="K395">
            <v>0</v>
          </cell>
          <cell r="L395">
            <v>0</v>
          </cell>
          <cell r="M395">
            <v>0</v>
          </cell>
          <cell r="N395">
            <v>0</v>
          </cell>
          <cell r="O395">
            <v>0</v>
          </cell>
          <cell r="P395">
            <v>0</v>
          </cell>
          <cell r="Q395">
            <v>0</v>
          </cell>
          <cell r="R395">
            <v>0</v>
          </cell>
          <cell r="S395">
            <v>0</v>
          </cell>
          <cell r="T395" t="e">
            <v>#VALUE!</v>
          </cell>
          <cell r="U395">
            <v>0.36732643461900283</v>
          </cell>
          <cell r="V395">
            <v>0</v>
          </cell>
          <cell r="W395">
            <v>0</v>
          </cell>
          <cell r="X395">
            <v>0</v>
          </cell>
          <cell r="Y395">
            <v>0.41867757834290398</v>
          </cell>
          <cell r="Z395" t="e">
            <v>#N/A</v>
          </cell>
          <cell r="AA395">
            <v>2.4343301237964239</v>
          </cell>
          <cell r="AB395">
            <v>0</v>
          </cell>
          <cell r="AC395">
            <v>0.19406847457627086</v>
          </cell>
          <cell r="AD395" t="e">
            <v>#N/A</v>
          </cell>
          <cell r="AE395">
            <v>0</v>
          </cell>
          <cell r="AF395">
            <v>0</v>
          </cell>
          <cell r="AG395">
            <v>3.4692534246575333</v>
          </cell>
          <cell r="AH395">
            <v>1.3300622622478386</v>
          </cell>
          <cell r="AI395">
            <v>0</v>
          </cell>
          <cell r="AJ395" t="e">
            <v>#VALUE!</v>
          </cell>
          <cell r="AK395">
            <v>0</v>
          </cell>
          <cell r="AL395">
            <v>0</v>
          </cell>
          <cell r="AM395">
            <v>1.2717117513406158</v>
          </cell>
          <cell r="AN395">
            <v>0</v>
          </cell>
          <cell r="AO395" t="e">
            <v>#N/A</v>
          </cell>
          <cell r="AP395">
            <v>0</v>
          </cell>
          <cell r="AQ395" t="e">
            <v>#VALUE!</v>
          </cell>
          <cell r="AR395">
            <v>0.54173151341156744</v>
          </cell>
          <cell r="AS395">
            <v>2.8727357260273969</v>
          </cell>
          <cell r="AT395" t="e">
            <v>#N/A</v>
          </cell>
          <cell r="AU395">
            <v>0</v>
          </cell>
          <cell r="AV395">
            <v>0</v>
          </cell>
          <cell r="AW395" t="e">
            <v>#VALUE!</v>
          </cell>
          <cell r="AX395" t="e">
            <v>#VALUE!</v>
          </cell>
          <cell r="AY395" t="e">
            <v>#VALUE!</v>
          </cell>
          <cell r="AZ395" t="e">
            <v>#VALUE!</v>
          </cell>
          <cell r="BA395" t="e">
            <v>#VALUE!</v>
          </cell>
          <cell r="BB395" t="e">
            <v>#VALUE!</v>
          </cell>
          <cell r="BC395" t="e">
            <v>#VALUE!</v>
          </cell>
          <cell r="BD395" t="e">
            <v>#VALUE!</v>
          </cell>
          <cell r="BE395" t="e">
            <v>#VALUE!</v>
          </cell>
        </row>
        <row r="398">
          <cell r="H398">
            <v>0</v>
          </cell>
          <cell r="I398">
            <v>0</v>
          </cell>
          <cell r="J398">
            <v>0</v>
          </cell>
          <cell r="K398">
            <v>0</v>
          </cell>
          <cell r="L398">
            <v>0</v>
          </cell>
          <cell r="M398">
            <v>0</v>
          </cell>
          <cell r="N398">
            <v>0</v>
          </cell>
          <cell r="O398">
            <v>0</v>
          </cell>
          <cell r="P398">
            <v>0</v>
          </cell>
          <cell r="Q398">
            <v>0</v>
          </cell>
          <cell r="R398">
            <v>0</v>
          </cell>
          <cell r="S398">
            <v>0</v>
          </cell>
          <cell r="T398">
            <v>0</v>
          </cell>
          <cell r="U398">
            <v>0.44</v>
          </cell>
          <cell r="V398">
            <v>0</v>
          </cell>
          <cell r="W398">
            <v>0</v>
          </cell>
          <cell r="X398">
            <v>0</v>
          </cell>
          <cell r="Y398">
            <v>0</v>
          </cell>
          <cell r="Z398">
            <v>0</v>
          </cell>
          <cell r="AA398">
            <v>0</v>
          </cell>
          <cell r="AB398">
            <v>0</v>
          </cell>
          <cell r="AC398">
            <v>0</v>
          </cell>
          <cell r="AD398">
            <v>0</v>
          </cell>
          <cell r="AE398">
            <v>0.78749999999999998</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H399">
            <v>0</v>
          </cell>
          <cell r="I399">
            <v>0</v>
          </cell>
          <cell r="J399">
            <v>0</v>
          </cell>
          <cell r="K399">
            <v>0</v>
          </cell>
          <cell r="L399">
            <v>0</v>
          </cell>
          <cell r="M399">
            <v>0</v>
          </cell>
          <cell r="N399">
            <v>0</v>
          </cell>
          <cell r="O399">
            <v>0</v>
          </cell>
          <cell r="P399">
            <v>0</v>
          </cell>
          <cell r="Q399">
            <v>0</v>
          </cell>
          <cell r="R399">
            <v>0</v>
          </cell>
          <cell r="S399">
            <v>0</v>
          </cell>
          <cell r="T399">
            <v>0</v>
          </cell>
          <cell r="U399">
            <v>5.82</v>
          </cell>
          <cell r="V399">
            <v>0</v>
          </cell>
          <cell r="W399">
            <v>0</v>
          </cell>
          <cell r="X399">
            <v>0</v>
          </cell>
          <cell r="Y399">
            <v>0</v>
          </cell>
          <cell r="Z399">
            <v>0</v>
          </cell>
          <cell r="AA399">
            <v>0</v>
          </cell>
          <cell r="AB399">
            <v>0</v>
          </cell>
          <cell r="AC399">
            <v>0</v>
          </cell>
          <cell r="AD399">
            <v>0</v>
          </cell>
          <cell r="AE399">
            <v>14.8</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H400">
            <v>0</v>
          </cell>
          <cell r="I400">
            <v>0</v>
          </cell>
          <cell r="J400">
            <v>0</v>
          </cell>
          <cell r="K400">
            <v>0</v>
          </cell>
          <cell r="L400">
            <v>0</v>
          </cell>
          <cell r="M400">
            <v>0</v>
          </cell>
          <cell r="N400">
            <v>0</v>
          </cell>
          <cell r="O400">
            <v>0</v>
          </cell>
          <cell r="P400">
            <v>0</v>
          </cell>
          <cell r="Q400">
            <v>0</v>
          </cell>
          <cell r="R400">
            <v>0</v>
          </cell>
          <cell r="S400">
            <v>0</v>
          </cell>
          <cell r="T400" t="e">
            <v>#VALUE!</v>
          </cell>
          <cell r="U400">
            <v>0.31954844778927566</v>
          </cell>
          <cell r="V400">
            <v>0</v>
          </cell>
          <cell r="W400">
            <v>0</v>
          </cell>
          <cell r="X400">
            <v>0</v>
          </cell>
          <cell r="Y400">
            <v>0</v>
          </cell>
          <cell r="Z400" t="e">
            <v>#N/A</v>
          </cell>
          <cell r="AA400">
            <v>0</v>
          </cell>
          <cell r="AB400">
            <v>0</v>
          </cell>
          <cell r="AC400">
            <v>0</v>
          </cell>
          <cell r="AD400" t="e">
            <v>#N/A</v>
          </cell>
          <cell r="AE400">
            <v>0</v>
          </cell>
          <cell r="AF400">
            <v>0</v>
          </cell>
          <cell r="AG400">
            <v>0</v>
          </cell>
          <cell r="AH400">
            <v>0</v>
          </cell>
          <cell r="AI400">
            <v>0</v>
          </cell>
          <cell r="AJ400" t="e">
            <v>#VALUE!</v>
          </cell>
          <cell r="AK400">
            <v>0</v>
          </cell>
          <cell r="AL400">
            <v>0</v>
          </cell>
          <cell r="AM400">
            <v>0</v>
          </cell>
          <cell r="AN400">
            <v>0</v>
          </cell>
          <cell r="AO400" t="e">
            <v>#N/A</v>
          </cell>
          <cell r="AP400">
            <v>0</v>
          </cell>
          <cell r="AQ400" t="e">
            <v>#VALUE!</v>
          </cell>
          <cell r="AR400">
            <v>0</v>
          </cell>
          <cell r="AS400">
            <v>0</v>
          </cell>
          <cell r="AT400" t="e">
            <v>#N/A</v>
          </cell>
          <cell r="AU400">
            <v>0</v>
          </cell>
          <cell r="AV400">
            <v>0</v>
          </cell>
          <cell r="AW400" t="e">
            <v>#VALUE!</v>
          </cell>
          <cell r="AX400" t="e">
            <v>#VALUE!</v>
          </cell>
          <cell r="AY400" t="e">
            <v>#VALUE!</v>
          </cell>
          <cell r="AZ400" t="e">
            <v>#VALUE!</v>
          </cell>
          <cell r="BA400" t="e">
            <v>#VALUE!</v>
          </cell>
          <cell r="BB400" t="e">
            <v>#VALUE!</v>
          </cell>
          <cell r="BC400" t="e">
            <v>#VALUE!</v>
          </cell>
          <cell r="BD400" t="e">
            <v>#VALUE!</v>
          </cell>
          <cell r="BE400" t="e">
            <v>#VALUE!</v>
          </cell>
        </row>
        <row r="403">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172.5</v>
          </cell>
          <cell r="X403">
            <v>0</v>
          </cell>
          <cell r="Y403">
            <v>0</v>
          </cell>
          <cell r="Z403">
            <v>0</v>
          </cell>
          <cell r="AA403">
            <v>300</v>
          </cell>
          <cell r="AB403">
            <v>300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5.5E-2</v>
          </cell>
          <cell r="X404">
            <v>0</v>
          </cell>
          <cell r="Y404">
            <v>0</v>
          </cell>
          <cell r="Z404">
            <v>0</v>
          </cell>
          <cell r="AA404">
            <v>0.05</v>
          </cell>
          <cell r="AB404">
            <v>0.05</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85.2</v>
          </cell>
          <cell r="X405">
            <v>0</v>
          </cell>
          <cell r="Y405">
            <v>0</v>
          </cell>
          <cell r="Z405">
            <v>0</v>
          </cell>
          <cell r="AA405">
            <v>52.968800000000002</v>
          </cell>
          <cell r="AB405">
            <v>52.97</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2.0246478873239435</v>
          </cell>
          <cell r="X406">
            <v>0</v>
          </cell>
          <cell r="Y406">
            <v>0</v>
          </cell>
          <cell r="Z406">
            <v>0</v>
          </cell>
          <cell r="AA406">
            <v>5.6637114678829796</v>
          </cell>
          <cell r="AB406">
            <v>5.6635831602794031</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H407">
            <v>0</v>
          </cell>
          <cell r="I407">
            <v>0</v>
          </cell>
          <cell r="J407">
            <v>0</v>
          </cell>
          <cell r="K407">
            <v>0</v>
          </cell>
          <cell r="L407">
            <v>0</v>
          </cell>
          <cell r="M407">
            <v>0</v>
          </cell>
          <cell r="N407">
            <v>0</v>
          </cell>
          <cell r="O407">
            <v>0</v>
          </cell>
          <cell r="P407">
            <v>0</v>
          </cell>
          <cell r="Q407">
            <v>0</v>
          </cell>
          <cell r="R407">
            <v>0</v>
          </cell>
          <cell r="S407">
            <v>0</v>
          </cell>
          <cell r="T407" t="e">
            <v>#VALUE!</v>
          </cell>
          <cell r="U407">
            <v>-2.0877838070956129E-2</v>
          </cell>
          <cell r="V407">
            <v>6.2927070608341964</v>
          </cell>
          <cell r="W407">
            <v>1.4611726903311231</v>
          </cell>
          <cell r="X407">
            <v>1.959960772048281</v>
          </cell>
          <cell r="Y407">
            <v>0.7272476510780338</v>
          </cell>
          <cell r="Z407" t="e">
            <v>#N/A</v>
          </cell>
          <cell r="AA407">
            <v>1.7739605734255479</v>
          </cell>
          <cell r="AB407">
            <v>2.6776822155884878</v>
          </cell>
          <cell r="AC407">
            <v>0.87442904431335655</v>
          </cell>
          <cell r="AD407" t="e">
            <v>#N/A</v>
          </cell>
          <cell r="AE407">
            <v>0.15154767047480602</v>
          </cell>
          <cell r="AF407">
            <v>2.1999910608532418</v>
          </cell>
          <cell r="AG407">
            <v>1.3329662723010089</v>
          </cell>
          <cell r="AH407">
            <v>0.31671156908847936</v>
          </cell>
          <cell r="AI407" t="e">
            <v>#DIV/0!</v>
          </cell>
          <cell r="AJ407" t="e">
            <v>#VALUE!</v>
          </cell>
          <cell r="AK407">
            <v>1.5082279792746116</v>
          </cell>
          <cell r="AL407">
            <v>1.3029900332225912</v>
          </cell>
          <cell r="AM407">
            <v>1.8855928403663016</v>
          </cell>
          <cell r="AN407">
            <v>-0.24936432802281777</v>
          </cell>
          <cell r="AO407" t="e">
            <v>#N/A</v>
          </cell>
          <cell r="AP407" t="e">
            <v>#DIV/0!</v>
          </cell>
          <cell r="AQ407" t="e">
            <v>#VALUE!</v>
          </cell>
          <cell r="AR407">
            <v>1.1532167423130122</v>
          </cell>
          <cell r="AS407">
            <v>2.3895382453828815</v>
          </cell>
          <cell r="AT407" t="e">
            <v>#N/A</v>
          </cell>
          <cell r="AU407" t="e">
            <v>#DIV/0!</v>
          </cell>
          <cell r="AV407">
            <v>2.9161682608695649</v>
          </cell>
          <cell r="AW407" t="e">
            <v>#VALUE!</v>
          </cell>
          <cell r="AX407" t="e">
            <v>#VALUE!</v>
          </cell>
          <cell r="AY407" t="e">
            <v>#VALUE!</v>
          </cell>
          <cell r="AZ407" t="e">
            <v>#VALUE!</v>
          </cell>
          <cell r="BA407" t="e">
            <v>#VALUE!</v>
          </cell>
          <cell r="BB407" t="e">
            <v>#VALUE!</v>
          </cell>
          <cell r="BC407" t="e">
            <v>#VALUE!</v>
          </cell>
          <cell r="BD407" t="e">
            <v>#VALUE!</v>
          </cell>
          <cell r="BE407" t="e">
            <v>#VALUE!</v>
          </cell>
        </row>
        <row r="408">
          <cell r="H408">
            <v>0</v>
          </cell>
          <cell r="I408">
            <v>0</v>
          </cell>
          <cell r="J408">
            <v>0</v>
          </cell>
          <cell r="K408">
            <v>0</v>
          </cell>
          <cell r="L408">
            <v>0</v>
          </cell>
          <cell r="M408">
            <v>0</v>
          </cell>
          <cell r="N408">
            <v>0</v>
          </cell>
          <cell r="O408">
            <v>0</v>
          </cell>
          <cell r="P408">
            <v>0</v>
          </cell>
          <cell r="Q408">
            <v>0</v>
          </cell>
          <cell r="R408">
            <v>0</v>
          </cell>
          <cell r="S408">
            <v>0</v>
          </cell>
          <cell r="T408" t="e">
            <v>#VALUE!</v>
          </cell>
          <cell r="U408">
            <v>-2.0877838070956129E-2</v>
          </cell>
          <cell r="V408">
            <v>6.2927070608341964</v>
          </cell>
          <cell r="W408">
            <v>1.4073705065383875</v>
          </cell>
          <cell r="X408">
            <v>1.959960772048281</v>
          </cell>
          <cell r="Y408">
            <v>0.7272476510780338</v>
          </cell>
          <cell r="Z408" t="e">
            <v>#N/A</v>
          </cell>
          <cell r="AA408">
            <v>1.6095195218771126</v>
          </cell>
          <cell r="AB408">
            <v>2.5878253171566397</v>
          </cell>
          <cell r="AC408">
            <v>0.87442904431335655</v>
          </cell>
          <cell r="AD408" t="e">
            <v>#N/A</v>
          </cell>
          <cell r="AE408">
            <v>0.15154767047480602</v>
          </cell>
          <cell r="AF408">
            <v>2.1999910608532418</v>
          </cell>
          <cell r="AG408">
            <v>1.3329662723010089</v>
          </cell>
          <cell r="AH408">
            <v>0.31671156908847936</v>
          </cell>
          <cell r="AI408" t="e">
            <v>#DIV/0!</v>
          </cell>
          <cell r="AJ408" t="e">
            <v>#VALUE!</v>
          </cell>
          <cell r="AK408">
            <v>1.5082279792746116</v>
          </cell>
          <cell r="AL408">
            <v>1.3029900332225912</v>
          </cell>
          <cell r="AM408">
            <v>1.8855928403663016</v>
          </cell>
          <cell r="AN408">
            <v>-0.24936432802281777</v>
          </cell>
          <cell r="AO408" t="e">
            <v>#N/A</v>
          </cell>
          <cell r="AP408" t="e">
            <v>#DIV/0!</v>
          </cell>
          <cell r="AQ408" t="e">
            <v>#VALUE!</v>
          </cell>
          <cell r="AR408">
            <v>1.1532167423130122</v>
          </cell>
          <cell r="AS408">
            <v>2.3895382453828815</v>
          </cell>
          <cell r="AT408" t="e">
            <v>#N/A</v>
          </cell>
          <cell r="AU408" t="e">
            <v>#DIV/0!</v>
          </cell>
          <cell r="AV408">
            <v>2.9161682608695649</v>
          </cell>
          <cell r="AW408" t="e">
            <v>#VALUE!</v>
          </cell>
          <cell r="AX408" t="e">
            <v>#VALUE!</v>
          </cell>
          <cell r="AY408" t="e">
            <v>#VALUE!</v>
          </cell>
          <cell r="AZ408" t="e">
            <v>#VALUE!</v>
          </cell>
          <cell r="BA408" t="e">
            <v>#VALUE!</v>
          </cell>
          <cell r="BB408" t="e">
            <v>#VALUE!</v>
          </cell>
          <cell r="BC408" t="e">
            <v>#VALUE!</v>
          </cell>
          <cell r="BD408" t="e">
            <v>#VALUE!</v>
          </cell>
          <cell r="BE408" t="e">
            <v>#VALUE!</v>
          </cell>
        </row>
        <row r="409">
          <cell r="H409" t="str">
            <v>No</v>
          </cell>
          <cell r="I409" t="str">
            <v>No</v>
          </cell>
          <cell r="J409" t="str">
            <v>No</v>
          </cell>
          <cell r="K409" t="str">
            <v>No</v>
          </cell>
          <cell r="L409" t="str">
            <v>No</v>
          </cell>
          <cell r="M409" t="str">
            <v>No</v>
          </cell>
          <cell r="N409" t="str">
            <v>No</v>
          </cell>
          <cell r="O409" t="str">
            <v>No</v>
          </cell>
          <cell r="P409" t="str">
            <v>No</v>
          </cell>
          <cell r="Q409" t="str">
            <v>No</v>
          </cell>
          <cell r="R409" t="str">
            <v>No</v>
          </cell>
          <cell r="S409" t="str">
            <v>No</v>
          </cell>
          <cell r="T409" t="e">
            <v>#VALUE!</v>
          </cell>
          <cell r="U409" t="str">
            <v>No</v>
          </cell>
          <cell r="V409" t="str">
            <v>No</v>
          </cell>
          <cell r="W409" t="str">
            <v>Yes</v>
          </cell>
          <cell r="X409" t="str">
            <v>No</v>
          </cell>
          <cell r="Y409" t="str">
            <v>No</v>
          </cell>
          <cell r="Z409" t="e">
            <v>#N/A</v>
          </cell>
          <cell r="AA409" t="str">
            <v>Yes</v>
          </cell>
          <cell r="AB409" t="str">
            <v>Yes</v>
          </cell>
          <cell r="AC409" t="str">
            <v>No</v>
          </cell>
          <cell r="AD409" t="e">
            <v>#N/A</v>
          </cell>
          <cell r="AE409" t="str">
            <v>No</v>
          </cell>
          <cell r="AF409" t="str">
            <v>No</v>
          </cell>
          <cell r="AG409" t="str">
            <v>No</v>
          </cell>
          <cell r="AH409" t="str">
            <v>No</v>
          </cell>
          <cell r="AI409" t="e">
            <v>#DIV/0!</v>
          </cell>
          <cell r="AJ409" t="e">
            <v>#VALUE!</v>
          </cell>
          <cell r="AK409" t="str">
            <v>No</v>
          </cell>
          <cell r="AL409" t="str">
            <v>No</v>
          </cell>
          <cell r="AM409" t="str">
            <v>No</v>
          </cell>
          <cell r="AN409" t="str">
            <v>No</v>
          </cell>
          <cell r="AO409" t="e">
            <v>#N/A</v>
          </cell>
          <cell r="AP409" t="e">
            <v>#DIV/0!</v>
          </cell>
          <cell r="AQ409" t="e">
            <v>#VALUE!</v>
          </cell>
          <cell r="AR409" t="str">
            <v>No</v>
          </cell>
          <cell r="AS409" t="str">
            <v>No</v>
          </cell>
          <cell r="AT409" t="e">
            <v>#N/A</v>
          </cell>
          <cell r="AU409" t="e">
            <v>#DIV/0!</v>
          </cell>
          <cell r="AV409" t="str">
            <v>No</v>
          </cell>
          <cell r="AW409" t="e">
            <v>#VALUE!</v>
          </cell>
          <cell r="AX409" t="e">
            <v>#VALUE!</v>
          </cell>
          <cell r="AY409" t="e">
            <v>#VALUE!</v>
          </cell>
          <cell r="AZ409" t="e">
            <v>#VALUE!</v>
          </cell>
          <cell r="BA409" t="e">
            <v>#VALUE!</v>
          </cell>
          <cell r="BB409" t="e">
            <v>#VALUE!</v>
          </cell>
          <cell r="BC409" t="e">
            <v>#VALUE!</v>
          </cell>
          <cell r="BD409" t="e">
            <v>#VALUE!</v>
          </cell>
          <cell r="BE409" t="e">
            <v>#VALUE!</v>
          </cell>
        </row>
        <row r="410">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4.5123287671232877</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H411">
            <v>0</v>
          </cell>
          <cell r="I411">
            <v>0</v>
          </cell>
          <cell r="J411">
            <v>0</v>
          </cell>
          <cell r="K411">
            <v>0</v>
          </cell>
          <cell r="L411">
            <v>0</v>
          </cell>
          <cell r="M411">
            <v>0</v>
          </cell>
          <cell r="N411">
            <v>0</v>
          </cell>
          <cell r="O411">
            <v>0</v>
          </cell>
          <cell r="P411">
            <v>0</v>
          </cell>
          <cell r="Q411">
            <v>0</v>
          </cell>
          <cell r="R411">
            <v>0</v>
          </cell>
          <cell r="S411">
            <v>0</v>
          </cell>
          <cell r="T411" t="e">
            <v>#VALUE!</v>
          </cell>
          <cell r="U411">
            <v>0</v>
          </cell>
          <cell r="V411">
            <v>0</v>
          </cell>
          <cell r="W411">
            <v>2.0246478873239435</v>
          </cell>
          <cell r="X411">
            <v>0</v>
          </cell>
          <cell r="Y411">
            <v>0</v>
          </cell>
          <cell r="Z411" t="e">
            <v>#N/A</v>
          </cell>
          <cell r="AA411">
            <v>5.6637114678829796</v>
          </cell>
          <cell r="AB411">
            <v>5.6635831602794031</v>
          </cell>
          <cell r="AC411">
            <v>0</v>
          </cell>
          <cell r="AD411" t="e">
            <v>#N/A</v>
          </cell>
          <cell r="AE411">
            <v>0</v>
          </cell>
          <cell r="AF411">
            <v>0</v>
          </cell>
          <cell r="AG411">
            <v>0</v>
          </cell>
          <cell r="AH411">
            <v>0</v>
          </cell>
          <cell r="AI411" t="e">
            <v>#DIV/0!</v>
          </cell>
          <cell r="AJ411" t="e">
            <v>#VALUE!</v>
          </cell>
          <cell r="AK411">
            <v>0</v>
          </cell>
          <cell r="AL411">
            <v>0</v>
          </cell>
          <cell r="AM411">
            <v>0</v>
          </cell>
          <cell r="AN411">
            <v>0</v>
          </cell>
          <cell r="AO411" t="e">
            <v>#N/A</v>
          </cell>
          <cell r="AP411" t="e">
            <v>#DIV/0!</v>
          </cell>
          <cell r="AQ411" t="e">
            <v>#VALUE!</v>
          </cell>
          <cell r="AR411">
            <v>0</v>
          </cell>
          <cell r="AS411">
            <v>0</v>
          </cell>
          <cell r="AT411" t="e">
            <v>#N/A</v>
          </cell>
          <cell r="AU411" t="e">
            <v>#DIV/0!</v>
          </cell>
          <cell r="AV411">
            <v>0</v>
          </cell>
          <cell r="AW411" t="e">
            <v>#VALUE!</v>
          </cell>
          <cell r="AX411" t="e">
            <v>#VALUE!</v>
          </cell>
          <cell r="AY411" t="e">
            <v>#VALUE!</v>
          </cell>
          <cell r="AZ411" t="e">
            <v>#VALUE!</v>
          </cell>
          <cell r="BA411" t="e">
            <v>#VALUE!</v>
          </cell>
          <cell r="BB411" t="e">
            <v>#VALUE!</v>
          </cell>
          <cell r="BC411" t="e">
            <v>#VALUE!</v>
          </cell>
          <cell r="BD411" t="e">
            <v>#VALUE!</v>
          </cell>
          <cell r="BE411" t="e">
            <v>#VALUE!</v>
          </cell>
        </row>
        <row r="412">
          <cell r="H412">
            <v>0</v>
          </cell>
          <cell r="I412">
            <v>0</v>
          </cell>
          <cell r="J412">
            <v>0</v>
          </cell>
          <cell r="K412">
            <v>0</v>
          </cell>
          <cell r="L412">
            <v>0</v>
          </cell>
          <cell r="M412">
            <v>0</v>
          </cell>
          <cell r="N412">
            <v>0</v>
          </cell>
          <cell r="O412">
            <v>0</v>
          </cell>
          <cell r="P412">
            <v>0</v>
          </cell>
          <cell r="Q412">
            <v>0</v>
          </cell>
          <cell r="R412">
            <v>0</v>
          </cell>
          <cell r="S412">
            <v>0</v>
          </cell>
          <cell r="T412" t="e">
            <v>#VALUE!</v>
          </cell>
          <cell r="U412">
            <v>0</v>
          </cell>
          <cell r="V412">
            <v>0</v>
          </cell>
          <cell r="W412">
            <v>172.5</v>
          </cell>
          <cell r="X412">
            <v>0</v>
          </cell>
          <cell r="Y412">
            <v>0</v>
          </cell>
          <cell r="Z412" t="e">
            <v>#N/A</v>
          </cell>
          <cell r="AA412">
            <v>300</v>
          </cell>
          <cell r="AB412">
            <v>300</v>
          </cell>
          <cell r="AC412">
            <v>0</v>
          </cell>
          <cell r="AD412" t="e">
            <v>#N/A</v>
          </cell>
          <cell r="AE412">
            <v>0</v>
          </cell>
          <cell r="AF412">
            <v>0</v>
          </cell>
          <cell r="AG412">
            <v>0</v>
          </cell>
          <cell r="AH412">
            <v>0</v>
          </cell>
          <cell r="AI412" t="e">
            <v>#DIV/0!</v>
          </cell>
          <cell r="AJ412" t="e">
            <v>#VALUE!</v>
          </cell>
          <cell r="AK412">
            <v>0</v>
          </cell>
          <cell r="AL412">
            <v>0</v>
          </cell>
          <cell r="AM412">
            <v>0</v>
          </cell>
          <cell r="AN412">
            <v>0</v>
          </cell>
          <cell r="AO412" t="e">
            <v>#N/A</v>
          </cell>
          <cell r="AP412" t="e">
            <v>#DIV/0!</v>
          </cell>
          <cell r="AQ412" t="e">
            <v>#VALUE!</v>
          </cell>
          <cell r="AR412">
            <v>0</v>
          </cell>
          <cell r="AS412">
            <v>0</v>
          </cell>
          <cell r="AT412" t="e">
            <v>#N/A</v>
          </cell>
          <cell r="AU412" t="e">
            <v>#DIV/0!</v>
          </cell>
          <cell r="AV412">
            <v>0</v>
          </cell>
          <cell r="AW412" t="e">
            <v>#VALUE!</v>
          </cell>
          <cell r="AX412" t="e">
            <v>#VALUE!</v>
          </cell>
          <cell r="AY412" t="e">
            <v>#VALUE!</v>
          </cell>
          <cell r="AZ412" t="e">
            <v>#VALUE!</v>
          </cell>
          <cell r="BA412" t="e">
            <v>#VALUE!</v>
          </cell>
          <cell r="BB412" t="e">
            <v>#VALUE!</v>
          </cell>
          <cell r="BC412" t="e">
            <v>#VALUE!</v>
          </cell>
          <cell r="BD412" t="e">
            <v>#VALUE!</v>
          </cell>
          <cell r="BE412" t="e">
            <v>#VALUE!</v>
          </cell>
        </row>
        <row r="413">
          <cell r="H413">
            <v>0</v>
          </cell>
          <cell r="I413">
            <v>0</v>
          </cell>
          <cell r="J413">
            <v>1</v>
          </cell>
          <cell r="K413">
            <v>0</v>
          </cell>
          <cell r="L413">
            <v>0</v>
          </cell>
          <cell r="M413">
            <v>0</v>
          </cell>
          <cell r="N413">
            <v>0</v>
          </cell>
          <cell r="O413">
            <v>0</v>
          </cell>
          <cell r="P413">
            <v>0</v>
          </cell>
          <cell r="Q413">
            <v>0</v>
          </cell>
          <cell r="R413">
            <v>0</v>
          </cell>
          <cell r="S413">
            <v>0</v>
          </cell>
          <cell r="T413">
            <v>0</v>
          </cell>
          <cell r="U413">
            <v>0</v>
          </cell>
          <cell r="V413">
            <v>1</v>
          </cell>
          <cell r="W413">
            <v>0</v>
          </cell>
          <cell r="X413">
            <v>1</v>
          </cell>
          <cell r="Y413">
            <v>0.75068493150684934</v>
          </cell>
          <cell r="Z413">
            <v>0</v>
          </cell>
          <cell r="AA413">
            <v>0</v>
          </cell>
          <cell r="AB413">
            <v>0.50136986301369868</v>
          </cell>
          <cell r="AC413">
            <v>0.75342465753424659</v>
          </cell>
          <cell r="AD413">
            <v>0</v>
          </cell>
          <cell r="AE413">
            <v>0.25205479452054791</v>
          </cell>
          <cell r="AF413">
            <v>0.75068493150684934</v>
          </cell>
          <cell r="AG413">
            <v>0.75342465753424659</v>
          </cell>
          <cell r="AH413">
            <v>0</v>
          </cell>
          <cell r="AI413">
            <v>0</v>
          </cell>
          <cell r="AJ413">
            <v>0.49589041095890407</v>
          </cell>
          <cell r="AK413">
            <v>0.50410958904109582</v>
          </cell>
          <cell r="AL413">
            <v>0.24657534246575341</v>
          </cell>
          <cell r="AM413">
            <v>0</v>
          </cell>
          <cell r="AN413">
            <v>0.75068493150684934</v>
          </cell>
          <cell r="AO413">
            <v>0</v>
          </cell>
          <cell r="AP413">
            <v>0</v>
          </cell>
          <cell r="AQ413">
            <v>0</v>
          </cell>
          <cell r="AR413">
            <v>1</v>
          </cell>
          <cell r="AS413">
            <v>0</v>
          </cell>
          <cell r="AT413">
            <v>0</v>
          </cell>
          <cell r="AU413">
            <v>0</v>
          </cell>
          <cell r="AV413">
            <v>0.24931506849315066</v>
          </cell>
          <cell r="AW413">
            <v>0</v>
          </cell>
          <cell r="AX413">
            <v>0</v>
          </cell>
          <cell r="AY413">
            <v>0</v>
          </cell>
          <cell r="AZ413">
            <v>0</v>
          </cell>
          <cell r="BA413">
            <v>0</v>
          </cell>
          <cell r="BB413">
            <v>0</v>
          </cell>
          <cell r="BC413">
            <v>0</v>
          </cell>
          <cell r="BD413">
            <v>0</v>
          </cell>
          <cell r="BE413">
            <v>0</v>
          </cell>
        </row>
        <row r="416">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300</v>
          </cell>
          <cell r="AA416">
            <v>0</v>
          </cell>
          <cell r="AB416">
            <v>0</v>
          </cell>
          <cell r="AC416">
            <v>132</v>
          </cell>
          <cell r="AD416">
            <v>0</v>
          </cell>
          <cell r="AE416">
            <v>0</v>
          </cell>
          <cell r="AF416">
            <v>0</v>
          </cell>
          <cell r="AG416">
            <v>0</v>
          </cell>
          <cell r="AH416">
            <v>0</v>
          </cell>
          <cell r="AI416">
            <v>0</v>
          </cell>
          <cell r="AJ416">
            <v>0</v>
          </cell>
          <cell r="AK416">
            <v>0</v>
          </cell>
          <cell r="AL416">
            <v>196.1</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7.8E-2</v>
          </cell>
          <cell r="AA417">
            <v>0</v>
          </cell>
          <cell r="AB417">
            <v>0</v>
          </cell>
          <cell r="AC417">
            <v>5.3749999999999999E-2</v>
          </cell>
          <cell r="AD417">
            <v>0</v>
          </cell>
          <cell r="AE417">
            <v>0</v>
          </cell>
          <cell r="AF417">
            <v>0</v>
          </cell>
          <cell r="AG417">
            <v>0</v>
          </cell>
          <cell r="AH417">
            <v>0</v>
          </cell>
          <cell r="AI417">
            <v>0</v>
          </cell>
          <cell r="AJ417">
            <v>0</v>
          </cell>
          <cell r="AK417">
            <v>0</v>
          </cell>
          <cell r="AL417">
            <v>0.05</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25</v>
          </cell>
          <cell r="AA418">
            <v>0</v>
          </cell>
          <cell r="AB418">
            <v>0</v>
          </cell>
          <cell r="AC418">
            <v>20.625360943816517</v>
          </cell>
          <cell r="AD418">
            <v>0</v>
          </cell>
          <cell r="AE418">
            <v>0</v>
          </cell>
          <cell r="AF418">
            <v>0</v>
          </cell>
          <cell r="AG418">
            <v>0</v>
          </cell>
          <cell r="AH418">
            <v>0</v>
          </cell>
          <cell r="AI418">
            <v>0</v>
          </cell>
          <cell r="AJ418">
            <v>0</v>
          </cell>
          <cell r="AK418">
            <v>0</v>
          </cell>
          <cell r="AL418">
            <v>36.536741690266801</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12</v>
          </cell>
          <cell r="AA419">
            <v>0</v>
          </cell>
          <cell r="AB419">
            <v>0</v>
          </cell>
          <cell r="AC419">
            <v>6.3998879999999998</v>
          </cell>
          <cell r="AD419">
            <v>0</v>
          </cell>
          <cell r="AE419">
            <v>0</v>
          </cell>
          <cell r="AF419">
            <v>0</v>
          </cell>
          <cell r="AG419">
            <v>0</v>
          </cell>
          <cell r="AH419">
            <v>0</v>
          </cell>
          <cell r="AI419">
            <v>0</v>
          </cell>
          <cell r="AJ419">
            <v>0</v>
          </cell>
          <cell r="AK419">
            <v>0</v>
          </cell>
          <cell r="AL419">
            <v>5.3672000000000004</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H420">
            <v>0</v>
          </cell>
          <cell r="I420">
            <v>0</v>
          </cell>
          <cell r="J420">
            <v>0</v>
          </cell>
          <cell r="K420">
            <v>0</v>
          </cell>
          <cell r="L420">
            <v>0</v>
          </cell>
          <cell r="M420">
            <v>0</v>
          </cell>
          <cell r="N420">
            <v>0</v>
          </cell>
          <cell r="O420">
            <v>0</v>
          </cell>
          <cell r="P420">
            <v>0</v>
          </cell>
          <cell r="Q420">
            <v>0</v>
          </cell>
          <cell r="R420">
            <v>0</v>
          </cell>
          <cell r="S420">
            <v>0</v>
          </cell>
          <cell r="T420" t="e">
            <v>#VALUE!</v>
          </cell>
          <cell r="U420">
            <v>-2.0877838070956129E-2</v>
          </cell>
          <cell r="V420">
            <v>6.2927070608341964</v>
          </cell>
          <cell r="W420">
            <v>1.4611726903311231</v>
          </cell>
          <cell r="X420">
            <v>1.959960772048281</v>
          </cell>
          <cell r="Y420">
            <v>0.7272476510780338</v>
          </cell>
          <cell r="Z420" t="e">
            <v>#N/A</v>
          </cell>
          <cell r="AA420">
            <v>1.7739605734255479</v>
          </cell>
          <cell r="AB420">
            <v>2.6776822155884878</v>
          </cell>
          <cell r="AC420">
            <v>0.87442904431335655</v>
          </cell>
          <cell r="AD420" t="e">
            <v>#N/A</v>
          </cell>
          <cell r="AE420">
            <v>0.15154767047480602</v>
          </cell>
          <cell r="AF420">
            <v>2.1999910608532418</v>
          </cell>
          <cell r="AG420">
            <v>1.3329662723010089</v>
          </cell>
          <cell r="AH420">
            <v>0.31671156908847936</v>
          </cell>
          <cell r="AI420" t="e">
            <v>#DIV/0!</v>
          </cell>
          <cell r="AJ420" t="e">
            <v>#VALUE!</v>
          </cell>
          <cell r="AK420">
            <v>1.5082279792746116</v>
          </cell>
          <cell r="AL420">
            <v>1.3029900332225912</v>
          </cell>
          <cell r="AM420">
            <v>1.8855928403663016</v>
          </cell>
          <cell r="AN420">
            <v>-0.24936432802281777</v>
          </cell>
          <cell r="AO420" t="e">
            <v>#N/A</v>
          </cell>
          <cell r="AP420" t="e">
            <v>#DIV/0!</v>
          </cell>
          <cell r="AQ420" t="e">
            <v>#VALUE!</v>
          </cell>
          <cell r="AR420">
            <v>1.1532167423130122</v>
          </cell>
          <cell r="AS420">
            <v>2.3895382453828815</v>
          </cell>
          <cell r="AT420" t="e">
            <v>#N/A</v>
          </cell>
          <cell r="AU420" t="e">
            <v>#DIV/0!</v>
          </cell>
          <cell r="AV420">
            <v>2.9161682608695649</v>
          </cell>
          <cell r="AW420" t="e">
            <v>#VALUE!</v>
          </cell>
          <cell r="AX420" t="e">
            <v>#VALUE!</v>
          </cell>
          <cell r="AY420" t="e">
            <v>#VALUE!</v>
          </cell>
          <cell r="AZ420" t="e">
            <v>#VALUE!</v>
          </cell>
          <cell r="BA420" t="e">
            <v>#VALUE!</v>
          </cell>
          <cell r="BB420" t="e">
            <v>#VALUE!</v>
          </cell>
          <cell r="BC420" t="e">
            <v>#VALUE!</v>
          </cell>
          <cell r="BD420" t="e">
            <v>#VALUE!</v>
          </cell>
          <cell r="BE420" t="e">
            <v>#VALUE!</v>
          </cell>
        </row>
        <row r="421">
          <cell r="H421">
            <v>0</v>
          </cell>
          <cell r="I421">
            <v>0</v>
          </cell>
          <cell r="J421">
            <v>0</v>
          </cell>
          <cell r="K421">
            <v>0</v>
          </cell>
          <cell r="L421">
            <v>0</v>
          </cell>
          <cell r="M421">
            <v>0</v>
          </cell>
          <cell r="N421">
            <v>0</v>
          </cell>
          <cell r="O421">
            <v>0</v>
          </cell>
          <cell r="P421">
            <v>0</v>
          </cell>
          <cell r="Q421">
            <v>0</v>
          </cell>
          <cell r="R421">
            <v>0</v>
          </cell>
          <cell r="S421">
            <v>0</v>
          </cell>
          <cell r="T421" t="e">
            <v>#VALUE!</v>
          </cell>
          <cell r="U421">
            <v>-2.0877838070956129E-2</v>
          </cell>
          <cell r="V421">
            <v>6.2927070608341964</v>
          </cell>
          <cell r="W421">
            <v>1.4611726903311231</v>
          </cell>
          <cell r="X421">
            <v>1.959960772048281</v>
          </cell>
          <cell r="Y421">
            <v>0.7272476510780338</v>
          </cell>
          <cell r="Z421" t="e">
            <v>#N/A</v>
          </cell>
          <cell r="AA421">
            <v>1.7739605734255479</v>
          </cell>
          <cell r="AB421">
            <v>2.6776822155884878</v>
          </cell>
          <cell r="AC421">
            <v>0.82407766119617842</v>
          </cell>
          <cell r="AD421" t="e">
            <v>#N/A</v>
          </cell>
          <cell r="AE421">
            <v>0.15154767047480602</v>
          </cell>
          <cell r="AF421">
            <v>2.1999910608532418</v>
          </cell>
          <cell r="AG421">
            <v>1.3329662723010089</v>
          </cell>
          <cell r="AH421">
            <v>0.31671156908847936</v>
          </cell>
          <cell r="AI421" t="e">
            <v>#DIV/0!</v>
          </cell>
          <cell r="AJ421" t="e">
            <v>#VALUE!</v>
          </cell>
          <cell r="AK421">
            <v>1.5082279792746116</v>
          </cell>
          <cell r="AL421">
            <v>1.2848980006336381</v>
          </cell>
          <cell r="AM421">
            <v>1.8855928403663016</v>
          </cell>
          <cell r="AN421">
            <v>-0.24936432802281777</v>
          </cell>
          <cell r="AO421" t="e">
            <v>#N/A</v>
          </cell>
          <cell r="AP421" t="e">
            <v>#DIV/0!</v>
          </cell>
          <cell r="AQ421" t="e">
            <v>#VALUE!</v>
          </cell>
          <cell r="AR421">
            <v>1.1532167423130122</v>
          </cell>
          <cell r="AS421">
            <v>2.3895382453828815</v>
          </cell>
          <cell r="AT421" t="e">
            <v>#N/A</v>
          </cell>
          <cell r="AU421" t="e">
            <v>#DIV/0!</v>
          </cell>
          <cell r="AV421">
            <v>2.9161682608695649</v>
          </cell>
          <cell r="AW421" t="e">
            <v>#VALUE!</v>
          </cell>
          <cell r="AX421" t="e">
            <v>#VALUE!</v>
          </cell>
          <cell r="AY421" t="e">
            <v>#VALUE!</v>
          </cell>
          <cell r="AZ421" t="e">
            <v>#VALUE!</v>
          </cell>
          <cell r="BA421" t="e">
            <v>#VALUE!</v>
          </cell>
          <cell r="BB421" t="e">
            <v>#VALUE!</v>
          </cell>
          <cell r="BC421" t="e">
            <v>#VALUE!</v>
          </cell>
          <cell r="BD421" t="e">
            <v>#VALUE!</v>
          </cell>
          <cell r="BE421" t="e">
            <v>#VALUE!</v>
          </cell>
        </row>
        <row r="422">
          <cell r="H422" t="str">
            <v>No</v>
          </cell>
          <cell r="I422" t="str">
            <v>No</v>
          </cell>
          <cell r="J422" t="str">
            <v>No</v>
          </cell>
          <cell r="K422" t="str">
            <v>No</v>
          </cell>
          <cell r="L422" t="str">
            <v>No</v>
          </cell>
          <cell r="M422" t="str">
            <v>No</v>
          </cell>
          <cell r="N422" t="str">
            <v>No</v>
          </cell>
          <cell r="O422" t="str">
            <v>No</v>
          </cell>
          <cell r="P422" t="str">
            <v>No</v>
          </cell>
          <cell r="Q422" t="str">
            <v>No</v>
          </cell>
          <cell r="R422" t="str">
            <v>No</v>
          </cell>
          <cell r="S422" t="str">
            <v>No</v>
          </cell>
          <cell r="T422" t="e">
            <v>#VALUE!</v>
          </cell>
          <cell r="U422" t="str">
            <v>No</v>
          </cell>
          <cell r="V422" t="str">
            <v>No</v>
          </cell>
          <cell r="W422" t="str">
            <v>No</v>
          </cell>
          <cell r="X422" t="str">
            <v>No</v>
          </cell>
          <cell r="Y422" t="str">
            <v>No</v>
          </cell>
          <cell r="Z422" t="e">
            <v>#N/A</v>
          </cell>
          <cell r="AA422" t="str">
            <v>No</v>
          </cell>
          <cell r="AB422" t="str">
            <v>No</v>
          </cell>
          <cell r="AC422" t="str">
            <v>Yes</v>
          </cell>
          <cell r="AD422" t="e">
            <v>#N/A</v>
          </cell>
          <cell r="AE422" t="str">
            <v>No</v>
          </cell>
          <cell r="AF422" t="str">
            <v>No</v>
          </cell>
          <cell r="AG422" t="str">
            <v>No</v>
          </cell>
          <cell r="AH422" t="str">
            <v>No</v>
          </cell>
          <cell r="AI422" t="e">
            <v>#DIV/0!</v>
          </cell>
          <cell r="AJ422" t="e">
            <v>#VALUE!</v>
          </cell>
          <cell r="AK422" t="str">
            <v>No</v>
          </cell>
          <cell r="AL422" t="str">
            <v>Yes</v>
          </cell>
          <cell r="AM422" t="str">
            <v>No</v>
          </cell>
          <cell r="AN422" t="str">
            <v>No</v>
          </cell>
          <cell r="AO422" t="e">
            <v>#N/A</v>
          </cell>
          <cell r="AP422" t="e">
            <v>#DIV/0!</v>
          </cell>
          <cell r="AQ422" t="e">
            <v>#VALUE!</v>
          </cell>
          <cell r="AR422" t="str">
            <v>No</v>
          </cell>
          <cell r="AS422" t="str">
            <v>No</v>
          </cell>
          <cell r="AT422" t="e">
            <v>#N/A</v>
          </cell>
          <cell r="AU422" t="e">
            <v>#DIV/0!</v>
          </cell>
          <cell r="AV422" t="str">
            <v>No</v>
          </cell>
          <cell r="AW422" t="e">
            <v>#VALUE!</v>
          </cell>
          <cell r="AX422" t="e">
            <v>#VALUE!</v>
          </cell>
          <cell r="AY422" t="e">
            <v>#VALUE!</v>
          </cell>
          <cell r="AZ422" t="e">
            <v>#VALUE!</v>
          </cell>
          <cell r="BA422" t="e">
            <v>#VALUE!</v>
          </cell>
          <cell r="BB422" t="e">
            <v>#VALUE!</v>
          </cell>
          <cell r="BC422" t="e">
            <v>#VALUE!</v>
          </cell>
          <cell r="BD422" t="e">
            <v>#VALUE!</v>
          </cell>
          <cell r="BE422" t="e">
            <v>#VALUE!</v>
          </cell>
        </row>
        <row r="423">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3.2073287671232875</v>
          </cell>
          <cell r="AD423">
            <v>0</v>
          </cell>
          <cell r="AE423">
            <v>0</v>
          </cell>
          <cell r="AF423">
            <v>0</v>
          </cell>
          <cell r="AG423">
            <v>0</v>
          </cell>
          <cell r="AH423">
            <v>0</v>
          </cell>
          <cell r="AI423">
            <v>0</v>
          </cell>
          <cell r="AJ423">
            <v>0</v>
          </cell>
          <cell r="AK423">
            <v>0</v>
          </cell>
          <cell r="AL423">
            <v>1.4506027397260273</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H424">
            <v>0</v>
          </cell>
          <cell r="I424">
            <v>0</v>
          </cell>
          <cell r="J424">
            <v>0</v>
          </cell>
          <cell r="K424">
            <v>0</v>
          </cell>
          <cell r="L424">
            <v>0</v>
          </cell>
          <cell r="M424">
            <v>0</v>
          </cell>
          <cell r="N424">
            <v>0</v>
          </cell>
          <cell r="O424">
            <v>0</v>
          </cell>
          <cell r="P424">
            <v>0</v>
          </cell>
          <cell r="Q424">
            <v>0</v>
          </cell>
          <cell r="R424">
            <v>0</v>
          </cell>
          <cell r="S424">
            <v>0</v>
          </cell>
          <cell r="T424" t="e">
            <v>#VALUE!</v>
          </cell>
          <cell r="U424">
            <v>0</v>
          </cell>
          <cell r="V424">
            <v>0</v>
          </cell>
          <cell r="W424">
            <v>0</v>
          </cell>
          <cell r="X424">
            <v>0</v>
          </cell>
          <cell r="Y424">
            <v>0</v>
          </cell>
          <cell r="Z424" t="e">
            <v>#N/A</v>
          </cell>
          <cell r="AA424">
            <v>0</v>
          </cell>
          <cell r="AB424">
            <v>0</v>
          </cell>
          <cell r="AC424">
            <v>6.3998879999999998</v>
          </cell>
          <cell r="AD424" t="e">
            <v>#N/A</v>
          </cell>
          <cell r="AE424">
            <v>0</v>
          </cell>
          <cell r="AF424">
            <v>0</v>
          </cell>
          <cell r="AG424">
            <v>0</v>
          </cell>
          <cell r="AH424">
            <v>0</v>
          </cell>
          <cell r="AI424" t="e">
            <v>#DIV/0!</v>
          </cell>
          <cell r="AJ424" t="e">
            <v>#VALUE!</v>
          </cell>
          <cell r="AK424">
            <v>0</v>
          </cell>
          <cell r="AL424">
            <v>5.3672000000000004</v>
          </cell>
          <cell r="AM424">
            <v>0</v>
          </cell>
          <cell r="AN424">
            <v>0</v>
          </cell>
          <cell r="AO424" t="e">
            <v>#N/A</v>
          </cell>
          <cell r="AP424" t="e">
            <v>#DIV/0!</v>
          </cell>
          <cell r="AQ424" t="e">
            <v>#VALUE!</v>
          </cell>
          <cell r="AR424">
            <v>0</v>
          </cell>
          <cell r="AS424">
            <v>0</v>
          </cell>
          <cell r="AT424" t="e">
            <v>#N/A</v>
          </cell>
          <cell r="AU424" t="e">
            <v>#DIV/0!</v>
          </cell>
          <cell r="AV424">
            <v>0</v>
          </cell>
          <cell r="AW424" t="e">
            <v>#VALUE!</v>
          </cell>
          <cell r="AX424" t="e">
            <v>#VALUE!</v>
          </cell>
          <cell r="AY424" t="e">
            <v>#VALUE!</v>
          </cell>
          <cell r="AZ424" t="e">
            <v>#VALUE!</v>
          </cell>
          <cell r="BA424" t="e">
            <v>#VALUE!</v>
          </cell>
          <cell r="BB424" t="e">
            <v>#VALUE!</v>
          </cell>
          <cell r="BC424" t="e">
            <v>#VALUE!</v>
          </cell>
          <cell r="BD424" t="e">
            <v>#VALUE!</v>
          </cell>
          <cell r="BE424" t="e">
            <v>#VALUE!</v>
          </cell>
        </row>
        <row r="425">
          <cell r="H425">
            <v>0</v>
          </cell>
          <cell r="I425">
            <v>0</v>
          </cell>
          <cell r="J425">
            <v>0</v>
          </cell>
          <cell r="K425">
            <v>0</v>
          </cell>
          <cell r="L425">
            <v>0</v>
          </cell>
          <cell r="M425">
            <v>0</v>
          </cell>
          <cell r="N425">
            <v>0</v>
          </cell>
          <cell r="O425">
            <v>0</v>
          </cell>
          <cell r="P425">
            <v>0</v>
          </cell>
          <cell r="Q425">
            <v>0</v>
          </cell>
          <cell r="R425">
            <v>0</v>
          </cell>
          <cell r="S425">
            <v>0</v>
          </cell>
          <cell r="T425" t="e">
            <v>#VALUE!</v>
          </cell>
          <cell r="U425">
            <v>0</v>
          </cell>
          <cell r="V425">
            <v>0</v>
          </cell>
          <cell r="W425">
            <v>0</v>
          </cell>
          <cell r="X425">
            <v>0</v>
          </cell>
          <cell r="Y425">
            <v>0</v>
          </cell>
          <cell r="Z425" t="e">
            <v>#N/A</v>
          </cell>
          <cell r="AA425">
            <v>0</v>
          </cell>
          <cell r="AB425">
            <v>0</v>
          </cell>
          <cell r="AC425">
            <v>132</v>
          </cell>
          <cell r="AD425" t="e">
            <v>#N/A</v>
          </cell>
          <cell r="AE425">
            <v>0</v>
          </cell>
          <cell r="AF425">
            <v>0</v>
          </cell>
          <cell r="AG425">
            <v>0</v>
          </cell>
          <cell r="AH425">
            <v>0</v>
          </cell>
          <cell r="AI425" t="e">
            <v>#DIV/0!</v>
          </cell>
          <cell r="AJ425" t="e">
            <v>#VALUE!</v>
          </cell>
          <cell r="AK425">
            <v>0</v>
          </cell>
          <cell r="AL425">
            <v>196.1</v>
          </cell>
          <cell r="AM425">
            <v>0</v>
          </cell>
          <cell r="AN425">
            <v>0</v>
          </cell>
          <cell r="AO425" t="e">
            <v>#N/A</v>
          </cell>
          <cell r="AP425" t="e">
            <v>#DIV/0!</v>
          </cell>
          <cell r="AQ425" t="e">
            <v>#VALUE!</v>
          </cell>
          <cell r="AR425">
            <v>0</v>
          </cell>
          <cell r="AS425">
            <v>0</v>
          </cell>
          <cell r="AT425" t="e">
            <v>#N/A</v>
          </cell>
          <cell r="AU425" t="e">
            <v>#DIV/0!</v>
          </cell>
          <cell r="AV425">
            <v>0</v>
          </cell>
          <cell r="AW425" t="e">
            <v>#VALUE!</v>
          </cell>
          <cell r="AX425" t="e">
            <v>#VALUE!</v>
          </cell>
          <cell r="AY425" t="e">
            <v>#VALUE!</v>
          </cell>
          <cell r="AZ425" t="e">
            <v>#VALUE!</v>
          </cell>
          <cell r="BA425" t="e">
            <v>#VALUE!</v>
          </cell>
          <cell r="BB425" t="e">
            <v>#VALUE!</v>
          </cell>
          <cell r="BC425" t="e">
            <v>#VALUE!</v>
          </cell>
          <cell r="BD425" t="e">
            <v>#VALUE!</v>
          </cell>
          <cell r="BE425" t="e">
            <v>#VALUE!</v>
          </cell>
        </row>
        <row r="426">
          <cell r="H426">
            <v>0</v>
          </cell>
          <cell r="I426">
            <v>0</v>
          </cell>
          <cell r="J426">
            <v>1</v>
          </cell>
          <cell r="K426">
            <v>0</v>
          </cell>
          <cell r="L426">
            <v>0</v>
          </cell>
          <cell r="M426">
            <v>0</v>
          </cell>
          <cell r="N426">
            <v>0</v>
          </cell>
          <cell r="O426">
            <v>0</v>
          </cell>
          <cell r="P426">
            <v>0</v>
          </cell>
          <cell r="Q426">
            <v>0</v>
          </cell>
          <cell r="R426">
            <v>0</v>
          </cell>
          <cell r="S426">
            <v>0</v>
          </cell>
          <cell r="T426">
            <v>0</v>
          </cell>
          <cell r="U426">
            <v>0</v>
          </cell>
          <cell r="V426">
            <v>1</v>
          </cell>
          <cell r="W426">
            <v>0</v>
          </cell>
          <cell r="X426">
            <v>1</v>
          </cell>
          <cell r="Y426">
            <v>0.75068493150684934</v>
          </cell>
          <cell r="Z426">
            <v>0</v>
          </cell>
          <cell r="AA426">
            <v>0</v>
          </cell>
          <cell r="AB426">
            <v>0.50136986301369868</v>
          </cell>
          <cell r="AC426">
            <v>0.75342465753424659</v>
          </cell>
          <cell r="AD426">
            <v>0</v>
          </cell>
          <cell r="AE426">
            <v>0.25205479452054791</v>
          </cell>
          <cell r="AF426">
            <v>0.75068493150684934</v>
          </cell>
          <cell r="AG426">
            <v>0.75342465753424659</v>
          </cell>
          <cell r="AH426">
            <v>0</v>
          </cell>
          <cell r="AI426">
            <v>0</v>
          </cell>
          <cell r="AJ426">
            <v>0.49589041095890407</v>
          </cell>
          <cell r="AK426">
            <v>0.50410958904109582</v>
          </cell>
          <cell r="AL426">
            <v>0.24657534246575341</v>
          </cell>
          <cell r="AM426">
            <v>0</v>
          </cell>
          <cell r="AN426">
            <v>0.75068493150684934</v>
          </cell>
          <cell r="AO426">
            <v>0</v>
          </cell>
          <cell r="AP426">
            <v>0</v>
          </cell>
          <cell r="AQ426">
            <v>0</v>
          </cell>
          <cell r="AR426">
            <v>1</v>
          </cell>
          <cell r="AS426">
            <v>0</v>
          </cell>
          <cell r="AT426">
            <v>0</v>
          </cell>
          <cell r="AU426">
            <v>0</v>
          </cell>
          <cell r="AV426">
            <v>0.24931506849315066</v>
          </cell>
          <cell r="AW426">
            <v>0</v>
          </cell>
          <cell r="AX426">
            <v>0</v>
          </cell>
          <cell r="AY426">
            <v>0</v>
          </cell>
          <cell r="AZ426">
            <v>0</v>
          </cell>
          <cell r="BA426">
            <v>0</v>
          </cell>
          <cell r="BB426">
            <v>0</v>
          </cell>
          <cell r="BC426">
            <v>0</v>
          </cell>
          <cell r="BD426">
            <v>0</v>
          </cell>
          <cell r="BE426">
            <v>0</v>
          </cell>
        </row>
        <row r="427">
          <cell r="H427">
            <v>59.207999999999998</v>
          </cell>
          <cell r="I427">
            <v>145.916</v>
          </cell>
          <cell r="J427">
            <v>42.494525000000003</v>
          </cell>
          <cell r="K427">
            <v>26.085000000000001</v>
          </cell>
          <cell r="L427">
            <v>60.100999999999999</v>
          </cell>
          <cell r="M427">
            <v>213.28299999999999</v>
          </cell>
          <cell r="N427">
            <v>45.409689999999998</v>
          </cell>
          <cell r="O427">
            <v>15.414</v>
          </cell>
          <cell r="P427">
            <v>125.556</v>
          </cell>
          <cell r="Q427">
            <v>186.74</v>
          </cell>
          <cell r="R427">
            <v>35.048999999999999</v>
          </cell>
          <cell r="S427">
            <v>136.77799999999999</v>
          </cell>
          <cell r="T427">
            <v>57.9</v>
          </cell>
          <cell r="U427">
            <v>16.077313</v>
          </cell>
          <cell r="V427">
            <v>28.199946000000001</v>
          </cell>
          <cell r="W427">
            <v>52.961227999999998</v>
          </cell>
          <cell r="X427">
            <v>47.744526999999998</v>
          </cell>
          <cell r="Y427">
            <v>44.61</v>
          </cell>
          <cell r="Z427">
            <v>135.58958899999999</v>
          </cell>
          <cell r="AA427">
            <v>53.001061999999997</v>
          </cell>
          <cell r="AB427">
            <v>112.89100000000001</v>
          </cell>
          <cell r="AC427">
            <v>40.850999999999999</v>
          </cell>
          <cell r="AD427">
            <v>0</v>
          </cell>
          <cell r="AE427">
            <v>71.217195000000004</v>
          </cell>
          <cell r="AF427">
            <v>44.747</v>
          </cell>
          <cell r="AG427">
            <v>24.778272999999999</v>
          </cell>
          <cell r="AH427">
            <v>26.098680000000002</v>
          </cell>
          <cell r="AI427">
            <v>0</v>
          </cell>
          <cell r="AJ427">
            <v>31.284690000000001</v>
          </cell>
          <cell r="AK427">
            <v>57.9</v>
          </cell>
          <cell r="AL427">
            <v>301</v>
          </cell>
          <cell r="AM427">
            <v>73.771000000000001</v>
          </cell>
          <cell r="AN427">
            <v>12.315314000000001</v>
          </cell>
          <cell r="AO427">
            <v>0</v>
          </cell>
          <cell r="AP427">
            <v>0</v>
          </cell>
          <cell r="AQ427">
            <v>0</v>
          </cell>
          <cell r="AR427">
            <v>68.506</v>
          </cell>
          <cell r="AS427">
            <v>12.884701959999999</v>
          </cell>
          <cell r="AT427">
            <v>0</v>
          </cell>
          <cell r="AU427">
            <v>0</v>
          </cell>
          <cell r="AV427">
            <v>460</v>
          </cell>
          <cell r="AW427">
            <v>0</v>
          </cell>
          <cell r="AX427">
            <v>0</v>
          </cell>
          <cell r="AY427">
            <v>0</v>
          </cell>
          <cell r="AZ427">
            <v>0</v>
          </cell>
          <cell r="BA427">
            <v>0</v>
          </cell>
          <cell r="BB427">
            <v>0</v>
          </cell>
          <cell r="BC427">
            <v>0</v>
          </cell>
          <cell r="BD427">
            <v>0</v>
          </cell>
          <cell r="BE427">
            <v>0</v>
          </cell>
        </row>
        <row r="428">
          <cell r="H428">
            <v>59.207999999999998</v>
          </cell>
          <cell r="I428">
            <v>145.916</v>
          </cell>
          <cell r="J428">
            <v>42.494525000000003</v>
          </cell>
          <cell r="K428">
            <v>26.085000000000001</v>
          </cell>
          <cell r="L428">
            <v>60.100999999999999</v>
          </cell>
          <cell r="M428">
            <v>213.28299999999999</v>
          </cell>
          <cell r="N428">
            <v>45.409689999999998</v>
          </cell>
          <cell r="O428">
            <v>15.414</v>
          </cell>
          <cell r="P428">
            <v>125.556</v>
          </cell>
          <cell r="Q428">
            <v>186.74</v>
          </cell>
          <cell r="R428">
            <v>35.048999999999999</v>
          </cell>
          <cell r="S428">
            <v>136.77799999999999</v>
          </cell>
          <cell r="T428" t="e">
            <v>#VALUE!</v>
          </cell>
          <cell r="U428">
            <v>16.76418788240828</v>
          </cell>
          <cell r="V428">
            <v>28.199946000000001</v>
          </cell>
          <cell r="W428">
            <v>52.961227999999998</v>
          </cell>
          <cell r="X428">
            <v>47.744526999999998</v>
          </cell>
          <cell r="Y428">
            <v>45.028677578342901</v>
          </cell>
          <cell r="Z428" t="e">
            <v>#N/A</v>
          </cell>
          <cell r="AA428">
            <v>55.435392123796419</v>
          </cell>
          <cell r="AB428">
            <v>112.89100000000001</v>
          </cell>
          <cell r="AC428">
            <v>41.045068474576269</v>
          </cell>
          <cell r="AD428" t="e">
            <v>#N/A</v>
          </cell>
          <cell r="AE428">
            <v>71.217195000000004</v>
          </cell>
          <cell r="AF428">
            <v>44.747</v>
          </cell>
          <cell r="AG428">
            <v>28.247526424657533</v>
          </cell>
          <cell r="AH428">
            <v>27.428742262247841</v>
          </cell>
          <cell r="AI428">
            <v>0</v>
          </cell>
          <cell r="AJ428" t="e">
            <v>#VALUE!</v>
          </cell>
          <cell r="AK428">
            <v>57.9</v>
          </cell>
          <cell r="AL428">
            <v>301</v>
          </cell>
          <cell r="AM428">
            <v>75.042711751340619</v>
          </cell>
          <cell r="AN428">
            <v>12.315314000000001</v>
          </cell>
          <cell r="AO428" t="e">
            <v>#N/A</v>
          </cell>
          <cell r="AP428">
            <v>0</v>
          </cell>
          <cell r="AQ428" t="e">
            <v>#VALUE!</v>
          </cell>
          <cell r="AR428">
            <v>69.047731513411563</v>
          </cell>
          <cell r="AS428">
            <v>15.757437686027396</v>
          </cell>
          <cell r="AT428" t="e">
            <v>#N/A</v>
          </cell>
          <cell r="AU428">
            <v>0</v>
          </cell>
          <cell r="AV428">
            <v>460</v>
          </cell>
          <cell r="AW428" t="e">
            <v>#VALUE!</v>
          </cell>
          <cell r="AX428" t="e">
            <v>#VALUE!</v>
          </cell>
          <cell r="AY428" t="e">
            <v>#VALUE!</v>
          </cell>
          <cell r="AZ428" t="e">
            <v>#VALUE!</v>
          </cell>
          <cell r="BA428" t="e">
            <v>#VALUE!</v>
          </cell>
          <cell r="BB428" t="e">
            <v>#VALUE!</v>
          </cell>
          <cell r="BC428" t="e">
            <v>#VALUE!</v>
          </cell>
          <cell r="BD428" t="e">
            <v>#VALUE!</v>
          </cell>
          <cell r="BE428" t="e">
            <v>#VALUE!</v>
          </cell>
        </row>
        <row r="429">
          <cell r="H429">
            <v>59.207999999999998</v>
          </cell>
          <cell r="I429">
            <v>145.916</v>
          </cell>
          <cell r="J429">
            <v>42.494525000000003</v>
          </cell>
          <cell r="K429">
            <v>26.085000000000001</v>
          </cell>
          <cell r="L429">
            <v>60.100999999999999</v>
          </cell>
          <cell r="M429">
            <v>213.28299999999999</v>
          </cell>
          <cell r="N429">
            <v>45.409689999999998</v>
          </cell>
          <cell r="O429">
            <v>15.414</v>
          </cell>
          <cell r="P429">
            <v>125.556</v>
          </cell>
          <cell r="Q429">
            <v>186.74</v>
          </cell>
          <cell r="R429">
            <v>35.048999999999999</v>
          </cell>
          <cell r="S429">
            <v>136.77799999999999</v>
          </cell>
          <cell r="T429">
            <v>57.9</v>
          </cell>
          <cell r="U429">
            <v>16.077313</v>
          </cell>
          <cell r="V429">
            <v>28.199946000000001</v>
          </cell>
          <cell r="W429">
            <v>52.961227999999998</v>
          </cell>
          <cell r="X429">
            <v>47.744526999999998</v>
          </cell>
          <cell r="Y429">
            <v>44.61</v>
          </cell>
          <cell r="Z429">
            <v>135.58958899999999</v>
          </cell>
          <cell r="AA429">
            <v>53.001061999999997</v>
          </cell>
          <cell r="AB429">
            <v>112.89100000000001</v>
          </cell>
          <cell r="AC429">
            <v>40.850999999999999</v>
          </cell>
          <cell r="AD429">
            <v>0</v>
          </cell>
          <cell r="AE429">
            <v>71.217195000000004</v>
          </cell>
          <cell r="AF429">
            <v>44.747</v>
          </cell>
          <cell r="AG429">
            <v>24.778272999999999</v>
          </cell>
          <cell r="AH429">
            <v>26.098680000000002</v>
          </cell>
          <cell r="AI429">
            <v>0</v>
          </cell>
          <cell r="AJ429">
            <v>31.284690000000001</v>
          </cell>
          <cell r="AK429">
            <v>57.9</v>
          </cell>
          <cell r="AL429">
            <v>301</v>
          </cell>
          <cell r="AM429">
            <v>73.771000000000001</v>
          </cell>
          <cell r="AN429">
            <v>12.315314000000001</v>
          </cell>
          <cell r="AO429">
            <v>0</v>
          </cell>
          <cell r="AP429">
            <v>0</v>
          </cell>
          <cell r="AQ429">
            <v>0</v>
          </cell>
          <cell r="AR429">
            <v>68.506</v>
          </cell>
          <cell r="AS429">
            <v>12.884701959999999</v>
          </cell>
          <cell r="AT429">
            <v>0</v>
          </cell>
          <cell r="AU429">
            <v>0</v>
          </cell>
          <cell r="AV429">
            <v>460</v>
          </cell>
          <cell r="AW429">
            <v>0</v>
          </cell>
          <cell r="AX429">
            <v>0</v>
          </cell>
          <cell r="AY429">
            <v>0</v>
          </cell>
          <cell r="AZ429">
            <v>0</v>
          </cell>
          <cell r="BA429">
            <v>0</v>
          </cell>
          <cell r="BB429">
            <v>0</v>
          </cell>
          <cell r="BC429">
            <v>0</v>
          </cell>
          <cell r="BD429">
            <v>0</v>
          </cell>
          <cell r="BE429">
            <v>0</v>
          </cell>
        </row>
        <row r="431">
          <cell r="H431">
            <v>2043.2680799999998</v>
          </cell>
          <cell r="I431">
            <v>825.88455999999996</v>
          </cell>
          <cell r="J431">
            <v>1236.16573225</v>
          </cell>
          <cell r="K431">
            <v>1154.26125</v>
          </cell>
          <cell r="L431">
            <v>1084.82305</v>
          </cell>
          <cell r="M431">
            <v>4052.377</v>
          </cell>
          <cell r="N431">
            <v>1362.7447969</v>
          </cell>
          <cell r="O431">
            <v>189.12977999999998</v>
          </cell>
          <cell r="P431">
            <v>693.06911999999988</v>
          </cell>
          <cell r="Q431">
            <v>3236.2041999999997</v>
          </cell>
          <cell r="R431">
            <v>1173.4405199999999</v>
          </cell>
          <cell r="S431">
            <v>3285.4075599999996</v>
          </cell>
          <cell r="T431" t="e">
            <v>#VALUE!</v>
          </cell>
          <cell r="U431">
            <v>341.80367438000002</v>
          </cell>
          <cell r="V431">
            <v>1467.8071892999999</v>
          </cell>
          <cell r="W431">
            <v>1827.6919782799998</v>
          </cell>
          <cell r="X431">
            <v>1653.8704152799999</v>
          </cell>
          <cell r="Y431">
            <v>1087.5917999999999</v>
          </cell>
          <cell r="Z431" t="e">
            <v>#N/A</v>
          </cell>
          <cell r="AA431">
            <v>3853.1772074</v>
          </cell>
          <cell r="AB431">
            <v>8207.1757000000016</v>
          </cell>
          <cell r="AC431">
            <v>602.55224999999996</v>
          </cell>
          <cell r="AD431" t="e">
            <v>#N/A</v>
          </cell>
          <cell r="AE431">
            <v>558.34280880000006</v>
          </cell>
          <cell r="AF431">
            <v>2382.7777500000002</v>
          </cell>
          <cell r="AG431">
            <v>832.0544073399999</v>
          </cell>
          <cell r="AH431">
            <v>1358.4362940000001</v>
          </cell>
          <cell r="AI431">
            <v>0</v>
          </cell>
          <cell r="AJ431" t="e">
            <v>#VALUE!</v>
          </cell>
          <cell r="AK431">
            <v>1673.31</v>
          </cell>
          <cell r="AL431">
            <v>9574.81</v>
          </cell>
          <cell r="AM431">
            <v>3714.36985</v>
          </cell>
          <cell r="AN431">
            <v>61.453416860000004</v>
          </cell>
          <cell r="AO431" t="e">
            <v>#N/A</v>
          </cell>
          <cell r="AP431">
            <v>0</v>
          </cell>
          <cell r="AQ431" t="e">
            <v>#VALUE!</v>
          </cell>
          <cell r="AR431">
            <v>3269.1063199999999</v>
          </cell>
          <cell r="AS431">
            <v>432.66829181679998</v>
          </cell>
          <cell r="AT431" t="e">
            <v>#N/A</v>
          </cell>
          <cell r="AU431">
            <v>0</v>
          </cell>
          <cell r="AV431">
            <v>29757.399999999998</v>
          </cell>
          <cell r="AW431" t="e">
            <v>#VALUE!</v>
          </cell>
          <cell r="AX431" t="e">
            <v>#VALUE!</v>
          </cell>
          <cell r="AY431" t="e">
            <v>#VALUE!</v>
          </cell>
          <cell r="AZ431" t="e">
            <v>#VALUE!</v>
          </cell>
          <cell r="BA431" t="e">
            <v>#VALUE!</v>
          </cell>
          <cell r="BB431" t="e">
            <v>#VALUE!</v>
          </cell>
          <cell r="BC431" t="e">
            <v>#VALUE!</v>
          </cell>
          <cell r="BD431" t="e">
            <v>#VALUE!</v>
          </cell>
          <cell r="BE431" t="e">
            <v>#VALUE!</v>
          </cell>
        </row>
        <row r="432">
          <cell r="H432">
            <v>2043.2680799999998</v>
          </cell>
          <cell r="I432">
            <v>825.88455999999996</v>
          </cell>
          <cell r="J432">
            <v>1236.16573225</v>
          </cell>
          <cell r="K432">
            <v>1154.26125</v>
          </cell>
          <cell r="L432">
            <v>1084.82305</v>
          </cell>
          <cell r="M432">
            <v>4052.377</v>
          </cell>
          <cell r="N432">
            <v>1362.7447969</v>
          </cell>
          <cell r="O432">
            <v>189.12977999999998</v>
          </cell>
          <cell r="P432">
            <v>549.72611999999992</v>
          </cell>
          <cell r="Q432">
            <v>3236.2041999999997</v>
          </cell>
          <cell r="R432">
            <v>1173.4405199999999</v>
          </cell>
          <cell r="S432">
            <v>3285.4075599999996</v>
          </cell>
          <cell r="T432" t="e">
            <v>#VALUE!</v>
          </cell>
          <cell r="U432">
            <v>324.06467438000004</v>
          </cell>
          <cell r="V432">
            <v>1649.5821892999998</v>
          </cell>
          <cell r="W432">
            <v>1275.9429782799998</v>
          </cell>
          <cell r="X432">
            <v>1961.02941528</v>
          </cell>
          <cell r="Y432">
            <v>996.24379999999996</v>
          </cell>
          <cell r="Z432" t="e">
            <v>#N/A</v>
          </cell>
          <cell r="AA432">
            <v>4099.8132074000005</v>
          </cell>
          <cell r="AB432">
            <v>8982.2497000000003</v>
          </cell>
          <cell r="AC432">
            <v>843.87924999999996</v>
          </cell>
          <cell r="AD432" t="e">
            <v>#N/A</v>
          </cell>
          <cell r="AE432">
            <v>643.13680880000004</v>
          </cell>
          <cell r="AF432">
            <v>2546.1067500000004</v>
          </cell>
          <cell r="AG432">
            <v>1024.3234073399999</v>
          </cell>
          <cell r="AH432">
            <v>1358.4362940000001</v>
          </cell>
          <cell r="AI432" t="e">
            <v>#DIV/0!</v>
          </cell>
          <cell r="AJ432" t="e">
            <v>#VALUE!</v>
          </cell>
          <cell r="AK432">
            <v>2585.61</v>
          </cell>
          <cell r="AL432">
            <v>10516.11</v>
          </cell>
          <cell r="AM432">
            <v>4128.9500200000002</v>
          </cell>
          <cell r="AN432">
            <v>68.246416860000011</v>
          </cell>
          <cell r="AO432" t="e">
            <v>#N/A</v>
          </cell>
          <cell r="AP432" t="e">
            <v>#DIV/0!</v>
          </cell>
          <cell r="AQ432" t="e">
            <v>#VALUE!</v>
          </cell>
          <cell r="AR432">
            <v>3136.66932</v>
          </cell>
          <cell r="AS432">
            <v>624.93729181679998</v>
          </cell>
          <cell r="AT432" t="e">
            <v>#N/A</v>
          </cell>
          <cell r="AU432" t="e">
            <v>#DIV/0!</v>
          </cell>
          <cell r="AV432">
            <v>31751.616999999995</v>
          </cell>
          <cell r="AW432" t="e">
            <v>#VALUE!</v>
          </cell>
          <cell r="AX432" t="e">
            <v>#VALUE!</v>
          </cell>
          <cell r="AY432" t="e">
            <v>#VALUE!</v>
          </cell>
          <cell r="AZ432" t="e">
            <v>#VALUE!</v>
          </cell>
          <cell r="BA432" t="e">
            <v>#VALUE!</v>
          </cell>
          <cell r="BB432" t="e">
            <v>#VALUE!</v>
          </cell>
          <cell r="BC432" t="e">
            <v>#VALUE!</v>
          </cell>
          <cell r="BD432" t="e">
            <v>#VALUE!</v>
          </cell>
          <cell r="BE432" t="e">
            <v>#VALUE!</v>
          </cell>
        </row>
        <row r="438">
          <cell r="H438" t="str">
            <v xml:space="preserve">NA </v>
          </cell>
          <cell r="I438" t="str">
            <v xml:space="preserve">NA </v>
          </cell>
          <cell r="J438" t="str">
            <v xml:space="preserve">NA </v>
          </cell>
          <cell r="K438" t="str">
            <v xml:space="preserve">NA </v>
          </cell>
          <cell r="L438" t="str">
            <v xml:space="preserve">NA </v>
          </cell>
          <cell r="M438" t="str">
            <v xml:space="preserve">NA </v>
          </cell>
          <cell r="N438" t="str">
            <v xml:space="preserve">NA </v>
          </cell>
          <cell r="O438" t="str">
            <v xml:space="preserve">NA </v>
          </cell>
          <cell r="P438" t="str">
            <v xml:space="preserve">NA </v>
          </cell>
          <cell r="Q438" t="str">
            <v xml:space="preserve">NA </v>
          </cell>
          <cell r="R438" t="str">
            <v xml:space="preserve">NA </v>
          </cell>
          <cell r="S438" t="str">
            <v xml:space="preserve">NA </v>
          </cell>
          <cell r="T438" t="str">
            <v xml:space="preserve">NA </v>
          </cell>
          <cell r="U438">
            <v>4.0672809174657356</v>
          </cell>
          <cell r="V438">
            <v>1.9198869066628801</v>
          </cell>
          <cell r="W438">
            <v>2.0653545224220755</v>
          </cell>
          <cell r="X438">
            <v>3.0781380373985812</v>
          </cell>
          <cell r="Y438">
            <v>1.1029778650201332</v>
          </cell>
          <cell r="Z438" t="str">
            <v xml:space="preserve">NA </v>
          </cell>
          <cell r="AA438">
            <v>0.30746914124605967</v>
          </cell>
          <cell r="AB438">
            <v>0.23855536301210298</v>
          </cell>
          <cell r="AC438">
            <v>0.21878202640330252</v>
          </cell>
          <cell r="AD438" t="str">
            <v xml:space="preserve">NA </v>
          </cell>
          <cell r="AE438">
            <v>0.36168628550154597</v>
          </cell>
          <cell r="AF438">
            <v>0.97498153318416947</v>
          </cell>
          <cell r="AG438">
            <v>1.2664949780782553</v>
          </cell>
          <cell r="AH438">
            <v>10.645718739224472</v>
          </cell>
          <cell r="AI438" t="str">
            <v xml:space="preserve">NA </v>
          </cell>
          <cell r="AJ438" t="str">
            <v xml:space="preserve">NA </v>
          </cell>
          <cell r="AK438">
            <v>0.84232799061767027</v>
          </cell>
          <cell r="AL438">
            <v>0.29631859833414115</v>
          </cell>
          <cell r="AM438">
            <v>3.500750792532433</v>
          </cell>
          <cell r="AN438">
            <v>0.20774595782763944</v>
          </cell>
          <cell r="AO438" t="str">
            <v xml:space="preserve">NA </v>
          </cell>
          <cell r="AP438" t="str">
            <v xml:space="preserve">NA </v>
          </cell>
          <cell r="AQ438" t="str">
            <v xml:space="preserve">NA </v>
          </cell>
          <cell r="AR438">
            <v>2.2573842815658698</v>
          </cell>
          <cell r="AS438">
            <v>0.77268559522148017</v>
          </cell>
          <cell r="AT438" t="str">
            <v xml:space="preserve">NA </v>
          </cell>
          <cell r="AU438" t="str">
            <v xml:space="preserve">NA </v>
          </cell>
          <cell r="AV438">
            <v>0.72316420222959643</v>
          </cell>
          <cell r="AW438" t="str">
            <v xml:space="preserve">NA </v>
          </cell>
          <cell r="AX438" t="str">
            <v xml:space="preserve">NA </v>
          </cell>
          <cell r="AY438" t="str">
            <v xml:space="preserve">NA </v>
          </cell>
          <cell r="AZ438" t="str">
            <v xml:space="preserve">NA </v>
          </cell>
          <cell r="BA438" t="str">
            <v xml:space="preserve">NA </v>
          </cell>
          <cell r="BB438" t="str">
            <v xml:space="preserve">NA </v>
          </cell>
          <cell r="BC438" t="str">
            <v xml:space="preserve">NA </v>
          </cell>
          <cell r="BD438" t="str">
            <v xml:space="preserve">NA </v>
          </cell>
          <cell r="BE438" t="str">
            <v xml:space="preserve">NA </v>
          </cell>
        </row>
        <row r="439">
          <cell r="H439" t="str">
            <v xml:space="preserve">NA </v>
          </cell>
          <cell r="I439" t="str">
            <v xml:space="preserve">NA </v>
          </cell>
          <cell r="J439" t="str">
            <v xml:space="preserve">NA </v>
          </cell>
          <cell r="K439" t="str">
            <v xml:space="preserve">NA </v>
          </cell>
          <cell r="L439" t="str">
            <v xml:space="preserve">NA </v>
          </cell>
          <cell r="M439" t="str">
            <v xml:space="preserve">NA </v>
          </cell>
          <cell r="N439" t="str">
            <v xml:space="preserve">NA </v>
          </cell>
          <cell r="O439" t="str">
            <v xml:space="preserve">NA </v>
          </cell>
          <cell r="P439" t="str">
            <v xml:space="preserve">NA </v>
          </cell>
          <cell r="Q439" t="str">
            <v xml:space="preserve">NA </v>
          </cell>
          <cell r="R439" t="str">
            <v xml:space="preserve">NA </v>
          </cell>
          <cell r="S439" t="str">
            <v xml:space="preserve">NA </v>
          </cell>
          <cell r="T439" t="str">
            <v xml:space="preserve">NA </v>
          </cell>
          <cell r="U439">
            <v>380.35759903755888</v>
          </cell>
          <cell r="V439">
            <v>7.1204576777975364</v>
          </cell>
          <cell r="W439">
            <v>11.046555219387152</v>
          </cell>
          <cell r="X439">
            <v>15.882638821414108</v>
          </cell>
          <cell r="Y439">
            <v>20.971346174086936</v>
          </cell>
          <cell r="Z439" t="str">
            <v xml:space="preserve">NA </v>
          </cell>
          <cell r="AA439">
            <v>17.429325995961314</v>
          </cell>
          <cell r="AB439">
            <v>13.19043316342789</v>
          </cell>
          <cell r="AC439">
            <v>9.2015052719957247</v>
          </cell>
          <cell r="AD439" t="str">
            <v xml:space="preserve">NA </v>
          </cell>
          <cell r="AE439">
            <v>38.091495427623791</v>
          </cell>
          <cell r="AF439">
            <v>15.830354644764579</v>
          </cell>
          <cell r="AG439">
            <v>13.795973054358365</v>
          </cell>
          <cell r="AH439">
            <v>82.907311199267625</v>
          </cell>
          <cell r="AI439" t="str">
            <v xml:space="preserve">NA </v>
          </cell>
          <cell r="AJ439" t="str">
            <v xml:space="preserve">NA </v>
          </cell>
          <cell r="AK439">
            <v>11.380325704225353</v>
          </cell>
          <cell r="AL439">
            <v>14.626022253129348</v>
          </cell>
          <cell r="AM439">
            <v>18.821424592592592</v>
          </cell>
          <cell r="AN439">
            <v>-19.690252989036356</v>
          </cell>
          <cell r="AO439" t="str">
            <v xml:space="preserve">NA </v>
          </cell>
          <cell r="AP439" t="str">
            <v xml:space="preserve">NA </v>
          </cell>
          <cell r="AQ439" t="str">
            <v xml:space="preserve">NA </v>
          </cell>
          <cell r="AR439">
            <v>23.015467756526228</v>
          </cell>
          <cell r="AS439">
            <v>8.4168905804439174</v>
          </cell>
          <cell r="AT439" t="str">
            <v xml:space="preserve">NA </v>
          </cell>
          <cell r="AU439" t="str">
            <v xml:space="preserve">NA </v>
          </cell>
          <cell r="AV439">
            <v>16.486236121762435</v>
          </cell>
          <cell r="AW439" t="str">
            <v xml:space="preserve">NA </v>
          </cell>
          <cell r="AX439" t="str">
            <v xml:space="preserve">NA </v>
          </cell>
          <cell r="AY439" t="str">
            <v xml:space="preserve">NA </v>
          </cell>
          <cell r="AZ439" t="str">
            <v xml:space="preserve">NA </v>
          </cell>
          <cell r="BA439" t="str">
            <v xml:space="preserve">NA </v>
          </cell>
          <cell r="BB439" t="str">
            <v xml:space="preserve">NA </v>
          </cell>
          <cell r="BC439" t="str">
            <v xml:space="preserve">NA </v>
          </cell>
          <cell r="BD439" t="str">
            <v xml:space="preserve">NA </v>
          </cell>
          <cell r="BE439" t="str">
            <v xml:space="preserve">NA </v>
          </cell>
        </row>
        <row r="440">
          <cell r="H440" t="str">
            <v xml:space="preserve">NA </v>
          </cell>
          <cell r="I440" t="str">
            <v xml:space="preserve">NA </v>
          </cell>
          <cell r="J440" t="str">
            <v xml:space="preserve">NA </v>
          </cell>
          <cell r="K440" t="str">
            <v xml:space="preserve">NA </v>
          </cell>
          <cell r="L440" t="str">
            <v xml:space="preserve">NA </v>
          </cell>
          <cell r="M440" t="str">
            <v xml:space="preserve">NA </v>
          </cell>
          <cell r="N440" t="str">
            <v xml:space="preserve">NA </v>
          </cell>
          <cell r="O440" t="str">
            <v xml:space="preserve">NA </v>
          </cell>
          <cell r="P440" t="str">
            <v xml:space="preserve">NA </v>
          </cell>
          <cell r="Q440" t="str">
            <v xml:space="preserve">NA </v>
          </cell>
          <cell r="R440" t="str">
            <v xml:space="preserve">NA </v>
          </cell>
          <cell r="S440" t="str">
            <v xml:space="preserve">NA </v>
          </cell>
          <cell r="T440" t="str">
            <v xml:space="preserve">NA </v>
          </cell>
          <cell r="U440">
            <v>44.624714180666494</v>
          </cell>
          <cell r="V440">
            <v>6.3022490947296026</v>
          </cell>
          <cell r="W440">
            <v>9.2891303898531135</v>
          </cell>
          <cell r="X440">
            <v>12.56868716731293</v>
          </cell>
          <cell r="Y440">
            <v>19.478049543472732</v>
          </cell>
          <cell r="Z440" t="str">
            <v xml:space="preserve">NA </v>
          </cell>
          <cell r="AA440">
            <v>16.227565189890953</v>
          </cell>
          <cell r="AB440">
            <v>12.060742046670633</v>
          </cell>
          <cell r="AC440">
            <v>7.409664234473917</v>
          </cell>
          <cell r="AD440" t="str">
            <v xml:space="preserve">NA </v>
          </cell>
          <cell r="AE440">
            <v>16.719617553163832</v>
          </cell>
          <cell r="AF440">
            <v>13.590906058001806</v>
          </cell>
          <cell r="AG440">
            <v>8.8145687675547286</v>
          </cell>
          <cell r="AH440">
            <v>81.01361486164123</v>
          </cell>
          <cell r="AI440" t="str">
            <v xml:space="preserve">NA </v>
          </cell>
          <cell r="AJ440" t="str">
            <v xml:space="preserve">NA </v>
          </cell>
          <cell r="AK440">
            <v>8.4002923976608201</v>
          </cell>
          <cell r="AL440">
            <v>11.177838010204082</v>
          </cell>
          <cell r="AM440">
            <v>14.201129569248973</v>
          </cell>
          <cell r="AN440">
            <v>109.89761169082135</v>
          </cell>
          <cell r="AO440" t="str">
            <v xml:space="preserve">NA </v>
          </cell>
          <cell r="AP440" t="str">
            <v xml:space="preserve">NA </v>
          </cell>
          <cell r="AQ440" t="str">
            <v xml:space="preserve">NA </v>
          </cell>
          <cell r="AR440">
            <v>21.298080332987801</v>
          </cell>
          <cell r="AS440">
            <v>5.3777475889508457</v>
          </cell>
          <cell r="AT440" t="str">
            <v xml:space="preserve">NA </v>
          </cell>
          <cell r="AU440" t="str">
            <v xml:space="preserve">NA </v>
          </cell>
          <cell r="AV440">
            <v>14.043814026025952</v>
          </cell>
          <cell r="AW440" t="str">
            <v xml:space="preserve">NA </v>
          </cell>
          <cell r="AX440" t="str">
            <v xml:space="preserve">NA </v>
          </cell>
          <cell r="AY440" t="str">
            <v xml:space="preserve">NA </v>
          </cell>
          <cell r="AZ440" t="str">
            <v xml:space="preserve">NA </v>
          </cell>
          <cell r="BA440" t="str">
            <v xml:space="preserve">NA </v>
          </cell>
          <cell r="BB440" t="str">
            <v xml:space="preserve">NA </v>
          </cell>
          <cell r="BC440" t="str">
            <v xml:space="preserve">NA </v>
          </cell>
          <cell r="BD440" t="str">
            <v xml:space="preserve">NA </v>
          </cell>
          <cell r="BE440" t="str">
            <v xml:space="preserve">NA </v>
          </cell>
        </row>
        <row r="441">
          <cell r="H441" t="str">
            <v xml:space="preserve">NA </v>
          </cell>
          <cell r="I441" t="str">
            <v xml:space="preserve">NA </v>
          </cell>
          <cell r="J441">
            <v>2472.3314645</v>
          </cell>
          <cell r="K441" t="str">
            <v xml:space="preserve">NA </v>
          </cell>
          <cell r="L441" t="str">
            <v xml:space="preserve">NA </v>
          </cell>
          <cell r="M441">
            <v>8104.7539999999999</v>
          </cell>
          <cell r="N441" t="str">
            <v xml:space="preserve">NA </v>
          </cell>
          <cell r="O441" t="str">
            <v xml:space="preserve">NA </v>
          </cell>
          <cell r="P441" t="str">
            <v xml:space="preserve">NA </v>
          </cell>
          <cell r="Q441" t="str">
            <v xml:space="preserve">NA </v>
          </cell>
          <cell r="R441">
            <v>6.0576396463831701</v>
          </cell>
          <cell r="S441" t="str">
            <v xml:space="preserve">NA </v>
          </cell>
          <cell r="T441" t="str">
            <v xml:space="preserve">NA </v>
          </cell>
          <cell r="U441">
            <v>4.5547326649706958</v>
          </cell>
          <cell r="V441">
            <v>3.835310039664825</v>
          </cell>
          <cell r="W441" t="str">
            <v xml:space="preserve">NA </v>
          </cell>
          <cell r="X441">
            <v>3.2780471344346918</v>
          </cell>
          <cell r="Y441">
            <v>1.23738548290938</v>
          </cell>
          <cell r="Z441" t="str">
            <v xml:space="preserve">NA </v>
          </cell>
          <cell r="AA441" t="str">
            <v xml:space="preserve">NA </v>
          </cell>
          <cell r="AB441">
            <v>0.24924085419086975</v>
          </cell>
          <cell r="AC441">
            <v>0.22120067554496808</v>
          </cell>
          <cell r="AD441" t="str">
            <v xml:space="preserve">NA </v>
          </cell>
          <cell r="AE441">
            <v>0.47765404319064442</v>
          </cell>
          <cell r="AF441">
            <v>0.99525602141782488</v>
          </cell>
          <cell r="AG441">
            <v>1.322188728466358</v>
          </cell>
          <cell r="AH441">
            <v>3.1583902823503154</v>
          </cell>
          <cell r="AI441" t="str">
            <v xml:space="preserve">NA </v>
          </cell>
          <cell r="AJ441" t="str">
            <v xml:space="preserve">NA </v>
          </cell>
          <cell r="AK441">
            <v>0.89778125000000009</v>
          </cell>
          <cell r="AL441">
            <v>0.44824939046222573</v>
          </cell>
          <cell r="AM441">
            <v>3.500750792532433</v>
          </cell>
          <cell r="AN441">
            <v>0.4566123064982856</v>
          </cell>
          <cell r="AO441" t="str">
            <v xml:space="preserve">NA </v>
          </cell>
          <cell r="AP441" t="str">
            <v xml:space="preserve">NA </v>
          </cell>
          <cell r="AQ441" t="str">
            <v xml:space="preserve">NA </v>
          </cell>
          <cell r="AR441">
            <v>3.600941050234042</v>
          </cell>
          <cell r="AS441">
            <v>0.80666422080912026</v>
          </cell>
          <cell r="AT441" t="str">
            <v xml:space="preserve">NA </v>
          </cell>
          <cell r="AU441" t="str">
            <v xml:space="preserve">NA </v>
          </cell>
          <cell r="AV441">
            <v>1.605833557127085</v>
          </cell>
          <cell r="AW441" t="str">
            <v xml:space="preserve">NA </v>
          </cell>
          <cell r="AX441" t="str">
            <v xml:space="preserve">NA </v>
          </cell>
          <cell r="AY441" t="str">
            <v xml:space="preserve">NA </v>
          </cell>
          <cell r="AZ441" t="str">
            <v xml:space="preserve">NA </v>
          </cell>
          <cell r="BA441" t="str">
            <v xml:space="preserve">NA </v>
          </cell>
          <cell r="BB441" t="str">
            <v xml:space="preserve">NA </v>
          </cell>
          <cell r="BC441" t="str">
            <v xml:space="preserve">NA </v>
          </cell>
          <cell r="BD441" t="str">
            <v xml:space="preserve">NA </v>
          </cell>
          <cell r="BE441" t="str">
            <v xml:space="preserve">NA </v>
          </cell>
        </row>
        <row r="442">
          <cell r="H442">
            <v>3.1343947868185542</v>
          </cell>
          <cell r="I442">
            <v>2.7735281119238078</v>
          </cell>
          <cell r="J442">
            <v>16.659017468734838</v>
          </cell>
          <cell r="K442">
            <v>1.333173076923077</v>
          </cell>
          <cell r="L442">
            <v>3.7851070993674174</v>
          </cell>
          <cell r="M442">
            <v>4.6941085846007713</v>
          </cell>
          <cell r="N442">
            <v>1.1558283972282064</v>
          </cell>
          <cell r="O442">
            <v>1.813324832214765</v>
          </cell>
          <cell r="P442">
            <v>0.42344604150298093</v>
          </cell>
          <cell r="Q442">
            <v>1.5742589872063044</v>
          </cell>
          <cell r="R442">
            <v>1.4800517382187395</v>
          </cell>
          <cell r="S442">
            <v>3.6413050769123343</v>
          </cell>
          <cell r="T442" t="str">
            <v xml:space="preserve">NA </v>
          </cell>
          <cell r="U442">
            <v>3.0833936667935307</v>
          </cell>
          <cell r="V442">
            <v>1.4088516994200893</v>
          </cell>
          <cell r="W442">
            <v>1.9573099871449915</v>
          </cell>
          <cell r="X442">
            <v>2.7744199982739715</v>
          </cell>
          <cell r="Y442">
            <v>0.84301631209694683</v>
          </cell>
          <cell r="Z442" t="str">
            <v xml:space="preserve">NA </v>
          </cell>
          <cell r="AA442">
            <v>9.8123827798239124E-2</v>
          </cell>
          <cell r="AB442">
            <v>0.21497875103498429</v>
          </cell>
          <cell r="AC442">
            <v>0.21055486150668568</v>
          </cell>
          <cell r="AD442" t="str">
            <v xml:space="preserve">NA </v>
          </cell>
          <cell r="AE442">
            <v>0.34332756106981177</v>
          </cell>
          <cell r="AF442">
            <v>0.90750882164242963</v>
          </cell>
          <cell r="AG442">
            <v>1.0995313518033489</v>
          </cell>
          <cell r="AH442">
            <v>1.1601939532142767</v>
          </cell>
          <cell r="AI442" t="str">
            <v xml:space="preserve">NA </v>
          </cell>
          <cell r="AJ442" t="str">
            <v xml:space="preserve">NA </v>
          </cell>
          <cell r="AK442">
            <v>0.80721104915801378</v>
          </cell>
          <cell r="AL442">
            <v>0.26756786257597787</v>
          </cell>
          <cell r="AM442">
            <v>3.3825830663990497</v>
          </cell>
          <cell r="AN442">
            <v>0.18620920060899745</v>
          </cell>
          <cell r="AO442" t="str">
            <v xml:space="preserve">NA </v>
          </cell>
          <cell r="AP442" t="str">
            <v xml:space="preserve">NA </v>
          </cell>
          <cell r="AQ442" t="str">
            <v xml:space="preserve">NA </v>
          </cell>
          <cell r="AR442">
            <v>2.05007761530642</v>
          </cell>
          <cell r="AS442">
            <v>0.67082148112580509</v>
          </cell>
          <cell r="AT442" t="str">
            <v xml:space="preserve">NA </v>
          </cell>
          <cell r="AU442" t="str">
            <v xml:space="preserve">NA </v>
          </cell>
          <cell r="AV442">
            <v>0.70029338041417755</v>
          </cell>
          <cell r="AW442" t="str">
            <v xml:space="preserve">NA </v>
          </cell>
          <cell r="AX442" t="str">
            <v xml:space="preserve">NA </v>
          </cell>
          <cell r="AY442" t="str">
            <v xml:space="preserve">NA </v>
          </cell>
          <cell r="AZ442" t="str">
            <v xml:space="preserve">NA </v>
          </cell>
          <cell r="BA442" t="str">
            <v xml:space="preserve">NA </v>
          </cell>
          <cell r="BB442" t="str">
            <v xml:space="preserve">NA </v>
          </cell>
          <cell r="BC442" t="str">
            <v xml:space="preserve">NA </v>
          </cell>
          <cell r="BD442" t="str">
            <v xml:space="preserve">NA </v>
          </cell>
          <cell r="BE442" t="str">
            <v xml:space="preserve">NA </v>
          </cell>
        </row>
        <row r="443">
          <cell r="H443">
            <v>2.7616097139682894</v>
          </cell>
          <cell r="I443">
            <v>2.3841933025404156</v>
          </cell>
          <cell r="J443">
            <v>7.7646650351121824</v>
          </cell>
          <cell r="K443">
            <v>1.2318689967982925</v>
          </cell>
          <cell r="L443">
            <v>3.1328458099655183</v>
          </cell>
          <cell r="M443">
            <v>2.2405348696414205</v>
          </cell>
          <cell r="N443">
            <v>1.0977041337951587</v>
          </cell>
          <cell r="O443">
            <v>1.5420283734203015</v>
          </cell>
          <cell r="P443">
            <v>0.39355826490360174</v>
          </cell>
          <cell r="Q443">
            <v>1.4761146334120907</v>
          </cell>
          <cell r="R443">
            <v>1.3306144408592069</v>
          </cell>
          <cell r="S443">
            <v>3.2977179410740289</v>
          </cell>
          <cell r="T443" t="str">
            <v xml:space="preserve">NA </v>
          </cell>
          <cell r="U443">
            <v>2.4568966973464748</v>
          </cell>
          <cell r="V443">
            <v>0.99069572520628946</v>
          </cell>
          <cell r="W443">
            <v>1.7245199285292401</v>
          </cell>
          <cell r="X443">
            <v>2.4873723230770399</v>
          </cell>
          <cell r="Y443">
            <v>0.68130600934446495</v>
          </cell>
          <cell r="Z443" t="str">
            <v xml:space="preserve">NA </v>
          </cell>
          <cell r="AA443">
            <v>8.6263735454101167E-2</v>
          </cell>
          <cell r="AB443">
            <v>0.18899456455843397</v>
          </cell>
          <cell r="AC443">
            <v>0.20248323395678622</v>
          </cell>
          <cell r="AD443" t="str">
            <v xml:space="preserve">NA </v>
          </cell>
          <cell r="AE443">
            <v>0.26062876935731583</v>
          </cell>
          <cell r="AF443">
            <v>0.8487022500000001</v>
          </cell>
          <cell r="AG443">
            <v>0.95494654112711497</v>
          </cell>
          <cell r="AH443">
            <v>0.81584114945006969</v>
          </cell>
          <cell r="AI443" t="str">
            <v xml:space="preserve">NA </v>
          </cell>
          <cell r="AJ443" t="str">
            <v xml:space="preserve">NA </v>
          </cell>
          <cell r="AK443">
            <v>0.76108575574763826</v>
          </cell>
          <cell r="AL443">
            <v>0.22773570309387392</v>
          </cell>
          <cell r="AM443">
            <v>3.1526884993051629</v>
          </cell>
          <cell r="AN443">
            <v>0.11883211009059297</v>
          </cell>
          <cell r="AO443" t="str">
            <v xml:space="preserve">NA </v>
          </cell>
          <cell r="AP443" t="str">
            <v xml:space="preserve">NA </v>
          </cell>
          <cell r="AQ443" t="str">
            <v xml:space="preserve">NA </v>
          </cell>
          <cell r="AR443">
            <v>1.7781891322690033</v>
          </cell>
          <cell r="AS443">
            <v>0.58261062957796106</v>
          </cell>
          <cell r="AT443" t="str">
            <v xml:space="preserve">NA </v>
          </cell>
          <cell r="AU443" t="str">
            <v xml:space="preserve">NA </v>
          </cell>
          <cell r="AV443">
            <v>0.58066204903829877</v>
          </cell>
          <cell r="AW443" t="str">
            <v xml:space="preserve">NA </v>
          </cell>
          <cell r="AX443" t="str">
            <v xml:space="preserve">NA </v>
          </cell>
          <cell r="AY443" t="str">
            <v xml:space="preserve">NA </v>
          </cell>
          <cell r="AZ443" t="str">
            <v xml:space="preserve">NA </v>
          </cell>
          <cell r="BA443" t="str">
            <v xml:space="preserve">NA </v>
          </cell>
          <cell r="BB443" t="str">
            <v xml:space="preserve">NA </v>
          </cell>
          <cell r="BC443" t="str">
            <v xml:space="preserve">NA </v>
          </cell>
          <cell r="BD443" t="str">
            <v xml:space="preserve">NA </v>
          </cell>
          <cell r="BE443" t="str">
            <v xml:space="preserve">NA </v>
          </cell>
        </row>
        <row r="444">
          <cell r="H444">
            <v>2.325370254267674</v>
          </cell>
          <cell r="I444">
            <v>1.9758003827751196</v>
          </cell>
          <cell r="J444">
            <v>6.6204426010673769</v>
          </cell>
          <cell r="K444">
            <v>1.0439567769477054</v>
          </cell>
          <cell r="L444">
            <v>2.6590950983780552</v>
          </cell>
          <cell r="M444">
            <v>1.9804697034774217</v>
          </cell>
          <cell r="N444">
            <v>1.0301971552010887</v>
          </cell>
          <cell r="O444">
            <v>1.2598271024675665</v>
          </cell>
          <cell r="P444">
            <v>0.34000714030548751</v>
          </cell>
          <cell r="Q444">
            <v>1.2670511874781893</v>
          </cell>
          <cell r="R444">
            <v>1.3306144408592069</v>
          </cell>
          <cell r="S444">
            <v>2.7894755042074344</v>
          </cell>
          <cell r="T444" t="str">
            <v xml:space="preserve">NA </v>
          </cell>
          <cell r="U444">
            <v>1.9853710685628081</v>
          </cell>
          <cell r="V444">
            <v>0.78676074367053062</v>
          </cell>
          <cell r="W444">
            <v>1.452105025706669</v>
          </cell>
          <cell r="X444">
            <v>2.1504040140719631</v>
          </cell>
          <cell r="Y444">
            <v>0.5417078868923153</v>
          </cell>
          <cell r="Z444" t="str">
            <v xml:space="preserve">NA </v>
          </cell>
          <cell r="AA444" t="str">
            <v xml:space="preserve">NA </v>
          </cell>
          <cell r="AB444" t="str">
            <v xml:space="preserve">NA </v>
          </cell>
          <cell r="AC444">
            <v>0.17918870261662501</v>
          </cell>
          <cell r="AD444" t="str">
            <v xml:space="preserve">NA </v>
          </cell>
          <cell r="AE444">
            <v>0.26062876935731583</v>
          </cell>
          <cell r="AF444">
            <v>0.73800195652173928</v>
          </cell>
          <cell r="AG444">
            <v>0.78512418081650492</v>
          </cell>
          <cell r="AH444">
            <v>0.64790002937047342</v>
          </cell>
          <cell r="AI444" t="str">
            <v xml:space="preserve">NA </v>
          </cell>
          <cell r="AJ444" t="str">
            <v xml:space="preserve">NA </v>
          </cell>
          <cell r="AK444">
            <v>0.65707135953348716</v>
          </cell>
          <cell r="AL444">
            <v>0.2020964209503727</v>
          </cell>
          <cell r="AM444">
            <v>2.8290456741790768</v>
          </cell>
          <cell r="AN444">
            <v>0.11883211009059297</v>
          </cell>
          <cell r="AO444" t="str">
            <v xml:space="preserve">NA </v>
          </cell>
          <cell r="AP444" t="str">
            <v xml:space="preserve">NA </v>
          </cell>
          <cell r="AQ444" t="str">
            <v xml:space="preserve">NA </v>
          </cell>
          <cell r="AR444">
            <v>1.5285118158535038</v>
          </cell>
          <cell r="AS444">
            <v>0.47900240859817567</v>
          </cell>
          <cell r="AT444" t="str">
            <v xml:space="preserve">NA </v>
          </cell>
          <cell r="AU444" t="str">
            <v xml:space="preserve">NA </v>
          </cell>
          <cell r="AV444">
            <v>0.50993572406863974</v>
          </cell>
          <cell r="AW444" t="str">
            <v xml:space="preserve">NA </v>
          </cell>
          <cell r="AX444" t="str">
            <v xml:space="preserve">NA </v>
          </cell>
          <cell r="AY444" t="str">
            <v xml:space="preserve">NA </v>
          </cell>
          <cell r="AZ444" t="str">
            <v xml:space="preserve">NA </v>
          </cell>
          <cell r="BA444" t="str">
            <v xml:space="preserve">NA </v>
          </cell>
          <cell r="BB444" t="str">
            <v xml:space="preserve">NA </v>
          </cell>
          <cell r="BC444" t="str">
            <v xml:space="preserve">NA </v>
          </cell>
          <cell r="BD444" t="str">
            <v xml:space="preserve">NA </v>
          </cell>
          <cell r="BE444" t="str">
            <v xml:space="preserve">NA </v>
          </cell>
        </row>
        <row r="453">
          <cell r="H453" t="str">
            <v>NA</v>
          </cell>
          <cell r="I453" t="str">
            <v>NA</v>
          </cell>
          <cell r="J453" t="str">
            <v>NA</v>
          </cell>
          <cell r="K453" t="str">
            <v>NA</v>
          </cell>
          <cell r="L453" t="str">
            <v>NA</v>
          </cell>
          <cell r="M453" t="str">
            <v>NA</v>
          </cell>
          <cell r="N453" t="str">
            <v>NA</v>
          </cell>
          <cell r="O453" t="str">
            <v>NA</v>
          </cell>
          <cell r="P453" t="str">
            <v>NA</v>
          </cell>
          <cell r="Q453" t="str">
            <v>NA</v>
          </cell>
          <cell r="R453" t="str">
            <v>NA</v>
          </cell>
          <cell r="S453" t="str">
            <v>NA</v>
          </cell>
          <cell r="T453" t="str">
            <v>NA</v>
          </cell>
          <cell r="U453">
            <v>-1979.8164170195391</v>
          </cell>
          <cell r="V453">
            <v>40.291767243951924</v>
          </cell>
          <cell r="W453">
            <v>23.993849493768213</v>
          </cell>
          <cell r="X453">
            <v>17.585320079918652</v>
          </cell>
          <cell r="Y453">
            <v>33.174915801349037</v>
          </cell>
          <cell r="Z453" t="str">
            <v>NA</v>
          </cell>
          <cell r="AA453">
            <v>75.247732829504116</v>
          </cell>
          <cell r="AB453">
            <v>26.349617831207272</v>
          </cell>
          <cell r="AC453">
            <v>16.703121415305308</v>
          </cell>
          <cell r="AD453" t="str">
            <v>NA</v>
          </cell>
          <cell r="AE453">
            <v>52.216996413843695</v>
          </cell>
          <cell r="AF453">
            <v>23.646249770215494</v>
          </cell>
          <cell r="AG453">
            <v>24.009089690505899</v>
          </cell>
          <cell r="AH453" t="str">
            <v>NA</v>
          </cell>
          <cell r="AI453" t="str">
            <v>NA</v>
          </cell>
          <cell r="AJ453" t="str">
            <v>NA</v>
          </cell>
          <cell r="AK453">
            <v>18.933171398463799</v>
          </cell>
          <cell r="AL453">
            <v>24.160690875182929</v>
          </cell>
          <cell r="AM453">
            <v>24.801378091872788</v>
          </cell>
          <cell r="AN453">
            <v>-19.550976779420537</v>
          </cell>
          <cell r="AO453" t="str">
            <v>NA</v>
          </cell>
          <cell r="AP453" t="str">
            <v>NA</v>
          </cell>
          <cell r="AQ453" t="str">
            <v>NA</v>
          </cell>
          <cell r="AR453">
            <v>40.819726474688231</v>
          </cell>
          <cell r="AS453" t="str">
            <v>NA</v>
          </cell>
          <cell r="AT453" t="str">
            <v>NA</v>
          </cell>
          <cell r="AU453" t="str">
            <v>NA</v>
          </cell>
          <cell r="AV453">
            <v>22.897173451607394</v>
          </cell>
          <cell r="AW453" t="str">
            <v>NA</v>
          </cell>
          <cell r="AX453" t="str">
            <v>NA</v>
          </cell>
          <cell r="AY453" t="str">
            <v>NA</v>
          </cell>
          <cell r="AZ453" t="str">
            <v>NA</v>
          </cell>
          <cell r="BA453" t="str">
            <v>NA</v>
          </cell>
          <cell r="BB453" t="str">
            <v>NA</v>
          </cell>
          <cell r="BC453" t="str">
            <v>NA</v>
          </cell>
          <cell r="BD453" t="str">
            <v>NA</v>
          </cell>
          <cell r="BE453" t="str">
            <v>NA</v>
          </cell>
        </row>
        <row r="454">
          <cell r="H454" t="e">
            <v>#DIV/0!</v>
          </cell>
          <cell r="I454" t="e">
            <v>#DIV/0!</v>
          </cell>
          <cell r="J454" t="e">
            <v>#DIV/0!</v>
          </cell>
          <cell r="K454" t="e">
            <v>#DIV/0!</v>
          </cell>
          <cell r="L454" t="e">
            <v>#DIV/0!</v>
          </cell>
          <cell r="M454" t="e">
            <v>#DIV/0!</v>
          </cell>
          <cell r="N454" t="e">
            <v>#DIV/0!</v>
          </cell>
          <cell r="O454" t="e">
            <v>#DIV/0!</v>
          </cell>
          <cell r="P454" t="e">
            <v>#DIV/0!</v>
          </cell>
          <cell r="Q454" t="e">
            <v>#DIV/0!</v>
          </cell>
          <cell r="R454" t="e">
            <v>#DIV/0!</v>
          </cell>
          <cell r="S454" t="e">
            <v>#DIV/0!</v>
          </cell>
          <cell r="T454" t="e">
            <v>#VALUE!</v>
          </cell>
          <cell r="U454">
            <v>3.7327851911148002</v>
          </cell>
          <cell r="V454">
            <v>3.1160062101160375</v>
          </cell>
          <cell r="W454">
            <v>1.0730879483187019</v>
          </cell>
          <cell r="X454">
            <v>4.4056452492554561</v>
          </cell>
          <cell r="Y454">
            <v>4.0101020231331086</v>
          </cell>
          <cell r="Z454" t="e">
            <v>#N/A</v>
          </cell>
          <cell r="AA454">
            <v>9.5630134824098771</v>
          </cell>
          <cell r="AB454">
            <v>2.6911190382349108</v>
          </cell>
          <cell r="AC454">
            <v>2.4448376809124435</v>
          </cell>
          <cell r="AD454" t="e">
            <v>#N/A</v>
          </cell>
          <cell r="AE454">
            <v>1.7191521864165678</v>
          </cell>
          <cell r="AF454">
            <v>3.3682408029119699</v>
          </cell>
          <cell r="AG454">
            <v>3.3893341018851935</v>
          </cell>
          <cell r="AH454" t="e">
            <v>#DIV/0!</v>
          </cell>
          <cell r="AI454" t="e">
            <v>#DIV/0!</v>
          </cell>
          <cell r="AJ454" t="e">
            <v>#VALUE!</v>
          </cell>
          <cell r="AK454">
            <v>36.857048458149777</v>
          </cell>
          <cell r="AL454">
            <v>2.5309428775342973</v>
          </cell>
          <cell r="AM454">
            <v>4.6108029417767327</v>
          </cell>
          <cell r="AN454">
            <v>0.81389864061982664</v>
          </cell>
          <cell r="AO454" t="e">
            <v>#N/A</v>
          </cell>
          <cell r="AP454" t="e">
            <v>#DIV/0!</v>
          </cell>
          <cell r="AQ454" t="e">
            <v>#VALUE!</v>
          </cell>
          <cell r="AR454">
            <v>6.0173175306424085</v>
          </cell>
          <cell r="AS454">
            <v>1.7624537329803007</v>
          </cell>
          <cell r="AT454" t="e">
            <v>#N/A</v>
          </cell>
          <cell r="AU454">
            <v>0</v>
          </cell>
          <cell r="AV454">
            <v>4.7926236108874214</v>
          </cell>
          <cell r="AW454" t="e">
            <v>#VALUE!</v>
          </cell>
          <cell r="AX454" t="e">
            <v>#VALUE!</v>
          </cell>
          <cell r="AY454" t="e">
            <v>#VALUE!</v>
          </cell>
          <cell r="AZ454" t="e">
            <v>#VALUE!</v>
          </cell>
          <cell r="BA454" t="e">
            <v>#VALUE!</v>
          </cell>
          <cell r="BB454" t="e">
            <v>#VALUE!</v>
          </cell>
          <cell r="BC454" t="e">
            <v>#VALUE!</v>
          </cell>
          <cell r="BD454" t="e">
            <v>#VALUE!</v>
          </cell>
          <cell r="BE454" t="e">
            <v>#VALUE!</v>
          </cell>
        </row>
        <row r="455">
          <cell r="H455" t="e">
            <v>#DIV/0!</v>
          </cell>
          <cell r="I455" t="e">
            <v>#DIV/0!</v>
          </cell>
          <cell r="J455" t="e">
            <v>#DIV/0!</v>
          </cell>
          <cell r="K455" t="e">
            <v>#DIV/0!</v>
          </cell>
          <cell r="L455" t="e">
            <v>#DIV/0!</v>
          </cell>
          <cell r="M455" t="e">
            <v>#DIV/0!</v>
          </cell>
          <cell r="N455" t="e">
            <v>#DIV/0!</v>
          </cell>
          <cell r="O455" t="e">
            <v>#DIV/0!</v>
          </cell>
          <cell r="P455" t="e">
            <v>#DIV/0!</v>
          </cell>
          <cell r="Q455" t="e">
            <v>#DIV/0!</v>
          </cell>
          <cell r="R455" t="e">
            <v>#DIV/0!</v>
          </cell>
          <cell r="S455" t="e">
            <v>#DIV/0!</v>
          </cell>
          <cell r="T455" t="e">
            <v>#VALUE!</v>
          </cell>
          <cell r="U455">
            <v>4.2254845950723823</v>
          </cell>
          <cell r="V455">
            <v>3.1160062101160375</v>
          </cell>
          <cell r="W455">
            <v>2.880545911756593</v>
          </cell>
          <cell r="X455">
            <v>4.7641926315728824</v>
          </cell>
          <cell r="Y455">
            <v>5.795852917665866</v>
          </cell>
          <cell r="Z455" t="e">
            <v>#N/A</v>
          </cell>
          <cell r="AA455">
            <v>6.2438155483788389</v>
          </cell>
          <cell r="AB455">
            <v>6.7073734579378161</v>
          </cell>
          <cell r="AC455">
            <v>3.3450037471896077</v>
          </cell>
          <cell r="AD455" t="e">
            <v>#N/A</v>
          </cell>
          <cell r="AE455">
            <v>2.2545095164260105</v>
          </cell>
          <cell r="AF455">
            <v>5.7510704312377667</v>
          </cell>
          <cell r="AG455">
            <v>8.1309307678927407</v>
          </cell>
          <cell r="AH455" t="e">
            <v>#DIV/0!</v>
          </cell>
          <cell r="AI455" t="e">
            <v>#DIV/0!</v>
          </cell>
          <cell r="AJ455" t="e">
            <v>#VALUE!</v>
          </cell>
          <cell r="AK455">
            <v>36.857048458149777</v>
          </cell>
          <cell r="AL455">
            <v>3.1863988818263507</v>
          </cell>
          <cell r="AM455">
            <v>5.4786007530659226</v>
          </cell>
          <cell r="AN455">
            <v>1.3574265961300587</v>
          </cell>
          <cell r="AO455" t="e">
            <v>#N/A</v>
          </cell>
          <cell r="AP455" t="e">
            <v>#DIV/0!</v>
          </cell>
          <cell r="AQ455" t="e">
            <v>#VALUE!</v>
          </cell>
          <cell r="AR455">
            <v>7.9295083088550973</v>
          </cell>
          <cell r="AS455">
            <v>4.2280839993042258</v>
          </cell>
          <cell r="AT455" t="e">
            <v>#N/A</v>
          </cell>
          <cell r="AU455" t="e">
            <v>#DIV/0!</v>
          </cell>
          <cell r="AV455">
            <v>6.1540096896896221</v>
          </cell>
          <cell r="AW455" t="e">
            <v>#VALUE!</v>
          </cell>
          <cell r="AX455" t="e">
            <v>#VALUE!</v>
          </cell>
          <cell r="AY455" t="e">
            <v>#VALUE!</v>
          </cell>
          <cell r="AZ455" t="e">
            <v>#VALUE!</v>
          </cell>
          <cell r="BA455" t="e">
            <v>#VALUE!</v>
          </cell>
          <cell r="BB455" t="e">
            <v>#VALUE!</v>
          </cell>
          <cell r="BC455" t="e">
            <v>#VALUE!</v>
          </cell>
          <cell r="BD455" t="e">
            <v>#VALUE!</v>
          </cell>
          <cell r="BE455" t="e">
            <v>#VALUE!</v>
          </cell>
        </row>
        <row r="456">
          <cell r="H456">
            <v>18.163157894736841</v>
          </cell>
          <cell r="I456">
            <v>24.608695652173914</v>
          </cell>
          <cell r="J456">
            <v>27.704761904761902</v>
          </cell>
          <cell r="K456">
            <v>15.974729241877258</v>
          </cell>
          <cell r="L456">
            <v>180.49999999999997</v>
          </cell>
          <cell r="M456">
            <v>22.891566265060245</v>
          </cell>
          <cell r="N456">
            <v>13.893518518518517</v>
          </cell>
          <cell r="O456">
            <v>24.058823529411764</v>
          </cell>
          <cell r="P456">
            <v>16.727272727272723</v>
          </cell>
          <cell r="Q456">
            <v>18.242105263157892</v>
          </cell>
          <cell r="R456">
            <v>21.882352941176471</v>
          </cell>
          <cell r="S456">
            <v>17.925373134328357</v>
          </cell>
          <cell r="T456" t="e">
            <v>#VALUE!</v>
          </cell>
          <cell r="U456">
            <v>66.4375</v>
          </cell>
          <cell r="V456">
            <v>33.798701298701296</v>
          </cell>
          <cell r="W456">
            <v>18.356382978723406</v>
          </cell>
          <cell r="X456">
            <v>19.460674157303369</v>
          </cell>
          <cell r="Y456">
            <v>24.138613861386137</v>
          </cell>
          <cell r="Z456" t="str">
            <v>NA</v>
          </cell>
          <cell r="AA456">
            <v>21.319648093841643</v>
          </cell>
          <cell r="AB456">
            <v>21.319648093841643</v>
          </cell>
          <cell r="AC456">
            <v>11.5234375</v>
          </cell>
          <cell r="AD456" t="str">
            <v>NA</v>
          </cell>
          <cell r="AE456">
            <v>29.866666666666667</v>
          </cell>
          <cell r="AF456">
            <v>20.80078125</v>
          </cell>
          <cell r="AG456">
            <v>18.450549450549449</v>
          </cell>
          <cell r="AH456">
            <v>33.258785942492011</v>
          </cell>
          <cell r="AI456" t="e">
            <v>#DIV/0!</v>
          </cell>
          <cell r="AJ456" t="e">
            <v>#VALUE!</v>
          </cell>
          <cell r="AK456">
            <v>16.420454545454547</v>
          </cell>
          <cell r="AL456">
            <v>17.845722300140249</v>
          </cell>
          <cell r="AM456">
            <v>22.083333333333332</v>
          </cell>
          <cell r="AN456">
            <v>14.8955223880597</v>
          </cell>
          <cell r="AO456" t="str">
            <v>NA</v>
          </cell>
          <cell r="AP456" t="e">
            <v>#DIV/0!</v>
          </cell>
          <cell r="AQ456" t="e">
            <v>#VALUE!</v>
          </cell>
          <cell r="AR456">
            <v>29.94979079497908</v>
          </cell>
          <cell r="AS456">
            <v>18.450549450549453</v>
          </cell>
          <cell r="AT456" t="str">
            <v>NA</v>
          </cell>
          <cell r="AU456" t="e">
            <v>#DIV/0!</v>
          </cell>
          <cell r="AV456">
            <v>22.230240549828174</v>
          </cell>
          <cell r="AW456" t="e">
            <v>#VALUE!</v>
          </cell>
          <cell r="AX456" t="e">
            <v>#VALUE!</v>
          </cell>
          <cell r="AY456" t="e">
            <v>#VALUE!</v>
          </cell>
          <cell r="AZ456" t="e">
            <v>#VALUE!</v>
          </cell>
          <cell r="BA456" t="e">
            <v>#VALUE!</v>
          </cell>
          <cell r="BB456" t="e">
            <v>#VALUE!</v>
          </cell>
          <cell r="BC456" t="e">
            <v>#VALUE!</v>
          </cell>
          <cell r="BD456" t="e">
            <v>#VALUE!</v>
          </cell>
          <cell r="BE456" t="e">
            <v>#VALUE!</v>
          </cell>
        </row>
        <row r="457">
          <cell r="H457">
            <v>16.126168224299064</v>
          </cell>
          <cell r="I457">
            <v>16.647058823529409</v>
          </cell>
          <cell r="J457">
            <v>24.445378151260503</v>
          </cell>
          <cell r="K457">
            <v>14.182692307692307</v>
          </cell>
          <cell r="L457">
            <v>40.111111111111114</v>
          </cell>
          <cell r="M457">
            <v>18.627450980392158</v>
          </cell>
          <cell r="N457">
            <v>12.556485355648535</v>
          </cell>
          <cell r="O457">
            <v>16.80821917808219</v>
          </cell>
          <cell r="P457">
            <v>7.8857142857142852</v>
          </cell>
          <cell r="Q457">
            <v>15.61261261261261</v>
          </cell>
          <cell r="R457">
            <v>18.800151108741435</v>
          </cell>
          <cell r="S457">
            <v>15.496774193548386</v>
          </cell>
          <cell r="T457" t="e">
            <v>#VALUE!</v>
          </cell>
          <cell r="U457">
            <v>32.707692307692312</v>
          </cell>
          <cell r="V457">
            <v>22.828947368421051</v>
          </cell>
          <cell r="W457">
            <v>16.126168224299064</v>
          </cell>
          <cell r="X457">
            <v>16.815533980582526</v>
          </cell>
          <cell r="Y457">
            <v>19.196850393700785</v>
          </cell>
          <cell r="Z457" t="str">
            <v>NA</v>
          </cell>
          <cell r="AA457">
            <v>17.818627450980394</v>
          </cell>
          <cell r="AB457">
            <v>17.818627450980397</v>
          </cell>
          <cell r="AC457">
            <v>10.387323943661972</v>
          </cell>
          <cell r="AD457" t="str">
            <v>NA</v>
          </cell>
          <cell r="AE457">
            <v>21.189189189189189</v>
          </cell>
          <cell r="AF457">
            <v>17.989864864864867</v>
          </cell>
          <cell r="AG457">
            <v>15.403669724770641</v>
          </cell>
          <cell r="AH457">
            <v>23.498871331828447</v>
          </cell>
          <cell r="AI457" t="e">
            <v>#DIV/0!</v>
          </cell>
          <cell r="AJ457" t="e">
            <v>#VALUE!</v>
          </cell>
          <cell r="AK457">
            <v>14.236453201970443</v>
          </cell>
          <cell r="AL457">
            <v>14.642117376294591</v>
          </cell>
          <cell r="AM457">
            <v>19.822834645669289</v>
          </cell>
          <cell r="AN457">
            <v>9.9481658692184993</v>
          </cell>
          <cell r="AO457" t="str">
            <v>NA</v>
          </cell>
          <cell r="AP457" t="e">
            <v>#DIV/0!</v>
          </cell>
          <cell r="AQ457" t="e">
            <v>#VALUE!</v>
          </cell>
          <cell r="AR457">
            <v>24.984293193717274</v>
          </cell>
          <cell r="AS457">
            <v>15.403669724770642</v>
          </cell>
          <cell r="AT457" t="str">
            <v>NA</v>
          </cell>
          <cell r="AU457" t="e">
            <v>#DIV/0!</v>
          </cell>
          <cell r="AV457">
            <v>18.482857142857142</v>
          </cell>
          <cell r="AW457" t="e">
            <v>#VALUE!</v>
          </cell>
          <cell r="AX457" t="e">
            <v>#VALUE!</v>
          </cell>
          <cell r="AY457" t="e">
            <v>#VALUE!</v>
          </cell>
          <cell r="AZ457" t="e">
            <v>#VALUE!</v>
          </cell>
          <cell r="BA457" t="e">
            <v>#VALUE!</v>
          </cell>
          <cell r="BB457" t="e">
            <v>#VALUE!</v>
          </cell>
          <cell r="BC457" t="e">
            <v>#VALUE!</v>
          </cell>
          <cell r="BD457" t="e">
            <v>#VALUE!</v>
          </cell>
          <cell r="BE457" t="e">
            <v>#VALUE!</v>
          </cell>
        </row>
        <row r="458">
          <cell r="H458">
            <v>13.273076923076923</v>
          </cell>
          <cell r="I458">
            <v>12.304347826086957</v>
          </cell>
          <cell r="J458">
            <v>21.188145855146356</v>
          </cell>
          <cell r="K458">
            <v>12.019230769230768</v>
          </cell>
          <cell r="L458">
            <v>25.785714285714288</v>
          </cell>
          <cell r="M458">
            <v>15.200000000000001</v>
          </cell>
          <cell r="N458">
            <v>11.324528301886794</v>
          </cell>
          <cell r="O458">
            <v>14.11902789284728</v>
          </cell>
          <cell r="P458">
            <v>6.81271212588707</v>
          </cell>
          <cell r="Q458">
            <v>13.401384216834856</v>
          </cell>
          <cell r="R458">
            <v>18.800151108741435</v>
          </cell>
          <cell r="S458">
            <v>13.725714285714286</v>
          </cell>
          <cell r="T458" t="e">
            <v>#VALUE!</v>
          </cell>
          <cell r="U458">
            <v>26.430458430458433</v>
          </cell>
          <cell r="V458">
            <v>18.494803688585165</v>
          </cell>
          <cell r="W458">
            <v>13.273076923076923</v>
          </cell>
          <cell r="X458">
            <v>14.554621848739496</v>
          </cell>
          <cell r="Y458">
            <v>15.263457417270242</v>
          </cell>
          <cell r="Z458" t="str">
            <v>NA</v>
          </cell>
          <cell r="AA458" t="str">
            <v>NA</v>
          </cell>
          <cell r="AB458" t="str">
            <v>NA</v>
          </cell>
          <cell r="AC458">
            <v>9.1923220740371434</v>
          </cell>
          <cell r="AD458" t="str">
            <v>NA</v>
          </cell>
          <cell r="AE458">
            <v>17.5</v>
          </cell>
          <cell r="AF458">
            <v>15.643360752056408</v>
          </cell>
          <cell r="AG458">
            <v>12.664367117298891</v>
          </cell>
          <cell r="AH458">
            <v>18.494803688585169</v>
          </cell>
          <cell r="AI458" t="e">
            <v>#DIV/0!</v>
          </cell>
          <cell r="AJ458" t="e">
            <v>#VALUE!</v>
          </cell>
          <cell r="AK458">
            <v>12.844444444444443</v>
          </cell>
          <cell r="AL458">
            <v>12.523622047244094</v>
          </cell>
          <cell r="AM458">
            <v>17.787899000062176</v>
          </cell>
          <cell r="AN458">
            <v>9.9481658692184993</v>
          </cell>
          <cell r="AO458" t="str">
            <v>NA</v>
          </cell>
          <cell r="AP458" t="e">
            <v>#DIV/0!</v>
          </cell>
          <cell r="AQ458" t="e">
            <v>#VALUE!</v>
          </cell>
          <cell r="AR458">
            <v>21.008859645672867</v>
          </cell>
          <cell r="AS458">
            <v>12.664367117298893</v>
          </cell>
          <cell r="AT458" t="str">
            <v>NA</v>
          </cell>
          <cell r="AU458" t="e">
            <v>#DIV/0!</v>
          </cell>
          <cell r="AV458">
            <v>15.409058210939023</v>
          </cell>
          <cell r="AW458" t="e">
            <v>#VALUE!</v>
          </cell>
          <cell r="AX458" t="e">
            <v>#VALUE!</v>
          </cell>
          <cell r="AY458" t="e">
            <v>#VALUE!</v>
          </cell>
          <cell r="AZ458" t="e">
            <v>#VALUE!</v>
          </cell>
          <cell r="BA458" t="e">
            <v>#VALUE!</v>
          </cell>
          <cell r="BB458" t="e">
            <v>#VALUE!</v>
          </cell>
          <cell r="BC458" t="e">
            <v>#VALUE!</v>
          </cell>
          <cell r="BD458" t="e">
            <v>#VALUE!</v>
          </cell>
          <cell r="BE458" t="e">
            <v>#VALUE!</v>
          </cell>
        </row>
        <row r="460">
          <cell r="H460">
            <v>0.94859813084112132</v>
          </cell>
          <cell r="I460">
            <v>0.83235294117647041</v>
          </cell>
          <cell r="J460">
            <v>1.2865988500663426</v>
          </cell>
          <cell r="K460">
            <v>0.78792735042735051</v>
          </cell>
          <cell r="L460">
            <v>1.035125448028674</v>
          </cell>
          <cell r="M460">
            <v>1.0957324106113033</v>
          </cell>
          <cell r="N460">
            <v>0.96588348889604103</v>
          </cell>
          <cell r="O460">
            <v>0.84041095890410944</v>
          </cell>
          <cell r="P460">
            <v>0.50068027210884347</v>
          </cell>
          <cell r="Q460">
            <v>0.94621894621894598</v>
          </cell>
          <cell r="R460">
            <v>1.134589686707389</v>
          </cell>
          <cell r="S460">
            <v>0.91157495256166965</v>
          </cell>
          <cell r="T460" t="e">
            <v>#VALUE!</v>
          </cell>
          <cell r="U460">
            <v>1.3771659919028343</v>
          </cell>
          <cell r="V460">
            <v>0.76096491228070196</v>
          </cell>
          <cell r="W460">
            <v>0.85960384990933181</v>
          </cell>
          <cell r="X460">
            <v>1.0731036362847814</v>
          </cell>
          <cell r="Y460">
            <v>0.74493016661625089</v>
          </cell>
          <cell r="Z460" t="e">
            <v>#N/A</v>
          </cell>
          <cell r="AA460">
            <v>0.92228920553728744</v>
          </cell>
          <cell r="AB460">
            <v>0.92228920553728744</v>
          </cell>
          <cell r="AC460">
            <v>0.79902491874322867</v>
          </cell>
          <cell r="AD460" t="e">
            <v>#N/A</v>
          </cell>
          <cell r="AE460">
            <v>1.3243243243243241</v>
          </cell>
          <cell r="AF460">
            <v>1.1993243243243246</v>
          </cell>
          <cell r="AG460">
            <v>0.71214376906013133</v>
          </cell>
          <cell r="AH460">
            <v>0.8716198565218265</v>
          </cell>
          <cell r="AI460">
            <v>1.7208333333333332</v>
          </cell>
          <cell r="AJ460" t="e">
            <v>#VALUE!</v>
          </cell>
          <cell r="AK460">
            <v>0.88977832512315269</v>
          </cell>
          <cell r="AL460">
            <v>0.7804966618493917</v>
          </cell>
          <cell r="AM460">
            <v>1.7327652662298332</v>
          </cell>
          <cell r="AN460">
            <v>0.49740829346092502</v>
          </cell>
          <cell r="AO460" t="e">
            <v>#N/A</v>
          </cell>
          <cell r="AP460">
            <v>1.3382053130003897</v>
          </cell>
          <cell r="AQ460" t="e">
            <v>#VALUE!</v>
          </cell>
          <cell r="AR460">
            <v>1.3382053130003897</v>
          </cell>
          <cell r="AS460">
            <v>0.71214376906013133</v>
          </cell>
          <cell r="AT460" t="e">
            <v>#N/A</v>
          </cell>
          <cell r="AU460">
            <v>0.93347763347763335</v>
          </cell>
          <cell r="AV460">
            <v>0.93347763347763335</v>
          </cell>
          <cell r="AW460" t="e">
            <v>#VALUE!</v>
          </cell>
          <cell r="AX460" t="e">
            <v>#VALUE!</v>
          </cell>
          <cell r="AY460" t="e">
            <v>#VALUE!</v>
          </cell>
          <cell r="AZ460" t="e">
            <v>#VALUE!</v>
          </cell>
          <cell r="BA460" t="e">
            <v>#VALUE!</v>
          </cell>
          <cell r="BB460" t="e">
            <v>#VALUE!</v>
          </cell>
          <cell r="BC460" t="e">
            <v>#VALUE!</v>
          </cell>
          <cell r="BD460" t="e">
            <v>#VALUE!</v>
          </cell>
          <cell r="BE460" t="e">
            <v>#VALUE!</v>
          </cell>
        </row>
        <row r="461">
          <cell r="H461">
            <v>1.0684210526315787</v>
          </cell>
          <cell r="I461">
            <v>1.2304347826086957</v>
          </cell>
          <cell r="J461">
            <v>1.4581453634085213</v>
          </cell>
          <cell r="K461">
            <v>0.88748495788206982</v>
          </cell>
          <cell r="L461">
            <v>4.6580645161290324</v>
          </cell>
          <cell r="M461">
            <v>1.3465627214741318</v>
          </cell>
          <cell r="N461">
            <v>1.0687321937321936</v>
          </cell>
          <cell r="O461">
            <v>1.2029411764705882</v>
          </cell>
          <cell r="P461">
            <v>1.0620490620490619</v>
          </cell>
          <cell r="Q461">
            <v>1.1055821371610843</v>
          </cell>
          <cell r="R461">
            <v>1.32060066030033</v>
          </cell>
          <cell r="S461">
            <v>1.054433713784021</v>
          </cell>
          <cell r="T461" t="e">
            <v>#VALUE!</v>
          </cell>
          <cell r="U461">
            <v>2.7973684210526319</v>
          </cell>
          <cell r="V461">
            <v>1.1266233766233766</v>
          </cell>
          <cell r="W461">
            <v>0.97848523340743077</v>
          </cell>
          <cell r="X461">
            <v>1.2419064554756458</v>
          </cell>
          <cell r="Y461">
            <v>0.93669436792340466</v>
          </cell>
          <cell r="Z461" t="e">
            <v>#N/A</v>
          </cell>
          <cell r="AA461">
            <v>1.10350145413259</v>
          </cell>
          <cell r="AB461">
            <v>1.10350145413259</v>
          </cell>
          <cell r="AC461">
            <v>0.88641826923076916</v>
          </cell>
          <cell r="AD461" t="e">
            <v>#N/A</v>
          </cell>
          <cell r="AE461">
            <v>1.8666666666666665</v>
          </cell>
          <cell r="AF461">
            <v>1.38671875</v>
          </cell>
          <cell r="AG461">
            <v>0.85300737173136609</v>
          </cell>
          <cell r="AH461">
            <v>1.2336344934158758</v>
          </cell>
          <cell r="AI461">
            <v>3.4416666666666664</v>
          </cell>
          <cell r="AJ461" t="e">
            <v>#VALUE!</v>
          </cell>
          <cell r="AK461">
            <v>1.0262784090909089</v>
          </cell>
          <cell r="AL461">
            <v>0.95126451493284914</v>
          </cell>
          <cell r="AM461">
            <v>1.9303613053613053</v>
          </cell>
          <cell r="AN461">
            <v>0.74477611940298505</v>
          </cell>
          <cell r="AO461" t="e">
            <v>#N/A</v>
          </cell>
          <cell r="AP461">
            <v>1.6041666199774547</v>
          </cell>
          <cell r="AQ461" t="e">
            <v>#VALUE!</v>
          </cell>
          <cell r="AR461">
            <v>1.6041666199774547</v>
          </cell>
          <cell r="AS461">
            <v>0.85300737173136609</v>
          </cell>
          <cell r="AT461" t="e">
            <v>#N/A</v>
          </cell>
          <cell r="AU461">
            <v>1.1227394217084938</v>
          </cell>
          <cell r="AV461">
            <v>1.1227394217084938</v>
          </cell>
          <cell r="AW461" t="e">
            <v>#VALUE!</v>
          </cell>
          <cell r="AX461" t="e">
            <v>#VALUE!</v>
          </cell>
          <cell r="AY461" t="e">
            <v>#VALUE!</v>
          </cell>
          <cell r="AZ461" t="e">
            <v>#VALUE!</v>
          </cell>
          <cell r="BA461" t="e">
            <v>#VALUE!</v>
          </cell>
          <cell r="BB461" t="e">
            <v>#VALUE!</v>
          </cell>
          <cell r="BC461" t="e">
            <v>#VALUE!</v>
          </cell>
          <cell r="BD461" t="e">
            <v>#VALUE!</v>
          </cell>
          <cell r="BE461" t="e">
            <v>#VALUE!</v>
          </cell>
        </row>
        <row r="464">
          <cell r="H464" t="e">
            <v>#NAME?</v>
          </cell>
          <cell r="I464" t="e">
            <v>#NAME?</v>
          </cell>
          <cell r="J464" t="e">
            <v>#NAME?</v>
          </cell>
          <cell r="K464" t="e">
            <v>#NAME?</v>
          </cell>
          <cell r="L464" t="e">
            <v>#NAME?</v>
          </cell>
          <cell r="M464" t="e">
            <v>#NAME?</v>
          </cell>
          <cell r="N464" t="e">
            <v>#NAME?</v>
          </cell>
          <cell r="O464" t="e">
            <v>#NAME?</v>
          </cell>
          <cell r="P464" t="e">
            <v>#NAME?</v>
          </cell>
          <cell r="Q464" t="e">
            <v>#NAME?</v>
          </cell>
          <cell r="R464" t="e">
            <v>#NAME?</v>
          </cell>
          <cell r="S464" t="e">
            <v>#NAME?</v>
          </cell>
          <cell r="T464" t="e">
            <v>#NAME?</v>
          </cell>
          <cell r="U464" t="e">
            <v>#NAME?</v>
          </cell>
          <cell r="V464" t="e">
            <v>#NAME?</v>
          </cell>
          <cell r="W464" t="e">
            <v>#NAME?</v>
          </cell>
          <cell r="X464" t="e">
            <v>#NAME?</v>
          </cell>
          <cell r="Y464" t="e">
            <v>#NAME?</v>
          </cell>
          <cell r="Z464" t="e">
            <v>#NAME?</v>
          </cell>
          <cell r="AA464" t="e">
            <v>#NAME?</v>
          </cell>
          <cell r="AB464" t="e">
            <v>#NAME?</v>
          </cell>
          <cell r="AC464" t="e">
            <v>#NAME?</v>
          </cell>
          <cell r="AD464" t="e">
            <v>#NAME?</v>
          </cell>
          <cell r="AE464" t="e">
            <v>#NAME?</v>
          </cell>
          <cell r="AF464" t="e">
            <v>#NAME?</v>
          </cell>
          <cell r="AG464" t="e">
            <v>#NAME?</v>
          </cell>
          <cell r="AH464" t="e">
            <v>#NAME?</v>
          </cell>
          <cell r="AI464" t="e">
            <v>#NAME?</v>
          </cell>
          <cell r="AJ464" t="e">
            <v>#NAME?</v>
          </cell>
          <cell r="AK464" t="e">
            <v>#NAME?</v>
          </cell>
          <cell r="AL464" t="e">
            <v>#NAME?</v>
          </cell>
          <cell r="AM464" t="e">
            <v>#NAME?</v>
          </cell>
          <cell r="AN464" t="e">
            <v>#NAME?</v>
          </cell>
          <cell r="AO464" t="e">
            <v>#NAME?</v>
          </cell>
          <cell r="AP464" t="e">
            <v>#NAME?</v>
          </cell>
          <cell r="AQ464" t="e">
            <v>#NAME?</v>
          </cell>
          <cell r="AR464" t="e">
            <v>#NAME?</v>
          </cell>
          <cell r="AS464" t="e">
            <v>#NAME?</v>
          </cell>
          <cell r="AT464" t="e">
            <v>#NAME?</v>
          </cell>
          <cell r="AU464" t="e">
            <v>#NAME?</v>
          </cell>
          <cell r="AV464" t="e">
            <v>#NAME?</v>
          </cell>
          <cell r="AW464" t="e">
            <v>#NAME?</v>
          </cell>
          <cell r="AX464" t="e">
            <v>#NAME?</v>
          </cell>
          <cell r="AY464" t="e">
            <v>#NAME?</v>
          </cell>
          <cell r="AZ464" t="e">
            <v>#NAME?</v>
          </cell>
          <cell r="BA464" t="e">
            <v>#NAME?</v>
          </cell>
          <cell r="BB464" t="e">
            <v>#NAME?</v>
          </cell>
          <cell r="BC464" t="e">
            <v>#NAME?</v>
          </cell>
          <cell r="BD464" t="e">
            <v>#NAME?</v>
          </cell>
          <cell r="BE464" t="e">
            <v>#NAME?</v>
          </cell>
        </row>
        <row r="465">
          <cell r="H465" t="e">
            <v>#NAME?</v>
          </cell>
          <cell r="I465" t="e">
            <v>#NAME?</v>
          </cell>
          <cell r="J465" t="e">
            <v>#NAME?</v>
          </cell>
          <cell r="K465" t="e">
            <v>#NAME?</v>
          </cell>
          <cell r="L465" t="e">
            <v>#NAME?</v>
          </cell>
          <cell r="M465" t="e">
            <v>#NAME?</v>
          </cell>
          <cell r="N465" t="e">
            <v>#NAME?</v>
          </cell>
          <cell r="O465" t="e">
            <v>#NAME?</v>
          </cell>
          <cell r="P465" t="e">
            <v>#NAME?</v>
          </cell>
          <cell r="Q465" t="e">
            <v>#NAME?</v>
          </cell>
          <cell r="R465" t="e">
            <v>#NAME?</v>
          </cell>
          <cell r="S465" t="e">
            <v>#NAME?</v>
          </cell>
          <cell r="T465" t="e">
            <v>#NAME?</v>
          </cell>
          <cell r="U465" t="e">
            <v>#NAME?</v>
          </cell>
          <cell r="V465" t="e">
            <v>#NAME?</v>
          </cell>
          <cell r="W465" t="e">
            <v>#NAME?</v>
          </cell>
          <cell r="X465" t="e">
            <v>#NAME?</v>
          </cell>
          <cell r="Y465" t="e">
            <v>#NAME?</v>
          </cell>
          <cell r="Z465" t="e">
            <v>#NAME?</v>
          </cell>
          <cell r="AA465" t="e">
            <v>#NAME?</v>
          </cell>
          <cell r="AB465" t="e">
            <v>#NAME?</v>
          </cell>
          <cell r="AC465" t="e">
            <v>#NAME?</v>
          </cell>
          <cell r="AD465" t="e">
            <v>#NAME?</v>
          </cell>
          <cell r="AE465" t="e">
            <v>#NAME?</v>
          </cell>
          <cell r="AF465" t="e">
            <v>#NAME?</v>
          </cell>
          <cell r="AG465" t="e">
            <v>#NAME?</v>
          </cell>
          <cell r="AH465" t="e">
            <v>#NAME?</v>
          </cell>
          <cell r="AI465" t="e">
            <v>#NAME?</v>
          </cell>
          <cell r="AJ465" t="e">
            <v>#NAME?</v>
          </cell>
          <cell r="AK465" t="e">
            <v>#NAME?</v>
          </cell>
          <cell r="AL465" t="e">
            <v>#NAME?</v>
          </cell>
          <cell r="AM465" t="e">
            <v>#NAME?</v>
          </cell>
          <cell r="AN465" t="e">
            <v>#NAME?</v>
          </cell>
          <cell r="AO465" t="e">
            <v>#NAME?</v>
          </cell>
          <cell r="AP465" t="e">
            <v>#NAME?</v>
          </cell>
          <cell r="AQ465" t="e">
            <v>#NAME?</v>
          </cell>
          <cell r="AR465" t="e">
            <v>#NAME?</v>
          </cell>
          <cell r="AS465" t="e">
            <v>#NAME?</v>
          </cell>
          <cell r="AT465" t="e">
            <v>#NAME?</v>
          </cell>
          <cell r="AU465" t="e">
            <v>#NAME?</v>
          </cell>
          <cell r="AV465" t="e">
            <v>#NAME?</v>
          </cell>
          <cell r="AW465" t="e">
            <v>#NAME?</v>
          </cell>
          <cell r="AX465" t="e">
            <v>#NAME?</v>
          </cell>
          <cell r="AY465" t="e">
            <v>#NAME?</v>
          </cell>
          <cell r="AZ465" t="e">
            <v>#NAME?</v>
          </cell>
          <cell r="BA465" t="e">
            <v>#NAME?</v>
          </cell>
          <cell r="BB465" t="e">
            <v>#NAME?</v>
          </cell>
          <cell r="BC465" t="e">
            <v>#NAME?</v>
          </cell>
          <cell r="BD465" t="e">
            <v>#NAME?</v>
          </cell>
          <cell r="BE465" t="e">
            <v>#NAME?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Financials"/>
      <sheetName val="Changes"/>
      <sheetName val="DNA Call Sheet"/>
      <sheetName val="Valuation"/>
      <sheetName val="DCF"/>
    </sheetNames>
    <sheetDataSet>
      <sheetData sheetId="0" refreshError="1"/>
      <sheetData sheetId="1" refreshError="1">
        <row r="97">
          <cell r="AF97">
            <v>2005</v>
          </cell>
          <cell r="AG97" t="str">
            <v>1QA</v>
          </cell>
          <cell r="AH97" t="str">
            <v>2QA</v>
          </cell>
          <cell r="AI97" t="str">
            <v>3QE</v>
          </cell>
          <cell r="AJ97" t="str">
            <v>4QE</v>
          </cell>
          <cell r="AK97">
            <v>2006</v>
          </cell>
          <cell r="AL97">
            <v>2007</v>
          </cell>
          <cell r="AM97">
            <v>2008</v>
          </cell>
          <cell r="AN97">
            <v>2009</v>
          </cell>
          <cell r="AO97">
            <v>2010</v>
          </cell>
        </row>
        <row r="101">
          <cell r="AF101">
            <v>1989.5480000000002</v>
          </cell>
          <cell r="AG101">
            <v>541.16</v>
          </cell>
          <cell r="AH101">
            <v>560.0291749999999</v>
          </cell>
          <cell r="AI101">
            <v>599.31723399999987</v>
          </cell>
          <cell r="AJ101">
            <v>653.20446364999998</v>
          </cell>
          <cell r="AK101">
            <v>2353.7108726500001</v>
          </cell>
          <cell r="AL101">
            <v>2765.75</v>
          </cell>
          <cell r="AM101">
            <v>3043.7367707810545</v>
          </cell>
          <cell r="AN101">
            <v>3350.1371789953596</v>
          </cell>
          <cell r="AO101">
            <v>3678.0851107767521</v>
          </cell>
        </row>
        <row r="102">
          <cell r="AF102">
            <v>1831.498</v>
          </cell>
          <cell r="AG102">
            <v>496.50999999999993</v>
          </cell>
          <cell r="AH102">
            <v>517.61167499999988</v>
          </cell>
          <cell r="AI102">
            <v>559.02060899999992</v>
          </cell>
          <cell r="AJ102">
            <v>614.92266989999996</v>
          </cell>
          <cell r="AK102">
            <v>2188.0649538999996</v>
          </cell>
          <cell r="AL102">
            <v>2517.35</v>
          </cell>
          <cell r="AM102">
            <v>2769.085</v>
          </cell>
          <cell r="AN102">
            <v>3045.9935000000005</v>
          </cell>
          <cell r="AO102">
            <v>3350.5928500000009</v>
          </cell>
        </row>
        <row r="103">
          <cell r="AF103">
            <v>158.05000000000001</v>
          </cell>
          <cell r="AG103">
            <v>44.65</v>
          </cell>
          <cell r="AH103">
            <v>42.417499999999997</v>
          </cell>
          <cell r="AI103">
            <v>40.296624999999992</v>
          </cell>
          <cell r="AJ103">
            <v>38.281793749999991</v>
          </cell>
          <cell r="AK103">
            <v>165.64591874999996</v>
          </cell>
          <cell r="AL103">
            <v>248.39999999999998</v>
          </cell>
          <cell r="AM103">
            <v>274.65177078105449</v>
          </cell>
          <cell r="AN103">
            <v>304.14367899535893</v>
          </cell>
          <cell r="AO103">
            <v>327.49226077675121</v>
          </cell>
        </row>
        <row r="104">
          <cell r="AF104">
            <v>1183.0290000000002</v>
          </cell>
          <cell r="AG104">
            <v>397.95699999999999</v>
          </cell>
          <cell r="AH104">
            <v>436.10630000000009</v>
          </cell>
          <cell r="AI104">
            <v>495.27879800000017</v>
          </cell>
          <cell r="AJ104">
            <v>591.64543760000015</v>
          </cell>
          <cell r="AK104">
            <v>1920.9875356000005</v>
          </cell>
          <cell r="AL104">
            <v>2804.3</v>
          </cell>
          <cell r="AM104">
            <v>3645.5900000000006</v>
          </cell>
          <cell r="AN104">
            <v>4387.0905000000002</v>
          </cell>
          <cell r="AO104">
            <v>5060.6322</v>
          </cell>
        </row>
        <row r="105">
          <cell r="AF105">
            <v>1132.8400000000001</v>
          </cell>
          <cell r="AG105">
            <v>384.23700000000002</v>
          </cell>
          <cell r="AH105">
            <v>422.66070000000008</v>
          </cell>
          <cell r="AI105">
            <v>481.83319800000015</v>
          </cell>
          <cell r="AJ105">
            <v>578.19983760000014</v>
          </cell>
          <cell r="AK105">
            <v>1866.9307356000004</v>
          </cell>
          <cell r="AL105">
            <v>2613.8000000000002</v>
          </cell>
          <cell r="AM105">
            <v>3397.9400000000005</v>
          </cell>
          <cell r="AN105">
            <v>4077.5280000000002</v>
          </cell>
          <cell r="AO105">
            <v>4689.1571999999996</v>
          </cell>
        </row>
        <row r="106">
          <cell r="AF106">
            <v>50.189</v>
          </cell>
          <cell r="AG106">
            <v>13.719999999999999</v>
          </cell>
          <cell r="AH106">
            <v>13.445599999999999</v>
          </cell>
          <cell r="AI106">
            <v>13.445599999999999</v>
          </cell>
          <cell r="AJ106">
            <v>13.445599999999999</v>
          </cell>
          <cell r="AK106">
            <v>54.056799999999996</v>
          </cell>
          <cell r="AL106">
            <v>190.5</v>
          </cell>
          <cell r="AM106">
            <v>247.65</v>
          </cell>
          <cell r="AN106">
            <v>309.5625</v>
          </cell>
          <cell r="AO106">
            <v>371.47499999999997</v>
          </cell>
        </row>
        <row r="107">
          <cell r="AF107">
            <v>747.25700000000006</v>
          </cell>
          <cell r="AG107">
            <v>260.10399999999998</v>
          </cell>
          <cell r="AH107">
            <v>278.31128000000001</v>
          </cell>
          <cell r="AI107">
            <v>303.35929520000002</v>
          </cell>
          <cell r="AJ107">
            <v>333.69522472000006</v>
          </cell>
          <cell r="AK107">
            <v>1175.46979992</v>
          </cell>
          <cell r="AL107">
            <v>1270</v>
          </cell>
          <cell r="AM107">
            <v>1460.5</v>
          </cell>
          <cell r="AN107">
            <v>1606.5500000000002</v>
          </cell>
          <cell r="AO107">
            <v>1735.0740000000003</v>
          </cell>
        </row>
        <row r="108">
          <cell r="AF108">
            <v>320.53300000000002</v>
          </cell>
          <cell r="AG108">
            <v>103.00320000000001</v>
          </cell>
          <cell r="AH108">
            <v>114.33355200000001</v>
          </cell>
          <cell r="AI108">
            <v>128.05357824000004</v>
          </cell>
          <cell r="AJ108">
            <v>143.42000762880005</v>
          </cell>
          <cell r="AK108">
            <v>488.81033786880005</v>
          </cell>
          <cell r="AL108">
            <v>630.49310000000003</v>
          </cell>
          <cell r="AM108">
            <v>722.61387366545443</v>
          </cell>
          <cell r="AN108">
            <v>790.81055799263174</v>
          </cell>
          <cell r="AO108">
            <v>831.1418964502559</v>
          </cell>
        </row>
        <row r="109">
          <cell r="AF109">
            <v>79.215999999999994</v>
          </cell>
          <cell r="AG109">
            <v>22.44</v>
          </cell>
          <cell r="AH109">
            <v>24.684000000000005</v>
          </cell>
          <cell r="AI109">
            <v>27.646080000000008</v>
          </cell>
          <cell r="AJ109">
            <v>31.516531200000014</v>
          </cell>
          <cell r="AK109">
            <v>106.28661120000004</v>
          </cell>
          <cell r="AL109">
            <v>164.86580000000001</v>
          </cell>
          <cell r="AM109">
            <v>192.4533438666667</v>
          </cell>
          <cell r="AN109">
            <v>219.53152934870673</v>
          </cell>
          <cell r="AO109">
            <v>230.63982473375128</v>
          </cell>
        </row>
        <row r="110">
          <cell r="AF110">
            <v>798.80899999999997</v>
          </cell>
          <cell r="AG110">
            <v>211.20120000000003</v>
          </cell>
          <cell r="AH110">
            <v>221.76126000000005</v>
          </cell>
          <cell r="AI110">
            <v>232.84932300000006</v>
          </cell>
          <cell r="AJ110">
            <v>244.49178915000007</v>
          </cell>
          <cell r="AK110">
            <v>910.30357215000015</v>
          </cell>
          <cell r="AL110">
            <v>997.69999999999993</v>
          </cell>
          <cell r="AM110">
            <v>1097.47</v>
          </cell>
          <cell r="AN110">
            <v>1207.2170000000001</v>
          </cell>
          <cell r="AO110">
            <v>1327.9387000000002</v>
          </cell>
        </row>
        <row r="111">
          <cell r="AF111">
            <v>274.87099999999998</v>
          </cell>
          <cell r="AG111">
            <v>89.77300000000001</v>
          </cell>
          <cell r="AH111">
            <v>97.852570000000014</v>
          </cell>
          <cell r="AI111">
            <v>108.61635270000002</v>
          </cell>
          <cell r="AJ111">
            <v>122.73647855100002</v>
          </cell>
          <cell r="AK111">
            <v>418.97840125100004</v>
          </cell>
          <cell r="AL111">
            <v>584.42472162226807</v>
          </cell>
          <cell r="AM111">
            <v>722.80236351771703</v>
          </cell>
          <cell r="AN111">
            <v>846.53699011847323</v>
          </cell>
          <cell r="AO111">
            <v>947.44419934059522</v>
          </cell>
        </row>
        <row r="112">
          <cell r="AF112">
            <v>0</v>
          </cell>
          <cell r="AG112">
            <v>0</v>
          </cell>
          <cell r="AH112">
            <v>0</v>
          </cell>
          <cell r="AI112">
            <v>0</v>
          </cell>
          <cell r="AJ112">
            <v>40</v>
          </cell>
          <cell r="AK112">
            <v>40</v>
          </cell>
          <cell r="AL112">
            <v>287</v>
          </cell>
          <cell r="AM112">
            <v>387.45000000000005</v>
          </cell>
          <cell r="AN112">
            <v>542.43000000000006</v>
          </cell>
          <cell r="AO112">
            <v>705.15900000000011</v>
          </cell>
        </row>
        <row r="113">
          <cell r="AF113">
            <v>0</v>
          </cell>
          <cell r="AG113">
            <v>0</v>
          </cell>
          <cell r="AH113">
            <v>0</v>
          </cell>
          <cell r="AI113">
            <v>0</v>
          </cell>
          <cell r="AJ113">
            <v>0</v>
          </cell>
          <cell r="AK113">
            <v>0</v>
          </cell>
          <cell r="AL113">
            <v>0</v>
          </cell>
          <cell r="AM113">
            <v>0</v>
          </cell>
          <cell r="AN113">
            <v>0</v>
          </cell>
          <cell r="AO113">
            <v>0</v>
          </cell>
        </row>
        <row r="114">
          <cell r="AF114">
            <v>95.475999999999999</v>
          </cell>
          <cell r="AG114">
            <v>20.5</v>
          </cell>
          <cell r="AH114">
            <v>9</v>
          </cell>
          <cell r="AI114">
            <v>31.957775000000012</v>
          </cell>
          <cell r="AJ114">
            <v>20.5</v>
          </cell>
          <cell r="AK114">
            <v>81.957775000000012</v>
          </cell>
          <cell r="AL114">
            <v>50</v>
          </cell>
          <cell r="AM114">
            <v>50</v>
          </cell>
          <cell r="AN114">
            <v>50</v>
          </cell>
          <cell r="AO114">
            <v>50</v>
          </cell>
        </row>
        <row r="115">
          <cell r="AF115">
            <v>5488.7389999999996</v>
          </cell>
          <cell r="AG115">
            <v>1646.1384</v>
          </cell>
          <cell r="AH115">
            <v>1742.078137</v>
          </cell>
          <cell r="AI115">
            <v>1927.0784361400001</v>
          </cell>
          <cell r="AJ115">
            <v>2181.2099324998003</v>
          </cell>
          <cell r="AK115">
            <v>7496.5049056398002</v>
          </cell>
          <cell r="AL115">
            <v>9554.5336216222677</v>
          </cell>
          <cell r="AM115">
            <v>11322.616351830893</v>
          </cell>
          <cell r="AN115">
            <v>13000.303756455174</v>
          </cell>
          <cell r="AO115">
            <v>14566.114931301354</v>
          </cell>
        </row>
        <row r="116">
          <cell r="AF116">
            <v>210.1</v>
          </cell>
          <cell r="AG116">
            <v>56.1</v>
          </cell>
          <cell r="AH116">
            <v>61.710000000000008</v>
          </cell>
          <cell r="AI116">
            <v>67.881000000000014</v>
          </cell>
          <cell r="AJ116">
            <v>74.669100000000029</v>
          </cell>
          <cell r="AK116">
            <v>260.36010000000005</v>
          </cell>
          <cell r="AL116">
            <v>411.52</v>
          </cell>
          <cell r="AM116">
            <v>421.39648</v>
          </cell>
          <cell r="AN116">
            <v>467.32869632000001</v>
          </cell>
          <cell r="AO116">
            <v>497.47139723264002</v>
          </cell>
        </row>
        <row r="117">
          <cell r="AF117">
            <v>935</v>
          </cell>
          <cell r="AG117">
            <v>286.20000000000005</v>
          </cell>
          <cell r="AH117">
            <v>243.27000000000004</v>
          </cell>
          <cell r="AI117">
            <v>267.59700000000004</v>
          </cell>
          <cell r="AJ117">
            <v>315.76446000000004</v>
          </cell>
          <cell r="AK117">
            <v>1112.8314600000001</v>
          </cell>
          <cell r="AL117">
            <v>1435.2</v>
          </cell>
          <cell r="AM117">
            <v>1650.48</v>
          </cell>
          <cell r="AN117">
            <v>1815.5280000000002</v>
          </cell>
          <cell r="AO117">
            <v>1997.0808000000004</v>
          </cell>
        </row>
        <row r="118">
          <cell r="AF118">
            <v>6633.8389999999999</v>
          </cell>
          <cell r="AG118">
            <v>1988.4384</v>
          </cell>
          <cell r="AH118">
            <v>2047.058137</v>
          </cell>
          <cell r="AI118">
            <v>2262.5564361400002</v>
          </cell>
          <cell r="AJ118">
            <v>2571.6434924998002</v>
          </cell>
          <cell r="AK118">
            <v>8869.6964656397995</v>
          </cell>
          <cell r="AL118">
            <v>11401.253621622269</v>
          </cell>
          <cell r="AM118">
            <v>13394.492831830892</v>
          </cell>
          <cell r="AN118">
            <v>15283.160452775175</v>
          </cell>
          <cell r="AO118">
            <v>17060.667128533994</v>
          </cell>
        </row>
        <row r="119">
          <cell r="AF119">
            <v>995.51400000000001</v>
          </cell>
          <cell r="AG119">
            <v>271.61283600000002</v>
          </cell>
          <cell r="AH119">
            <v>278.73250192</v>
          </cell>
          <cell r="AI119">
            <v>308.33254978240001</v>
          </cell>
          <cell r="AJ119">
            <v>338.08753953746907</v>
          </cell>
          <cell r="AK119">
            <v>1196.765427239869</v>
          </cell>
          <cell r="AL119">
            <v>1528.7253794595629</v>
          </cell>
          <cell r="AM119">
            <v>1811.618616292943</v>
          </cell>
          <cell r="AN119">
            <v>2047.54784164169</v>
          </cell>
          <cell r="AO119">
            <v>2257.7478143517096</v>
          </cell>
        </row>
        <row r="120">
          <cell r="AF120">
            <v>1261.76</v>
          </cell>
          <cell r="AG120">
            <v>377.80329599999999</v>
          </cell>
          <cell r="AH120">
            <v>383.8234006875</v>
          </cell>
          <cell r="AI120">
            <v>418.57294068590005</v>
          </cell>
          <cell r="AJ120">
            <v>462.89582864996402</v>
          </cell>
          <cell r="AK120">
            <v>1643.095466023364</v>
          </cell>
          <cell r="AL120">
            <v>2177.6394417298529</v>
          </cell>
          <cell r="AM120">
            <v>2491.3756667205457</v>
          </cell>
          <cell r="AN120">
            <v>2789.176782631469</v>
          </cell>
          <cell r="AO120">
            <v>2934.4347461078469</v>
          </cell>
        </row>
        <row r="121">
          <cell r="AF121">
            <v>1450.4569999999999</v>
          </cell>
          <cell r="AG121">
            <v>437.45644800000002</v>
          </cell>
          <cell r="AH121">
            <v>440.11749945499997</v>
          </cell>
          <cell r="AI121">
            <v>486.44963377010004</v>
          </cell>
          <cell r="AJ121">
            <v>552.90335088745701</v>
          </cell>
          <cell r="AK121">
            <v>1916.9269321125571</v>
          </cell>
          <cell r="AL121">
            <v>2508.2757967568987</v>
          </cell>
          <cell r="AM121">
            <v>2879.815958843642</v>
          </cell>
          <cell r="AN121">
            <v>3285.879497346662</v>
          </cell>
          <cell r="AO121">
            <v>3497.4367613494687</v>
          </cell>
        </row>
        <row r="122">
          <cell r="AF122">
            <v>823.11700000000008</v>
          </cell>
          <cell r="AG122">
            <v>230</v>
          </cell>
          <cell r="AH122">
            <v>245</v>
          </cell>
          <cell r="AI122">
            <v>260</v>
          </cell>
          <cell r="AJ122">
            <v>280</v>
          </cell>
          <cell r="AK122">
            <v>1015</v>
          </cell>
          <cell r="AL122">
            <v>1169.0107535682141</v>
          </cell>
          <cell r="AM122">
            <v>1322.0210110219352</v>
          </cell>
          <cell r="AN122">
            <v>1470.6857710768622</v>
          </cell>
          <cell r="AO122">
            <v>1607.9456311573808</v>
          </cell>
        </row>
        <row r="123">
          <cell r="AF123" t="str">
            <v>------</v>
          </cell>
          <cell r="AG123" t="str">
            <v>------</v>
          </cell>
          <cell r="AH123" t="str">
            <v>------</v>
          </cell>
          <cell r="AI123" t="str">
            <v>------</v>
          </cell>
          <cell r="AJ123" t="str">
            <v>------</v>
          </cell>
          <cell r="AK123" t="str">
            <v>------</v>
          </cell>
          <cell r="AL123" t="str">
            <v>------</v>
          </cell>
          <cell r="AM123" t="str">
            <v>------</v>
          </cell>
          <cell r="AN123" t="str">
            <v>------</v>
          </cell>
          <cell r="AO123" t="str">
            <v>------</v>
          </cell>
        </row>
        <row r="124">
          <cell r="AF124">
            <v>4530.848</v>
          </cell>
          <cell r="AG124">
            <v>1316.8725800000002</v>
          </cell>
          <cell r="AH124">
            <v>1347.6734020624999</v>
          </cell>
          <cell r="AI124">
            <v>1473.3551242384001</v>
          </cell>
          <cell r="AJ124">
            <v>1633.8867190748902</v>
          </cell>
          <cell r="AK124">
            <v>5771.7878253757899</v>
          </cell>
          <cell r="AL124">
            <v>7383.6513715145284</v>
          </cell>
          <cell r="AM124">
            <v>8504.8312528790666</v>
          </cell>
          <cell r="AN124">
            <v>9593.2898926966827</v>
          </cell>
          <cell r="AO124">
            <v>10297.564952966406</v>
          </cell>
        </row>
        <row r="125">
          <cell r="AF125">
            <v>0</v>
          </cell>
          <cell r="AG125">
            <v>0</v>
          </cell>
          <cell r="AH125">
            <v>0</v>
          </cell>
          <cell r="AI125">
            <v>0</v>
          </cell>
          <cell r="AJ125">
            <v>0</v>
          </cell>
          <cell r="AK125">
            <v>0</v>
          </cell>
          <cell r="AL125">
            <v>0</v>
          </cell>
          <cell r="AM125">
            <v>0</v>
          </cell>
          <cell r="AN125">
            <v>0</v>
          </cell>
          <cell r="AO125">
            <v>0</v>
          </cell>
        </row>
        <row r="126">
          <cell r="AF126">
            <v>2102.991</v>
          </cell>
          <cell r="AG126">
            <v>671.5658199999998</v>
          </cell>
          <cell r="AH126">
            <v>699.38473493750007</v>
          </cell>
          <cell r="AI126">
            <v>789.20131190160009</v>
          </cell>
          <cell r="AJ126">
            <v>937.75677342491008</v>
          </cell>
          <cell r="AK126">
            <v>3097.9086402640096</v>
          </cell>
          <cell r="AL126">
            <v>4017.6022501077405</v>
          </cell>
          <cell r="AM126">
            <v>4889.6615789518255</v>
          </cell>
          <cell r="AN126">
            <v>5689.8705600784924</v>
          </cell>
          <cell r="AO126">
            <v>6763.1021755675883</v>
          </cell>
        </row>
        <row r="128">
          <cell r="AF128">
            <v>0</v>
          </cell>
          <cell r="AG128">
            <v>0</v>
          </cell>
          <cell r="AH128">
            <v>0</v>
          </cell>
          <cell r="AI128">
            <v>0</v>
          </cell>
          <cell r="AJ128">
            <v>0</v>
          </cell>
          <cell r="AK128">
            <v>0</v>
          </cell>
          <cell r="AL128">
            <v>0</v>
          </cell>
          <cell r="AM128">
            <v>0</v>
          </cell>
          <cell r="AN128">
            <v>0</v>
          </cell>
          <cell r="AO128">
            <v>0</v>
          </cell>
        </row>
        <row r="129">
          <cell r="AF129">
            <v>0</v>
          </cell>
          <cell r="AG129">
            <v>0</v>
          </cell>
          <cell r="AH129">
            <v>0</v>
          </cell>
          <cell r="AI129">
            <v>0</v>
          </cell>
          <cell r="AJ129">
            <v>0</v>
          </cell>
          <cell r="AK129">
            <v>0</v>
          </cell>
          <cell r="AL129">
            <v>0</v>
          </cell>
          <cell r="AM129">
            <v>0</v>
          </cell>
          <cell r="AN129">
            <v>0</v>
          </cell>
          <cell r="AO129">
            <v>0</v>
          </cell>
        </row>
        <row r="130">
          <cell r="AF130">
            <v>90.600999999999999</v>
          </cell>
          <cell r="AG130">
            <v>16</v>
          </cell>
          <cell r="AH130">
            <v>31.501999999999999</v>
          </cell>
          <cell r="AI130">
            <v>45</v>
          </cell>
          <cell r="AJ130">
            <v>48</v>
          </cell>
          <cell r="AK130">
            <v>140.50200000000001</v>
          </cell>
          <cell r="AL130">
            <v>255</v>
          </cell>
          <cell r="AM130">
            <v>345</v>
          </cell>
          <cell r="AN130">
            <v>504</v>
          </cell>
          <cell r="AO130">
            <v>670</v>
          </cell>
        </row>
        <row r="131">
          <cell r="AF131">
            <v>2193.5920000000001</v>
          </cell>
          <cell r="AG131">
            <v>687.5658199999998</v>
          </cell>
          <cell r="AH131">
            <v>730.88673493750002</v>
          </cell>
          <cell r="AI131">
            <v>834.20131190160009</v>
          </cell>
          <cell r="AJ131">
            <v>985.75677342491008</v>
          </cell>
          <cell r="AK131">
            <v>3238.4106402640095</v>
          </cell>
          <cell r="AL131">
            <v>4272.6022501077405</v>
          </cell>
          <cell r="AM131">
            <v>5234.6615789518255</v>
          </cell>
          <cell r="AN131">
            <v>6193.8705600784924</v>
          </cell>
          <cell r="AO131">
            <v>7433.1021755675883</v>
          </cell>
        </row>
        <row r="132">
          <cell r="AF132">
            <v>0.36746350278447404</v>
          </cell>
          <cell r="AG132">
            <v>0.37</v>
          </cell>
          <cell r="AH132">
            <v>0.37</v>
          </cell>
          <cell r="AI132">
            <v>0.37</v>
          </cell>
          <cell r="AJ132">
            <v>0.37</v>
          </cell>
          <cell r="AK132">
            <v>0.37</v>
          </cell>
          <cell r="AL132">
            <v>0.36499999999999999</v>
          </cell>
          <cell r="AM132">
            <v>0.36499999999999999</v>
          </cell>
          <cell r="AN132">
            <v>0.36499999999999999</v>
          </cell>
          <cell r="AO132">
            <v>0.36499999999999999</v>
          </cell>
        </row>
        <row r="133">
          <cell r="AF133">
            <v>806.06500000000005</v>
          </cell>
          <cell r="AG133">
            <v>254.39935339999991</v>
          </cell>
          <cell r="AH133">
            <v>270.42809192687503</v>
          </cell>
          <cell r="AI133">
            <v>308.65448540359205</v>
          </cell>
          <cell r="AJ133">
            <v>364.73000616721674</v>
          </cell>
          <cell r="AK133">
            <v>1198.2119368976835</v>
          </cell>
          <cell r="AL133">
            <v>1559.4998212893252</v>
          </cell>
          <cell r="AM133">
            <v>1910.6514763174162</v>
          </cell>
          <cell r="AN133">
            <v>2260.7627544286497</v>
          </cell>
          <cell r="AO133">
            <v>2713.0822940821695</v>
          </cell>
        </row>
        <row r="134">
          <cell r="AF134">
            <v>1387.527</v>
          </cell>
          <cell r="AG134">
            <v>433.16646659999992</v>
          </cell>
          <cell r="AH134">
            <v>460.458643010625</v>
          </cell>
          <cell r="AI134">
            <v>525.54682649800804</v>
          </cell>
          <cell r="AJ134">
            <v>621.02676725769334</v>
          </cell>
          <cell r="AK134">
            <v>2040.1987033663261</v>
          </cell>
          <cell r="AL134">
            <v>2713.1024288184153</v>
          </cell>
          <cell r="AM134">
            <v>3324.0101026344091</v>
          </cell>
          <cell r="AN134">
            <v>3933.1078056498427</v>
          </cell>
          <cell r="AO134">
            <v>4720.0198814854193</v>
          </cell>
        </row>
        <row r="137">
          <cell r="AF137">
            <v>1387.527</v>
          </cell>
          <cell r="AG137">
            <v>433.16646659999992</v>
          </cell>
          <cell r="AH137">
            <v>460.458643010625</v>
          </cell>
          <cell r="AI137">
            <v>525.54682649800804</v>
          </cell>
          <cell r="AJ137">
            <v>621.02676725769334</v>
          </cell>
          <cell r="AK137">
            <v>2040.1987033663261</v>
          </cell>
          <cell r="AL137">
            <v>2713.1024288184153</v>
          </cell>
          <cell r="AM137">
            <v>3324.0101026344091</v>
          </cell>
          <cell r="AN137">
            <v>3933.1078056498427</v>
          </cell>
          <cell r="AO137">
            <v>4720.0198814854193</v>
          </cell>
        </row>
        <row r="138">
          <cell r="AF138">
            <v>1054.952</v>
          </cell>
          <cell r="AG138">
            <v>1046.8320000000001</v>
          </cell>
          <cell r="AH138">
            <v>1057.5640000000001</v>
          </cell>
          <cell r="AI138">
            <v>1060.539</v>
          </cell>
          <cell r="AJ138">
            <v>1060.539</v>
          </cell>
          <cell r="AK138">
            <v>1061</v>
          </cell>
          <cell r="AL138">
            <v>1055</v>
          </cell>
          <cell r="AM138">
            <v>1050</v>
          </cell>
          <cell r="AN138">
            <v>1045</v>
          </cell>
          <cell r="AO138">
            <v>1025</v>
          </cell>
        </row>
        <row r="139">
          <cell r="AF139">
            <v>1080.9490000000001</v>
          </cell>
          <cell r="AG139">
            <v>1081</v>
          </cell>
          <cell r="AH139">
            <v>1082</v>
          </cell>
          <cell r="AI139">
            <v>1083</v>
          </cell>
          <cell r="AJ139">
            <v>1084</v>
          </cell>
          <cell r="AK139">
            <v>1082</v>
          </cell>
          <cell r="AL139">
            <v>1070</v>
          </cell>
          <cell r="AM139">
            <v>1065</v>
          </cell>
          <cell r="AN139">
            <v>1055</v>
          </cell>
          <cell r="AO139">
            <v>1045</v>
          </cell>
        </row>
        <row r="140">
          <cell r="AF140">
            <v>1.2836193011881225</v>
          </cell>
          <cell r="AG140">
            <v>0.38590792469935237</v>
          </cell>
          <cell r="AH140">
            <v>0.42556251664567929</v>
          </cell>
          <cell r="AI140">
            <v>0.48526946121699727</v>
          </cell>
          <cell r="AJ140">
            <v>0.57290292182444036</v>
          </cell>
          <cell r="AK140">
            <v>1.8855810567156432</v>
          </cell>
          <cell r="AL140">
            <v>2.5356097465592669</v>
          </cell>
          <cell r="AM140">
            <v>3.1211362466050789</v>
          </cell>
          <cell r="AN140">
            <v>3.7280642707581446</v>
          </cell>
          <cell r="AO140">
            <v>4.5167654368281527</v>
          </cell>
        </row>
      </sheetData>
      <sheetData sheetId="2" refreshError="1"/>
      <sheetData sheetId="3" refreshError="1"/>
      <sheetData sheetId="4" refreshError="1"/>
      <sheetData sheetId="5"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eetName val="2002"/>
      <sheetName val="__FDSCACHE__"/>
      <sheetName val="2003"/>
      <sheetName val="Annual"/>
      <sheetName val="Exenatide"/>
      <sheetName val="Smylin"/>
      <sheetName val="Balance Sheet"/>
      <sheetName val="Cash Flow"/>
      <sheetName val="NPV"/>
      <sheetName val="DCF Valuation"/>
      <sheetName val="FCFF"/>
      <sheetName val="Milestones"/>
      <sheetName val="Pipeline"/>
      <sheetName val="snapshot"/>
      <sheetName val="AC2993 Deal Terms"/>
      <sheetName val="Summary"/>
      <sheetName val="Diabetes Worksheet"/>
      <sheetName val="consensus"/>
      <sheetName val="NY UPLOAD shad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warePreview"/>
      <sheetName val="Quarterly"/>
      <sheetName val="mwareValPrintout"/>
      <sheetName val="Annual"/>
      <sheetName val="BalanceSheet"/>
      <sheetName val="Cash Flow"/>
      <sheetName val="VALUATION"/>
      <sheetName val="PREOS"/>
      <sheetName val="Teduglutide"/>
      <sheetName val="Sensipar"/>
      <sheetName val="Kineret"/>
      <sheetName val="mwareDates"/>
      <sheetName val="mwareSettings"/>
    </sheetNames>
    <sheetDataSet>
      <sheetData sheetId="0" refreshError="1"/>
      <sheetData sheetId="1"/>
      <sheetData sheetId="2" refreshError="1"/>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ngs sheet"/>
      <sheetName val="DCF Valuation"/>
      <sheetName val="FCFF"/>
      <sheetName val="Quarterly"/>
      <sheetName val="Cashflow"/>
      <sheetName val="Balance Sheet"/>
      <sheetName val="MS Est vs Rpt"/>
      <sheetName val="Annual"/>
      <sheetName val="NY UPLOAD"/>
      <sheetName val="Bal Sheet"/>
      <sheetName val="calc"/>
      <sheetName val="Cash Flow"/>
      <sheetName val="Pipeline"/>
      <sheetName val="Milestones"/>
      <sheetName val="Charts"/>
      <sheetName val="MainCode"/>
      <sheetName val="mStartup"/>
      <sheetName val="NY UPLOAD shadow"/>
      <sheetName val="MS Week2"/>
    </sheetNames>
    <sheetDataSet>
      <sheetData sheetId="0"/>
      <sheetData sheetId="1"/>
      <sheetData sheetId="2"/>
      <sheetData sheetId="3" refreshError="1">
        <row r="40">
          <cell r="CH40">
            <v>0.44418472286113037</v>
          </cell>
        </row>
      </sheetData>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CFF"/>
      <sheetName val="DCF Valuation"/>
      <sheetName val="NY UPLOAD"/>
      <sheetName val="Quarterly"/>
      <sheetName val="Annual"/>
      <sheetName val="NY UPLOAD shadow"/>
      <sheetName val="Calc"/>
      <sheetName val="Bal. Sheet"/>
      <sheetName val="Cash Flow"/>
      <sheetName val="GENZ Milestones"/>
      <sheetName val="GENZ New Pipe"/>
      <sheetName val="Sheet1"/>
      <sheetName val="Sheet13"/>
      <sheetName val="Sheet14"/>
      <sheetName val="Sheet15"/>
      <sheetName val="Sheet16"/>
      <sheetName val="GENZ"/>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Data"/>
      <sheetName val="Control"/>
      <sheetName val="Profile"/>
      <sheetName val="Stock"/>
      <sheetName val="Disclosures"/>
      <sheetName val="Retail - May 010504-ML"/>
    </sheetNames>
    <sheetDataSet>
      <sheetData sheetId="0" refreshError="1"/>
      <sheetData sheetId="1" refreshError="1"/>
      <sheetData sheetId="2" refreshError="1">
        <row r="26">
          <cell r="A26" t="b">
            <v>1</v>
          </cell>
        </row>
      </sheetData>
      <sheetData sheetId="3" refreshError="1"/>
      <sheetData sheetId="4" refreshError="1"/>
      <sheetData sheetId="5" refreshError="1"/>
      <sheetData sheetId="6"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urity_Large"/>
      <sheetName val="Comparison"/>
      <sheetName val="Historical Financial Statements"/>
      <sheetName val="Calculations"/>
      <sheetName val="Ratio Analysis"/>
      <sheetName val="Charts"/>
      <sheetName val="#REF"/>
      <sheetName val="Data_Download"/>
      <sheetName val="IS"/>
      <sheetName val="Security_Comparable_Large"/>
      <sheetName val="Invested capital_VDF"/>
      <sheetName val="Forecasts_VDF"/>
      <sheetName val="Summary Page_VDF"/>
      <sheetName val="NOPAT_VDF"/>
      <sheetName val="DCF_VDF"/>
      <sheetName val="PV of Op Leases_VDF"/>
      <sheetName val="Income Statement_VDF"/>
      <sheetName val="WACC_VDF"/>
      <sheetName val="Charts_VDF"/>
    </sheetNames>
    <sheetDataSet>
      <sheetData sheetId="0"/>
      <sheetData sheetId="1" refreshError="1">
        <row r="5">
          <cell r="E5">
            <v>0.35523561630796929</v>
          </cell>
        </row>
        <row r="6">
          <cell r="E6">
            <v>-0.78947368421052633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adow"/>
      <sheetName val="NY UPLOAD"/>
      <sheetName val="Title Page"/>
      <sheetName val="__FDSCACHE__"/>
      <sheetName val="Drivers"/>
      <sheetName val="Valuations"/>
      <sheetName val="Five Year Sales &amp; Earnings"/>
      <sheetName val="Qtr Income"/>
      <sheetName val=" Qtr Margin"/>
      <sheetName val="Qtr Sales"/>
      <sheetName val="ROIC"/>
      <sheetName val="BS2"/>
      <sheetName val="CF2"/>
      <sheetName val="ICOS JV"/>
      <sheetName val="Q-Preview"/>
      <sheetName val="US Feed"/>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Eli Lilly</v>
          </cell>
        </row>
        <row r="2">
          <cell r="A2" t="str">
            <v>Estimated Sales and Earnings (2000-2007E)</v>
          </cell>
        </row>
        <row r="3">
          <cell r="A3" t="str">
            <v xml:space="preserve">($ Millions) </v>
          </cell>
          <cell r="B3" t="str">
            <v>1995</v>
          </cell>
          <cell r="C3" t="str">
            <v>1996</v>
          </cell>
          <cell r="D3">
            <v>1997</v>
          </cell>
          <cell r="E3" t="str">
            <v>1998</v>
          </cell>
          <cell r="F3" t="str">
            <v>1999</v>
          </cell>
          <cell r="G3">
            <v>2000</v>
          </cell>
          <cell r="H3">
            <v>2001</v>
          </cell>
          <cell r="I3" t="str">
            <v>2002A</v>
          </cell>
          <cell r="J3" t="str">
            <v>2003E</v>
          </cell>
          <cell r="K3" t="str">
            <v>2004E</v>
          </cell>
          <cell r="L3" t="str">
            <v>2005E</v>
          </cell>
          <cell r="M3" t="str">
            <v>2006E</v>
          </cell>
          <cell r="N3" t="str">
            <v>2007E</v>
          </cell>
          <cell r="P3" t="str">
            <v>Comments</v>
          </cell>
        </row>
        <row r="4">
          <cell r="A4" t="str">
            <v>Prozac</v>
          </cell>
          <cell r="B4">
            <v>2066</v>
          </cell>
          <cell r="C4">
            <v>2355.9</v>
          </cell>
          <cell r="D4">
            <v>2559.1999999999998</v>
          </cell>
          <cell r="E4">
            <v>2811.5</v>
          </cell>
          <cell r="F4">
            <v>2601.8000000000002</v>
          </cell>
          <cell r="G4">
            <v>2585.25</v>
          </cell>
          <cell r="H4">
            <v>1989.8999999999999</v>
          </cell>
          <cell r="I4">
            <v>733.8</v>
          </cell>
          <cell r="J4">
            <v>496.68299999999999</v>
          </cell>
          <cell r="K4">
            <v>434.59294999999997</v>
          </cell>
          <cell r="L4">
            <v>391.13365499999998</v>
          </cell>
          <cell r="M4">
            <v>352.02028949999999</v>
          </cell>
          <cell r="N4">
            <v>316.81826054999999</v>
          </cell>
          <cell r="P4" t="str">
            <v>Facing generic competition</v>
          </cell>
        </row>
        <row r="5">
          <cell r="A5" t="str">
            <v>Zyprexa</v>
          </cell>
          <cell r="B5" t="str">
            <v>-</v>
          </cell>
          <cell r="C5">
            <v>86.899999999999991</v>
          </cell>
          <cell r="D5">
            <v>730.19999999999993</v>
          </cell>
          <cell r="E5">
            <v>1443.2</v>
          </cell>
          <cell r="F5">
            <v>1868.1</v>
          </cell>
          <cell r="G5">
            <v>2366.1999999999998</v>
          </cell>
          <cell r="H5">
            <v>3086.6</v>
          </cell>
          <cell r="I5">
            <v>3689</v>
          </cell>
          <cell r="J5">
            <v>4204.3580000000002</v>
          </cell>
          <cell r="K5">
            <v>4653.54108</v>
          </cell>
          <cell r="L5">
            <v>5086.9857071999995</v>
          </cell>
          <cell r="M5">
            <v>5392.2048496320003</v>
          </cell>
          <cell r="N5">
            <v>5688.4510056019199</v>
          </cell>
          <cell r="P5" t="str">
            <v>Solid grower, litigation and diabetes risk pose a threat</v>
          </cell>
        </row>
        <row r="6">
          <cell r="A6" t="str">
            <v>Humulin</v>
          </cell>
          <cell r="B6">
            <v>794</v>
          </cell>
          <cell r="C6">
            <v>884.00000000000011</v>
          </cell>
          <cell r="D6">
            <v>936</v>
          </cell>
          <cell r="E6">
            <v>960.19999999999993</v>
          </cell>
          <cell r="F6">
            <v>1064.5</v>
          </cell>
          <cell r="G6">
            <v>1137.4000000000001</v>
          </cell>
          <cell r="H6">
            <v>1060.5</v>
          </cell>
          <cell r="I6">
            <v>1004</v>
          </cell>
          <cell r="J6">
            <v>942.68799999999987</v>
          </cell>
          <cell r="K6">
            <v>900.64123999999993</v>
          </cell>
          <cell r="L6">
            <v>900.64123999999993</v>
          </cell>
          <cell r="M6">
            <v>900.64123999999993</v>
          </cell>
          <cell r="N6">
            <v>900.64123999999993</v>
          </cell>
          <cell r="P6" t="str">
            <v>Declining sales from switching to Humalog</v>
          </cell>
        </row>
        <row r="7">
          <cell r="A7" t="str">
            <v>Gemzar</v>
          </cell>
          <cell r="B7" t="str">
            <v>-</v>
          </cell>
          <cell r="C7">
            <v>61.9</v>
          </cell>
          <cell r="D7">
            <v>174.8</v>
          </cell>
          <cell r="E7">
            <v>306.8</v>
          </cell>
          <cell r="F7">
            <v>453.09999999999997</v>
          </cell>
          <cell r="G7">
            <v>561.79999999999995</v>
          </cell>
          <cell r="H7">
            <v>722.7</v>
          </cell>
          <cell r="I7">
            <v>874.7</v>
          </cell>
          <cell r="J7">
            <v>969.12299999999993</v>
          </cell>
          <cell r="K7">
            <v>1060.7793199999999</v>
          </cell>
          <cell r="L7">
            <v>1151.3706837999998</v>
          </cell>
          <cell r="M7">
            <v>1238.211261504</v>
          </cell>
          <cell r="N7">
            <v>1319.2481374192798</v>
          </cell>
          <cell r="P7" t="str">
            <v xml:space="preserve">Enjoying solid growth from expanding indications  </v>
          </cell>
        </row>
        <row r="8">
          <cell r="A8" t="str">
            <v xml:space="preserve">ReoPro </v>
          </cell>
          <cell r="B8">
            <v>23</v>
          </cell>
          <cell r="C8">
            <v>148.69999999999999</v>
          </cell>
          <cell r="D8">
            <v>254.5</v>
          </cell>
          <cell r="E8">
            <v>365.4</v>
          </cell>
          <cell r="F8">
            <v>446.5</v>
          </cell>
          <cell r="G8">
            <v>418.9</v>
          </cell>
          <cell r="H8">
            <v>431.4</v>
          </cell>
          <cell r="I8">
            <v>384</v>
          </cell>
          <cell r="J8">
            <v>326.39999999999998</v>
          </cell>
          <cell r="K8">
            <v>293.76</v>
          </cell>
          <cell r="L8">
            <v>279.072</v>
          </cell>
          <cell r="M8">
            <v>265.11840000000001</v>
          </cell>
          <cell r="N8">
            <v>251.86248000000001</v>
          </cell>
          <cell r="P8" t="str">
            <v>Integrilin has taken share through pricing advantages.</v>
          </cell>
        </row>
        <row r="9">
          <cell r="A9" t="str">
            <v>Evista</v>
          </cell>
          <cell r="B9" t="str">
            <v>-</v>
          </cell>
          <cell r="C9" t="str">
            <v>-</v>
          </cell>
          <cell r="D9" t="str">
            <v>-</v>
          </cell>
          <cell r="E9">
            <v>144</v>
          </cell>
          <cell r="F9">
            <v>325.39999999999998</v>
          </cell>
          <cell r="G9">
            <v>522.20000000000005</v>
          </cell>
          <cell r="H9">
            <v>664.80000000000007</v>
          </cell>
          <cell r="I9">
            <v>821.90000000000009</v>
          </cell>
          <cell r="J9">
            <v>927.19900000000007</v>
          </cell>
          <cell r="K9">
            <v>1032.6744100000001</v>
          </cell>
          <cell r="L9">
            <v>1135.5047128000001</v>
          </cell>
          <cell r="M9">
            <v>1239.6301198240001</v>
          </cell>
          <cell r="N9">
            <v>1345.00327021168</v>
          </cell>
          <cell r="P9" t="str">
            <v xml:space="preserve">Strong growth on heels of the MORE study (reduced fracture risk, increased bone density). </v>
          </cell>
        </row>
        <row r="10">
          <cell r="A10" t="str">
            <v>Ceclor</v>
          </cell>
          <cell r="B10">
            <v>722</v>
          </cell>
          <cell r="C10">
            <v>542</v>
          </cell>
          <cell r="D10">
            <v>442.30000000000007</v>
          </cell>
          <cell r="E10">
            <v>398.70000000000005</v>
          </cell>
          <cell r="F10">
            <v>336.79999999999995</v>
          </cell>
          <cell r="G10">
            <v>292.14</v>
          </cell>
          <cell r="H10">
            <v>231.6</v>
          </cell>
          <cell r="I10">
            <v>197.39999999999998</v>
          </cell>
          <cell r="J10">
            <v>190.79899999999998</v>
          </cell>
          <cell r="K10">
            <v>185.07502999999997</v>
          </cell>
          <cell r="L10">
            <v>179.52277909999998</v>
          </cell>
          <cell r="M10">
            <v>174.13709572699997</v>
          </cell>
          <cell r="N10">
            <v>168.91298285518997</v>
          </cell>
          <cell r="P10" t="str">
            <v>Faces generic competition</v>
          </cell>
        </row>
        <row r="11">
          <cell r="A11" t="str">
            <v>Axid</v>
          </cell>
          <cell r="B11">
            <v>548</v>
          </cell>
          <cell r="C11">
            <v>531.29999999999995</v>
          </cell>
          <cell r="D11">
            <v>526.5</v>
          </cell>
          <cell r="E11">
            <v>418.4</v>
          </cell>
          <cell r="F11">
            <v>349.8</v>
          </cell>
          <cell r="G11">
            <v>326.27</v>
          </cell>
          <cell r="H11">
            <v>284.7</v>
          </cell>
          <cell r="I11">
            <v>112.7</v>
          </cell>
          <cell r="J11">
            <v>69.41</v>
          </cell>
          <cell r="K11">
            <v>65.718000000000004</v>
          </cell>
          <cell r="L11">
            <v>62.432099999999998</v>
          </cell>
          <cell r="M11">
            <v>60.559137</v>
          </cell>
          <cell r="N11">
            <v>58.742362890000003</v>
          </cell>
          <cell r="P11" t="str">
            <v>Patent expiration and PPI's further pressuring franchise sales.</v>
          </cell>
        </row>
        <row r="12">
          <cell r="A12" t="str">
            <v>Humatrope</v>
          </cell>
          <cell r="B12">
            <v>269</v>
          </cell>
          <cell r="C12">
            <v>267.89999999999998</v>
          </cell>
          <cell r="D12">
            <v>259.8</v>
          </cell>
          <cell r="E12">
            <v>268.10000000000002</v>
          </cell>
          <cell r="F12">
            <v>297.39999999999998</v>
          </cell>
          <cell r="G12">
            <v>303.29999999999995</v>
          </cell>
          <cell r="H12">
            <v>312.7</v>
          </cell>
          <cell r="I12">
            <v>329.29999999999995</v>
          </cell>
          <cell r="J12">
            <v>345.76499999999993</v>
          </cell>
          <cell r="K12">
            <v>359.59559999999993</v>
          </cell>
          <cell r="L12">
            <v>373.97942399999994</v>
          </cell>
          <cell r="M12">
            <v>388.93860095999992</v>
          </cell>
          <cell r="N12">
            <v>404.49614499839993</v>
          </cell>
          <cell r="P12" t="str">
            <v>Human Growth Hormone has flat growth</v>
          </cell>
        </row>
        <row r="13">
          <cell r="A13" t="str">
            <v>Humalog</v>
          </cell>
          <cell r="B13" t="str">
            <v>-</v>
          </cell>
          <cell r="C13">
            <v>20</v>
          </cell>
          <cell r="D13">
            <v>67.8</v>
          </cell>
          <cell r="E13">
            <v>129.89999999999998</v>
          </cell>
          <cell r="F13">
            <v>224.50000000000003</v>
          </cell>
          <cell r="G13">
            <v>350.24</v>
          </cell>
          <cell r="H13">
            <v>627.80000000000007</v>
          </cell>
          <cell r="I13">
            <v>834.19999999999993</v>
          </cell>
          <cell r="J13">
            <v>1011.606</v>
          </cell>
          <cell r="K13">
            <v>1176.2374199999999</v>
          </cell>
          <cell r="L13">
            <v>1352.673033</v>
          </cell>
          <cell r="M13">
            <v>1542.04725762</v>
          </cell>
          <cell r="N13">
            <v>1757.9338736868003</v>
          </cell>
          <cell r="P13" t="str">
            <v>Driven by Humulin switches and upgrades to pen delivery, mixtures</v>
          </cell>
        </row>
        <row r="14">
          <cell r="A14" t="str">
            <v>Actos</v>
          </cell>
          <cell r="G14">
            <v>224</v>
          </cell>
          <cell r="H14">
            <v>361</v>
          </cell>
          <cell r="I14">
            <v>392.09999999999997</v>
          </cell>
          <cell r="J14">
            <v>443.07299999999998</v>
          </cell>
          <cell r="K14">
            <v>487.38029999999998</v>
          </cell>
          <cell r="L14">
            <v>531.24452699999995</v>
          </cell>
          <cell r="M14">
            <v>318.74671619999992</v>
          </cell>
          <cell r="N14">
            <v>127.49868647999998</v>
          </cell>
          <cell r="P14" t="str">
            <v>Co-promoted w/Takeda; new competitive pressure from Avandamet</v>
          </cell>
        </row>
        <row r="15">
          <cell r="A15" t="str">
            <v>Xigris</v>
          </cell>
          <cell r="G15">
            <v>0</v>
          </cell>
          <cell r="H15">
            <v>21.1</v>
          </cell>
          <cell r="I15">
            <v>100.19999999999999</v>
          </cell>
          <cell r="J15">
            <v>168.62</v>
          </cell>
          <cell r="K15">
            <v>241.006</v>
          </cell>
          <cell r="L15">
            <v>329.28210000000001</v>
          </cell>
          <cell r="M15">
            <v>428.06673000000001</v>
          </cell>
          <cell r="N15">
            <v>522.23706990000005</v>
          </cell>
          <cell r="P15" t="str">
            <v>Ramp has been slower than expected due to restricitve labeling</v>
          </cell>
        </row>
        <row r="16">
          <cell r="A16" t="str">
            <v>Other diabetes</v>
          </cell>
          <cell r="F16">
            <v>137.19999999999999</v>
          </cell>
          <cell r="G16">
            <v>72.599999999999994</v>
          </cell>
          <cell r="H16">
            <v>75.899999999999991</v>
          </cell>
          <cell r="I16">
            <v>57.8</v>
          </cell>
          <cell r="J16">
            <v>52.019999999999996</v>
          </cell>
          <cell r="K16">
            <v>52.019999999999996</v>
          </cell>
          <cell r="L16">
            <v>52.019999999999996</v>
          </cell>
          <cell r="M16">
            <v>52.019999999999996</v>
          </cell>
          <cell r="N16">
            <v>52.019999999999996</v>
          </cell>
        </row>
        <row r="17">
          <cell r="A17" t="str">
            <v xml:space="preserve">  Forteo</v>
          </cell>
          <cell r="E17" t="str">
            <v xml:space="preserve"> </v>
          </cell>
          <cell r="I17">
            <v>5.5</v>
          </cell>
          <cell r="J17">
            <v>75</v>
          </cell>
          <cell r="K17">
            <v>150</v>
          </cell>
          <cell r="L17">
            <v>250</v>
          </cell>
          <cell r="M17">
            <v>335</v>
          </cell>
          <cell r="N17">
            <v>400</v>
          </cell>
          <cell r="P17" t="str">
            <v>PTH for treatment of osteoporosis; Approved 4Q02</v>
          </cell>
        </row>
        <row r="18">
          <cell r="A18" t="str">
            <v xml:space="preserve">  Glycopeptide/Oritavancin</v>
          </cell>
          <cell r="B18" t="str">
            <v>-</v>
          </cell>
          <cell r="C18" t="str">
            <v>-</v>
          </cell>
          <cell r="D18" t="str">
            <v>-</v>
          </cell>
          <cell r="H18" t="str">
            <v xml:space="preserve"> </v>
          </cell>
          <cell r="I18">
            <v>0</v>
          </cell>
          <cell r="J18">
            <v>0</v>
          </cell>
          <cell r="K18">
            <v>0</v>
          </cell>
          <cell r="L18">
            <v>0</v>
          </cell>
          <cell r="M18">
            <v>0</v>
          </cell>
          <cell r="N18">
            <v>0</v>
          </cell>
          <cell r="P18" t="str">
            <v>Outlicensed</v>
          </cell>
        </row>
        <row r="20">
          <cell r="A20" t="str">
            <v xml:space="preserve">  Strattera</v>
          </cell>
          <cell r="D20" t="str">
            <v>-</v>
          </cell>
          <cell r="H20" t="str">
            <v xml:space="preserve"> </v>
          </cell>
          <cell r="I20">
            <v>2.6</v>
          </cell>
          <cell r="J20">
            <v>175</v>
          </cell>
          <cell r="K20">
            <v>300</v>
          </cell>
          <cell r="L20">
            <v>400</v>
          </cell>
          <cell r="M20">
            <v>500</v>
          </cell>
          <cell r="N20">
            <v>600</v>
          </cell>
          <cell r="P20" t="str">
            <v xml:space="preserve">Approved 4Q02with non-stimulant label </v>
          </cell>
        </row>
        <row r="21">
          <cell r="A21" t="str">
            <v xml:space="preserve">  Alimta</v>
          </cell>
          <cell r="H21" t="str">
            <v xml:space="preserve"> </v>
          </cell>
          <cell r="I21">
            <v>0</v>
          </cell>
          <cell r="J21">
            <v>25</v>
          </cell>
          <cell r="K21">
            <v>100</v>
          </cell>
          <cell r="L21">
            <v>175</v>
          </cell>
          <cell r="M21">
            <v>250</v>
          </cell>
          <cell r="N21">
            <v>300</v>
          </cell>
          <cell r="P21" t="str">
            <v>Anticancer.  Rolling submission for mesothelioma started 4Q02.</v>
          </cell>
        </row>
        <row r="22">
          <cell r="A22" t="str">
            <v xml:space="preserve">  R- fluoxetine</v>
          </cell>
          <cell r="I22">
            <v>0</v>
          </cell>
          <cell r="J22">
            <v>0</v>
          </cell>
          <cell r="K22">
            <v>0</v>
          </cell>
          <cell r="L22">
            <v>0</v>
          </cell>
          <cell r="M22">
            <v>0</v>
          </cell>
          <cell r="N22">
            <v>0</v>
          </cell>
          <cell r="P22" t="str">
            <v>Sepracor's single isomer version of Prozac was cancelled due to cardiac warning signals</v>
          </cell>
        </row>
        <row r="23">
          <cell r="A23" t="str">
            <v xml:space="preserve">  Cymbalta</v>
          </cell>
          <cell r="B23" t="str">
            <v>-</v>
          </cell>
          <cell r="C23" t="str">
            <v>-</v>
          </cell>
          <cell r="D23" t="str">
            <v>-</v>
          </cell>
          <cell r="J23">
            <v>50</v>
          </cell>
          <cell r="K23">
            <v>250</v>
          </cell>
          <cell r="L23">
            <v>500</v>
          </cell>
          <cell r="M23">
            <v>700</v>
          </cell>
          <cell r="N23">
            <v>1000</v>
          </cell>
          <cell r="P23" t="str">
            <v>Approvable for Dperession, SUI filed 4Q02</v>
          </cell>
        </row>
        <row r="24">
          <cell r="A24" t="str">
            <v xml:space="preserve">  PKC inhibitor</v>
          </cell>
          <cell r="K24">
            <v>0</v>
          </cell>
          <cell r="L24">
            <v>125</v>
          </cell>
          <cell r="M24">
            <v>300</v>
          </cell>
          <cell r="N24">
            <v>500</v>
          </cell>
          <cell r="P24" t="str">
            <v>Diabetic retinopathy and diabetic macular edema. Plan filing for late 2003.</v>
          </cell>
        </row>
        <row r="25">
          <cell r="A25" t="str">
            <v xml:space="preserve">  Olanzapine-fluoxetine combination</v>
          </cell>
          <cell r="K25">
            <v>100</v>
          </cell>
          <cell r="L25">
            <v>200</v>
          </cell>
          <cell r="M25">
            <v>300</v>
          </cell>
          <cell r="N25">
            <v>400</v>
          </cell>
          <cell r="P25" t="str">
            <v>Prozac/Zyprexa combination. Filed 4Q02</v>
          </cell>
        </row>
        <row r="26">
          <cell r="A26" t="str">
            <v xml:space="preserve">  Arzoxifene</v>
          </cell>
          <cell r="L26">
            <v>50</v>
          </cell>
          <cell r="M26">
            <v>100</v>
          </cell>
          <cell r="N26">
            <v>200</v>
          </cell>
          <cell r="P26" t="str">
            <v>SERM in Phase II</v>
          </cell>
        </row>
        <row r="27">
          <cell r="A27" t="str">
            <v xml:space="preserve">  Moxonidine</v>
          </cell>
          <cell r="D27" t="str">
            <v>-</v>
          </cell>
          <cell r="H27" t="str">
            <v xml:space="preserve"> </v>
          </cell>
          <cell r="J27">
            <v>0</v>
          </cell>
          <cell r="K27">
            <v>0</v>
          </cell>
          <cell r="L27">
            <v>0</v>
          </cell>
          <cell r="P27" t="str">
            <v>Programs discontinued for both congestive heart failure and hypertension.</v>
          </cell>
        </row>
        <row r="28">
          <cell r="A28" t="str">
            <v xml:space="preserve">  Exendin</v>
          </cell>
          <cell r="M28">
            <v>100</v>
          </cell>
          <cell r="N28">
            <v>200</v>
          </cell>
          <cell r="P28" t="str">
            <v>GLP Analogue in collaboration with Amylin</v>
          </cell>
        </row>
        <row r="30">
          <cell r="A30" t="str">
            <v xml:space="preserve">    New Product Total</v>
          </cell>
          <cell r="E30">
            <v>0</v>
          </cell>
          <cell r="F30">
            <v>0</v>
          </cell>
          <cell r="G30">
            <v>0</v>
          </cell>
          <cell r="H30">
            <v>0</v>
          </cell>
          <cell r="I30">
            <v>8.1</v>
          </cell>
          <cell r="J30">
            <v>325</v>
          </cell>
          <cell r="K30">
            <v>900</v>
          </cell>
          <cell r="L30">
            <v>1700</v>
          </cell>
          <cell r="M30">
            <v>2585</v>
          </cell>
          <cell r="N30">
            <v>3600</v>
          </cell>
        </row>
        <row r="31">
          <cell r="A31" t="str">
            <v>Other</v>
          </cell>
          <cell r="B31">
            <v>1571.6</v>
          </cell>
          <cell r="C31">
            <v>1531</v>
          </cell>
          <cell r="D31">
            <v>1421.7</v>
          </cell>
          <cell r="E31">
            <v>1242.7000000000025</v>
          </cell>
          <cell r="F31">
            <v>1123.8000000000002</v>
          </cell>
          <cell r="G31">
            <v>1110.8999999999996</v>
          </cell>
          <cell r="H31">
            <v>975.10000000000036</v>
          </cell>
          <cell r="I31">
            <v>844.58</v>
          </cell>
          <cell r="J31">
            <v>789.90139999999997</v>
          </cell>
          <cell r="K31">
            <v>754.50791000000004</v>
          </cell>
          <cell r="L31">
            <v>728.82752870000013</v>
          </cell>
          <cell r="M31">
            <v>704.89576523899996</v>
          </cell>
          <cell r="N31">
            <v>682.57018820183021</v>
          </cell>
        </row>
        <row r="32">
          <cell r="A32" t="str">
            <v>Total Pharmaceuticals</v>
          </cell>
          <cell r="B32">
            <v>5993.6</v>
          </cell>
          <cell r="C32">
            <v>6429.5999999999995</v>
          </cell>
          <cell r="D32">
            <v>7372.8</v>
          </cell>
          <cell r="E32">
            <v>8488.9000000000015</v>
          </cell>
          <cell r="F32">
            <v>9228.9</v>
          </cell>
          <cell r="G32">
            <v>10271.199999999999</v>
          </cell>
          <cell r="H32">
            <v>10845.800000000001</v>
          </cell>
          <cell r="I32">
            <v>10383.780000000001</v>
          </cell>
          <cell r="J32">
            <v>11262.645400000001</v>
          </cell>
          <cell r="K32">
            <v>12597.529260000001</v>
          </cell>
          <cell r="L32">
            <v>14254.6894906</v>
          </cell>
          <cell r="M32">
            <v>15642.237463206002</v>
          </cell>
          <cell r="N32">
            <v>17196.435702795101</v>
          </cell>
          <cell r="P32">
            <v>0.18311688912318069</v>
          </cell>
          <cell r="Q32">
            <v>0.10615654258630615</v>
          </cell>
        </row>
        <row r="33">
          <cell r="A33" t="str">
            <v>Animal Health/Industrials</v>
          </cell>
          <cell r="B33">
            <v>512.4</v>
          </cell>
          <cell r="C33">
            <v>547.29999999999995</v>
          </cell>
          <cell r="D33">
            <v>589.79999999999995</v>
          </cell>
          <cell r="E33">
            <v>620.9</v>
          </cell>
          <cell r="F33">
            <v>635.5</v>
          </cell>
          <cell r="G33">
            <v>682.00000000000011</v>
          </cell>
          <cell r="H33">
            <v>696.6</v>
          </cell>
          <cell r="I33">
            <v>693.7</v>
          </cell>
          <cell r="J33">
            <v>693.7</v>
          </cell>
          <cell r="K33">
            <v>693.7</v>
          </cell>
          <cell r="L33">
            <v>693.7</v>
          </cell>
          <cell r="M33">
            <v>693.7</v>
          </cell>
          <cell r="N33">
            <v>693.7</v>
          </cell>
          <cell r="P33" t="str">
            <v>3-Year CAGR</v>
          </cell>
          <cell r="Q33" t="str">
            <v>5-Year CAGR</v>
          </cell>
        </row>
        <row r="34">
          <cell r="A34" t="str">
            <v>Total Revenues</v>
          </cell>
          <cell r="B34">
            <v>6506</v>
          </cell>
          <cell r="C34">
            <v>6976.9</v>
          </cell>
          <cell r="D34">
            <v>7962.6</v>
          </cell>
          <cell r="E34">
            <v>9109.8000000000011</v>
          </cell>
          <cell r="F34">
            <v>9864.2999999999993</v>
          </cell>
          <cell r="G34">
            <v>10953.199999999999</v>
          </cell>
          <cell r="H34">
            <v>11542.400000000001</v>
          </cell>
          <cell r="I34">
            <v>11077.480000000001</v>
          </cell>
          <cell r="J34">
            <v>11956.345400000002</v>
          </cell>
          <cell r="K34">
            <v>13291.229260000002</v>
          </cell>
          <cell r="L34">
            <v>14948.3894906</v>
          </cell>
          <cell r="M34">
            <v>16335.937463206003</v>
          </cell>
          <cell r="N34">
            <v>17890.135702795102</v>
          </cell>
          <cell r="P34">
            <v>0.17325087492637559</v>
          </cell>
          <cell r="Q34">
            <v>0.10061273094390182</v>
          </cell>
        </row>
        <row r="35">
          <cell r="A35" t="str">
            <v>COGS</v>
          </cell>
          <cell r="B35">
            <v>1885.7</v>
          </cell>
          <cell r="C35">
            <v>2118.4</v>
          </cell>
          <cell r="D35">
            <v>2362.9</v>
          </cell>
          <cell r="E35">
            <v>2015.1000000000001</v>
          </cell>
          <cell r="F35">
            <v>2085.8000000000002</v>
          </cell>
          <cell r="G35">
            <v>2067.8999999999996</v>
          </cell>
          <cell r="H35">
            <v>2160.1999999999998</v>
          </cell>
          <cell r="I35">
            <v>2176.5</v>
          </cell>
          <cell r="J35">
            <v>2546.7015701999999</v>
          </cell>
          <cell r="K35">
            <v>2804.4493738600004</v>
          </cell>
          <cell r="L35">
            <v>3109.2650140448004</v>
          </cell>
          <cell r="M35">
            <v>3365.2031174204362</v>
          </cell>
          <cell r="N35">
            <v>3649.5876833701996</v>
          </cell>
          <cell r="P35" t="str">
            <v>Improved product mix is driving gross margin expansion.</v>
          </cell>
        </row>
        <row r="36">
          <cell r="A36" t="str">
            <v>SG&amp;A</v>
          </cell>
          <cell r="B36">
            <v>1854</v>
          </cell>
          <cell r="C36">
            <v>1991.9</v>
          </cell>
          <cell r="D36">
            <v>2294</v>
          </cell>
          <cell r="E36">
            <v>2658.3</v>
          </cell>
          <cell r="F36">
            <v>2757.6000000000004</v>
          </cell>
          <cell r="G36">
            <v>3228.3</v>
          </cell>
          <cell r="H36">
            <v>3417.3999999999996</v>
          </cell>
          <cell r="I36">
            <v>3424</v>
          </cell>
          <cell r="J36">
            <v>3784.1833191000001</v>
          </cell>
          <cell r="K36">
            <v>4160.1547583800002</v>
          </cell>
          <cell r="L36">
            <v>4604.1039631048006</v>
          </cell>
          <cell r="M36">
            <v>4949.7890513514185</v>
          </cell>
          <cell r="N36">
            <v>5411.7660500955171</v>
          </cell>
          <cell r="P36" t="str">
            <v>Expect higher SG&amp;A spend in support of salesforce expansion in US and international</v>
          </cell>
        </row>
        <row r="37">
          <cell r="A37" t="str">
            <v>R&amp;D</v>
          </cell>
          <cell r="B37">
            <v>1042.3</v>
          </cell>
          <cell r="C37">
            <v>1189.5</v>
          </cell>
          <cell r="D37">
            <v>1382</v>
          </cell>
          <cell r="E37">
            <v>1738.9</v>
          </cell>
          <cell r="F37">
            <v>1783.6</v>
          </cell>
          <cell r="G37">
            <v>2018.5</v>
          </cell>
          <cell r="H37">
            <v>2235.1</v>
          </cell>
          <cell r="I37">
            <v>2149.3000000000002</v>
          </cell>
          <cell r="J37">
            <v>2331.487353</v>
          </cell>
          <cell r="K37">
            <v>2551.9160179200003</v>
          </cell>
          <cell r="L37">
            <v>2840.1940032140005</v>
          </cell>
          <cell r="M37">
            <v>3030.3163994247134</v>
          </cell>
          <cell r="N37">
            <v>3309.6751050170933</v>
          </cell>
        </row>
        <row r="38">
          <cell r="A38" t="str">
            <v>Operating Income</v>
          </cell>
          <cell r="D38">
            <v>2478.7000000000003</v>
          </cell>
          <cell r="E38">
            <v>2824.5</v>
          </cell>
          <cell r="F38">
            <v>3237.2999999999988</v>
          </cell>
          <cell r="G38">
            <v>3638.4999999999991</v>
          </cell>
          <cell r="H38">
            <v>3729.7000000000012</v>
          </cell>
          <cell r="I38">
            <v>3327.6800000000012</v>
          </cell>
          <cell r="J38">
            <v>3293.9731577000025</v>
          </cell>
          <cell r="K38">
            <v>3774.7091098400001</v>
          </cell>
          <cell r="L38">
            <v>4394.8265102363985</v>
          </cell>
          <cell r="M38">
            <v>4990.628895009434</v>
          </cell>
          <cell r="N38">
            <v>5519.1068643122926</v>
          </cell>
        </row>
        <row r="39">
          <cell r="A39" t="str">
            <v>Other Inc. (Exp). Net</v>
          </cell>
          <cell r="B39">
            <v>216.2</v>
          </cell>
          <cell r="C39">
            <v>107.5</v>
          </cell>
          <cell r="D39">
            <v>137.19999999999999</v>
          </cell>
          <cell r="E39">
            <v>-32</v>
          </cell>
          <cell r="F39">
            <v>-58.7</v>
          </cell>
          <cell r="G39">
            <v>85.6</v>
          </cell>
          <cell r="H39">
            <v>134.19999999999999</v>
          </cell>
          <cell r="I39">
            <v>214</v>
          </cell>
          <cell r="J39">
            <v>210.60578754264637</v>
          </cell>
          <cell r="K39">
            <v>290.40384863715224</v>
          </cell>
          <cell r="L39">
            <v>346.33804660956059</v>
          </cell>
          <cell r="M39">
            <v>420.79985125319928</v>
          </cell>
          <cell r="N39">
            <v>450</v>
          </cell>
          <cell r="P39" t="str">
            <v>Includes ICOS joint venture.</v>
          </cell>
        </row>
        <row r="40">
          <cell r="A40" t="str">
            <v>Pretax Income</v>
          </cell>
          <cell r="B40">
            <v>1507.8000000000002</v>
          </cell>
          <cell r="C40">
            <v>1569.5999999999995</v>
          </cell>
          <cell r="D40">
            <v>-692.20000000000073</v>
          </cell>
          <cell r="E40">
            <v>2792.5</v>
          </cell>
          <cell r="F40">
            <v>3178.599999999999</v>
          </cell>
          <cell r="G40">
            <v>3724.099999999999</v>
          </cell>
          <cell r="H40">
            <v>3863.900000000001</v>
          </cell>
          <cell r="I40">
            <v>3541.6800000000012</v>
          </cell>
          <cell r="J40">
            <v>3504.5789452426488</v>
          </cell>
          <cell r="K40">
            <v>4065.1129584771525</v>
          </cell>
          <cell r="L40">
            <v>4741.1645568459589</v>
          </cell>
          <cell r="M40">
            <v>5411.4287462626335</v>
          </cell>
          <cell r="N40">
            <v>5969.1068643122926</v>
          </cell>
        </row>
        <row r="41">
          <cell r="A41" t="str">
            <v>Taxes</v>
          </cell>
          <cell r="B41">
            <v>392.02800000000008</v>
          </cell>
          <cell r="C41">
            <v>391.77215999999987</v>
          </cell>
          <cell r="D41">
            <v>585.4</v>
          </cell>
          <cell r="E41">
            <v>619.39999999999986</v>
          </cell>
          <cell r="F41">
            <v>709.8</v>
          </cell>
          <cell r="G41">
            <v>819.2</v>
          </cell>
          <cell r="H41">
            <v>850.05800000000022</v>
          </cell>
          <cell r="I41">
            <v>779.16960000000029</v>
          </cell>
          <cell r="J41">
            <v>771.00736795338275</v>
          </cell>
          <cell r="K41">
            <v>894.32485086497354</v>
          </cell>
          <cell r="L41">
            <v>1043.056202506111</v>
          </cell>
          <cell r="M41">
            <v>1190.5143241777794</v>
          </cell>
          <cell r="N41">
            <v>1313.2035101487045</v>
          </cell>
        </row>
        <row r="42">
          <cell r="A42" t="str">
            <v>Tax Rate</v>
          </cell>
          <cell r="B42">
            <v>0.26</v>
          </cell>
          <cell r="C42">
            <v>0.24959999999999999</v>
          </cell>
          <cell r="D42">
            <v>-0.8457093325628422</v>
          </cell>
          <cell r="E42">
            <v>0.2218084153983885</v>
          </cell>
          <cell r="F42">
            <v>0.22330585792487265</v>
          </cell>
          <cell r="G42">
            <v>0.21997261083214745</v>
          </cell>
          <cell r="H42">
            <v>0.22</v>
          </cell>
          <cell r="I42">
            <v>0.22</v>
          </cell>
          <cell r="J42">
            <v>0.22</v>
          </cell>
          <cell r="K42">
            <v>0.22</v>
          </cell>
          <cell r="L42">
            <v>0.22</v>
          </cell>
          <cell r="M42">
            <v>0.22</v>
          </cell>
          <cell r="N42">
            <v>0.22</v>
          </cell>
        </row>
        <row r="43">
          <cell r="A43" t="str">
            <v>Net Income</v>
          </cell>
          <cell r="B43">
            <v>1115.7720000000002</v>
          </cell>
          <cell r="C43">
            <v>1177.8278399999995</v>
          </cell>
          <cell r="D43">
            <v>-1277.6000000000008</v>
          </cell>
          <cell r="E43">
            <v>2173.1000000000004</v>
          </cell>
          <cell r="F43">
            <v>2468.7999999999993</v>
          </cell>
          <cell r="G43">
            <v>2904.8999999999987</v>
          </cell>
          <cell r="H43">
            <v>3013.8420000000006</v>
          </cell>
          <cell r="I43">
            <v>2762.510400000001</v>
          </cell>
          <cell r="J43">
            <v>2733.5715772892663</v>
          </cell>
          <cell r="K43">
            <v>3170.7881076121789</v>
          </cell>
          <cell r="L43">
            <v>3698.1083543398481</v>
          </cell>
          <cell r="M43">
            <v>4220.9144220848539</v>
          </cell>
          <cell r="N43">
            <v>4655.9033541635881</v>
          </cell>
          <cell r="P43" t="str">
            <v>3-Year CAGR</v>
          </cell>
          <cell r="Q43" t="str">
            <v>5-Year CAGR</v>
          </cell>
        </row>
        <row r="44">
          <cell r="A44" t="str">
            <v xml:space="preserve">EPS </v>
          </cell>
          <cell r="C44" t="e">
            <v>#REF!</v>
          </cell>
          <cell r="D44" t="e">
            <v>#REF!</v>
          </cell>
          <cell r="E44">
            <v>1.9300000000000002</v>
          </cell>
          <cell r="F44">
            <v>2.2331776721953069</v>
          </cell>
          <cell r="G44">
            <v>2.6475219306655244</v>
          </cell>
          <cell r="H44">
            <v>2.7629825273906241</v>
          </cell>
          <cell r="I44">
            <v>2.5458860479518721</v>
          </cell>
          <cell r="J44">
            <v>2.5218938916036246</v>
          </cell>
          <cell r="K44">
            <v>2.9252539888076226</v>
          </cell>
          <cell r="L44">
            <v>3.4117405034428678</v>
          </cell>
          <cell r="M44">
            <v>3.8940624004414044</v>
          </cell>
          <cell r="N44">
            <v>4.2953673963809562</v>
          </cell>
          <cell r="P44">
            <v>0.19047547181752694</v>
          </cell>
          <cell r="Q44">
            <v>0.11027937193316943</v>
          </cell>
        </row>
        <row r="45">
          <cell r="A45" t="str">
            <v>ANNUAL EPS GROWTH</v>
          </cell>
          <cell r="E45">
            <v>0.22929936305732479</v>
          </cell>
          <cell r="F45">
            <v>0.15708687678513303</v>
          </cell>
          <cell r="G45">
            <v>0.18554021188242481</v>
          </cell>
          <cell r="H45">
            <v>4.3610817870005557E-2</v>
          </cell>
          <cell r="I45">
            <v>-7.85732364524864E-2</v>
          </cell>
          <cell r="J45">
            <v>-9.4238924666517621E-3</v>
          </cell>
          <cell r="K45">
            <v>0.15994332614347578</v>
          </cell>
          <cell r="L45">
            <v>0.16630573498800508</v>
          </cell>
          <cell r="M45">
            <v>0.14137121405095557</v>
          </cell>
          <cell r="N45">
            <v>0.10305561510623523</v>
          </cell>
        </row>
        <row r="46">
          <cell r="A46" t="str">
            <v>Avg. Shares Out.</v>
          </cell>
          <cell r="C46">
            <v>1117.1099999999999</v>
          </cell>
          <cell r="D46">
            <v>1130.579</v>
          </cell>
          <cell r="E46">
            <v>1121.4860000000001</v>
          </cell>
          <cell r="F46">
            <v>1106.0550000000001</v>
          </cell>
          <cell r="G46">
            <v>1097.7</v>
          </cell>
          <cell r="H46">
            <v>1090.7929999999999</v>
          </cell>
          <cell r="I46">
            <v>1085.088</v>
          </cell>
          <cell r="J46">
            <v>1083.9359999999999</v>
          </cell>
          <cell r="K46">
            <v>1083.9359999999999</v>
          </cell>
          <cell r="L46">
            <v>1083.9359999999999</v>
          </cell>
          <cell r="M46">
            <v>1083.9359999999999</v>
          </cell>
          <cell r="N46">
            <v>1083.9359999999999</v>
          </cell>
        </row>
        <row r="47">
          <cell r="A47" t="str">
            <v>DPS</v>
          </cell>
          <cell r="D47">
            <v>0.74</v>
          </cell>
          <cell r="E47">
            <v>0.8</v>
          </cell>
          <cell r="F47">
            <v>0.92</v>
          </cell>
          <cell r="G47">
            <v>1.04</v>
          </cell>
          <cell r="H47">
            <v>1.2</v>
          </cell>
          <cell r="I47">
            <v>1.36</v>
          </cell>
          <cell r="J47">
            <v>1.52</v>
          </cell>
          <cell r="K47">
            <v>1.68</v>
          </cell>
          <cell r="L47">
            <v>1.86</v>
          </cell>
          <cell r="M47">
            <v>2.0646000000000004</v>
          </cell>
          <cell r="N47">
            <v>2.0646000000000004</v>
          </cell>
        </row>
        <row r="48">
          <cell r="A48" t="str">
            <v>Dividend Payout Ratio</v>
          </cell>
          <cell r="E48">
            <v>0.41450777202072536</v>
          </cell>
          <cell r="F48">
            <v>0.41196901234266847</v>
          </cell>
          <cell r="G48">
            <v>0.39282016437860767</v>
          </cell>
          <cell r="H48">
            <v>0.43431327853284929</v>
          </cell>
          <cell r="I48">
            <v>0.53419515814311491</v>
          </cell>
          <cell r="J48">
            <v>0.60272163117594957</v>
          </cell>
          <cell r="K48">
            <v>0.57430910492828458</v>
          </cell>
          <cell r="L48">
            <v>0.5451762811746762</v>
          </cell>
          <cell r="M48">
            <v>0.53019181196633403</v>
          </cell>
          <cell r="N48">
            <v>0.48065737094794742</v>
          </cell>
        </row>
        <row r="49">
          <cell r="A49" t="str">
            <v>E= Morgan Stanley Research estimates</v>
          </cell>
        </row>
        <row r="53">
          <cell r="A53" t="str">
            <v>Margin Analysis</v>
          </cell>
        </row>
        <row r="54">
          <cell r="A54" t="str">
            <v>COGS</v>
          </cell>
          <cell r="B54">
            <v>0.28984014755610205</v>
          </cell>
          <cell r="C54">
            <v>0.30363055225099977</v>
          </cell>
          <cell r="D54">
            <v>0.29674980533996431</v>
          </cell>
          <cell r="E54">
            <v>0.2212013436079826</v>
          </cell>
          <cell r="F54">
            <v>0.21144936792271121</v>
          </cell>
          <cell r="G54">
            <v>0.18879414235109374</v>
          </cell>
          <cell r="H54">
            <v>0.18715345162184638</v>
          </cell>
          <cell r="I54">
            <v>0.19647970477039903</v>
          </cell>
          <cell r="J54">
            <v>0.21299999999999997</v>
          </cell>
          <cell r="K54">
            <v>0.21099999999999999</v>
          </cell>
          <cell r="L54">
            <v>0.20800000000000002</v>
          </cell>
          <cell r="M54">
            <v>0.20599999999999999</v>
          </cell>
          <cell r="N54">
            <v>0.20399999999999993</v>
          </cell>
        </row>
        <row r="55">
          <cell r="A55" t="str">
            <v>SG&amp;A</v>
          </cell>
          <cell r="B55">
            <v>28.496772210267444</v>
          </cell>
          <cell r="C55">
            <v>28.549929051584517</v>
          </cell>
          <cell r="D55">
            <v>28.809685278677815</v>
          </cell>
          <cell r="E55">
            <v>29.180662583152206</v>
          </cell>
          <cell r="F55">
            <v>27.955354155895506</v>
          </cell>
          <cell r="G55">
            <v>29.47357849760801</v>
          </cell>
          <cell r="H55">
            <v>29.607360687551974</v>
          </cell>
          <cell r="I55">
            <v>30.909557047270674</v>
          </cell>
          <cell r="J55">
            <v>31.649999999999995</v>
          </cell>
          <cell r="K55">
            <v>31.299999999999994</v>
          </cell>
          <cell r="L55">
            <v>30.800000000000004</v>
          </cell>
          <cell r="M55">
            <v>30.3</v>
          </cell>
          <cell r="N55">
            <v>30.249999999999993</v>
          </cell>
        </row>
        <row r="56">
          <cell r="A56" t="str">
            <v>R&amp;D</v>
          </cell>
          <cell r="B56">
            <v>16.020596372579156</v>
          </cell>
          <cell r="C56">
            <v>17.049119236337056</v>
          </cell>
          <cell r="D56">
            <v>17.356139954286288</v>
          </cell>
          <cell r="E56">
            <v>19.088234648400622</v>
          </cell>
          <cell r="F56">
            <v>18.08136411098608</v>
          </cell>
          <cell r="G56">
            <v>18.428404484534202</v>
          </cell>
          <cell r="H56">
            <v>19.364257000277235</v>
          </cell>
          <cell r="I56">
            <v>19.402427266851305</v>
          </cell>
          <cell r="J56">
            <v>19.499999999999996</v>
          </cell>
          <cell r="K56">
            <v>19.2</v>
          </cell>
          <cell r="L56">
            <v>19.000000000000004</v>
          </cell>
          <cell r="M56">
            <v>18.55</v>
          </cell>
          <cell r="N56">
            <v>18.499999999999996</v>
          </cell>
        </row>
        <row r="57">
          <cell r="A57" t="str">
            <v>Operating Income</v>
          </cell>
          <cell r="E57">
            <v>31.005071461502993</v>
          </cell>
          <cell r="F57">
            <v>32.81834494084729</v>
          </cell>
          <cell r="G57">
            <v>33.218602782748412</v>
          </cell>
          <cell r="H57">
            <v>32.313037149986144</v>
          </cell>
          <cell r="I57">
            <v>30.040045208838116</v>
          </cell>
          <cell r="J57">
            <v>27.550000000000018</v>
          </cell>
          <cell r="K57">
            <v>28.4</v>
          </cell>
          <cell r="L57">
            <v>29.399999999999988</v>
          </cell>
          <cell r="M57">
            <v>30.55</v>
          </cell>
          <cell r="N57">
            <v>30.850000000000023</v>
          </cell>
        </row>
        <row r="58">
          <cell r="A58" t="str">
            <v>Pretax Income</v>
          </cell>
          <cell r="B58">
            <v>23.175530279741778</v>
          </cell>
          <cell r="C58">
            <v>22.497097564821043</v>
          </cell>
          <cell r="D58">
            <v>-8.6931404315173531</v>
          </cell>
          <cell r="E58">
            <v>30.65380140068936</v>
          </cell>
          <cell r="F58">
            <v>32.223269770789607</v>
          </cell>
          <cell r="G58">
            <v>34.00010955702443</v>
          </cell>
          <cell r="H58">
            <v>33.47570695869144</v>
          </cell>
          <cell r="I58">
            <v>31.971892524292535</v>
          </cell>
          <cell r="J58">
            <v>29.311456201680556</v>
          </cell>
          <cell r="K58">
            <v>30.58492844383569</v>
          </cell>
          <cell r="L58">
            <v>31.7168920426334</v>
          </cell>
          <cell r="M58">
            <v>33.125914924998831</v>
          </cell>
          <cell r="N58">
            <v>33.365352636088147</v>
          </cell>
        </row>
        <row r="59">
          <cell r="A59" t="str">
            <v xml:space="preserve">Net Income </v>
          </cell>
          <cell r="B59">
            <v>17.149892407008917</v>
          </cell>
          <cell r="C59">
            <v>16.881822012641713</v>
          </cell>
          <cell r="D59">
            <v>-16.04501042373095</v>
          </cell>
          <cell r="E59">
            <v>23.854530286065557</v>
          </cell>
          <cell r="F59">
            <v>25.027624869478821</v>
          </cell>
          <cell r="G59">
            <v>26.521016689186709</v>
          </cell>
          <cell r="H59">
            <v>26.111051427779319</v>
          </cell>
          <cell r="I59">
            <v>24.938076168948179</v>
          </cell>
          <cell r="J59">
            <v>22.86293583731084</v>
          </cell>
          <cell r="K59">
            <v>23.856244186191837</v>
          </cell>
          <cell r="L59">
            <v>24.739175793254052</v>
          </cell>
          <cell r="M59">
            <v>25.838213641499092</v>
          </cell>
          <cell r="N59">
            <v>26.024975056148758</v>
          </cell>
        </row>
        <row r="61">
          <cell r="A61" t="str">
            <v>Growth Analysis</v>
          </cell>
        </row>
        <row r="62">
          <cell r="A62" t="str">
            <v>Sales</v>
          </cell>
          <cell r="B62" t="str">
            <v>-</v>
          </cell>
          <cell r="C62">
            <v>7.2379342145711595E-2</v>
          </cell>
          <cell r="D62">
            <v>0.14128051140191214</v>
          </cell>
          <cell r="E62" t="str">
            <v>--</v>
          </cell>
          <cell r="F62">
            <v>8.2822894026213317E-2</v>
          </cell>
          <cell r="G62">
            <v>0.11038796468071731</v>
          </cell>
          <cell r="H62">
            <v>5.3792498995727515E-2</v>
          </cell>
          <cell r="I62">
            <v>-4.0279317992791795E-2</v>
          </cell>
          <cell r="J62">
            <v>7.933802633812026E-2</v>
          </cell>
          <cell r="K62">
            <v>0.11164647853013679</v>
          </cell>
          <cell r="L62">
            <v>0.12468073480511151</v>
          </cell>
          <cell r="M62">
            <v>9.2822572858335964E-2</v>
          </cell>
          <cell r="N62">
            <v>9.513982549759839E-2</v>
          </cell>
        </row>
        <row r="63">
          <cell r="A63" t="str">
            <v>COGS</v>
          </cell>
          <cell r="B63" t="str">
            <v>-</v>
          </cell>
          <cell r="C63">
            <v>12.340245001856076</v>
          </cell>
          <cell r="D63">
            <v>11.541729607250755</v>
          </cell>
          <cell r="E63" t="str">
            <v>--</v>
          </cell>
          <cell r="F63">
            <v>3.5085107438836802</v>
          </cell>
          <cell r="G63">
            <v>-0.85818391025028973</v>
          </cell>
          <cell r="H63">
            <v>4.4634653513226077</v>
          </cell>
          <cell r="I63">
            <v>0.75455976298491734</v>
          </cell>
          <cell r="J63">
            <v>17.009031481736727</v>
          </cell>
          <cell r="K63">
            <v>10.120848342656764</v>
          </cell>
          <cell r="L63">
            <v>10.869001345717164</v>
          </cell>
          <cell r="M63">
            <v>8.2314663503928678</v>
          </cell>
          <cell r="N63">
            <v>8.4507400007330187</v>
          </cell>
        </row>
        <row r="64">
          <cell r="A64" t="str">
            <v xml:space="preserve">SG&amp;A </v>
          </cell>
          <cell r="B64" t="str">
            <v>-</v>
          </cell>
          <cell r="C64">
            <v>7.4379719525350652</v>
          </cell>
          <cell r="D64">
            <v>15.166424017269939</v>
          </cell>
          <cell r="E64" t="str">
            <v>--</v>
          </cell>
          <cell r="F64">
            <v>3.735470037241853</v>
          </cell>
          <cell r="G64">
            <v>17.069190600522184</v>
          </cell>
          <cell r="H64">
            <v>5.8575720967691796</v>
          </cell>
          <cell r="I64">
            <v>0.19312927956927384</v>
          </cell>
          <cell r="J64">
            <v>10.519372637266358</v>
          </cell>
          <cell r="K64">
            <v>9.9353389510056349</v>
          </cell>
          <cell r="L64">
            <v>10.671458888170738</v>
          </cell>
          <cell r="M64">
            <v>7.5081946675570581</v>
          </cell>
          <cell r="N64">
            <v>9.333266406938435</v>
          </cell>
        </row>
        <row r="65">
          <cell r="A65" t="str">
            <v>R&amp;D</v>
          </cell>
          <cell r="B65" t="str">
            <v>-</v>
          </cell>
          <cell r="C65">
            <v>14.122613451021785</v>
          </cell>
          <cell r="D65">
            <v>16.183270281630939</v>
          </cell>
          <cell r="E65" t="str">
            <v>--</v>
          </cell>
          <cell r="F65">
            <v>2.5705906032549208</v>
          </cell>
          <cell r="G65">
            <v>13.169993272034095</v>
          </cell>
          <cell r="H65">
            <v>10.730740648996775</v>
          </cell>
          <cell r="I65">
            <v>-3.8387544181468272</v>
          </cell>
          <cell r="J65">
            <v>8.4765901921555749</v>
          </cell>
          <cell r="K65">
            <v>9.4544225014288674</v>
          </cell>
          <cell r="L65">
            <v>11.296531048422514</v>
          </cell>
          <cell r="M65">
            <v>6.6939932974848864</v>
          </cell>
          <cell r="N65">
            <v>9.2187966129680188</v>
          </cell>
        </row>
        <row r="66">
          <cell r="A66" t="str">
            <v>Operating Income</v>
          </cell>
          <cell r="E66" t="str">
            <v>--</v>
          </cell>
          <cell r="F66">
            <v>14.614976101964908</v>
          </cell>
          <cell r="G66">
            <v>12.393043585704149</v>
          </cell>
          <cell r="H66">
            <v>2.506527415143661</v>
          </cell>
          <cell r="I66">
            <v>-10.77888302008204</v>
          </cell>
          <cell r="J66">
            <v>-1.0129231867246455</v>
          </cell>
          <cell r="K66">
            <v>14.594410127970461</v>
          </cell>
          <cell r="L66">
            <v>16.428216912923482</v>
          </cell>
          <cell r="M66">
            <v>13.556903404157067</v>
          </cell>
          <cell r="N66">
            <v>10.589406273652804</v>
          </cell>
        </row>
        <row r="67">
          <cell r="A67" t="str">
            <v>Pretax Income</v>
          </cell>
          <cell r="B67" t="str">
            <v>-</v>
          </cell>
          <cell r="C67">
            <v>4.0986868284917941</v>
          </cell>
          <cell r="D67">
            <v>-144.10040774719678</v>
          </cell>
          <cell r="E67" t="str">
            <v>--</v>
          </cell>
          <cell r="F67">
            <v>13.826320501342849</v>
          </cell>
          <cell r="G67">
            <v>17.161643490845034</v>
          </cell>
          <cell r="H67">
            <v>3.7539271233318661</v>
          </cell>
          <cell r="I67">
            <v>-8.3392427340252002</v>
          </cell>
          <cell r="J67">
            <v>-1.0475552494113627</v>
          </cell>
          <cell r="K67">
            <v>15.994332614347586</v>
          </cell>
          <cell r="L67">
            <v>16.630573498800505</v>
          </cell>
          <cell r="M67">
            <v>14.137121405095568</v>
          </cell>
          <cell r="N67">
            <v>10.305561510623525</v>
          </cell>
        </row>
        <row r="68">
          <cell r="A68" t="str">
            <v xml:space="preserve">Net Income </v>
          </cell>
          <cell r="B68" t="str">
            <v>-</v>
          </cell>
          <cell r="C68">
            <v>5.5616954001354486</v>
          </cell>
          <cell r="D68">
            <v>-208.47086107253173</v>
          </cell>
          <cell r="E68" t="str">
            <v>--</v>
          </cell>
          <cell r="F68">
            <v>13.607289126133121</v>
          </cell>
          <cell r="G68">
            <v>17.664452365521694</v>
          </cell>
          <cell r="H68">
            <v>3.7502840028917301</v>
          </cell>
          <cell r="I68">
            <v>-8.3392427340251896</v>
          </cell>
          <cell r="J68">
            <v>-1.0475552494113578</v>
          </cell>
          <cell r="K68">
            <v>15.994332614347575</v>
          </cell>
          <cell r="L68">
            <v>16.630573498800512</v>
          </cell>
          <cell r="M68">
            <v>14.137121405095558</v>
          </cell>
          <cell r="N68">
            <v>10.305561510623528</v>
          </cell>
        </row>
        <row r="69">
          <cell r="A69" t="str">
            <v xml:space="preserve">EPS </v>
          </cell>
          <cell r="B69" t="str">
            <v>-</v>
          </cell>
          <cell r="C69" t="e">
            <v>#REF!</v>
          </cell>
          <cell r="D69" t="e">
            <v>#REF!</v>
          </cell>
          <cell r="E69" t="str">
            <v>--</v>
          </cell>
          <cell r="F69">
            <v>15.708687678513304</v>
          </cell>
          <cell r="G69">
            <v>18.55402118824248</v>
          </cell>
          <cell r="H69">
            <v>4.3610817870005558</v>
          </cell>
          <cell r="I69">
            <v>-7.8573236452486404</v>
          </cell>
          <cell r="J69">
            <v>-0.94238924666517621</v>
          </cell>
          <cell r="K69">
            <v>15.994332614347579</v>
          </cell>
          <cell r="L69">
            <v>16.630573498800509</v>
          </cell>
          <cell r="M69">
            <v>14.137121405095558</v>
          </cell>
          <cell r="N69">
            <v>10.305561510623523</v>
          </cell>
        </row>
        <row r="71">
          <cell r="A71" t="str">
            <v>(a) LLY books the total sales of CNTO's ReoPro but recognizes 50% of its profits.</v>
          </cell>
        </row>
        <row r="72">
          <cell r="A72" t="str">
            <v>E = Morgan Stanley Research Estimates</v>
          </cell>
        </row>
      </sheetData>
      <sheetData sheetId="7" refreshError="1">
        <row r="1">
          <cell r="A1" t="str">
            <v>Table 3</v>
          </cell>
        </row>
        <row r="2">
          <cell r="A2" t="str">
            <v>Eli Lilly</v>
          </cell>
        </row>
        <row r="3">
          <cell r="A3" t="str">
            <v>Quarterly Income Statement Analysis, 2000-2007E</v>
          </cell>
        </row>
        <row r="4">
          <cell r="A4" t="str">
            <v>($ Millions Except EPS)</v>
          </cell>
          <cell r="G4" t="str">
            <v xml:space="preserve"> </v>
          </cell>
          <cell r="H4" t="str">
            <v>Non-Operating Items</v>
          </cell>
        </row>
        <row r="5">
          <cell r="D5" t="str">
            <v xml:space="preserve">  Gross</v>
          </cell>
          <cell r="G5" t="str">
            <v xml:space="preserve"> Oper.</v>
          </cell>
          <cell r="H5" t="str">
            <v>Net Int</v>
          </cell>
          <cell r="I5" t="str">
            <v>Dow</v>
          </cell>
          <cell r="J5" t="str">
            <v>PCS</v>
          </cell>
          <cell r="K5" t="str">
            <v xml:space="preserve">ICOS </v>
          </cell>
          <cell r="N5" t="str">
            <v>Pretax</v>
          </cell>
          <cell r="O5" t="str">
            <v xml:space="preserve">    Tax</v>
          </cell>
          <cell r="Q5" t="str">
            <v xml:space="preserve">   Net</v>
          </cell>
          <cell r="R5" t="str">
            <v xml:space="preserve">Avg. </v>
          </cell>
          <cell r="S5" t="str">
            <v>Oper.</v>
          </cell>
          <cell r="T5" t="str">
            <v>Payout</v>
          </cell>
          <cell r="V5" t="str">
            <v>Cont.</v>
          </cell>
          <cell r="W5" t="str">
            <v>80%</v>
          </cell>
          <cell r="X5" t="str">
            <v>Rep.</v>
          </cell>
        </row>
        <row r="6">
          <cell r="B6" t="str">
            <v>Sales</v>
          </cell>
          <cell r="C6" t="str">
            <v>COGS</v>
          </cell>
          <cell r="D6" t="str">
            <v>Profit</v>
          </cell>
          <cell r="E6" t="str">
            <v>SG&amp;A</v>
          </cell>
          <cell r="F6" t="str">
            <v>R&amp;D</v>
          </cell>
          <cell r="G6" t="str">
            <v>Inc.</v>
          </cell>
          <cell r="H6" t="str">
            <v>Inc.</v>
          </cell>
          <cell r="I6" t="str">
            <v>Elanco</v>
          </cell>
          <cell r="J6" t="str">
            <v>Gdwill</v>
          </cell>
          <cell r="K6" t="str">
            <v>JV</v>
          </cell>
          <cell r="L6" t="str">
            <v>Other</v>
          </cell>
          <cell r="M6" t="str">
            <v>Total</v>
          </cell>
          <cell r="N6" t="str">
            <v>Inc.</v>
          </cell>
          <cell r="O6" t="str">
            <v xml:space="preserve">   Rate</v>
          </cell>
          <cell r="P6" t="str">
            <v>Tax</v>
          </cell>
          <cell r="Q6" t="str">
            <v>Inc.</v>
          </cell>
          <cell r="R6" t="str">
            <v xml:space="preserve">Shs. </v>
          </cell>
          <cell r="S6" t="str">
            <v>EPS</v>
          </cell>
          <cell r="T6" t="str">
            <v>Ratio</v>
          </cell>
          <cell r="U6" t="str">
            <v>DPS</v>
          </cell>
          <cell r="V6" t="str">
            <v>Oper.</v>
          </cell>
          <cell r="W6" t="str">
            <v>Guidant</v>
          </cell>
          <cell r="X6" t="str">
            <v>EPS</v>
          </cell>
        </row>
        <row r="8">
          <cell r="A8" t="str">
            <v>1989</v>
          </cell>
          <cell r="B8">
            <v>4175.6000000000004</v>
          </cell>
          <cell r="C8">
            <v>1255.8</v>
          </cell>
          <cell r="D8">
            <v>2919.8</v>
          </cell>
          <cell r="E8">
            <v>1149.5999999999999</v>
          </cell>
          <cell r="F8">
            <v>605.4</v>
          </cell>
          <cell r="G8">
            <v>1164.8</v>
          </cell>
          <cell r="H8">
            <v>74.599999999999994</v>
          </cell>
          <cell r="I8">
            <v>66.5</v>
          </cell>
          <cell r="L8">
            <v>24</v>
          </cell>
          <cell r="M8">
            <v>165.1</v>
          </cell>
          <cell r="N8">
            <v>1329.9</v>
          </cell>
          <cell r="O8">
            <v>0.29355590645913227</v>
          </cell>
          <cell r="P8">
            <v>390.4</v>
          </cell>
          <cell r="Q8">
            <v>939.5</v>
          </cell>
          <cell r="R8">
            <v>1178.028</v>
          </cell>
          <cell r="S8">
            <v>0.8</v>
          </cell>
        </row>
        <row r="9">
          <cell r="A9" t="str">
            <v>1990</v>
          </cell>
          <cell r="B9">
            <v>5191.6000000000004</v>
          </cell>
          <cell r="C9">
            <v>1523.3</v>
          </cell>
          <cell r="D9">
            <v>3668.3</v>
          </cell>
          <cell r="E9">
            <v>1426.2</v>
          </cell>
          <cell r="F9">
            <v>702.7</v>
          </cell>
          <cell r="G9">
            <v>1539.4</v>
          </cell>
          <cell r="H9">
            <v>59</v>
          </cell>
          <cell r="I9">
            <v>58.9</v>
          </cell>
          <cell r="L9">
            <v>-58.3</v>
          </cell>
          <cell r="M9">
            <v>59.6</v>
          </cell>
          <cell r="N9">
            <v>1599</v>
          </cell>
          <cell r="O9">
            <v>0.29499687304565353</v>
          </cell>
          <cell r="P9">
            <v>471.7</v>
          </cell>
          <cell r="Q9">
            <v>1127.3</v>
          </cell>
          <cell r="R9">
            <v>1160</v>
          </cell>
          <cell r="S9">
            <v>0.97499999999999998</v>
          </cell>
        </row>
        <row r="10">
          <cell r="A10" t="str">
            <v>1991</v>
          </cell>
          <cell r="B10">
            <v>5725.7</v>
          </cell>
          <cell r="C10">
            <v>1717.7</v>
          </cell>
          <cell r="D10">
            <v>4008</v>
          </cell>
          <cell r="E10">
            <v>1472.8</v>
          </cell>
          <cell r="F10">
            <v>766.9</v>
          </cell>
          <cell r="G10">
            <v>1768.3</v>
          </cell>
          <cell r="H10">
            <v>65.400000000000006</v>
          </cell>
          <cell r="I10">
            <v>57</v>
          </cell>
          <cell r="L10">
            <v>-11.5</v>
          </cell>
          <cell r="M10">
            <v>110.9</v>
          </cell>
          <cell r="N10">
            <v>1879.2</v>
          </cell>
          <cell r="O10">
            <v>0.30039378458918692</v>
          </cell>
          <cell r="P10">
            <v>564.5</v>
          </cell>
          <cell r="Q10">
            <v>1314.7</v>
          </cell>
          <cell r="R10">
            <v>1176.9760000000001</v>
          </cell>
          <cell r="S10">
            <v>1.125</v>
          </cell>
        </row>
        <row r="11">
          <cell r="A11" t="str">
            <v>1992</v>
          </cell>
          <cell r="B11">
            <v>6167.3</v>
          </cell>
          <cell r="C11">
            <v>1809.5</v>
          </cell>
          <cell r="D11">
            <v>4357.8</v>
          </cell>
          <cell r="E11">
            <v>1575</v>
          </cell>
          <cell r="F11">
            <v>861.3</v>
          </cell>
          <cell r="G11">
            <v>1921.5</v>
          </cell>
          <cell r="H11">
            <v>4.3</v>
          </cell>
          <cell r="I11">
            <v>52</v>
          </cell>
          <cell r="L11">
            <v>-29.3</v>
          </cell>
          <cell r="M11">
            <v>27</v>
          </cell>
          <cell r="N11">
            <v>1948.5</v>
          </cell>
          <cell r="O11">
            <v>0.30254041570438794</v>
          </cell>
          <cell r="P11">
            <v>589.5</v>
          </cell>
          <cell r="Q11">
            <v>1359</v>
          </cell>
          <cell r="R11">
            <v>1178.259</v>
          </cell>
          <cell r="S11">
            <v>1.156125632060605</v>
          </cell>
        </row>
        <row r="12">
          <cell r="A12">
            <v>1993</v>
          </cell>
          <cell r="B12">
            <v>5198.5</v>
          </cell>
          <cell r="C12">
            <v>1448</v>
          </cell>
          <cell r="D12">
            <v>3750.5</v>
          </cell>
          <cell r="E12">
            <v>1332.5</v>
          </cell>
          <cell r="F12">
            <v>754.9</v>
          </cell>
          <cell r="G12">
            <v>1663.1</v>
          </cell>
          <cell r="H12">
            <v>-20.2</v>
          </cell>
          <cell r="I12">
            <v>64</v>
          </cell>
          <cell r="J12" t="str">
            <v xml:space="preserve">    --</v>
          </cell>
          <cell r="L12">
            <v>-11.4</v>
          </cell>
          <cell r="M12">
            <v>32.4</v>
          </cell>
          <cell r="N12">
            <v>1695.5</v>
          </cell>
          <cell r="O12">
            <v>0.32851666175169564</v>
          </cell>
          <cell r="P12">
            <v>557</v>
          </cell>
          <cell r="Q12">
            <v>1138.5</v>
          </cell>
          <cell r="R12">
            <v>1176.068</v>
          </cell>
          <cell r="S12">
            <v>0.96821542116443005</v>
          </cell>
        </row>
        <row r="14">
          <cell r="A14" t="str">
            <v xml:space="preserve">1990/89 </v>
          </cell>
          <cell r="B14">
            <v>0.24331832551010632</v>
          </cell>
          <cell r="C14">
            <v>0.21301162605510432</v>
          </cell>
          <cell r="D14">
            <v>0.25635317487499143</v>
          </cell>
          <cell r="E14">
            <v>0.24060542797494794</v>
          </cell>
          <cell r="F14">
            <v>0.16072018500165192</v>
          </cell>
          <cell r="G14">
            <v>0.32160027472527486</v>
          </cell>
          <cell r="H14">
            <v>-0.20911528150134043</v>
          </cell>
          <cell r="I14">
            <v>-0.11428571428571431</v>
          </cell>
          <cell r="L14" t="str">
            <v xml:space="preserve">    --</v>
          </cell>
          <cell r="M14">
            <v>-0.63900666262870987</v>
          </cell>
          <cell r="N14">
            <v>0.20234604105571841</v>
          </cell>
          <cell r="O14" t="str">
            <v xml:space="preserve">    --</v>
          </cell>
          <cell r="P14" t="str">
            <v xml:space="preserve">    --</v>
          </cell>
          <cell r="Q14">
            <v>0.19989356040447043</v>
          </cell>
          <cell r="R14" t="str">
            <v xml:space="preserve">    --</v>
          </cell>
          <cell r="S14">
            <v>0.21875</v>
          </cell>
        </row>
        <row r="15">
          <cell r="A15" t="str">
            <v xml:space="preserve">1991/90 </v>
          </cell>
          <cell r="B15">
            <v>0.10287772555666835</v>
          </cell>
          <cell r="C15">
            <v>0.12761767215912828</v>
          </cell>
          <cell r="D15">
            <v>9.2604203582040676E-2</v>
          </cell>
          <cell r="E15">
            <v>3.2674239237133577E-2</v>
          </cell>
          <cell r="F15">
            <v>9.1361889853422404E-2</v>
          </cell>
          <cell r="G15">
            <v>0.14869429647914761</v>
          </cell>
          <cell r="H15">
            <v>0.10847457627118653</v>
          </cell>
          <cell r="I15">
            <v>-3.2258064516129011E-2</v>
          </cell>
          <cell r="L15" t="str">
            <v xml:space="preserve">    --</v>
          </cell>
          <cell r="M15">
            <v>0.86073825503355705</v>
          </cell>
          <cell r="N15">
            <v>0.17523452157598501</v>
          </cell>
          <cell r="O15" t="str">
            <v xml:space="preserve">    --</v>
          </cell>
          <cell r="P15" t="str">
            <v xml:space="preserve">    --</v>
          </cell>
          <cell r="Q15">
            <v>0.16623791359886464</v>
          </cell>
          <cell r="R15" t="str">
            <v xml:space="preserve">    --</v>
          </cell>
          <cell r="S15">
            <v>0.15384615384615388</v>
          </cell>
        </row>
        <row r="16">
          <cell r="A16" t="str">
            <v>1992/91</v>
          </cell>
          <cell r="B16">
            <v>7.7125940932986262E-2</v>
          </cell>
          <cell r="C16">
            <v>5.3443558246492377E-2</v>
          </cell>
          <cell r="D16">
            <v>8.7275449101796229E-2</v>
          </cell>
          <cell r="E16">
            <v>6.9391634980988631E-2</v>
          </cell>
          <cell r="F16">
            <v>0.12309297170426389</v>
          </cell>
          <cell r="G16">
            <v>8.6636882881863969E-2</v>
          </cell>
          <cell r="H16">
            <v>-0.93425076452599398</v>
          </cell>
          <cell r="I16">
            <v>-8.771929824561403E-2</v>
          </cell>
          <cell r="L16" t="str">
            <v xml:space="preserve">    --</v>
          </cell>
          <cell r="M16">
            <v>-0.75653742110009015</v>
          </cell>
          <cell r="N16">
            <v>3.6877394636015422E-2</v>
          </cell>
          <cell r="O16" t="str">
            <v xml:space="preserve">    --</v>
          </cell>
          <cell r="P16" t="str">
            <v xml:space="preserve">    --</v>
          </cell>
          <cell r="Q16">
            <v>3.3695900205370014E-2</v>
          </cell>
          <cell r="R16" t="str">
            <v xml:space="preserve">    --</v>
          </cell>
          <cell r="S16">
            <v>2.7667228498316376E-2</v>
          </cell>
        </row>
        <row r="17">
          <cell r="A17" t="str">
            <v>1993/92</v>
          </cell>
          <cell r="B17">
            <v>-0.15708656948745794</v>
          </cell>
          <cell r="C17">
            <v>-0.19977894445979552</v>
          </cell>
          <cell r="D17">
            <v>-0.13935930974344837</v>
          </cell>
          <cell r="E17">
            <v>-0.15396825396825398</v>
          </cell>
          <cell r="F17">
            <v>-0.12353419249970972</v>
          </cell>
          <cell r="G17">
            <v>-0.13447827218319025</v>
          </cell>
          <cell r="H17" t="str">
            <v xml:space="preserve">    --</v>
          </cell>
          <cell r="I17" t="str">
            <v xml:space="preserve">    --</v>
          </cell>
          <cell r="L17" t="str">
            <v xml:space="preserve">    --</v>
          </cell>
          <cell r="M17" t="str">
            <v xml:space="preserve">    --</v>
          </cell>
          <cell r="N17">
            <v>-0.12984346933538629</v>
          </cell>
          <cell r="O17" t="str">
            <v xml:space="preserve">    --</v>
          </cell>
          <cell r="P17" t="str">
            <v xml:space="preserve">    --</v>
          </cell>
          <cell r="Q17">
            <v>-0.1622516556291389</v>
          </cell>
          <cell r="R17" t="str">
            <v xml:space="preserve">    --</v>
          </cell>
          <cell r="S17">
            <v>-0.58126721079665822</v>
          </cell>
        </row>
        <row r="18">
          <cell r="A18">
            <v>1992</v>
          </cell>
        </row>
        <row r="19">
          <cell r="A19" t="str">
            <v xml:space="preserve"> 1Q (a)</v>
          </cell>
          <cell r="B19">
            <v>1557.1</v>
          </cell>
          <cell r="C19">
            <v>435.1</v>
          </cell>
          <cell r="D19">
            <v>1122</v>
          </cell>
          <cell r="E19">
            <v>344.8</v>
          </cell>
          <cell r="F19">
            <v>197.1</v>
          </cell>
          <cell r="G19">
            <v>580.1</v>
          </cell>
          <cell r="H19">
            <v>12.4</v>
          </cell>
          <cell r="I19">
            <v>27</v>
          </cell>
          <cell r="L19">
            <v>17</v>
          </cell>
          <cell r="M19">
            <v>56.4</v>
          </cell>
          <cell r="N19">
            <v>636.5</v>
          </cell>
          <cell r="O19">
            <v>0.30196386488609583</v>
          </cell>
          <cell r="P19">
            <v>192.2</v>
          </cell>
          <cell r="Q19">
            <v>444.3</v>
          </cell>
          <cell r="R19">
            <v>1179.424</v>
          </cell>
          <cell r="S19">
            <v>0.37670930895081001</v>
          </cell>
        </row>
        <row r="20">
          <cell r="A20" t="str">
            <v xml:space="preserve"> 2Q</v>
          </cell>
          <cell r="B20">
            <v>1478.3</v>
          </cell>
          <cell r="C20">
            <v>445.6</v>
          </cell>
          <cell r="D20">
            <v>1032.7</v>
          </cell>
          <cell r="E20">
            <v>385.3</v>
          </cell>
          <cell r="F20">
            <v>209.9</v>
          </cell>
          <cell r="G20">
            <v>437.5</v>
          </cell>
          <cell r="H20">
            <v>0.7</v>
          </cell>
          <cell r="I20">
            <v>18</v>
          </cell>
          <cell r="L20">
            <v>30.3</v>
          </cell>
          <cell r="M20">
            <v>49</v>
          </cell>
          <cell r="N20">
            <v>486.5</v>
          </cell>
          <cell r="O20">
            <v>0.30483042137718408</v>
          </cell>
          <cell r="P20">
            <v>148.30000000000001</v>
          </cell>
          <cell r="Q20">
            <v>338.2</v>
          </cell>
          <cell r="R20">
            <v>1177.7760000000001</v>
          </cell>
          <cell r="S20">
            <v>0.28999999999999998</v>
          </cell>
        </row>
        <row r="21">
          <cell r="A21" t="str">
            <v xml:space="preserve"> 3Q (b)</v>
          </cell>
          <cell r="B21">
            <v>1476.5</v>
          </cell>
          <cell r="C21">
            <v>445</v>
          </cell>
          <cell r="D21">
            <v>1031.5</v>
          </cell>
          <cell r="E21">
            <v>403</v>
          </cell>
          <cell r="F21">
            <v>216</v>
          </cell>
          <cell r="G21">
            <v>412.5</v>
          </cell>
          <cell r="H21">
            <v>-2.4</v>
          </cell>
          <cell r="I21">
            <v>2</v>
          </cell>
          <cell r="L21">
            <v>-77.2</v>
          </cell>
          <cell r="M21">
            <v>-77.599999999999994</v>
          </cell>
          <cell r="N21">
            <v>334.9</v>
          </cell>
          <cell r="O21">
            <v>0.30399999999999999</v>
          </cell>
          <cell r="P21">
            <v>102</v>
          </cell>
          <cell r="Q21">
            <v>232.9</v>
          </cell>
          <cell r="R21">
            <v>1177.836</v>
          </cell>
          <cell r="S21">
            <v>0.19773550816921875</v>
          </cell>
        </row>
        <row r="22">
          <cell r="A22" t="str">
            <v xml:space="preserve"> 4Q (c)</v>
          </cell>
          <cell r="B22">
            <v>1655.4</v>
          </cell>
          <cell r="C22">
            <v>483.8</v>
          </cell>
          <cell r="D22">
            <v>1171.5999999999999</v>
          </cell>
          <cell r="E22">
            <v>441.9</v>
          </cell>
          <cell r="F22">
            <v>238.3</v>
          </cell>
          <cell r="G22">
            <v>491.4</v>
          </cell>
          <cell r="H22">
            <v>-6.4</v>
          </cell>
          <cell r="I22">
            <v>5</v>
          </cell>
          <cell r="L22">
            <v>0.6</v>
          </cell>
          <cell r="M22">
            <v>-0.80000000000000215</v>
          </cell>
          <cell r="N22">
            <v>490.6</v>
          </cell>
          <cell r="O22">
            <v>0.3</v>
          </cell>
          <cell r="P22">
            <v>147</v>
          </cell>
          <cell r="Q22">
            <v>343.6</v>
          </cell>
          <cell r="R22">
            <v>1178</v>
          </cell>
          <cell r="S22">
            <v>0.29168081494057752</v>
          </cell>
        </row>
        <row r="24">
          <cell r="A24" t="str">
            <v>1992</v>
          </cell>
          <cell r="B24">
            <v>6167.3</v>
          </cell>
          <cell r="C24">
            <v>1809.5</v>
          </cell>
          <cell r="D24">
            <v>4357.8</v>
          </cell>
          <cell r="E24">
            <v>1575</v>
          </cell>
          <cell r="F24">
            <v>861.3</v>
          </cell>
          <cell r="G24">
            <v>1921.5</v>
          </cell>
          <cell r="H24">
            <v>4.3</v>
          </cell>
          <cell r="I24">
            <v>52</v>
          </cell>
          <cell r="L24">
            <v>-29.3</v>
          </cell>
          <cell r="M24">
            <v>27</v>
          </cell>
          <cell r="N24">
            <v>1948.5</v>
          </cell>
          <cell r="O24">
            <v>0.30254041570438794</v>
          </cell>
          <cell r="P24">
            <v>589.5</v>
          </cell>
          <cell r="Q24">
            <v>1359</v>
          </cell>
          <cell r="R24">
            <v>1178.259</v>
          </cell>
          <cell r="S24">
            <v>1.156125632060605</v>
          </cell>
        </row>
        <row r="25">
          <cell r="A25" t="str">
            <v>1994/93</v>
          </cell>
          <cell r="B25">
            <v>9.8701548523612653E-2</v>
          </cell>
          <cell r="C25">
            <v>0.16001381215469632</v>
          </cell>
          <cell r="D25">
            <v>7.5029996000533283E-2</v>
          </cell>
          <cell r="E25">
            <v>4.9380863039399758E-2</v>
          </cell>
          <cell r="F25">
            <v>0.11100808054046887</v>
          </cell>
          <cell r="G25">
            <v>7.9249594131441267E-2</v>
          </cell>
          <cell r="H25">
            <v>0.84158415841584144</v>
          </cell>
          <cell r="I25">
            <v>0.1796875</v>
          </cell>
          <cell r="J25" t="str">
            <v>--</v>
          </cell>
          <cell r="L25">
            <v>-1.0877192982456141</v>
          </cell>
          <cell r="M25">
            <v>-0.13271604938271619</v>
          </cell>
          <cell r="N25">
            <v>7.5199056325567684E-2</v>
          </cell>
          <cell r="O25">
            <v>-7.0975082552779067E-2</v>
          </cell>
          <cell r="P25">
            <v>-1.1132854578096579E-3</v>
          </cell>
          <cell r="Q25">
            <v>0.11253412384716721</v>
          </cell>
          <cell r="R25">
            <v>-1.6420819204331635E-2</v>
          </cell>
          <cell r="S25">
            <v>0.12578252336562154</v>
          </cell>
        </row>
        <row r="26">
          <cell r="A26" t="str">
            <v>1993/92</v>
          </cell>
        </row>
        <row r="27">
          <cell r="A27" t="str">
            <v xml:space="preserve"> 1Q</v>
          </cell>
          <cell r="B27">
            <v>-0.18470233125682353</v>
          </cell>
          <cell r="C27">
            <v>-0.25235578028039535</v>
          </cell>
          <cell r="D27">
            <v>-0.15846702317290548</v>
          </cell>
          <cell r="E27">
            <v>-0.14211136890951276</v>
          </cell>
          <cell r="F27">
            <v>-0.13901572805682397</v>
          </cell>
          <cell r="G27">
            <v>-0.17479744871573852</v>
          </cell>
          <cell r="H27" t="str">
            <v xml:space="preserve">    --</v>
          </cell>
          <cell r="I27" t="str">
            <v xml:space="preserve">    --</v>
          </cell>
          <cell r="L27" t="str">
            <v xml:space="preserve">    --</v>
          </cell>
          <cell r="M27" t="str">
            <v xml:space="preserve">    --</v>
          </cell>
          <cell r="N27">
            <v>-0.21759622937941853</v>
          </cell>
          <cell r="O27" t="str">
            <v xml:space="preserve">    --</v>
          </cell>
          <cell r="P27" t="str">
            <v xml:space="preserve">    --</v>
          </cell>
          <cell r="Q27">
            <v>-0.23092505064145827</v>
          </cell>
          <cell r="R27" t="str">
            <v xml:space="preserve">    --</v>
          </cell>
          <cell r="S27">
            <v>-0.61385169694090069</v>
          </cell>
        </row>
        <row r="28">
          <cell r="A28" t="str">
            <v xml:space="preserve"> 2Q</v>
          </cell>
          <cell r="B28">
            <v>-0.15206656294392204</v>
          </cell>
          <cell r="C28">
            <v>-0.22060143626570916</v>
          </cell>
          <cell r="D28">
            <v>-0.12249443207126928</v>
          </cell>
          <cell r="E28">
            <v>-0.18998183233843755</v>
          </cell>
          <cell r="F28">
            <v>-0.1300619342544069</v>
          </cell>
          <cell r="G28">
            <v>-5.9428571428571185E-2</v>
          </cell>
          <cell r="H28" t="str">
            <v xml:space="preserve">    --</v>
          </cell>
          <cell r="I28" t="str">
            <v xml:space="preserve">    --</v>
          </cell>
          <cell r="L28" t="str">
            <v xml:space="preserve">    --</v>
          </cell>
          <cell r="M28" t="str">
            <v xml:space="preserve">    --</v>
          </cell>
          <cell r="N28">
            <v>-8.3247687564234119E-2</v>
          </cell>
          <cell r="O28" t="str">
            <v xml:space="preserve">    --</v>
          </cell>
          <cell r="P28" t="str">
            <v xml:space="preserve">    --</v>
          </cell>
          <cell r="Q28">
            <v>-0.11028976936723806</v>
          </cell>
          <cell r="R28" t="str">
            <v xml:space="preserve">    --</v>
          </cell>
          <cell r="S28">
            <v>-0.55816711567499144</v>
          </cell>
        </row>
        <row r="29">
          <cell r="A29" t="str">
            <v xml:space="preserve"> 3Q</v>
          </cell>
          <cell r="B29">
            <v>-0.17480528276329152</v>
          </cell>
          <cell r="C29">
            <v>-0.23820224719101124</v>
          </cell>
          <cell r="D29">
            <v>-0.1474551623848763</v>
          </cell>
          <cell r="E29">
            <v>-0.19230769230769232</v>
          </cell>
          <cell r="F29">
            <v>-0.15740740740740741</v>
          </cell>
          <cell r="G29">
            <v>-9.8424242424242206E-2</v>
          </cell>
          <cell r="H29" t="str">
            <v xml:space="preserve">    --</v>
          </cell>
          <cell r="I29" t="str">
            <v xml:space="preserve">    --</v>
          </cell>
          <cell r="L29" t="str">
            <v xml:space="preserve">    --</v>
          </cell>
          <cell r="M29" t="str">
            <v xml:space="preserve">    --</v>
          </cell>
          <cell r="N29">
            <v>9.4356524335622985E-2</v>
          </cell>
          <cell r="O29" t="str">
            <v xml:space="preserve">    --</v>
          </cell>
          <cell r="P29" t="str">
            <v xml:space="preserve">    --</v>
          </cell>
          <cell r="Q29">
            <v>4.465435809360304E-2</v>
          </cell>
          <cell r="R29" t="str">
            <v xml:space="preserve">    --</v>
          </cell>
          <cell r="S29">
            <v>-0.4759661369167219</v>
          </cell>
        </row>
        <row r="30">
          <cell r="A30" t="str">
            <v xml:space="preserve"> 4Q</v>
          </cell>
          <cell r="B30">
            <v>-0.11978977890540062</v>
          </cell>
          <cell r="C30">
            <v>-9.7974369574204287E-2</v>
          </cell>
          <cell r="D30">
            <v>-0.12879822465005136</v>
          </cell>
          <cell r="E30">
            <v>-9.6854491966508166E-2</v>
          </cell>
          <cell r="F30">
            <v>-7.4276122534620292E-2</v>
          </cell>
          <cell r="G30">
            <v>-0.18396418396418443</v>
          </cell>
          <cell r="H30" t="str">
            <v xml:space="preserve">    --</v>
          </cell>
          <cell r="I30" t="str">
            <v xml:space="preserve">    --</v>
          </cell>
          <cell r="L30" t="str">
            <v xml:space="preserve">    --</v>
          </cell>
          <cell r="M30" t="str">
            <v xml:space="preserve">    --</v>
          </cell>
          <cell r="N30">
            <v>-0.2152466367713009</v>
          </cell>
          <cell r="O30" t="str">
            <v xml:space="preserve">    --</v>
          </cell>
          <cell r="P30" t="str">
            <v xml:space="preserve">    --</v>
          </cell>
          <cell r="Q30">
            <v>-0.26484284051222418</v>
          </cell>
          <cell r="R30" t="str">
            <v xml:space="preserve">    --</v>
          </cell>
          <cell r="S30">
            <v>-0.63353636564281501</v>
          </cell>
        </row>
        <row r="32">
          <cell r="A32" t="str">
            <v>Year</v>
          </cell>
          <cell r="B32">
            <v>-0.15708656948745794</v>
          </cell>
          <cell r="C32">
            <v>-0.19977894445979552</v>
          </cell>
          <cell r="D32">
            <v>-0.13935930974344837</v>
          </cell>
          <cell r="E32">
            <v>-0.15396825396825398</v>
          </cell>
          <cell r="F32">
            <v>-0.12353419249970972</v>
          </cell>
          <cell r="G32">
            <v>-0.13447827218319025</v>
          </cell>
          <cell r="H32" t="str">
            <v xml:space="preserve">    --</v>
          </cell>
          <cell r="I32" t="str">
            <v xml:space="preserve">    --</v>
          </cell>
          <cell r="L32" t="str">
            <v xml:space="preserve">    --</v>
          </cell>
          <cell r="M32" t="str">
            <v xml:space="preserve">    --</v>
          </cell>
          <cell r="N32">
            <v>-0.12984346933538629</v>
          </cell>
          <cell r="O32" t="str">
            <v xml:space="preserve">    --</v>
          </cell>
          <cell r="P32" t="str">
            <v xml:space="preserve">    --</v>
          </cell>
          <cell r="Q32">
            <v>-0.1622516556291389</v>
          </cell>
          <cell r="R32" t="str">
            <v xml:space="preserve">    --</v>
          </cell>
          <cell r="S32">
            <v>-0.58126721079665822</v>
          </cell>
        </row>
        <row r="34">
          <cell r="A34">
            <v>1993</v>
          </cell>
        </row>
        <row r="35">
          <cell r="A35" t="str">
            <v xml:space="preserve"> 1Q (a)</v>
          </cell>
          <cell r="B35">
            <v>1269.5</v>
          </cell>
          <cell r="C35">
            <v>325.3</v>
          </cell>
          <cell r="D35">
            <v>944.2</v>
          </cell>
          <cell r="E35">
            <v>295.8</v>
          </cell>
          <cell r="F35">
            <v>169.7</v>
          </cell>
          <cell r="G35">
            <v>478.7</v>
          </cell>
          <cell r="H35">
            <v>-4.7</v>
          </cell>
          <cell r="I35">
            <v>32</v>
          </cell>
          <cell r="J35" t="str">
            <v xml:space="preserve">    --</v>
          </cell>
          <cell r="L35">
            <v>-8</v>
          </cell>
          <cell r="M35">
            <v>19.3</v>
          </cell>
          <cell r="N35">
            <v>498</v>
          </cell>
          <cell r="O35">
            <v>0.31385542168674696</v>
          </cell>
          <cell r="P35">
            <v>156.30000000000001</v>
          </cell>
          <cell r="Q35">
            <v>341.7</v>
          </cell>
          <cell r="R35">
            <v>1174.5039999999999</v>
          </cell>
          <cell r="S35">
            <v>0.2909313207958425</v>
          </cell>
          <cell r="V35">
            <v>0.6</v>
          </cell>
        </row>
        <row r="36">
          <cell r="A36" t="str">
            <v xml:space="preserve"> 2Q</v>
          </cell>
          <cell r="B36">
            <v>1253.5</v>
          </cell>
          <cell r="C36">
            <v>347.3</v>
          </cell>
          <cell r="D36">
            <v>906.2</v>
          </cell>
          <cell r="E36">
            <v>312.10000000000002</v>
          </cell>
          <cell r="F36">
            <v>182.6</v>
          </cell>
          <cell r="G36">
            <v>411.5</v>
          </cell>
          <cell r="H36">
            <v>-5.5</v>
          </cell>
          <cell r="I36">
            <v>30</v>
          </cell>
          <cell r="J36" t="str">
            <v xml:space="preserve">    --</v>
          </cell>
          <cell r="L36">
            <v>10</v>
          </cell>
          <cell r="M36">
            <v>34.5</v>
          </cell>
          <cell r="N36">
            <v>446</v>
          </cell>
          <cell r="O36">
            <v>0.32533632286995512</v>
          </cell>
          <cell r="P36">
            <v>145.1</v>
          </cell>
          <cell r="Q36">
            <v>300.89999999999998</v>
          </cell>
          <cell r="R36">
            <v>1174.184</v>
          </cell>
          <cell r="S36">
            <v>0.25626307290850497</v>
          </cell>
          <cell r="V36">
            <v>0.53500000000000003</v>
          </cell>
        </row>
        <row r="37">
          <cell r="A37" t="str">
            <v xml:space="preserve"> 3Q</v>
          </cell>
          <cell r="B37">
            <v>1218.4000000000001</v>
          </cell>
          <cell r="C37">
            <v>339</v>
          </cell>
          <cell r="D37">
            <v>879.4</v>
          </cell>
          <cell r="E37">
            <v>325.5</v>
          </cell>
          <cell r="F37">
            <v>182</v>
          </cell>
          <cell r="G37">
            <v>371.9</v>
          </cell>
          <cell r="H37">
            <v>-4</v>
          </cell>
          <cell r="I37">
            <v>3</v>
          </cell>
          <cell r="J37" t="str">
            <v xml:space="preserve">    --</v>
          </cell>
          <cell r="L37">
            <v>-4.4000000000000004</v>
          </cell>
          <cell r="M37">
            <v>-5.4</v>
          </cell>
          <cell r="N37">
            <v>366.5</v>
          </cell>
          <cell r="O37">
            <v>0.33615279672578435</v>
          </cell>
          <cell r="P37">
            <v>123.2</v>
          </cell>
          <cell r="Q37">
            <v>243.3</v>
          </cell>
          <cell r="R37">
            <v>1174</v>
          </cell>
          <cell r="S37">
            <v>0.20724020442930149</v>
          </cell>
          <cell r="V37">
            <v>0.44</v>
          </cell>
        </row>
        <row r="38">
          <cell r="A38" t="str">
            <v xml:space="preserve"> 4Q</v>
          </cell>
          <cell r="B38">
            <v>1457.1</v>
          </cell>
          <cell r="C38">
            <v>436.4</v>
          </cell>
          <cell r="D38">
            <v>1020.7</v>
          </cell>
          <cell r="E38">
            <v>399.1</v>
          </cell>
          <cell r="F38">
            <v>220.6</v>
          </cell>
          <cell r="G38">
            <v>401</v>
          </cell>
          <cell r="H38">
            <v>-6</v>
          </cell>
          <cell r="I38">
            <v>-1</v>
          </cell>
          <cell r="J38" t="str">
            <v xml:space="preserve">    --</v>
          </cell>
          <cell r="L38">
            <v>-9</v>
          </cell>
          <cell r="M38">
            <v>-16</v>
          </cell>
          <cell r="N38">
            <v>385</v>
          </cell>
          <cell r="O38">
            <v>0.34389610389610403</v>
          </cell>
          <cell r="P38">
            <v>132.4</v>
          </cell>
          <cell r="Q38">
            <v>252.6</v>
          </cell>
          <cell r="R38">
            <v>1181.5840000000001</v>
          </cell>
          <cell r="S38">
            <v>0.213780823030779</v>
          </cell>
          <cell r="V38">
            <v>-0.78500000000000003</v>
          </cell>
        </row>
        <row r="40">
          <cell r="A40" t="str">
            <v>Year(a)</v>
          </cell>
          <cell r="B40">
            <v>5198.5</v>
          </cell>
          <cell r="C40">
            <v>1448</v>
          </cell>
          <cell r="D40">
            <v>3750.5</v>
          </cell>
          <cell r="E40">
            <v>1332.5</v>
          </cell>
          <cell r="F40">
            <v>754.9</v>
          </cell>
          <cell r="G40">
            <v>1663.1</v>
          </cell>
          <cell r="H40">
            <v>-20.2</v>
          </cell>
          <cell r="I40">
            <v>64</v>
          </cell>
          <cell r="J40" t="str">
            <v xml:space="preserve">    --</v>
          </cell>
          <cell r="L40">
            <v>-11.4</v>
          </cell>
          <cell r="M40">
            <v>32.4</v>
          </cell>
          <cell r="N40">
            <v>1695.5</v>
          </cell>
          <cell r="O40">
            <v>0.32851666175169564</v>
          </cell>
          <cell r="P40">
            <v>557</v>
          </cell>
          <cell r="Q40">
            <v>1138.5</v>
          </cell>
          <cell r="R40">
            <v>1176.068</v>
          </cell>
          <cell r="S40">
            <v>0.96821542116443005</v>
          </cell>
          <cell r="V40">
            <v>0.79</v>
          </cell>
        </row>
        <row r="42">
          <cell r="A42" t="str">
            <v>1994/93</v>
          </cell>
        </row>
        <row r="43">
          <cell r="A43" t="str">
            <v xml:space="preserve"> 1Q</v>
          </cell>
          <cell r="B43">
            <v>3.119338322174077E-2</v>
          </cell>
          <cell r="C43">
            <v>0.17460805410390412</v>
          </cell>
          <cell r="D43">
            <v>-1.8216479559415546E-2</v>
          </cell>
          <cell r="E43">
            <v>-5.3414469235970284E-2</v>
          </cell>
          <cell r="F43">
            <v>4.4784914555097366E-2</v>
          </cell>
          <cell r="G43">
            <v>-1.8800919156047868E-2</v>
          </cell>
          <cell r="H43">
            <v>-0.23404255319148948</v>
          </cell>
          <cell r="I43">
            <v>0.125</v>
          </cell>
          <cell r="J43" t="str">
            <v>--</v>
          </cell>
          <cell r="L43">
            <v>0.66250000000000009</v>
          </cell>
          <cell r="M43">
            <v>-1.0362694300518281E-2</v>
          </cell>
          <cell r="N43">
            <v>-1.8473895582329522E-2</v>
          </cell>
          <cell r="O43">
            <v>3.6468330134357958E-3</v>
          </cell>
          <cell r="P43">
            <v>-1.4894433781190219E-2</v>
          </cell>
          <cell r="Q43">
            <v>-2.0111208662569713E-2</v>
          </cell>
          <cell r="R43">
            <v>-1.4348184425084856E-2</v>
          </cell>
          <cell r="S43">
            <v>-5.8469168791860787E-3</v>
          </cell>
          <cell r="V43">
            <v>-0.56666666666666665</v>
          </cell>
        </row>
        <row r="44">
          <cell r="A44" t="str">
            <v xml:space="preserve"> 2Q</v>
          </cell>
          <cell r="B44">
            <v>7.4431591543677664E-2</v>
          </cell>
          <cell r="C44">
            <v>0.11085516844226893</v>
          </cell>
          <cell r="D44">
            <v>6.0472301920105886E-2</v>
          </cell>
          <cell r="E44">
            <v>5.9275873117590513E-2</v>
          </cell>
          <cell r="F44">
            <v>0.10733844468784225</v>
          </cell>
          <cell r="G44">
            <v>4.058323207776425E-2</v>
          </cell>
          <cell r="H44">
            <v>-0.78181818181818197</v>
          </cell>
          <cell r="I44">
            <v>0.45</v>
          </cell>
          <cell r="J44" t="str">
            <v>--</v>
          </cell>
          <cell r="L44">
            <v>-1</v>
          </cell>
          <cell r="M44">
            <v>0.22608695652173905</v>
          </cell>
          <cell r="N44">
            <v>5.4932735426008968E-2</v>
          </cell>
          <cell r="O44">
            <v>-5.6361130254996457E-2</v>
          </cell>
          <cell r="P44">
            <v>-4.5244658855961E-3</v>
          </cell>
          <cell r="Q44">
            <v>8.3604187437687119E-2</v>
          </cell>
          <cell r="R44">
            <v>-1.4604184693369958E-2</v>
          </cell>
          <cell r="S44">
            <v>9.9663881869132054E-2</v>
          </cell>
          <cell r="V44">
            <v>-0.48598130841121495</v>
          </cell>
        </row>
        <row r="45">
          <cell r="A45" t="str">
            <v xml:space="preserve"> 3Q</v>
          </cell>
          <cell r="B45">
            <v>0.23711424819435312</v>
          </cell>
          <cell r="C45">
            <v>0.33156342182890847</v>
          </cell>
          <cell r="D45">
            <v>0.20070502615419616</v>
          </cell>
          <cell r="E45">
            <v>0.1093701996927804</v>
          </cell>
          <cell r="F45">
            <v>0.20219780219780226</v>
          </cell>
          <cell r="G45">
            <v>0.27991395536434549</v>
          </cell>
          <cell r="H45">
            <v>-1.4749999999999996</v>
          </cell>
          <cell r="I45">
            <v>-0.33333333333333331</v>
          </cell>
          <cell r="J45" t="str">
            <v>--</v>
          </cell>
          <cell r="L45">
            <v>-2.2045454545454541</v>
          </cell>
          <cell r="M45" t="str">
            <v>NM</v>
          </cell>
          <cell r="N45">
            <v>0.32387448840382005</v>
          </cell>
          <cell r="O45">
            <v>-8.672483766233742E-2</v>
          </cell>
          <cell r="P45">
            <v>0.20906168831168831</v>
          </cell>
          <cell r="Q45">
            <v>0.3820123304562269</v>
          </cell>
          <cell r="R45">
            <v>-1.5093696763202749E-2</v>
          </cell>
          <cell r="S45">
            <v>0.40319168017747509</v>
          </cell>
          <cell r="V45">
            <v>-0.42045454545454547</v>
          </cell>
        </row>
        <row r="46">
          <cell r="A46" t="str">
            <v xml:space="preserve"> 4Q</v>
          </cell>
          <cell r="B46">
            <v>6.2658705648205471E-2</v>
          </cell>
          <cell r="C46">
            <v>5.4995417048579291E-2</v>
          </cell>
          <cell r="D46">
            <v>6.5935142549230871E-2</v>
          </cell>
          <cell r="E46">
            <v>6.8905036331746425E-2</v>
          </cell>
          <cell r="F46">
            <v>8.9755213055303776E-2</v>
          </cell>
          <cell r="G46">
            <v>4.9875311720698257E-2</v>
          </cell>
          <cell r="H46">
            <v>4.7166666666666659</v>
          </cell>
          <cell r="I46">
            <v>5</v>
          </cell>
          <cell r="J46" t="str">
            <v>--</v>
          </cell>
          <cell r="L46">
            <v>-2</v>
          </cell>
          <cell r="M46">
            <v>1.65625</v>
          </cell>
          <cell r="N46">
            <v>-1.6883116883116882E-2</v>
          </cell>
          <cell r="O46">
            <v>-0.16253776435045356</v>
          </cell>
          <cell r="P46">
            <v>-0.17667673716012092</v>
          </cell>
          <cell r="Q46">
            <v>6.6872525732383309E-2</v>
          </cell>
          <cell r="R46">
            <v>-2.1604896477948263E-2</v>
          </cell>
          <cell r="S46">
            <v>9.0431178459324135E-2</v>
          </cell>
          <cell r="V46">
            <v>-1.2993630573248407</v>
          </cell>
        </row>
        <row r="48">
          <cell r="A48" t="str">
            <v>Year</v>
          </cell>
          <cell r="B48">
            <v>9.8701548523612653E-2</v>
          </cell>
          <cell r="C48">
            <v>0.16001381215469632</v>
          </cell>
          <cell r="D48">
            <v>7.5029996000533283E-2</v>
          </cell>
          <cell r="E48">
            <v>4.9380863039399758E-2</v>
          </cell>
          <cell r="F48">
            <v>0.11100808054046887</v>
          </cell>
          <cell r="G48">
            <v>7.9249594131441267E-2</v>
          </cell>
          <cell r="H48">
            <v>0.84158415841584144</v>
          </cell>
          <cell r="I48">
            <v>0.1796875</v>
          </cell>
          <cell r="J48" t="str">
            <v>--</v>
          </cell>
          <cell r="L48">
            <v>-1.0877192982456141</v>
          </cell>
          <cell r="M48">
            <v>-0.13271604938271619</v>
          </cell>
          <cell r="N48">
            <v>7.5199056325567684E-2</v>
          </cell>
          <cell r="O48">
            <v>-7.0975082552779067E-2</v>
          </cell>
          <cell r="P48">
            <v>-1.1132854578096579E-3</v>
          </cell>
          <cell r="Q48">
            <v>0.11253412384716721</v>
          </cell>
          <cell r="R48">
            <v>-1.6420819204331635E-2</v>
          </cell>
          <cell r="S48">
            <v>0.12578252336562154</v>
          </cell>
          <cell r="V48">
            <v>0.29746835443037956</v>
          </cell>
        </row>
        <row r="50">
          <cell r="A50" t="str">
            <v>1994</v>
          </cell>
        </row>
        <row r="51">
          <cell r="A51" t="str">
            <v xml:space="preserve"> 1Q (a)</v>
          </cell>
          <cell r="B51">
            <v>1309.0999999999999</v>
          </cell>
          <cell r="C51">
            <v>382.1</v>
          </cell>
          <cell r="D51">
            <v>926.99999999999989</v>
          </cell>
          <cell r="E51">
            <v>280</v>
          </cell>
          <cell r="F51">
            <v>177.3</v>
          </cell>
          <cell r="G51">
            <v>469.69999999999987</v>
          </cell>
          <cell r="H51">
            <v>-3.5999999999999996</v>
          </cell>
          <cell r="I51">
            <v>36</v>
          </cell>
          <cell r="J51">
            <v>0</v>
          </cell>
          <cell r="L51">
            <v>-13.3</v>
          </cell>
          <cell r="M51">
            <v>19.099999999999998</v>
          </cell>
          <cell r="N51">
            <v>488.7999999999999</v>
          </cell>
          <cell r="O51">
            <v>0.315</v>
          </cell>
          <cell r="P51">
            <v>153.97199999999998</v>
          </cell>
          <cell r="Q51">
            <v>334.82799999999992</v>
          </cell>
          <cell r="R51">
            <v>1157.652</v>
          </cell>
          <cell r="S51">
            <v>0.28923026954559738</v>
          </cell>
          <cell r="V51">
            <v>0.26</v>
          </cell>
          <cell r="W51">
            <v>2.5000000000000001E-2</v>
          </cell>
          <cell r="X51">
            <v>0.28499999999999998</v>
          </cell>
        </row>
        <row r="52">
          <cell r="A52" t="str">
            <v xml:space="preserve"> 2Q (b)</v>
          </cell>
          <cell r="B52">
            <v>1346.8</v>
          </cell>
          <cell r="C52">
            <v>385.8</v>
          </cell>
          <cell r="D52">
            <v>961</v>
          </cell>
          <cell r="E52">
            <v>330.6</v>
          </cell>
          <cell r="F52">
            <v>202.2</v>
          </cell>
          <cell r="G52">
            <v>428.2</v>
          </cell>
          <cell r="H52">
            <v>-1.1999999999999993</v>
          </cell>
          <cell r="I52">
            <v>43.5</v>
          </cell>
          <cell r="J52">
            <v>0</v>
          </cell>
          <cell r="L52">
            <v>0</v>
          </cell>
          <cell r="M52">
            <v>42.3</v>
          </cell>
          <cell r="N52">
            <v>470.5</v>
          </cell>
          <cell r="O52">
            <v>0.307</v>
          </cell>
          <cell r="P52">
            <v>144.4435</v>
          </cell>
          <cell r="Q52">
            <v>326.05650000000003</v>
          </cell>
          <cell r="R52">
            <v>1157.0360000000001</v>
          </cell>
          <cell r="S52">
            <v>0.28180324553427899</v>
          </cell>
          <cell r="V52">
            <v>0.27500000000000002</v>
          </cell>
          <cell r="W52">
            <v>2.5000000000000001E-2</v>
          </cell>
          <cell r="X52">
            <v>0.3</v>
          </cell>
        </row>
        <row r="53">
          <cell r="A53" t="str">
            <v xml:space="preserve"> 3Q (c)</v>
          </cell>
          <cell r="B53">
            <v>1507.3</v>
          </cell>
          <cell r="C53">
            <v>451.4</v>
          </cell>
          <cell r="D53">
            <v>1055.9000000000001</v>
          </cell>
          <cell r="E53">
            <v>361.1</v>
          </cell>
          <cell r="F53">
            <v>218.8</v>
          </cell>
          <cell r="G53">
            <v>476.00000000000006</v>
          </cell>
          <cell r="H53">
            <v>1.8999999999999986</v>
          </cell>
          <cell r="I53">
            <v>2</v>
          </cell>
          <cell r="J53">
            <v>0</v>
          </cell>
          <cell r="L53">
            <v>5.3</v>
          </cell>
          <cell r="M53">
            <v>9.1999999999999993</v>
          </cell>
          <cell r="N53">
            <v>485.20000000000005</v>
          </cell>
          <cell r="O53">
            <v>0.307</v>
          </cell>
          <cell r="P53">
            <v>148.9564</v>
          </cell>
          <cell r="Q53">
            <v>336.24360000000001</v>
          </cell>
          <cell r="R53">
            <v>1156.28</v>
          </cell>
          <cell r="S53">
            <v>0.29079773065347497</v>
          </cell>
          <cell r="V53">
            <v>0.255</v>
          </cell>
          <cell r="W53">
            <v>1.7500000000000002E-2</v>
          </cell>
          <cell r="X53">
            <v>0.27500000000000002</v>
          </cell>
        </row>
        <row r="54">
          <cell r="A54" t="str">
            <v xml:space="preserve"> 4Q </v>
          </cell>
          <cell r="B54">
            <v>1548.4</v>
          </cell>
          <cell r="C54">
            <v>460.4</v>
          </cell>
          <cell r="D54">
            <v>1088</v>
          </cell>
          <cell r="E54">
            <v>426.6</v>
          </cell>
          <cell r="F54">
            <v>240.4</v>
          </cell>
          <cell r="G54">
            <v>421</v>
          </cell>
          <cell r="H54">
            <v>-34.299999999999997</v>
          </cell>
          <cell r="I54">
            <v>-6</v>
          </cell>
          <cell r="J54">
            <v>-11.2</v>
          </cell>
          <cell r="L54">
            <v>9</v>
          </cell>
          <cell r="M54">
            <v>-42.5</v>
          </cell>
          <cell r="N54">
            <v>378.5</v>
          </cell>
          <cell r="O54">
            <v>0.28799999999999998</v>
          </cell>
          <cell r="P54">
            <v>109.008</v>
          </cell>
          <cell r="Q54">
            <v>269.49200000000002</v>
          </cell>
          <cell r="R54">
            <v>1156.056</v>
          </cell>
          <cell r="S54">
            <v>0.23311327478945656</v>
          </cell>
          <cell r="V54">
            <v>0.23499999999999999</v>
          </cell>
          <cell r="W54">
            <v>1.7500000000000002E-2</v>
          </cell>
          <cell r="X54">
            <v>0.25</v>
          </cell>
        </row>
        <row r="56">
          <cell r="A56" t="str">
            <v>1994</v>
          </cell>
          <cell r="B56">
            <v>5711.6</v>
          </cell>
          <cell r="C56">
            <v>1679.7000000000003</v>
          </cell>
          <cell r="D56">
            <v>4031.9</v>
          </cell>
          <cell r="E56">
            <v>1398.3000000000002</v>
          </cell>
          <cell r="F56">
            <v>838.69999999999993</v>
          </cell>
          <cell r="G56">
            <v>1794.8999999999999</v>
          </cell>
          <cell r="H56">
            <v>-37.199999999999996</v>
          </cell>
          <cell r="I56">
            <v>75.5</v>
          </cell>
          <cell r="J56">
            <v>-11.2</v>
          </cell>
          <cell r="L56">
            <v>1</v>
          </cell>
          <cell r="M56">
            <v>28.099999999999994</v>
          </cell>
          <cell r="N56">
            <v>1823</v>
          </cell>
          <cell r="O56">
            <v>0.30520016456390564</v>
          </cell>
          <cell r="P56">
            <v>556.37990000000002</v>
          </cell>
          <cell r="Q56">
            <v>1266.6200999999999</v>
          </cell>
          <cell r="R56">
            <v>1156.7560000000001</v>
          </cell>
          <cell r="S56">
            <v>1.0900000000000001</v>
          </cell>
          <cell r="V56">
            <v>1.0249999999999999</v>
          </cell>
          <cell r="W56">
            <v>8.5000000000000006E-2</v>
          </cell>
          <cell r="X56">
            <v>1.1100000000000001</v>
          </cell>
        </row>
        <row r="58">
          <cell r="A58" t="str">
            <v>1995/94</v>
          </cell>
        </row>
        <row r="59">
          <cell r="A59" t="str">
            <v xml:space="preserve"> 1Q</v>
          </cell>
          <cell r="B59">
            <v>0.31181727904667333</v>
          </cell>
          <cell r="C59">
            <v>0.34127191834598264</v>
          </cell>
          <cell r="D59">
            <v>0.29967637540453085</v>
          </cell>
          <cell r="E59">
            <v>0.45428571428571424</v>
          </cell>
          <cell r="F59">
            <v>0.33502538071065974</v>
          </cell>
          <cell r="G59">
            <v>0.19416648924845648</v>
          </cell>
          <cell r="H59" t="str">
            <v>NM</v>
          </cell>
          <cell r="I59" t="str">
            <v>NM</v>
          </cell>
          <cell r="J59" t="str">
            <v>NM</v>
          </cell>
          <cell r="L59" t="str">
            <v>NM</v>
          </cell>
          <cell r="M59" t="str">
            <v>NM</v>
          </cell>
          <cell r="N59">
            <v>7.9378068739770907E-2</v>
          </cell>
          <cell r="O59" t="str">
            <v>NM</v>
          </cell>
          <cell r="P59" t="str">
            <v>NM</v>
          </cell>
          <cell r="Q59">
            <v>0.11848471454000256</v>
          </cell>
          <cell r="R59">
            <v>-1.2127997014646857E-3</v>
          </cell>
          <cell r="S59">
            <v>0.12367215406118999</v>
          </cell>
          <cell r="V59">
            <v>0.25</v>
          </cell>
          <cell r="W59" t="str">
            <v>NM</v>
          </cell>
          <cell r="X59">
            <v>0.19298245614035106</v>
          </cell>
        </row>
        <row r="60">
          <cell r="A60" t="str">
            <v xml:space="preserve"> 2Q</v>
          </cell>
          <cell r="B60">
            <v>0.19899019899019899</v>
          </cell>
          <cell r="C60">
            <v>0.19077242094349395</v>
          </cell>
          <cell r="D60">
            <v>0.20228928199791893</v>
          </cell>
          <cell r="E60">
            <v>0.31972171808832422</v>
          </cell>
          <cell r="F60">
            <v>0.28832838773491598</v>
          </cell>
          <cell r="G60">
            <v>7.0994862213919083E-2</v>
          </cell>
          <cell r="H60" t="str">
            <v>NM</v>
          </cell>
          <cell r="I60" t="str">
            <v>NM</v>
          </cell>
          <cell r="J60" t="str">
            <v>NM</v>
          </cell>
          <cell r="L60" t="str">
            <v>NM</v>
          </cell>
          <cell r="M60" t="str">
            <v>NM</v>
          </cell>
          <cell r="N60">
            <v>-7.2476089266737195E-2</v>
          </cell>
          <cell r="O60" t="str">
            <v>NM</v>
          </cell>
          <cell r="P60" t="str">
            <v>NM</v>
          </cell>
          <cell r="Q60">
            <v>-5.016461870872032E-2</v>
          </cell>
          <cell r="R60">
            <v>8.6427734314151888E-5</v>
          </cell>
          <cell r="S60">
            <v>-4.1884704031356537E-2</v>
          </cell>
          <cell r="V60">
            <v>-1.8181818181818195E-2</v>
          </cell>
          <cell r="W60" t="str">
            <v>NM</v>
          </cell>
          <cell r="X60">
            <v>-5.0000000000000044E-2</v>
          </cell>
        </row>
        <row r="61">
          <cell r="A61" t="str">
            <v xml:space="preserve"> 3Q</v>
          </cell>
          <cell r="B61">
            <v>8.2730710542028824E-2</v>
          </cell>
          <cell r="C61">
            <v>-6.9561364643331847E-2</v>
          </cell>
          <cell r="D61">
            <v>0.14783596931527596</v>
          </cell>
          <cell r="E61">
            <v>0.22957629465522009</v>
          </cell>
          <cell r="F61">
            <v>0.19287020109689207</v>
          </cell>
          <cell r="G61">
            <v>6.5126050420167947E-2</v>
          </cell>
          <cell r="H61" t="str">
            <v>NM</v>
          </cell>
          <cell r="I61" t="str">
            <v>NM</v>
          </cell>
          <cell r="J61" t="str">
            <v>NM</v>
          </cell>
          <cell r="L61" t="str">
            <v>NM</v>
          </cell>
          <cell r="M61" t="str">
            <v>NM</v>
          </cell>
          <cell r="N61">
            <v>-9.9546578730420582E-2</v>
          </cell>
          <cell r="O61" t="str">
            <v>NM</v>
          </cell>
          <cell r="P61" t="str">
            <v>NM</v>
          </cell>
          <cell r="Q61">
            <v>-7.8346770020306808E-2</v>
          </cell>
          <cell r="R61">
            <v>-8.762583457294134E-3</v>
          </cell>
          <cell r="S61">
            <v>-7.1519576878191937E-2</v>
          </cell>
          <cell r="V61">
            <v>5.8823529411764754E-2</v>
          </cell>
          <cell r="W61" t="str">
            <v>NM</v>
          </cell>
          <cell r="X61">
            <v>2.8909090909090907</v>
          </cell>
        </row>
        <row r="62">
          <cell r="A62" t="str">
            <v xml:space="preserve"> 4Q</v>
          </cell>
          <cell r="B62">
            <v>0.16236114699044166</v>
          </cell>
          <cell r="C62">
            <v>7.3197219808861957E-2</v>
          </cell>
          <cell r="D62">
            <v>0.20009191176470573</v>
          </cell>
          <cell r="E62">
            <v>0.32770745428973264</v>
          </cell>
          <cell r="F62">
            <v>0.18344425956738766</v>
          </cell>
          <cell r="G62">
            <v>8.02850356294533E-2</v>
          </cell>
          <cell r="H62" t="str">
            <v>NM</v>
          </cell>
          <cell r="I62" t="str">
            <v>NM</v>
          </cell>
          <cell r="J62" t="str">
            <v>NM</v>
          </cell>
          <cell r="L62" t="str">
            <v>NM</v>
          </cell>
          <cell r="M62" t="str">
            <v>NM</v>
          </cell>
          <cell r="N62">
            <v>-3.8573315719947522E-2</v>
          </cell>
          <cell r="O62" t="str">
            <v>NM</v>
          </cell>
          <cell r="P62" t="str">
            <v>NM</v>
          </cell>
          <cell r="Q62">
            <v>0.15550739910646641</v>
          </cell>
          <cell r="R62">
            <v>-5.4826063789297455E-2</v>
          </cell>
          <cell r="S62">
            <v>0.22258159796951291</v>
          </cell>
          <cell r="V62">
            <v>0.21276595744680848</v>
          </cell>
          <cell r="W62" t="str">
            <v>NM</v>
          </cell>
          <cell r="X62">
            <v>0.26</v>
          </cell>
        </row>
        <row r="64">
          <cell r="A64" t="str">
            <v>1995/94</v>
          </cell>
          <cell r="B64">
            <v>0.18423909237341551</v>
          </cell>
          <cell r="C64">
            <v>0.12281955111031713</v>
          </cell>
          <cell r="D64">
            <v>0.20982663260497542</v>
          </cell>
          <cell r="E64">
            <v>0.32582421511835791</v>
          </cell>
          <cell r="F64">
            <v>0.24323357577202828</v>
          </cell>
          <cell r="G64">
            <v>0.10384979664605264</v>
          </cell>
          <cell r="H64" t="str">
            <v>NM</v>
          </cell>
          <cell r="I64" t="str">
            <v>NM</v>
          </cell>
          <cell r="J64" t="str">
            <v>NM</v>
          </cell>
          <cell r="L64" t="str">
            <v>NM</v>
          </cell>
          <cell r="M64" t="str">
            <v>NM</v>
          </cell>
          <cell r="N64">
            <v>-3.1925397696105348E-2</v>
          </cell>
          <cell r="O64" t="str">
            <v>NM</v>
          </cell>
          <cell r="P64" t="str">
            <v>NM</v>
          </cell>
          <cell r="Q64">
            <v>3.0695786368777931E-2</v>
          </cell>
          <cell r="R64">
            <v>-1.6169356372476285E-2</v>
          </cell>
          <cell r="S64">
            <v>5.5045871559632871E-2</v>
          </cell>
          <cell r="V64">
            <v>0.12195121951219513</v>
          </cell>
          <cell r="W64" t="str">
            <v>NM</v>
          </cell>
          <cell r="X64">
            <v>0.81531531531531531</v>
          </cell>
        </row>
        <row r="66">
          <cell r="A66" t="str">
            <v>1995</v>
          </cell>
        </row>
        <row r="67">
          <cell r="A67" t="str">
            <v xml:space="preserve"> 1Q</v>
          </cell>
          <cell r="B67">
            <v>1717.3</v>
          </cell>
          <cell r="C67">
            <v>512.5</v>
          </cell>
          <cell r="D67">
            <v>1204.8</v>
          </cell>
          <cell r="E67">
            <v>407.2</v>
          </cell>
          <cell r="F67">
            <v>236.7</v>
          </cell>
          <cell r="G67">
            <v>560.89999999999986</v>
          </cell>
          <cell r="H67">
            <v>-52.300000000000004</v>
          </cell>
          <cell r="I67">
            <v>35</v>
          </cell>
          <cell r="J67">
            <v>-25</v>
          </cell>
          <cell r="L67">
            <v>9</v>
          </cell>
          <cell r="M67">
            <v>-33.300000000000004</v>
          </cell>
          <cell r="N67">
            <v>527.59999999999991</v>
          </cell>
          <cell r="O67">
            <v>0.29018195602729346</v>
          </cell>
          <cell r="P67">
            <v>153.1</v>
          </cell>
          <cell r="Q67">
            <v>374.49999999999989</v>
          </cell>
          <cell r="R67">
            <v>1156.248</v>
          </cell>
          <cell r="S67">
            <v>0.32500000000000001</v>
          </cell>
          <cell r="V67">
            <v>0.32500000000000001</v>
          </cell>
          <cell r="W67">
            <v>1.4999999999999999E-2</v>
          </cell>
          <cell r="X67">
            <v>0.34</v>
          </cell>
        </row>
        <row r="68">
          <cell r="A68" t="str">
            <v xml:space="preserve"> 2Q</v>
          </cell>
          <cell r="B68">
            <v>1614.8</v>
          </cell>
          <cell r="C68">
            <v>459.4</v>
          </cell>
          <cell r="D68">
            <v>1155.4000000000001</v>
          </cell>
          <cell r="E68">
            <v>436.3</v>
          </cell>
          <cell r="F68">
            <v>260.5</v>
          </cell>
          <cell r="G68">
            <v>458.60000000000014</v>
          </cell>
          <cell r="H68">
            <v>-52.2</v>
          </cell>
          <cell r="I68">
            <v>40</v>
          </cell>
          <cell r="J68">
            <v>-25</v>
          </cell>
          <cell r="L68">
            <v>15</v>
          </cell>
          <cell r="M68">
            <v>-22.200000000000003</v>
          </cell>
          <cell r="N68">
            <v>436.40000000000015</v>
          </cell>
          <cell r="O68">
            <v>0.29032997250229137</v>
          </cell>
          <cell r="P68">
            <v>126.7</v>
          </cell>
          <cell r="Q68">
            <v>309.70000000000016</v>
          </cell>
          <cell r="R68">
            <v>1157.136</v>
          </cell>
          <cell r="S68">
            <v>0.27</v>
          </cell>
          <cell r="V68">
            <v>0.27</v>
          </cell>
          <cell r="W68">
            <v>1.4999999999999999E-2</v>
          </cell>
          <cell r="X68">
            <v>0.28499999999999998</v>
          </cell>
        </row>
        <row r="69">
          <cell r="A69" t="str">
            <v xml:space="preserve"> 3Q</v>
          </cell>
          <cell r="B69">
            <v>1632</v>
          </cell>
          <cell r="C69">
            <v>420</v>
          </cell>
          <cell r="D69">
            <v>1212</v>
          </cell>
          <cell r="E69">
            <v>444</v>
          </cell>
          <cell r="F69">
            <v>261</v>
          </cell>
          <cell r="G69">
            <v>507</v>
          </cell>
          <cell r="H69">
            <v>-52.1</v>
          </cell>
          <cell r="I69">
            <v>0</v>
          </cell>
          <cell r="J69">
            <v>-25</v>
          </cell>
          <cell r="L69">
            <v>7</v>
          </cell>
          <cell r="M69">
            <v>-70.099999999999994</v>
          </cell>
          <cell r="N69">
            <v>436.9</v>
          </cell>
          <cell r="O69">
            <v>0.29068436713206686</v>
          </cell>
          <cell r="P69">
            <v>127</v>
          </cell>
          <cell r="Q69">
            <v>309.89999999999998</v>
          </cell>
          <cell r="R69">
            <v>1146.1479999999999</v>
          </cell>
          <cell r="S69">
            <v>0.27</v>
          </cell>
          <cell r="V69">
            <v>0.27</v>
          </cell>
          <cell r="W69">
            <v>5.0000000000000001E-3</v>
          </cell>
          <cell r="X69">
            <v>1.07</v>
          </cell>
        </row>
        <row r="70">
          <cell r="A70" t="str">
            <v xml:space="preserve"> 4Q</v>
          </cell>
          <cell r="B70">
            <v>1799.8</v>
          </cell>
          <cell r="C70">
            <v>494.1</v>
          </cell>
          <cell r="D70">
            <v>1305.6999999999998</v>
          </cell>
          <cell r="E70">
            <v>566.4</v>
          </cell>
          <cell r="F70">
            <v>284.5</v>
          </cell>
          <cell r="G70">
            <v>454.79999999999984</v>
          </cell>
          <cell r="H70">
            <v>-50.4</v>
          </cell>
          <cell r="I70">
            <v>0</v>
          </cell>
          <cell r="J70">
            <v>-25.9</v>
          </cell>
          <cell r="L70">
            <v>-14.6</v>
          </cell>
          <cell r="M70">
            <v>-90.899999999999991</v>
          </cell>
          <cell r="N70">
            <v>363.89999999999986</v>
          </cell>
          <cell r="O70">
            <v>0.14427040395713114</v>
          </cell>
          <cell r="P70">
            <v>52.5</v>
          </cell>
          <cell r="Q70">
            <v>311.39999999999986</v>
          </cell>
          <cell r="R70">
            <v>1092.674</v>
          </cell>
          <cell r="S70">
            <v>0.28499999999999998</v>
          </cell>
          <cell r="V70">
            <v>0.28499999999999998</v>
          </cell>
          <cell r="W70">
            <v>0.02</v>
          </cell>
          <cell r="X70">
            <v>0.315</v>
          </cell>
        </row>
        <row r="72">
          <cell r="A72" t="str">
            <v>1995</v>
          </cell>
          <cell r="B72">
            <v>6763.9000000000005</v>
          </cell>
          <cell r="C72">
            <v>1886</v>
          </cell>
          <cell r="D72">
            <v>4877.9000000000005</v>
          </cell>
          <cell r="E72">
            <v>1853.9</v>
          </cell>
          <cell r="F72">
            <v>1042.7</v>
          </cell>
          <cell r="G72">
            <v>1981.2999999999997</v>
          </cell>
          <cell r="H72">
            <v>-207</v>
          </cell>
          <cell r="I72">
            <v>75</v>
          </cell>
          <cell r="J72">
            <v>-100.9</v>
          </cell>
          <cell r="L72">
            <v>16.399999999999999</v>
          </cell>
          <cell r="M72">
            <v>-216.5</v>
          </cell>
          <cell r="N72">
            <v>1764.8</v>
          </cell>
          <cell r="O72">
            <v>0.26025611967361745</v>
          </cell>
          <cell r="P72">
            <v>459.3</v>
          </cell>
          <cell r="Q72">
            <v>1305.5</v>
          </cell>
          <cell r="R72">
            <v>1138.0519999999999</v>
          </cell>
          <cell r="S72">
            <v>1.1499999999999999</v>
          </cell>
          <cell r="V72">
            <v>1.1499999999999999</v>
          </cell>
          <cell r="W72" t="str">
            <v xml:space="preserve">       --</v>
          </cell>
          <cell r="X72">
            <v>2.0150000000000001</v>
          </cell>
        </row>
        <row r="74">
          <cell r="A74" t="str">
            <v>1996/95</v>
          </cell>
        </row>
        <row r="75">
          <cell r="A75" t="str">
            <v xml:space="preserve"> 1Q</v>
          </cell>
          <cell r="B75">
            <v>3.8432422989576664E-2</v>
          </cell>
          <cell r="C75">
            <v>1.073170731707318E-2</v>
          </cell>
          <cell r="D75">
            <v>5.021580345285525E-2</v>
          </cell>
          <cell r="E75">
            <v>0.12966601178781928</v>
          </cell>
          <cell r="F75">
            <v>0.1660329531051965</v>
          </cell>
          <cell r="G75">
            <v>-5.6338028169013933E-2</v>
          </cell>
          <cell r="H75">
            <v>-1.5296367112810651E-2</v>
          </cell>
          <cell r="I75">
            <v>-5.7142857142857162E-2</v>
          </cell>
          <cell r="J75">
            <v>0</v>
          </cell>
          <cell r="L75" t="str">
            <v>NM</v>
          </cell>
          <cell r="M75" t="str">
            <v>NM</v>
          </cell>
          <cell r="N75">
            <v>-5.8377558756633738E-2</v>
          </cell>
          <cell r="O75">
            <v>-0.1143487916394515</v>
          </cell>
          <cell r="P75">
            <v>-0.16605094709340298</v>
          </cell>
          <cell r="Q75">
            <v>-1.4359412550066536E-2</v>
          </cell>
          <cell r="R75">
            <v>-5.4100850336606054E-2</v>
          </cell>
          <cell r="S75">
            <v>1.5384615384615398E-2</v>
          </cell>
          <cell r="V75">
            <v>9.2307692307692216E-2</v>
          </cell>
          <cell r="W75" t="str">
            <v>NM</v>
          </cell>
          <cell r="X75">
            <v>2.9411764705882214E-2</v>
          </cell>
        </row>
        <row r="76">
          <cell r="A76" t="str">
            <v xml:space="preserve"> 2Q</v>
          </cell>
          <cell r="B76">
            <v>5.1709189992568738E-2</v>
          </cell>
          <cell r="C76">
            <v>9.9477579451458631E-2</v>
          </cell>
          <cell r="D76">
            <v>3.2715942530725052E-2</v>
          </cell>
          <cell r="E76">
            <v>9.7868439147375627E-2</v>
          </cell>
          <cell r="F76">
            <v>4.9520153550863637E-2</v>
          </cell>
          <cell r="G76">
            <v>-3.8813781072830983E-2</v>
          </cell>
          <cell r="H76">
            <v>-3.6398467432950297E-2</v>
          </cell>
          <cell r="I76">
            <v>-5.0000000000000044E-2</v>
          </cell>
          <cell r="J76">
            <v>0</v>
          </cell>
          <cell r="L76" t="str">
            <v>NM</v>
          </cell>
          <cell r="M76" t="str">
            <v>NM</v>
          </cell>
          <cell r="N76">
            <v>2.7726856095324652E-2</v>
          </cell>
          <cell r="O76">
            <v>-0.11480031570639269</v>
          </cell>
          <cell r="P76">
            <v>-9.0256511444357118E-2</v>
          </cell>
          <cell r="Q76">
            <v>7.5994510816918687E-2</v>
          </cell>
          <cell r="R76">
            <v>-5.4083530371537902E-2</v>
          </cell>
          <cell r="S76">
            <v>0.14814814814814806</v>
          </cell>
          <cell r="V76">
            <v>0.1666666666666666</v>
          </cell>
          <cell r="W76" t="str">
            <v>NM</v>
          </cell>
          <cell r="X76">
            <v>8.7719298245614127E-2</v>
          </cell>
        </row>
        <row r="77">
          <cell r="A77" t="str">
            <v xml:space="preserve"> 3Q</v>
          </cell>
          <cell r="B77">
            <v>0.10533088235294123</v>
          </cell>
          <cell r="C77">
            <v>0.19738095238095243</v>
          </cell>
          <cell r="D77">
            <v>7.3432343234323433E-2</v>
          </cell>
          <cell r="E77">
            <v>3.1756756756756807E-2</v>
          </cell>
          <cell r="F77">
            <v>0.11379310344827581</v>
          </cell>
          <cell r="G77">
            <v>8.9151873767258472E-2</v>
          </cell>
          <cell r="H77">
            <v>9.5969289827253917E-3</v>
          </cell>
          <cell r="I77" t="str">
            <v>NM</v>
          </cell>
          <cell r="J77">
            <v>0</v>
          </cell>
          <cell r="L77" t="str">
            <v>NM</v>
          </cell>
          <cell r="M77" t="str">
            <v>NM</v>
          </cell>
          <cell r="N77">
            <v>0.10917830167086301</v>
          </cell>
          <cell r="O77">
            <v>-0.11587952755905516</v>
          </cell>
          <cell r="P77">
            <v>-1.9352755905511745E-2</v>
          </cell>
          <cell r="Q77">
            <v>0.16185156502097472</v>
          </cell>
          <cell r="R77">
            <v>-4.6430303939805295E-2</v>
          </cell>
          <cell r="S77">
            <v>0.14814814814814806</v>
          </cell>
          <cell r="V77">
            <v>0.40740740740740733</v>
          </cell>
          <cell r="W77" t="str">
            <v>NM</v>
          </cell>
          <cell r="X77">
            <v>-0.65420560747663559</v>
          </cell>
        </row>
        <row r="78">
          <cell r="A78" t="str">
            <v xml:space="preserve"> 4Q</v>
          </cell>
          <cell r="B78">
            <v>0.14518279808867648</v>
          </cell>
          <cell r="C78">
            <v>0.19894758146124247</v>
          </cell>
          <cell r="D78">
            <v>0.12483725204870952</v>
          </cell>
          <cell r="E78">
            <v>2.3658192090395443E-2</v>
          </cell>
          <cell r="F78">
            <v>0.22811950790861152</v>
          </cell>
          <cell r="G78">
            <v>0.18623570800351819</v>
          </cell>
          <cell r="H78">
            <v>3.968253968253968E-2</v>
          </cell>
          <cell r="I78" t="str">
            <v>NM</v>
          </cell>
          <cell r="J78">
            <v>-3.474903474903468E-2</v>
          </cell>
          <cell r="L78" t="str">
            <v>NM</v>
          </cell>
          <cell r="M78" t="str">
            <v>NM</v>
          </cell>
          <cell r="N78">
            <v>0.32756251717504836</v>
          </cell>
          <cell r="O78">
            <v>0.57538989265753859</v>
          </cell>
          <cell r="P78">
            <v>1.0914285714285714</v>
          </cell>
          <cell r="Q78">
            <v>0.19877970456005159</v>
          </cell>
          <cell r="R78">
            <v>1.6711297239615508E-3</v>
          </cell>
          <cell r="S78">
            <v>0.15789473684210542</v>
          </cell>
          <cell r="V78">
            <v>0.15789473684210542</v>
          </cell>
          <cell r="W78" t="str">
            <v>NM</v>
          </cell>
          <cell r="X78">
            <v>4.7619047619047658E-2</v>
          </cell>
        </row>
        <row r="80">
          <cell r="A80" t="str">
            <v>1996/95</v>
          </cell>
          <cell r="B80">
            <v>8.6148523780659056E-2</v>
          </cell>
          <cell r="C80">
            <v>0.12322375397667029</v>
          </cell>
          <cell r="D80">
            <v>7.1813690317554524E-2</v>
          </cell>
          <cell r="E80">
            <v>6.6346620637574835E-2</v>
          </cell>
          <cell r="F80">
            <v>0.14078833796873497</v>
          </cell>
          <cell r="G80">
            <v>4.0629889466511665E-2</v>
          </cell>
          <cell r="H80">
            <v>-9.6618357487917217E-4</v>
          </cell>
          <cell r="I80">
            <v>-5.3333333333333344E-2</v>
          </cell>
          <cell r="J80">
            <v>-8.9197224975223754E-3</v>
          </cell>
          <cell r="L80" t="str">
            <v>NM</v>
          </cell>
          <cell r="M80" t="str">
            <v>NM</v>
          </cell>
          <cell r="N80">
            <v>8.3975521305530265E-2</v>
          </cell>
          <cell r="O80">
            <v>-4.1347457601848742E-2</v>
          </cell>
          <cell r="P80">
            <v>3.9155889396908131E-2</v>
          </cell>
          <cell r="Q80">
            <v>9.97439295289161E-2</v>
          </cell>
          <cell r="R80">
            <v>-3.8778544389887148E-2</v>
          </cell>
          <cell r="S80">
            <v>0.11304347826086968</v>
          </cell>
          <cell r="V80">
            <v>0.2</v>
          </cell>
          <cell r="W80" t="str">
            <v>NM</v>
          </cell>
          <cell r="X80">
            <v>-0.32506203473945411</v>
          </cell>
        </row>
        <row r="82">
          <cell r="A82" t="str">
            <v>1996</v>
          </cell>
        </row>
        <row r="83">
          <cell r="A83" t="str">
            <v xml:space="preserve"> 1Q (b)</v>
          </cell>
          <cell r="B83">
            <v>1783.3</v>
          </cell>
          <cell r="C83">
            <v>518</v>
          </cell>
          <cell r="D83">
            <v>1265.3</v>
          </cell>
          <cell r="E83">
            <v>460</v>
          </cell>
          <cell r="F83">
            <v>276</v>
          </cell>
          <cell r="G83">
            <v>529.29999999999995</v>
          </cell>
          <cell r="H83">
            <v>-51.500000000000007</v>
          </cell>
          <cell r="I83">
            <v>33</v>
          </cell>
          <cell r="J83">
            <v>-25</v>
          </cell>
          <cell r="L83">
            <v>11</v>
          </cell>
          <cell r="M83">
            <v>-32.500000000000007</v>
          </cell>
          <cell r="N83">
            <v>496.79999999999995</v>
          </cell>
          <cell r="O83">
            <v>0.25700000000000001</v>
          </cell>
          <cell r="P83">
            <v>127.6776</v>
          </cell>
          <cell r="Q83">
            <v>369.12239999999997</v>
          </cell>
          <cell r="R83">
            <v>1093.694</v>
          </cell>
          <cell r="S83">
            <v>0.33</v>
          </cell>
          <cell r="V83">
            <v>0.35499999999999998</v>
          </cell>
          <cell r="W83" t="str">
            <v xml:space="preserve">       --</v>
          </cell>
          <cell r="X83">
            <v>0.35</v>
          </cell>
        </row>
        <row r="84">
          <cell r="A84" t="str">
            <v xml:space="preserve"> 2Q (c)</v>
          </cell>
          <cell r="B84">
            <v>1698.3</v>
          </cell>
          <cell r="C84">
            <v>505.1</v>
          </cell>
          <cell r="D84">
            <v>1193.1999999999998</v>
          </cell>
          <cell r="E84">
            <v>479</v>
          </cell>
          <cell r="F84">
            <v>273.39999999999998</v>
          </cell>
          <cell r="G84">
            <v>440.79999999999984</v>
          </cell>
          <cell r="H84">
            <v>-50.3</v>
          </cell>
          <cell r="I84">
            <v>38</v>
          </cell>
          <cell r="J84">
            <v>-25</v>
          </cell>
          <cell r="L84">
            <v>45</v>
          </cell>
          <cell r="M84">
            <v>7.7000000000000028</v>
          </cell>
          <cell r="N84">
            <v>448.49999999999983</v>
          </cell>
          <cell r="O84">
            <v>0.25700000000000001</v>
          </cell>
          <cell r="P84">
            <v>115.26449999999996</v>
          </cell>
          <cell r="Q84">
            <v>333.23549999999989</v>
          </cell>
          <cell r="R84">
            <v>1094.5540000000001</v>
          </cell>
          <cell r="S84">
            <v>0.31</v>
          </cell>
          <cell r="V84">
            <v>0.315</v>
          </cell>
          <cell r="W84" t="str">
            <v xml:space="preserve">       --</v>
          </cell>
          <cell r="X84">
            <v>0.31</v>
          </cell>
        </row>
        <row r="85">
          <cell r="A85" t="str">
            <v xml:space="preserve"> 3Q (d)</v>
          </cell>
          <cell r="B85">
            <v>1803.9</v>
          </cell>
          <cell r="C85">
            <v>502.9</v>
          </cell>
          <cell r="D85">
            <v>1301</v>
          </cell>
          <cell r="E85">
            <v>458.1</v>
          </cell>
          <cell r="F85">
            <v>290.7</v>
          </cell>
          <cell r="G85">
            <v>552.20000000000005</v>
          </cell>
          <cell r="H85">
            <v>-52.599999999999994</v>
          </cell>
          <cell r="I85">
            <v>0</v>
          </cell>
          <cell r="J85">
            <v>-25</v>
          </cell>
          <cell r="L85">
            <v>10</v>
          </cell>
          <cell r="M85">
            <v>-67.599999999999994</v>
          </cell>
          <cell r="N85">
            <v>484.6</v>
          </cell>
          <cell r="O85">
            <v>0.25700000000000001</v>
          </cell>
          <cell r="P85">
            <v>124.54220000000001</v>
          </cell>
          <cell r="Q85">
            <v>360.05780000000004</v>
          </cell>
          <cell r="R85">
            <v>1092.932</v>
          </cell>
          <cell r="S85">
            <v>0.31</v>
          </cell>
          <cell r="V85">
            <v>0.38</v>
          </cell>
          <cell r="W85" t="str">
            <v xml:space="preserve">       --</v>
          </cell>
          <cell r="X85">
            <v>0.37</v>
          </cell>
        </row>
        <row r="86">
          <cell r="A86" t="str">
            <v xml:space="preserve"> 4Q</v>
          </cell>
          <cell r="B86">
            <v>2061.1</v>
          </cell>
          <cell r="C86">
            <v>592.4</v>
          </cell>
          <cell r="D86">
            <v>1468.6999999999998</v>
          </cell>
          <cell r="E86">
            <v>579.79999999999995</v>
          </cell>
          <cell r="F86">
            <v>349.4</v>
          </cell>
          <cell r="G86">
            <v>539.49999999999989</v>
          </cell>
          <cell r="H86">
            <v>-52.4</v>
          </cell>
          <cell r="I86">
            <v>0</v>
          </cell>
          <cell r="J86">
            <v>-25</v>
          </cell>
          <cell r="L86">
            <v>21</v>
          </cell>
          <cell r="M86">
            <v>-56.400000000000006</v>
          </cell>
          <cell r="N86">
            <v>483.09999999999991</v>
          </cell>
          <cell r="O86">
            <v>0.22728213620368456</v>
          </cell>
          <cell r="P86">
            <v>109.8</v>
          </cell>
          <cell r="Q86">
            <v>373.2999999999999</v>
          </cell>
          <cell r="R86">
            <v>1094.5</v>
          </cell>
          <cell r="S86">
            <v>0.33</v>
          </cell>
          <cell r="V86">
            <v>0.33</v>
          </cell>
          <cell r="W86" t="str">
            <v xml:space="preserve">       --</v>
          </cell>
          <cell r="X86">
            <v>0.33</v>
          </cell>
        </row>
        <row r="88">
          <cell r="A88" t="str">
            <v>Year</v>
          </cell>
          <cell r="B88">
            <v>7346.6</v>
          </cell>
          <cell r="C88">
            <v>2118.4</v>
          </cell>
          <cell r="D88">
            <v>5228.2</v>
          </cell>
          <cell r="E88">
            <v>1976.9</v>
          </cell>
          <cell r="F88">
            <v>1189.5</v>
          </cell>
          <cell r="G88">
            <v>2061.7999999999993</v>
          </cell>
          <cell r="H88">
            <v>-206.8</v>
          </cell>
          <cell r="I88">
            <v>71</v>
          </cell>
          <cell r="J88">
            <v>-100</v>
          </cell>
          <cell r="L88">
            <v>87</v>
          </cell>
          <cell r="M88">
            <v>-148.80000000000001</v>
          </cell>
          <cell r="N88">
            <v>1912.9999999999998</v>
          </cell>
          <cell r="O88">
            <v>0.24949519079979088</v>
          </cell>
          <cell r="P88">
            <v>477.28429999999992</v>
          </cell>
          <cell r="Q88">
            <v>1435.7157</v>
          </cell>
          <cell r="R88">
            <v>1093.92</v>
          </cell>
          <cell r="S88">
            <v>1.28</v>
          </cell>
          <cell r="V88">
            <v>1.38</v>
          </cell>
          <cell r="W88" t="str">
            <v xml:space="preserve">       --</v>
          </cell>
          <cell r="X88">
            <v>1.36</v>
          </cell>
        </row>
        <row r="90">
          <cell r="A90" t="str">
            <v>1997/96</v>
          </cell>
        </row>
        <row r="91">
          <cell r="A91" t="str">
            <v xml:space="preserve"> 1Q</v>
          </cell>
          <cell r="B91">
            <v>9.5160657208545982E-2</v>
          </cell>
          <cell r="C91">
            <v>4.4980694980694895E-2</v>
          </cell>
          <cell r="D91">
            <v>0.11570378566347909</v>
          </cell>
          <cell r="E91">
            <v>2.5434782608695628E-2</v>
          </cell>
          <cell r="F91">
            <v>9.1304347826086915E-2</v>
          </cell>
          <cell r="G91">
            <v>0.2068770073682222</v>
          </cell>
          <cell r="H91">
            <v>-0.10873786407766992</v>
          </cell>
          <cell r="I91">
            <v>-0.36363636363636365</v>
          </cell>
          <cell r="J91">
            <v>0</v>
          </cell>
          <cell r="L91">
            <v>7.2727272727272793E-2</v>
          </cell>
          <cell r="M91">
            <v>0.1723076923076923</v>
          </cell>
          <cell r="N91">
            <v>0.20913848631239934</v>
          </cell>
          <cell r="O91">
            <v>-2.7075415905827124E-2</v>
          </cell>
          <cell r="P91">
            <v>0.17640055890774883</v>
          </cell>
          <cell r="Q91">
            <v>0.22046237237295807</v>
          </cell>
          <cell r="R91">
            <v>2.9125148350452726E-2</v>
          </cell>
          <cell r="S91">
            <v>0.21212121212121213</v>
          </cell>
          <cell r="V91">
            <v>0.1267605633802818</v>
          </cell>
          <cell r="W91" t="str">
            <v>NM</v>
          </cell>
          <cell r="X91">
            <v>8.5714285714285798E-2</v>
          </cell>
        </row>
        <row r="92">
          <cell r="A92" t="str">
            <v xml:space="preserve"> 2Q</v>
          </cell>
          <cell r="B92">
            <v>0.17099452393570047</v>
          </cell>
          <cell r="C92">
            <v>8.6517521282914137E-2</v>
          </cell>
          <cell r="D92">
            <v>0.20675494468655742</v>
          </cell>
          <cell r="E92">
            <v>0.15302713987473895</v>
          </cell>
          <cell r="F92">
            <v>0.19495245062179961</v>
          </cell>
          <cell r="G92">
            <v>0.27245916515426566</v>
          </cell>
          <cell r="H92">
            <v>-0.10337972166998004</v>
          </cell>
          <cell r="I92">
            <v>0</v>
          </cell>
          <cell r="J92">
            <v>0</v>
          </cell>
          <cell r="L92">
            <v>-0.37777777777777777</v>
          </cell>
          <cell r="M92" t="str">
            <v>NM</v>
          </cell>
          <cell r="N92">
            <v>0.24147157190635513</v>
          </cell>
          <cell r="O92">
            <v>-2.7936177825484364E-2</v>
          </cell>
          <cell r="P92">
            <v>0.20678960130829568</v>
          </cell>
          <cell r="Q92">
            <v>0.25346789282654514</v>
          </cell>
          <cell r="R92">
            <v>2.9580998287887055E-2</v>
          </cell>
          <cell r="S92">
            <v>0.19354838709677419</v>
          </cell>
          <cell r="V92">
            <v>0.20634920634920637</v>
          </cell>
          <cell r="W92" t="str">
            <v>NM</v>
          </cell>
          <cell r="X92" t="str">
            <v>NM</v>
          </cell>
        </row>
        <row r="93">
          <cell r="A93" t="str">
            <v xml:space="preserve"> 3Q</v>
          </cell>
          <cell r="B93">
            <v>0.19746105659958968</v>
          </cell>
          <cell r="C93">
            <v>0.16882083913302839</v>
          </cell>
          <cell r="D93">
            <v>0.2085318985395849</v>
          </cell>
          <cell r="E93">
            <v>0.28181619733682606</v>
          </cell>
          <cell r="F93">
            <v>0.18816649466804261</v>
          </cell>
          <cell r="G93">
            <v>0.15845708076783752</v>
          </cell>
          <cell r="H93">
            <v>-0.38403041825095052</v>
          </cell>
          <cell r="I93" t="str">
            <v>NM</v>
          </cell>
          <cell r="J93">
            <v>-0.7</v>
          </cell>
          <cell r="L93">
            <v>-1.1099999999999999</v>
          </cell>
          <cell r="M93">
            <v>-0.39349112426035499</v>
          </cell>
          <cell r="N93">
            <v>0.23545191910854293</v>
          </cell>
          <cell r="O93">
            <v>-2.7074874939801367E-2</v>
          </cell>
          <cell r="P93">
            <v>0.20200221290454143</v>
          </cell>
          <cell r="Q93">
            <v>0.24702200591127282</v>
          </cell>
          <cell r="R93">
            <v>3.3780692668894378E-2</v>
          </cell>
          <cell r="S93">
            <v>0.29032258064516137</v>
          </cell>
          <cell r="V93">
            <v>5.2631578947368467E-2</v>
          </cell>
          <cell r="W93" t="str">
            <v>NM</v>
          </cell>
          <cell r="X93">
            <v>8.1081081081081155E-2</v>
          </cell>
        </row>
        <row r="94">
          <cell r="A94" t="str">
            <v xml:space="preserve"> 4Q</v>
          </cell>
          <cell r="B94">
            <v>0.1720925719276116</v>
          </cell>
          <cell r="C94">
            <v>0.15631330182309255</v>
          </cell>
          <cell r="D94">
            <v>0.17845713896643317</v>
          </cell>
          <cell r="E94">
            <v>0.17764746464298034</v>
          </cell>
          <cell r="F94">
            <v>0.16971951917572986</v>
          </cell>
          <cell r="G94">
            <v>0.18498609823911089</v>
          </cell>
          <cell r="H94">
            <v>-0.59732824427480913</v>
          </cell>
          <cell r="I94" t="str">
            <v>NM</v>
          </cell>
          <cell r="J94">
            <v>-0.7</v>
          </cell>
          <cell r="L94">
            <v>-1.0333333333333332</v>
          </cell>
          <cell r="M94">
            <v>-0.48049645390070927</v>
          </cell>
          <cell r="N94">
            <v>0.26267853446491479</v>
          </cell>
          <cell r="O94">
            <v>9.9954462659380197E-2</v>
          </cell>
          <cell r="P94">
            <v>0.38888888888888895</v>
          </cell>
          <cell r="Q94">
            <v>0.22555585320117963</v>
          </cell>
          <cell r="R94">
            <v>3.4762905436272272E-2</v>
          </cell>
          <cell r="S94">
            <v>0.21212121212121213</v>
          </cell>
          <cell r="V94">
            <v>0.21212121212121213</v>
          </cell>
          <cell r="W94" t="str">
            <v>NM</v>
          </cell>
          <cell r="X94">
            <v>0.21212121212121213</v>
          </cell>
        </row>
        <row r="96">
          <cell r="A96" t="str">
            <v>Year</v>
          </cell>
          <cell r="B96">
            <v>0.15939346092069775</v>
          </cell>
          <cell r="C96">
            <v>0.11541729607250734</v>
          </cell>
          <cell r="D96">
            <v>0.17721204238552485</v>
          </cell>
          <cell r="E96">
            <v>0.16040265061459857</v>
          </cell>
          <cell r="F96">
            <v>0.16183270281630938</v>
          </cell>
          <cell r="G96">
            <v>0.20220195945290578</v>
          </cell>
          <cell r="H96">
            <v>-0.30125725338491299</v>
          </cell>
          <cell r="I96">
            <v>-0.16901408450704225</v>
          </cell>
          <cell r="J96">
            <v>-0.35</v>
          </cell>
          <cell r="L96">
            <v>-0.56321839080459779</v>
          </cell>
          <cell r="M96">
            <v>-0.24395161290322576</v>
          </cell>
          <cell r="N96">
            <v>0.23690538421327786</v>
          </cell>
          <cell r="O96">
            <v>1.9386276402102781E-3</v>
          </cell>
          <cell r="P96">
            <v>0.23930328317943855</v>
          </cell>
          <cell r="Q96">
            <v>0.23610823507746018</v>
          </cell>
          <cell r="R96">
            <v>3.1812198332601974E-2</v>
          </cell>
          <cell r="S96">
            <v>0.22656250000000003</v>
          </cell>
          <cell r="V96">
            <v>0.1449275362318842</v>
          </cell>
          <cell r="W96" t="str">
            <v>NM</v>
          </cell>
          <cell r="X96" t="str">
            <v>NM</v>
          </cell>
        </row>
        <row r="98">
          <cell r="A98" t="str">
            <v>1997</v>
          </cell>
        </row>
        <row r="99">
          <cell r="A99" t="str">
            <v xml:space="preserve"> 1Q (a)</v>
          </cell>
          <cell r="B99">
            <v>1953</v>
          </cell>
          <cell r="C99">
            <v>541.29999999999995</v>
          </cell>
          <cell r="D99">
            <v>1411.7</v>
          </cell>
          <cell r="E99">
            <v>471.7</v>
          </cell>
          <cell r="F99">
            <v>301.2</v>
          </cell>
          <cell r="G99">
            <v>638.79999999999995</v>
          </cell>
          <cell r="H99">
            <v>-45.900000000000006</v>
          </cell>
          <cell r="I99">
            <v>21</v>
          </cell>
          <cell r="J99">
            <v>-25</v>
          </cell>
          <cell r="L99">
            <v>11.8</v>
          </cell>
          <cell r="M99">
            <v>-38.100000000000009</v>
          </cell>
          <cell r="N99">
            <v>600.69999999999993</v>
          </cell>
          <cell r="O99">
            <v>0.25004161811220244</v>
          </cell>
          <cell r="P99">
            <v>150.19999999999999</v>
          </cell>
          <cell r="Q99">
            <v>450.49999999999994</v>
          </cell>
          <cell r="R99">
            <v>1125.548</v>
          </cell>
          <cell r="S99">
            <v>0.4</v>
          </cell>
          <cell r="U99">
            <v>0.18</v>
          </cell>
          <cell r="V99">
            <v>0.4</v>
          </cell>
          <cell r="W99">
            <v>0.4</v>
          </cell>
          <cell r="X99">
            <v>0.38</v>
          </cell>
        </row>
        <row r="100">
          <cell r="A100" t="str">
            <v xml:space="preserve"> 2Q (b)</v>
          </cell>
          <cell r="B100">
            <v>1988.7</v>
          </cell>
          <cell r="C100">
            <v>548.79999999999995</v>
          </cell>
          <cell r="D100">
            <v>1439.9</v>
          </cell>
          <cell r="E100">
            <v>552.29999999999995</v>
          </cell>
          <cell r="F100">
            <v>326.7</v>
          </cell>
          <cell r="G100">
            <v>560.90000000000009</v>
          </cell>
          <cell r="H100">
            <v>-45.1</v>
          </cell>
          <cell r="I100">
            <v>38</v>
          </cell>
          <cell r="J100">
            <v>-25</v>
          </cell>
          <cell r="L100">
            <v>28</v>
          </cell>
          <cell r="M100">
            <v>-4.1000000000000014</v>
          </cell>
          <cell r="N100">
            <v>556.80000000000007</v>
          </cell>
          <cell r="O100">
            <v>0.24982040229885052</v>
          </cell>
          <cell r="P100">
            <v>139.1</v>
          </cell>
          <cell r="Q100">
            <v>417.70000000000005</v>
          </cell>
          <cell r="R100">
            <v>1126.932</v>
          </cell>
          <cell r="S100">
            <v>0.37</v>
          </cell>
          <cell r="U100">
            <v>0.18</v>
          </cell>
          <cell r="V100">
            <v>0.38</v>
          </cell>
          <cell r="W100" t="str">
            <v xml:space="preserve">       --</v>
          </cell>
          <cell r="X100">
            <v>-1.57</v>
          </cell>
        </row>
        <row r="101">
          <cell r="A101" t="str">
            <v xml:space="preserve"> 3Q</v>
          </cell>
          <cell r="B101">
            <v>2160.1</v>
          </cell>
          <cell r="C101">
            <v>587.79999999999995</v>
          </cell>
          <cell r="D101">
            <v>1572.3</v>
          </cell>
          <cell r="E101">
            <v>587.20000000000005</v>
          </cell>
          <cell r="F101">
            <v>345.4</v>
          </cell>
          <cell r="G101">
            <v>639.69999999999993</v>
          </cell>
          <cell r="H101">
            <v>-32.4</v>
          </cell>
          <cell r="I101">
            <v>0</v>
          </cell>
          <cell r="J101">
            <v>-7.5</v>
          </cell>
          <cell r="L101">
            <v>-1.1000000000000001</v>
          </cell>
          <cell r="M101">
            <v>-41</v>
          </cell>
          <cell r="N101">
            <v>598.69999999999993</v>
          </cell>
          <cell r="O101">
            <v>0.25004175714047105</v>
          </cell>
          <cell r="P101">
            <v>149.69999999999999</v>
          </cell>
          <cell r="Q101">
            <v>448.99999999999994</v>
          </cell>
          <cell r="R101">
            <v>1129.8520000000001</v>
          </cell>
          <cell r="S101">
            <v>0.4</v>
          </cell>
          <cell r="U101">
            <v>0.18</v>
          </cell>
          <cell r="V101">
            <v>0.4</v>
          </cell>
          <cell r="W101">
            <v>0.4</v>
          </cell>
          <cell r="X101">
            <v>0.4</v>
          </cell>
        </row>
        <row r="102">
          <cell r="A102" t="str">
            <v xml:space="preserve"> 4Q</v>
          </cell>
          <cell r="B102">
            <v>2415.8000000000002</v>
          </cell>
          <cell r="C102">
            <v>685</v>
          </cell>
          <cell r="D102">
            <v>1730.8000000000002</v>
          </cell>
          <cell r="E102">
            <v>682.8</v>
          </cell>
          <cell r="F102">
            <v>408.7</v>
          </cell>
          <cell r="G102">
            <v>639.30000000000018</v>
          </cell>
          <cell r="H102">
            <v>-21.1</v>
          </cell>
          <cell r="I102">
            <v>0</v>
          </cell>
          <cell r="J102">
            <v>-7.5</v>
          </cell>
          <cell r="L102">
            <v>-0.7</v>
          </cell>
          <cell r="M102">
            <v>-29.3</v>
          </cell>
          <cell r="N102">
            <v>610.00000000000023</v>
          </cell>
          <cell r="O102">
            <v>0.24999999999999992</v>
          </cell>
          <cell r="P102">
            <v>152.5</v>
          </cell>
          <cell r="Q102">
            <v>457.50000000000023</v>
          </cell>
          <cell r="R102">
            <v>1132.548</v>
          </cell>
          <cell r="S102">
            <v>0.4</v>
          </cell>
          <cell r="U102">
            <v>0.2</v>
          </cell>
          <cell r="V102">
            <v>0.4</v>
          </cell>
          <cell r="W102">
            <v>0.4</v>
          </cell>
          <cell r="X102">
            <v>0.4</v>
          </cell>
        </row>
        <row r="104">
          <cell r="A104" t="str">
            <v>Year</v>
          </cell>
          <cell r="B104">
            <v>8517.5999999999985</v>
          </cell>
          <cell r="C104">
            <v>2362.8999999999996</v>
          </cell>
          <cell r="D104">
            <v>6154.7000000000007</v>
          </cell>
          <cell r="E104">
            <v>2294</v>
          </cell>
          <cell r="F104">
            <v>1382</v>
          </cell>
          <cell r="G104">
            <v>2478.7000000000003</v>
          </cell>
          <cell r="H104">
            <v>-144.5</v>
          </cell>
          <cell r="I104">
            <v>59</v>
          </cell>
          <cell r="J104">
            <v>-65</v>
          </cell>
          <cell r="L104">
            <v>37.999999999999993</v>
          </cell>
          <cell r="M104">
            <v>-112.50000000000001</v>
          </cell>
          <cell r="N104">
            <v>2366.2000000000003</v>
          </cell>
          <cell r="O104">
            <v>0.24997886907277489</v>
          </cell>
          <cell r="P104">
            <v>591.5</v>
          </cell>
          <cell r="Q104">
            <v>1774.7000000000003</v>
          </cell>
          <cell r="R104">
            <v>1128.72</v>
          </cell>
          <cell r="S104">
            <v>1.57</v>
          </cell>
          <cell r="U104">
            <v>0.74</v>
          </cell>
          <cell r="V104">
            <v>1.58</v>
          </cell>
          <cell r="W104" t="str">
            <v xml:space="preserve">       --</v>
          </cell>
          <cell r="X104">
            <v>-0.35</v>
          </cell>
        </row>
        <row r="106">
          <cell r="A106" t="str">
            <v>1998/97</v>
          </cell>
        </row>
        <row r="107">
          <cell r="A107" t="str">
            <v xml:space="preserve"> 1Q</v>
          </cell>
          <cell r="B107">
            <v>6.8612391193036359E-2</v>
          </cell>
          <cell r="C107">
            <v>-0.15518196933308692</v>
          </cell>
          <cell r="D107">
            <v>0.15442374442161932</v>
          </cell>
          <cell r="E107">
            <v>0.15221539113843546</v>
          </cell>
          <cell r="F107">
            <v>0.20484727755644086</v>
          </cell>
          <cell r="G107">
            <v>0.13227927363807157</v>
          </cell>
          <cell r="H107">
            <v>-0.47930283224400883</v>
          </cell>
          <cell r="I107" t="str">
            <v>NM</v>
          </cell>
          <cell r="J107" t="str">
            <v>NM</v>
          </cell>
          <cell r="L107" t="str">
            <v>NM</v>
          </cell>
          <cell r="M107" t="str">
            <v>NM</v>
          </cell>
          <cell r="N107">
            <v>0.170800732478775</v>
          </cell>
          <cell r="O107">
            <v>-2.3623367336371232E-2</v>
          </cell>
          <cell r="P107">
            <v>0.14314247669773636</v>
          </cell>
          <cell r="Q107">
            <v>0.18002219755826904</v>
          </cell>
          <cell r="R107">
            <v>4.5186877858607657E-3</v>
          </cell>
          <cell r="S107">
            <v>0.15</v>
          </cell>
          <cell r="U107">
            <v>0.11111111111111122</v>
          </cell>
          <cell r="V107">
            <v>0.15</v>
          </cell>
          <cell r="W107" t="str">
            <v>NM</v>
          </cell>
          <cell r="X107">
            <v>0.2368421052631578</v>
          </cell>
        </row>
        <row r="108">
          <cell r="A108" t="str">
            <v xml:space="preserve"> 2Q</v>
          </cell>
          <cell r="B108">
            <v>8.3622466938200815E-2</v>
          </cell>
          <cell r="C108">
            <v>-0.12791545189504361</v>
          </cell>
          <cell r="D108">
            <v>0.16424751718869365</v>
          </cell>
          <cell r="E108">
            <v>0.15408292594604386</v>
          </cell>
          <cell r="F108">
            <v>0.27548209366391185</v>
          </cell>
          <cell r="G108">
            <v>0.10946692815118533</v>
          </cell>
          <cell r="H108">
            <v>-0.57871396895787142</v>
          </cell>
          <cell r="I108" t="str">
            <v>NM</v>
          </cell>
          <cell r="J108" t="str">
            <v>NM</v>
          </cell>
          <cell r="L108" t="str">
            <v>NM</v>
          </cell>
          <cell r="M108" t="str">
            <v>NM</v>
          </cell>
          <cell r="N108">
            <v>0.16253591954022967</v>
          </cell>
          <cell r="O108">
            <v>-3.2829061667760159E-2</v>
          </cell>
          <cell r="P108">
            <v>0.12437095614665716</v>
          </cell>
          <cell r="Q108">
            <v>0.17524539142925527</v>
          </cell>
          <cell r="R108">
            <v>-1.7055155058158127E-3</v>
          </cell>
          <cell r="S108">
            <v>0.1891891891891892</v>
          </cell>
          <cell r="U108">
            <v>0.11111111111111122</v>
          </cell>
          <cell r="V108">
            <v>0.15789473684210525</v>
          </cell>
          <cell r="W108" t="str">
            <v>NM</v>
          </cell>
          <cell r="X108">
            <v>-1.2802547770700639</v>
          </cell>
        </row>
        <row r="109">
          <cell r="A109" t="str">
            <v xml:space="preserve"> 3Q</v>
          </cell>
          <cell r="B109">
            <v>9.2264247025600751E-2</v>
          </cell>
          <cell r="C109">
            <v>-0.15668594760122487</v>
          </cell>
          <cell r="D109">
            <v>0.18533358773770917</v>
          </cell>
          <cell r="E109">
            <v>0.13692098092643046</v>
          </cell>
          <cell r="F109">
            <v>0.27359583092067169</v>
          </cell>
          <cell r="G109">
            <v>0.18211661716429578</v>
          </cell>
          <cell r="H109">
            <v>-0.28086419753086417</v>
          </cell>
          <cell r="I109" t="str">
            <v>NM</v>
          </cell>
          <cell r="J109" t="str">
            <v>NM</v>
          </cell>
          <cell r="L109" t="str">
            <v>NM</v>
          </cell>
          <cell r="M109" t="str">
            <v>NM</v>
          </cell>
          <cell r="N109">
            <v>0.21362953064974108</v>
          </cell>
          <cell r="O109">
            <v>-0.242625814984405</v>
          </cell>
          <cell r="P109">
            <v>-8.0828323313293218E-2</v>
          </cell>
          <cell r="Q109">
            <v>0.31180400890868587</v>
          </cell>
          <cell r="R109">
            <v>-1.0327901353451687E-2</v>
          </cell>
          <cell r="S109">
            <v>0.32500000000000001</v>
          </cell>
          <cell r="U109">
            <v>0.11111111111111122</v>
          </cell>
          <cell r="V109">
            <v>0.32500000000000001</v>
          </cell>
          <cell r="W109" t="str">
            <v>NM</v>
          </cell>
          <cell r="X109">
            <v>0.32500000000000001</v>
          </cell>
        </row>
        <row r="110">
          <cell r="A110" t="str">
            <v xml:space="preserve"> 4Q</v>
          </cell>
          <cell r="B110">
            <v>9.0901564699064449E-2</v>
          </cell>
          <cell r="C110">
            <v>-0.14817518248175182</v>
          </cell>
          <cell r="D110">
            <v>0.18552114629073255</v>
          </cell>
          <cell r="E110">
            <v>0.18599882835383716</v>
          </cell>
          <cell r="F110">
            <v>0.2708588206508441</v>
          </cell>
          <cell r="G110">
            <v>0.13045518535898631</v>
          </cell>
          <cell r="H110">
            <v>-0.16587677725118499</v>
          </cell>
          <cell r="I110" t="str">
            <v>NM</v>
          </cell>
          <cell r="J110" t="str">
            <v>NM</v>
          </cell>
          <cell r="L110" t="str">
            <v>NM</v>
          </cell>
          <cell r="M110" t="str">
            <v>NM</v>
          </cell>
          <cell r="N110">
            <v>0.17262295081967199</v>
          </cell>
          <cell r="O110">
            <v>-0.1405004893051866</v>
          </cell>
          <cell r="P110">
            <v>7.8688524590163188E-3</v>
          </cell>
          <cell r="Q110">
            <v>0.22754098360655706</v>
          </cell>
          <cell r="R110">
            <v>-1.2759724091164368E-2</v>
          </cell>
          <cell r="S110">
            <v>0.24999999999999994</v>
          </cell>
          <cell r="U110">
            <v>0</v>
          </cell>
          <cell r="V110">
            <v>0.24999999999999994</v>
          </cell>
          <cell r="W110" t="str">
            <v>NM</v>
          </cell>
          <cell r="X110">
            <v>0.24999999999999994</v>
          </cell>
        </row>
        <row r="112">
          <cell r="A112" t="str">
            <v>Year</v>
          </cell>
          <cell r="B112">
            <v>8.4436930590776851E-2</v>
          </cell>
          <cell r="C112">
            <v>-0.14719200981844324</v>
          </cell>
          <cell r="D112">
            <v>0.1733634458218922</v>
          </cell>
          <cell r="E112">
            <v>0.1588055797733218</v>
          </cell>
          <cell r="F112">
            <v>0.2582489146164979</v>
          </cell>
          <cell r="G112">
            <v>0.139508613386049</v>
          </cell>
          <cell r="H112">
            <v>-0.42006920415224913</v>
          </cell>
          <cell r="I112" t="str">
            <v>NM</v>
          </cell>
          <cell r="J112" t="str">
            <v>NM</v>
          </cell>
          <cell r="L112" t="str">
            <v>NM</v>
          </cell>
          <cell r="M112" t="str">
            <v>NM</v>
          </cell>
          <cell r="N112">
            <v>0.18016228552108854</v>
          </cell>
          <cell r="O112">
            <v>-0.11269133978754538</v>
          </cell>
          <cell r="P112">
            <v>4.7168216398985399E-2</v>
          </cell>
          <cell r="Q112">
            <v>0.22448864596833271</v>
          </cell>
          <cell r="R112">
            <v>-6.4090296973562293E-3</v>
          </cell>
          <cell r="S112">
            <v>0.2292993630573249</v>
          </cell>
          <cell r="U112">
            <v>8.1081081081081155E-2</v>
          </cell>
          <cell r="V112">
            <v>0.22151898734177219</v>
          </cell>
          <cell r="W112" t="str">
            <v>NM</v>
          </cell>
          <cell r="X112">
            <v>-6.5428571428571436</v>
          </cell>
        </row>
        <row r="114">
          <cell r="A114" t="str">
            <v>1998 (R)</v>
          </cell>
        </row>
        <row r="115">
          <cell r="A115" t="str">
            <v xml:space="preserve"> 1Q (c)</v>
          </cell>
          <cell r="B115">
            <v>2087</v>
          </cell>
          <cell r="C115">
            <v>457.3</v>
          </cell>
          <cell r="D115">
            <v>1629.7</v>
          </cell>
          <cell r="E115">
            <v>543.5</v>
          </cell>
          <cell r="F115">
            <v>362.9</v>
          </cell>
          <cell r="G115">
            <v>723.30000000000007</v>
          </cell>
          <cell r="H115">
            <v>-23.9</v>
          </cell>
          <cell r="I115">
            <v>0</v>
          </cell>
          <cell r="J115">
            <v>0</v>
          </cell>
          <cell r="L115">
            <v>3.9</v>
          </cell>
          <cell r="M115">
            <v>-20</v>
          </cell>
          <cell r="N115">
            <v>703.30000000000007</v>
          </cell>
          <cell r="O115">
            <v>0.24413479311815722</v>
          </cell>
          <cell r="P115">
            <v>171.7</v>
          </cell>
          <cell r="Q115">
            <v>531.60000000000014</v>
          </cell>
          <cell r="R115">
            <v>1130.634</v>
          </cell>
          <cell r="S115">
            <v>0.46</v>
          </cell>
          <cell r="U115">
            <v>0.2</v>
          </cell>
          <cell r="V115">
            <v>0.46</v>
          </cell>
          <cell r="W115" t="str">
            <v xml:space="preserve">       --</v>
          </cell>
          <cell r="X115">
            <v>0.47</v>
          </cell>
        </row>
        <row r="116">
          <cell r="A116" t="str">
            <v xml:space="preserve"> 2Q </v>
          </cell>
          <cell r="B116">
            <v>2155</v>
          </cell>
          <cell r="C116">
            <v>478.6</v>
          </cell>
          <cell r="D116">
            <v>1676.4</v>
          </cell>
          <cell r="E116">
            <v>637.4</v>
          </cell>
          <cell r="F116">
            <v>416.7</v>
          </cell>
          <cell r="G116">
            <v>622.29999999999995</v>
          </cell>
          <cell r="H116">
            <v>-19</v>
          </cell>
          <cell r="I116">
            <v>0</v>
          </cell>
          <cell r="J116">
            <v>0</v>
          </cell>
          <cell r="L116">
            <v>44</v>
          </cell>
          <cell r="M116">
            <v>25</v>
          </cell>
          <cell r="N116">
            <v>647.29999999999995</v>
          </cell>
          <cell r="O116">
            <v>0.24161903290591691</v>
          </cell>
          <cell r="P116">
            <v>156.4</v>
          </cell>
          <cell r="Q116">
            <v>490.9</v>
          </cell>
          <cell r="R116">
            <v>1125.01</v>
          </cell>
          <cell r="S116">
            <v>0.44</v>
          </cell>
          <cell r="U116">
            <v>0.2</v>
          </cell>
          <cell r="V116">
            <v>0.44</v>
          </cell>
          <cell r="W116" t="str">
            <v xml:space="preserve">       --</v>
          </cell>
          <cell r="X116">
            <v>0.44</v>
          </cell>
        </row>
        <row r="117">
          <cell r="A117" t="str">
            <v xml:space="preserve"> 3Q (d)</v>
          </cell>
          <cell r="B117">
            <v>2359.4</v>
          </cell>
          <cell r="C117">
            <v>495.7</v>
          </cell>
          <cell r="D117">
            <v>1863.7</v>
          </cell>
          <cell r="E117">
            <v>667.6</v>
          </cell>
          <cell r="F117">
            <v>439.9</v>
          </cell>
          <cell r="G117">
            <v>756.19999999999993</v>
          </cell>
          <cell r="H117">
            <v>-23.3</v>
          </cell>
          <cell r="I117">
            <v>0</v>
          </cell>
          <cell r="J117">
            <v>0</v>
          </cell>
          <cell r="L117">
            <v>-6.3</v>
          </cell>
          <cell r="M117">
            <v>-29.6</v>
          </cell>
          <cell r="N117">
            <v>726.59999999999991</v>
          </cell>
          <cell r="O117">
            <v>0.18937517203413159</v>
          </cell>
          <cell r="P117">
            <v>137.6</v>
          </cell>
          <cell r="Q117">
            <v>588.99999999999989</v>
          </cell>
          <cell r="R117">
            <v>1118.183</v>
          </cell>
          <cell r="S117">
            <v>0.53</v>
          </cell>
          <cell r="U117">
            <v>0.2</v>
          </cell>
          <cell r="V117">
            <v>0.53</v>
          </cell>
          <cell r="W117" t="str">
            <v xml:space="preserve">       --</v>
          </cell>
          <cell r="X117">
            <v>0.53</v>
          </cell>
        </row>
        <row r="118">
          <cell r="A118" t="str">
            <v xml:space="preserve"> 4Q</v>
          </cell>
          <cell r="B118">
            <v>2635.4</v>
          </cell>
          <cell r="C118">
            <v>583.5</v>
          </cell>
          <cell r="D118">
            <v>2051.9</v>
          </cell>
          <cell r="E118">
            <v>809.8</v>
          </cell>
          <cell r="F118">
            <v>519.4</v>
          </cell>
          <cell r="G118">
            <v>722.70000000000016</v>
          </cell>
          <cell r="H118">
            <v>-17.599999999999998</v>
          </cell>
          <cell r="I118">
            <v>0</v>
          </cell>
          <cell r="J118">
            <v>0</v>
          </cell>
          <cell r="L118">
            <v>10.199999999999999</v>
          </cell>
          <cell r="M118">
            <v>-7.3999999999999986</v>
          </cell>
          <cell r="N118">
            <v>715.30000000000018</v>
          </cell>
          <cell r="O118">
            <v>0.21487487767370328</v>
          </cell>
          <cell r="P118">
            <v>153.69999999999999</v>
          </cell>
          <cell r="Q118">
            <v>561.60000000000014</v>
          </cell>
          <cell r="R118">
            <v>1118.097</v>
          </cell>
          <cell r="S118">
            <v>0.5</v>
          </cell>
          <cell r="U118">
            <v>0.2</v>
          </cell>
          <cell r="V118">
            <v>0.5</v>
          </cell>
          <cell r="W118" t="str">
            <v xml:space="preserve">       --</v>
          </cell>
          <cell r="X118">
            <v>0.5</v>
          </cell>
        </row>
        <row r="120">
          <cell r="A120" t="str">
            <v>Year</v>
          </cell>
          <cell r="B120">
            <v>9236.7999999999993</v>
          </cell>
          <cell r="C120">
            <v>2015.1000000000001</v>
          </cell>
          <cell r="D120">
            <v>7221.7000000000007</v>
          </cell>
          <cell r="E120">
            <v>2658.3</v>
          </cell>
          <cell r="F120">
            <v>1738.9</v>
          </cell>
          <cell r="G120">
            <v>2824.5</v>
          </cell>
          <cell r="H120">
            <v>-83.8</v>
          </cell>
          <cell r="I120">
            <v>0</v>
          </cell>
          <cell r="J120">
            <v>0</v>
          </cell>
          <cell r="L120">
            <v>51.8</v>
          </cell>
          <cell r="M120">
            <v>-32</v>
          </cell>
          <cell r="N120">
            <v>2792.5</v>
          </cell>
          <cell r="O120">
            <v>0.2218084153983885</v>
          </cell>
          <cell r="P120">
            <v>619.39999999999986</v>
          </cell>
          <cell r="Q120">
            <v>2173.1000000000004</v>
          </cell>
          <cell r="R120">
            <v>1121.4860000000001</v>
          </cell>
          <cell r="S120">
            <v>1.9300000000000002</v>
          </cell>
          <cell r="U120">
            <v>0.8</v>
          </cell>
          <cell r="V120">
            <v>1.9300000000000002</v>
          </cell>
          <cell r="W120" t="str">
            <v xml:space="preserve">       --</v>
          </cell>
          <cell r="X120">
            <v>1.94</v>
          </cell>
        </row>
        <row r="122">
          <cell r="A122" t="str">
            <v>1999/98</v>
          </cell>
        </row>
        <row r="123">
          <cell r="A123" t="str">
            <v xml:space="preserve"> 1Q</v>
          </cell>
          <cell r="B123">
            <v>8.0785816962146581E-2</v>
          </cell>
          <cell r="C123">
            <v>7.9160288650776275E-2</v>
          </cell>
          <cell r="D123">
            <v>8.1241946370497545E-2</v>
          </cell>
          <cell r="E123">
            <v>9.0892364305427742E-2</v>
          </cell>
          <cell r="F123">
            <v>0.13833011848994226</v>
          </cell>
          <cell r="G123">
            <v>4.5347711876122944E-2</v>
          </cell>
          <cell r="H123">
            <v>-0.65690376569037667</v>
          </cell>
          <cell r="I123" t="str">
            <v>NM</v>
          </cell>
          <cell r="J123" t="str">
            <v>NM</v>
          </cell>
          <cell r="L123" t="str">
            <v>NM</v>
          </cell>
          <cell r="M123" t="str">
            <v>NM</v>
          </cell>
          <cell r="N123">
            <v>7.3368406085596014E-2</v>
          </cell>
          <cell r="O123">
            <v>-9.8739101778301794E-2</v>
          </cell>
          <cell r="P123">
            <v>-3.2615026208503171E-2</v>
          </cell>
          <cell r="Q123">
            <v>0.10759969902182012</v>
          </cell>
          <cell r="R123">
            <v>-1.4063790758105689E-2</v>
          </cell>
          <cell r="S123">
            <v>0.14825702657048767</v>
          </cell>
          <cell r="U123">
            <v>0.15</v>
          </cell>
          <cell r="V123">
            <v>3.8547340699897976</v>
          </cell>
          <cell r="W123" t="str">
            <v>NM</v>
          </cell>
          <cell r="X123">
            <v>0.12382602600515825</v>
          </cell>
        </row>
        <row r="124">
          <cell r="A124" t="str">
            <v xml:space="preserve"> 2Q</v>
          </cell>
          <cell r="B124">
            <v>8.1067285382830548E-2</v>
          </cell>
          <cell r="C124">
            <v>2.6117843710823232E-2</v>
          </cell>
          <cell r="D124">
            <v>9.6754951085659638E-2</v>
          </cell>
          <cell r="E124">
            <v>1.9140257295262073E-2</v>
          </cell>
          <cell r="F124">
            <v>0.10511159107271421</v>
          </cell>
          <cell r="G124">
            <v>0.1706572392736623</v>
          </cell>
          <cell r="H124">
            <v>-0.44210526315789467</v>
          </cell>
          <cell r="I124" t="str">
            <v>NM</v>
          </cell>
          <cell r="J124" t="str">
            <v>NM</v>
          </cell>
          <cell r="L124" t="str">
            <v>NM</v>
          </cell>
          <cell r="M124" t="str">
            <v>NM</v>
          </cell>
          <cell r="N124">
            <v>0.12328132241619044</v>
          </cell>
          <cell r="O124">
            <v>-7.4459867722420539E-2</v>
          </cell>
          <cell r="P124">
            <v>3.9641943734015271E-2</v>
          </cell>
          <cell r="Q124">
            <v>0.14992870238337752</v>
          </cell>
          <cell r="R124">
            <v>-1.5069199384894334E-2</v>
          </cell>
          <cell r="S124">
            <v>0.15784165025314159</v>
          </cell>
          <cell r="U124">
            <v>0.15</v>
          </cell>
          <cell r="V124">
            <v>-1</v>
          </cell>
          <cell r="W124" t="str">
            <v>NM</v>
          </cell>
          <cell r="X124">
            <v>0.15784165025314159</v>
          </cell>
        </row>
        <row r="125">
          <cell r="A125" t="str">
            <v xml:space="preserve"> 3Q</v>
          </cell>
          <cell r="B125">
            <v>8.6377892684580515E-2</v>
          </cell>
          <cell r="C125">
            <v>0.10591083316522101</v>
          </cell>
          <cell r="D125">
            <v>8.1182593765090558E-2</v>
          </cell>
          <cell r="E125">
            <v>4.3139604553624852E-2</v>
          </cell>
          <cell r="F125">
            <v>6.8197317572175498E-3</v>
          </cell>
          <cell r="G125">
            <v>0.15802697699021365</v>
          </cell>
          <cell r="H125">
            <v>-0.61802575107296143</v>
          </cell>
          <cell r="I125" t="str">
            <v>NM</v>
          </cell>
          <cell r="J125" t="str">
            <v>NM</v>
          </cell>
          <cell r="L125" t="str">
            <v>NM</v>
          </cell>
          <cell r="M125" t="str">
            <v>NM</v>
          </cell>
          <cell r="N125">
            <v>0.16900633085604133</v>
          </cell>
          <cell r="O125">
            <v>0.19175454219394317</v>
          </cell>
          <cell r="P125">
            <v>0.39316860465116277</v>
          </cell>
          <cell r="Q125">
            <v>0.11663837011884502</v>
          </cell>
          <cell r="R125">
            <v>-1.5860552342505566E-2</v>
          </cell>
          <cell r="S125">
            <v>0.12767109052532627</v>
          </cell>
          <cell r="U125">
            <v>0.15</v>
          </cell>
          <cell r="V125" t="e">
            <v>#NULL!</v>
          </cell>
          <cell r="W125" t="str">
            <v>NM</v>
          </cell>
          <cell r="X125">
            <v>0.12767109052532627</v>
          </cell>
        </row>
        <row r="126">
          <cell r="A126" t="str">
            <v xml:space="preserve"> 4Q</v>
          </cell>
          <cell r="B126">
            <v>3.0507702815511739E-2</v>
          </cell>
          <cell r="C126">
            <v>-5.2270779777206511E-2</v>
          </cell>
          <cell r="D126">
            <v>5.4047468200204507E-2</v>
          </cell>
          <cell r="E126">
            <v>1.0990367992096926E-2</v>
          </cell>
          <cell r="F126">
            <v>-0.10069310743165183</v>
          </cell>
          <cell r="G126">
            <v>0.21350491213504838</v>
          </cell>
          <cell r="H126">
            <v>-1.1306818181818181</v>
          </cell>
          <cell r="I126" t="str">
            <v>NM</v>
          </cell>
          <cell r="J126" t="str">
            <v>NM</v>
          </cell>
          <cell r="L126" t="str">
            <v>NM</v>
          </cell>
          <cell r="M126" t="str">
            <v>NM</v>
          </cell>
          <cell r="N126">
            <v>0.18439815462043826</v>
          </cell>
          <cell r="O126">
            <v>4.0968588478223954E-2</v>
          </cell>
          <cell r="P126">
            <v>0.23292127521145098</v>
          </cell>
          <cell r="Q126">
            <v>0.17111823361823281</v>
          </cell>
          <cell r="R126">
            <v>-1.6110409025334942E-2</v>
          </cell>
          <cell r="S126">
            <v>0.19572687176615533</v>
          </cell>
          <cell r="U126">
            <v>0.15</v>
          </cell>
          <cell r="V126" t="e">
            <v>#NULL!</v>
          </cell>
          <cell r="W126" t="str">
            <v>NM</v>
          </cell>
          <cell r="X126">
            <v>0.19572687176615533</v>
          </cell>
        </row>
        <row r="128">
          <cell r="A128" t="str">
            <v>Year</v>
          </cell>
          <cell r="B128">
            <v>6.7934782608695454E-2</v>
          </cell>
          <cell r="C128">
            <v>3.5085107438836804E-2</v>
          </cell>
          <cell r="D128">
            <v>7.7100959607848213E-2</v>
          </cell>
          <cell r="E128">
            <v>3.7354700372418531E-2</v>
          </cell>
          <cell r="F128">
            <v>2.5705906032549207E-2</v>
          </cell>
          <cell r="G128">
            <v>0.14614976101964908</v>
          </cell>
          <cell r="H128">
            <v>-0.69689737470167068</v>
          </cell>
          <cell r="I128" t="str">
            <v>NM</v>
          </cell>
          <cell r="J128" t="str">
            <v>NM</v>
          </cell>
          <cell r="L128" t="str">
            <v>NM</v>
          </cell>
          <cell r="M128" t="str">
            <v>NM</v>
          </cell>
          <cell r="N128">
            <v>0.13826320501342848</v>
          </cell>
          <cell r="O128">
            <v>6.7510627303955257E-3</v>
          </cell>
          <cell r="P128">
            <v>0.14594769131417518</v>
          </cell>
          <cell r="Q128">
            <v>0.13607289126133121</v>
          </cell>
          <cell r="R128">
            <v>-1.3759422765866038E-2</v>
          </cell>
          <cell r="S128">
            <v>0.15708687678513303</v>
          </cell>
          <cell r="U128">
            <v>0.15</v>
          </cell>
          <cell r="V128" t="e">
            <v>#NULL!</v>
          </cell>
          <cell r="W128" t="str">
            <v>NM</v>
          </cell>
          <cell r="X128">
            <v>0.1511225114408799</v>
          </cell>
        </row>
        <row r="130">
          <cell r="A130">
            <v>1999</v>
          </cell>
        </row>
        <row r="131">
          <cell r="A131" t="str">
            <v xml:space="preserve"> 1Q</v>
          </cell>
          <cell r="B131">
            <v>2255.6</v>
          </cell>
          <cell r="C131">
            <v>493.5</v>
          </cell>
          <cell r="D131">
            <v>1762.1</v>
          </cell>
          <cell r="E131">
            <v>592.9</v>
          </cell>
          <cell r="F131">
            <v>413.1</v>
          </cell>
          <cell r="G131">
            <v>756.0999999999998</v>
          </cell>
          <cell r="H131">
            <v>-8.1999999999999957</v>
          </cell>
          <cell r="I131">
            <v>0</v>
          </cell>
          <cell r="J131">
            <v>0</v>
          </cell>
          <cell r="L131">
            <v>7</v>
          </cell>
          <cell r="M131">
            <v>-1.1999999999999957</v>
          </cell>
          <cell r="N131">
            <v>754.89999999999975</v>
          </cell>
          <cell r="O131">
            <v>0.22002914293283884</v>
          </cell>
          <cell r="P131">
            <v>166.1</v>
          </cell>
          <cell r="Q131">
            <v>588.79999999999973</v>
          </cell>
          <cell r="R131">
            <v>1114.7329999999999</v>
          </cell>
          <cell r="S131">
            <v>0.52819823222242435</v>
          </cell>
          <cell r="U131">
            <v>0.23</v>
          </cell>
          <cell r="V131">
            <v>0.52819823222242435</v>
          </cell>
          <cell r="W131" t="str">
            <v xml:space="preserve">       --</v>
          </cell>
          <cell r="X131">
            <v>0.52819823222242435</v>
          </cell>
        </row>
        <row r="132">
          <cell r="A132" t="str">
            <v xml:space="preserve"> 2Q</v>
          </cell>
          <cell r="B132">
            <v>2329.6999999999998</v>
          </cell>
          <cell r="C132">
            <v>491.1</v>
          </cell>
          <cell r="D132">
            <v>1838.6</v>
          </cell>
          <cell r="E132">
            <v>649.6</v>
          </cell>
          <cell r="F132">
            <v>460.5</v>
          </cell>
          <cell r="G132">
            <v>728.5</v>
          </cell>
          <cell r="H132">
            <v>-10.600000000000001</v>
          </cell>
          <cell r="I132">
            <v>0</v>
          </cell>
          <cell r="J132">
            <v>0</v>
          </cell>
          <cell r="L132">
            <v>9.1999999999999993</v>
          </cell>
          <cell r="M132">
            <v>-1.4000000000000021</v>
          </cell>
          <cell r="N132">
            <v>727.1</v>
          </cell>
          <cell r="O132">
            <v>0.22362811167652316</v>
          </cell>
          <cell r="P132">
            <v>162.6</v>
          </cell>
          <cell r="Q132">
            <v>564.5</v>
          </cell>
          <cell r="R132">
            <v>1108.057</v>
          </cell>
          <cell r="S132">
            <v>0.5094503261113823</v>
          </cell>
          <cell r="U132">
            <v>0.23</v>
          </cell>
          <cell r="V132">
            <v>0.5094503261113823</v>
          </cell>
          <cell r="W132" t="str">
            <v xml:space="preserve">       --</v>
          </cell>
          <cell r="X132">
            <v>0.5094503261113823</v>
          </cell>
        </row>
        <row r="133">
          <cell r="A133" t="str">
            <v xml:space="preserve"> 3Q</v>
          </cell>
          <cell r="B133">
            <v>2563.1999999999994</v>
          </cell>
          <cell r="C133">
            <v>548.20000000000005</v>
          </cell>
          <cell r="D133">
            <v>2014.9999999999993</v>
          </cell>
          <cell r="E133">
            <v>696.4</v>
          </cell>
          <cell r="F133">
            <v>442.9</v>
          </cell>
          <cell r="G133">
            <v>875.69999999999948</v>
          </cell>
          <cell r="H133">
            <v>-8.8999999999999986</v>
          </cell>
          <cell r="I133">
            <v>0</v>
          </cell>
          <cell r="J133">
            <v>0</v>
          </cell>
          <cell r="L133">
            <v>-17.399999999999999</v>
          </cell>
          <cell r="M133">
            <v>-26.299999999999997</v>
          </cell>
          <cell r="N133">
            <v>849.39999999999952</v>
          </cell>
          <cell r="O133">
            <v>0.22568872145043573</v>
          </cell>
          <cell r="P133">
            <v>191.7</v>
          </cell>
          <cell r="Q133">
            <v>657.69999999999959</v>
          </cell>
          <cell r="R133">
            <v>1100.4480000000001</v>
          </cell>
          <cell r="S133">
            <v>0.59766567797842296</v>
          </cell>
          <cell r="U133">
            <v>0.23</v>
          </cell>
          <cell r="V133">
            <v>0.59766567797842296</v>
          </cell>
          <cell r="W133" t="str">
            <v xml:space="preserve">       --</v>
          </cell>
          <cell r="X133">
            <v>0.59766567797842296</v>
          </cell>
        </row>
        <row r="134">
          <cell r="A134" t="str">
            <v xml:space="preserve"> 4Q</v>
          </cell>
          <cell r="B134">
            <v>2715.7999999999997</v>
          </cell>
          <cell r="C134">
            <v>553</v>
          </cell>
          <cell r="D134">
            <v>2162.7999999999997</v>
          </cell>
          <cell r="E134">
            <v>818.7</v>
          </cell>
          <cell r="F134">
            <v>467.1</v>
          </cell>
          <cell r="G134">
            <v>876.99999999999966</v>
          </cell>
          <cell r="H134">
            <v>2.2999999999999972</v>
          </cell>
          <cell r="I134">
            <v>0</v>
          </cell>
          <cell r="J134">
            <v>0</v>
          </cell>
          <cell r="L134">
            <v>-32.1</v>
          </cell>
          <cell r="M134">
            <v>-29.800000000000004</v>
          </cell>
          <cell r="N134">
            <v>847.1999999999997</v>
          </cell>
          <cell r="O134">
            <v>0.22367799811142594</v>
          </cell>
          <cell r="P134">
            <v>189.5</v>
          </cell>
          <cell r="Q134">
            <v>657.6999999999997</v>
          </cell>
          <cell r="R134">
            <v>1100.0840000000001</v>
          </cell>
          <cell r="S134">
            <v>0.59786343588307767</v>
          </cell>
          <cell r="U134">
            <v>0.23</v>
          </cell>
          <cell r="V134">
            <v>0.59786343588307767</v>
          </cell>
          <cell r="W134" t="str">
            <v xml:space="preserve">       --</v>
          </cell>
          <cell r="X134">
            <v>0.59786343588307767</v>
          </cell>
        </row>
        <row r="136">
          <cell r="A136" t="str">
            <v>Year</v>
          </cell>
          <cell r="B136">
            <v>9864.2999999999975</v>
          </cell>
          <cell r="C136">
            <v>2085.8000000000002</v>
          </cell>
          <cell r="D136">
            <v>7778.4999999999982</v>
          </cell>
          <cell r="E136">
            <v>2757.6000000000004</v>
          </cell>
          <cell r="F136">
            <v>1783.6</v>
          </cell>
          <cell r="G136">
            <v>3237.2999999999988</v>
          </cell>
          <cell r="H136">
            <v>-25.4</v>
          </cell>
          <cell r="I136">
            <v>0</v>
          </cell>
          <cell r="J136">
            <v>0</v>
          </cell>
          <cell r="L136">
            <v>-33.299999999999997</v>
          </cell>
          <cell r="M136">
            <v>-58.7</v>
          </cell>
          <cell r="N136">
            <v>3178.599999999999</v>
          </cell>
          <cell r="O136">
            <v>0.22330585792487265</v>
          </cell>
          <cell r="P136">
            <v>709.8</v>
          </cell>
          <cell r="Q136">
            <v>2468.7999999999993</v>
          </cell>
          <cell r="R136">
            <v>1106.0550000000001</v>
          </cell>
          <cell r="S136">
            <v>2.2331776721953069</v>
          </cell>
          <cell r="U136">
            <v>0.92</v>
          </cell>
          <cell r="V136">
            <v>2.2331776721953069</v>
          </cell>
          <cell r="W136" t="str">
            <v xml:space="preserve">       --</v>
          </cell>
          <cell r="X136">
            <v>2.2331776721953069</v>
          </cell>
        </row>
        <row r="137">
          <cell r="C137" t="str">
            <v xml:space="preserve">  </v>
          </cell>
        </row>
        <row r="138">
          <cell r="A138" t="str">
            <v>2000/99</v>
          </cell>
        </row>
        <row r="139">
          <cell r="A139" t="str">
            <v xml:space="preserve"> 1QA</v>
          </cell>
          <cell r="B139">
            <v>0.1268886327363008</v>
          </cell>
          <cell r="C139">
            <v>5.5521783181357698E-2</v>
          </cell>
          <cell r="D139">
            <v>0.14687588672606555</v>
          </cell>
          <cell r="E139">
            <v>0.16090403103390116</v>
          </cell>
          <cell r="F139">
            <v>0.10990075042362624</v>
          </cell>
          <cell r="G139">
            <v>0.15607723846052135</v>
          </cell>
          <cell r="H139">
            <v>-2.5731707317073189</v>
          </cell>
          <cell r="I139" t="str">
            <v>NM</v>
          </cell>
          <cell r="J139" t="str">
            <v>NM</v>
          </cell>
          <cell r="L139" t="str">
            <v>NM</v>
          </cell>
          <cell r="M139" t="str">
            <v>NM</v>
          </cell>
          <cell r="N139">
            <v>0.17579811895615349</v>
          </cell>
          <cell r="O139">
            <v>-3.4592213871142974E-7</v>
          </cell>
          <cell r="P139">
            <v>0.17579771222155349</v>
          </cell>
          <cell r="Q139">
            <v>0.17579823369565273</v>
          </cell>
          <cell r="R139">
            <v>-1.5279892135605433E-2</v>
          </cell>
          <cell r="S139">
            <v>0.19404308321240382</v>
          </cell>
          <cell r="V139">
            <v>0.19404308321240382</v>
          </cell>
          <cell r="W139" t="e">
            <v>#VALUE!</v>
          </cell>
          <cell r="X139">
            <v>0.19404308321240382</v>
          </cell>
        </row>
        <row r="140">
          <cell r="A140" t="str">
            <v xml:space="preserve"> 2QA</v>
          </cell>
          <cell r="B140">
            <v>0.12520925441043906</v>
          </cell>
          <cell r="C140">
            <v>1.2217470983506562E-3</v>
          </cell>
          <cell r="D140">
            <v>0.15832698792559552</v>
          </cell>
          <cell r="E140">
            <v>0.22444581280788167</v>
          </cell>
          <cell r="F140">
            <v>0.10488599348534211</v>
          </cell>
          <cell r="G140">
            <v>0.13315030885380885</v>
          </cell>
          <cell r="H140">
            <v>-2.283018867924528</v>
          </cell>
          <cell r="I140" t="str">
            <v>NM</v>
          </cell>
          <cell r="J140" t="str">
            <v>NM</v>
          </cell>
          <cell r="L140" t="str">
            <v>NM</v>
          </cell>
          <cell r="M140" t="str">
            <v>NM</v>
          </cell>
          <cell r="N140">
            <v>0.17452895062577323</v>
          </cell>
          <cell r="O140">
            <v>-1.6119138357659657E-2</v>
          </cell>
          <cell r="P140">
            <v>0.15559655596555966</v>
          </cell>
          <cell r="Q140">
            <v>0.17998228520814852</v>
          </cell>
          <cell r="R140">
            <v>-1.0429968855392824E-2</v>
          </cell>
          <cell r="S140">
            <v>0.19241918011936665</v>
          </cell>
          <cell r="V140">
            <v>0.19241918011936665</v>
          </cell>
          <cell r="W140" t="e">
            <v>#VALUE!</v>
          </cell>
          <cell r="X140">
            <v>0.19241918011936665</v>
          </cell>
        </row>
        <row r="141">
          <cell r="A141" t="str">
            <v xml:space="preserve"> 3QA</v>
          </cell>
          <cell r="B141">
            <v>9.6984238451935267E-2</v>
          </cell>
          <cell r="C141">
            <v>-0.10598321780372133</v>
          </cell>
          <cell r="D141">
            <v>0.15220347394540967</v>
          </cell>
          <cell r="E141">
            <v>0.14919586444572075</v>
          </cell>
          <cell r="F141">
            <v>0.14269586814179291</v>
          </cell>
          <cell r="G141">
            <v>0.15940390544707128</v>
          </cell>
          <cell r="H141">
            <v>-3.7191011235955056</v>
          </cell>
          <cell r="I141" t="str">
            <v>NM</v>
          </cell>
          <cell r="J141" t="str">
            <v>NM</v>
          </cell>
          <cell r="L141" t="str">
            <v>NM</v>
          </cell>
          <cell r="M141" t="str">
            <v>NM</v>
          </cell>
          <cell r="N141">
            <v>0.1752884388980458</v>
          </cell>
          <cell r="O141">
            <v>-2.5311686740194572E-2</v>
          </cell>
          <cell r="P141">
            <v>0.14553990610328649</v>
          </cell>
          <cell r="Q141">
            <v>0.18395925193857399</v>
          </cell>
          <cell r="R141">
            <v>-2.0428043851231648E-3</v>
          </cell>
          <cell r="S141">
            <v>0.18638279992469475</v>
          </cell>
          <cell r="V141">
            <v>0.18638279992469475</v>
          </cell>
          <cell r="W141" t="e">
            <v>#VALUE!</v>
          </cell>
          <cell r="X141">
            <v>0.18638279992469475</v>
          </cell>
        </row>
        <row r="142">
          <cell r="A142" t="str">
            <v xml:space="preserve"> 4QA</v>
          </cell>
          <cell r="B142">
            <v>9.66197805434863E-2</v>
          </cell>
          <cell r="C142">
            <v>2.2061482820976641E-2</v>
          </cell>
          <cell r="D142">
            <v>0.11568337340484569</v>
          </cell>
          <cell r="E142">
            <v>0.15341394894344673</v>
          </cell>
          <cell r="F142">
            <v>0.16698779704560041</v>
          </cell>
          <cell r="G142">
            <v>5.3135689851767864E-2</v>
          </cell>
          <cell r="H142" t="str">
            <v>NM</v>
          </cell>
          <cell r="I142" t="str">
            <v>NM</v>
          </cell>
          <cell r="J142" t="str">
            <v>NM</v>
          </cell>
          <cell r="L142" t="str">
            <v>NM</v>
          </cell>
          <cell r="M142" t="str">
            <v>NM</v>
          </cell>
          <cell r="N142">
            <v>0.16170915958451415</v>
          </cell>
          <cell r="O142">
            <v>-1.7006539739493842E-2</v>
          </cell>
          <cell r="P142">
            <v>0.14195250659630609</v>
          </cell>
          <cell r="Q142">
            <v>0.16740155085905495</v>
          </cell>
          <cell r="R142">
            <v>-3.3488351798589555E-3</v>
          </cell>
          <cell r="S142">
            <v>0.17132412228678651</v>
          </cell>
          <cell r="V142">
            <v>0.17132412228678651</v>
          </cell>
          <cell r="W142" t="e">
            <v>#VALUE!</v>
          </cell>
          <cell r="X142">
            <v>0.17132412228678651</v>
          </cell>
        </row>
        <row r="144">
          <cell r="A144" t="str">
            <v>Year</v>
          </cell>
          <cell r="B144">
            <v>0.11038796468071732</v>
          </cell>
          <cell r="C144">
            <v>-8.5818391025028976E-3</v>
          </cell>
          <cell r="D144">
            <v>0.14228964453300783</v>
          </cell>
          <cell r="E144">
            <v>0.17069190600522188</v>
          </cell>
          <cell r="F144">
            <v>0.13169993272034097</v>
          </cell>
          <cell r="G144">
            <v>0.12393043585704148</v>
          </cell>
          <cell r="H144" t="str">
            <v>NM</v>
          </cell>
          <cell r="I144" t="str">
            <v>NM</v>
          </cell>
          <cell r="J144" t="str">
            <v>NM</v>
          </cell>
          <cell r="L144" t="str">
            <v>NM</v>
          </cell>
          <cell r="M144" t="str">
            <v>NM</v>
          </cell>
          <cell r="N144">
            <v>0.17161643490845047</v>
          </cell>
          <cell r="O144">
            <v>-1.4926823343105673E-2</v>
          </cell>
          <cell r="P144">
            <v>0.15412792335869271</v>
          </cell>
          <cell r="Q144">
            <v>0.17664452365521732</v>
          </cell>
          <cell r="R144">
            <v>-7.5538739031965115E-3</v>
          </cell>
          <cell r="S144">
            <v>0.18554021188242481</v>
          </cell>
          <cell r="V144" t="e">
            <v>#NULL!</v>
          </cell>
          <cell r="W144" t="str">
            <v>NM</v>
          </cell>
          <cell r="X144">
            <v>0.18554021188242481</v>
          </cell>
        </row>
        <row r="146">
          <cell r="A146">
            <v>2000</v>
          </cell>
        </row>
        <row r="147">
          <cell r="A147" t="str">
            <v xml:space="preserve"> 1QA</v>
          </cell>
          <cell r="B147">
            <v>2541.81</v>
          </cell>
          <cell r="C147">
            <v>520.9</v>
          </cell>
          <cell r="D147">
            <v>2020.9099999999999</v>
          </cell>
          <cell r="E147">
            <v>688.3</v>
          </cell>
          <cell r="F147">
            <v>458.5</v>
          </cell>
          <cell r="G147">
            <v>874.1099999999999</v>
          </cell>
          <cell r="H147">
            <v>12.900000000000006</v>
          </cell>
          <cell r="I147">
            <v>0</v>
          </cell>
          <cell r="J147">
            <v>0</v>
          </cell>
          <cell r="L147">
            <v>0.6</v>
          </cell>
          <cell r="M147">
            <v>13.500000000000005</v>
          </cell>
          <cell r="N147">
            <v>887.6099999999999</v>
          </cell>
          <cell r="O147">
            <v>0.22002906681988715</v>
          </cell>
          <cell r="P147">
            <v>195.3</v>
          </cell>
          <cell r="Q147">
            <v>692.31</v>
          </cell>
          <cell r="R147">
            <v>1097.7</v>
          </cell>
          <cell r="S147">
            <v>0.63069144575020486</v>
          </cell>
          <cell r="T147">
            <v>0.41224595918013618</v>
          </cell>
          <cell r="U147">
            <v>0.26</v>
          </cell>
          <cell r="V147">
            <v>0.63069144575020486</v>
          </cell>
          <cell r="W147" t="str">
            <v xml:space="preserve">       --</v>
          </cell>
          <cell r="X147">
            <v>0.63069144575020486</v>
          </cell>
        </row>
        <row r="148">
          <cell r="A148" t="str">
            <v xml:space="preserve"> 2QA</v>
          </cell>
          <cell r="B148">
            <v>2621.3999999999996</v>
          </cell>
          <cell r="C148">
            <v>491.7</v>
          </cell>
          <cell r="D148">
            <v>2129.6999999999998</v>
          </cell>
          <cell r="E148">
            <v>795.4</v>
          </cell>
          <cell r="F148">
            <v>508.8</v>
          </cell>
          <cell r="G148">
            <v>825.49999999999977</v>
          </cell>
          <cell r="H148">
            <v>13.600000000000001</v>
          </cell>
          <cell r="I148">
            <v>0</v>
          </cell>
          <cell r="J148">
            <v>0</v>
          </cell>
          <cell r="L148">
            <v>14.9</v>
          </cell>
          <cell r="M148">
            <v>28.5</v>
          </cell>
          <cell r="N148">
            <v>853.99999999999977</v>
          </cell>
          <cell r="O148">
            <v>0.22002341920374713</v>
          </cell>
          <cell r="P148">
            <v>187.9</v>
          </cell>
          <cell r="Q148">
            <v>666.0999999999998</v>
          </cell>
          <cell r="R148">
            <v>1096.5</v>
          </cell>
          <cell r="S148">
            <v>0.6074783401732784</v>
          </cell>
          <cell r="T148">
            <v>0.42799879897913246</v>
          </cell>
          <cell r="U148">
            <v>0.26</v>
          </cell>
          <cell r="V148">
            <v>0.6074783401732784</v>
          </cell>
          <cell r="W148" t="str">
            <v xml:space="preserve">       --</v>
          </cell>
          <cell r="X148">
            <v>0.6074783401732784</v>
          </cell>
        </row>
        <row r="149">
          <cell r="A149" t="str">
            <v xml:space="preserve"> 3QA</v>
          </cell>
          <cell r="B149">
            <v>2811.7899999999995</v>
          </cell>
          <cell r="C149">
            <v>490.1</v>
          </cell>
          <cell r="D149">
            <v>2321.6899999999996</v>
          </cell>
          <cell r="E149">
            <v>800.3</v>
          </cell>
          <cell r="F149">
            <v>506.1</v>
          </cell>
          <cell r="G149">
            <v>1015.2899999999996</v>
          </cell>
          <cell r="H149">
            <v>24.199999999999996</v>
          </cell>
          <cell r="I149">
            <v>0</v>
          </cell>
          <cell r="J149">
            <v>0</v>
          </cell>
          <cell r="L149">
            <v>-41.2</v>
          </cell>
          <cell r="M149">
            <v>-17.000000000000007</v>
          </cell>
          <cell r="N149">
            <v>998.28999999999962</v>
          </cell>
          <cell r="O149">
            <v>0.21997615923228728</v>
          </cell>
          <cell r="P149">
            <v>219.6</v>
          </cell>
          <cell r="Q149">
            <v>778.6899999999996</v>
          </cell>
          <cell r="R149">
            <v>1098.2</v>
          </cell>
          <cell r="S149">
            <v>0.70906028045893243</v>
          </cell>
          <cell r="T149">
            <v>0.36668250523314816</v>
          </cell>
          <cell r="U149">
            <v>0.26</v>
          </cell>
          <cell r="V149">
            <v>0.70906028045893243</v>
          </cell>
          <cell r="W149" t="str">
            <v xml:space="preserve">       --</v>
          </cell>
          <cell r="X149">
            <v>0.70906028045893243</v>
          </cell>
        </row>
        <row r="150">
          <cell r="A150" t="str">
            <v xml:space="preserve"> 4QA</v>
          </cell>
          <cell r="B150">
            <v>2978.2</v>
          </cell>
          <cell r="C150">
            <v>565.20000000000005</v>
          </cell>
          <cell r="D150">
            <v>2413</v>
          </cell>
          <cell r="E150">
            <v>944.3</v>
          </cell>
          <cell r="F150">
            <v>545.1</v>
          </cell>
          <cell r="G150">
            <v>923.6</v>
          </cell>
          <cell r="H150">
            <v>-45.9</v>
          </cell>
          <cell r="I150">
            <v>0</v>
          </cell>
          <cell r="J150">
            <v>0</v>
          </cell>
          <cell r="L150">
            <v>106.5</v>
          </cell>
          <cell r="M150">
            <v>60.6</v>
          </cell>
          <cell r="N150">
            <v>984.2</v>
          </cell>
          <cell r="O150">
            <v>0.21987400934769355</v>
          </cell>
          <cell r="P150">
            <v>216.4</v>
          </cell>
          <cell r="Q150">
            <v>767.80000000000007</v>
          </cell>
          <cell r="R150">
            <v>1096.4000000000001</v>
          </cell>
          <cell r="S150">
            <v>0.70029186428310841</v>
          </cell>
          <cell r="T150">
            <v>0.37127376921073196</v>
          </cell>
          <cell r="U150">
            <v>0.26</v>
          </cell>
          <cell r="V150">
            <v>0.70029186428310841</v>
          </cell>
          <cell r="W150" t="str">
            <v xml:space="preserve">       --</v>
          </cell>
          <cell r="X150">
            <v>0.70029186428310841</v>
          </cell>
        </row>
        <row r="152">
          <cell r="A152" t="str">
            <v>Year</v>
          </cell>
          <cell r="B152">
            <v>10953.199999999997</v>
          </cell>
          <cell r="C152">
            <v>2067.8999999999996</v>
          </cell>
          <cell r="D152">
            <v>8885.2999999999993</v>
          </cell>
          <cell r="E152">
            <v>3228.3</v>
          </cell>
          <cell r="F152">
            <v>2018.5</v>
          </cell>
          <cell r="G152">
            <v>3638.4999999999991</v>
          </cell>
          <cell r="H152">
            <v>4.8000000000000043</v>
          </cell>
          <cell r="I152">
            <v>0</v>
          </cell>
          <cell r="J152">
            <v>0</v>
          </cell>
          <cell r="L152">
            <v>80.8</v>
          </cell>
          <cell r="M152">
            <v>85.6</v>
          </cell>
          <cell r="N152">
            <v>3724.0999999999995</v>
          </cell>
          <cell r="O152">
            <v>0.21997261083214742</v>
          </cell>
          <cell r="P152">
            <v>819.2</v>
          </cell>
          <cell r="Q152">
            <v>2904.8999999999996</v>
          </cell>
          <cell r="R152">
            <v>1097.7</v>
          </cell>
          <cell r="S152">
            <v>2.6475219306655244</v>
          </cell>
          <cell r="T152">
            <v>0.39282016437860767</v>
          </cell>
          <cell r="U152">
            <v>1.04</v>
          </cell>
          <cell r="V152">
            <v>2.6475219306655244</v>
          </cell>
          <cell r="W152" t="str">
            <v xml:space="preserve">       --</v>
          </cell>
          <cell r="X152">
            <v>2.6475219306655244</v>
          </cell>
        </row>
        <row r="154">
          <cell r="A154" t="str">
            <v>2001/00</v>
          </cell>
        </row>
        <row r="155">
          <cell r="A155" t="str">
            <v xml:space="preserve"> 1QA</v>
          </cell>
          <cell r="B155">
            <v>0.10381971901912435</v>
          </cell>
          <cell r="C155">
            <v>2.68765598003462E-3</v>
          </cell>
          <cell r="D155">
            <v>0.12988703108995492</v>
          </cell>
          <cell r="E155">
            <v>0.11710010169984031</v>
          </cell>
          <cell r="F155">
            <v>0.12431842966194107</v>
          </cell>
          <cell r="G155">
            <v>0.142876754641865</v>
          </cell>
          <cell r="H155">
            <v>1.3720930232558128</v>
          </cell>
          <cell r="I155" t="str">
            <v>NM</v>
          </cell>
          <cell r="J155" t="str">
            <v>NM</v>
          </cell>
          <cell r="L155">
            <v>7</v>
          </cell>
          <cell r="M155">
            <v>1.6222222222222209</v>
          </cell>
          <cell r="N155">
            <v>0.16537668570656106</v>
          </cell>
          <cell r="O155">
            <v>8.4942791320763433E-6</v>
          </cell>
          <cell r="P155">
            <v>0.16538658474142331</v>
          </cell>
          <cell r="Q155">
            <v>0.16537389319813456</v>
          </cell>
          <cell r="R155">
            <v>-5.1006650268743403E-3</v>
          </cell>
          <cell r="S155">
            <v>0.17134854978027891</v>
          </cell>
          <cell r="U155">
            <v>7.6923076923077094E-2</v>
          </cell>
          <cell r="V155">
            <v>0.17134854978027891</v>
          </cell>
          <cell r="W155" t="e">
            <v>#VALUE!</v>
          </cell>
          <cell r="X155">
            <v>0.17134854978027891</v>
          </cell>
        </row>
        <row r="156">
          <cell r="A156" t="str">
            <v xml:space="preserve"> 2QA</v>
          </cell>
          <cell r="B156">
            <v>0.15720607309071477</v>
          </cell>
          <cell r="C156">
            <v>6.2029692902176192E-2</v>
          </cell>
          <cell r="D156">
            <v>0.17918016622059429</v>
          </cell>
          <cell r="E156">
            <v>0.13138043751571526</v>
          </cell>
          <cell r="F156">
            <v>0.10790094339622658</v>
          </cell>
          <cell r="G156">
            <v>0.26917019987886071</v>
          </cell>
          <cell r="H156">
            <v>1.1470588235294117</v>
          </cell>
          <cell r="I156" t="str">
            <v>NM</v>
          </cell>
          <cell r="J156" t="str">
            <v>NM</v>
          </cell>
          <cell r="L156" t="str">
            <v>NM</v>
          </cell>
          <cell r="M156">
            <v>-0.52982456140350886</v>
          </cell>
          <cell r="N156">
            <v>0.24250585480093623</v>
          </cell>
          <cell r="O156">
            <v>-2.863366557709357E-4</v>
          </cell>
          <cell r="P156">
            <v>0.24215007982969672</v>
          </cell>
          <cell r="Q156">
            <v>0.24260621528298976</v>
          </cell>
          <cell r="R156">
            <v>-3.7674418604651816E-3</v>
          </cell>
          <cell r="S156">
            <v>0.24730536573062634</v>
          </cell>
          <cell r="U156">
            <v>0</v>
          </cell>
          <cell r="V156">
            <v>0.24730536573062634</v>
          </cell>
          <cell r="W156" t="e">
            <v>#VALUE!</v>
          </cell>
          <cell r="X156">
            <v>0.24730536573062634</v>
          </cell>
        </row>
        <row r="157">
          <cell r="A157" t="str">
            <v xml:space="preserve"> 3QA</v>
          </cell>
          <cell r="B157">
            <v>2.2266954502292435E-2</v>
          </cell>
          <cell r="C157">
            <v>0.12017955519281776</v>
          </cell>
          <cell r="D157">
            <v>1.5979738897098361E-3</v>
          </cell>
          <cell r="E157">
            <v>8.1969261526927406E-2</v>
          </cell>
          <cell r="F157">
            <v>0.11835605611539224</v>
          </cell>
          <cell r="G157">
            <v>-0.11995587467620061</v>
          </cell>
          <cell r="H157">
            <v>0.36776859504132253</v>
          </cell>
          <cell r="I157" t="str">
            <v>NM</v>
          </cell>
          <cell r="J157" t="str">
            <v>NM</v>
          </cell>
          <cell r="L157" t="str">
            <v>NM</v>
          </cell>
          <cell r="M157" t="str">
            <v>NM</v>
          </cell>
          <cell r="N157">
            <v>-7.1211772130342466E-2</v>
          </cell>
          <cell r="O157">
            <v>1.8682489615562403E-4</v>
          </cell>
          <cell r="P157">
            <v>-7.1038251366120186E-2</v>
          </cell>
          <cell r="Q157">
            <v>-7.1260707084975561E-2</v>
          </cell>
          <cell r="R157">
            <v>-7.5651065379712668E-3</v>
          </cell>
          <cell r="S157">
            <v>-6.4181137691367796E-2</v>
          </cell>
          <cell r="U157">
            <v>0</v>
          </cell>
          <cell r="V157">
            <v>-6.4181137691367796E-2</v>
          </cell>
          <cell r="W157" t="e">
            <v>#VALUE!</v>
          </cell>
          <cell r="X157">
            <v>-6.4181137691367796E-2</v>
          </cell>
        </row>
        <row r="158">
          <cell r="A158" t="str">
            <v xml:space="preserve"> 4QA</v>
          </cell>
          <cell r="B158">
            <v>-5.0164528910079609E-2</v>
          </cell>
          <cell r="C158">
            <v>2.6539278131634259E-3</v>
          </cell>
          <cell r="D158">
            <v>-6.253626191462891E-2</v>
          </cell>
          <cell r="E158">
            <v>-6.5233506300963584E-2</v>
          </cell>
          <cell r="F158">
            <v>8.2186754723903688E-2</v>
          </cell>
          <cell r="G158">
            <v>-0.14519272412299666</v>
          </cell>
          <cell r="H158">
            <v>-1.925925925925926</v>
          </cell>
          <cell r="I158" t="str">
            <v>NM</v>
          </cell>
          <cell r="J158" t="str">
            <v>NM</v>
          </cell>
          <cell r="L158" t="str">
            <v>NM</v>
          </cell>
          <cell r="M158">
            <v>-0.14686468646864681</v>
          </cell>
          <cell r="N158">
            <v>-0.14529567161146073</v>
          </cell>
          <cell r="O158">
            <v>7.6765170432468999E-4</v>
          </cell>
          <cell r="P158">
            <v>-0.14463955637707948</v>
          </cell>
          <cell r="Q158">
            <v>-0.14548059390466228</v>
          </cell>
          <cell r="R158">
            <v>-5.4377964246624666E-3</v>
          </cell>
          <cell r="S158">
            <v>-0.14080848535824297</v>
          </cell>
          <cell r="U158">
            <v>0</v>
          </cell>
          <cell r="V158">
            <v>-0.14080848535824297</v>
          </cell>
          <cell r="W158" t="e">
            <v>#VALUE!</v>
          </cell>
          <cell r="X158">
            <v>-0.14080848535824297</v>
          </cell>
        </row>
        <row r="160">
          <cell r="A160" t="str">
            <v>2001/00A</v>
          </cell>
          <cell r="B160">
            <v>5.3792498995727522E-2</v>
          </cell>
          <cell r="C160">
            <v>4.4634653513226076E-2</v>
          </cell>
          <cell r="D160">
            <v>5.5923829246058265E-2</v>
          </cell>
          <cell r="E160">
            <v>5.8575720967691813E-2</v>
          </cell>
          <cell r="F160">
            <v>0.10730740648996773</v>
          </cell>
          <cell r="G160">
            <v>2.5065274151436362E-2</v>
          </cell>
          <cell r="H160" t="str">
            <v>NM</v>
          </cell>
          <cell r="I160" t="str">
            <v>NM</v>
          </cell>
          <cell r="J160" t="str">
            <v>NM</v>
          </cell>
          <cell r="L160">
            <v>-1.0148514851485149</v>
          </cell>
          <cell r="M160">
            <v>0.56775700934579432</v>
          </cell>
          <cell r="N160">
            <v>3.7539271233318294E-2</v>
          </cell>
          <cell r="O160">
            <v>1.7392626398337271E-4</v>
          </cell>
          <cell r="P160">
            <v>3.7719726562499972E-2</v>
          </cell>
          <cell r="Q160">
            <v>3.752280629281559E-2</v>
          </cell>
          <cell r="R160">
            <v>-6.2922474264372344E-3</v>
          </cell>
          <cell r="S160">
            <v>4.3129155662702347E-2</v>
          </cell>
          <cell r="U160">
            <v>1.9230769230769246E-2</v>
          </cell>
          <cell r="V160" t="e">
            <v>#NULL!</v>
          </cell>
          <cell r="W160" t="str">
            <v>NM</v>
          </cell>
          <cell r="X160">
            <v>4.3129155662702347E-2</v>
          </cell>
        </row>
        <row r="162">
          <cell r="A162">
            <v>2001</v>
          </cell>
        </row>
        <row r="163">
          <cell r="A163" t="str">
            <v xml:space="preserve"> 1QA</v>
          </cell>
          <cell r="B163">
            <v>2805.7000000000003</v>
          </cell>
          <cell r="C163">
            <v>522.29999999999995</v>
          </cell>
          <cell r="D163">
            <v>2283.4000000000005</v>
          </cell>
          <cell r="E163">
            <v>768.9</v>
          </cell>
          <cell r="F163">
            <v>515.5</v>
          </cell>
          <cell r="G163">
            <v>999.00000000000045</v>
          </cell>
          <cell r="H163">
            <v>30.6</v>
          </cell>
          <cell r="I163">
            <v>0</v>
          </cell>
          <cell r="J163">
            <v>0</v>
          </cell>
          <cell r="L163">
            <v>4.8</v>
          </cell>
          <cell r="M163">
            <v>35.4</v>
          </cell>
          <cell r="N163">
            <v>1034.4000000000005</v>
          </cell>
          <cell r="O163">
            <v>0.22003093580819788</v>
          </cell>
          <cell r="P163">
            <v>227.6</v>
          </cell>
          <cell r="Q163">
            <v>806.80000000000052</v>
          </cell>
          <cell r="R163">
            <v>1092.1010000000001</v>
          </cell>
          <cell r="S163">
            <v>0.73875951033832987</v>
          </cell>
          <cell r="T163">
            <v>0.37901373326722843</v>
          </cell>
          <cell r="U163">
            <v>0.28000000000000003</v>
          </cell>
          <cell r="V163">
            <v>0.73875951033832987</v>
          </cell>
          <cell r="W163" t="str">
            <v xml:space="preserve">       --</v>
          </cell>
          <cell r="X163">
            <v>0.73875951033832987</v>
          </cell>
        </row>
        <row r="164">
          <cell r="A164" t="str">
            <v xml:space="preserve"> 2QA</v>
          </cell>
          <cell r="B164">
            <v>3033.4999999999991</v>
          </cell>
          <cell r="C164">
            <v>522.20000000000005</v>
          </cell>
          <cell r="D164">
            <v>2511.2999999999993</v>
          </cell>
          <cell r="E164">
            <v>899.9</v>
          </cell>
          <cell r="F164">
            <v>563.70000000000005</v>
          </cell>
          <cell r="G164">
            <v>1047.6999999999991</v>
          </cell>
          <cell r="H164">
            <v>29.2</v>
          </cell>
          <cell r="I164">
            <v>0</v>
          </cell>
          <cell r="J164">
            <v>0</v>
          </cell>
          <cell r="L164">
            <v>-15.8</v>
          </cell>
          <cell r="M164">
            <v>13.399999999999999</v>
          </cell>
          <cell r="N164">
            <v>1061.0999999999992</v>
          </cell>
          <cell r="O164">
            <v>0.21996041843370104</v>
          </cell>
          <cell r="P164">
            <v>233.4</v>
          </cell>
          <cell r="Q164">
            <v>827.69999999999925</v>
          </cell>
          <cell r="R164">
            <v>1092.3689999999999</v>
          </cell>
          <cell r="S164">
            <v>0.75771099326326485</v>
          </cell>
          <cell r="T164">
            <v>0.34313874592243593</v>
          </cell>
          <cell r="U164">
            <v>0.26</v>
          </cell>
          <cell r="V164">
            <v>0.75771099326326485</v>
          </cell>
          <cell r="W164" t="str">
            <v xml:space="preserve">       --</v>
          </cell>
          <cell r="X164">
            <v>0.75771099326326485</v>
          </cell>
        </row>
        <row r="165">
          <cell r="A165" t="str">
            <v xml:space="preserve"> 3QA</v>
          </cell>
          <cell r="B165">
            <v>2874.4</v>
          </cell>
          <cell r="C165">
            <v>549</v>
          </cell>
          <cell r="D165">
            <v>2325.4</v>
          </cell>
          <cell r="E165">
            <v>865.9</v>
          </cell>
          <cell r="F165">
            <v>566</v>
          </cell>
          <cell r="G165">
            <v>893.5</v>
          </cell>
          <cell r="H165">
            <v>33.1</v>
          </cell>
          <cell r="I165">
            <v>0</v>
          </cell>
          <cell r="J165">
            <v>0</v>
          </cell>
          <cell r="L165">
            <v>0.6</v>
          </cell>
          <cell r="M165">
            <v>33.700000000000003</v>
          </cell>
          <cell r="N165">
            <v>927.2</v>
          </cell>
          <cell r="O165">
            <v>0.22001725625539256</v>
          </cell>
          <cell r="P165">
            <v>204</v>
          </cell>
          <cell r="Q165">
            <v>723.2</v>
          </cell>
          <cell r="R165">
            <v>1089.8920000000001</v>
          </cell>
          <cell r="S165">
            <v>0.66355198496731782</v>
          </cell>
          <cell r="T165">
            <v>0.39183064159292041</v>
          </cell>
          <cell r="U165">
            <v>0.26</v>
          </cell>
          <cell r="V165">
            <v>0.66355198496731782</v>
          </cell>
          <cell r="W165" t="str">
            <v xml:space="preserve">       --</v>
          </cell>
          <cell r="X165">
            <v>0.66355198496731782</v>
          </cell>
        </row>
        <row r="166">
          <cell r="A166" t="str">
            <v xml:space="preserve"> 4QA</v>
          </cell>
          <cell r="B166">
            <v>2828.8000000000006</v>
          </cell>
          <cell r="C166">
            <v>566.70000000000005</v>
          </cell>
          <cell r="D166">
            <v>2262.1000000000004</v>
          </cell>
          <cell r="E166">
            <v>882.7</v>
          </cell>
          <cell r="F166">
            <v>589.9</v>
          </cell>
          <cell r="G166">
            <v>789.50000000000034</v>
          </cell>
          <cell r="H166">
            <v>42.5</v>
          </cell>
          <cell r="I166">
            <v>0</v>
          </cell>
          <cell r="J166">
            <v>0</v>
          </cell>
          <cell r="L166">
            <v>9.1999999999999993</v>
          </cell>
          <cell r="M166">
            <v>51.7</v>
          </cell>
          <cell r="N166">
            <v>841.20000000000039</v>
          </cell>
          <cell r="O166">
            <v>0.22004279600570603</v>
          </cell>
          <cell r="P166">
            <v>185.1</v>
          </cell>
          <cell r="Q166">
            <v>656.10000000000036</v>
          </cell>
          <cell r="R166">
            <v>1090.4380000000001</v>
          </cell>
          <cell r="S166">
            <v>0.60168482756470365</v>
          </cell>
          <cell r="T166">
            <v>0.43211992074378885</v>
          </cell>
          <cell r="U166">
            <v>0.26</v>
          </cell>
          <cell r="V166">
            <v>0.60168482756470365</v>
          </cell>
          <cell r="W166" t="str">
            <v xml:space="preserve">       --</v>
          </cell>
          <cell r="X166">
            <v>0.60168482756470365</v>
          </cell>
        </row>
        <row r="168">
          <cell r="A168" t="str">
            <v>Year</v>
          </cell>
          <cell r="B168">
            <v>11542.4</v>
          </cell>
          <cell r="C168">
            <v>2160.1999999999998</v>
          </cell>
          <cell r="D168">
            <v>9382.2000000000007</v>
          </cell>
          <cell r="E168">
            <v>3417.3999999999996</v>
          </cell>
          <cell r="F168">
            <v>2235.1</v>
          </cell>
          <cell r="G168">
            <v>3729.7000000000003</v>
          </cell>
          <cell r="H168">
            <v>135.4</v>
          </cell>
          <cell r="I168">
            <v>0</v>
          </cell>
          <cell r="J168">
            <v>0</v>
          </cell>
          <cell r="L168">
            <v>-1.2000000000000011</v>
          </cell>
          <cell r="M168">
            <v>134.19999999999999</v>
          </cell>
          <cell r="N168">
            <v>3863.9</v>
          </cell>
          <cell r="O168">
            <v>0.22001086984652812</v>
          </cell>
          <cell r="P168">
            <v>850.1</v>
          </cell>
          <cell r="Q168">
            <v>3013.8999999999996</v>
          </cell>
          <cell r="R168">
            <v>1090.7929999999999</v>
          </cell>
          <cell r="S168">
            <v>2.7617073161336161</v>
          </cell>
          <cell r="T168">
            <v>0.38382054238969743</v>
          </cell>
          <cell r="U168">
            <v>1.06</v>
          </cell>
          <cell r="V168">
            <v>2.7617073161336161</v>
          </cell>
          <cell r="W168" t="str">
            <v xml:space="preserve">       --</v>
          </cell>
          <cell r="X168">
            <v>2.7617073161336161</v>
          </cell>
        </row>
        <row r="170">
          <cell r="A170" t="str">
            <v>2002/01</v>
          </cell>
        </row>
        <row r="171">
          <cell r="A171" t="str">
            <v xml:space="preserve"> 1QA</v>
          </cell>
          <cell r="B171">
            <v>-8.7179669957586414E-2</v>
          </cell>
          <cell r="C171">
            <v>1.4933946008041543E-2</v>
          </cell>
          <cell r="D171">
            <v>-0.11053691863011317</v>
          </cell>
          <cell r="E171">
            <v>1.0924697619976609E-2</v>
          </cell>
          <cell r="F171">
            <v>-2.4636275460717783E-2</v>
          </cell>
          <cell r="G171">
            <v>-0.24834834834834862</v>
          </cell>
          <cell r="H171">
            <v>0.28431372549019596</v>
          </cell>
          <cell r="I171" t="str">
            <v>NM</v>
          </cell>
          <cell r="J171" t="str">
            <v>NM</v>
          </cell>
          <cell r="L171">
            <v>2.4375</v>
          </cell>
          <cell r="M171">
            <v>0.57627118644067798</v>
          </cell>
          <cell r="N171">
            <v>-0.2201276102088171</v>
          </cell>
          <cell r="O171">
            <v>5.8821953141663386E-6</v>
          </cell>
          <cell r="P171">
            <v>-0.22012302284710017</v>
          </cell>
          <cell r="Q171">
            <v>-0.22012890431333709</v>
          </cell>
          <cell r="R171">
            <v>-3.5720139437653842E-3</v>
          </cell>
          <cell r="S171">
            <v>-0.2173332076176252</v>
          </cell>
          <cell r="U171">
            <v>0.21428571428571419</v>
          </cell>
          <cell r="V171">
            <v>-0.78051561021733384</v>
          </cell>
          <cell r="W171" t="e">
            <v>#VALUE!</v>
          </cell>
          <cell r="X171">
            <v>-0.78051561021733384</v>
          </cell>
        </row>
        <row r="172">
          <cell r="A172" t="str">
            <v xml:space="preserve"> 2QA</v>
          </cell>
          <cell r="B172">
            <v>-8.515576067249031E-2</v>
          </cell>
          <cell r="C172">
            <v>5.1704327843735687E-3</v>
          </cell>
          <cell r="D172">
            <v>-0.10393819933898762</v>
          </cell>
          <cell r="E172">
            <v>1.7001889098788858E-2</v>
          </cell>
          <cell r="F172">
            <v>-3.2286677310626288E-2</v>
          </cell>
          <cell r="G172">
            <v>-0.24636823518182649</v>
          </cell>
          <cell r="H172">
            <v>-0.26027397260273966</v>
          </cell>
          <cell r="I172" t="str">
            <v>NM</v>
          </cell>
          <cell r="J172" t="str">
            <v>NM</v>
          </cell>
          <cell r="L172" t="str">
            <v>NM</v>
          </cell>
          <cell r="M172">
            <v>3.0746268656716422</v>
          </cell>
          <cell r="N172">
            <v>-0.20442936575252069</v>
          </cell>
          <cell r="O172">
            <v>7.4394153563028809E-5</v>
          </cell>
          <cell r="P172">
            <v>-0.20437017994858619</v>
          </cell>
          <cell r="Q172">
            <v>-0.2044460553340578</v>
          </cell>
          <cell r="R172">
            <v>-5.507296527089145E-3</v>
          </cell>
          <cell r="S172">
            <v>-0.20004044083204031</v>
          </cell>
          <cell r="U172">
            <v>0.30769230769230771</v>
          </cell>
          <cell r="V172">
            <v>-0.78694779421401606</v>
          </cell>
          <cell r="W172" t="e">
            <v>#VALUE!</v>
          </cell>
          <cell r="X172">
            <v>-0.78694779421401606</v>
          </cell>
        </row>
        <row r="173">
          <cell r="A173" t="str">
            <v xml:space="preserve"> 3QE</v>
          </cell>
          <cell r="B173">
            <v>-3.0893403840801636E-2</v>
          </cell>
          <cell r="C173">
            <v>8.5610200364298894E-3</v>
          </cell>
          <cell r="D173">
            <v>-4.020813623462649E-2</v>
          </cell>
          <cell r="E173">
            <v>-6.374870077376138E-2</v>
          </cell>
          <cell r="F173">
            <v>-6.9434628975264978E-2</v>
          </cell>
          <cell r="G173">
            <v>1.1191941801897975E-3</v>
          </cell>
          <cell r="H173">
            <v>-0.30815709969788518</v>
          </cell>
          <cell r="I173" t="str">
            <v>NM</v>
          </cell>
          <cell r="J173" t="str">
            <v>NM</v>
          </cell>
          <cell r="L173" t="str">
            <v>NM</v>
          </cell>
          <cell r="M173" t="str">
            <v>NM</v>
          </cell>
          <cell r="N173">
            <v>2.1138912855909631E-2</v>
          </cell>
          <cell r="O173">
            <v>-5.9229437443963917E-5</v>
          </cell>
          <cell r="P173">
            <v>2.1078431372549167E-2</v>
          </cell>
          <cell r="Q173">
            <v>2.1155973451326693E-2</v>
          </cell>
          <cell r="R173">
            <v>-3.8279022141644026E-3</v>
          </cell>
          <cell r="S173">
            <v>2.5079878989807236E-2</v>
          </cell>
          <cell r="U173">
            <v>0.30769230769230771</v>
          </cell>
          <cell r="V173">
            <v>-1</v>
          </cell>
          <cell r="W173" t="e">
            <v>#VALUE!</v>
          </cell>
          <cell r="X173">
            <v>-1</v>
          </cell>
        </row>
        <row r="174">
          <cell r="A174" t="str">
            <v xml:space="preserve"> 4QA</v>
          </cell>
          <cell r="B174">
            <v>4.4824660633483671E-2</v>
          </cell>
          <cell r="C174">
            <v>1.9410622904534325E-3</v>
          </cell>
          <cell r="D174">
            <v>5.5567835197382509E-2</v>
          </cell>
          <cell r="E174">
            <v>4.316302254446569E-2</v>
          </cell>
          <cell r="F174">
            <v>-2.6445160196643558E-2</v>
          </cell>
          <cell r="G174">
            <v>0.13071564281190495</v>
          </cell>
          <cell r="H174">
            <v>-0.44705882352941173</v>
          </cell>
          <cell r="I174" t="str">
            <v>NM</v>
          </cell>
          <cell r="J174" t="str">
            <v>NM</v>
          </cell>
          <cell r="L174" t="str">
            <v>NM</v>
          </cell>
          <cell r="M174" t="str">
            <v>NM</v>
          </cell>
          <cell r="N174">
            <v>0.12220637184973704</v>
          </cell>
          <cell r="O174">
            <v>-9.8206191796235132E-5</v>
          </cell>
          <cell r="P174">
            <v>0.12209616423554825</v>
          </cell>
          <cell r="Q174">
            <v>0.122237463801248</v>
          </cell>
          <cell r="R174">
            <v>-5.9627415772379733E-3</v>
          </cell>
          <cell r="S174">
            <v>0.12896921548182316</v>
          </cell>
          <cell r="U174">
            <v>0.30769230769230771</v>
          </cell>
          <cell r="V174" t="e">
            <v>#DIV/0!</v>
          </cell>
          <cell r="W174" t="e">
            <v>#VALUE!</v>
          </cell>
          <cell r="X174" t="e">
            <v>#DIV/0!</v>
          </cell>
        </row>
        <row r="176">
          <cell r="A176" t="str">
            <v>2002A/01A</v>
          </cell>
          <cell r="B176">
            <v>-4.0279317992791802E-2</v>
          </cell>
          <cell r="C176">
            <v>7.5455976298491731E-3</v>
          </cell>
          <cell r="D176">
            <v>-5.1290742043444089E-2</v>
          </cell>
          <cell r="E176">
            <v>1.9312927956927073E-3</v>
          </cell>
          <cell r="F176">
            <v>-3.8387544181468281E-2</v>
          </cell>
          <cell r="G176">
            <v>-0.10778883020082079</v>
          </cell>
          <cell r="H176">
            <v>-0.20753323485967512</v>
          </cell>
          <cell r="I176" t="str">
            <v>NM</v>
          </cell>
          <cell r="J176" t="str">
            <v>NM</v>
          </cell>
          <cell r="L176" t="str">
            <v>NM</v>
          </cell>
          <cell r="M176">
            <v>0.59463487332339804</v>
          </cell>
          <cell r="N176">
            <v>-8.3392427340252498E-2</v>
          </cell>
          <cell r="O176">
            <v>-4.9405952240925582E-5</v>
          </cell>
          <cell r="P176">
            <v>-8.3401952711445682E-2</v>
          </cell>
          <cell r="Q176">
            <v>-8.3420153289757798E-2</v>
          </cell>
          <cell r="R176">
            <v>-5.2301399073884118E-3</v>
          </cell>
          <cell r="S176">
            <v>-7.8157914519644198E-2</v>
          </cell>
          <cell r="U176">
            <v>0.28301886792452835</v>
          </cell>
          <cell r="V176">
            <v>-7.8157914519644198E-2</v>
          </cell>
          <cell r="W176" t="str">
            <v>NM</v>
          </cell>
          <cell r="X176">
            <v>-7.8157914519644198E-2</v>
          </cell>
        </row>
        <row r="178">
          <cell r="A178">
            <v>2002</v>
          </cell>
        </row>
        <row r="179">
          <cell r="A179" t="str">
            <v xml:space="preserve"> 1QA</v>
          </cell>
          <cell r="B179">
            <v>2561.1</v>
          </cell>
          <cell r="C179">
            <v>530.1</v>
          </cell>
          <cell r="D179">
            <v>2031</v>
          </cell>
          <cell r="E179">
            <v>777.3</v>
          </cell>
          <cell r="F179">
            <v>502.8</v>
          </cell>
          <cell r="G179">
            <v>750.90000000000009</v>
          </cell>
          <cell r="H179">
            <v>39.299999999999997</v>
          </cell>
          <cell r="I179">
            <v>0</v>
          </cell>
          <cell r="J179">
            <v>0</v>
          </cell>
          <cell r="K179">
            <v>0</v>
          </cell>
          <cell r="L179">
            <v>16.5</v>
          </cell>
          <cell r="M179">
            <v>55.8</v>
          </cell>
          <cell r="N179">
            <v>806.7</v>
          </cell>
          <cell r="O179">
            <v>0.22003223007313746</v>
          </cell>
          <cell r="P179">
            <v>177.5</v>
          </cell>
          <cell r="Q179">
            <v>629.20000000000005</v>
          </cell>
          <cell r="R179">
            <v>1088.2</v>
          </cell>
          <cell r="S179">
            <v>0.57820253629847451</v>
          </cell>
          <cell r="T179">
            <v>0.58802924348378904</v>
          </cell>
          <cell r="U179">
            <v>0.34</v>
          </cell>
          <cell r="V179">
            <v>0.57820253629847451</v>
          </cell>
          <cell r="W179" t="str">
            <v xml:space="preserve">       --</v>
          </cell>
          <cell r="X179">
            <v>0.57820253629847451</v>
          </cell>
        </row>
        <row r="180">
          <cell r="A180" t="str">
            <v xml:space="preserve"> 2QA</v>
          </cell>
          <cell r="B180">
            <v>2775.18</v>
          </cell>
          <cell r="C180">
            <v>524.9</v>
          </cell>
          <cell r="D180">
            <v>2250.2799999999997</v>
          </cell>
          <cell r="E180">
            <v>915.2</v>
          </cell>
          <cell r="F180">
            <v>545.5</v>
          </cell>
          <cell r="G180">
            <v>789.5799999999997</v>
          </cell>
          <cell r="H180">
            <v>21.6</v>
          </cell>
          <cell r="I180">
            <v>0</v>
          </cell>
          <cell r="J180">
            <v>0</v>
          </cell>
          <cell r="K180">
            <v>0</v>
          </cell>
          <cell r="L180">
            <v>33</v>
          </cell>
          <cell r="M180">
            <v>54.6</v>
          </cell>
          <cell r="N180">
            <v>844.17999999999972</v>
          </cell>
          <cell r="O180">
            <v>0.2199767822028478</v>
          </cell>
          <cell r="P180">
            <v>185.7</v>
          </cell>
          <cell r="Q180">
            <v>658.47999999999979</v>
          </cell>
          <cell r="R180">
            <v>1086.3530000000001</v>
          </cell>
          <cell r="S180">
            <v>0.60613815214759825</v>
          </cell>
          <cell r="T180">
            <v>0.56092822864779512</v>
          </cell>
          <cell r="U180">
            <v>0.34</v>
          </cell>
          <cell r="V180">
            <v>0.60613815214759825</v>
          </cell>
          <cell r="W180" t="str">
            <v xml:space="preserve">       --</v>
          </cell>
          <cell r="X180">
            <v>0.60613815214759825</v>
          </cell>
        </row>
        <row r="181">
          <cell r="A181" t="str">
            <v xml:space="preserve"> 3QA</v>
          </cell>
          <cell r="B181">
            <v>2785.6</v>
          </cell>
          <cell r="C181">
            <v>553.70000000000005</v>
          </cell>
          <cell r="D181">
            <v>2231.8999999999996</v>
          </cell>
          <cell r="E181">
            <v>810.7</v>
          </cell>
          <cell r="F181">
            <v>526.70000000000005</v>
          </cell>
          <cell r="G181">
            <v>894.49999999999955</v>
          </cell>
          <cell r="H181">
            <v>22.900000000000002</v>
          </cell>
          <cell r="I181">
            <v>0</v>
          </cell>
          <cell r="J181">
            <v>0</v>
          </cell>
          <cell r="K181">
            <v>0</v>
          </cell>
          <cell r="L181">
            <v>29.4</v>
          </cell>
          <cell r="M181">
            <v>52.3</v>
          </cell>
          <cell r="N181">
            <v>946.7999999999995</v>
          </cell>
          <cell r="O181">
            <v>0.22000422475707659</v>
          </cell>
          <cell r="P181">
            <v>208.3</v>
          </cell>
          <cell r="Q181">
            <v>738.49999999999955</v>
          </cell>
          <cell r="R181">
            <v>1085.72</v>
          </cell>
          <cell r="S181">
            <v>0.68019378845374456</v>
          </cell>
          <cell r="T181">
            <v>0.49985754908598545</v>
          </cell>
          <cell r="U181">
            <v>0.34</v>
          </cell>
          <cell r="V181">
            <v>0.68019378845374456</v>
          </cell>
          <cell r="W181" t="str">
            <v xml:space="preserve">       --</v>
          </cell>
          <cell r="X181">
            <v>0.68019378845374456</v>
          </cell>
        </row>
        <row r="182">
          <cell r="A182" t="str">
            <v xml:space="preserve"> 4QA</v>
          </cell>
          <cell r="B182">
            <v>2955.5999999999995</v>
          </cell>
          <cell r="C182">
            <v>567.79999999999995</v>
          </cell>
          <cell r="D182">
            <v>2387.7999999999993</v>
          </cell>
          <cell r="E182">
            <v>920.8</v>
          </cell>
          <cell r="F182">
            <v>574.29999999999995</v>
          </cell>
          <cell r="G182">
            <v>892.69999999999936</v>
          </cell>
          <cell r="H182">
            <v>23.5</v>
          </cell>
          <cell r="I182">
            <v>0</v>
          </cell>
          <cell r="J182">
            <v>0</v>
          </cell>
          <cell r="K182">
            <v>-10</v>
          </cell>
          <cell r="L182">
            <v>37.799999999999997</v>
          </cell>
          <cell r="M182">
            <v>51.3</v>
          </cell>
          <cell r="N182">
            <v>943.99999999999932</v>
          </cell>
          <cell r="O182">
            <v>0.22002118644067811</v>
          </cell>
          <cell r="P182">
            <v>207.7</v>
          </cell>
          <cell r="Q182">
            <v>736.29999999999927</v>
          </cell>
          <cell r="R182">
            <v>1083.9359999999999</v>
          </cell>
          <cell r="S182">
            <v>0.67928364774303951</v>
          </cell>
          <cell r="T182">
            <v>0.50052728507401922</v>
          </cell>
          <cell r="U182">
            <v>0.34</v>
          </cell>
          <cell r="V182">
            <v>0.67928364774303951</v>
          </cell>
          <cell r="W182" t="str">
            <v xml:space="preserve">       --</v>
          </cell>
          <cell r="X182">
            <v>0.67928364774303951</v>
          </cell>
        </row>
        <row r="184">
          <cell r="A184" t="str">
            <v>Year</v>
          </cell>
          <cell r="B184">
            <v>11077.48</v>
          </cell>
          <cell r="C184">
            <v>2176.5</v>
          </cell>
          <cell r="D184">
            <v>8900.98</v>
          </cell>
          <cell r="E184">
            <v>3424</v>
          </cell>
          <cell r="F184">
            <v>2149.3000000000002</v>
          </cell>
          <cell r="G184">
            <v>3327.6799999999989</v>
          </cell>
          <cell r="H184">
            <v>107.3</v>
          </cell>
          <cell r="I184">
            <v>0</v>
          </cell>
          <cell r="J184">
            <v>0</v>
          </cell>
          <cell r="K184">
            <v>-10</v>
          </cell>
          <cell r="L184">
            <v>116.7</v>
          </cell>
          <cell r="M184">
            <v>214</v>
          </cell>
          <cell r="N184">
            <v>3541.6799999999985</v>
          </cell>
          <cell r="O184">
            <v>0.22</v>
          </cell>
          <cell r="P184">
            <v>779.2</v>
          </cell>
          <cell r="Q184">
            <v>2762.4799999999987</v>
          </cell>
          <cell r="R184">
            <v>1085.088</v>
          </cell>
          <cell r="S184">
            <v>2.5458580317909689</v>
          </cell>
          <cell r="T184">
            <v>0.53420103674958763</v>
          </cell>
          <cell r="U184">
            <v>1.36</v>
          </cell>
          <cell r="V184">
            <v>2.5458580317909689</v>
          </cell>
          <cell r="W184" t="str">
            <v xml:space="preserve">       --</v>
          </cell>
          <cell r="X184">
            <v>2.5458580317909689</v>
          </cell>
        </row>
        <row r="185">
          <cell r="I185">
            <v>0</v>
          </cell>
          <cell r="J185">
            <v>0</v>
          </cell>
        </row>
        <row r="186">
          <cell r="A186">
            <v>2003</v>
          </cell>
        </row>
        <row r="187">
          <cell r="A187" t="str">
            <v xml:space="preserve"> 1QE</v>
          </cell>
          <cell r="B187">
            <v>8.4827222677755776E-2</v>
          </cell>
          <cell r="C187">
            <v>0.12685430107526874</v>
          </cell>
          <cell r="D187">
            <v>7.3857968980797661E-2</v>
          </cell>
          <cell r="E187">
            <v>0.12234943265148601</v>
          </cell>
          <cell r="F187">
            <v>8.8574278042959476E-2</v>
          </cell>
          <cell r="G187">
            <v>1.3807662804634413E-2</v>
          </cell>
          <cell r="H187">
            <v>-0.31297709923664119</v>
          </cell>
          <cell r="I187" t="e">
            <v>#DIV/0!</v>
          </cell>
          <cell r="J187" t="e">
            <v>#DIV/0!</v>
          </cell>
          <cell r="K187" t="str">
            <v>NM</v>
          </cell>
          <cell r="L187">
            <v>0.51515151515151514</v>
          </cell>
          <cell r="M187">
            <v>-0.24731182795698925</v>
          </cell>
          <cell r="N187">
            <v>-4.2541539605801537E-3</v>
          </cell>
          <cell r="O187">
            <v>-1.4647887323937514E-4</v>
          </cell>
          <cell r="P187">
            <v>-4.4000096901407604E-3</v>
          </cell>
          <cell r="Q187">
            <v>-4.2130074380165583E-3</v>
          </cell>
          <cell r="R187">
            <v>-3.9183973534278049E-3</v>
          </cell>
          <cell r="S187">
            <v>-2.9576902515404679E-4</v>
          </cell>
        </row>
        <row r="188">
          <cell r="A188" t="str">
            <v xml:space="preserve"> 2QE</v>
          </cell>
          <cell r="B188">
            <v>6.6296600580863174E-2</v>
          </cell>
          <cell r="C188">
            <v>0.20080423890264787</v>
          </cell>
          <cell r="D188">
            <v>3.4921367563147454E-2</v>
          </cell>
          <cell r="E188">
            <v>5.0839843749999725E-2</v>
          </cell>
          <cell r="F188">
            <v>6.3238020164986031E-2</v>
          </cell>
          <cell r="G188">
            <v>-3.0929228197268399E-3</v>
          </cell>
          <cell r="H188">
            <v>0.20370370370370372</v>
          </cell>
          <cell r="I188" t="e">
            <v>#DIV/0!</v>
          </cell>
          <cell r="J188" t="e">
            <v>#DIV/0!</v>
          </cell>
          <cell r="K188" t="str">
            <v>NM</v>
          </cell>
          <cell r="L188">
            <v>-0.24242424242424243</v>
          </cell>
          <cell r="M188">
            <v>-6.5934065934065922E-2</v>
          </cell>
          <cell r="N188">
            <v>-7.1573716505958229E-3</v>
          </cell>
          <cell r="O188">
            <v>1.0554658050598853E-4</v>
          </cell>
          <cell r="P188">
            <v>-7.0525805061930624E-3</v>
          </cell>
          <cell r="Q188">
            <v>-7.1869241282955798E-3</v>
          </cell>
          <cell r="R188">
            <v>-2.2248753397837717E-3</v>
          </cell>
          <cell r="S188">
            <v>-4.9731133457566745E-3</v>
          </cell>
        </row>
        <row r="189">
          <cell r="A189" t="str">
            <v xml:space="preserve"> 3QE</v>
          </cell>
          <cell r="B189">
            <v>7.7179063756461774E-2</v>
          </cell>
          <cell r="C189">
            <v>0.15428150623081072</v>
          </cell>
          <cell r="D189">
            <v>5.8051135803575571E-2</v>
          </cell>
          <cell r="E189">
            <v>0.15108361909460943</v>
          </cell>
          <cell r="F189">
            <v>0.10521067021074604</v>
          </cell>
          <cell r="G189">
            <v>-5.4034231414197498E-2</v>
          </cell>
          <cell r="H189">
            <v>0.17903930131004353</v>
          </cell>
          <cell r="I189" t="e">
            <v>#DIV/0!</v>
          </cell>
          <cell r="J189" t="e">
            <v>#DIV/0!</v>
          </cell>
          <cell r="K189" t="str">
            <v>NM</v>
          </cell>
          <cell r="L189">
            <v>-0.14965986394557818</v>
          </cell>
          <cell r="M189">
            <v>8.9866156787762996E-2</v>
          </cell>
          <cell r="N189">
            <v>-4.6085361216729681E-2</v>
          </cell>
          <cell r="O189">
            <v>-1.9203072492146589E-5</v>
          </cell>
          <cell r="P189">
            <v>-4.6103679308689527E-2</v>
          </cell>
          <cell r="Q189">
            <v>-4.6080194448205436E-2</v>
          </cell>
          <cell r="R189">
            <v>-1.6431492465830422E-3</v>
          </cell>
          <cell r="S189">
            <v>-4.4510182073762228E-2</v>
          </cell>
        </row>
        <row r="190">
          <cell r="A190" t="str">
            <v xml:space="preserve"> 4QE</v>
          </cell>
          <cell r="B190">
            <v>8.8861618622276595E-2</v>
          </cell>
          <cell r="C190">
            <v>0.19747849630151459</v>
          </cell>
          <cell r="D190">
            <v>6.3033382109054736E-2</v>
          </cell>
          <cell r="E190">
            <v>0.10433209176802816</v>
          </cell>
          <cell r="F190">
            <v>8.3129733588716892E-2</v>
          </cell>
          <cell r="G190">
            <v>7.5061204211943622E-3</v>
          </cell>
          <cell r="H190">
            <v>0.16170212765957426</v>
          </cell>
          <cell r="I190" t="e">
            <v>#DIV/0!</v>
          </cell>
          <cell r="J190" t="e">
            <v>#DIV/0!</v>
          </cell>
          <cell r="K190" t="str">
            <v>NM</v>
          </cell>
          <cell r="L190">
            <v>-0.33862433862433861</v>
          </cell>
          <cell r="M190">
            <v>0.18139936730304829</v>
          </cell>
          <cell r="N190">
            <v>1.6956039451956118E-2</v>
          </cell>
          <cell r="O190">
            <v>-9.6292729899527529E-5</v>
          </cell>
          <cell r="P190">
            <v>1.6858113978729605E-2</v>
          </cell>
          <cell r="Q190">
            <v>1.6983662867397165E-2</v>
          </cell>
          <cell r="R190">
            <v>0</v>
          </cell>
          <cell r="S190">
            <v>1.6983662867397387E-2</v>
          </cell>
        </row>
        <row r="192">
          <cell r="A192" t="str">
            <v xml:space="preserve">2003E/02E </v>
          </cell>
          <cell r="B192">
            <v>7.9338026338120274E-2</v>
          </cell>
          <cell r="C192">
            <v>0.17009031481736728</v>
          </cell>
          <cell r="D192">
            <v>5.714694671822651E-2</v>
          </cell>
          <cell r="E192">
            <v>0.10519372637266357</v>
          </cell>
          <cell r="F192">
            <v>8.4765901921555753E-2</v>
          </cell>
          <cell r="G192">
            <v>-1.0129231867246872E-2</v>
          </cell>
          <cell r="H192" t="str">
            <v>NM</v>
          </cell>
          <cell r="I192" t="str">
            <v>NM</v>
          </cell>
          <cell r="J192" t="str">
            <v>NM</v>
          </cell>
          <cell r="K192" t="str">
            <v>NM</v>
          </cell>
          <cell r="L192">
            <v>-0.14310197086546705</v>
          </cell>
          <cell r="M192" t="str">
            <v>NM</v>
          </cell>
          <cell r="N192">
            <v>-1.0475552494113891E-2</v>
          </cell>
          <cell r="O192">
            <v>0</v>
          </cell>
          <cell r="P192">
            <v>-1.0514158170711097E-2</v>
          </cell>
          <cell r="Q192">
            <v>-1.0464663168868385E-2</v>
          </cell>
          <cell r="R192">
            <v>-1.061665044678417E-3</v>
          </cell>
          <cell r="S192">
            <v>-9.4129915683039897E-3</v>
          </cell>
          <cell r="U192">
            <v>0.11764705882352934</v>
          </cell>
          <cell r="V192">
            <v>-9.4129915683039897E-3</v>
          </cell>
          <cell r="W192" t="str">
            <v>NM</v>
          </cell>
          <cell r="X192">
            <v>-9.4129915683039897E-3</v>
          </cell>
        </row>
        <row r="194">
          <cell r="A194">
            <v>2003</v>
          </cell>
        </row>
        <row r="195">
          <cell r="A195" t="str">
            <v xml:space="preserve"> 1QE</v>
          </cell>
          <cell r="B195">
            <v>2778.3510000000001</v>
          </cell>
          <cell r="C195">
            <v>597.34546499999999</v>
          </cell>
          <cell r="D195">
            <v>2181.0055350000002</v>
          </cell>
          <cell r="E195">
            <v>872.40221400000007</v>
          </cell>
          <cell r="F195">
            <v>547.33514700000001</v>
          </cell>
          <cell r="G195">
            <v>761.26817400000004</v>
          </cell>
          <cell r="H195">
            <v>27</v>
          </cell>
          <cell r="I195">
            <v>0</v>
          </cell>
          <cell r="J195">
            <v>0</v>
          </cell>
          <cell r="K195">
            <v>-10</v>
          </cell>
          <cell r="L195">
            <v>25</v>
          </cell>
          <cell r="M195">
            <v>42</v>
          </cell>
          <cell r="N195">
            <v>803.26817400000004</v>
          </cell>
          <cell r="O195">
            <v>0.22</v>
          </cell>
          <cell r="P195">
            <v>176.71899828000002</v>
          </cell>
          <cell r="Q195">
            <v>626.54917571999999</v>
          </cell>
          <cell r="R195">
            <v>1083.9359999999999</v>
          </cell>
          <cell r="S195">
            <v>0.57803152189797191</v>
          </cell>
        </row>
        <row r="196">
          <cell r="A196" t="str">
            <v xml:space="preserve"> 2QE</v>
          </cell>
          <cell r="B196">
            <v>2959.1649999999995</v>
          </cell>
          <cell r="C196">
            <v>630.30214499999988</v>
          </cell>
          <cell r="D196">
            <v>2328.8628549999994</v>
          </cell>
          <cell r="E196">
            <v>961.72862499999985</v>
          </cell>
          <cell r="F196">
            <v>579.99633999999992</v>
          </cell>
          <cell r="G196">
            <v>787.13788999999974</v>
          </cell>
          <cell r="H196">
            <v>26</v>
          </cell>
          <cell r="I196">
            <v>0</v>
          </cell>
          <cell r="J196">
            <v>0</v>
          </cell>
          <cell r="K196">
            <v>0</v>
          </cell>
          <cell r="L196">
            <v>25</v>
          </cell>
          <cell r="M196">
            <v>51</v>
          </cell>
          <cell r="N196">
            <v>838.13788999999974</v>
          </cell>
          <cell r="O196">
            <v>0.22</v>
          </cell>
          <cell r="P196">
            <v>184.39033579999995</v>
          </cell>
          <cell r="Q196">
            <v>653.74755419999974</v>
          </cell>
          <cell r="R196">
            <v>1083.9359999999999</v>
          </cell>
          <cell r="S196">
            <v>0.60312375841378074</v>
          </cell>
        </row>
        <row r="197">
          <cell r="A197" t="str">
            <v xml:space="preserve"> 3QE</v>
          </cell>
          <cell r="B197">
            <v>3000.5899999999997</v>
          </cell>
          <cell r="C197">
            <v>639.1256699999999</v>
          </cell>
          <cell r="D197">
            <v>2361.4643299999998</v>
          </cell>
          <cell r="E197">
            <v>933.18348999999989</v>
          </cell>
          <cell r="F197">
            <v>582.11446000000001</v>
          </cell>
          <cell r="G197">
            <v>846.16637999999989</v>
          </cell>
          <cell r="H197">
            <v>27</v>
          </cell>
          <cell r="I197">
            <v>0</v>
          </cell>
          <cell r="J197">
            <v>0</v>
          </cell>
          <cell r="K197">
            <v>5</v>
          </cell>
          <cell r="L197">
            <v>25</v>
          </cell>
          <cell r="M197">
            <v>57</v>
          </cell>
          <cell r="N197">
            <v>903.16637999999989</v>
          </cell>
          <cell r="O197">
            <v>0.22</v>
          </cell>
          <cell r="P197">
            <v>198.69660359999997</v>
          </cell>
          <cell r="Q197">
            <v>704.46977639999989</v>
          </cell>
          <cell r="R197">
            <v>1083.9359999999999</v>
          </cell>
          <cell r="S197">
            <v>0.6499182390842263</v>
          </cell>
        </row>
        <row r="198">
          <cell r="A198" t="str">
            <v xml:space="preserve"> 4QE</v>
          </cell>
          <cell r="B198">
            <v>3218.2393999999999</v>
          </cell>
          <cell r="C198">
            <v>679.92829019999999</v>
          </cell>
          <cell r="D198">
            <v>2538.3111097999999</v>
          </cell>
          <cell r="E198">
            <v>1016.8689901000002</v>
          </cell>
          <cell r="F198">
            <v>622.04140600000005</v>
          </cell>
          <cell r="G198">
            <v>899.40071369999964</v>
          </cell>
          <cell r="H198">
            <v>27.299999999999997</v>
          </cell>
          <cell r="I198">
            <v>0</v>
          </cell>
          <cell r="J198">
            <v>0</v>
          </cell>
          <cell r="K198">
            <v>8.3057875426463728</v>
          </cell>
          <cell r="L198">
            <v>25</v>
          </cell>
          <cell r="M198">
            <v>60.605787542646368</v>
          </cell>
          <cell r="N198">
            <v>960.00650124264598</v>
          </cell>
          <cell r="O198">
            <v>0.22</v>
          </cell>
          <cell r="P198">
            <v>211.20143027338213</v>
          </cell>
          <cell r="Q198">
            <v>748.80507096926385</v>
          </cell>
          <cell r="R198">
            <v>1083.9359999999999</v>
          </cell>
          <cell r="S198">
            <v>0.69082037220764314</v>
          </cell>
        </row>
        <row r="200">
          <cell r="A200" t="str">
            <v>2003E</v>
          </cell>
          <cell r="B200">
            <v>11956.3454</v>
          </cell>
          <cell r="C200">
            <v>2546.7015701999999</v>
          </cell>
          <cell r="D200">
            <v>9409.6438297999994</v>
          </cell>
          <cell r="E200">
            <v>3784.1833191000001</v>
          </cell>
          <cell r="F200">
            <v>2331.487353</v>
          </cell>
          <cell r="G200">
            <v>3293.9731576999989</v>
          </cell>
          <cell r="H200">
            <v>107.3</v>
          </cell>
          <cell r="I200">
            <v>0</v>
          </cell>
          <cell r="J200">
            <v>0</v>
          </cell>
          <cell r="K200">
            <v>3.3057875426463723</v>
          </cell>
          <cell r="L200">
            <v>100</v>
          </cell>
          <cell r="M200">
            <v>210.60578754264637</v>
          </cell>
          <cell r="N200">
            <v>3504.5789452426452</v>
          </cell>
          <cell r="O200">
            <v>0.22</v>
          </cell>
          <cell r="P200">
            <v>771.00736795338196</v>
          </cell>
          <cell r="Q200">
            <v>2733.5715772892631</v>
          </cell>
          <cell r="R200">
            <v>1083.9359999999999</v>
          </cell>
          <cell r="S200">
            <v>2.5218938916036215</v>
          </cell>
          <cell r="T200">
            <v>0.60272163117595035</v>
          </cell>
          <cell r="U200">
            <v>1.52</v>
          </cell>
          <cell r="V200">
            <v>2.5218938916036215</v>
          </cell>
          <cell r="W200" t="str">
            <v xml:space="preserve">       --</v>
          </cell>
          <cell r="X200">
            <v>2.5218938916036215</v>
          </cell>
        </row>
        <row r="202">
          <cell r="A202" t="str">
            <v xml:space="preserve">2004E/03E </v>
          </cell>
          <cell r="B202">
            <v>0.11164647853013696</v>
          </cell>
          <cell r="C202">
            <v>0.10120848342656764</v>
          </cell>
          <cell r="D202">
            <v>0.11447150134724021</v>
          </cell>
          <cell r="E202">
            <v>9.9353389510056345E-2</v>
          </cell>
          <cell r="F202">
            <v>9.4544225014288677E-2</v>
          </cell>
          <cell r="G202">
            <v>0.14594410127970589</v>
          </cell>
          <cell r="H202" t="str">
            <v>NM</v>
          </cell>
          <cell r="I202" t="str">
            <v>NM</v>
          </cell>
          <cell r="J202" t="str">
            <v>NM</v>
          </cell>
          <cell r="K202" t="str">
            <v>NM</v>
          </cell>
          <cell r="L202">
            <v>-0.30000000000000004</v>
          </cell>
          <cell r="M202" t="str">
            <v>NM</v>
          </cell>
          <cell r="N202">
            <v>0.15994332614347706</v>
          </cell>
          <cell r="O202">
            <v>0</v>
          </cell>
          <cell r="P202">
            <v>0.15994332614347703</v>
          </cell>
          <cell r="Q202">
            <v>0.15994332614347712</v>
          </cell>
          <cell r="R202">
            <v>0</v>
          </cell>
          <cell r="S202">
            <v>0.15994332614347723</v>
          </cell>
          <cell r="U202">
            <v>0.10526315789473679</v>
          </cell>
          <cell r="V202">
            <v>0.15994332614347723</v>
          </cell>
          <cell r="W202" t="str">
            <v>NM</v>
          </cell>
          <cell r="X202">
            <v>0.15994332614347723</v>
          </cell>
        </row>
        <row r="203">
          <cell r="A203" t="str">
            <v xml:space="preserve">2005E/04E </v>
          </cell>
          <cell r="B203">
            <v>0.12468073480511163</v>
          </cell>
          <cell r="C203">
            <v>0.10869001345717165</v>
          </cell>
          <cell r="D203">
            <v>0.12895708740893347</v>
          </cell>
          <cell r="E203">
            <v>0.10671458888170739</v>
          </cell>
          <cell r="F203">
            <v>0.11296531048422513</v>
          </cell>
          <cell r="G203">
            <v>0.16428216912923532</v>
          </cell>
          <cell r="H203" t="str">
            <v>NM</v>
          </cell>
          <cell r="I203" t="str">
            <v>NM</v>
          </cell>
          <cell r="J203" t="str">
            <v>NM</v>
          </cell>
          <cell r="K203" t="str">
            <v>NM</v>
          </cell>
          <cell r="L203">
            <v>-0.2857142857142857</v>
          </cell>
          <cell r="M203" t="str">
            <v>NM</v>
          </cell>
          <cell r="N203">
            <v>0.16630573498800549</v>
          </cell>
          <cell r="O203">
            <v>0</v>
          </cell>
          <cell r="P203">
            <v>0.16630573498800538</v>
          </cell>
          <cell r="Q203">
            <v>0.16630573498800552</v>
          </cell>
          <cell r="R203">
            <v>0</v>
          </cell>
          <cell r="S203">
            <v>0.16630573498800555</v>
          </cell>
          <cell r="U203">
            <v>0.10714285714285725</v>
          </cell>
          <cell r="V203">
            <v>0.16630573498800555</v>
          </cell>
          <cell r="W203" t="str">
            <v>NM</v>
          </cell>
          <cell r="X203">
            <v>0.16630573498800555</v>
          </cell>
        </row>
        <row r="204">
          <cell r="A204" t="str">
            <v>2006/05E</v>
          </cell>
          <cell r="B204">
            <v>9.2822572858335825E-2</v>
          </cell>
          <cell r="C204">
            <v>8.2314663503928673E-2</v>
          </cell>
          <cell r="D204">
            <v>9.5582225820099273E-2</v>
          </cell>
          <cell r="E204">
            <v>7.5081946675570582E-2</v>
          </cell>
          <cell r="F204">
            <v>6.6939932974848862E-2</v>
          </cell>
          <cell r="G204">
            <v>0.1355690340415702</v>
          </cell>
          <cell r="H204" t="str">
            <v>NM</v>
          </cell>
          <cell r="I204" t="str">
            <v>NM</v>
          </cell>
          <cell r="J204" t="str">
            <v>NM</v>
          </cell>
          <cell r="K204" t="str">
            <v>NM</v>
          </cell>
          <cell r="L204">
            <v>0</v>
          </cell>
          <cell r="M204" t="str">
            <v>NM</v>
          </cell>
          <cell r="N204">
            <v>0.14137121405095526</v>
          </cell>
          <cell r="O204">
            <v>0</v>
          </cell>
          <cell r="P204">
            <v>0.14137121405095535</v>
          </cell>
          <cell r="Q204">
            <v>0.14137121405095515</v>
          </cell>
          <cell r="R204">
            <v>0</v>
          </cell>
          <cell r="S204">
            <v>0.14137121405095512</v>
          </cell>
          <cell r="U204">
            <v>0.11</v>
          </cell>
          <cell r="V204">
            <v>0.14137121405095512</v>
          </cell>
          <cell r="W204" t="str">
            <v>NM</v>
          </cell>
          <cell r="X204">
            <v>0.14137121405095512</v>
          </cell>
        </row>
        <row r="205">
          <cell r="A205" t="str">
            <v>2006/05E</v>
          </cell>
          <cell r="B205">
            <v>9.5139825497598154E-2</v>
          </cell>
          <cell r="C205">
            <v>8.4507400007330188E-2</v>
          </cell>
          <cell r="D205">
            <v>9.7898364100866789E-2</v>
          </cell>
          <cell r="E205">
            <v>9.3332664069384355E-2</v>
          </cell>
          <cell r="F205">
            <v>9.2187966129680193E-2</v>
          </cell>
          <cell r="G205">
            <v>0.10589406273652731</v>
          </cell>
          <cell r="H205" t="str">
            <v>NM</v>
          </cell>
          <cell r="I205" t="str">
            <v>NM</v>
          </cell>
          <cell r="J205" t="str">
            <v>NM</v>
          </cell>
          <cell r="K205" t="str">
            <v>NM</v>
          </cell>
          <cell r="L205">
            <v>0</v>
          </cell>
          <cell r="M205" t="str">
            <v>NM</v>
          </cell>
          <cell r="N205">
            <v>0.10305561510623458</v>
          </cell>
          <cell r="O205">
            <v>0</v>
          </cell>
          <cell r="P205">
            <v>0.10305561510623457</v>
          </cell>
          <cell r="Q205">
            <v>0.10305561510623464</v>
          </cell>
          <cell r="R205">
            <v>0</v>
          </cell>
          <cell r="S205">
            <v>0.10305561510623455</v>
          </cell>
          <cell r="U205">
            <v>0.11</v>
          </cell>
          <cell r="V205">
            <v>0.10305561510623455</v>
          </cell>
          <cell r="W205" t="str">
            <v>NM</v>
          </cell>
          <cell r="X205">
            <v>0.10305561510623455</v>
          </cell>
        </row>
        <row r="207">
          <cell r="A207" t="str">
            <v>2001E</v>
          </cell>
          <cell r="B207">
            <v>11542.4</v>
          </cell>
          <cell r="C207">
            <v>2160.1999999999998</v>
          </cell>
          <cell r="D207">
            <v>9382.2000000000007</v>
          </cell>
          <cell r="E207">
            <v>3417.3999999999996</v>
          </cell>
          <cell r="F207">
            <v>2235.1</v>
          </cell>
          <cell r="G207">
            <v>3729.7000000000003</v>
          </cell>
          <cell r="H207">
            <v>135.4</v>
          </cell>
          <cell r="I207">
            <v>0</v>
          </cell>
          <cell r="J207">
            <v>0</v>
          </cell>
          <cell r="L207">
            <v>-1.2000000000000011</v>
          </cell>
          <cell r="M207">
            <v>134.19999999999999</v>
          </cell>
          <cell r="N207">
            <v>3863.9</v>
          </cell>
          <cell r="O207">
            <v>0.22001086984652812</v>
          </cell>
          <cell r="P207">
            <v>850.1</v>
          </cell>
          <cell r="Q207">
            <v>3013.8999999999996</v>
          </cell>
          <cell r="R207">
            <v>1090.7929999999999</v>
          </cell>
          <cell r="S207">
            <v>2.7617073161336161</v>
          </cell>
          <cell r="U207">
            <v>1.2</v>
          </cell>
          <cell r="V207">
            <v>2.7617073161336161</v>
          </cell>
          <cell r="W207" t="str">
            <v xml:space="preserve">       --</v>
          </cell>
          <cell r="X207">
            <v>2.7617073161336161</v>
          </cell>
        </row>
        <row r="208">
          <cell r="A208" t="str">
            <v>2004E</v>
          </cell>
          <cell r="B208">
            <v>13291.229260000002</v>
          </cell>
          <cell r="C208">
            <v>2804.4493738600004</v>
          </cell>
          <cell r="D208">
            <v>10486.779886140001</v>
          </cell>
          <cell r="E208">
            <v>4160.1547583800002</v>
          </cell>
          <cell r="F208">
            <v>2551.9160179200003</v>
          </cell>
          <cell r="G208">
            <v>3774.7091098400001</v>
          </cell>
          <cell r="H208">
            <v>100</v>
          </cell>
          <cell r="I208">
            <v>0</v>
          </cell>
          <cell r="J208">
            <v>0</v>
          </cell>
          <cell r="K208">
            <v>120.40384863715227</v>
          </cell>
          <cell r="L208">
            <v>70</v>
          </cell>
          <cell r="M208">
            <v>290.40384863715224</v>
          </cell>
          <cell r="N208">
            <v>4065.1129584771525</v>
          </cell>
          <cell r="O208">
            <v>0.22</v>
          </cell>
          <cell r="P208">
            <v>894.32485086497354</v>
          </cell>
          <cell r="Q208">
            <v>3170.7881076121789</v>
          </cell>
          <cell r="R208">
            <v>1083.9359999999999</v>
          </cell>
          <cell r="S208">
            <v>2.9252539888076226</v>
          </cell>
          <cell r="T208">
            <v>0.57430910492828458</v>
          </cell>
          <cell r="U208">
            <v>1.68</v>
          </cell>
          <cell r="V208">
            <v>2.9252539888076226</v>
          </cell>
          <cell r="W208" t="str">
            <v xml:space="preserve">       --</v>
          </cell>
          <cell r="X208">
            <v>2.9252539888076226</v>
          </cell>
        </row>
        <row r="209">
          <cell r="A209" t="str">
            <v>2005E</v>
          </cell>
          <cell r="B209">
            <v>14948.389490600002</v>
          </cell>
          <cell r="C209">
            <v>3109.2650140448004</v>
          </cell>
          <cell r="D209">
            <v>11839.124476555202</v>
          </cell>
          <cell r="E209">
            <v>4604.1039631048006</v>
          </cell>
          <cell r="F209">
            <v>2840.1940032140005</v>
          </cell>
          <cell r="G209">
            <v>4394.8265102364003</v>
          </cell>
          <cell r="H209">
            <v>100</v>
          </cell>
          <cell r="I209">
            <v>0</v>
          </cell>
          <cell r="J209">
            <v>0</v>
          </cell>
          <cell r="K209">
            <v>196.33804660956059</v>
          </cell>
          <cell r="L209">
            <v>50</v>
          </cell>
          <cell r="M209">
            <v>346.33804660956059</v>
          </cell>
          <cell r="N209">
            <v>4741.1645568459608</v>
          </cell>
          <cell r="O209">
            <v>0.22</v>
          </cell>
          <cell r="P209">
            <v>1043.0562025061113</v>
          </cell>
          <cell r="Q209">
            <v>3698.1083543398495</v>
          </cell>
          <cell r="R209">
            <v>1083.9359999999999</v>
          </cell>
          <cell r="S209">
            <v>3.4117405034428692</v>
          </cell>
          <cell r="T209">
            <v>0.54517628117467598</v>
          </cell>
          <cell r="U209">
            <v>1.86</v>
          </cell>
          <cell r="V209">
            <v>3.4117405034428692</v>
          </cell>
          <cell r="W209" t="str">
            <v xml:space="preserve">       --</v>
          </cell>
          <cell r="X209">
            <v>3.4117405034428692</v>
          </cell>
        </row>
        <row r="210">
          <cell r="A210" t="str">
            <v>2006E</v>
          </cell>
          <cell r="B210">
            <v>16335.937463206003</v>
          </cell>
          <cell r="C210">
            <v>3365.2031174204362</v>
          </cell>
          <cell r="D210">
            <v>12970.734345785566</v>
          </cell>
          <cell r="E210">
            <v>4949.7890513514185</v>
          </cell>
          <cell r="F210">
            <v>3030.3163994247134</v>
          </cell>
          <cell r="G210">
            <v>4990.628895009434</v>
          </cell>
          <cell r="H210">
            <v>100</v>
          </cell>
          <cell r="I210">
            <v>0</v>
          </cell>
          <cell r="J210">
            <v>0</v>
          </cell>
          <cell r="K210">
            <v>270.79985125319928</v>
          </cell>
          <cell r="L210">
            <v>50</v>
          </cell>
          <cell r="M210">
            <v>420.79985125319928</v>
          </cell>
          <cell r="N210">
            <v>5411.4287462626335</v>
          </cell>
          <cell r="O210">
            <v>0.22</v>
          </cell>
          <cell r="P210">
            <v>1190.5143241777794</v>
          </cell>
          <cell r="Q210">
            <v>4220.9144220848539</v>
          </cell>
          <cell r="R210">
            <v>1083.9359999999999</v>
          </cell>
          <cell r="S210">
            <v>3.8940624004414044</v>
          </cell>
          <cell r="T210">
            <v>0.53019181196633403</v>
          </cell>
          <cell r="U210">
            <v>2.0646000000000004</v>
          </cell>
          <cell r="V210">
            <v>3.8940624004414044</v>
          </cell>
          <cell r="W210" t="str">
            <v xml:space="preserve">       --</v>
          </cell>
          <cell r="X210">
            <v>3.8940624004414044</v>
          </cell>
        </row>
        <row r="211">
          <cell r="A211" t="str">
            <v>2007E</v>
          </cell>
          <cell r="B211">
            <v>17890.135702795098</v>
          </cell>
          <cell r="C211">
            <v>3649.5876833701996</v>
          </cell>
          <cell r="D211">
            <v>14240.548019424899</v>
          </cell>
          <cell r="E211">
            <v>5411.7660500955171</v>
          </cell>
          <cell r="F211">
            <v>3309.6751050170933</v>
          </cell>
          <cell r="G211">
            <v>5519.106864312289</v>
          </cell>
          <cell r="H211">
            <v>100</v>
          </cell>
          <cell r="I211">
            <v>0</v>
          </cell>
          <cell r="J211">
            <v>0</v>
          </cell>
          <cell r="K211">
            <v>300</v>
          </cell>
          <cell r="L211">
            <v>50</v>
          </cell>
          <cell r="M211">
            <v>450</v>
          </cell>
          <cell r="N211">
            <v>5969.106864312289</v>
          </cell>
          <cell r="O211">
            <v>0.22</v>
          </cell>
          <cell r="P211">
            <v>1313.2035101487036</v>
          </cell>
          <cell r="Q211">
            <v>4655.9033541635854</v>
          </cell>
          <cell r="R211">
            <v>1083.9359999999999</v>
          </cell>
          <cell r="S211">
            <v>4.2953673963809536</v>
          </cell>
          <cell r="T211">
            <v>0.53352968175222193</v>
          </cell>
          <cell r="U211">
            <v>2.2917060000000005</v>
          </cell>
          <cell r="V211">
            <v>4.2953673963809536</v>
          </cell>
          <cell r="W211" t="str">
            <v xml:space="preserve">       --</v>
          </cell>
          <cell r="X211">
            <v>4.2953673963809536</v>
          </cell>
        </row>
        <row r="213">
          <cell r="A213" t="str">
            <v>See footnotes on Quarterly Margin Analysis table.</v>
          </cell>
        </row>
        <row r="214">
          <cell r="A214" t="str">
            <v xml:space="preserve">E = Morgan Stanley Research Estimates       A = Actual       NM = Not Meaningful         </v>
          </cell>
        </row>
      </sheetData>
      <sheetData sheetId="8" refreshError="1">
        <row r="1">
          <cell r="A1" t="str">
            <v>Table 4</v>
          </cell>
        </row>
        <row r="2">
          <cell r="A2" t="str">
            <v>Eli Lilly</v>
          </cell>
        </row>
        <row r="3">
          <cell r="A3" t="str">
            <v>Quarterly Margin Analysis, 2000-2007E</v>
          </cell>
        </row>
        <row r="4">
          <cell r="H4" t="str">
            <v>Non-Operating Items</v>
          </cell>
        </row>
        <row r="5">
          <cell r="D5" t="str">
            <v xml:space="preserve">  Gross</v>
          </cell>
          <cell r="G5" t="str">
            <v xml:space="preserve">  Oper</v>
          </cell>
          <cell r="H5" t="str">
            <v xml:space="preserve">  Net Int</v>
          </cell>
          <cell r="I5" t="str">
            <v xml:space="preserve">   Dow</v>
          </cell>
          <cell r="J5" t="str">
            <v>PCS</v>
          </cell>
          <cell r="K5" t="str">
            <v>Actos</v>
          </cell>
          <cell r="N5" t="str">
            <v xml:space="preserve"> Pretax</v>
          </cell>
          <cell r="O5" t="str">
            <v>Net</v>
          </cell>
        </row>
        <row r="6">
          <cell r="B6" t="str">
            <v xml:space="preserve">  Sales</v>
          </cell>
          <cell r="C6" t="str">
            <v xml:space="preserve">   COGS</v>
          </cell>
          <cell r="D6" t="str">
            <v xml:space="preserve">  Margin</v>
          </cell>
          <cell r="E6" t="str">
            <v xml:space="preserve">   SG&amp;A</v>
          </cell>
          <cell r="F6" t="str">
            <v xml:space="preserve">   R&amp;D</v>
          </cell>
          <cell r="G6" t="str">
            <v xml:space="preserve"> Income</v>
          </cell>
          <cell r="H6" t="str">
            <v>Inc.</v>
          </cell>
          <cell r="I6" t="str">
            <v xml:space="preserve">  Elanco</v>
          </cell>
          <cell r="J6" t="str">
            <v>Goodwill</v>
          </cell>
          <cell r="K6" t="str">
            <v>Revs (a)</v>
          </cell>
          <cell r="L6" t="str">
            <v xml:space="preserve">  Other</v>
          </cell>
          <cell r="M6" t="str">
            <v xml:space="preserve">  Total</v>
          </cell>
          <cell r="N6" t="str">
            <v xml:space="preserve"> Income</v>
          </cell>
          <cell r="O6" t="str">
            <v>Income</v>
          </cell>
        </row>
        <row r="8">
          <cell r="A8">
            <v>1994</v>
          </cell>
        </row>
        <row r="9">
          <cell r="A9" t="str">
            <v xml:space="preserve"> 1Q (a)</v>
          </cell>
          <cell r="B9">
            <v>1</v>
          </cell>
          <cell r="C9">
            <v>0.29187991750057296</v>
          </cell>
          <cell r="D9">
            <v>0.70812008249942704</v>
          </cell>
          <cell r="E9">
            <v>0.21388740355969751</v>
          </cell>
          <cell r="F9">
            <v>0.13543655946833705</v>
          </cell>
          <cell r="G9">
            <v>0.35879611947139251</v>
          </cell>
          <cell r="H9">
            <v>-2.7499809029103966E-3</v>
          </cell>
          <cell r="I9">
            <v>2.7499809029103966E-2</v>
          </cell>
          <cell r="J9" t="str">
            <v>NM</v>
          </cell>
          <cell r="K9" t="str">
            <v>NM</v>
          </cell>
          <cell r="L9">
            <v>-1.0159651669085633E-2</v>
          </cell>
          <cell r="M9">
            <v>1.4590176457107936E-2</v>
          </cell>
          <cell r="N9">
            <v>0.37338629592850042</v>
          </cell>
          <cell r="O9">
            <v>0.25576961271102278</v>
          </cell>
        </row>
        <row r="10">
          <cell r="A10" t="str">
            <v xml:space="preserve"> 2Q (b)</v>
          </cell>
          <cell r="B10">
            <v>1</v>
          </cell>
          <cell r="C10">
            <v>0.28645678645678646</v>
          </cell>
          <cell r="D10">
            <v>0.71354321354321359</v>
          </cell>
          <cell r="E10">
            <v>0.24547074547074549</v>
          </cell>
          <cell r="F10">
            <v>0.15013365013365013</v>
          </cell>
          <cell r="G10">
            <v>0.31793881793881795</v>
          </cell>
          <cell r="H10">
            <v>-8.9100089100089055E-4</v>
          </cell>
          <cell r="I10">
            <v>3.2298782298782303E-2</v>
          </cell>
          <cell r="J10" t="str">
            <v>NM</v>
          </cell>
          <cell r="K10" t="str">
            <v>NM</v>
          </cell>
          <cell r="L10">
            <v>0</v>
          </cell>
          <cell r="M10">
            <v>3.1407781407781409E-2</v>
          </cell>
          <cell r="N10">
            <v>0.34934659934659934</v>
          </cell>
          <cell r="O10">
            <v>0.24209719334719337</v>
          </cell>
        </row>
        <row r="11">
          <cell r="A11" t="str">
            <v xml:space="preserve"> 3Q (c)</v>
          </cell>
          <cell r="B11">
            <v>1</v>
          </cell>
          <cell r="C11">
            <v>0.29947588403104891</v>
          </cell>
          <cell r="D11">
            <v>0.70052411596895103</v>
          </cell>
          <cell r="E11">
            <v>0.23956743846613152</v>
          </cell>
          <cell r="F11">
            <v>0.14516022026139455</v>
          </cell>
          <cell r="G11">
            <v>0.31579645724142502</v>
          </cell>
          <cell r="H11">
            <v>1.2605320772241747E-3</v>
          </cell>
          <cell r="I11">
            <v>1.3268758707622903E-3</v>
          </cell>
          <cell r="J11" t="str">
            <v>NM</v>
          </cell>
          <cell r="K11" t="str">
            <v>NM</v>
          </cell>
          <cell r="L11">
            <v>3.5162210575200689E-3</v>
          </cell>
          <cell r="M11">
            <v>6.1036290055065346E-3</v>
          </cell>
          <cell r="N11">
            <v>0.32190008624693162</v>
          </cell>
          <cell r="O11">
            <v>0.22307675976912361</v>
          </cell>
        </row>
        <row r="12">
          <cell r="A12" t="str">
            <v xml:space="preserve"> 4Q </v>
          </cell>
          <cell r="B12">
            <v>1</v>
          </cell>
          <cell r="C12">
            <v>0.29733918884009297</v>
          </cell>
          <cell r="D12">
            <v>0.70266081115990708</v>
          </cell>
          <cell r="E12">
            <v>0.27551020408163263</v>
          </cell>
          <cell r="F12">
            <v>0.15525703952467063</v>
          </cell>
          <cell r="G12">
            <v>0.27189356755360383</v>
          </cell>
          <cell r="H12">
            <v>-2.2151898734177212E-2</v>
          </cell>
          <cell r="I12">
            <v>-3.874967708602428E-3</v>
          </cell>
          <cell r="J12">
            <v>-7.2332730560578651E-3</v>
          </cell>
          <cell r="K12" t="e">
            <v>#NULL!</v>
          </cell>
          <cell r="L12">
            <v>5.8124515629036418E-3</v>
          </cell>
          <cell r="M12">
            <v>-2.7447687935933867E-2</v>
          </cell>
          <cell r="N12">
            <v>0.24444587961766984</v>
          </cell>
          <cell r="O12">
            <v>0.17404546628778095</v>
          </cell>
        </row>
        <row r="14">
          <cell r="A14">
            <v>1993</v>
          </cell>
        </row>
        <row r="15">
          <cell r="A15" t="str">
            <v xml:space="preserve"> 1Q </v>
          </cell>
          <cell r="B15">
            <v>1</v>
          </cell>
          <cell r="C15">
            <v>0.25624261520283576</v>
          </cell>
          <cell r="D15">
            <v>0.74375738479716424</v>
          </cell>
          <cell r="E15">
            <v>0.23300512012603389</v>
          </cell>
          <cell r="F15">
            <v>0.13367467506892478</v>
          </cell>
          <cell r="G15">
            <v>0.37707758960220555</v>
          </cell>
          <cell r="H15">
            <v>-3.7022449783379284E-3</v>
          </cell>
          <cell r="I15">
            <v>2.520677432059866E-2</v>
          </cell>
          <cell r="J15" t="str">
            <v>NM</v>
          </cell>
          <cell r="K15" t="str">
            <v>NM</v>
          </cell>
          <cell r="L15">
            <v>-6.301693580149665E-3</v>
          </cell>
          <cell r="M15">
            <v>1.5202835762111068E-2</v>
          </cell>
          <cell r="N15">
            <v>0.39228042536431668</v>
          </cell>
          <cell r="O15">
            <v>0.26916108704214259</v>
          </cell>
        </row>
        <row r="16">
          <cell r="A16" t="str">
            <v xml:space="preserve"> 2Q</v>
          </cell>
          <cell r="B16">
            <v>1</v>
          </cell>
          <cell r="C16">
            <v>0.27706422018348625</v>
          </cell>
          <cell r="D16">
            <v>0.72293577981651369</v>
          </cell>
          <cell r="E16">
            <v>0.24898284802552853</v>
          </cell>
          <cell r="F16">
            <v>0.14567211806940566</v>
          </cell>
          <cell r="G16">
            <v>0.32828081372157952</v>
          </cell>
          <cell r="H16">
            <v>-4.3877143996808934E-3</v>
          </cell>
          <cell r="I16">
            <v>2.3932987634623055E-2</v>
          </cell>
          <cell r="J16" t="str">
            <v>NM</v>
          </cell>
          <cell r="K16" t="str">
            <v>NM</v>
          </cell>
          <cell r="L16">
            <v>7.9776625448743522E-3</v>
          </cell>
          <cell r="M16">
            <v>2.7522935779816515E-2</v>
          </cell>
          <cell r="N16">
            <v>0.35580374950139609</v>
          </cell>
          <cell r="O16">
            <v>0.24004786597526923</v>
          </cell>
        </row>
        <row r="17">
          <cell r="A17" t="str">
            <v xml:space="preserve"> 3Q</v>
          </cell>
          <cell r="B17">
            <v>1</v>
          </cell>
          <cell r="C17">
            <v>0.27823374917925148</v>
          </cell>
          <cell r="D17">
            <v>0.72176625082074852</v>
          </cell>
          <cell r="E17">
            <v>0.26715364412344056</v>
          </cell>
          <cell r="F17">
            <v>0.14937623112278398</v>
          </cell>
          <cell r="G17">
            <v>0.30523637557452399</v>
          </cell>
          <cell r="H17">
            <v>-3.2829940906106366E-3</v>
          </cell>
          <cell r="I17">
            <v>2.4622455679579776E-3</v>
          </cell>
          <cell r="J17" t="str">
            <v>NM</v>
          </cell>
          <cell r="K17" t="str">
            <v>NM</v>
          </cell>
          <cell r="L17">
            <v>-3.6112934996717005E-3</v>
          </cell>
          <cell r="M17">
            <v>-4.43204202232436E-3</v>
          </cell>
          <cell r="N17">
            <v>0.3008043335521996</v>
          </cell>
          <cell r="O17">
            <v>0.19968811556139199</v>
          </cell>
        </row>
        <row r="18">
          <cell r="A18" t="str">
            <v xml:space="preserve"> 4Q</v>
          </cell>
          <cell r="B18">
            <v>1</v>
          </cell>
          <cell r="C18">
            <v>0.29949900487269232</v>
          </cell>
          <cell r="D18">
            <v>0.70050099512730768</v>
          </cell>
          <cell r="E18">
            <v>0.27390021275135545</v>
          </cell>
          <cell r="F18">
            <v>0.15139660970420699</v>
          </cell>
          <cell r="G18">
            <v>0.27520417267174524</v>
          </cell>
          <cell r="H18">
            <v>-4.1177681696520484E-3</v>
          </cell>
          <cell r="I18">
            <v>-6.8629469494200818E-4</v>
          </cell>
          <cell r="J18" t="str">
            <v>NM</v>
          </cell>
          <cell r="K18" t="str">
            <v>NM</v>
          </cell>
          <cell r="L18">
            <v>-6.1766522544780735E-3</v>
          </cell>
          <cell r="M18">
            <v>-1.0980715119072131E-2</v>
          </cell>
          <cell r="N18">
            <v>0.26422345755267312</v>
          </cell>
          <cell r="O18">
            <v>0.17335803994235124</v>
          </cell>
        </row>
        <row r="20">
          <cell r="A20" t="str">
            <v>1993</v>
          </cell>
          <cell r="B20">
            <v>1</v>
          </cell>
          <cell r="C20">
            <v>0.27854188708281236</v>
          </cell>
          <cell r="D20">
            <v>0.72145811291718764</v>
          </cell>
          <cell r="E20">
            <v>0.25632393959796096</v>
          </cell>
          <cell r="F20">
            <v>0.14521496585553526</v>
          </cell>
          <cell r="G20">
            <v>0.3199192074636914</v>
          </cell>
          <cell r="H20">
            <v>-3.885736270077907E-3</v>
          </cell>
          <cell r="I20">
            <v>1.2311243627969606E-2</v>
          </cell>
          <cell r="J20" t="str">
            <v>NM</v>
          </cell>
          <cell r="K20" t="str">
            <v>NM</v>
          </cell>
          <cell r="L20">
            <v>-2.1929402712320863E-3</v>
          </cell>
          <cell r="M20">
            <v>6.2325670866596131E-3</v>
          </cell>
          <cell r="N20">
            <v>0.32615177455035105</v>
          </cell>
          <cell r="O20">
            <v>0.21900548235067807</v>
          </cell>
        </row>
        <row r="22">
          <cell r="A22" t="str">
            <v>1994</v>
          </cell>
          <cell r="B22">
            <v>1</v>
          </cell>
          <cell r="C22">
            <v>0.29408572028853563</v>
          </cell>
          <cell r="D22">
            <v>0.70591427971146437</v>
          </cell>
          <cell r="E22">
            <v>0.24481756425519996</v>
          </cell>
          <cell r="F22">
            <v>0.14684151551229074</v>
          </cell>
          <cell r="G22">
            <v>0.31425519994397361</v>
          </cell>
          <cell r="H22">
            <v>-6.5130611387352044E-3</v>
          </cell>
          <cell r="I22">
            <v>1.3218712795013656E-2</v>
          </cell>
          <cell r="J22">
            <v>-1.9609216331675887E-3</v>
          </cell>
          <cell r="K22" t="e">
            <v>#NULL!</v>
          </cell>
          <cell r="L22">
            <v>1.7508228867567756E-4</v>
          </cell>
          <cell r="M22">
            <v>4.9198123117865384E-3</v>
          </cell>
          <cell r="N22">
            <v>0.31917501225576017</v>
          </cell>
          <cell r="O22">
            <v>0.22176274599061555</v>
          </cell>
        </row>
        <row r="24">
          <cell r="A24">
            <v>1995</v>
          </cell>
        </row>
        <row r="25">
          <cell r="A25" t="str">
            <v xml:space="preserve"> 1Q</v>
          </cell>
          <cell r="B25">
            <v>1</v>
          </cell>
          <cell r="C25">
            <v>0.29843358760845512</v>
          </cell>
          <cell r="D25">
            <v>0.70156641239154482</v>
          </cell>
          <cell r="E25">
            <v>0.23711640365690329</v>
          </cell>
          <cell r="F25">
            <v>0.13783264426716357</v>
          </cell>
          <cell r="G25">
            <v>0.32661736446747797</v>
          </cell>
          <cell r="H25">
            <v>-3.0454783672043326E-2</v>
          </cell>
          <cell r="I25">
            <v>2.0380830373260352E-2</v>
          </cell>
          <cell r="J25">
            <v>-1.455773598090025E-2</v>
          </cell>
          <cell r="K25" t="e">
            <v>#NULL!</v>
          </cell>
          <cell r="L25">
            <v>5.2407849531240901E-3</v>
          </cell>
          <cell r="M25">
            <v>-1.9390904326559138E-2</v>
          </cell>
          <cell r="N25">
            <v>0.30722646014091887</v>
          </cell>
          <cell r="O25">
            <v>0.21807488499388569</v>
          </cell>
        </row>
        <row r="26">
          <cell r="A26" t="str">
            <v xml:space="preserve"> 2Q</v>
          </cell>
          <cell r="B26">
            <v>1</v>
          </cell>
          <cell r="C26">
            <v>0.28449343571959373</v>
          </cell>
          <cell r="D26">
            <v>0.71550656428040627</v>
          </cell>
          <cell r="E26">
            <v>0.27018825860787715</v>
          </cell>
          <cell r="F26">
            <v>0.1613202873420857</v>
          </cell>
          <cell r="G26">
            <v>0.28399801833044347</v>
          </cell>
          <cell r="H26">
            <v>-3.2325984642060941E-2</v>
          </cell>
          <cell r="I26">
            <v>2.4770869457517958E-2</v>
          </cell>
          <cell r="J26">
            <v>-1.5481793410948725E-2</v>
          </cell>
          <cell r="K26" t="e">
            <v>#NULL!</v>
          </cell>
          <cell r="L26">
            <v>9.2890760465692349E-3</v>
          </cell>
          <cell r="M26">
            <v>-1.374783254892247E-2</v>
          </cell>
          <cell r="N26">
            <v>0.27025018578152105</v>
          </cell>
          <cell r="O26">
            <v>0.19178845677483289</v>
          </cell>
        </row>
        <row r="27">
          <cell r="A27" t="str">
            <v xml:space="preserve"> 3Q</v>
          </cell>
          <cell r="B27">
            <v>1</v>
          </cell>
          <cell r="C27">
            <v>0.25735294117647056</v>
          </cell>
          <cell r="D27">
            <v>0.74264705882352944</v>
          </cell>
          <cell r="E27">
            <v>0.27205882352941174</v>
          </cell>
          <cell r="F27">
            <v>0.15992647058823528</v>
          </cell>
          <cell r="G27">
            <v>0.31066176470588236</v>
          </cell>
          <cell r="H27">
            <v>-3.1924019607843135E-2</v>
          </cell>
          <cell r="I27">
            <v>0</v>
          </cell>
          <cell r="J27">
            <v>-1.5318627450980392E-2</v>
          </cell>
          <cell r="K27" t="e">
            <v>#NULL!</v>
          </cell>
          <cell r="L27">
            <v>4.2892156862745102E-3</v>
          </cell>
          <cell r="M27">
            <v>-4.2953431372549013E-2</v>
          </cell>
          <cell r="N27">
            <v>0.26770833333333333</v>
          </cell>
          <cell r="O27">
            <v>0.18988970588235293</v>
          </cell>
        </row>
        <row r="28">
          <cell r="A28" t="str">
            <v xml:space="preserve"> 4Q</v>
          </cell>
          <cell r="B28">
            <v>1</v>
          </cell>
          <cell r="C28">
            <v>0.27453050338926549</v>
          </cell>
          <cell r="D28">
            <v>0.72546949661073445</v>
          </cell>
          <cell r="E28">
            <v>0.31470163351483499</v>
          </cell>
          <cell r="F28">
            <v>0.1580731192354706</v>
          </cell>
          <cell r="G28">
            <v>0.25269474386042884</v>
          </cell>
          <cell r="H28">
            <v>-2.8003111456828537E-2</v>
          </cell>
          <cell r="I28">
            <v>0</v>
          </cell>
          <cell r="J28">
            <v>-1.4390487831981331E-2</v>
          </cell>
          <cell r="K28" t="e">
            <v>#NULL!</v>
          </cell>
          <cell r="L28">
            <v>-8.1120124458273143E-3</v>
          </cell>
          <cell r="M28">
            <v>-5.0505611734637176E-2</v>
          </cell>
          <cell r="N28">
            <v>0.20218913212579168</v>
          </cell>
          <cell r="O28">
            <v>0.17301922435826195</v>
          </cell>
        </row>
        <row r="30">
          <cell r="A30" t="str">
            <v>Year</v>
          </cell>
          <cell r="B30">
            <v>1</v>
          </cell>
          <cell r="C30">
            <v>0.27883321752243528</v>
          </cell>
          <cell r="D30">
            <v>0.72116678247756472</v>
          </cell>
          <cell r="E30">
            <v>0.27408743476396752</v>
          </cell>
          <cell r="F30">
            <v>0.15415662561539939</v>
          </cell>
          <cell r="G30">
            <v>0.2929227220981977</v>
          </cell>
          <cell r="H30">
            <v>-3.0603645825633137E-2</v>
          </cell>
          <cell r="I30">
            <v>1.1088277473055484E-2</v>
          </cell>
          <cell r="J30">
            <v>-1.4917429293750646E-2</v>
          </cell>
          <cell r="K30" t="e">
            <v>#NULL!</v>
          </cell>
          <cell r="L30">
            <v>2.4246366741081326E-3</v>
          </cell>
          <cell r="M30">
            <v>-3.2008160972220166E-2</v>
          </cell>
          <cell r="N30">
            <v>0.26091456112597761</v>
          </cell>
          <cell r="O30">
            <v>0.1930099498809858</v>
          </cell>
        </row>
        <row r="32">
          <cell r="A32">
            <v>1996</v>
          </cell>
        </row>
        <row r="33">
          <cell r="A33" t="str">
            <v xml:space="preserve"> 1Q (b)</v>
          </cell>
          <cell r="B33">
            <v>1</v>
          </cell>
          <cell r="C33">
            <v>0.29047271911624517</v>
          </cell>
          <cell r="D33">
            <v>0.70952728088375483</v>
          </cell>
          <cell r="E33">
            <v>0.25794874670554591</v>
          </cell>
          <cell r="F33">
            <v>0.15476924802332753</v>
          </cell>
          <cell r="G33">
            <v>0.29680928615488139</v>
          </cell>
          <cell r="H33">
            <v>-2.8879044468120903E-2</v>
          </cell>
          <cell r="I33">
            <v>1.8505018785397859E-2</v>
          </cell>
          <cell r="J33">
            <v>-1.4018953625301409E-2</v>
          </cell>
          <cell r="K33" t="e">
            <v>#NULL!</v>
          </cell>
          <cell r="L33">
            <v>6.1683395951326195E-3</v>
          </cell>
          <cell r="M33">
            <v>-1.8224639712891833E-2</v>
          </cell>
          <cell r="N33">
            <v>0.27858464644198955</v>
          </cell>
          <cell r="O33">
            <v>0.20698839230639823</v>
          </cell>
        </row>
        <row r="34">
          <cell r="A34" t="str">
            <v xml:space="preserve"> 2Q (c)</v>
          </cell>
          <cell r="B34">
            <v>1</v>
          </cell>
          <cell r="C34">
            <v>0.29741506212094448</v>
          </cell>
          <cell r="D34">
            <v>0.70258493787905552</v>
          </cell>
          <cell r="E34">
            <v>0.28204675263498796</v>
          </cell>
          <cell r="F34">
            <v>0.16098451392569038</v>
          </cell>
          <cell r="G34">
            <v>0.25955367131837709</v>
          </cell>
          <cell r="H34">
            <v>-2.9617853147264912E-2</v>
          </cell>
          <cell r="I34">
            <v>2.2375316492963551E-2</v>
          </cell>
          <cell r="J34">
            <v>-1.4720602955897074E-2</v>
          </cell>
          <cell r="K34" t="e">
            <v>#NULL!</v>
          </cell>
          <cell r="L34">
            <v>2.6497085320614733E-2</v>
          </cell>
          <cell r="M34">
            <v>4.5339457104163006E-3</v>
          </cell>
          <cell r="N34">
            <v>0.26408761702879341</v>
          </cell>
          <cell r="O34">
            <v>0.19621709945239352</v>
          </cell>
        </row>
        <row r="35">
          <cell r="A35" t="str">
            <v xml:space="preserve"> 3Q (d)</v>
          </cell>
          <cell r="B35">
            <v>1</v>
          </cell>
          <cell r="C35">
            <v>0.27878485503631018</v>
          </cell>
          <cell r="D35">
            <v>0.72121514496368988</v>
          </cell>
          <cell r="E35">
            <v>0.25394977548644604</v>
          </cell>
          <cell r="F35">
            <v>0.16115083984699816</v>
          </cell>
          <cell r="G35">
            <v>0.3061145296302456</v>
          </cell>
          <cell r="H35">
            <v>-2.9159044292920887E-2</v>
          </cell>
          <cell r="I35">
            <v>0</v>
          </cell>
          <cell r="J35">
            <v>-1.3858861355950994E-2</v>
          </cell>
          <cell r="K35" t="e">
            <v>#NULL!</v>
          </cell>
          <cell r="L35">
            <v>5.5435445423803976E-3</v>
          </cell>
          <cell r="M35">
            <v>-3.7474361106491487E-2</v>
          </cell>
          <cell r="N35">
            <v>0.26864016852375411</v>
          </cell>
          <cell r="O35">
            <v>0.1995996452131493</v>
          </cell>
        </row>
        <row r="36">
          <cell r="A36" t="str">
            <v xml:space="preserve"> 4Q</v>
          </cell>
          <cell r="B36">
            <v>1</v>
          </cell>
          <cell r="C36">
            <v>0.28741933918781232</v>
          </cell>
          <cell r="D36">
            <v>0.71258066081218763</v>
          </cell>
          <cell r="E36">
            <v>0.28130609868516809</v>
          </cell>
          <cell r="F36">
            <v>0.16952112949395953</v>
          </cell>
          <cell r="G36">
            <v>0.26175343263305995</v>
          </cell>
          <cell r="H36">
            <v>-2.542331764591723E-2</v>
          </cell>
          <cell r="I36">
            <v>0</v>
          </cell>
          <cell r="J36">
            <v>-1.2129445441754403E-2</v>
          </cell>
          <cell r="K36" t="e">
            <v>#NULL!</v>
          </cell>
          <cell r="L36">
            <v>1.0188734171073698E-2</v>
          </cell>
          <cell r="M36">
            <v>-2.7364028916597938E-2</v>
          </cell>
          <cell r="N36">
            <v>0.23438940371646205</v>
          </cell>
          <cell r="O36">
            <v>0.18111687933627671</v>
          </cell>
        </row>
        <row r="38">
          <cell r="A38" t="str">
            <v>Year</v>
          </cell>
          <cell r="B38">
            <v>1</v>
          </cell>
          <cell r="C38">
            <v>0.28835107396618842</v>
          </cell>
          <cell r="D38">
            <v>0.71164892603381158</v>
          </cell>
          <cell r="E38">
            <v>0.26909046361582228</v>
          </cell>
          <cell r="F38">
            <v>0.1619116325919473</v>
          </cell>
          <cell r="G38">
            <v>0.28064682982604189</v>
          </cell>
          <cell r="H38">
            <v>-2.8149075762937958E-2</v>
          </cell>
          <cell r="I38">
            <v>9.6643345220918508E-3</v>
          </cell>
          <cell r="J38">
            <v>-1.361173876350965E-2</v>
          </cell>
          <cell r="K38" t="e">
            <v>#NULL!</v>
          </cell>
          <cell r="L38">
            <v>1.1842212724253396E-2</v>
          </cell>
          <cell r="M38">
            <v>-2.0254267280102361E-2</v>
          </cell>
          <cell r="N38">
            <v>0.26039256254593957</v>
          </cell>
          <cell r="O38">
            <v>0.1954258704706939</v>
          </cell>
        </row>
        <row r="40">
          <cell r="A40">
            <v>1997</v>
          </cell>
        </row>
        <row r="41">
          <cell r="A41" t="str">
            <v xml:space="preserve"> 1Q (a)</v>
          </cell>
          <cell r="B41">
            <v>1</v>
          </cell>
          <cell r="C41">
            <v>0.27716333845366103</v>
          </cell>
          <cell r="D41">
            <v>0.72283666154633897</v>
          </cell>
          <cell r="E41">
            <v>0.2415258576548899</v>
          </cell>
          <cell r="F41">
            <v>0.15422427035330261</v>
          </cell>
          <cell r="G41">
            <v>0.32708653353814643</v>
          </cell>
          <cell r="H41">
            <v>-2.3502304147465441E-2</v>
          </cell>
          <cell r="I41">
            <v>1.0752688172043012E-2</v>
          </cell>
          <cell r="J41">
            <v>-1.2800819252432157E-2</v>
          </cell>
          <cell r="K41" t="e">
            <v>#NULL!</v>
          </cell>
          <cell r="L41">
            <v>6.0419866871479775E-3</v>
          </cell>
          <cell r="M41">
            <v>-1.9508448540706609E-2</v>
          </cell>
          <cell r="N41">
            <v>0.30757808499743983</v>
          </cell>
          <cell r="O41">
            <v>0.23067076292882741</v>
          </cell>
        </row>
        <row r="42">
          <cell r="A42" t="str">
            <v xml:space="preserve"> 2Q (b)</v>
          </cell>
          <cell r="B42">
            <v>1</v>
          </cell>
          <cell r="C42">
            <v>0.27595916930658215</v>
          </cell>
          <cell r="D42">
            <v>0.72404083069341785</v>
          </cell>
          <cell r="E42">
            <v>0.27771911298838436</v>
          </cell>
          <cell r="F42">
            <v>0.16427817166993514</v>
          </cell>
          <cell r="G42">
            <v>0.28204354603509835</v>
          </cell>
          <cell r="H42">
            <v>-2.2678131442650979E-2</v>
          </cell>
          <cell r="I42">
            <v>1.9107959973852263E-2</v>
          </cell>
          <cell r="J42">
            <v>-1.2571026298587017E-2</v>
          </cell>
          <cell r="K42" t="e">
            <v>#NULL!</v>
          </cell>
          <cell r="L42">
            <v>1.4079549454417459E-2</v>
          </cell>
          <cell r="M42">
            <v>-2.0616483129682712E-3</v>
          </cell>
          <cell r="N42">
            <v>0.27998189772213006</v>
          </cell>
          <cell r="O42">
            <v>0.21003670739679189</v>
          </cell>
        </row>
        <row r="43">
          <cell r="A43" t="str">
            <v xml:space="preserve"> 3Q</v>
          </cell>
          <cell r="B43">
            <v>1</v>
          </cell>
          <cell r="C43">
            <v>0.27211703161890655</v>
          </cell>
          <cell r="D43">
            <v>0.72788296838109345</v>
          </cell>
          <cell r="E43">
            <v>0.27183926670061576</v>
          </cell>
          <cell r="F43">
            <v>0.15990000462941531</v>
          </cell>
          <cell r="G43">
            <v>0.29614369705106242</v>
          </cell>
          <cell r="H43">
            <v>-1.4999305587704273E-2</v>
          </cell>
          <cell r="I43">
            <v>0</v>
          </cell>
          <cell r="J43">
            <v>-3.4720614786352484E-3</v>
          </cell>
          <cell r="K43" t="e">
            <v>#NULL!</v>
          </cell>
          <cell r="L43">
            <v>-5.0923568353316987E-4</v>
          </cell>
          <cell r="M43">
            <v>-1.8980602749872691E-2</v>
          </cell>
          <cell r="N43">
            <v>0.27716309430118974</v>
          </cell>
          <cell r="O43">
            <v>0.20786074718763017</v>
          </cell>
        </row>
        <row r="44">
          <cell r="A44" t="str">
            <v xml:space="preserve"> 4Q</v>
          </cell>
          <cell r="B44">
            <v>1</v>
          </cell>
          <cell r="C44">
            <v>0.28354996274526034</v>
          </cell>
          <cell r="D44">
            <v>0.71645003725473966</v>
          </cell>
          <cell r="E44">
            <v>0.28263929133206389</v>
          </cell>
          <cell r="F44">
            <v>0.16917791207881444</v>
          </cell>
          <cell r="G44">
            <v>0.26463283384386133</v>
          </cell>
          <cell r="H44">
            <v>-8.7341667356569258E-3</v>
          </cell>
          <cell r="I44">
            <v>0</v>
          </cell>
          <cell r="J44">
            <v>-3.1045616358970113E-3</v>
          </cell>
          <cell r="K44" t="e">
            <v>#NULL!</v>
          </cell>
          <cell r="L44">
            <v>-2.8975908601705438E-4</v>
          </cell>
          <cell r="M44">
            <v>-1.212848745757099E-2</v>
          </cell>
          <cell r="N44">
            <v>0.25250434638629032</v>
          </cell>
          <cell r="O44">
            <v>0.18937825978971778</v>
          </cell>
        </row>
        <row r="46">
          <cell r="A46" t="str">
            <v>Year</v>
          </cell>
          <cell r="B46">
            <v>1</v>
          </cell>
          <cell r="C46">
            <v>0.27741382549074856</v>
          </cell>
          <cell r="D46">
            <v>0.72258617450925144</v>
          </cell>
          <cell r="E46">
            <v>0.26932469240161555</v>
          </cell>
          <cell r="F46">
            <v>0.16225227763689304</v>
          </cell>
          <cell r="G46">
            <v>0.29100920447074302</v>
          </cell>
          <cell r="H46">
            <v>-1.6964872734103506E-2</v>
          </cell>
          <cell r="I46">
            <v>6.926833849910774E-3</v>
          </cell>
          <cell r="J46">
            <v>-7.6312576312576328E-3</v>
          </cell>
          <cell r="K46" t="e">
            <v>#NULL!</v>
          </cell>
          <cell r="L46">
            <v>4.4613506151967687E-3</v>
          </cell>
          <cell r="M46">
            <v>-1.3207945900253596E-2</v>
          </cell>
          <cell r="N46">
            <v>0.27780125857048943</v>
          </cell>
          <cell r="O46">
            <v>0.20835681412604495</v>
          </cell>
        </row>
        <row r="48">
          <cell r="A48" t="str">
            <v>1998R</v>
          </cell>
        </row>
        <row r="49">
          <cell r="A49" t="str">
            <v xml:space="preserve"> 1Q (a)</v>
          </cell>
          <cell r="B49">
            <v>1</v>
          </cell>
          <cell r="C49">
            <v>0.21911835170100624</v>
          </cell>
          <cell r="D49">
            <v>0.78088164829899376</v>
          </cell>
          <cell r="E49">
            <v>0.26042165788212746</v>
          </cell>
          <cell r="F49">
            <v>0.17388596070915188</v>
          </cell>
          <cell r="G49">
            <v>0.34657402970771445</v>
          </cell>
          <cell r="H49">
            <v>-1.1451844753234307E-2</v>
          </cell>
          <cell r="I49">
            <v>0</v>
          </cell>
          <cell r="J49">
            <v>0</v>
          </cell>
          <cell r="K49" t="e">
            <v>#NULL!</v>
          </cell>
          <cell r="L49">
            <v>1.8687110685194058E-3</v>
          </cell>
          <cell r="M49">
            <v>-9.5831336847149017E-3</v>
          </cell>
          <cell r="N49">
            <v>0.33699089602299953</v>
          </cell>
          <cell r="O49">
            <v>0.25471969333972216</v>
          </cell>
        </row>
        <row r="50">
          <cell r="A50" t="str">
            <v xml:space="preserve"> 2Q </v>
          </cell>
          <cell r="B50">
            <v>1</v>
          </cell>
          <cell r="C50">
            <v>0.22208816705336429</v>
          </cell>
          <cell r="D50">
            <v>0.77791183294663568</v>
          </cell>
          <cell r="E50">
            <v>0.29577726218097444</v>
          </cell>
          <cell r="F50">
            <v>0.19336426914153132</v>
          </cell>
          <cell r="G50">
            <v>0.28877030162412992</v>
          </cell>
          <cell r="H50">
            <v>-8.8167053364269134E-3</v>
          </cell>
          <cell r="I50">
            <v>0</v>
          </cell>
          <cell r="J50">
            <v>0</v>
          </cell>
          <cell r="K50" t="e">
            <v>#NULL!</v>
          </cell>
          <cell r="L50">
            <v>2.0417633410672854E-2</v>
          </cell>
          <cell r="M50">
            <v>1.1600928074245939E-2</v>
          </cell>
          <cell r="N50">
            <v>0.30037122969837587</v>
          </cell>
          <cell r="O50">
            <v>0.22779582366589327</v>
          </cell>
        </row>
        <row r="51">
          <cell r="A51" t="str">
            <v xml:space="preserve"> 3Q (b)</v>
          </cell>
          <cell r="B51">
            <v>1</v>
          </cell>
          <cell r="C51">
            <v>0.21009578706450791</v>
          </cell>
          <cell r="D51">
            <v>0.78990421293549207</v>
          </cell>
          <cell r="E51">
            <v>0.28295329321013818</v>
          </cell>
          <cell r="F51">
            <v>0.18644570653555986</v>
          </cell>
          <cell r="G51">
            <v>0.32050521318979397</v>
          </cell>
          <cell r="H51">
            <v>-9.875392048825973E-3</v>
          </cell>
          <cell r="I51">
            <v>0</v>
          </cell>
          <cell r="J51">
            <v>0</v>
          </cell>
          <cell r="K51" t="e">
            <v>#NULL!</v>
          </cell>
          <cell r="L51">
            <v>-2.6701703823005848E-3</v>
          </cell>
          <cell r="M51">
            <v>-1.2545562431126558E-2</v>
          </cell>
          <cell r="N51">
            <v>0.30795965075866738</v>
          </cell>
          <cell r="O51">
            <v>0.24963973891667368</v>
          </cell>
        </row>
        <row r="52">
          <cell r="A52" t="str">
            <v xml:space="preserve"> 4Q</v>
          </cell>
          <cell r="B52">
            <v>1</v>
          </cell>
          <cell r="C52">
            <v>0.22140851483645746</v>
          </cell>
          <cell r="D52">
            <v>0.77859148516354248</v>
          </cell>
          <cell r="E52">
            <v>0.30727783258708352</v>
          </cell>
          <cell r="F52">
            <v>0.1970858313728466</v>
          </cell>
          <cell r="G52">
            <v>0.27422782120361239</v>
          </cell>
          <cell r="H52">
            <v>-6.6783031038931458E-3</v>
          </cell>
          <cell r="I52">
            <v>0</v>
          </cell>
          <cell r="J52">
            <v>0</v>
          </cell>
          <cell r="K52" t="e">
            <v>#NULL!</v>
          </cell>
          <cell r="L52">
            <v>3.8703802079380735E-3</v>
          </cell>
          <cell r="M52">
            <v>-2.8079228959550727E-3</v>
          </cell>
          <cell r="N52">
            <v>0.27141989830765734</v>
          </cell>
          <cell r="O52">
            <v>0.21309858086059047</v>
          </cell>
        </row>
        <row r="54">
          <cell r="A54" t="str">
            <v>Year</v>
          </cell>
          <cell r="B54">
            <v>1</v>
          </cell>
          <cell r="C54">
            <v>0.21815996882037073</v>
          </cell>
          <cell r="D54">
            <v>0.78184003117962941</v>
          </cell>
          <cell r="E54">
            <v>0.28779447427680588</v>
          </cell>
          <cell r="F54">
            <v>0.18825783821236794</v>
          </cell>
          <cell r="G54">
            <v>0.30578771869045557</v>
          </cell>
          <cell r="H54">
            <v>-9.0724060280616674E-3</v>
          </cell>
          <cell r="I54">
            <v>0</v>
          </cell>
          <cell r="J54">
            <v>0</v>
          </cell>
          <cell r="K54" t="e">
            <v>#NULL!</v>
          </cell>
          <cell r="L54">
            <v>5.6080027715226053E-3</v>
          </cell>
          <cell r="M54">
            <v>-3.4644032565390613E-3</v>
          </cell>
          <cell r="N54">
            <v>0.30232331543391655</v>
          </cell>
          <cell r="O54">
            <v>0.23526545989953238</v>
          </cell>
        </row>
        <row r="56">
          <cell r="A56">
            <v>1999</v>
          </cell>
        </row>
        <row r="57">
          <cell r="A57" t="str">
            <v xml:space="preserve"> 1Q</v>
          </cell>
          <cell r="B57">
            <v>1</v>
          </cell>
          <cell r="C57">
            <v>0.21878879233906723</v>
          </cell>
          <cell r="D57">
            <v>0.78121120766093277</v>
          </cell>
          <cell r="E57">
            <v>0.26285688951941832</v>
          </cell>
          <cell r="F57">
            <v>0.18314417449902468</v>
          </cell>
          <cell r="G57">
            <v>0.33521014364248974</v>
          </cell>
          <cell r="H57">
            <v>-3.6353963468700105E-3</v>
          </cell>
          <cell r="I57">
            <v>0</v>
          </cell>
          <cell r="J57">
            <v>0</v>
          </cell>
          <cell r="K57" t="e">
            <v>#NULL!</v>
          </cell>
          <cell r="L57">
            <v>3.10338712537684E-3</v>
          </cell>
          <cell r="M57">
            <v>-5.3200922149317066E-4</v>
          </cell>
          <cell r="N57">
            <v>0.33467813442099653</v>
          </cell>
          <cell r="O57">
            <v>0.26103919134598325</v>
          </cell>
        </row>
        <row r="58">
          <cell r="A58" t="str">
            <v xml:space="preserve"> 2Q</v>
          </cell>
          <cell r="B58">
            <v>1</v>
          </cell>
          <cell r="C58">
            <v>0.21079967377773964</v>
          </cell>
          <cell r="D58">
            <v>0.78920032622226033</v>
          </cell>
          <cell r="E58">
            <v>0.27883418465896898</v>
          </cell>
          <cell r="F58">
            <v>0.19766493539940766</v>
          </cell>
          <cell r="G58">
            <v>0.3127012061638838</v>
          </cell>
          <cell r="H58">
            <v>-4.5499420526248025E-3</v>
          </cell>
          <cell r="I58">
            <v>0</v>
          </cell>
          <cell r="J58">
            <v>0</v>
          </cell>
          <cell r="K58" t="e">
            <v>#NULL!</v>
          </cell>
          <cell r="L58">
            <v>3.9490063098252997E-3</v>
          </cell>
          <cell r="M58">
            <v>-6.0093574279950304E-4</v>
          </cell>
          <cell r="N58">
            <v>0.31210027042108429</v>
          </cell>
          <cell r="O58">
            <v>0.24230587629308498</v>
          </cell>
        </row>
        <row r="59">
          <cell r="A59" t="str">
            <v xml:space="preserve"> 3Q</v>
          </cell>
          <cell r="B59">
            <v>1</v>
          </cell>
          <cell r="C59">
            <v>0.21387328339575537</v>
          </cell>
          <cell r="D59">
            <v>0.7861267166042446</v>
          </cell>
          <cell r="E59">
            <v>0.27169163545568048</v>
          </cell>
          <cell r="F59">
            <v>0.17279182272159804</v>
          </cell>
          <cell r="G59">
            <v>0.34164325842696619</v>
          </cell>
          <cell r="H59">
            <v>-3.4722222222222225E-3</v>
          </cell>
          <cell r="I59">
            <v>0</v>
          </cell>
          <cell r="J59">
            <v>0</v>
          </cell>
          <cell r="K59" t="e">
            <v>#NULL!</v>
          </cell>
          <cell r="L59">
            <v>-6.7883895131086152E-3</v>
          </cell>
          <cell r="M59">
            <v>-1.0260611735330837E-2</v>
          </cell>
          <cell r="N59">
            <v>0.33138264669163536</v>
          </cell>
          <cell r="O59">
            <v>0.25659332084893871</v>
          </cell>
        </row>
        <row r="60">
          <cell r="A60" t="str">
            <v xml:space="preserve"> 4Q</v>
          </cell>
          <cell r="B60">
            <v>1</v>
          </cell>
          <cell r="C60">
            <v>0.20362324177038074</v>
          </cell>
          <cell r="D60">
            <v>0.79637675822961929</v>
          </cell>
          <cell r="E60">
            <v>0.30145813388320203</v>
          </cell>
          <cell r="F60">
            <v>0.17199351940496357</v>
          </cell>
          <cell r="G60">
            <v>0.3229251049414536</v>
          </cell>
          <cell r="H60">
            <v>8.4689594226378877E-4</v>
          </cell>
          <cell r="I60">
            <v>0</v>
          </cell>
          <cell r="J60">
            <v>0</v>
          </cell>
          <cell r="K60" t="e">
            <v>#NULL!</v>
          </cell>
          <cell r="L60">
            <v>-1.1819721628985936E-2</v>
          </cell>
          <cell r="M60">
            <v>-1.0972825686722146E-2</v>
          </cell>
          <cell r="N60">
            <v>0.31195227925473151</v>
          </cell>
          <cell r="O60">
            <v>0.24217541792473665</v>
          </cell>
        </row>
        <row r="62">
          <cell r="A62" t="str">
            <v>Year</v>
          </cell>
          <cell r="B62">
            <v>1</v>
          </cell>
          <cell r="C62">
            <v>0.21144936792271127</v>
          </cell>
          <cell r="D62">
            <v>0.78855063207728882</v>
          </cell>
          <cell r="E62">
            <v>0.27955354155895512</v>
          </cell>
          <cell r="F62">
            <v>0.18081364110986084</v>
          </cell>
          <cell r="G62">
            <v>0.32818344940847294</v>
          </cell>
          <cell r="H62">
            <v>-2.5749419624301779E-3</v>
          </cell>
          <cell r="I62">
            <v>0</v>
          </cell>
          <cell r="J62">
            <v>0</v>
          </cell>
          <cell r="K62" t="e">
            <v>#NULL!</v>
          </cell>
          <cell r="L62">
            <v>-3.3758097381466506E-3</v>
          </cell>
          <cell r="M62">
            <v>-5.950751700576829E-3</v>
          </cell>
          <cell r="N62">
            <v>0.32223269770789614</v>
          </cell>
          <cell r="O62">
            <v>0.25027624869478826</v>
          </cell>
        </row>
        <row r="65">
          <cell r="A65">
            <v>2000</v>
          </cell>
        </row>
        <row r="66">
          <cell r="A66" t="str">
            <v xml:space="preserve"> 1QA</v>
          </cell>
          <cell r="B66">
            <v>1</v>
          </cell>
          <cell r="C66">
            <v>0.20493270543431649</v>
          </cell>
          <cell r="D66">
            <v>0.79506729456568348</v>
          </cell>
          <cell r="E66">
            <v>0.27079128652416978</v>
          </cell>
          <cell r="F66">
            <v>0.18038327018935327</v>
          </cell>
          <cell r="G66">
            <v>0.34389273785216046</v>
          </cell>
          <cell r="H66">
            <v>5.0751236323722092E-3</v>
          </cell>
          <cell r="I66">
            <v>0</v>
          </cell>
          <cell r="J66">
            <v>0</v>
          </cell>
          <cell r="L66">
            <v>2.3605226197080033E-4</v>
          </cell>
          <cell r="M66">
            <v>5.3111758943430098E-3</v>
          </cell>
          <cell r="N66">
            <v>0.34920391374650345</v>
          </cell>
          <cell r="O66">
            <v>0.27236890247500795</v>
          </cell>
        </row>
        <row r="67">
          <cell r="A67" t="str">
            <v xml:space="preserve"> 2QA</v>
          </cell>
          <cell r="B67">
            <v>1</v>
          </cell>
          <cell r="C67">
            <v>0.18757152666514079</v>
          </cell>
          <cell r="D67">
            <v>0.81242847333485924</v>
          </cell>
          <cell r="E67">
            <v>0.30342565041580838</v>
          </cell>
          <cell r="F67">
            <v>0.19409475852597852</v>
          </cell>
          <cell r="G67">
            <v>0.31490806439307234</v>
          </cell>
          <cell r="H67">
            <v>5.1880674448767849E-3</v>
          </cell>
          <cell r="I67">
            <v>0</v>
          </cell>
          <cell r="J67">
            <v>0</v>
          </cell>
          <cell r="L67">
            <v>5.6839856565194177E-3</v>
          </cell>
          <cell r="M67">
            <v>1.0872053101396202E-2</v>
          </cell>
          <cell r="N67">
            <v>0.32578011749446856</v>
          </cell>
          <cell r="O67">
            <v>0.25410086213473709</v>
          </cell>
        </row>
        <row r="68">
          <cell r="A68" t="str">
            <v xml:space="preserve"> 3QA</v>
          </cell>
          <cell r="B68">
            <v>1</v>
          </cell>
          <cell r="C68">
            <v>0.17430177929361726</v>
          </cell>
          <cell r="D68">
            <v>0.82569822070638277</v>
          </cell>
          <cell r="E68">
            <v>0.28462296259677999</v>
          </cell>
          <cell r="F68">
            <v>0.17999210467353541</v>
          </cell>
          <cell r="G68">
            <v>0.36108315343606734</v>
          </cell>
          <cell r="H68">
            <v>8.606617137126172E-3</v>
          </cell>
          <cell r="I68">
            <v>0</v>
          </cell>
          <cell r="J68">
            <v>0</v>
          </cell>
          <cell r="L68">
            <v>-1.4652587853289189E-2</v>
          </cell>
          <cell r="M68">
            <v>-6.0459707161630172E-3</v>
          </cell>
          <cell r="N68">
            <v>0.35503718271990431</v>
          </cell>
          <cell r="O68">
            <v>0.27693746688052795</v>
          </cell>
        </row>
        <row r="69">
          <cell r="A69" t="str">
            <v xml:space="preserve"> 4QA</v>
          </cell>
          <cell r="B69">
            <v>1</v>
          </cell>
          <cell r="C69">
            <v>0.18977906117789273</v>
          </cell>
          <cell r="D69">
            <v>0.81022093882210733</v>
          </cell>
          <cell r="E69">
            <v>0.31707071385400576</v>
          </cell>
          <cell r="F69">
            <v>0.18303001813175745</v>
          </cell>
          <cell r="G69">
            <v>0.31012020683634411</v>
          </cell>
          <cell r="H69">
            <v>-1.541199382177154E-2</v>
          </cell>
          <cell r="I69">
            <v>0</v>
          </cell>
          <cell r="J69">
            <v>0</v>
          </cell>
          <cell r="L69">
            <v>3.57598549459405E-2</v>
          </cell>
          <cell r="M69">
            <v>2.0347861124168962E-2</v>
          </cell>
          <cell r="N69">
            <v>0.33046806796051309</v>
          </cell>
          <cell r="O69">
            <v>0.25780672889664902</v>
          </cell>
        </row>
        <row r="71">
          <cell r="A71" t="str">
            <v>YearA</v>
          </cell>
          <cell r="B71">
            <v>1</v>
          </cell>
          <cell r="C71">
            <v>0.18879414235109376</v>
          </cell>
          <cell r="D71">
            <v>0.8112058576489064</v>
          </cell>
          <cell r="E71">
            <v>0.29473578497608016</v>
          </cell>
          <cell r="F71">
            <v>0.18428404484534205</v>
          </cell>
          <cell r="G71">
            <v>0.33218602782748419</v>
          </cell>
          <cell r="H71">
            <v>4.3822809772486632E-4</v>
          </cell>
          <cell r="I71">
            <v>0</v>
          </cell>
          <cell r="J71">
            <v>0</v>
          </cell>
          <cell r="K71">
            <v>-3.3758097381466506E-3</v>
          </cell>
          <cell r="L71">
            <v>7.3768396450352427E-3</v>
          </cell>
          <cell r="M71">
            <v>7.8150677427601088E-3</v>
          </cell>
          <cell r="N71">
            <v>0.34000109557024433</v>
          </cell>
          <cell r="O71">
            <v>0.26521016689186727</v>
          </cell>
        </row>
        <row r="73">
          <cell r="A73">
            <v>2001</v>
          </cell>
        </row>
        <row r="74">
          <cell r="A74" t="str">
            <v xml:space="preserve"> 1QA</v>
          </cell>
          <cell r="B74">
            <v>1</v>
          </cell>
          <cell r="C74">
            <v>0.18615675232562282</v>
          </cell>
          <cell r="D74">
            <v>0.81384324767437721</v>
          </cell>
          <cell r="E74">
            <v>0.2740492568699433</v>
          </cell>
          <cell r="F74">
            <v>0.1837331147307267</v>
          </cell>
          <cell r="G74">
            <v>0.35606087607370723</v>
          </cell>
          <cell r="H74">
            <v>1.0906369177032469E-2</v>
          </cell>
          <cell r="I74">
            <v>0</v>
          </cell>
          <cell r="J74">
            <v>0</v>
          </cell>
          <cell r="K74">
            <v>1.7108030081619558E-3</v>
          </cell>
          <cell r="L74">
            <v>1.7108030081619558E-3</v>
          </cell>
          <cell r="M74">
            <v>1.2617172185194423E-2</v>
          </cell>
          <cell r="N74">
            <v>0.36867804825890166</v>
          </cell>
          <cell r="O74">
            <v>0.2875574722885556</v>
          </cell>
        </row>
        <row r="75">
          <cell r="A75" t="str">
            <v xml:space="preserve"> 2QA</v>
          </cell>
          <cell r="B75">
            <v>1</v>
          </cell>
          <cell r="C75">
            <v>0.17214438767100715</v>
          </cell>
          <cell r="D75">
            <v>0.82785561232899285</v>
          </cell>
          <cell r="E75">
            <v>0.29665402999835183</v>
          </cell>
          <cell r="F75">
            <v>0.18582495467282026</v>
          </cell>
          <cell r="G75">
            <v>0.34537662765782084</v>
          </cell>
          <cell r="H75">
            <v>9.625844733805837E-3</v>
          </cell>
          <cell r="I75">
            <v>0</v>
          </cell>
          <cell r="J75">
            <v>0</v>
          </cell>
          <cell r="K75">
            <v>-5.2085050271963099E-3</v>
          </cell>
          <cell r="L75">
            <v>-5.2085050271963099E-3</v>
          </cell>
          <cell r="M75">
            <v>4.417339706609528E-3</v>
          </cell>
          <cell r="N75">
            <v>0.34979396736443036</v>
          </cell>
          <cell r="O75">
            <v>0.27285313993736593</v>
          </cell>
        </row>
        <row r="76">
          <cell r="A76" t="str">
            <v xml:space="preserve"> 3QA</v>
          </cell>
          <cell r="B76">
            <v>1</v>
          </cell>
          <cell r="C76">
            <v>0.19099638185360424</v>
          </cell>
          <cell r="D76">
            <v>0.80900361814639576</v>
          </cell>
          <cell r="E76">
            <v>0.30124547731700529</v>
          </cell>
          <cell r="F76">
            <v>0.19691065961591983</v>
          </cell>
          <cell r="G76">
            <v>0.31084748121347061</v>
          </cell>
          <cell r="H76">
            <v>1.1515446701920401E-2</v>
          </cell>
          <cell r="I76">
            <v>0</v>
          </cell>
          <cell r="J76">
            <v>0</v>
          </cell>
          <cell r="K76">
            <v>2.0873921514055107E-4</v>
          </cell>
          <cell r="L76">
            <v>2.0873921514055107E-4</v>
          </cell>
          <cell r="M76">
            <v>1.1724185917060953E-2</v>
          </cell>
          <cell r="N76">
            <v>0.32257166713053159</v>
          </cell>
          <cell r="O76">
            <v>0.25160033398274423</v>
          </cell>
        </row>
        <row r="77">
          <cell r="A77" t="str">
            <v>4QA</v>
          </cell>
          <cell r="B77">
            <v>1</v>
          </cell>
          <cell r="C77">
            <v>0.20033229638009048</v>
          </cell>
          <cell r="D77">
            <v>0.79966770361990958</v>
          </cell>
          <cell r="E77">
            <v>0.31204044117647051</v>
          </cell>
          <cell r="F77">
            <v>0.2085336538461538</v>
          </cell>
          <cell r="G77">
            <v>0.2790936085972851</v>
          </cell>
          <cell r="H77">
            <v>1.5024038461538458E-2</v>
          </cell>
          <cell r="I77">
            <v>0</v>
          </cell>
          <cell r="J77">
            <v>0</v>
          </cell>
          <cell r="K77">
            <v>3.2522624434389129E-3</v>
          </cell>
          <cell r="L77">
            <v>3.2522624434389129E-3</v>
          </cell>
          <cell r="M77">
            <v>1.8276300904977373E-2</v>
          </cell>
          <cell r="N77">
            <v>0.2973699095022625</v>
          </cell>
          <cell r="O77">
            <v>0.23193580316742088</v>
          </cell>
        </row>
        <row r="79">
          <cell r="A79" t="str">
            <v>Year A</v>
          </cell>
          <cell r="B79">
            <v>1</v>
          </cell>
          <cell r="C79">
            <v>0.18715345162184641</v>
          </cell>
          <cell r="D79">
            <v>0.81284654837815362</v>
          </cell>
          <cell r="E79">
            <v>0.29607360687551981</v>
          </cell>
          <cell r="F79">
            <v>0.19364257000277238</v>
          </cell>
          <cell r="G79">
            <v>0.3231303714998614</v>
          </cell>
          <cell r="H79">
            <v>1.173066260049903E-2</v>
          </cell>
          <cell r="I79">
            <v>0</v>
          </cell>
          <cell r="J79">
            <v>0</v>
          </cell>
          <cell r="K79">
            <v>-1.0396451344607717E-4</v>
          </cell>
          <cell r="L79">
            <v>-1.0396451344607717E-4</v>
          </cell>
          <cell r="M79">
            <v>1.1626698087052951E-2</v>
          </cell>
          <cell r="N79">
            <v>0.33475706958691437</v>
          </cell>
          <cell r="O79">
            <v>0.26111553922927638</v>
          </cell>
        </row>
        <row r="81">
          <cell r="A81">
            <v>2002</v>
          </cell>
        </row>
        <row r="82">
          <cell r="A82" t="str">
            <v xml:space="preserve"> 1QA</v>
          </cell>
          <cell r="B82">
            <v>1</v>
          </cell>
          <cell r="C82">
            <v>0.20698137519034793</v>
          </cell>
          <cell r="D82">
            <v>0.79301862480965202</v>
          </cell>
          <cell r="E82">
            <v>0.30350240131193629</v>
          </cell>
          <cell r="F82">
            <v>0.1963218929366288</v>
          </cell>
          <cell r="G82">
            <v>0.29319433056108707</v>
          </cell>
          <cell r="H82">
            <v>1.534496895865058E-2</v>
          </cell>
          <cell r="I82">
            <v>0</v>
          </cell>
          <cell r="J82">
            <v>0</v>
          </cell>
          <cell r="K82">
            <v>6.4425442192807781E-3</v>
          </cell>
          <cell r="L82">
            <v>6.4425442192807781E-3</v>
          </cell>
          <cell r="M82">
            <v>2.1787513177931359E-2</v>
          </cell>
          <cell r="N82">
            <v>0.31498184373901844</v>
          </cell>
          <cell r="O82">
            <v>0.24567568622857369</v>
          </cell>
        </row>
        <row r="83">
          <cell r="A83" t="str">
            <v xml:space="preserve"> 2QA</v>
          </cell>
          <cell r="B83">
            <v>1</v>
          </cell>
          <cell r="C83">
            <v>0.18914088455523606</v>
          </cell>
          <cell r="D83">
            <v>0.81085911544476397</v>
          </cell>
          <cell r="E83">
            <v>0.32978041064003061</v>
          </cell>
          <cell r="F83">
            <v>0.19656382649053397</v>
          </cell>
          <cell r="G83">
            <v>0.28451487831419936</v>
          </cell>
          <cell r="H83">
            <v>7.7832789224482743E-3</v>
          </cell>
          <cell r="I83">
            <v>0</v>
          </cell>
          <cell r="J83">
            <v>0</v>
          </cell>
          <cell r="K83">
            <v>1.189112057596264E-2</v>
          </cell>
          <cell r="L83">
            <v>1.189112057596264E-2</v>
          </cell>
          <cell r="M83">
            <v>1.9674399498410915E-2</v>
          </cell>
          <cell r="N83">
            <v>0.30418927781261029</v>
          </cell>
          <cell r="O83">
            <v>0.23727469929878417</v>
          </cell>
        </row>
        <row r="84">
          <cell r="A84" t="str">
            <v xml:space="preserve"> 3QA</v>
          </cell>
          <cell r="B84">
            <v>1</v>
          </cell>
          <cell r="C84">
            <v>0.19877225732337739</v>
          </cell>
          <cell r="D84">
            <v>0.80122774267662256</v>
          </cell>
          <cell r="E84">
            <v>0.29103245261344057</v>
          </cell>
          <cell r="F84">
            <v>0.18907955198161977</v>
          </cell>
          <cell r="G84">
            <v>0.32111573808156219</v>
          </cell>
          <cell r="H84">
            <v>8.2208500861573816E-3</v>
          </cell>
          <cell r="I84">
            <v>0</v>
          </cell>
          <cell r="J84">
            <v>0</v>
          </cell>
          <cell r="K84">
            <v>1.0554279149913843E-2</v>
          </cell>
          <cell r="L84">
            <v>1.0554279149913843E-2</v>
          </cell>
          <cell r="M84">
            <v>1.8775129236071223E-2</v>
          </cell>
          <cell r="N84">
            <v>0.33989086731763335</v>
          </cell>
          <cell r="O84">
            <v>0.26511344055140706</v>
          </cell>
        </row>
        <row r="85">
          <cell r="A85" t="str">
            <v xml:space="preserve"> 4QA</v>
          </cell>
          <cell r="B85">
            <v>1</v>
          </cell>
          <cell r="C85">
            <v>0.19210989308431453</v>
          </cell>
          <cell r="D85">
            <v>0.80789010691568541</v>
          </cell>
          <cell r="E85">
            <v>0.31154418730545408</v>
          </cell>
          <cell r="F85">
            <v>0.1943091081337123</v>
          </cell>
          <cell r="G85">
            <v>0.30203681147651901</v>
          </cell>
          <cell r="H85">
            <v>7.9510082555149554E-3</v>
          </cell>
          <cell r="I85">
            <v>0</v>
          </cell>
          <cell r="J85">
            <v>0</v>
          </cell>
          <cell r="K85">
            <v>1.2789281364190013E-2</v>
          </cell>
          <cell r="L85">
            <v>1.2789281364190013E-2</v>
          </cell>
          <cell r="M85">
            <v>1.7356881851400732E-2</v>
          </cell>
          <cell r="N85">
            <v>0.31939369332791973</v>
          </cell>
          <cell r="O85">
            <v>0.2491203139802407</v>
          </cell>
        </row>
        <row r="87">
          <cell r="A87" t="str">
            <v>Year A</v>
          </cell>
          <cell r="B87">
            <v>1</v>
          </cell>
          <cell r="C87">
            <v>0.19647970477039906</v>
          </cell>
          <cell r="D87">
            <v>0.803520295229601</v>
          </cell>
          <cell r="E87">
            <v>0.3090955704727068</v>
          </cell>
          <cell r="F87">
            <v>0.19402427266851308</v>
          </cell>
          <cell r="G87">
            <v>0.30040045208838101</v>
          </cell>
          <cell r="H87">
            <v>9.6863185489840659E-3</v>
          </cell>
          <cell r="I87">
            <v>0</v>
          </cell>
          <cell r="J87">
            <v>0</v>
          </cell>
          <cell r="K87" t="e">
            <v>#NULL!</v>
          </cell>
          <cell r="L87">
            <v>1.0534886995959371E-2</v>
          </cell>
          <cell r="M87">
            <v>1.9318473154544175E-2</v>
          </cell>
          <cell r="N87">
            <v>0.31971892524292517</v>
          </cell>
          <cell r="O87">
            <v>0.24937801738301479</v>
          </cell>
        </row>
        <row r="89">
          <cell r="A89">
            <v>2003</v>
          </cell>
        </row>
        <row r="90">
          <cell r="A90" t="str">
            <v xml:space="preserve"> 1QE</v>
          </cell>
          <cell r="B90">
            <v>1</v>
          </cell>
          <cell r="C90">
            <v>0.215</v>
          </cell>
          <cell r="D90">
            <v>0.78500000000000003</v>
          </cell>
          <cell r="E90">
            <v>0.314</v>
          </cell>
          <cell r="F90">
            <v>0.19700000000000001</v>
          </cell>
          <cell r="G90">
            <v>0.27400000000000002</v>
          </cell>
          <cell r="H90">
            <v>9.7179945946354509E-3</v>
          </cell>
          <cell r="L90">
            <v>8.9981431431809724E-3</v>
          </cell>
        </row>
        <row r="91">
          <cell r="A91" t="str">
            <v xml:space="preserve"> 2QE</v>
          </cell>
          <cell r="B91">
            <v>1</v>
          </cell>
          <cell r="C91">
            <v>0.21299999999999999</v>
          </cell>
          <cell r="D91">
            <v>0.78700000000000003</v>
          </cell>
          <cell r="E91">
            <v>0.32500000000000001</v>
          </cell>
          <cell r="F91">
            <v>0.19600000000000001</v>
          </cell>
          <cell r="G91">
            <v>0.26599999999999996</v>
          </cell>
          <cell r="H91">
            <v>8.7862623408968415E-3</v>
          </cell>
          <cell r="L91">
            <v>8.4483291739392719E-3</v>
          </cell>
        </row>
        <row r="92">
          <cell r="A92" t="str">
            <v xml:space="preserve"> 3QE</v>
          </cell>
          <cell r="B92">
            <v>1</v>
          </cell>
          <cell r="C92">
            <v>0.21299999999999999</v>
          </cell>
          <cell r="D92">
            <v>0.78700000000000003</v>
          </cell>
          <cell r="E92">
            <v>0.311</v>
          </cell>
          <cell r="F92">
            <v>0.19400000000000001</v>
          </cell>
          <cell r="G92">
            <v>0.28199999999999997</v>
          </cell>
          <cell r="H92">
            <v>8.9982303480315544E-3</v>
          </cell>
          <cell r="L92">
            <v>8.3316947666958845E-3</v>
          </cell>
        </row>
        <row r="93">
          <cell r="A93" t="str">
            <v xml:space="preserve"> 4QE</v>
          </cell>
          <cell r="B93">
            <v>1</v>
          </cell>
          <cell r="C93">
            <v>0.21127337208039898</v>
          </cell>
          <cell r="D93">
            <v>0.78872662791960102</v>
          </cell>
          <cell r="E93">
            <v>0.315970586308775</v>
          </cell>
          <cell r="F93">
            <v>0.19328624402522698</v>
          </cell>
          <cell r="G93">
            <v>0.27946979758559903</v>
          </cell>
          <cell r="H93">
            <v>8.4828990658681255E-3</v>
          </cell>
          <cell r="L93">
            <v>7.7682225877913251E-3</v>
          </cell>
        </row>
        <row r="95">
          <cell r="A95" t="str">
            <v>2003E</v>
          </cell>
          <cell r="B95">
            <v>1</v>
          </cell>
          <cell r="C95">
            <v>0.21299999999999999</v>
          </cell>
          <cell r="D95">
            <v>0.78700000000000003</v>
          </cell>
          <cell r="E95">
            <v>0.3165</v>
          </cell>
          <cell r="F95">
            <v>0.19500000000000001</v>
          </cell>
          <cell r="G95">
            <v>0.27549999999999991</v>
          </cell>
          <cell r="H95">
            <v>8.9743141746306525E-3</v>
          </cell>
          <cell r="I95">
            <v>0</v>
          </cell>
          <cell r="J95">
            <v>0</v>
          </cell>
          <cell r="K95" t="e">
            <v>#NULL!</v>
          </cell>
          <cell r="L95">
            <v>8.3637597154060141E-3</v>
          </cell>
          <cell r="M95">
            <v>1.7614562016805432E-2</v>
          </cell>
          <cell r="N95">
            <v>0.29311456201680536</v>
          </cell>
          <cell r="O95">
            <v>0.22862935837310816</v>
          </cell>
        </row>
        <row r="97">
          <cell r="A97" t="str">
            <v>2004E</v>
          </cell>
          <cell r="B97">
            <v>1</v>
          </cell>
          <cell r="C97">
            <v>0.21099999999999999</v>
          </cell>
          <cell r="D97">
            <v>0.78900000000000003</v>
          </cell>
          <cell r="E97">
            <v>0.313</v>
          </cell>
          <cell r="F97">
            <v>0.192</v>
          </cell>
          <cell r="G97">
            <v>0.28399999999999997</v>
          </cell>
          <cell r="H97">
            <v>7.5237585661809573E-3</v>
          </cell>
          <cell r="I97">
            <v>0</v>
          </cell>
          <cell r="J97">
            <v>0</v>
          </cell>
          <cell r="K97" t="e">
            <v>#NULL!</v>
          </cell>
          <cell r="L97">
            <v>5.26663099632667E-3</v>
          </cell>
          <cell r="M97">
            <v>2.1849284438356924E-2</v>
          </cell>
          <cell r="N97">
            <v>0.30584928443835691</v>
          </cell>
          <cell r="O97">
            <v>0.23856244186191838</v>
          </cell>
        </row>
        <row r="98">
          <cell r="A98" t="str">
            <v>2005E</v>
          </cell>
          <cell r="B98">
            <v>1</v>
          </cell>
          <cell r="C98">
            <v>0.20799999999999999</v>
          </cell>
          <cell r="D98">
            <v>0.79200000000000004</v>
          </cell>
          <cell r="E98">
            <v>0.308</v>
          </cell>
          <cell r="F98">
            <v>0.19</v>
          </cell>
          <cell r="G98">
            <v>0.29399999999999998</v>
          </cell>
          <cell r="H98">
            <v>6.6896838661370858E-3</v>
          </cell>
          <cell r="I98">
            <v>0</v>
          </cell>
          <cell r="J98">
            <v>0</v>
          </cell>
          <cell r="K98" t="e">
            <v>#NULL!</v>
          </cell>
          <cell r="L98">
            <v>3.3448419330685429E-3</v>
          </cell>
          <cell r="M98">
            <v>2.3168920426334113E-2</v>
          </cell>
          <cell r="N98">
            <v>0.3171689204263341</v>
          </cell>
          <cell r="O98">
            <v>0.24739175793254059</v>
          </cell>
        </row>
        <row r="99">
          <cell r="A99" t="str">
            <v>2006E</v>
          </cell>
          <cell r="B99">
            <v>1</v>
          </cell>
          <cell r="C99">
            <v>0.20599999999999999</v>
          </cell>
          <cell r="D99">
            <v>0.79400000000000004</v>
          </cell>
          <cell r="E99">
            <v>0.30299999999999999</v>
          </cell>
          <cell r="F99">
            <v>0.1855</v>
          </cell>
          <cell r="G99">
            <v>0.30549999999999999</v>
          </cell>
          <cell r="H99">
            <v>6.1214729932232825E-3</v>
          </cell>
          <cell r="I99">
            <v>0</v>
          </cell>
          <cell r="J99">
            <v>0</v>
          </cell>
          <cell r="L99">
            <v>3.0607364966116412E-3</v>
          </cell>
          <cell r="M99">
            <v>2.5759149249988338E-2</v>
          </cell>
          <cell r="N99">
            <v>0.33125914924998834</v>
          </cell>
          <cell r="O99">
            <v>0.25838213641499091</v>
          </cell>
        </row>
        <row r="100">
          <cell r="A100" t="str">
            <v>2007E</v>
          </cell>
          <cell r="B100">
            <v>1</v>
          </cell>
          <cell r="C100">
            <v>0.20399999999999999</v>
          </cell>
          <cell r="D100">
            <v>0.79600000000000004</v>
          </cell>
          <cell r="E100">
            <v>0.30249999999999999</v>
          </cell>
          <cell r="F100">
            <v>0.185</v>
          </cell>
          <cell r="G100">
            <v>0.30850000000000005</v>
          </cell>
          <cell r="H100">
            <v>5.5896725246402865E-3</v>
          </cell>
          <cell r="I100">
            <v>0</v>
          </cell>
          <cell r="J100">
            <v>0</v>
          </cell>
          <cell r="L100">
            <v>2.7948362623201432E-3</v>
          </cell>
          <cell r="M100">
            <v>2.5153526360881289E-2</v>
          </cell>
          <cell r="N100">
            <v>0.33365352636088136</v>
          </cell>
          <cell r="O100">
            <v>0.26024975056148747</v>
          </cell>
        </row>
        <row r="102">
          <cell r="A102" t="str">
            <v xml:space="preserve">E = Morgan Stanley Research Estimates        A = Actual       NM = Not Meaningful      </v>
          </cell>
        </row>
        <row r="103">
          <cell r="A103" t="str">
            <v>(a) Actos Revenues include royalty payments (we assume 20%) from Takeda.</v>
          </cell>
        </row>
        <row r="104">
          <cell r="A104" t="str">
            <v>(a) 1Q97 includes $24.1 million ($18.1 million after-tax) in other income ($0.03 per share) due to Somatogen charge.</v>
          </cell>
        </row>
        <row r="105">
          <cell r="A105" t="str">
            <v>(b) 2Q97 excludes $4.41 charge for the PCS write-down, $0.03 for the pricing litigation settlement, and a $0.54 gain of the Dow Elanco sale.</v>
          </cell>
        </row>
        <row r="107">
          <cell r="A107" t="str">
            <v>(a)  1Q98 excludes $7.2 million after-tax ($0.01 per share) one-time charge related to the early extinguishment of debt in ESOP plan.</v>
          </cell>
        </row>
        <row r="108">
          <cell r="A108" t="str">
            <v>(b)  3Q98 excludes $127.5 million pretax ($0.07 per share) one-time charge related to the Icos collaboration.</v>
          </cell>
        </row>
      </sheetData>
      <sheetData sheetId="9" refreshError="1">
        <row r="1">
          <cell r="A1" t="str">
            <v>Table 5</v>
          </cell>
          <cell r="T1" t="str">
            <v>Table 5</v>
          </cell>
          <cell r="AU1" t="str">
            <v>Table 5</v>
          </cell>
          <cell r="AV1" t="str">
            <v>(continued)</v>
          </cell>
        </row>
        <row r="2">
          <cell r="A2" t="str">
            <v>Eli Lilly</v>
          </cell>
          <cell r="B2" t="str">
            <v>.</v>
          </cell>
          <cell r="T2" t="str">
            <v>Eli Lilly</v>
          </cell>
          <cell r="AU2" t="str">
            <v>Eli Lilly</v>
          </cell>
        </row>
        <row r="3">
          <cell r="A3" t="str">
            <v>Quarterly Sales Analysis, 2000-2007E</v>
          </cell>
          <cell r="T3" t="str">
            <v>Quarterly Sales Analysis, 2000-2007E</v>
          </cell>
          <cell r="AU3" t="str">
            <v>Quarterly Sales Analysis, 2000-2006E</v>
          </cell>
        </row>
        <row r="4">
          <cell r="A4" t="str">
            <v>($ Millions Except EPS)</v>
          </cell>
          <cell r="T4" t="str">
            <v>($ Millions Except EPS)</v>
          </cell>
          <cell r="AU4" t="str">
            <v>($ Millions Except EPS)</v>
          </cell>
        </row>
        <row r="5">
          <cell r="U5" t="str">
            <v>Antibiotics</v>
          </cell>
        </row>
        <row r="6">
          <cell r="B6" t="str">
            <v>Central Nervous System</v>
          </cell>
          <cell r="Y6" t="str">
            <v>Dyna-</v>
          </cell>
          <cell r="AB6" t="str">
            <v>Other</v>
          </cell>
          <cell r="AF6" t="str">
            <v>Cardiovascular</v>
          </cell>
          <cell r="AV6" t="str">
            <v>Hormones/ Diabetes</v>
          </cell>
          <cell r="BK6" t="str">
            <v>Ulcer</v>
          </cell>
          <cell r="BO6" t="str">
            <v>Oncology</v>
          </cell>
          <cell r="BX6" t="str">
            <v>Other</v>
          </cell>
        </row>
        <row r="7">
          <cell r="B7" t="str">
            <v>Prozac &amp; Sarafem</v>
          </cell>
          <cell r="F7" t="str">
            <v>Zyprexa</v>
          </cell>
          <cell r="J7" t="str">
            <v>Dar-</v>
          </cell>
          <cell r="L7" t="str">
            <v>Per-</v>
          </cell>
          <cell r="N7" t="str">
            <v>Straterra</v>
          </cell>
          <cell r="U7" t="str">
            <v>Ceclor</v>
          </cell>
          <cell r="Y7" t="str">
            <v xml:space="preserve">abac </v>
          </cell>
          <cell r="Z7" t="str">
            <v>Keflex/</v>
          </cell>
          <cell r="AA7" t="str">
            <v>Van-</v>
          </cell>
          <cell r="AB7" t="str">
            <v>Injecta-</v>
          </cell>
          <cell r="AF7" t="str">
            <v>Dobu-</v>
          </cell>
          <cell r="AG7" t="str">
            <v>ReoPro</v>
          </cell>
          <cell r="AI7" t="str">
            <v>Xigris</v>
          </cell>
          <cell r="AM7" t="str">
            <v>Evista</v>
          </cell>
          <cell r="AV7" t="str">
            <v>Huma-</v>
          </cell>
          <cell r="AX7" t="str">
            <v>Humulin</v>
          </cell>
          <cell r="BD7" t="str">
            <v>Other</v>
          </cell>
          <cell r="BF7" t="str">
            <v>Humalog</v>
          </cell>
          <cell r="BK7" t="str">
            <v>Axid</v>
          </cell>
          <cell r="BO7" t="str">
            <v>Gemzar</v>
          </cell>
          <cell r="BV7" t="str">
            <v>New</v>
          </cell>
          <cell r="BX7" t="str">
            <v>Pharma</v>
          </cell>
          <cell r="BY7" t="str">
            <v xml:space="preserve">Total </v>
          </cell>
          <cell r="BZ7" t="str">
            <v>Animal/</v>
          </cell>
          <cell r="CA7" t="str">
            <v>Grand</v>
          </cell>
        </row>
        <row r="8">
          <cell r="B8" t="str">
            <v>U.S.</v>
          </cell>
          <cell r="C8" t="str">
            <v>Intl</v>
          </cell>
          <cell r="D8" t="str">
            <v>Total</v>
          </cell>
          <cell r="F8" t="str">
            <v>U.S.</v>
          </cell>
          <cell r="G8" t="str">
            <v>Intl</v>
          </cell>
          <cell r="H8" t="str">
            <v>Total</v>
          </cell>
          <cell r="J8" t="str">
            <v>von</v>
          </cell>
          <cell r="L8" t="str">
            <v>max</v>
          </cell>
          <cell r="N8" t="str">
            <v>U.S.</v>
          </cell>
          <cell r="O8" t="str">
            <v>Intl</v>
          </cell>
          <cell r="P8" t="str">
            <v>Total</v>
          </cell>
          <cell r="R8" t="str">
            <v>Total</v>
          </cell>
          <cell r="U8" t="str">
            <v>U.S.</v>
          </cell>
          <cell r="V8" t="str">
            <v>Intl</v>
          </cell>
          <cell r="W8" t="str">
            <v>Total</v>
          </cell>
          <cell r="Y8" t="str">
            <v>(a)</v>
          </cell>
          <cell r="Z8" t="str">
            <v>Keftab</v>
          </cell>
          <cell r="AA8" t="str">
            <v>cocin</v>
          </cell>
          <cell r="AB8" t="str">
            <v>bles (b)</v>
          </cell>
          <cell r="AD8" t="str">
            <v>Total</v>
          </cell>
          <cell r="AF8" t="str">
            <v>trex</v>
          </cell>
          <cell r="AG8" t="str">
            <v xml:space="preserve">(c)   </v>
          </cell>
          <cell r="AI8" t="str">
            <v>U.S.</v>
          </cell>
          <cell r="AJ8" t="str">
            <v>Intl</v>
          </cell>
          <cell r="AK8" t="str">
            <v>Total</v>
          </cell>
          <cell r="AM8" t="str">
            <v>U.S.</v>
          </cell>
          <cell r="AN8" t="str">
            <v>Intl</v>
          </cell>
          <cell r="AO8" t="str">
            <v>Total</v>
          </cell>
          <cell r="AV8" t="str">
            <v xml:space="preserve">trope  </v>
          </cell>
          <cell r="AX8" t="str">
            <v>U.S.</v>
          </cell>
          <cell r="AY8" t="str">
            <v>Intl</v>
          </cell>
          <cell r="AZ8" t="str">
            <v>Total</v>
          </cell>
          <cell r="BB8" t="str">
            <v>Actos</v>
          </cell>
          <cell r="BD8" t="str">
            <v>Diabetes</v>
          </cell>
          <cell r="BF8" t="str">
            <v>U.S.</v>
          </cell>
          <cell r="BG8" t="str">
            <v>Intl</v>
          </cell>
          <cell r="BH8" t="str">
            <v>Total</v>
          </cell>
          <cell r="BI8" t="str">
            <v>Total</v>
          </cell>
          <cell r="BK8" t="str">
            <v>U.S.</v>
          </cell>
          <cell r="BL8" t="str">
            <v>Intl</v>
          </cell>
          <cell r="BM8" t="str">
            <v>Total</v>
          </cell>
          <cell r="BO8" t="str">
            <v>U.S.</v>
          </cell>
          <cell r="BP8" t="str">
            <v>Intl</v>
          </cell>
          <cell r="BQ8" t="str">
            <v>Total</v>
          </cell>
          <cell r="BS8" t="str">
            <v>Other</v>
          </cell>
          <cell r="BT8" t="str">
            <v>Total</v>
          </cell>
          <cell r="BV8" t="str">
            <v>Prods</v>
          </cell>
          <cell r="BX8" t="str">
            <v>(d)</v>
          </cell>
          <cell r="BY8" t="str">
            <v>Pharm.</v>
          </cell>
          <cell r="BZ8" t="str">
            <v>Indust.</v>
          </cell>
          <cell r="CA8" t="str">
            <v>Total</v>
          </cell>
        </row>
        <row r="10">
          <cell r="A10">
            <v>1994</v>
          </cell>
          <cell r="T10">
            <v>1994</v>
          </cell>
          <cell r="AU10">
            <v>1994</v>
          </cell>
        </row>
        <row r="11">
          <cell r="A11" t="str">
            <v xml:space="preserve"> 1Q</v>
          </cell>
          <cell r="B11">
            <v>234.8</v>
          </cell>
          <cell r="C11">
            <v>100.9</v>
          </cell>
          <cell r="D11">
            <v>335.70000000000005</v>
          </cell>
          <cell r="F11">
            <v>0</v>
          </cell>
          <cell r="G11">
            <v>0</v>
          </cell>
          <cell r="H11">
            <v>0</v>
          </cell>
          <cell r="J11">
            <v>21.4</v>
          </cell>
          <cell r="L11">
            <v>4.1999999999999673</v>
          </cell>
          <cell r="R11">
            <v>361.3</v>
          </cell>
          <cell r="T11" t="str">
            <v xml:space="preserve"> 1Q</v>
          </cell>
          <cell r="U11">
            <v>118.9</v>
          </cell>
          <cell r="V11">
            <v>91.2</v>
          </cell>
          <cell r="W11">
            <v>210.10000000000002</v>
          </cell>
          <cell r="Y11">
            <v>0</v>
          </cell>
          <cell r="Z11">
            <v>30.4</v>
          </cell>
          <cell r="AA11">
            <v>73.599999999999994</v>
          </cell>
          <cell r="AB11">
            <v>62</v>
          </cell>
          <cell r="AD11">
            <v>376.1</v>
          </cell>
          <cell r="AF11">
            <v>30.1</v>
          </cell>
          <cell r="AG11">
            <v>0</v>
          </cell>
          <cell r="AU11" t="str">
            <v xml:space="preserve"> 1Q</v>
          </cell>
          <cell r="AV11">
            <v>49.7</v>
          </cell>
          <cell r="AX11">
            <v>98.7</v>
          </cell>
          <cell r="AY11">
            <v>48</v>
          </cell>
          <cell r="AZ11">
            <v>146.69999999999999</v>
          </cell>
          <cell r="BD11">
            <v>18.2</v>
          </cell>
          <cell r="BF11">
            <v>0</v>
          </cell>
          <cell r="BG11">
            <v>0</v>
          </cell>
          <cell r="BH11">
            <v>0</v>
          </cell>
          <cell r="BI11">
            <v>214.59999999999997</v>
          </cell>
          <cell r="BK11">
            <v>79.2</v>
          </cell>
          <cell r="BL11">
            <v>30.6</v>
          </cell>
          <cell r="BM11">
            <v>109.80000000000001</v>
          </cell>
          <cell r="BO11">
            <v>0</v>
          </cell>
          <cell r="BP11">
            <v>0</v>
          </cell>
          <cell r="BQ11">
            <v>0</v>
          </cell>
          <cell r="BS11">
            <v>0</v>
          </cell>
          <cell r="BT11">
            <v>0</v>
          </cell>
          <cell r="BV11">
            <v>0</v>
          </cell>
          <cell r="BX11">
            <v>66.92</v>
          </cell>
          <cell r="BY11">
            <v>1158.8200000000002</v>
          </cell>
          <cell r="BZ11">
            <v>108.10000000000001</v>
          </cell>
          <cell r="CA11">
            <v>1266.92</v>
          </cell>
        </row>
        <row r="12">
          <cell r="A12" t="str">
            <v xml:space="preserve"> 2Q</v>
          </cell>
          <cell r="B12">
            <v>289.60000000000002</v>
          </cell>
          <cell r="C12">
            <v>121</v>
          </cell>
          <cell r="D12">
            <v>410.6</v>
          </cell>
          <cell r="F12">
            <v>0</v>
          </cell>
          <cell r="G12">
            <v>0</v>
          </cell>
          <cell r="H12">
            <v>0</v>
          </cell>
          <cell r="J12">
            <v>26.200000000000003</v>
          </cell>
          <cell r="L12">
            <v>5.3999999999999631</v>
          </cell>
          <cell r="R12">
            <v>442.2</v>
          </cell>
          <cell r="T12" t="str">
            <v xml:space="preserve"> 2Q</v>
          </cell>
          <cell r="U12">
            <v>83.5</v>
          </cell>
          <cell r="V12">
            <v>88.8</v>
          </cell>
          <cell r="W12">
            <v>172.3</v>
          </cell>
          <cell r="Y12">
            <v>0</v>
          </cell>
          <cell r="Z12">
            <v>31.9</v>
          </cell>
          <cell r="AA12">
            <v>54.4</v>
          </cell>
          <cell r="AB12">
            <v>53.7</v>
          </cell>
          <cell r="AD12">
            <v>312.3</v>
          </cell>
          <cell r="AF12">
            <v>24.4</v>
          </cell>
          <cell r="AG12">
            <v>0</v>
          </cell>
          <cell r="AU12" t="str">
            <v xml:space="preserve"> 2Q</v>
          </cell>
          <cell r="AV12">
            <v>53.9</v>
          </cell>
          <cell r="AX12">
            <v>115.5</v>
          </cell>
          <cell r="AY12">
            <v>52.3</v>
          </cell>
          <cell r="AZ12">
            <v>167.8</v>
          </cell>
          <cell r="BD12">
            <v>20.099999999999998</v>
          </cell>
          <cell r="BF12">
            <v>0</v>
          </cell>
          <cell r="BG12">
            <v>0</v>
          </cell>
          <cell r="BH12">
            <v>0</v>
          </cell>
          <cell r="BI12">
            <v>241.8</v>
          </cell>
          <cell r="BK12">
            <v>87.3</v>
          </cell>
          <cell r="BL12">
            <v>29.5</v>
          </cell>
          <cell r="BM12">
            <v>116.8</v>
          </cell>
          <cell r="BO12">
            <v>0</v>
          </cell>
          <cell r="BP12">
            <v>0</v>
          </cell>
          <cell r="BQ12">
            <v>0</v>
          </cell>
          <cell r="BS12">
            <v>0</v>
          </cell>
          <cell r="BT12">
            <v>0</v>
          </cell>
          <cell r="BV12">
            <v>0</v>
          </cell>
          <cell r="BX12">
            <v>77.12</v>
          </cell>
          <cell r="BY12">
            <v>1214.6199999999999</v>
          </cell>
          <cell r="BZ12">
            <v>104.6</v>
          </cell>
          <cell r="CA12">
            <v>1319.2199999999998</v>
          </cell>
        </row>
        <row r="13">
          <cell r="A13" t="str">
            <v xml:space="preserve"> 3Q</v>
          </cell>
          <cell r="B13">
            <v>420.9</v>
          </cell>
          <cell r="C13">
            <v>122.9</v>
          </cell>
          <cell r="D13">
            <v>543.79999999999995</v>
          </cell>
          <cell r="F13">
            <v>0</v>
          </cell>
          <cell r="G13">
            <v>0</v>
          </cell>
          <cell r="H13">
            <v>0</v>
          </cell>
          <cell r="J13">
            <v>28.599999999999998</v>
          </cell>
          <cell r="L13">
            <v>6.1000000000000476</v>
          </cell>
          <cell r="R13">
            <v>578.5</v>
          </cell>
          <cell r="T13" t="str">
            <v xml:space="preserve"> 3Q</v>
          </cell>
          <cell r="U13">
            <v>63.4</v>
          </cell>
          <cell r="V13">
            <v>99.7</v>
          </cell>
          <cell r="W13">
            <v>163.1</v>
          </cell>
          <cell r="Y13">
            <v>0</v>
          </cell>
          <cell r="Z13">
            <v>38.6</v>
          </cell>
          <cell r="AA13">
            <v>65.2</v>
          </cell>
          <cell r="AB13">
            <v>57.9</v>
          </cell>
          <cell r="AD13">
            <v>324.79999999999995</v>
          </cell>
          <cell r="AF13">
            <v>24.7</v>
          </cell>
          <cell r="AG13">
            <v>0</v>
          </cell>
          <cell r="AU13" t="str">
            <v xml:space="preserve"> 3Q</v>
          </cell>
          <cell r="AV13">
            <v>57.4</v>
          </cell>
          <cell r="AX13">
            <v>114.1</v>
          </cell>
          <cell r="AY13">
            <v>54.9</v>
          </cell>
          <cell r="AZ13">
            <v>169</v>
          </cell>
          <cell r="BD13">
            <v>18.7</v>
          </cell>
          <cell r="BF13">
            <v>0</v>
          </cell>
          <cell r="BG13">
            <v>0</v>
          </cell>
          <cell r="BH13">
            <v>0</v>
          </cell>
          <cell r="BI13">
            <v>245.1</v>
          </cell>
          <cell r="BK13">
            <v>92.85</v>
          </cell>
          <cell r="BL13">
            <v>39</v>
          </cell>
          <cell r="BM13">
            <v>131.85</v>
          </cell>
          <cell r="BO13">
            <v>0</v>
          </cell>
          <cell r="BP13">
            <v>0</v>
          </cell>
          <cell r="BQ13">
            <v>0</v>
          </cell>
          <cell r="BS13">
            <v>0</v>
          </cell>
          <cell r="BT13">
            <v>0</v>
          </cell>
          <cell r="BV13">
            <v>0</v>
          </cell>
          <cell r="BX13">
            <v>65.22</v>
          </cell>
          <cell r="BY13">
            <v>1370.1699999999998</v>
          </cell>
          <cell r="BZ13">
            <v>118.1</v>
          </cell>
          <cell r="CA13">
            <v>1488.2699999999998</v>
          </cell>
        </row>
        <row r="14">
          <cell r="A14" t="str">
            <v xml:space="preserve"> 4Q</v>
          </cell>
          <cell r="B14">
            <v>235</v>
          </cell>
          <cell r="C14">
            <v>141</v>
          </cell>
          <cell r="D14">
            <v>376</v>
          </cell>
          <cell r="F14">
            <v>0</v>
          </cell>
          <cell r="G14">
            <v>0</v>
          </cell>
          <cell r="H14">
            <v>0</v>
          </cell>
          <cell r="J14">
            <v>26.6</v>
          </cell>
          <cell r="L14">
            <v>9.3999999999999986</v>
          </cell>
          <cell r="R14">
            <v>412</v>
          </cell>
          <cell r="T14" t="str">
            <v xml:space="preserve"> 4Q</v>
          </cell>
          <cell r="U14">
            <v>127.9</v>
          </cell>
          <cell r="V14">
            <v>138.69999999999999</v>
          </cell>
          <cell r="W14">
            <v>266.60000000000002</v>
          </cell>
          <cell r="Y14">
            <v>0</v>
          </cell>
          <cell r="Z14">
            <v>39.200000000000003</v>
          </cell>
          <cell r="AA14">
            <v>55.7</v>
          </cell>
          <cell r="AB14">
            <v>58.3</v>
          </cell>
          <cell r="AD14">
            <v>419.8</v>
          </cell>
          <cell r="AF14">
            <v>22.8</v>
          </cell>
          <cell r="AG14">
            <v>0</v>
          </cell>
          <cell r="AU14" t="str">
            <v xml:space="preserve"> 4Q</v>
          </cell>
          <cell r="AV14">
            <v>64.7</v>
          </cell>
          <cell r="AX14">
            <v>124</v>
          </cell>
          <cell r="AY14">
            <v>57.5</v>
          </cell>
          <cell r="AZ14">
            <v>181.5</v>
          </cell>
          <cell r="BD14">
            <v>21.1</v>
          </cell>
          <cell r="BF14">
            <v>0</v>
          </cell>
          <cell r="BG14">
            <v>0</v>
          </cell>
          <cell r="BH14">
            <v>0</v>
          </cell>
          <cell r="BI14">
            <v>267.3</v>
          </cell>
          <cell r="BK14">
            <v>104.8</v>
          </cell>
          <cell r="BL14">
            <v>24.15</v>
          </cell>
          <cell r="BM14">
            <v>128.94999999999999</v>
          </cell>
          <cell r="BO14">
            <v>0</v>
          </cell>
          <cell r="BP14">
            <v>0</v>
          </cell>
          <cell r="BQ14">
            <v>0</v>
          </cell>
          <cell r="BS14">
            <v>0</v>
          </cell>
          <cell r="BT14">
            <v>0</v>
          </cell>
          <cell r="BV14">
            <v>0</v>
          </cell>
          <cell r="BX14">
            <v>90.2</v>
          </cell>
          <cell r="BY14">
            <v>1341.05</v>
          </cell>
          <cell r="BZ14">
            <v>142.5</v>
          </cell>
          <cell r="CA14">
            <v>1483.55</v>
          </cell>
        </row>
        <row r="16">
          <cell r="A16" t="str">
            <v>1994</v>
          </cell>
          <cell r="B16">
            <v>1180.3000000000002</v>
          </cell>
          <cell r="C16">
            <v>485.8</v>
          </cell>
          <cell r="D16">
            <v>1666.1</v>
          </cell>
          <cell r="F16">
            <v>0</v>
          </cell>
          <cell r="G16">
            <v>0</v>
          </cell>
          <cell r="H16">
            <v>0</v>
          </cell>
          <cell r="J16">
            <v>102.80000000000001</v>
          </cell>
          <cell r="L16">
            <v>25.099999999999977</v>
          </cell>
          <cell r="R16">
            <v>1794</v>
          </cell>
          <cell r="T16" t="str">
            <v>1994</v>
          </cell>
          <cell r="U16">
            <v>393.70000000000005</v>
          </cell>
          <cell r="V16">
            <v>418.4</v>
          </cell>
          <cell r="W16">
            <v>812.1</v>
          </cell>
          <cell r="Y16">
            <v>0</v>
          </cell>
          <cell r="Z16">
            <v>140.10000000000002</v>
          </cell>
          <cell r="AA16">
            <v>248.89999999999998</v>
          </cell>
          <cell r="AB16">
            <v>231.89999999999998</v>
          </cell>
          <cell r="AD16">
            <v>1433</v>
          </cell>
          <cell r="AF16">
            <v>102</v>
          </cell>
          <cell r="AG16">
            <v>0</v>
          </cell>
          <cell r="AM16">
            <v>0</v>
          </cell>
          <cell r="AN16">
            <v>0</v>
          </cell>
          <cell r="AO16">
            <v>0</v>
          </cell>
          <cell r="AU16" t="str">
            <v>1994</v>
          </cell>
          <cell r="AV16">
            <v>225.7</v>
          </cell>
          <cell r="AX16">
            <v>452.29999999999995</v>
          </cell>
          <cell r="AY16">
            <v>212.7</v>
          </cell>
          <cell r="AZ16">
            <v>665</v>
          </cell>
          <cell r="BD16">
            <v>78.099999999999994</v>
          </cell>
          <cell r="BF16">
            <v>0</v>
          </cell>
          <cell r="BG16">
            <v>0</v>
          </cell>
          <cell r="BH16">
            <v>0</v>
          </cell>
          <cell r="BI16">
            <v>968.80000000000007</v>
          </cell>
          <cell r="BK16">
            <v>364.15000000000003</v>
          </cell>
          <cell r="BL16">
            <v>123.25</v>
          </cell>
          <cell r="BM16">
            <v>487.40000000000003</v>
          </cell>
          <cell r="BO16">
            <v>0</v>
          </cell>
          <cell r="BP16">
            <v>0</v>
          </cell>
          <cell r="BQ16">
            <v>0</v>
          </cell>
          <cell r="BS16">
            <v>0</v>
          </cell>
          <cell r="BT16">
            <v>0</v>
          </cell>
          <cell r="BV16">
            <v>0</v>
          </cell>
          <cell r="BX16">
            <v>299.46000000000004</v>
          </cell>
          <cell r="BY16">
            <v>5084.66</v>
          </cell>
          <cell r="BZ16">
            <v>473.29999999999995</v>
          </cell>
          <cell r="CA16">
            <v>5557.96</v>
          </cell>
        </row>
        <row r="18">
          <cell r="A18" t="str">
            <v>1995/94</v>
          </cell>
          <cell r="T18" t="str">
            <v>1995/94</v>
          </cell>
          <cell r="AU18" t="str">
            <v>1995/94</v>
          </cell>
        </row>
        <row r="19">
          <cell r="A19" t="str">
            <v xml:space="preserve"> 1Q</v>
          </cell>
          <cell r="B19">
            <v>0.33134582623509373</v>
          </cell>
          <cell r="C19">
            <v>0.42814667988107025</v>
          </cell>
          <cell r="D19">
            <v>0.36044086982424778</v>
          </cell>
          <cell r="F19" t="str">
            <v>NM</v>
          </cell>
          <cell r="G19" t="str">
            <v>NM</v>
          </cell>
          <cell r="H19" t="str">
            <v>NM</v>
          </cell>
          <cell r="J19">
            <v>0.28971962616822444</v>
          </cell>
          <cell r="L19">
            <v>1.5238095238095268</v>
          </cell>
          <cell r="R19">
            <v>0.36977580957652911</v>
          </cell>
          <cell r="T19" t="str">
            <v xml:space="preserve"> 1Q</v>
          </cell>
          <cell r="U19">
            <v>0.1000841042893188</v>
          </cell>
          <cell r="V19">
            <v>0.49780701754385953</v>
          </cell>
          <cell r="W19">
            <v>0.27272727272727249</v>
          </cell>
          <cell r="Y19" t="str">
            <v>NM</v>
          </cell>
          <cell r="Z19">
            <v>0.37894736842105275</v>
          </cell>
          <cell r="AA19">
            <v>-1.9293478260869398E-2</v>
          </cell>
          <cell r="AB19">
            <v>0.11935483870967752</v>
          </cell>
          <cell r="AD19">
            <v>0.20180802977931395</v>
          </cell>
          <cell r="AF19">
            <v>-0.16611295681063123</v>
          </cell>
          <cell r="AG19" t="str">
            <v>NM</v>
          </cell>
          <cell r="AU19" t="str">
            <v xml:space="preserve"> 1Q</v>
          </cell>
          <cell r="AV19">
            <v>0.14084507042253505</v>
          </cell>
          <cell r="AX19">
            <v>0.55521783181357642</v>
          </cell>
          <cell r="AY19">
            <v>0.23749999999999996</v>
          </cell>
          <cell r="AZ19">
            <v>0.45126107702794832</v>
          </cell>
          <cell r="BD19">
            <v>0.23626373626373631</v>
          </cell>
          <cell r="BF19" t="str">
            <v>NM</v>
          </cell>
          <cell r="BG19" t="str">
            <v>NM</v>
          </cell>
          <cell r="BH19" t="str">
            <v>NM</v>
          </cell>
          <cell r="BI19">
            <v>0.36113699906803387</v>
          </cell>
          <cell r="BK19">
            <v>0.37373737373737365</v>
          </cell>
          <cell r="BL19">
            <v>0.12091503267973842</v>
          </cell>
          <cell r="BM19">
            <v>0.30327868852459</v>
          </cell>
          <cell r="BO19" t="str">
            <v>NM</v>
          </cell>
          <cell r="BP19" t="str">
            <v>NM</v>
          </cell>
          <cell r="BQ19" t="str">
            <v>NM</v>
          </cell>
          <cell r="BS19" t="str">
            <v>NM</v>
          </cell>
          <cell r="BT19" t="str">
            <v>NM</v>
          </cell>
          <cell r="BV19" t="str">
            <v>NM</v>
          </cell>
          <cell r="BX19">
            <v>-0.1497310221159594</v>
          </cell>
          <cell r="BY19">
            <v>0.27301910564194576</v>
          </cell>
          <cell r="BZ19">
            <v>0.14893617021276576</v>
          </cell>
          <cell r="CA19">
            <v>0.26243172418147931</v>
          </cell>
        </row>
        <row r="20">
          <cell r="A20" t="str">
            <v xml:space="preserve"> 2Q</v>
          </cell>
          <cell r="B20">
            <v>0.22651933701657445</v>
          </cell>
          <cell r="C20">
            <v>0.30743801652892555</v>
          </cell>
          <cell r="D20">
            <v>0.25036531904529946</v>
          </cell>
          <cell r="F20" t="str">
            <v>NM</v>
          </cell>
          <cell r="G20" t="str">
            <v>NM</v>
          </cell>
          <cell r="H20" t="str">
            <v>NM</v>
          </cell>
          <cell r="J20">
            <v>1.1450381679389204E-2</v>
          </cell>
          <cell r="L20">
            <v>1.7407407407407722</v>
          </cell>
          <cell r="R20">
            <v>0.25440976933514259</v>
          </cell>
          <cell r="T20" t="str">
            <v xml:space="preserve"> 2Q</v>
          </cell>
          <cell r="U20">
            <v>-0.548502994011976</v>
          </cell>
          <cell r="V20">
            <v>0.30405405405405406</v>
          </cell>
          <cell r="W20">
            <v>-0.10911201392919333</v>
          </cell>
          <cell r="Y20" t="str">
            <v>NM</v>
          </cell>
          <cell r="Z20">
            <v>0.27335423197492159</v>
          </cell>
          <cell r="AA20">
            <v>0.51250000000000007</v>
          </cell>
          <cell r="AB20">
            <v>0.22998137802607063</v>
          </cell>
          <cell r="AD20">
            <v>0.10358629522894641</v>
          </cell>
          <cell r="AF20">
            <v>0.30327868852459028</v>
          </cell>
          <cell r="AG20" t="str">
            <v>NM</v>
          </cell>
          <cell r="AU20" t="str">
            <v xml:space="preserve"> 2Q</v>
          </cell>
          <cell r="AV20">
            <v>0.31539888682745837</v>
          </cell>
          <cell r="AX20">
            <v>-9.4372294372294427E-2</v>
          </cell>
          <cell r="AY20">
            <v>0.30401529636711294</v>
          </cell>
          <cell r="AZ20">
            <v>2.9797377830750892E-2</v>
          </cell>
          <cell r="BD20">
            <v>-9.9502487562188706E-3</v>
          </cell>
          <cell r="BF20" t="str">
            <v>NM</v>
          </cell>
          <cell r="BG20" t="str">
            <v>NM</v>
          </cell>
          <cell r="BH20" t="str">
            <v>NM</v>
          </cell>
          <cell r="BI20">
            <v>9.0157154673283751E-2</v>
          </cell>
          <cell r="BK20">
            <v>-2.6345933562428377E-2</v>
          </cell>
          <cell r="BL20">
            <v>0.31525423728813551</v>
          </cell>
          <cell r="BM20">
            <v>5.9931506849315072E-2</v>
          </cell>
          <cell r="BO20" t="str">
            <v>NM</v>
          </cell>
          <cell r="BP20" t="str">
            <v>NM</v>
          </cell>
          <cell r="BQ20" t="str">
            <v>NM</v>
          </cell>
          <cell r="BS20" t="str">
            <v>NM</v>
          </cell>
          <cell r="BT20" t="str">
            <v>NM</v>
          </cell>
          <cell r="BV20" t="str">
            <v>NM</v>
          </cell>
          <cell r="BX20">
            <v>-7.3521784232365162E-2</v>
          </cell>
          <cell r="BY20">
            <v>0.15616406777428338</v>
          </cell>
          <cell r="BZ20">
            <v>0.14244741873804978</v>
          </cell>
          <cell r="CA20">
            <v>0.1550764845893787</v>
          </cell>
        </row>
        <row r="21">
          <cell r="A21" t="str">
            <v xml:space="preserve"> 3Q</v>
          </cell>
          <cell r="B21">
            <v>2.0432406747446005E-2</v>
          </cell>
          <cell r="C21">
            <v>0.23026851098454013</v>
          </cell>
          <cell r="D21">
            <v>6.7855829349025551E-2</v>
          </cell>
          <cell r="F21" t="str">
            <v>NM</v>
          </cell>
          <cell r="G21" t="str">
            <v>NM</v>
          </cell>
          <cell r="H21" t="str">
            <v>NM</v>
          </cell>
          <cell r="J21">
            <v>-0.11188811188811187</v>
          </cell>
          <cell r="L21">
            <v>1.4754098360655548</v>
          </cell>
          <cell r="R21">
            <v>7.3811581676750296E-2</v>
          </cell>
          <cell r="T21" t="str">
            <v xml:space="preserve"> 3Q</v>
          </cell>
          <cell r="U21">
            <v>-0.70977917981072558</v>
          </cell>
          <cell r="V21">
            <v>1.0030090270811867E-3</v>
          </cell>
          <cell r="W21">
            <v>-0.27529123237277747</v>
          </cell>
          <cell r="Y21" t="str">
            <v>NM</v>
          </cell>
          <cell r="Z21">
            <v>-2.4870466321243543E-2</v>
          </cell>
          <cell r="AA21">
            <v>-0.11687116564417184</v>
          </cell>
          <cell r="AB21">
            <v>-6.8739205526770236E-2</v>
          </cell>
          <cell r="AD21">
            <v>-0.15431034482758624</v>
          </cell>
          <cell r="AF21">
            <v>0.125506072874494</v>
          </cell>
          <cell r="AG21" t="str">
            <v>NM</v>
          </cell>
          <cell r="AU21" t="str">
            <v xml:space="preserve"> 3Q</v>
          </cell>
          <cell r="AV21">
            <v>0.14982578397212545</v>
          </cell>
          <cell r="AX21">
            <v>0.12708150744960561</v>
          </cell>
          <cell r="AY21">
            <v>0.22404371584699462</v>
          </cell>
          <cell r="AZ21">
            <v>0.15857988165680481</v>
          </cell>
          <cell r="BD21">
            <v>1.0695187165775364E-2</v>
          </cell>
          <cell r="BF21" t="str">
            <v>NM</v>
          </cell>
          <cell r="BG21" t="str">
            <v>NM</v>
          </cell>
          <cell r="BH21" t="str">
            <v>NM</v>
          </cell>
          <cell r="BI21">
            <v>0.14524683802529578</v>
          </cell>
          <cell r="BK21">
            <v>9.1007000538502997E-2</v>
          </cell>
          <cell r="BL21">
            <v>-0.21025641025641023</v>
          </cell>
          <cell r="BM21">
            <v>1.8960940462646948E-3</v>
          </cell>
          <cell r="BO21" t="str">
            <v>NM</v>
          </cell>
          <cell r="BP21" t="str">
            <v>NM</v>
          </cell>
          <cell r="BQ21" t="str">
            <v>NM</v>
          </cell>
          <cell r="BS21" t="str">
            <v>NM</v>
          </cell>
          <cell r="BT21" t="str">
            <v>NM</v>
          </cell>
          <cell r="BV21" t="str">
            <v>NM</v>
          </cell>
          <cell r="BX21">
            <v>-4.0171726464274721E-2</v>
          </cell>
          <cell r="BY21">
            <v>3.3360823839377461E-2</v>
          </cell>
          <cell r="BZ21">
            <v>6.8585944115156727E-2</v>
          </cell>
          <cell r="CA21">
            <v>3.6156073830689292E-2</v>
          </cell>
        </row>
        <row r="22">
          <cell r="A22" t="str">
            <v xml:space="preserve"> 4Q</v>
          </cell>
          <cell r="B22">
            <v>0.45148936170212778</v>
          </cell>
          <cell r="C22">
            <v>0.23333333333333336</v>
          </cell>
          <cell r="D22">
            <v>0.36968085106382981</v>
          </cell>
          <cell r="F22" t="str">
            <v>NM</v>
          </cell>
          <cell r="G22" t="str">
            <v>NM</v>
          </cell>
          <cell r="H22" t="str">
            <v>NM</v>
          </cell>
          <cell r="J22">
            <v>7.5187969924812026E-2</v>
          </cell>
          <cell r="L22">
            <v>1.1063829787234021</v>
          </cell>
          <cell r="R22">
            <v>0.36747572815533974</v>
          </cell>
          <cell r="T22" t="str">
            <v xml:space="preserve"> 4Q</v>
          </cell>
          <cell r="U22">
            <v>-0.68256450351837383</v>
          </cell>
          <cell r="V22">
            <v>2.7397260273972688E-2</v>
          </cell>
          <cell r="W22">
            <v>-0.31320330082520637</v>
          </cell>
          <cell r="Y22" t="str">
            <v>NM</v>
          </cell>
          <cell r="Z22">
            <v>0.19642857142857148</v>
          </cell>
          <cell r="AA22">
            <v>0.19389587073608611</v>
          </cell>
          <cell r="AB22">
            <v>0.14579759862778732</v>
          </cell>
          <cell r="AD22">
            <v>-0.10290614578370649</v>
          </cell>
          <cell r="AF22">
            <v>0.21929824561403508</v>
          </cell>
          <cell r="AG22" t="str">
            <v>NM</v>
          </cell>
          <cell r="AU22" t="str">
            <v xml:space="preserve"> 4Q</v>
          </cell>
          <cell r="AV22">
            <v>0.168469860896445</v>
          </cell>
          <cell r="AX22">
            <v>0.12580645161290319</v>
          </cell>
          <cell r="AY22">
            <v>0.26956521739130435</v>
          </cell>
          <cell r="AZ22">
            <v>0.17134986225895313</v>
          </cell>
          <cell r="BD22">
            <v>0</v>
          </cell>
          <cell r="BF22" t="str">
            <v>NM</v>
          </cell>
          <cell r="BG22" t="str">
            <v>NM</v>
          </cell>
          <cell r="BH22" t="str">
            <v>NM</v>
          </cell>
          <cell r="BI22">
            <v>0.15712682379349047</v>
          </cell>
          <cell r="BK22">
            <v>7.0610687022900825E-2</v>
          </cell>
          <cell r="BL22">
            <v>0.53623188405797118</v>
          </cell>
          <cell r="BM22">
            <v>0.15781310585498273</v>
          </cell>
          <cell r="BO22" t="str">
            <v>NM</v>
          </cell>
          <cell r="BP22" t="str">
            <v>NM</v>
          </cell>
          <cell r="BQ22" t="str">
            <v>NM</v>
          </cell>
          <cell r="BS22" t="str">
            <v>NM</v>
          </cell>
          <cell r="BT22" t="str">
            <v>NM</v>
          </cell>
          <cell r="BV22" t="str">
            <v>NM</v>
          </cell>
          <cell r="BX22">
            <v>-0.2328159645232816</v>
          </cell>
          <cell r="BY22">
            <v>0.13321650945154906</v>
          </cell>
          <cell r="BZ22">
            <v>6.7368421052631536E-2</v>
          </cell>
          <cell r="CA22">
            <v>0.12689157763472736</v>
          </cell>
        </row>
        <row r="24">
          <cell r="A24" t="str">
            <v>1995/94</v>
          </cell>
          <cell r="B24">
            <v>0.21867321867321857</v>
          </cell>
          <cell r="C24">
            <v>0.29147797447509255</v>
          </cell>
          <cell r="D24">
            <v>0.23990156653262126</v>
          </cell>
          <cell r="F24" t="str">
            <v>NM</v>
          </cell>
          <cell r="G24" t="str">
            <v>NM</v>
          </cell>
          <cell r="H24" t="str">
            <v>NM</v>
          </cell>
          <cell r="J24">
            <v>5.1556420233462866E-2</v>
          </cell>
          <cell r="L24">
            <v>1.4023904382470134</v>
          </cell>
          <cell r="R24" t="str">
            <v>NM</v>
          </cell>
          <cell r="T24" t="str">
            <v>1995/94</v>
          </cell>
          <cell r="U24">
            <v>-0.42214884429768867</v>
          </cell>
          <cell r="V24">
            <v>0.1823613766730402</v>
          </cell>
          <cell r="W24">
            <v>-0.11070065262898669</v>
          </cell>
          <cell r="Y24" t="str">
            <v>NM</v>
          </cell>
          <cell r="Z24">
            <v>0.19257673090649505</v>
          </cell>
          <cell r="AA24">
            <v>0.11908396946564904</v>
          </cell>
          <cell r="AB24">
            <v>0.10465717981888763</v>
          </cell>
          <cell r="AD24">
            <v>1.0418702023726334E-2</v>
          </cell>
          <cell r="AF24">
            <v>0.10294117647058823</v>
          </cell>
          <cell r="AG24" t="str">
            <v>NM</v>
          </cell>
          <cell r="AM24" t="str">
            <v>NM</v>
          </cell>
          <cell r="AN24" t="str">
            <v>NM</v>
          </cell>
          <cell r="AO24" t="str">
            <v>NM</v>
          </cell>
          <cell r="AU24" t="str">
            <v>1995/94</v>
          </cell>
          <cell r="AV24">
            <v>0.19273371732388128</v>
          </cell>
          <cell r="AX24">
            <v>0.16360822462967084</v>
          </cell>
          <cell r="AY24">
            <v>0.25905030559473446</v>
          </cell>
          <cell r="AZ24">
            <v>0.19413533834586469</v>
          </cell>
          <cell r="BD24">
            <v>5.5057618437900274E-2</v>
          </cell>
          <cell r="BF24" t="str">
            <v>NM</v>
          </cell>
          <cell r="BG24" t="str">
            <v>NM</v>
          </cell>
          <cell r="BH24" t="str">
            <v>NM</v>
          </cell>
          <cell r="BI24">
            <v>0.18259702725020641</v>
          </cell>
          <cell r="BK24">
            <v>0.11849512563504043</v>
          </cell>
          <cell r="BL24">
            <v>0.1440162271805274</v>
          </cell>
          <cell r="BM24">
            <v>0.12494870742716438</v>
          </cell>
          <cell r="BO24" t="str">
            <v>NM</v>
          </cell>
          <cell r="BP24" t="str">
            <v>NM</v>
          </cell>
          <cell r="BQ24" t="str">
            <v>NM</v>
          </cell>
          <cell r="BS24" t="str">
            <v>NM</v>
          </cell>
          <cell r="BT24" t="str">
            <v>NM</v>
          </cell>
          <cell r="BV24" t="str">
            <v>NM</v>
          </cell>
          <cell r="BX24">
            <v>-0.13126961864689793</v>
          </cell>
          <cell r="BY24">
            <v>0.14365168959183094</v>
          </cell>
          <cell r="BZ24">
            <v>0.10289457004014378</v>
          </cell>
          <cell r="CA24">
            <v>0.14018092969362858</v>
          </cell>
        </row>
        <row r="26">
          <cell r="A26" t="str">
            <v>1995</v>
          </cell>
          <cell r="T26" t="str">
            <v>1995</v>
          </cell>
          <cell r="AU26" t="str">
            <v>1995</v>
          </cell>
        </row>
        <row r="27">
          <cell r="A27" t="str">
            <v xml:space="preserve"> 1Q</v>
          </cell>
          <cell r="B27">
            <v>312.60000000000002</v>
          </cell>
          <cell r="C27">
            <v>144.1</v>
          </cell>
          <cell r="D27">
            <v>456.70000000000005</v>
          </cell>
          <cell r="F27">
            <v>0</v>
          </cell>
          <cell r="G27">
            <v>0</v>
          </cell>
          <cell r="H27">
            <v>0</v>
          </cell>
          <cell r="J27">
            <v>27.6</v>
          </cell>
          <cell r="L27">
            <v>10.59999999999993</v>
          </cell>
          <cell r="R27">
            <v>494.9</v>
          </cell>
          <cell r="T27" t="str">
            <v xml:space="preserve"> 1Q</v>
          </cell>
          <cell r="U27">
            <v>130.80000000000001</v>
          </cell>
          <cell r="V27">
            <v>136.6</v>
          </cell>
          <cell r="W27">
            <v>267.39999999999998</v>
          </cell>
          <cell r="Y27">
            <v>1.1000000000000001</v>
          </cell>
          <cell r="Z27">
            <v>41.92</v>
          </cell>
          <cell r="AA27">
            <v>72.180000000000007</v>
          </cell>
          <cell r="AB27">
            <v>69.400000000000006</v>
          </cell>
          <cell r="AD27">
            <v>452</v>
          </cell>
          <cell r="AF27">
            <v>25.1</v>
          </cell>
          <cell r="AG27">
            <v>1</v>
          </cell>
          <cell r="AM27">
            <v>0</v>
          </cell>
          <cell r="AN27">
            <v>0</v>
          </cell>
          <cell r="AO27">
            <v>0</v>
          </cell>
          <cell r="AU27" t="str">
            <v xml:space="preserve"> 1Q</v>
          </cell>
          <cell r="AV27">
            <v>56.699999999999996</v>
          </cell>
          <cell r="AX27">
            <v>153.5</v>
          </cell>
          <cell r="AY27">
            <v>59.4</v>
          </cell>
          <cell r="AZ27">
            <v>212.9</v>
          </cell>
          <cell r="BD27">
            <v>22.5</v>
          </cell>
          <cell r="BF27">
            <v>0</v>
          </cell>
          <cell r="BG27">
            <v>0</v>
          </cell>
          <cell r="BH27">
            <v>0</v>
          </cell>
          <cell r="BI27">
            <v>292.10000000000002</v>
          </cell>
          <cell r="BK27">
            <v>108.8</v>
          </cell>
          <cell r="BL27">
            <v>34.299999999999997</v>
          </cell>
          <cell r="BM27">
            <v>143.1</v>
          </cell>
          <cell r="BO27">
            <v>0</v>
          </cell>
          <cell r="BP27">
            <v>0.1</v>
          </cell>
          <cell r="BQ27">
            <v>0.1</v>
          </cell>
          <cell r="BS27">
            <v>10</v>
          </cell>
          <cell r="BT27">
            <v>10.1</v>
          </cell>
          <cell r="BV27">
            <v>0</v>
          </cell>
          <cell r="BX27">
            <v>56.9</v>
          </cell>
          <cell r="BY27">
            <v>1475.1999999999998</v>
          </cell>
          <cell r="BZ27">
            <v>124.19999999999999</v>
          </cell>
          <cell r="CA27">
            <v>1599.3999999999999</v>
          </cell>
        </row>
        <row r="28">
          <cell r="A28" t="str">
            <v xml:space="preserve"> 2Q</v>
          </cell>
          <cell r="B28">
            <v>355.2</v>
          </cell>
          <cell r="C28">
            <v>158.19999999999999</v>
          </cell>
          <cell r="D28">
            <v>513.4</v>
          </cell>
          <cell r="F28">
            <v>0</v>
          </cell>
          <cell r="G28">
            <v>0</v>
          </cell>
          <cell r="H28">
            <v>0</v>
          </cell>
          <cell r="J28">
            <v>26.5</v>
          </cell>
          <cell r="L28">
            <v>14.800000000000068</v>
          </cell>
          <cell r="R28">
            <v>554.70000000000005</v>
          </cell>
          <cell r="T28" t="str">
            <v xml:space="preserve"> 2Q</v>
          </cell>
          <cell r="U28">
            <v>37.700000000000003</v>
          </cell>
          <cell r="V28">
            <v>115.8</v>
          </cell>
          <cell r="W28">
            <v>153.5</v>
          </cell>
          <cell r="Y28">
            <v>2.2000000000000002</v>
          </cell>
          <cell r="Z28">
            <v>40.619999999999997</v>
          </cell>
          <cell r="AA28">
            <v>82.28</v>
          </cell>
          <cell r="AB28">
            <v>66.05</v>
          </cell>
          <cell r="AD28">
            <v>344.65</v>
          </cell>
          <cell r="AF28">
            <v>31.8</v>
          </cell>
          <cell r="AG28">
            <v>3</v>
          </cell>
          <cell r="AM28">
            <v>0</v>
          </cell>
          <cell r="AN28">
            <v>0</v>
          </cell>
          <cell r="AO28">
            <v>0</v>
          </cell>
          <cell r="AU28" t="str">
            <v xml:space="preserve"> 2Q</v>
          </cell>
          <cell r="AV28">
            <v>70.900000000000006</v>
          </cell>
          <cell r="AX28">
            <v>104.6</v>
          </cell>
          <cell r="AY28">
            <v>68.2</v>
          </cell>
          <cell r="AZ28">
            <v>172.8</v>
          </cell>
          <cell r="BD28">
            <v>19.899999999999999</v>
          </cell>
          <cell r="BF28">
            <v>0</v>
          </cell>
          <cell r="BG28">
            <v>0</v>
          </cell>
          <cell r="BH28">
            <v>0</v>
          </cell>
          <cell r="BI28">
            <v>263.60000000000002</v>
          </cell>
          <cell r="BK28">
            <v>85</v>
          </cell>
          <cell r="BL28">
            <v>38.799999999999997</v>
          </cell>
          <cell r="BM28">
            <v>123.8</v>
          </cell>
          <cell r="BO28">
            <v>0</v>
          </cell>
          <cell r="BP28">
            <v>0.3</v>
          </cell>
          <cell r="BQ28">
            <v>0.3</v>
          </cell>
          <cell r="BS28">
            <v>11</v>
          </cell>
          <cell r="BT28">
            <v>11.3</v>
          </cell>
          <cell r="BV28">
            <v>0</v>
          </cell>
          <cell r="BX28">
            <v>71.45</v>
          </cell>
          <cell r="BY28">
            <v>1404.3</v>
          </cell>
          <cell r="BZ28">
            <v>119.5</v>
          </cell>
          <cell r="CA28">
            <v>1523.8</v>
          </cell>
        </row>
        <row r="29">
          <cell r="A29" t="str">
            <v xml:space="preserve"> 3Q</v>
          </cell>
          <cell r="B29">
            <v>429.5</v>
          </cell>
          <cell r="C29">
            <v>151.19999999999999</v>
          </cell>
          <cell r="D29">
            <v>580.70000000000005</v>
          </cell>
          <cell r="F29">
            <v>0</v>
          </cell>
          <cell r="G29">
            <v>0</v>
          </cell>
          <cell r="H29">
            <v>0</v>
          </cell>
          <cell r="J29">
            <v>25.4</v>
          </cell>
          <cell r="L29">
            <v>15.100000000000001</v>
          </cell>
          <cell r="R29">
            <v>621.20000000000005</v>
          </cell>
          <cell r="T29" t="str">
            <v xml:space="preserve"> 3Q</v>
          </cell>
          <cell r="U29">
            <v>18.399999999999999</v>
          </cell>
          <cell r="V29">
            <v>99.8</v>
          </cell>
          <cell r="W29">
            <v>118.19999999999999</v>
          </cell>
          <cell r="Y29">
            <v>7.34</v>
          </cell>
          <cell r="Z29">
            <v>37.64</v>
          </cell>
          <cell r="AA29">
            <v>57.58</v>
          </cell>
          <cell r="AB29">
            <v>53.92</v>
          </cell>
          <cell r="AD29">
            <v>274.67999999999995</v>
          </cell>
          <cell r="AF29">
            <v>27.8</v>
          </cell>
          <cell r="AG29">
            <v>6.5</v>
          </cell>
          <cell r="AM29">
            <v>0</v>
          </cell>
          <cell r="AN29">
            <v>0</v>
          </cell>
          <cell r="AO29">
            <v>0</v>
          </cell>
          <cell r="AU29" t="str">
            <v xml:space="preserve"> 3Q</v>
          </cell>
          <cell r="AV29">
            <v>66</v>
          </cell>
          <cell r="AX29">
            <v>128.6</v>
          </cell>
          <cell r="AY29">
            <v>67.2</v>
          </cell>
          <cell r="AZ29">
            <v>195.8</v>
          </cell>
          <cell r="BD29">
            <v>18.899999999999999</v>
          </cell>
          <cell r="BF29">
            <v>0</v>
          </cell>
          <cell r="BG29">
            <v>0</v>
          </cell>
          <cell r="BH29">
            <v>0</v>
          </cell>
          <cell r="BI29">
            <v>280.7</v>
          </cell>
          <cell r="BK29">
            <v>101.3</v>
          </cell>
          <cell r="BL29">
            <v>30.8</v>
          </cell>
          <cell r="BM29">
            <v>132.1</v>
          </cell>
          <cell r="BO29">
            <v>0</v>
          </cell>
          <cell r="BP29">
            <v>1.3</v>
          </cell>
          <cell r="BQ29">
            <v>1.3</v>
          </cell>
          <cell r="BS29">
            <v>9</v>
          </cell>
          <cell r="BT29">
            <v>10.3</v>
          </cell>
          <cell r="BV29">
            <v>0</v>
          </cell>
          <cell r="BX29">
            <v>62.6</v>
          </cell>
          <cell r="BY29">
            <v>1415.8799999999997</v>
          </cell>
          <cell r="BZ29">
            <v>126.2</v>
          </cell>
          <cell r="CA29">
            <v>1542.0799999999997</v>
          </cell>
        </row>
        <row r="30">
          <cell r="A30" t="str">
            <v xml:space="preserve"> 4Q</v>
          </cell>
          <cell r="B30">
            <v>341.1</v>
          </cell>
          <cell r="C30">
            <v>173.9</v>
          </cell>
          <cell r="D30">
            <v>515</v>
          </cell>
          <cell r="F30">
            <v>0</v>
          </cell>
          <cell r="G30">
            <v>0</v>
          </cell>
          <cell r="H30">
            <v>0</v>
          </cell>
          <cell r="J30">
            <v>28.6</v>
          </cell>
          <cell r="L30">
            <v>19.799999999999976</v>
          </cell>
          <cell r="R30">
            <v>563.4</v>
          </cell>
          <cell r="T30" t="str">
            <v xml:space="preserve"> 4Q</v>
          </cell>
          <cell r="U30">
            <v>40.6</v>
          </cell>
          <cell r="V30">
            <v>142.5</v>
          </cell>
          <cell r="W30">
            <v>183.1</v>
          </cell>
          <cell r="Y30">
            <v>13.3</v>
          </cell>
          <cell r="Z30">
            <v>46.900000000000006</v>
          </cell>
          <cell r="AA30">
            <v>66.5</v>
          </cell>
          <cell r="AB30">
            <v>66.8</v>
          </cell>
          <cell r="AD30">
            <v>376.6</v>
          </cell>
          <cell r="AF30">
            <v>27.8</v>
          </cell>
          <cell r="AG30">
            <v>12.3</v>
          </cell>
          <cell r="AM30">
            <v>0</v>
          </cell>
          <cell r="AN30">
            <v>0</v>
          </cell>
          <cell r="AO30">
            <v>0</v>
          </cell>
          <cell r="AU30" t="str">
            <v xml:space="preserve"> 4Q</v>
          </cell>
          <cell r="AV30">
            <v>75.599999999999994</v>
          </cell>
          <cell r="AX30">
            <v>139.6</v>
          </cell>
          <cell r="AY30">
            <v>73</v>
          </cell>
          <cell r="AZ30">
            <v>212.6</v>
          </cell>
          <cell r="BD30">
            <v>21.1</v>
          </cell>
          <cell r="BF30">
            <v>0</v>
          </cell>
          <cell r="BG30">
            <v>0</v>
          </cell>
          <cell r="BH30">
            <v>0</v>
          </cell>
          <cell r="BI30">
            <v>309.3</v>
          </cell>
          <cell r="BK30">
            <v>112.2</v>
          </cell>
          <cell r="BL30">
            <v>37.1</v>
          </cell>
          <cell r="BM30">
            <v>149.30000000000001</v>
          </cell>
          <cell r="BO30">
            <v>0</v>
          </cell>
          <cell r="BP30">
            <v>2.7</v>
          </cell>
          <cell r="BQ30">
            <v>2.7</v>
          </cell>
          <cell r="BS30">
            <v>9.1</v>
          </cell>
          <cell r="BT30">
            <v>11.8</v>
          </cell>
          <cell r="BV30">
            <v>0</v>
          </cell>
          <cell r="BX30">
            <v>69.2</v>
          </cell>
          <cell r="BY30">
            <v>1519.6999999999998</v>
          </cell>
          <cell r="BZ30">
            <v>152.1</v>
          </cell>
          <cell r="CA30">
            <v>1671.7999999999997</v>
          </cell>
        </row>
        <row r="32">
          <cell r="A32" t="str">
            <v>1995</v>
          </cell>
          <cell r="B32">
            <v>1438.4</v>
          </cell>
          <cell r="C32">
            <v>627.4</v>
          </cell>
          <cell r="D32">
            <v>2065.8000000000002</v>
          </cell>
          <cell r="F32">
            <v>0</v>
          </cell>
          <cell r="G32">
            <v>0</v>
          </cell>
          <cell r="H32">
            <v>0</v>
          </cell>
          <cell r="I32">
            <v>0</v>
          </cell>
          <cell r="J32">
            <v>108.1</v>
          </cell>
          <cell r="K32">
            <v>0</v>
          </cell>
          <cell r="L32">
            <v>60.299999999999976</v>
          </cell>
          <cell r="M32">
            <v>0</v>
          </cell>
          <cell r="R32">
            <v>2234.1999999999998</v>
          </cell>
          <cell r="T32" t="str">
            <v>1995</v>
          </cell>
          <cell r="U32">
            <v>227.5</v>
          </cell>
          <cell r="V32">
            <v>494.7</v>
          </cell>
          <cell r="W32">
            <v>722.19999999999993</v>
          </cell>
          <cell r="Y32">
            <v>23.94</v>
          </cell>
          <cell r="Z32">
            <v>167.07999999999998</v>
          </cell>
          <cell r="AA32">
            <v>278.54000000000002</v>
          </cell>
          <cell r="AB32">
            <v>256.17</v>
          </cell>
          <cell r="AD32">
            <v>1447.9299999999998</v>
          </cell>
          <cell r="AF32">
            <v>112.5</v>
          </cell>
          <cell r="AG32">
            <v>22.8</v>
          </cell>
          <cell r="AM32">
            <v>0</v>
          </cell>
          <cell r="AN32">
            <v>0</v>
          </cell>
          <cell r="AO32">
            <v>0</v>
          </cell>
          <cell r="AU32" t="str">
            <v>1995</v>
          </cell>
          <cell r="AV32">
            <v>269.2</v>
          </cell>
          <cell r="AX32">
            <v>526.30000000000007</v>
          </cell>
          <cell r="AY32">
            <v>267.8</v>
          </cell>
          <cell r="AZ32">
            <v>794.1</v>
          </cell>
          <cell r="BD32">
            <v>82.4</v>
          </cell>
          <cell r="BF32">
            <v>0</v>
          </cell>
          <cell r="BG32">
            <v>0</v>
          </cell>
          <cell r="BH32">
            <v>0</v>
          </cell>
          <cell r="BI32">
            <v>1145.7</v>
          </cell>
          <cell r="BK32">
            <v>407.3</v>
          </cell>
          <cell r="BL32">
            <v>141</v>
          </cell>
          <cell r="BM32">
            <v>548.29999999999995</v>
          </cell>
          <cell r="BO32">
            <v>0</v>
          </cell>
          <cell r="BP32">
            <v>4.4000000000000004</v>
          </cell>
          <cell r="BQ32">
            <v>4.4000000000000004</v>
          </cell>
          <cell r="BS32">
            <v>39.1</v>
          </cell>
          <cell r="BT32">
            <v>43.5</v>
          </cell>
          <cell r="BV32">
            <v>0</v>
          </cell>
          <cell r="BX32">
            <v>260.14999999999998</v>
          </cell>
          <cell r="BY32">
            <v>5815.079999999999</v>
          </cell>
          <cell r="BZ32">
            <v>522</v>
          </cell>
          <cell r="CA32">
            <v>6337.08</v>
          </cell>
        </row>
        <row r="34">
          <cell r="A34" t="str">
            <v>1996/95</v>
          </cell>
          <cell r="T34" t="str">
            <v>1996/95</v>
          </cell>
          <cell r="AU34" t="str">
            <v>1996/95</v>
          </cell>
        </row>
        <row r="35">
          <cell r="A35" t="str">
            <v xml:space="preserve"> 1Q</v>
          </cell>
          <cell r="B35">
            <v>0.35988483685220729</v>
          </cell>
          <cell r="C35">
            <v>6.6620402498265063E-2</v>
          </cell>
          <cell r="D35">
            <v>0.26735274797460018</v>
          </cell>
          <cell r="F35" t="str">
            <v>NM</v>
          </cell>
          <cell r="G35" t="str">
            <v>NM</v>
          </cell>
          <cell r="H35" t="str">
            <v>NM</v>
          </cell>
          <cell r="J35">
            <v>-0.15942028985507253</v>
          </cell>
          <cell r="L35">
            <v>0.57547169811322652</v>
          </cell>
          <cell r="R35">
            <v>0.25015154576682175</v>
          </cell>
          <cell r="T35" t="str">
            <v xml:space="preserve"> 1Q</v>
          </cell>
          <cell r="U35">
            <v>-0.8379204892966361</v>
          </cell>
          <cell r="V35">
            <v>-3.6603221083455345E-3</v>
          </cell>
          <cell r="W35">
            <v>-0.41174270755422587</v>
          </cell>
          <cell r="Y35" t="str">
            <v>NM</v>
          </cell>
          <cell r="Z35">
            <v>-1.001908396946569E-2</v>
          </cell>
          <cell r="AA35">
            <v>-0.10640066500415636</v>
          </cell>
          <cell r="AB35">
            <v>-9.6541786743515878E-2</v>
          </cell>
          <cell r="AD35">
            <v>-0.25685840707964619</v>
          </cell>
          <cell r="AF35">
            <v>4.3824701195219036E-2</v>
          </cell>
          <cell r="AG35" t="str">
            <v>NM</v>
          </cell>
          <cell r="AM35" t="str">
            <v>NM</v>
          </cell>
          <cell r="AN35" t="str">
            <v>NM</v>
          </cell>
          <cell r="AO35" t="str">
            <v>NM</v>
          </cell>
          <cell r="AU35" t="str">
            <v xml:space="preserve"> 1Q</v>
          </cell>
          <cell r="AV35">
            <v>4.9382716049382797E-2</v>
          </cell>
          <cell r="AX35">
            <v>-0.16091205211726378</v>
          </cell>
          <cell r="AY35">
            <v>0.32323232323232315</v>
          </cell>
          <cell r="AZ35">
            <v>-2.5833724753405354E-2</v>
          </cell>
          <cell r="BD35">
            <v>-0.15111111111111106</v>
          </cell>
          <cell r="BF35" t="str">
            <v>NM</v>
          </cell>
          <cell r="BG35" t="str">
            <v>NM</v>
          </cell>
          <cell r="BH35" t="str">
            <v>NM</v>
          </cell>
          <cell r="BI35">
            <v>-2.0883259157822739E-2</v>
          </cell>
          <cell r="BK35">
            <v>6.2499999999999972E-2</v>
          </cell>
          <cell r="BL35">
            <v>-5.8309037900873394E-3</v>
          </cell>
          <cell r="BM35">
            <v>4.6121593291404576E-2</v>
          </cell>
          <cell r="BO35" t="str">
            <v>NM</v>
          </cell>
          <cell r="BP35" t="str">
            <v>NM</v>
          </cell>
          <cell r="BQ35" t="str">
            <v>NM</v>
          </cell>
          <cell r="BS35">
            <v>-0.05</v>
          </cell>
          <cell r="BT35">
            <v>0.33663366336633666</v>
          </cell>
          <cell r="BV35" t="str">
            <v>NM</v>
          </cell>
          <cell r="BX35">
            <v>0.19332161687170488</v>
          </cell>
          <cell r="BY35">
            <v>3.0843275488069571E-2</v>
          </cell>
          <cell r="BZ35">
            <v>8.9371980676328691E-2</v>
          </cell>
          <cell r="CA35">
            <v>3.538827060147564E-2</v>
          </cell>
        </row>
        <row r="36">
          <cell r="A36" t="str">
            <v xml:space="preserve"> 2Q</v>
          </cell>
          <cell r="B36">
            <v>3.9132882882882983E-2</v>
          </cell>
          <cell r="C36">
            <v>5.8786346396965942E-2</v>
          </cell>
          <cell r="D36">
            <v>4.518893650175311E-2</v>
          </cell>
          <cell r="F36" t="str">
            <v>NM</v>
          </cell>
          <cell r="G36" t="str">
            <v>NM</v>
          </cell>
          <cell r="H36" t="str">
            <v>NM</v>
          </cell>
          <cell r="J36">
            <v>-3.7735849056603772E-2</v>
          </cell>
          <cell r="L36">
            <v>0.42567567567567066</v>
          </cell>
          <cell r="R36">
            <v>5.1379123850730117E-2</v>
          </cell>
          <cell r="T36" t="str">
            <v xml:space="preserve"> 2Q</v>
          </cell>
          <cell r="U36">
            <v>-0.70557029177718833</v>
          </cell>
          <cell r="V36">
            <v>-2.5906735751295339E-2</v>
          </cell>
          <cell r="W36">
            <v>-0.19283387622149842</v>
          </cell>
          <cell r="Y36" t="str">
            <v>NM</v>
          </cell>
          <cell r="Z36">
            <v>2.9049729197439679E-2</v>
          </cell>
          <cell r="AA36">
            <v>-0.17233835683033552</v>
          </cell>
          <cell r="AB36">
            <v>-0.13247539742619227</v>
          </cell>
          <cell r="AD36">
            <v>-0.14086754678659513</v>
          </cell>
          <cell r="AF36">
            <v>-0.14465408805031452</v>
          </cell>
          <cell r="AG36" t="str">
            <v>NM</v>
          </cell>
          <cell r="AM36" t="str">
            <v>NM</v>
          </cell>
          <cell r="AN36" t="str">
            <v>NM</v>
          </cell>
          <cell r="AO36" t="str">
            <v>NM</v>
          </cell>
          <cell r="AU36" t="str">
            <v xml:space="preserve"> 2Q</v>
          </cell>
          <cell r="AV36">
            <v>-5.5007052186177789E-2</v>
          </cell>
          <cell r="AX36">
            <v>0.34799235181644367</v>
          </cell>
          <cell r="AY36">
            <v>4.5454545454545373E-2</v>
          </cell>
          <cell r="AZ36">
            <v>0.22858796296296294</v>
          </cell>
          <cell r="BD36">
            <v>-2.5125628140703519E-2</v>
          </cell>
          <cell r="BF36" t="str">
            <v>NM</v>
          </cell>
          <cell r="BG36" t="str">
            <v>NM</v>
          </cell>
          <cell r="BH36" t="str">
            <v>NM</v>
          </cell>
          <cell r="BI36">
            <v>0.13884673748103171</v>
          </cell>
          <cell r="BK36">
            <v>6.5882352941176406E-2</v>
          </cell>
          <cell r="BL36">
            <v>-0.29896907216494845</v>
          </cell>
          <cell r="BM36">
            <v>-4.8465266558966075E-2</v>
          </cell>
          <cell r="BO36" t="str">
            <v>NM</v>
          </cell>
          <cell r="BP36" t="str">
            <v>NM</v>
          </cell>
          <cell r="BQ36" t="str">
            <v>NM</v>
          </cell>
          <cell r="BS36">
            <v>-0.14545454545454542</v>
          </cell>
          <cell r="BT36">
            <v>0.85840707964601759</v>
          </cell>
          <cell r="BV36" t="str">
            <v>NM</v>
          </cell>
          <cell r="BX36">
            <v>-3.0090972708187624E-2</v>
          </cell>
          <cell r="BY36">
            <v>3.3967101046784909E-2</v>
          </cell>
          <cell r="BZ36">
            <v>1.4225941422594167E-2</v>
          </cell>
          <cell r="CA36">
            <v>3.2418952618453928E-2</v>
          </cell>
        </row>
        <row r="37">
          <cell r="A37" t="str">
            <v xml:space="preserve"> 3Q</v>
          </cell>
          <cell r="B37">
            <v>0.14994179278230496</v>
          </cell>
          <cell r="C37">
            <v>-5.0264550264550234E-2</v>
          </cell>
          <cell r="D37">
            <v>9.781298432925771E-2</v>
          </cell>
          <cell r="F37" t="str">
            <v>NM</v>
          </cell>
          <cell r="G37" t="str">
            <v>NM</v>
          </cell>
          <cell r="H37" t="str">
            <v>NM</v>
          </cell>
          <cell r="J37">
            <v>-3.937007874015748E-2</v>
          </cell>
          <cell r="L37">
            <v>0.45695364238410441</v>
          </cell>
          <cell r="R37">
            <v>0.10093367675466827</v>
          </cell>
          <cell r="T37" t="str">
            <v xml:space="preserve"> 3Q</v>
          </cell>
          <cell r="U37">
            <v>-0.34782608695652167</v>
          </cell>
          <cell r="V37">
            <v>-7.7154308617234504E-2</v>
          </cell>
          <cell r="W37">
            <v>-0.11928934010152281</v>
          </cell>
          <cell r="Y37" t="str">
            <v>NM</v>
          </cell>
          <cell r="Z37">
            <v>0.11849096705632309</v>
          </cell>
          <cell r="AA37">
            <v>7.2941993747829403E-3</v>
          </cell>
          <cell r="AB37">
            <v>-7.0845697329376858E-2</v>
          </cell>
          <cell r="AD37">
            <v>-5.1623707587010167E-2</v>
          </cell>
          <cell r="AF37">
            <v>-0.14748201438848926</v>
          </cell>
          <cell r="AG37" t="str">
            <v>NM</v>
          </cell>
          <cell r="AM37" t="str">
            <v>NM</v>
          </cell>
          <cell r="AN37" t="str">
            <v>NM</v>
          </cell>
          <cell r="AO37" t="str">
            <v>NM</v>
          </cell>
          <cell r="AU37" t="str">
            <v xml:space="preserve"> 3Q</v>
          </cell>
          <cell r="AV37">
            <v>1.3636363636363722E-2</v>
          </cell>
          <cell r="AX37">
            <v>0.1166407465007776</v>
          </cell>
          <cell r="AY37">
            <v>0.22172619047619033</v>
          </cell>
          <cell r="AZ37">
            <v>0.15270684371807955</v>
          </cell>
          <cell r="BD37">
            <v>-4.7619047619047547E-2</v>
          </cell>
          <cell r="BF37" t="str">
            <v>NM</v>
          </cell>
          <cell r="BG37" t="str">
            <v>NM</v>
          </cell>
          <cell r="BH37" t="str">
            <v>NM</v>
          </cell>
          <cell r="BI37">
            <v>0.1389383683648025</v>
          </cell>
          <cell r="BK37">
            <v>-2.8627838104639602E-2</v>
          </cell>
          <cell r="BL37">
            <v>-7.792207792207799E-2</v>
          </cell>
          <cell r="BM37">
            <v>-4.0121120363360963E-2</v>
          </cell>
          <cell r="BO37" t="str">
            <v>NM</v>
          </cell>
          <cell r="BP37" t="str">
            <v>NM</v>
          </cell>
          <cell r="BQ37" t="str">
            <v>NM</v>
          </cell>
          <cell r="BS37">
            <v>-5.5555555555555552E-2</v>
          </cell>
          <cell r="BT37">
            <v>1.7766990291262135</v>
          </cell>
          <cell r="BV37" t="str">
            <v>NM</v>
          </cell>
          <cell r="BX37">
            <v>0.11501597444089449</v>
          </cell>
          <cell r="BY37">
            <v>9.5784953527135341E-2</v>
          </cell>
          <cell r="BZ37">
            <v>2.2979397781299458E-2</v>
          </cell>
          <cell r="CA37">
            <v>8.9826727536833517E-2</v>
          </cell>
        </row>
        <row r="38">
          <cell r="A38" t="str">
            <v xml:space="preserve"> 4Q</v>
          </cell>
          <cell r="B38">
            <v>0.29610085019055993</v>
          </cell>
          <cell r="C38">
            <v>-7.4755606670500283E-2</v>
          </cell>
          <cell r="D38">
            <v>0.17087378640776699</v>
          </cell>
          <cell r="F38" t="str">
            <v>NM</v>
          </cell>
          <cell r="G38" t="str">
            <v>NM</v>
          </cell>
          <cell r="H38" t="str">
            <v>NM</v>
          </cell>
          <cell r="J38">
            <v>2.4475524475524448E-2</v>
          </cell>
          <cell r="L38">
            <v>0.41414141414141858</v>
          </cell>
          <cell r="R38">
            <v>0.3262335818246363</v>
          </cell>
          <cell r="T38" t="str">
            <v xml:space="preserve"> 4Q</v>
          </cell>
          <cell r="U38">
            <v>-0.33497536945812811</v>
          </cell>
          <cell r="V38">
            <v>-8.9824561403508849E-2</v>
          </cell>
          <cell r="W38">
            <v>-0.14418350628072096</v>
          </cell>
          <cell r="Y38" t="str">
            <v>NM</v>
          </cell>
          <cell r="Z38">
            <v>-6.1833688699360456E-2</v>
          </cell>
          <cell r="AA38">
            <v>-0.11428571428571431</v>
          </cell>
          <cell r="AB38">
            <v>-0.2035928143712574</v>
          </cell>
          <cell r="AD38">
            <v>-0.15082315454062684</v>
          </cell>
          <cell r="AF38">
            <v>-0.15107913669064746</v>
          </cell>
          <cell r="AG38" t="str">
            <v>NM</v>
          </cell>
          <cell r="AM38" t="str">
            <v>NM</v>
          </cell>
          <cell r="AN38" t="str">
            <v>NM</v>
          </cell>
          <cell r="AO38" t="str">
            <v>NM</v>
          </cell>
          <cell r="AU38" t="str">
            <v xml:space="preserve"> 4Q</v>
          </cell>
          <cell r="AV38">
            <v>-1.3227513227513229E-2</v>
          </cell>
          <cell r="AX38">
            <v>7.5931232091690504E-2</v>
          </cell>
          <cell r="AY38">
            <v>0.21095890410958912</v>
          </cell>
          <cell r="AZ38">
            <v>0.12229539040451552</v>
          </cell>
          <cell r="BD38">
            <v>1.8957345971563913E-2</v>
          </cell>
          <cell r="BF38" t="str">
            <v>NM</v>
          </cell>
          <cell r="BG38" t="str">
            <v>NM</v>
          </cell>
          <cell r="BH38" t="str">
            <v>NM</v>
          </cell>
          <cell r="BI38">
            <v>0.11251212415130926</v>
          </cell>
          <cell r="BK38">
            <v>-6.7736185383244288E-2</v>
          </cell>
          <cell r="BL38">
            <v>-0.12668463611859845</v>
          </cell>
          <cell r="BM38">
            <v>-8.238446081714676E-2</v>
          </cell>
          <cell r="BO38" t="str">
            <v>NM</v>
          </cell>
          <cell r="BP38" t="str">
            <v>NM</v>
          </cell>
          <cell r="BQ38" t="str">
            <v>NM</v>
          </cell>
          <cell r="BS38">
            <v>-3.296703296703285E-2</v>
          </cell>
          <cell r="BT38">
            <v>1.9661016949152541</v>
          </cell>
          <cell r="BV38" t="str">
            <v>NM</v>
          </cell>
          <cell r="BX38">
            <v>5.491329479768782E-2</v>
          </cell>
          <cell r="BY38">
            <v>0.13871158781338422</v>
          </cell>
          <cell r="BZ38">
            <v>0.14332675871137418</v>
          </cell>
          <cell r="CA38">
            <v>0.13913147505682508</v>
          </cell>
        </row>
        <row r="40">
          <cell r="A40" t="str">
            <v>1996/95</v>
          </cell>
          <cell r="B40">
            <v>0.20286429365962161</v>
          </cell>
          <cell r="C40">
            <v>-2.7095951546062032E-3</v>
          </cell>
          <cell r="D40">
            <v>0.14042985768225358</v>
          </cell>
          <cell r="F40" t="str">
            <v>NM</v>
          </cell>
          <cell r="G40" t="str">
            <v>NM</v>
          </cell>
          <cell r="H40" t="str">
            <v>NM</v>
          </cell>
          <cell r="J40">
            <v>-5.272895467160027E-2</v>
          </cell>
          <cell r="L40">
            <v>0.45605306799336942</v>
          </cell>
          <cell r="R40">
            <v>0.17849789633873431</v>
          </cell>
          <cell r="T40" t="str">
            <v>1996/95</v>
          </cell>
          <cell r="U40">
            <v>-0.68659340659340651</v>
          </cell>
          <cell r="V40">
            <v>-4.8514251061249361E-2</v>
          </cell>
          <cell r="W40">
            <v>-0.24951536970368327</v>
          </cell>
          <cell r="Y40" t="str">
            <v>NM</v>
          </cell>
          <cell r="Z40">
            <v>1.3885563801771568E-2</v>
          </cell>
          <cell r="AA40">
            <v>-0.10425791627773397</v>
          </cell>
          <cell r="AB40">
            <v>-0.1283132294960378</v>
          </cell>
          <cell r="AD40">
            <v>-0.16273576761307532</v>
          </cell>
          <cell r="AF40">
            <v>-0.10488888888888899</v>
          </cell>
          <cell r="AG40" t="str">
            <v>NM</v>
          </cell>
          <cell r="AM40" t="str">
            <v>NM</v>
          </cell>
          <cell r="AN40" t="str">
            <v>NM</v>
          </cell>
          <cell r="AO40" t="str">
            <v>NM</v>
          </cell>
          <cell r="AU40" t="str">
            <v>1996/95</v>
          </cell>
          <cell r="AV40">
            <v>-4.4576523031203148E-3</v>
          </cell>
          <cell r="AX40">
            <v>7.0872126163784605E-2</v>
          </cell>
          <cell r="AY40">
            <v>0.19641523525018656</v>
          </cell>
          <cell r="AZ40">
            <v>0.11320992318347797</v>
          </cell>
          <cell r="BD40">
            <v>-5.3398058252427251E-2</v>
          </cell>
          <cell r="BF40" t="str">
            <v>NM</v>
          </cell>
          <cell r="BG40" t="str">
            <v>NM</v>
          </cell>
          <cell r="BH40" t="str">
            <v>NM</v>
          </cell>
          <cell r="BI40">
            <v>9.1036047831020289E-2</v>
          </cell>
          <cell r="BK40">
            <v>4.6648661919961552E-3</v>
          </cell>
          <cell r="BL40">
            <v>-0.13404255319148939</v>
          </cell>
          <cell r="BM40">
            <v>-3.1004924311508301E-2</v>
          </cell>
          <cell r="BO40" t="str">
            <v>NM</v>
          </cell>
          <cell r="BP40" t="str">
            <v>NM</v>
          </cell>
          <cell r="BQ40" t="str">
            <v>NM</v>
          </cell>
          <cell r="BS40">
            <v>-7.4168797953964152E-2</v>
          </cell>
          <cell r="BT40">
            <v>1.2551724137931033</v>
          </cell>
          <cell r="BV40" t="str">
            <v>NM</v>
          </cell>
          <cell r="BX40">
            <v>7.6302133384585913E-2</v>
          </cell>
          <cell r="BY40">
            <v>7.5599991745599518E-2</v>
          </cell>
          <cell r="BZ40">
            <v>7.183908045977011E-2</v>
          </cell>
          <cell r="CA40">
            <v>7.5290196746766638E-2</v>
          </cell>
        </row>
        <row r="42">
          <cell r="A42" t="str">
            <v>1996</v>
          </cell>
          <cell r="T42" t="str">
            <v>1996</v>
          </cell>
          <cell r="AU42" t="str">
            <v>1996</v>
          </cell>
        </row>
        <row r="43">
          <cell r="A43" t="str">
            <v xml:space="preserve"> 1Q</v>
          </cell>
          <cell r="B43">
            <v>425.1</v>
          </cell>
          <cell r="C43">
            <v>153.69999999999999</v>
          </cell>
          <cell r="D43">
            <v>578.79999999999995</v>
          </cell>
          <cell r="F43">
            <v>0</v>
          </cell>
          <cell r="G43">
            <v>0</v>
          </cell>
          <cell r="H43">
            <v>0</v>
          </cell>
          <cell r="J43">
            <v>23.2</v>
          </cell>
          <cell r="L43">
            <v>16.700000000000092</v>
          </cell>
          <cell r="R43">
            <v>618.70000000000005</v>
          </cell>
          <cell r="T43" t="str">
            <v xml:space="preserve"> 1Q</v>
          </cell>
          <cell r="U43">
            <v>21.2</v>
          </cell>
          <cell r="V43">
            <v>136.1</v>
          </cell>
          <cell r="W43">
            <v>157.29999999999998</v>
          </cell>
          <cell r="Y43">
            <v>9.9</v>
          </cell>
          <cell r="Z43">
            <v>41.5</v>
          </cell>
          <cell r="AA43">
            <v>64.5</v>
          </cell>
          <cell r="AB43">
            <v>62.7</v>
          </cell>
          <cell r="AD43">
            <v>335.89999999999992</v>
          </cell>
          <cell r="AF43">
            <v>26.2</v>
          </cell>
          <cell r="AG43">
            <v>22.8</v>
          </cell>
          <cell r="AM43">
            <v>0</v>
          </cell>
          <cell r="AN43">
            <v>0</v>
          </cell>
          <cell r="AO43">
            <v>0</v>
          </cell>
          <cell r="AU43" t="str">
            <v xml:space="preserve"> 1Q</v>
          </cell>
          <cell r="AV43">
            <v>59.5</v>
          </cell>
          <cell r="AX43">
            <v>128.80000000000001</v>
          </cell>
          <cell r="AY43">
            <v>78.599999999999994</v>
          </cell>
          <cell r="AZ43">
            <v>207.4</v>
          </cell>
          <cell r="BD43">
            <v>19.100000000000001</v>
          </cell>
          <cell r="BF43">
            <v>0</v>
          </cell>
          <cell r="BG43">
            <v>0</v>
          </cell>
          <cell r="BH43">
            <v>0</v>
          </cell>
          <cell r="BI43">
            <v>286</v>
          </cell>
          <cell r="BK43">
            <v>115.6</v>
          </cell>
          <cell r="BL43">
            <v>34.1</v>
          </cell>
          <cell r="BM43">
            <v>149.69999999999999</v>
          </cell>
          <cell r="BO43">
            <v>0</v>
          </cell>
          <cell r="BP43">
            <v>4</v>
          </cell>
          <cell r="BQ43">
            <v>4</v>
          </cell>
          <cell r="BS43">
            <v>9.5</v>
          </cell>
          <cell r="BT43">
            <v>13.5</v>
          </cell>
          <cell r="BV43">
            <v>0</v>
          </cell>
          <cell r="BX43">
            <v>67.900000000000006</v>
          </cell>
          <cell r="BY43">
            <v>1520.7</v>
          </cell>
          <cell r="BZ43">
            <v>135.30000000000001</v>
          </cell>
          <cell r="CA43">
            <v>1656</v>
          </cell>
        </row>
        <row r="44">
          <cell r="A44" t="str">
            <v xml:space="preserve"> 2Q</v>
          </cell>
          <cell r="B44">
            <v>369.1</v>
          </cell>
          <cell r="C44">
            <v>167.5</v>
          </cell>
          <cell r="D44">
            <v>536.6</v>
          </cell>
          <cell r="F44">
            <v>0</v>
          </cell>
          <cell r="G44">
            <v>0</v>
          </cell>
          <cell r="H44">
            <v>0</v>
          </cell>
          <cell r="J44">
            <v>25.5</v>
          </cell>
          <cell r="L44">
            <v>21.100000000000023</v>
          </cell>
          <cell r="R44">
            <v>583.20000000000005</v>
          </cell>
          <cell r="T44" t="str">
            <v xml:space="preserve"> 2Q</v>
          </cell>
          <cell r="U44">
            <v>11.1</v>
          </cell>
          <cell r="V44">
            <v>112.8</v>
          </cell>
          <cell r="W44">
            <v>123.89999999999999</v>
          </cell>
          <cell r="Y44">
            <v>5</v>
          </cell>
          <cell r="Z44">
            <v>41.8</v>
          </cell>
          <cell r="AA44">
            <v>68.099999999999994</v>
          </cell>
          <cell r="AB44">
            <v>57.3</v>
          </cell>
          <cell r="AD44">
            <v>296.09999999999997</v>
          </cell>
          <cell r="AF44">
            <v>27.2</v>
          </cell>
          <cell r="AG44">
            <v>37.200000000000003</v>
          </cell>
          <cell r="AM44">
            <v>0</v>
          </cell>
          <cell r="AN44">
            <v>0</v>
          </cell>
          <cell r="AO44">
            <v>0</v>
          </cell>
          <cell r="AU44" t="str">
            <v xml:space="preserve"> 2Q</v>
          </cell>
          <cell r="AV44">
            <v>67</v>
          </cell>
          <cell r="AX44">
            <v>141</v>
          </cell>
          <cell r="AY44">
            <v>71.3</v>
          </cell>
          <cell r="AZ44">
            <v>212.3</v>
          </cell>
          <cell r="BD44">
            <v>19.399999999999999</v>
          </cell>
          <cell r="BF44">
            <v>0</v>
          </cell>
          <cell r="BG44">
            <v>1.5</v>
          </cell>
          <cell r="BH44">
            <v>1.5</v>
          </cell>
          <cell r="BI44">
            <v>300.2</v>
          </cell>
          <cell r="BK44">
            <v>90.6</v>
          </cell>
          <cell r="BL44">
            <v>27.2</v>
          </cell>
          <cell r="BM44">
            <v>117.8</v>
          </cell>
          <cell r="BO44">
            <v>5.7</v>
          </cell>
          <cell r="BP44">
            <v>5.9</v>
          </cell>
          <cell r="BQ44">
            <v>11.600000000000001</v>
          </cell>
          <cell r="BS44">
            <v>9.4</v>
          </cell>
          <cell r="BT44">
            <v>21</v>
          </cell>
          <cell r="BV44">
            <v>0</v>
          </cell>
          <cell r="BX44">
            <v>69.3</v>
          </cell>
          <cell r="BY44">
            <v>1452</v>
          </cell>
          <cell r="BZ44">
            <v>121.2</v>
          </cell>
          <cell r="CA44">
            <v>1573.2</v>
          </cell>
        </row>
        <row r="45">
          <cell r="A45" t="str">
            <v xml:space="preserve"> 3Q</v>
          </cell>
          <cell r="B45">
            <v>493.9</v>
          </cell>
          <cell r="C45">
            <v>143.6</v>
          </cell>
          <cell r="D45">
            <v>637.5</v>
          </cell>
          <cell r="F45">
            <v>0</v>
          </cell>
          <cell r="G45">
            <v>0</v>
          </cell>
          <cell r="H45">
            <v>0</v>
          </cell>
          <cell r="J45">
            <v>24.4</v>
          </cell>
          <cell r="L45">
            <v>21.999999999999979</v>
          </cell>
          <cell r="R45">
            <v>683.9</v>
          </cell>
          <cell r="T45" t="str">
            <v xml:space="preserve"> 3Q</v>
          </cell>
          <cell r="U45">
            <v>12</v>
          </cell>
          <cell r="V45">
            <v>92.1</v>
          </cell>
          <cell r="W45">
            <v>104.1</v>
          </cell>
          <cell r="Y45">
            <v>6.2</v>
          </cell>
          <cell r="Z45">
            <v>42.1</v>
          </cell>
          <cell r="AA45">
            <v>58</v>
          </cell>
          <cell r="AB45">
            <v>50.1</v>
          </cell>
          <cell r="AD45">
            <v>260.5</v>
          </cell>
          <cell r="AF45">
            <v>23.7</v>
          </cell>
          <cell r="AG45">
            <v>38.5</v>
          </cell>
          <cell r="AM45">
            <v>0</v>
          </cell>
          <cell r="AN45">
            <v>0</v>
          </cell>
          <cell r="AO45">
            <v>0</v>
          </cell>
          <cell r="AU45" t="str">
            <v xml:space="preserve"> 3Q</v>
          </cell>
          <cell r="AV45">
            <v>66.900000000000006</v>
          </cell>
          <cell r="AX45">
            <v>143.6</v>
          </cell>
          <cell r="AY45">
            <v>82.1</v>
          </cell>
          <cell r="AZ45">
            <v>225.7</v>
          </cell>
          <cell r="BD45">
            <v>18</v>
          </cell>
          <cell r="BF45">
            <v>6.7</v>
          </cell>
          <cell r="BG45">
            <v>2.4</v>
          </cell>
          <cell r="BH45">
            <v>9.1</v>
          </cell>
          <cell r="BI45">
            <v>319.70000000000005</v>
          </cell>
          <cell r="BK45">
            <v>98.4</v>
          </cell>
          <cell r="BL45">
            <v>28.4</v>
          </cell>
          <cell r="BM45">
            <v>126.80000000000001</v>
          </cell>
          <cell r="BO45">
            <v>11.1</v>
          </cell>
          <cell r="BP45">
            <v>9</v>
          </cell>
          <cell r="BQ45">
            <v>20.100000000000001</v>
          </cell>
          <cell r="BS45">
            <v>8.5</v>
          </cell>
          <cell r="BT45">
            <v>28.6</v>
          </cell>
          <cell r="BV45">
            <v>0</v>
          </cell>
          <cell r="BX45">
            <v>69.8</v>
          </cell>
          <cell r="BY45">
            <v>1551.5</v>
          </cell>
          <cell r="BZ45">
            <v>129.1</v>
          </cell>
          <cell r="CA45">
            <v>1680.6</v>
          </cell>
        </row>
        <row r="46">
          <cell r="A46" t="str">
            <v xml:space="preserve"> 4Q</v>
          </cell>
          <cell r="B46">
            <v>442.1</v>
          </cell>
          <cell r="C46">
            <v>160.9</v>
          </cell>
          <cell r="D46">
            <v>603</v>
          </cell>
          <cell r="F46">
            <v>78.3</v>
          </cell>
          <cell r="G46">
            <v>8.6</v>
          </cell>
          <cell r="H46">
            <v>86.899999999999991</v>
          </cell>
          <cell r="J46">
            <v>29.3</v>
          </cell>
          <cell r="L46">
            <v>28.000000000000053</v>
          </cell>
          <cell r="R46">
            <v>747.2</v>
          </cell>
          <cell r="T46" t="str">
            <v xml:space="preserve"> 4Q</v>
          </cell>
          <cell r="U46">
            <v>27</v>
          </cell>
          <cell r="V46">
            <v>129.69999999999999</v>
          </cell>
          <cell r="W46">
            <v>156.69999999999999</v>
          </cell>
          <cell r="Y46">
            <v>7</v>
          </cell>
          <cell r="Z46">
            <v>44</v>
          </cell>
          <cell r="AA46">
            <v>58.9</v>
          </cell>
          <cell r="AB46">
            <v>53.2</v>
          </cell>
          <cell r="AD46">
            <v>319.79999999999995</v>
          </cell>
          <cell r="AF46">
            <v>23.6</v>
          </cell>
          <cell r="AG46">
            <v>50.8</v>
          </cell>
          <cell r="AM46">
            <v>0</v>
          </cell>
          <cell r="AN46">
            <v>0</v>
          </cell>
          <cell r="AO46">
            <v>0</v>
          </cell>
          <cell r="AU46" t="str">
            <v xml:space="preserve"> 4Q</v>
          </cell>
          <cell r="AV46">
            <v>74.599999999999994</v>
          </cell>
          <cell r="AX46">
            <v>150.19999999999999</v>
          </cell>
          <cell r="AY46">
            <v>88.4</v>
          </cell>
          <cell r="AZ46">
            <v>238.6</v>
          </cell>
          <cell r="BD46">
            <v>21.5</v>
          </cell>
          <cell r="BF46">
            <v>3.9</v>
          </cell>
          <cell r="BG46">
            <v>5.5</v>
          </cell>
          <cell r="BH46">
            <v>9.4</v>
          </cell>
          <cell r="BI46">
            <v>344.09999999999997</v>
          </cell>
          <cell r="BK46">
            <v>104.6</v>
          </cell>
          <cell r="BL46">
            <v>32.4</v>
          </cell>
          <cell r="BM46">
            <v>137</v>
          </cell>
          <cell r="BO46">
            <v>14.8</v>
          </cell>
          <cell r="BP46">
            <v>11.4</v>
          </cell>
          <cell r="BQ46">
            <v>26.200000000000003</v>
          </cell>
          <cell r="BS46">
            <v>8.8000000000000007</v>
          </cell>
          <cell r="BT46">
            <v>35</v>
          </cell>
          <cell r="BV46">
            <v>0</v>
          </cell>
          <cell r="BX46">
            <v>73</v>
          </cell>
          <cell r="BY46">
            <v>1730.4999999999998</v>
          </cell>
          <cell r="BZ46">
            <v>173.9</v>
          </cell>
          <cell r="CA46">
            <v>1904.3999999999999</v>
          </cell>
        </row>
        <row r="48">
          <cell r="A48" t="str">
            <v>1996</v>
          </cell>
          <cell r="B48">
            <v>1730.1999999999998</v>
          </cell>
          <cell r="C48">
            <v>625.70000000000005</v>
          </cell>
          <cell r="D48">
            <v>2355.8999999999996</v>
          </cell>
          <cell r="F48">
            <v>78.3</v>
          </cell>
          <cell r="G48">
            <v>8.6</v>
          </cell>
          <cell r="H48">
            <v>86.899999999999991</v>
          </cell>
          <cell r="J48">
            <v>102.4</v>
          </cell>
          <cell r="L48">
            <v>87.800000000000139</v>
          </cell>
          <cell r="R48">
            <v>2633</v>
          </cell>
          <cell r="T48" t="str">
            <v>1996</v>
          </cell>
          <cell r="U48">
            <v>71.3</v>
          </cell>
          <cell r="V48">
            <v>470.69999999999993</v>
          </cell>
          <cell r="W48">
            <v>541.99999999999989</v>
          </cell>
          <cell r="Y48">
            <v>28.1</v>
          </cell>
          <cell r="Z48">
            <v>169.39999999999998</v>
          </cell>
          <cell r="AA48">
            <v>249.5</v>
          </cell>
          <cell r="AB48">
            <v>223.3</v>
          </cell>
          <cell r="AD48">
            <v>1212.2999999999997</v>
          </cell>
          <cell r="AF48">
            <v>100.69999999999999</v>
          </cell>
          <cell r="AG48">
            <v>149.30000000000001</v>
          </cell>
          <cell r="AM48">
            <v>0</v>
          </cell>
          <cell r="AN48">
            <v>0</v>
          </cell>
          <cell r="AO48">
            <v>0</v>
          </cell>
          <cell r="AU48" t="str">
            <v>1996</v>
          </cell>
          <cell r="AV48">
            <v>268</v>
          </cell>
          <cell r="AX48">
            <v>563.59999999999991</v>
          </cell>
          <cell r="AY48">
            <v>320.39999999999998</v>
          </cell>
          <cell r="AZ48">
            <v>883.99999999999989</v>
          </cell>
          <cell r="BD48">
            <v>78</v>
          </cell>
          <cell r="BF48">
            <v>10.6</v>
          </cell>
          <cell r="BG48">
            <v>9.4</v>
          </cell>
          <cell r="BH48">
            <v>20</v>
          </cell>
          <cell r="BI48">
            <v>1250</v>
          </cell>
          <cell r="BK48">
            <v>409.20000000000005</v>
          </cell>
          <cell r="BL48">
            <v>122.1</v>
          </cell>
          <cell r="BM48">
            <v>531.29999999999995</v>
          </cell>
          <cell r="BO48">
            <v>31.6</v>
          </cell>
          <cell r="BP48">
            <v>30.299999999999997</v>
          </cell>
          <cell r="BQ48">
            <v>61.900000000000006</v>
          </cell>
          <cell r="BS48">
            <v>36.200000000000003</v>
          </cell>
          <cell r="BT48">
            <v>98.1</v>
          </cell>
          <cell r="BV48">
            <v>0</v>
          </cell>
          <cell r="BX48">
            <v>280</v>
          </cell>
          <cell r="BY48">
            <v>6254.7</v>
          </cell>
          <cell r="BZ48">
            <v>559.5</v>
          </cell>
          <cell r="CA48">
            <v>6814.2</v>
          </cell>
        </row>
        <row r="50">
          <cell r="A50" t="str">
            <v>1997/96</v>
          </cell>
          <cell r="T50" t="str">
            <v>1997/96</v>
          </cell>
          <cell r="AU50" t="str">
            <v>1997/96</v>
          </cell>
        </row>
        <row r="51">
          <cell r="A51" t="str">
            <v xml:space="preserve"> 1Q</v>
          </cell>
          <cell r="B51">
            <v>2.4935309338978983E-2</v>
          </cell>
          <cell r="C51">
            <v>-0.16916070266753408</v>
          </cell>
          <cell r="D51">
            <v>-2.6606772633033828E-2</v>
          </cell>
          <cell r="F51" t="str">
            <v>NM</v>
          </cell>
          <cell r="G51" t="str">
            <v>NM</v>
          </cell>
          <cell r="H51" t="str">
            <v>NM</v>
          </cell>
          <cell r="J51">
            <v>-0.28448275862068956</v>
          </cell>
          <cell r="L51">
            <v>0.22155688622753728</v>
          </cell>
          <cell r="R51">
            <v>0.14077905285275563</v>
          </cell>
          <cell r="T51" t="str">
            <v xml:space="preserve"> 1Q</v>
          </cell>
          <cell r="U51">
            <v>0.3726415094339624</v>
          </cell>
          <cell r="V51">
            <v>-0.18295371050698012</v>
          </cell>
          <cell r="W51">
            <v>-0.10807374443738063</v>
          </cell>
          <cell r="Y51">
            <v>-0.32323232323232326</v>
          </cell>
          <cell r="Z51">
            <v>2.1686746987951772E-2</v>
          </cell>
          <cell r="AA51">
            <v>-0.13333333333333336</v>
          </cell>
          <cell r="AB51">
            <v>-0.14673046251993624</v>
          </cell>
          <cell r="AD51">
            <v>-0.11044953855314057</v>
          </cell>
          <cell r="AF51">
            <v>-0.10687022900763361</v>
          </cell>
          <cell r="AG51">
            <v>1.2675438596491229</v>
          </cell>
          <cell r="AM51" t="str">
            <v>NM</v>
          </cell>
          <cell r="AN51" t="str">
            <v>NM</v>
          </cell>
          <cell r="AO51" t="str">
            <v>NM</v>
          </cell>
          <cell r="AU51" t="str">
            <v xml:space="preserve"> 1Q</v>
          </cell>
          <cell r="AV51">
            <v>-2.6890756302521031E-2</v>
          </cell>
          <cell r="AX51">
            <v>-3.0279503105590102E-2</v>
          </cell>
          <cell r="AY51">
            <v>8.0152671755725338E-2</v>
          </cell>
          <cell r="AZ51">
            <v>1.1571841851494723E-2</v>
          </cell>
          <cell r="BD51">
            <v>-7.8534031413612565E-2</v>
          </cell>
          <cell r="BF51" t="str">
            <v>NM</v>
          </cell>
          <cell r="BG51" t="str">
            <v>NM</v>
          </cell>
          <cell r="BH51" t="str">
            <v>NM</v>
          </cell>
          <cell r="BI51">
            <v>3.8461538461538464E-2</v>
          </cell>
          <cell r="BK51">
            <v>0.19377162629757791</v>
          </cell>
          <cell r="BL51">
            <v>-0.24633431085043994</v>
          </cell>
          <cell r="BM51">
            <v>9.3520374081496327E-2</v>
          </cell>
          <cell r="BO51" t="str">
            <v>NM</v>
          </cell>
          <cell r="BP51" t="str">
            <v>NM</v>
          </cell>
          <cell r="BQ51" t="str">
            <v>NM</v>
          </cell>
          <cell r="BS51">
            <v>-0.20000000000000004</v>
          </cell>
          <cell r="BT51">
            <v>2.0074074074074075</v>
          </cell>
          <cell r="BV51" t="str">
            <v>NM</v>
          </cell>
          <cell r="BX51">
            <v>3.6818851251840937E-2</v>
          </cell>
          <cell r="BY51">
            <v>8.5947261129742908E-2</v>
          </cell>
          <cell r="BZ51">
            <v>2.1433850702143216E-2</v>
          </cell>
          <cell r="CA51">
            <v>8.0676328502415545E-2</v>
          </cell>
        </row>
        <row r="52">
          <cell r="A52" t="str">
            <v xml:space="preserve"> 2Q</v>
          </cell>
          <cell r="B52">
            <v>0.24356542942292053</v>
          </cell>
          <cell r="C52">
            <v>-0.17253731343283585</v>
          </cell>
          <cell r="D52">
            <v>0.11367871785314945</v>
          </cell>
          <cell r="F52" t="str">
            <v>NM</v>
          </cell>
          <cell r="G52" t="str">
            <v>NM</v>
          </cell>
          <cell r="H52" t="str">
            <v>NM</v>
          </cell>
          <cell r="J52">
            <v>-0.12549019607843134</v>
          </cell>
          <cell r="L52">
            <v>0.21327014218009238</v>
          </cell>
          <cell r="R52">
            <v>0.37431412894375848</v>
          </cell>
          <cell r="T52" t="str">
            <v xml:space="preserve"> 2Q</v>
          </cell>
          <cell r="U52">
            <v>-0.29729729729729731</v>
          </cell>
          <cell r="V52">
            <v>-0.17819148936170209</v>
          </cell>
          <cell r="W52">
            <v>-0.18886198547215491</v>
          </cell>
          <cell r="Y52">
            <v>0</v>
          </cell>
          <cell r="Z52">
            <v>-5.502392344497601E-2</v>
          </cell>
          <cell r="AA52">
            <v>-0.14243759177679877</v>
          </cell>
          <cell r="AB52">
            <v>-0.18848167539267011</v>
          </cell>
          <cell r="AD52">
            <v>-0.15602836879432613</v>
          </cell>
          <cell r="AF52">
            <v>-0.11029411764705882</v>
          </cell>
          <cell r="AG52">
            <v>0.6075268817204299</v>
          </cell>
          <cell r="AM52" t="str">
            <v>NM</v>
          </cell>
          <cell r="AN52" t="str">
            <v>NM</v>
          </cell>
          <cell r="AO52" t="str">
            <v>NM</v>
          </cell>
          <cell r="AU52" t="str">
            <v xml:space="preserve"> 2Q</v>
          </cell>
          <cell r="AV52">
            <v>-2.9850746268656716E-2</v>
          </cell>
          <cell r="AX52">
            <v>-6.0283687943262408E-2</v>
          </cell>
          <cell r="AY52">
            <v>0.21458625525946701</v>
          </cell>
          <cell r="AZ52">
            <v>3.2030146019783247E-2</v>
          </cell>
          <cell r="BD52">
            <v>-0.12886597938144331</v>
          </cell>
          <cell r="BF52" t="str">
            <v>NM</v>
          </cell>
          <cell r="BG52" t="str">
            <v>NM</v>
          </cell>
          <cell r="BH52" t="str">
            <v>NM</v>
          </cell>
          <cell r="BI52">
            <v>5.2964690206529094E-2</v>
          </cell>
          <cell r="BK52">
            <v>-4.9668874172185434E-2</v>
          </cell>
          <cell r="BL52">
            <v>0.22426470588235287</v>
          </cell>
          <cell r="BM52">
            <v>1.3582342954159544E-2</v>
          </cell>
          <cell r="BO52" t="str">
            <v>NM</v>
          </cell>
          <cell r="BP52" t="str">
            <v>NM</v>
          </cell>
          <cell r="BQ52" t="str">
            <v>NM</v>
          </cell>
          <cell r="BS52">
            <v>-0.13829787234042559</v>
          </cell>
          <cell r="BT52">
            <v>1.3380952380952382</v>
          </cell>
          <cell r="BV52" t="str">
            <v>NM</v>
          </cell>
          <cell r="BX52">
            <v>9.090909090909087E-2</v>
          </cell>
          <cell r="BY52">
            <v>0.16776859504132224</v>
          </cell>
          <cell r="BZ52">
            <v>6.848184818481845E-2</v>
          </cell>
          <cell r="CA52">
            <v>0.16011950165268235</v>
          </cell>
        </row>
        <row r="53">
          <cell r="A53" t="str">
            <v xml:space="preserve"> 3Q</v>
          </cell>
          <cell r="B53">
            <v>0.16744280218667756</v>
          </cell>
          <cell r="C53">
            <v>-0.11350974930362115</v>
          </cell>
          <cell r="D53">
            <v>0.104156862745098</v>
          </cell>
          <cell r="F53" t="str">
            <v>NM</v>
          </cell>
          <cell r="G53" t="str">
            <v>NM</v>
          </cell>
          <cell r="H53" t="str">
            <v>NM</v>
          </cell>
          <cell r="J53">
            <v>-2.8688524590163907E-2</v>
          </cell>
          <cell r="L53">
            <v>0.18181818181818296</v>
          </cell>
          <cell r="R53">
            <v>0.39669542330750118</v>
          </cell>
          <cell r="T53" t="str">
            <v xml:space="preserve"> 3Q</v>
          </cell>
          <cell r="U53">
            <v>-0.48333333333333334</v>
          </cell>
          <cell r="V53">
            <v>-0.12920738327904444</v>
          </cell>
          <cell r="W53">
            <v>-0.17002881844380394</v>
          </cell>
          <cell r="Y53">
            <v>-0.24193548387096772</v>
          </cell>
          <cell r="Z53">
            <v>-4.9881235154394334E-2</v>
          </cell>
          <cell r="AA53">
            <v>-6.8965517241379309E-2</v>
          </cell>
          <cell r="AB53">
            <v>-0.15169660678642716</v>
          </cell>
          <cell r="AD53">
            <v>-0.12629558541266797</v>
          </cell>
          <cell r="AF53">
            <v>-0.12658227848101267</v>
          </cell>
          <cell r="AG53">
            <v>0.64415584415584404</v>
          </cell>
          <cell r="AM53" t="str">
            <v>NM</v>
          </cell>
          <cell r="AN53" t="str">
            <v>NM</v>
          </cell>
          <cell r="AO53" t="str">
            <v>NM</v>
          </cell>
          <cell r="AU53" t="str">
            <v xml:space="preserve"> 3Q</v>
          </cell>
          <cell r="AV53">
            <v>-5.979073243647319E-3</v>
          </cell>
          <cell r="AX53">
            <v>1.3927576601671311E-2</v>
          </cell>
          <cell r="AY53">
            <v>-1.7052375152253246E-2</v>
          </cell>
          <cell r="AZ53">
            <v>2.6583961010191526E-3</v>
          </cell>
          <cell r="BD53">
            <v>-2.2222222222222143E-2</v>
          </cell>
          <cell r="BF53" t="str">
            <v>NM</v>
          </cell>
          <cell r="BG53" t="str">
            <v>NM</v>
          </cell>
          <cell r="BH53" t="str">
            <v>NM</v>
          </cell>
          <cell r="BI53">
            <v>2.5649045980606779E-2</v>
          </cell>
          <cell r="BK53">
            <v>0</v>
          </cell>
          <cell r="BL53">
            <v>0.1901408450704225</v>
          </cell>
          <cell r="BM53">
            <v>4.2586750788643352E-2</v>
          </cell>
          <cell r="BO53" t="str">
            <v>NM</v>
          </cell>
          <cell r="BP53" t="str">
            <v>NM</v>
          </cell>
          <cell r="BQ53" t="str">
            <v>NM</v>
          </cell>
          <cell r="BS53">
            <v>-0.29411764705882354</v>
          </cell>
          <cell r="BT53">
            <v>0.86363636363636342</v>
          </cell>
          <cell r="BV53" t="str">
            <v>NM</v>
          </cell>
          <cell r="BX53">
            <v>5.0143266475644703E-2</v>
          </cell>
          <cell r="BY53">
            <v>0.19465033838221077</v>
          </cell>
          <cell r="BZ53">
            <v>0.10689388071262597</v>
          </cell>
          <cell r="CA53">
            <v>0.18790908009044402</v>
          </cell>
        </row>
        <row r="54">
          <cell r="A54" t="str">
            <v xml:space="preserve"> 4Q</v>
          </cell>
          <cell r="B54">
            <v>0.23705044107667936</v>
          </cell>
          <cell r="C54">
            <v>-0.10192666252330643</v>
          </cell>
          <cell r="D54">
            <v>0.14660033167495851</v>
          </cell>
          <cell r="F54" t="str">
            <v>NM</v>
          </cell>
          <cell r="G54" t="str">
            <v>NM</v>
          </cell>
          <cell r="H54" t="str">
            <v>NM</v>
          </cell>
          <cell r="J54">
            <v>8.1911262798634768E-2</v>
          </cell>
          <cell r="L54">
            <v>0.19285714285714053</v>
          </cell>
          <cell r="R54">
            <v>0.36978051391862948</v>
          </cell>
          <cell r="T54" t="str">
            <v xml:space="preserve"> 4Q</v>
          </cell>
          <cell r="U54">
            <v>-0.50740740740740742</v>
          </cell>
          <cell r="V54">
            <v>-0.21511179645335385</v>
          </cell>
          <cell r="W54">
            <v>-0.26547543075941288</v>
          </cell>
          <cell r="Y54">
            <v>-0.23571428571428577</v>
          </cell>
          <cell r="Z54">
            <v>-9.0909090909090912E-2</v>
          </cell>
          <cell r="AA54">
            <v>-0.14940577249575548</v>
          </cell>
          <cell r="AB54">
            <v>-0.14285714285714288</v>
          </cell>
          <cell r="AD54">
            <v>-0.19903064415259533</v>
          </cell>
          <cell r="AF54">
            <v>-6.7796610169491581E-2</v>
          </cell>
          <cell r="AG54">
            <v>0.56692913385826771</v>
          </cell>
          <cell r="AM54" t="str">
            <v>NM</v>
          </cell>
          <cell r="AN54" t="str">
            <v>NM</v>
          </cell>
          <cell r="AO54" t="str">
            <v>NM</v>
          </cell>
          <cell r="AU54" t="str">
            <v xml:space="preserve"> 4Q</v>
          </cell>
          <cell r="AV54">
            <v>-5.7640750670241256E-2</v>
          </cell>
          <cell r="AX54">
            <v>0.22037283621837567</v>
          </cell>
          <cell r="AY54">
            <v>9.841628959276004E-2</v>
          </cell>
          <cell r="AZ54">
            <v>0.17518860016764454</v>
          </cell>
          <cell r="BD54">
            <v>-0.1953488372093023</v>
          </cell>
          <cell r="BF54">
            <v>2.2051282051282053</v>
          </cell>
          <cell r="BG54">
            <v>1</v>
          </cell>
          <cell r="BH54">
            <v>1.5</v>
          </cell>
          <cell r="BI54">
            <v>0.13775065387968624</v>
          </cell>
          <cell r="BK54">
            <v>-0.2523900573613766</v>
          </cell>
          <cell r="BL54">
            <v>1.8518518518518563E-2</v>
          </cell>
          <cell r="BM54">
            <v>-0.18832116788321165</v>
          </cell>
          <cell r="BO54">
            <v>0.87162162162162149</v>
          </cell>
          <cell r="BP54">
            <v>1.263157894736842</v>
          </cell>
          <cell r="BQ54">
            <v>1.0419847328244272</v>
          </cell>
          <cell r="BS54">
            <v>-7.9545454545454655E-2</v>
          </cell>
          <cell r="BT54">
            <v>0.76</v>
          </cell>
          <cell r="BV54" t="str">
            <v>NM</v>
          </cell>
          <cell r="BX54">
            <v>2.4657534246575304E-2</v>
          </cell>
          <cell r="BY54">
            <v>0.16749494365790243</v>
          </cell>
          <cell r="BZ54">
            <v>8.1656124209315631E-2</v>
          </cell>
          <cell r="CA54">
            <v>0.1596565847511027</v>
          </cell>
        </row>
        <row r="56">
          <cell r="A56" t="str">
            <v>Year</v>
          </cell>
          <cell r="B56">
            <v>0.16645474511617181</v>
          </cell>
          <cell r="C56">
            <v>-0.14000319642000961</v>
          </cell>
          <cell r="D56">
            <v>8.506303323570634E-2</v>
          </cell>
          <cell r="F56" t="str">
            <v>NM</v>
          </cell>
          <cell r="G56" t="str">
            <v>NM</v>
          </cell>
          <cell r="H56" t="str">
            <v>NM</v>
          </cell>
          <cell r="J56">
            <v>-7.9101562499999944E-2</v>
          </cell>
          <cell r="L56">
            <v>0.20045558086560117</v>
          </cell>
          <cell r="R56">
            <v>0.32396505886821114</v>
          </cell>
          <cell r="T56" t="str">
            <v>Year</v>
          </cell>
          <cell r="U56">
            <v>-0.20897615708274883</v>
          </cell>
          <cell r="V56">
            <v>-0.18015721266199258</v>
          </cell>
          <cell r="W56">
            <v>-0.18394833948339454</v>
          </cell>
          <cell r="Y56">
            <v>-0.22597864768683279</v>
          </cell>
          <cell r="Z56">
            <v>-4.4273907910271387E-2</v>
          </cell>
          <cell r="AA56">
            <v>-0.12464929859719437</v>
          </cell>
          <cell r="AB56">
            <v>-0.15763546798029562</v>
          </cell>
          <cell r="AD56">
            <v>-0.1483543677307595</v>
          </cell>
          <cell r="AF56">
            <v>-0.10327706057596815</v>
          </cell>
          <cell r="AG56">
            <v>0.70395177494976546</v>
          </cell>
          <cell r="AM56" t="str">
            <v>NM</v>
          </cell>
          <cell r="AN56" t="str">
            <v>NM</v>
          </cell>
          <cell r="AO56" t="str">
            <v>NM</v>
          </cell>
          <cell r="AU56" t="str">
            <v>Year</v>
          </cell>
          <cell r="AV56">
            <v>-3.0970149253731385E-2</v>
          </cell>
          <cell r="AX56">
            <v>4.0276792051100158E-2</v>
          </cell>
          <cell r="AY56">
            <v>9.0199750312109792E-2</v>
          </cell>
          <cell r="AZ56">
            <v>5.8371040723982061E-2</v>
          </cell>
          <cell r="BD56">
            <v>-0.11025641025641018</v>
          </cell>
          <cell r="BF56">
            <v>2.5660377358490565</v>
          </cell>
          <cell r="BG56">
            <v>2.1914893617021276</v>
          </cell>
          <cell r="BH56">
            <v>2.3899999999999997</v>
          </cell>
          <cell r="BI56">
            <v>6.6000000000000003E-2</v>
          </cell>
          <cell r="BK56">
            <v>-2.0772238514174136E-2</v>
          </cell>
          <cell r="BL56">
            <v>3.0303030303030328E-2</v>
          </cell>
          <cell r="BM56">
            <v>-9.0344438170524271E-3</v>
          </cell>
          <cell r="BO56">
            <v>2.0063291139240507</v>
          </cell>
          <cell r="BP56">
            <v>1.6336633663366338</v>
          </cell>
          <cell r="BQ56">
            <v>1.8239095315024232</v>
          </cell>
          <cell r="BS56">
            <v>-0.17679558011049737</v>
          </cell>
          <cell r="BT56">
            <v>1.0856269113149848</v>
          </cell>
          <cell r="BV56" t="str">
            <v>NM</v>
          </cell>
          <cell r="BX56">
            <v>5.0357142857142941E-2</v>
          </cell>
          <cell r="BY56">
            <v>0.15446784018418158</v>
          </cell>
          <cell r="BZ56">
            <v>7.006255585344065E-2</v>
          </cell>
          <cell r="CA56">
            <v>0.14753749523054815</v>
          </cell>
        </row>
        <row r="58">
          <cell r="A58" t="str">
            <v>1997</v>
          </cell>
          <cell r="T58" t="str">
            <v>1997</v>
          </cell>
          <cell r="AU58" t="str">
            <v>1997</v>
          </cell>
        </row>
        <row r="59">
          <cell r="A59" t="str">
            <v xml:space="preserve"> 1Q</v>
          </cell>
          <cell r="B59">
            <v>435.7</v>
          </cell>
          <cell r="C59">
            <v>127.7</v>
          </cell>
          <cell r="D59">
            <v>563.4</v>
          </cell>
          <cell r="F59">
            <v>91.3</v>
          </cell>
          <cell r="G59">
            <v>14.1</v>
          </cell>
          <cell r="H59">
            <v>105.39999999999999</v>
          </cell>
          <cell r="J59">
            <v>16.600000000000001</v>
          </cell>
          <cell r="L59">
            <v>20.399999999999984</v>
          </cell>
          <cell r="R59">
            <v>705.8</v>
          </cell>
          <cell r="T59" t="str">
            <v xml:space="preserve"> 1Q</v>
          </cell>
          <cell r="U59">
            <v>29.1</v>
          </cell>
          <cell r="V59">
            <v>111.2</v>
          </cell>
          <cell r="W59">
            <v>140.30000000000001</v>
          </cell>
          <cell r="Y59">
            <v>6.7</v>
          </cell>
          <cell r="Z59">
            <v>42.4</v>
          </cell>
          <cell r="AA59">
            <v>55.9</v>
          </cell>
          <cell r="AB59">
            <v>53.5</v>
          </cell>
          <cell r="AD59">
            <v>298.8</v>
          </cell>
          <cell r="AF59">
            <v>23.4</v>
          </cell>
          <cell r="AG59">
            <v>51.7</v>
          </cell>
          <cell r="AM59">
            <v>0</v>
          </cell>
          <cell r="AN59">
            <v>0</v>
          </cell>
          <cell r="AO59">
            <v>0</v>
          </cell>
          <cell r="AU59" t="str">
            <v xml:space="preserve"> 1Q</v>
          </cell>
          <cell r="AV59">
            <v>57.9</v>
          </cell>
          <cell r="AX59">
            <v>124.9</v>
          </cell>
          <cell r="AY59">
            <v>84.9</v>
          </cell>
          <cell r="AZ59">
            <v>209.8</v>
          </cell>
          <cell r="BD59">
            <v>17.600000000000001</v>
          </cell>
          <cell r="BF59">
            <v>6.7</v>
          </cell>
          <cell r="BG59">
            <v>5</v>
          </cell>
          <cell r="BH59">
            <v>11.7</v>
          </cell>
          <cell r="BI59">
            <v>297</v>
          </cell>
          <cell r="BK59">
            <v>138</v>
          </cell>
          <cell r="BL59">
            <v>25.7</v>
          </cell>
          <cell r="BM59">
            <v>163.69999999999999</v>
          </cell>
          <cell r="BO59">
            <v>19</v>
          </cell>
          <cell r="BP59">
            <v>14</v>
          </cell>
          <cell r="BQ59">
            <v>33</v>
          </cell>
          <cell r="BS59">
            <v>7.6</v>
          </cell>
          <cell r="BT59">
            <v>40.6</v>
          </cell>
          <cell r="BV59">
            <v>0</v>
          </cell>
          <cell r="BX59">
            <v>70.400000000000006</v>
          </cell>
          <cell r="BY59">
            <v>1651.4</v>
          </cell>
          <cell r="BZ59">
            <v>138.19999999999999</v>
          </cell>
          <cell r="CA59">
            <v>1789.6000000000001</v>
          </cell>
        </row>
        <row r="60">
          <cell r="A60" t="str">
            <v xml:space="preserve"> 2Q</v>
          </cell>
          <cell r="B60">
            <v>459</v>
          </cell>
          <cell r="C60">
            <v>138.6</v>
          </cell>
          <cell r="D60">
            <v>597.6</v>
          </cell>
          <cell r="F60">
            <v>125.8</v>
          </cell>
          <cell r="G60">
            <v>30.2</v>
          </cell>
          <cell r="H60">
            <v>156</v>
          </cell>
          <cell r="J60">
            <v>22.3</v>
          </cell>
          <cell r="L60">
            <v>25.599999999999977</v>
          </cell>
          <cell r="R60">
            <v>801.5</v>
          </cell>
          <cell r="T60" t="str">
            <v xml:space="preserve"> 2Q</v>
          </cell>
          <cell r="U60">
            <v>7.8</v>
          </cell>
          <cell r="V60">
            <v>92.7</v>
          </cell>
          <cell r="W60">
            <v>100.5</v>
          </cell>
          <cell r="Y60">
            <v>5</v>
          </cell>
          <cell r="Z60">
            <v>39.5</v>
          </cell>
          <cell r="AA60">
            <v>58.4</v>
          </cell>
          <cell r="AB60">
            <v>46.5</v>
          </cell>
          <cell r="AD60">
            <v>249.9</v>
          </cell>
          <cell r="AF60">
            <v>24.2</v>
          </cell>
          <cell r="AG60">
            <v>59.8</v>
          </cell>
          <cell r="AM60">
            <v>0</v>
          </cell>
          <cell r="AN60">
            <v>0</v>
          </cell>
          <cell r="AO60">
            <v>0</v>
          </cell>
          <cell r="AU60" t="str">
            <v xml:space="preserve"> 2Q</v>
          </cell>
          <cell r="AV60">
            <v>65</v>
          </cell>
          <cell r="AX60">
            <v>132.5</v>
          </cell>
          <cell r="AY60">
            <v>86.6</v>
          </cell>
          <cell r="AZ60">
            <v>219.1</v>
          </cell>
          <cell r="BD60">
            <v>16.899999999999999</v>
          </cell>
          <cell r="BF60">
            <v>8.5</v>
          </cell>
          <cell r="BG60">
            <v>6.6</v>
          </cell>
          <cell r="BH60">
            <v>15.1</v>
          </cell>
          <cell r="BI60">
            <v>316.10000000000002</v>
          </cell>
          <cell r="BK60">
            <v>86.1</v>
          </cell>
          <cell r="BL60">
            <v>33.299999999999997</v>
          </cell>
          <cell r="BM60">
            <v>119.39999999999999</v>
          </cell>
          <cell r="BO60">
            <v>22.1</v>
          </cell>
          <cell r="BP60">
            <v>18.899999999999999</v>
          </cell>
          <cell r="BQ60">
            <v>41</v>
          </cell>
          <cell r="BS60">
            <v>8.1</v>
          </cell>
          <cell r="BT60">
            <v>49.1</v>
          </cell>
          <cell r="BV60">
            <v>0</v>
          </cell>
          <cell r="BX60">
            <v>75.599999999999994</v>
          </cell>
          <cell r="BY60">
            <v>1695.6</v>
          </cell>
          <cell r="BZ60">
            <v>129.5</v>
          </cell>
          <cell r="CA60">
            <v>1825.1</v>
          </cell>
        </row>
        <row r="61">
          <cell r="A61" t="str">
            <v xml:space="preserve"> 3Q</v>
          </cell>
          <cell r="B61">
            <v>576.6</v>
          </cell>
          <cell r="C61">
            <v>127.3</v>
          </cell>
          <cell r="D61">
            <v>703.9</v>
          </cell>
          <cell r="F61">
            <v>162.69999999999999</v>
          </cell>
          <cell r="G61">
            <v>39.1</v>
          </cell>
          <cell r="H61">
            <v>201.79999999999998</v>
          </cell>
          <cell r="J61">
            <v>23.7</v>
          </cell>
          <cell r="L61">
            <v>26</v>
          </cell>
          <cell r="R61">
            <v>955.2</v>
          </cell>
          <cell r="T61" t="str">
            <v xml:space="preserve"> 3Q</v>
          </cell>
          <cell r="U61">
            <v>6.2</v>
          </cell>
          <cell r="V61">
            <v>80.2</v>
          </cell>
          <cell r="W61">
            <v>86.4</v>
          </cell>
          <cell r="Y61">
            <v>4.7</v>
          </cell>
          <cell r="Z61">
            <v>40</v>
          </cell>
          <cell r="AA61">
            <v>54</v>
          </cell>
          <cell r="AB61">
            <v>42.5</v>
          </cell>
          <cell r="AD61">
            <v>227.6</v>
          </cell>
          <cell r="AF61">
            <v>20.7</v>
          </cell>
          <cell r="AG61">
            <v>63.3</v>
          </cell>
          <cell r="AM61">
            <v>0</v>
          </cell>
          <cell r="AN61">
            <v>0</v>
          </cell>
          <cell r="AO61">
            <v>0</v>
          </cell>
          <cell r="AU61" t="str">
            <v xml:space="preserve"> 3Q</v>
          </cell>
          <cell r="AV61">
            <v>66.5</v>
          </cell>
          <cell r="AX61">
            <v>145.6</v>
          </cell>
          <cell r="AY61">
            <v>80.7</v>
          </cell>
          <cell r="AZ61">
            <v>226.3</v>
          </cell>
          <cell r="BD61">
            <v>17.600000000000001</v>
          </cell>
          <cell r="BF61">
            <v>10.1</v>
          </cell>
          <cell r="BG61">
            <v>7.4</v>
          </cell>
          <cell r="BH61">
            <v>17.5</v>
          </cell>
          <cell r="BI61">
            <v>327.90000000000003</v>
          </cell>
          <cell r="BK61">
            <v>98.4</v>
          </cell>
          <cell r="BL61">
            <v>33.799999999999997</v>
          </cell>
          <cell r="BM61">
            <v>132.19999999999999</v>
          </cell>
          <cell r="BO61">
            <v>26.2</v>
          </cell>
          <cell r="BP61">
            <v>21.1</v>
          </cell>
          <cell r="BQ61">
            <v>47.3</v>
          </cell>
          <cell r="BS61">
            <v>6</v>
          </cell>
          <cell r="BT61">
            <v>53.3</v>
          </cell>
          <cell r="BV61">
            <v>0</v>
          </cell>
          <cell r="BX61">
            <v>73.3</v>
          </cell>
          <cell r="BY61">
            <v>1853.5</v>
          </cell>
          <cell r="BZ61">
            <v>142.9</v>
          </cell>
          <cell r="CA61">
            <v>1996.4</v>
          </cell>
        </row>
        <row r="62">
          <cell r="A62" t="str">
            <v xml:space="preserve"> 4Q</v>
          </cell>
          <cell r="B62">
            <v>546.9</v>
          </cell>
          <cell r="C62">
            <v>144.5</v>
          </cell>
          <cell r="D62">
            <v>691.4</v>
          </cell>
          <cell r="F62">
            <v>210.2</v>
          </cell>
          <cell r="G62">
            <v>56.8</v>
          </cell>
          <cell r="H62">
            <v>267</v>
          </cell>
          <cell r="J62">
            <v>31.7</v>
          </cell>
          <cell r="L62">
            <v>33.4</v>
          </cell>
          <cell r="R62">
            <v>1023.5</v>
          </cell>
          <cell r="T62" t="str">
            <v xml:space="preserve"> 4Q</v>
          </cell>
          <cell r="U62">
            <v>13.3</v>
          </cell>
          <cell r="V62">
            <v>101.8</v>
          </cell>
          <cell r="W62">
            <v>115.1</v>
          </cell>
          <cell r="Y62">
            <v>5.35</v>
          </cell>
          <cell r="Z62">
            <v>40</v>
          </cell>
          <cell r="AA62">
            <v>50.1</v>
          </cell>
          <cell r="AB62">
            <v>45.6</v>
          </cell>
          <cell r="AD62">
            <v>256.14999999999998</v>
          </cell>
          <cell r="AF62">
            <v>22</v>
          </cell>
          <cell r="AG62">
            <v>79.599999999999994</v>
          </cell>
          <cell r="AM62">
            <v>0</v>
          </cell>
          <cell r="AN62">
            <v>0</v>
          </cell>
          <cell r="AO62">
            <v>0</v>
          </cell>
          <cell r="AU62" t="str">
            <v xml:space="preserve"> 4Q</v>
          </cell>
          <cell r="AV62">
            <v>70.3</v>
          </cell>
          <cell r="AX62">
            <v>183.3</v>
          </cell>
          <cell r="AY62">
            <v>97.1</v>
          </cell>
          <cell r="AZ62">
            <v>280.39999999999998</v>
          </cell>
          <cell r="BD62">
            <v>17.3</v>
          </cell>
          <cell r="BF62">
            <v>12.5</v>
          </cell>
          <cell r="BG62">
            <v>11</v>
          </cell>
          <cell r="BH62">
            <v>23.5</v>
          </cell>
          <cell r="BI62">
            <v>391.5</v>
          </cell>
          <cell r="BK62">
            <v>78.2</v>
          </cell>
          <cell r="BL62">
            <v>33</v>
          </cell>
          <cell r="BM62">
            <v>111.2</v>
          </cell>
          <cell r="BO62">
            <v>27.7</v>
          </cell>
          <cell r="BP62">
            <v>25.8</v>
          </cell>
          <cell r="BQ62">
            <v>53.5</v>
          </cell>
          <cell r="BS62">
            <v>8.1</v>
          </cell>
          <cell r="BT62">
            <v>61.6</v>
          </cell>
          <cell r="BV62">
            <v>0</v>
          </cell>
          <cell r="BX62">
            <v>74.8</v>
          </cell>
          <cell r="BY62">
            <v>2020.35</v>
          </cell>
          <cell r="BZ62">
            <v>188.1</v>
          </cell>
          <cell r="CA62">
            <v>2208.4499999999998</v>
          </cell>
        </row>
        <row r="64">
          <cell r="A64" t="str">
            <v>Year</v>
          </cell>
          <cell r="B64">
            <v>2018.2000000000003</v>
          </cell>
          <cell r="C64">
            <v>538.1</v>
          </cell>
          <cell r="D64">
            <v>2556.3000000000002</v>
          </cell>
          <cell r="F64">
            <v>590</v>
          </cell>
          <cell r="G64">
            <v>140.19999999999999</v>
          </cell>
          <cell r="H64">
            <v>730.19999999999993</v>
          </cell>
          <cell r="J64">
            <v>94.300000000000011</v>
          </cell>
          <cell r="L64">
            <v>105.39999999999995</v>
          </cell>
          <cell r="R64">
            <v>3486</v>
          </cell>
          <cell r="T64" t="str">
            <v>Year</v>
          </cell>
          <cell r="U64">
            <v>56.400000000000006</v>
          </cell>
          <cell r="V64">
            <v>385.90000000000003</v>
          </cell>
          <cell r="W64">
            <v>442.30000000000007</v>
          </cell>
          <cell r="Y64">
            <v>21.75</v>
          </cell>
          <cell r="Z64">
            <v>161.9</v>
          </cell>
          <cell r="AA64">
            <v>218.4</v>
          </cell>
          <cell r="AB64">
            <v>188.1</v>
          </cell>
          <cell r="AD64">
            <v>1032.45</v>
          </cell>
          <cell r="AF64">
            <v>90.3</v>
          </cell>
          <cell r="AG64">
            <v>254.4</v>
          </cell>
          <cell r="AM64">
            <v>0</v>
          </cell>
          <cell r="AN64">
            <v>0</v>
          </cell>
          <cell r="AO64">
            <v>0</v>
          </cell>
          <cell r="AU64" t="str">
            <v>Year</v>
          </cell>
          <cell r="AV64">
            <v>259.7</v>
          </cell>
          <cell r="AX64">
            <v>586.29999999999995</v>
          </cell>
          <cell r="AY64">
            <v>349.29999999999995</v>
          </cell>
          <cell r="AZ64">
            <v>935.6</v>
          </cell>
          <cell r="BD64">
            <v>69.400000000000006</v>
          </cell>
          <cell r="BF64">
            <v>37.799999999999997</v>
          </cell>
          <cell r="BG64">
            <v>30</v>
          </cell>
          <cell r="BH64">
            <v>67.8</v>
          </cell>
          <cell r="BI64">
            <v>1332.5</v>
          </cell>
          <cell r="BK64">
            <v>400.7</v>
          </cell>
          <cell r="BL64">
            <v>125.8</v>
          </cell>
          <cell r="BM64">
            <v>526.5</v>
          </cell>
          <cell r="BO64">
            <v>95</v>
          </cell>
          <cell r="BP64">
            <v>79.8</v>
          </cell>
          <cell r="BQ64">
            <v>174.8</v>
          </cell>
          <cell r="BS64">
            <v>29.799999999999997</v>
          </cell>
          <cell r="BT64">
            <v>204.6</v>
          </cell>
          <cell r="BV64">
            <v>0</v>
          </cell>
          <cell r="BX64">
            <v>294.10000000000002</v>
          </cell>
          <cell r="BY64">
            <v>7220.85</v>
          </cell>
          <cell r="BZ64">
            <v>598.70000000000005</v>
          </cell>
          <cell r="CA64">
            <v>7819.5500000000011</v>
          </cell>
        </row>
        <row r="66">
          <cell r="A66" t="str">
            <v>1998/97</v>
          </cell>
          <cell r="T66" t="str">
            <v>1998/97</v>
          </cell>
          <cell r="AU66" t="str">
            <v>1998/97</v>
          </cell>
        </row>
        <row r="67">
          <cell r="A67" t="str">
            <v xml:space="preserve"> 1Q</v>
          </cell>
          <cell r="B67">
            <v>0.10626577920587563</v>
          </cell>
          <cell r="C67">
            <v>3.9154267815191747E-2</v>
          </cell>
          <cell r="D67">
            <v>9.1054313099041662E-2</v>
          </cell>
          <cell r="F67">
            <v>1.5235487404162107</v>
          </cell>
          <cell r="G67">
            <v>3.0283687943262407</v>
          </cell>
          <cell r="H67">
            <v>1.7248576850094879</v>
          </cell>
          <cell r="J67">
            <v>-3.012048192771084E-2</v>
          </cell>
          <cell r="L67">
            <v>0.22549019607843232</v>
          </cell>
          <cell r="R67">
            <v>0.33550580901105143</v>
          </cell>
          <cell r="T67" t="str">
            <v xml:space="preserve"> 1Q</v>
          </cell>
          <cell r="U67">
            <v>-0.57388316151202756</v>
          </cell>
          <cell r="V67">
            <v>-6.1151079136690621E-2</v>
          </cell>
          <cell r="W67">
            <v>-0.16749821810406271</v>
          </cell>
          <cell r="Y67">
            <v>-0.17910447761194032</v>
          </cell>
          <cell r="Z67">
            <v>-0.11320754716981125</v>
          </cell>
          <cell r="AA67">
            <v>-1.7889087656529516E-2</v>
          </cell>
          <cell r="AB67">
            <v>-0.18317757009345789</v>
          </cell>
          <cell r="AD67">
            <v>-0.13487282463186082</v>
          </cell>
          <cell r="AF67">
            <v>-3.8461538461538401E-2</v>
          </cell>
          <cell r="AG67">
            <v>0.3539651837524177</v>
          </cell>
          <cell r="AM67" t="str">
            <v>NM</v>
          </cell>
          <cell r="AN67" t="str">
            <v>NM</v>
          </cell>
          <cell r="AO67" t="str">
            <v>NM</v>
          </cell>
          <cell r="AU67" t="str">
            <v xml:space="preserve"> 1Q</v>
          </cell>
          <cell r="AV67">
            <v>5.1813471502590677E-2</v>
          </cell>
          <cell r="AX67">
            <v>-0.16092874299439558</v>
          </cell>
          <cell r="AY67">
            <v>5.8892815076560655E-2</v>
          </cell>
          <cell r="AZ67">
            <v>-7.1973307912297529E-2</v>
          </cell>
          <cell r="BD67">
            <v>-3.4090909090909172E-2</v>
          </cell>
          <cell r="BF67">
            <v>0.8955223880597013</v>
          </cell>
          <cell r="BG67">
            <v>1.4</v>
          </cell>
          <cell r="BH67">
            <v>1.1111111111111112</v>
          </cell>
          <cell r="BI67">
            <v>1.0101010101010485E-3</v>
          </cell>
          <cell r="BK67">
            <v>-0.15000000000000002</v>
          </cell>
          <cell r="BL67">
            <v>6.6147859922178961E-2</v>
          </cell>
          <cell r="BM67">
            <v>-0.11606597434331094</v>
          </cell>
          <cell r="BO67">
            <v>0.61578947368421044</v>
          </cell>
          <cell r="BP67">
            <v>0.87857142857142867</v>
          </cell>
          <cell r="BQ67">
            <v>0.72727272727272729</v>
          </cell>
          <cell r="BS67">
            <v>-6.5789473684210523E-2</v>
          </cell>
          <cell r="BT67">
            <v>0.57881773399014758</v>
          </cell>
          <cell r="BV67" t="str">
            <v>NM</v>
          </cell>
          <cell r="BX67">
            <v>0</v>
          </cell>
          <cell r="BY67">
            <v>0.15265835049049284</v>
          </cell>
          <cell r="BZ67">
            <v>5.7887120115774453E-2</v>
          </cell>
          <cell r="CA67">
            <v>0.14533974072418399</v>
          </cell>
        </row>
        <row r="68">
          <cell r="A68" t="str">
            <v xml:space="preserve"> 2Q</v>
          </cell>
          <cell r="B68">
            <v>0.14880174291938988</v>
          </cell>
          <cell r="C68">
            <v>-1.94805194805194E-2</v>
          </cell>
          <cell r="D68">
            <v>0.10977242302543491</v>
          </cell>
          <cell r="F68">
            <v>1.032591414944356</v>
          </cell>
          <cell r="G68">
            <v>1.380794701986755</v>
          </cell>
          <cell r="H68">
            <v>1.1000000000000001</v>
          </cell>
          <cell r="J68">
            <v>-0.15246636771300456</v>
          </cell>
          <cell r="L68">
            <v>9.3750000000000999E-2</v>
          </cell>
          <cell r="R68">
            <v>0.29407361197754217</v>
          </cell>
          <cell r="T68" t="str">
            <v xml:space="preserve"> 2Q</v>
          </cell>
          <cell r="U68">
            <v>-0.35897435897435898</v>
          </cell>
          <cell r="V68">
            <v>-9.1693635382955774E-2</v>
          </cell>
          <cell r="W68">
            <v>-0.11243781094527361</v>
          </cell>
          <cell r="Y68">
            <v>-0.27999999999999997</v>
          </cell>
          <cell r="Z68">
            <v>-2.5316455696202892E-3</v>
          </cell>
          <cell r="AA68">
            <v>-0.14212328767123283</v>
          </cell>
          <cell r="AB68">
            <v>-9.4623655913978463E-2</v>
          </cell>
          <cell r="AD68">
            <v>-0.10204081632653073</v>
          </cell>
          <cell r="AF68">
            <v>-0.33884297520661155</v>
          </cell>
          <cell r="AG68">
            <v>0.68896321070234123</v>
          </cell>
          <cell r="AM68" t="str">
            <v>NM</v>
          </cell>
          <cell r="AN68" t="str">
            <v>NM</v>
          </cell>
          <cell r="AO68" t="str">
            <v>NM</v>
          </cell>
          <cell r="AU68" t="str">
            <v xml:space="preserve"> 2Q</v>
          </cell>
          <cell r="AV68">
            <v>9.2307692307691432E-3</v>
          </cell>
          <cell r="AX68">
            <v>0.11622641509433966</v>
          </cell>
          <cell r="AY68">
            <v>0.10969976905311779</v>
          </cell>
          <cell r="AZ68">
            <v>0.11364673664993157</v>
          </cell>
          <cell r="BD68">
            <v>-1.1834319526627177E-2</v>
          </cell>
          <cell r="BF68">
            <v>0.88235294117647056</v>
          </cell>
          <cell r="BG68">
            <v>1.0606060606060606</v>
          </cell>
          <cell r="BH68">
            <v>0.96026490066225179</v>
          </cell>
          <cell r="BI68">
            <v>0.12590952230306868</v>
          </cell>
          <cell r="BK68">
            <v>-0.49128919860627179</v>
          </cell>
          <cell r="BL68">
            <v>-3.3033033033032864E-2</v>
          </cell>
          <cell r="BM68">
            <v>-0.3634840871021775</v>
          </cell>
          <cell r="BO68">
            <v>1.3891402714932124</v>
          </cell>
          <cell r="BP68">
            <v>0.72486772486772511</v>
          </cell>
          <cell r="BQ68">
            <v>1.0829268292682928</v>
          </cell>
          <cell r="BS68">
            <v>-0.14814814814814806</v>
          </cell>
          <cell r="BT68">
            <v>0.87983706720977617</v>
          </cell>
          <cell r="BV68" t="str">
            <v>NM</v>
          </cell>
          <cell r="BX68">
            <v>-6.6137566137566143E-3</v>
          </cell>
          <cell r="BY68">
            <v>0.17515923566878983</v>
          </cell>
          <cell r="BZ68">
            <v>5.5598455598455727E-2</v>
          </cell>
          <cell r="CA68">
            <v>0.16667579858637874</v>
          </cell>
        </row>
        <row r="69">
          <cell r="A69" t="str">
            <v xml:space="preserve"> 3Q</v>
          </cell>
          <cell r="B69">
            <v>0.14793617759278521</v>
          </cell>
          <cell r="C69">
            <v>-7.8554595443829003E-4</v>
          </cell>
          <cell r="D69">
            <v>0.12103992044324485</v>
          </cell>
          <cell r="F69">
            <v>0.91518131530424118</v>
          </cell>
          <cell r="G69">
            <v>1.1611253196930946</v>
          </cell>
          <cell r="H69">
            <v>0.96283448959365736</v>
          </cell>
          <cell r="J69">
            <v>-9.2827004219409259E-2</v>
          </cell>
          <cell r="L69">
            <v>0.15384615384615385</v>
          </cell>
          <cell r="R69">
            <v>0.29501675041876041</v>
          </cell>
          <cell r="T69" t="str">
            <v xml:space="preserve"> 3Q</v>
          </cell>
          <cell r="U69">
            <v>0.38709677419354827</v>
          </cell>
          <cell r="V69">
            <v>-0.10224438902743145</v>
          </cell>
          <cell r="W69">
            <v>-6.7129629629629761E-2</v>
          </cell>
          <cell r="Y69">
            <v>-0.23404255319148937</v>
          </cell>
          <cell r="Z69">
            <v>-5.500000000000007E-2</v>
          </cell>
          <cell r="AA69">
            <v>-0.1518518518518519</v>
          </cell>
          <cell r="AB69">
            <v>-4.000000000000007E-2</v>
          </cell>
          <cell r="AD69">
            <v>-8.3479789103690819E-2</v>
          </cell>
          <cell r="AF69">
            <v>-1.4492753623188441E-2</v>
          </cell>
          <cell r="AG69">
            <v>0.36966824644549773</v>
          </cell>
          <cell r="AM69" t="str">
            <v>NM</v>
          </cell>
          <cell r="AN69" t="str">
            <v>NM</v>
          </cell>
          <cell r="AO69" t="str">
            <v>NM</v>
          </cell>
          <cell r="AU69" t="str">
            <v xml:space="preserve"> 3Q</v>
          </cell>
          <cell r="AV69">
            <v>-2.4060150375939764E-2</v>
          </cell>
          <cell r="AX69">
            <v>3.1593406593406557E-2</v>
          </cell>
          <cell r="AY69">
            <v>0.11771995043370508</v>
          </cell>
          <cell r="AZ69">
            <v>6.2306672558550442E-2</v>
          </cell>
          <cell r="BD69">
            <v>-9.6590909090909144E-2</v>
          </cell>
          <cell r="BF69">
            <v>0.68316831683168322</v>
          </cell>
          <cell r="BG69">
            <v>1.027027027027027</v>
          </cell>
          <cell r="BH69">
            <v>0.82857142857142863</v>
          </cell>
          <cell r="BI69">
            <v>7.7157670021347657E-2</v>
          </cell>
          <cell r="BK69">
            <v>-0.31707317073170732</v>
          </cell>
          <cell r="BL69">
            <v>-0.14201183431952655</v>
          </cell>
          <cell r="BM69">
            <v>-0.27231467473524956</v>
          </cell>
          <cell r="BO69">
            <v>0.24427480916030544</v>
          </cell>
          <cell r="BP69">
            <v>0.73933649289099523</v>
          </cell>
          <cell r="BQ69">
            <v>0.46511627906976777</v>
          </cell>
          <cell r="BS69">
            <v>0.1333333333333333</v>
          </cell>
          <cell r="BT69">
            <v>0.42776735459662313</v>
          </cell>
          <cell r="BV69" t="str">
            <v>NM</v>
          </cell>
          <cell r="BX69">
            <v>2.0463847203274411E-2</v>
          </cell>
          <cell r="BY69">
            <v>0.17944429457782593</v>
          </cell>
          <cell r="BZ69">
            <v>5.4583624912526121E-2</v>
          </cell>
          <cell r="CA69">
            <v>0.17050691244239635</v>
          </cell>
        </row>
        <row r="70">
          <cell r="A70" t="str">
            <v xml:space="preserve"> 4Q</v>
          </cell>
          <cell r="B70">
            <v>9.7641250685682898E-2</v>
          </cell>
          <cell r="C70">
            <v>-2.0761245674741271E-3</v>
          </cell>
          <cell r="D70">
            <v>7.6800694243563825E-2</v>
          </cell>
          <cell r="F70">
            <v>0.55851569933396783</v>
          </cell>
          <cell r="G70">
            <v>0.84330985915492973</v>
          </cell>
          <cell r="H70">
            <v>0.61910112359550562</v>
          </cell>
          <cell r="J70">
            <v>-3.1545741324921134E-2</v>
          </cell>
          <cell r="L70">
            <v>0.13772455089820365</v>
          </cell>
          <cell r="R70">
            <v>0.21641426477772349</v>
          </cell>
          <cell r="T70" t="str">
            <v xml:space="preserve"> 4Q</v>
          </cell>
          <cell r="U70">
            <v>-0.22556390977443608</v>
          </cell>
          <cell r="V70">
            <v>0</v>
          </cell>
          <cell r="W70">
            <v>-2.6064291920069507E-2</v>
          </cell>
          <cell r="Y70">
            <v>-0.19626168224299062</v>
          </cell>
          <cell r="Z70">
            <v>4.0000000000000036E-2</v>
          </cell>
          <cell r="AA70">
            <v>0.11576846307385223</v>
          </cell>
          <cell r="AB70">
            <v>-9.2105263157894801E-2</v>
          </cell>
          <cell r="AD70">
            <v>-3.3183681436656878E-3</v>
          </cell>
          <cell r="AF70">
            <v>0.19999999999999993</v>
          </cell>
          <cell r="AG70">
            <v>0.35301507537688454</v>
          </cell>
          <cell r="AM70" t="str">
            <v>NM</v>
          </cell>
          <cell r="AN70" t="str">
            <v>NM</v>
          </cell>
          <cell r="AO70" t="str">
            <v>NM</v>
          </cell>
          <cell r="AU70" t="str">
            <v xml:space="preserve"> 4Q</v>
          </cell>
          <cell r="AV70">
            <v>9.10384068278806E-2</v>
          </cell>
          <cell r="AX70">
            <v>-1.0911074740861974E-2</v>
          </cell>
          <cell r="AY70">
            <v>2.7806385169927939E-2</v>
          </cell>
          <cell r="AZ70">
            <v>2.496433666191318E-3</v>
          </cell>
          <cell r="BD70">
            <v>-3.4682080924855571E-2</v>
          </cell>
          <cell r="BF70">
            <v>0.89599999999999991</v>
          </cell>
          <cell r="BG70">
            <v>0.80909090909090897</v>
          </cell>
          <cell r="BH70">
            <v>0.85531914893617</v>
          </cell>
          <cell r="BI70">
            <v>6.7943805874840418E-2</v>
          </cell>
          <cell r="BK70">
            <v>-6.1381074168797914E-2</v>
          </cell>
          <cell r="BL70">
            <v>-0.14848484848484844</v>
          </cell>
          <cell r="BM70">
            <v>-8.7230215827338156E-2</v>
          </cell>
          <cell r="BO70">
            <v>0.88808664259927794</v>
          </cell>
          <cell r="BP70">
            <v>0.65891472868217038</v>
          </cell>
          <cell r="BQ70">
            <v>0.77757009345794381</v>
          </cell>
          <cell r="BS70">
            <v>-0.14814814814814806</v>
          </cell>
          <cell r="BT70">
            <v>0.65584415584415579</v>
          </cell>
          <cell r="BV70" t="str">
            <v>NM</v>
          </cell>
          <cell r="BX70">
            <v>0.17513368983957231</v>
          </cell>
          <cell r="BY70">
            <v>0.19122924245799014</v>
          </cell>
          <cell r="BZ70">
            <v>-4.2530568846358922E-3</v>
          </cell>
          <cell r="CA70">
            <v>0.17457945617967383</v>
          </cell>
        </row>
        <row r="72">
          <cell r="A72" t="str">
            <v>Year</v>
          </cell>
          <cell r="B72">
            <v>0.12550787830740248</v>
          </cell>
          <cell r="C72">
            <v>3.530942204051249E-3</v>
          </cell>
          <cell r="D72">
            <v>9.9831788131283419E-2</v>
          </cell>
          <cell r="F72">
            <v>0.90728813559322063</v>
          </cell>
          <cell r="G72">
            <v>1.2674750356633382</v>
          </cell>
          <cell r="H72">
            <v>0.9764448096411944</v>
          </cell>
          <cell r="J72">
            <v>-7.5291622481442291E-2</v>
          </cell>
          <cell r="L72">
            <v>0.14800759013282788</v>
          </cell>
          <cell r="R72">
            <v>0.27991967871485951</v>
          </cell>
          <cell r="T72" t="str">
            <v>Year</v>
          </cell>
          <cell r="U72">
            <v>-0.35638297872340435</v>
          </cell>
          <cell r="V72">
            <v>-6.0896605338170505E-2</v>
          </cell>
          <cell r="W72">
            <v>-9.8575627402215732E-2</v>
          </cell>
          <cell r="Y72">
            <v>-0.21839080459770116</v>
          </cell>
          <cell r="Z72">
            <v>-3.3971587399629397E-2</v>
          </cell>
          <cell r="AA72">
            <v>-5.357142857142852E-2</v>
          </cell>
          <cell r="AB72">
            <v>-0.10685805422647525</v>
          </cell>
          <cell r="AD72">
            <v>-8.2958012494551883E-2</v>
          </cell>
          <cell r="AF72">
            <v>-5.5370985603543747E-2</v>
          </cell>
          <cell r="AG72">
            <v>0.43632075471698101</v>
          </cell>
          <cell r="AM72" t="str">
            <v>NM</v>
          </cell>
          <cell r="AN72" t="str">
            <v>NM</v>
          </cell>
          <cell r="AO72" t="str">
            <v>NM</v>
          </cell>
          <cell r="AU72" t="str">
            <v>Year</v>
          </cell>
          <cell r="AV72">
            <v>3.2345013477089082E-2</v>
          </cell>
          <cell r="AX72">
            <v>-3.5817840695887928E-3</v>
          </cell>
          <cell r="AY72">
            <v>7.6438591468651729E-2</v>
          </cell>
          <cell r="AZ72">
            <v>2.6293287729798963E-2</v>
          </cell>
          <cell r="BD72">
            <v>-4.466858789625372E-2</v>
          </cell>
          <cell r="BF72">
            <v>0.83597883597883627</v>
          </cell>
          <cell r="BG72">
            <v>1.0166666666666666</v>
          </cell>
          <cell r="BH72">
            <v>0.91592920353982277</v>
          </cell>
          <cell r="BI72">
            <v>6.9043151969981245E-2</v>
          </cell>
          <cell r="BK72">
            <v>-0.24706763164462178</v>
          </cell>
          <cell r="BL72">
            <v>-7.2337042925278289E-2</v>
          </cell>
          <cell r="BM72">
            <v>-0.20531813865147203</v>
          </cell>
          <cell r="BO72">
            <v>0.77263157894736822</v>
          </cell>
          <cell r="BP72">
            <v>0.73433583959899762</v>
          </cell>
          <cell r="BQ72">
            <v>0.7551487414187642</v>
          </cell>
          <cell r="BS72">
            <v>-7.0469798657717936E-2</v>
          </cell>
          <cell r="BT72">
            <v>0.63489736070381231</v>
          </cell>
          <cell r="BV72" t="str">
            <v>NM</v>
          </cell>
          <cell r="BX72">
            <v>4.7942876572594433E-2</v>
          </cell>
          <cell r="BY72">
            <v>0.17560951965488841</v>
          </cell>
          <cell r="BZ72">
            <v>3.7080340738266125E-2</v>
          </cell>
          <cell r="CA72">
            <v>0.16500310120147554</v>
          </cell>
        </row>
        <row r="74">
          <cell r="A74" t="str">
            <v>1998</v>
          </cell>
          <cell r="T74" t="str">
            <v>1998</v>
          </cell>
          <cell r="AU74" t="str">
            <v>1998</v>
          </cell>
        </row>
        <row r="75">
          <cell r="A75" t="str">
            <v xml:space="preserve"> 1Q</v>
          </cell>
          <cell r="B75">
            <v>482</v>
          </cell>
          <cell r="C75">
            <v>132.69999999999999</v>
          </cell>
          <cell r="D75">
            <v>614.70000000000005</v>
          </cell>
          <cell r="F75">
            <v>230.4</v>
          </cell>
          <cell r="G75">
            <v>56.8</v>
          </cell>
          <cell r="H75">
            <v>287.2</v>
          </cell>
          <cell r="J75">
            <v>16.100000000000001</v>
          </cell>
          <cell r="L75">
            <v>25</v>
          </cell>
          <cell r="R75">
            <v>942.6</v>
          </cell>
          <cell r="T75" t="str">
            <v xml:space="preserve"> 1Q</v>
          </cell>
          <cell r="U75">
            <v>12.4</v>
          </cell>
          <cell r="V75">
            <v>104.4</v>
          </cell>
          <cell r="W75">
            <v>116.80000000000001</v>
          </cell>
          <cell r="Y75">
            <v>5.5</v>
          </cell>
          <cell r="Z75">
            <v>37.6</v>
          </cell>
          <cell r="AA75">
            <v>54.9</v>
          </cell>
          <cell r="AB75">
            <v>43.7</v>
          </cell>
          <cell r="AD75">
            <v>258.5</v>
          </cell>
          <cell r="AF75">
            <v>22.5</v>
          </cell>
          <cell r="AG75">
            <v>70</v>
          </cell>
          <cell r="AM75">
            <v>32.700000000000003</v>
          </cell>
          <cell r="AN75">
            <v>0.7</v>
          </cell>
          <cell r="AO75">
            <v>33.400000000000006</v>
          </cell>
          <cell r="AU75" t="str">
            <v xml:space="preserve"> 1Q</v>
          </cell>
          <cell r="AV75">
            <v>60.9</v>
          </cell>
          <cell r="AX75">
            <v>104.8</v>
          </cell>
          <cell r="AY75">
            <v>89.9</v>
          </cell>
          <cell r="AZ75">
            <v>194.7</v>
          </cell>
          <cell r="BD75">
            <v>17</v>
          </cell>
          <cell r="BF75">
            <v>12.7</v>
          </cell>
          <cell r="BG75">
            <v>12</v>
          </cell>
          <cell r="BH75">
            <v>24.7</v>
          </cell>
          <cell r="BI75">
            <v>297.3</v>
          </cell>
          <cell r="BK75">
            <v>117.3</v>
          </cell>
          <cell r="BL75">
            <v>27.4</v>
          </cell>
          <cell r="BM75">
            <v>144.69999999999999</v>
          </cell>
          <cell r="BO75">
            <v>30.7</v>
          </cell>
          <cell r="BP75">
            <v>26.3</v>
          </cell>
          <cell r="BQ75">
            <v>57</v>
          </cell>
          <cell r="BS75">
            <v>7.1</v>
          </cell>
          <cell r="BT75">
            <v>64.099999999999994</v>
          </cell>
          <cell r="BV75">
            <v>0</v>
          </cell>
          <cell r="BX75">
            <v>70.400000000000006</v>
          </cell>
          <cell r="BY75">
            <v>1903.5</v>
          </cell>
          <cell r="BZ75">
            <v>146.20000000000002</v>
          </cell>
          <cell r="CA75">
            <v>2049.6999999999998</v>
          </cell>
        </row>
        <row r="76">
          <cell r="A76" t="str">
            <v xml:space="preserve"> 2Q</v>
          </cell>
          <cell r="B76">
            <v>527.29999999999995</v>
          </cell>
          <cell r="C76">
            <v>135.9</v>
          </cell>
          <cell r="D76">
            <v>663.19999999999993</v>
          </cell>
          <cell r="F76">
            <v>255.7</v>
          </cell>
          <cell r="G76">
            <v>71.900000000000006</v>
          </cell>
          <cell r="H76">
            <v>327.60000000000002</v>
          </cell>
          <cell r="J76">
            <v>18.899999999999999</v>
          </cell>
          <cell r="L76">
            <v>28</v>
          </cell>
          <cell r="R76">
            <v>1037.2</v>
          </cell>
          <cell r="T76" t="str">
            <v xml:space="preserve"> 2Q</v>
          </cell>
          <cell r="U76">
            <v>5</v>
          </cell>
          <cell r="V76">
            <v>84.2</v>
          </cell>
          <cell r="W76">
            <v>89.2</v>
          </cell>
          <cell r="Y76">
            <v>3.6</v>
          </cell>
          <cell r="Z76">
            <v>39.4</v>
          </cell>
          <cell r="AA76">
            <v>50.1</v>
          </cell>
          <cell r="AB76">
            <v>42.1</v>
          </cell>
          <cell r="AD76">
            <v>224.39999999999998</v>
          </cell>
          <cell r="AF76">
            <v>16</v>
          </cell>
          <cell r="AG76">
            <v>101</v>
          </cell>
          <cell r="AM76">
            <v>14</v>
          </cell>
          <cell r="AN76">
            <v>0.7</v>
          </cell>
          <cell r="AO76">
            <v>14.7</v>
          </cell>
          <cell r="AU76" t="str">
            <v xml:space="preserve"> 2Q</v>
          </cell>
          <cell r="AV76">
            <v>65.599999999999994</v>
          </cell>
          <cell r="AX76">
            <v>147.9</v>
          </cell>
          <cell r="AY76">
            <v>96.1</v>
          </cell>
          <cell r="AZ76">
            <v>244</v>
          </cell>
          <cell r="BD76">
            <v>16.7</v>
          </cell>
          <cell r="BF76">
            <v>16</v>
          </cell>
          <cell r="BG76">
            <v>13.6</v>
          </cell>
          <cell r="BH76">
            <v>29.6</v>
          </cell>
          <cell r="BI76">
            <v>355.90000000000003</v>
          </cell>
          <cell r="BK76">
            <v>43.8</v>
          </cell>
          <cell r="BL76">
            <v>32.200000000000003</v>
          </cell>
          <cell r="BM76">
            <v>76</v>
          </cell>
          <cell r="BO76">
            <v>52.8</v>
          </cell>
          <cell r="BP76">
            <v>32.6</v>
          </cell>
          <cell r="BQ76">
            <v>85.4</v>
          </cell>
          <cell r="BS76">
            <v>6.9</v>
          </cell>
          <cell r="BT76">
            <v>92.300000000000011</v>
          </cell>
          <cell r="BV76">
            <v>0</v>
          </cell>
          <cell r="BX76">
            <v>75.099999999999994</v>
          </cell>
          <cell r="BY76">
            <v>1992.6</v>
          </cell>
          <cell r="BZ76">
            <v>136.70000000000002</v>
          </cell>
          <cell r="CA76">
            <v>2129.2999999999997</v>
          </cell>
        </row>
        <row r="77">
          <cell r="A77" t="str">
            <v xml:space="preserve"> 3Q</v>
          </cell>
          <cell r="B77">
            <v>661.9</v>
          </cell>
          <cell r="C77">
            <v>127.2</v>
          </cell>
          <cell r="D77">
            <v>789.1</v>
          </cell>
          <cell r="F77">
            <v>311.60000000000002</v>
          </cell>
          <cell r="G77">
            <v>84.5</v>
          </cell>
          <cell r="H77">
            <v>396.1</v>
          </cell>
          <cell r="J77">
            <v>21.5</v>
          </cell>
          <cell r="L77">
            <v>30</v>
          </cell>
          <cell r="R77">
            <v>1237</v>
          </cell>
          <cell r="T77" t="str">
            <v xml:space="preserve"> 3Q</v>
          </cell>
          <cell r="U77">
            <v>8.6</v>
          </cell>
          <cell r="V77">
            <v>72</v>
          </cell>
          <cell r="W77">
            <v>80.599999999999994</v>
          </cell>
          <cell r="Y77">
            <v>3.6</v>
          </cell>
          <cell r="Z77">
            <v>37.799999999999997</v>
          </cell>
          <cell r="AA77">
            <v>45.8</v>
          </cell>
          <cell r="AB77">
            <v>40.799999999999997</v>
          </cell>
          <cell r="AD77">
            <v>208.59999999999997</v>
          </cell>
          <cell r="AF77">
            <v>20.399999999999999</v>
          </cell>
          <cell r="AG77">
            <v>86.7</v>
          </cell>
          <cell r="AM77">
            <v>31</v>
          </cell>
          <cell r="AN77">
            <v>2.1</v>
          </cell>
          <cell r="AO77">
            <v>33.1</v>
          </cell>
          <cell r="AU77" t="str">
            <v xml:space="preserve"> 3Q</v>
          </cell>
          <cell r="AV77">
            <v>64.900000000000006</v>
          </cell>
          <cell r="AX77">
            <v>150.19999999999999</v>
          </cell>
          <cell r="AY77">
            <v>90.2</v>
          </cell>
          <cell r="AZ77">
            <v>240.39999999999998</v>
          </cell>
          <cell r="BD77">
            <v>15.9</v>
          </cell>
          <cell r="BF77">
            <v>17</v>
          </cell>
          <cell r="BG77">
            <v>15</v>
          </cell>
          <cell r="BH77">
            <v>32</v>
          </cell>
          <cell r="BI77">
            <v>353.19999999999993</v>
          </cell>
          <cell r="BK77">
            <v>67.2</v>
          </cell>
          <cell r="BL77">
            <v>29</v>
          </cell>
          <cell r="BM77">
            <v>96.2</v>
          </cell>
          <cell r="BO77">
            <v>32.6</v>
          </cell>
          <cell r="BP77">
            <v>36.700000000000003</v>
          </cell>
          <cell r="BQ77">
            <v>69.300000000000011</v>
          </cell>
          <cell r="BS77">
            <v>6.8</v>
          </cell>
          <cell r="BT77">
            <v>76.100000000000009</v>
          </cell>
          <cell r="BV77">
            <v>0</v>
          </cell>
          <cell r="BX77">
            <v>74.800000000000011</v>
          </cell>
          <cell r="BY77">
            <v>2186.1000000000004</v>
          </cell>
          <cell r="BZ77">
            <v>150.69999999999999</v>
          </cell>
          <cell r="CA77">
            <v>2336.8000000000002</v>
          </cell>
        </row>
        <row r="78">
          <cell r="A78" t="str">
            <v xml:space="preserve"> 4Q</v>
          </cell>
          <cell r="B78">
            <v>600.29999999999995</v>
          </cell>
          <cell r="C78">
            <v>144.19999999999999</v>
          </cell>
          <cell r="D78">
            <v>744.5</v>
          </cell>
          <cell r="F78">
            <v>327.60000000000002</v>
          </cell>
          <cell r="G78">
            <v>104.7</v>
          </cell>
          <cell r="H78">
            <v>432.3</v>
          </cell>
          <cell r="J78">
            <v>30.7</v>
          </cell>
          <cell r="L78">
            <v>38</v>
          </cell>
          <cell r="R78">
            <v>1245</v>
          </cell>
          <cell r="T78" t="str">
            <v xml:space="preserve"> 4Q</v>
          </cell>
          <cell r="U78">
            <v>10.3</v>
          </cell>
          <cell r="V78">
            <v>101.8</v>
          </cell>
          <cell r="W78">
            <v>112.1</v>
          </cell>
          <cell r="Y78">
            <v>4.3</v>
          </cell>
          <cell r="Z78">
            <v>41.6</v>
          </cell>
          <cell r="AA78">
            <v>55.9</v>
          </cell>
          <cell r="AB78">
            <v>41.4</v>
          </cell>
          <cell r="AD78">
            <v>255.3</v>
          </cell>
          <cell r="AF78">
            <v>26.4</v>
          </cell>
          <cell r="AG78">
            <v>107.7</v>
          </cell>
          <cell r="AM78">
            <v>60</v>
          </cell>
          <cell r="AN78">
            <v>2.8</v>
          </cell>
          <cell r="AO78">
            <v>62.8</v>
          </cell>
          <cell r="AU78" t="str">
            <v xml:space="preserve"> 4Q</v>
          </cell>
          <cell r="AV78">
            <v>76.7</v>
          </cell>
          <cell r="AX78">
            <v>181.3</v>
          </cell>
          <cell r="AY78">
            <v>99.8</v>
          </cell>
          <cell r="AZ78">
            <v>281.10000000000002</v>
          </cell>
          <cell r="BD78">
            <v>16.7</v>
          </cell>
          <cell r="BF78">
            <v>23.7</v>
          </cell>
          <cell r="BG78">
            <v>19.899999999999999</v>
          </cell>
          <cell r="BH78">
            <v>43.599999999999994</v>
          </cell>
          <cell r="BI78">
            <v>418.1</v>
          </cell>
          <cell r="BK78">
            <v>73.400000000000006</v>
          </cell>
          <cell r="BL78">
            <v>28.1</v>
          </cell>
          <cell r="BM78">
            <v>101.5</v>
          </cell>
          <cell r="BO78">
            <v>52.3</v>
          </cell>
          <cell r="BP78">
            <v>42.8</v>
          </cell>
          <cell r="BQ78">
            <v>95.1</v>
          </cell>
          <cell r="BS78">
            <v>6.9</v>
          </cell>
          <cell r="BT78">
            <v>102</v>
          </cell>
          <cell r="BV78">
            <v>0</v>
          </cell>
          <cell r="BX78">
            <v>87.9</v>
          </cell>
          <cell r="BY78">
            <v>2406.7000000000003</v>
          </cell>
          <cell r="BZ78">
            <v>187.29999999999998</v>
          </cell>
          <cell r="CA78">
            <v>2594.0000000000005</v>
          </cell>
        </row>
        <row r="80">
          <cell r="A80" t="str">
            <v>Year</v>
          </cell>
          <cell r="B80">
            <v>2271.5</v>
          </cell>
          <cell r="C80">
            <v>540</v>
          </cell>
          <cell r="D80">
            <v>2811.5</v>
          </cell>
          <cell r="F80">
            <v>1125.3000000000002</v>
          </cell>
          <cell r="G80">
            <v>317.89999999999998</v>
          </cell>
          <cell r="H80">
            <v>1443.2</v>
          </cell>
          <cell r="J80">
            <v>87.2</v>
          </cell>
          <cell r="L80">
            <v>121</v>
          </cell>
          <cell r="R80">
            <v>4461.8</v>
          </cell>
          <cell r="T80" t="str">
            <v>Year</v>
          </cell>
          <cell r="U80">
            <v>36.299999999999997</v>
          </cell>
          <cell r="V80">
            <v>362.40000000000003</v>
          </cell>
          <cell r="W80">
            <v>398.70000000000005</v>
          </cell>
          <cell r="Y80">
            <v>17</v>
          </cell>
          <cell r="Z80">
            <v>156.4</v>
          </cell>
          <cell r="AA80">
            <v>206.70000000000002</v>
          </cell>
          <cell r="AB80">
            <v>168</v>
          </cell>
          <cell r="AD80">
            <v>946.8</v>
          </cell>
          <cell r="AF80">
            <v>85.3</v>
          </cell>
          <cell r="AG80">
            <v>365.4</v>
          </cell>
          <cell r="AM80">
            <v>137.69999999999999</v>
          </cell>
          <cell r="AN80">
            <v>6.3</v>
          </cell>
          <cell r="AO80">
            <v>144</v>
          </cell>
          <cell r="AU80" t="str">
            <v>Year</v>
          </cell>
          <cell r="AV80">
            <v>268.10000000000002</v>
          </cell>
          <cell r="AX80">
            <v>584.20000000000005</v>
          </cell>
          <cell r="AY80">
            <v>376</v>
          </cell>
          <cell r="AZ80">
            <v>960.19999999999993</v>
          </cell>
          <cell r="BD80">
            <v>66.3</v>
          </cell>
          <cell r="BF80">
            <v>69.400000000000006</v>
          </cell>
          <cell r="BG80">
            <v>60.5</v>
          </cell>
          <cell r="BH80">
            <v>129.89999999999998</v>
          </cell>
          <cell r="BI80">
            <v>1424.5</v>
          </cell>
          <cell r="BK80">
            <v>301.70000000000005</v>
          </cell>
          <cell r="BL80">
            <v>116.69999999999999</v>
          </cell>
          <cell r="BM80">
            <v>418.4</v>
          </cell>
          <cell r="BO80">
            <v>168.39999999999998</v>
          </cell>
          <cell r="BP80">
            <v>138.4</v>
          </cell>
          <cell r="BQ80">
            <v>306.8</v>
          </cell>
          <cell r="BS80">
            <v>27.700000000000003</v>
          </cell>
          <cell r="BT80">
            <v>334.5</v>
          </cell>
          <cell r="BV80">
            <v>0</v>
          </cell>
          <cell r="BX80">
            <v>308.20000000000005</v>
          </cell>
          <cell r="BY80">
            <v>8488.9000000000015</v>
          </cell>
          <cell r="BZ80">
            <v>620.9</v>
          </cell>
          <cell r="CA80">
            <v>9109.7999999999993</v>
          </cell>
        </row>
        <row r="82">
          <cell r="A82" t="str">
            <v>1999/98</v>
          </cell>
          <cell r="T82" t="str">
            <v>1999/98</v>
          </cell>
          <cell r="AU82" t="str">
            <v>1999/98</v>
          </cell>
        </row>
        <row r="83">
          <cell r="A83" t="str">
            <v xml:space="preserve"> 1QA</v>
          </cell>
          <cell r="B83">
            <v>-5.7261410788381789E-2</v>
          </cell>
          <cell r="C83">
            <v>2.0346646571213392E-2</v>
          </cell>
          <cell r="D83">
            <v>-4.0344883683097521E-2</v>
          </cell>
          <cell r="F83">
            <v>0.29210069444444436</v>
          </cell>
          <cell r="G83">
            <v>0.82218309859154937</v>
          </cell>
          <cell r="H83">
            <v>0.39693593314763231</v>
          </cell>
          <cell r="J83">
            <v>6.8322981366459493E-2</v>
          </cell>
          <cell r="L83">
            <v>0.24800000000000011</v>
          </cell>
          <cell r="R83">
            <v>0.10280076384468484</v>
          </cell>
          <cell r="T83" t="str">
            <v xml:space="preserve"> 1QA</v>
          </cell>
          <cell r="U83">
            <v>-0.33064516129032256</v>
          </cell>
          <cell r="V83">
            <v>-0.10344827586206908</v>
          </cell>
          <cell r="W83">
            <v>-0.12756849315068508</v>
          </cell>
          <cell r="Y83">
            <v>-0.23636363636363633</v>
          </cell>
          <cell r="Z83">
            <v>-0.12234042553191493</v>
          </cell>
          <cell r="AA83">
            <v>-0.10200364298724958</v>
          </cell>
          <cell r="AB83">
            <v>0.17162471395881007</v>
          </cell>
          <cell r="AD83">
            <v>-7.3114119922630727E-2</v>
          </cell>
          <cell r="AF83">
            <v>0.19111111111111098</v>
          </cell>
          <cell r="AG83">
            <v>0.44285714285714284</v>
          </cell>
          <cell r="AM83">
            <v>0.48623853211009171</v>
          </cell>
          <cell r="AN83" t="str">
            <v>NM</v>
          </cell>
          <cell r="AO83">
            <v>0.63473053892215536</v>
          </cell>
          <cell r="AU83" t="str">
            <v xml:space="preserve"> 1QA</v>
          </cell>
          <cell r="AV83">
            <v>0.11330049261083765</v>
          </cell>
          <cell r="AX83">
            <v>2.8625954198473014E-3</v>
          </cell>
          <cell r="AY83">
            <v>8.7875417130144504E-2</v>
          </cell>
          <cell r="AZ83">
            <v>4.2116076014381054E-2</v>
          </cell>
          <cell r="BD83">
            <v>0.49411764705882344</v>
          </cell>
          <cell r="BF83">
            <v>0.73228346456692917</v>
          </cell>
          <cell r="BG83">
            <v>0.70833333333333326</v>
          </cell>
          <cell r="BH83">
            <v>0.72064777327935237</v>
          </cell>
          <cell r="BI83">
            <v>0.13891691893710045</v>
          </cell>
          <cell r="BK83">
            <v>-0.30008525149190113</v>
          </cell>
          <cell r="BL83">
            <v>7.2992700729927015E-2</v>
          </cell>
          <cell r="BM83">
            <v>-0.22944022114720108</v>
          </cell>
          <cell r="BO83">
            <v>1.315960912052117</v>
          </cell>
          <cell r="BP83">
            <v>0.64638783269961952</v>
          </cell>
          <cell r="BQ83">
            <v>1.0070175438596491</v>
          </cell>
          <cell r="BS83">
            <v>-5.6338028169014009E-2</v>
          </cell>
          <cell r="BT83">
            <v>0.88923556942277693</v>
          </cell>
          <cell r="BV83" t="str">
            <v>NM</v>
          </cell>
          <cell r="BX83">
            <v>-0.38636363636363635</v>
          </cell>
          <cell r="BY83">
            <v>0.10664565274494353</v>
          </cell>
          <cell r="BZ83">
            <v>1.9835841313269532E-2</v>
          </cell>
          <cell r="CA83">
            <v>0.10045372493535654</v>
          </cell>
        </row>
        <row r="84">
          <cell r="A84" t="str">
            <v xml:space="preserve"> 2QA</v>
          </cell>
          <cell r="B84">
            <v>6.5427650293950312E-2</v>
          </cell>
          <cell r="C84">
            <v>-7.0640176600441557E-2</v>
          </cell>
          <cell r="D84">
            <v>3.7545235223160445E-2</v>
          </cell>
          <cell r="F84">
            <v>8.1736409855299313E-2</v>
          </cell>
          <cell r="G84">
            <v>0.61752433936022233</v>
          </cell>
          <cell r="H84">
            <v>0.19963369963369981</v>
          </cell>
          <cell r="J84">
            <v>-0.21164021164021157</v>
          </cell>
          <cell r="L84">
            <v>0.17142857142857132</v>
          </cell>
          <cell r="R84">
            <v>8.8314693405321831E-2</v>
          </cell>
          <cell r="T84" t="str">
            <v xml:space="preserve"> 2QA</v>
          </cell>
          <cell r="U84">
            <v>0.98</v>
          </cell>
          <cell r="V84">
            <v>-0.29216152019002378</v>
          </cell>
          <cell r="W84">
            <v>-0.22085201793721976</v>
          </cell>
          <cell r="Y84">
            <v>-0.5</v>
          </cell>
          <cell r="Z84">
            <v>-0.21319796954314718</v>
          </cell>
          <cell r="AA84">
            <v>3.5928143712574932E-2</v>
          </cell>
          <cell r="AB84">
            <v>0.43705463182897858</v>
          </cell>
          <cell r="AD84">
            <v>-4.3226381461675456E-2</v>
          </cell>
          <cell r="AF84">
            <v>0.27500000000000013</v>
          </cell>
          <cell r="AG84">
            <v>0.13069306930693081</v>
          </cell>
          <cell r="AM84">
            <v>3.1428571428571432</v>
          </cell>
          <cell r="AN84" t="str">
            <v>NM</v>
          </cell>
          <cell r="AO84">
            <v>3.5306122448979593</v>
          </cell>
          <cell r="AU84" t="str">
            <v xml:space="preserve"> 2QA</v>
          </cell>
          <cell r="AV84">
            <v>0.11737804878048785</v>
          </cell>
          <cell r="AX84">
            <v>0.17647058823529407</v>
          </cell>
          <cell r="AY84">
            <v>8.6368366285119791E-2</v>
          </cell>
          <cell r="AZ84">
            <v>0.14057377049180309</v>
          </cell>
          <cell r="BD84">
            <v>0.52694610778443118</v>
          </cell>
          <cell r="BF84">
            <v>0.64375000000000004</v>
          </cell>
          <cell r="BG84">
            <v>0.77205882352941191</v>
          </cell>
          <cell r="BH84">
            <v>0.70270270270270285</v>
          </cell>
          <cell r="BI84">
            <v>0.20118010677156484</v>
          </cell>
          <cell r="BK84">
            <v>0.27625570776255715</v>
          </cell>
          <cell r="BL84">
            <v>-0.21118012422360261</v>
          </cell>
          <cell r="BM84">
            <v>6.9736842105263097E-2</v>
          </cell>
          <cell r="BO84">
            <v>-0.19128787878787867</v>
          </cell>
          <cell r="BP84">
            <v>0.34355828220858875</v>
          </cell>
          <cell r="BQ84">
            <v>1.2880562060889833E-2</v>
          </cell>
          <cell r="BS84">
            <v>2.8985507246376708E-2</v>
          </cell>
          <cell r="BT84">
            <v>1.408450704225328E-2</v>
          </cell>
          <cell r="BV84" t="str">
            <v>NM</v>
          </cell>
          <cell r="BX84">
            <v>-0.4434087882822903</v>
          </cell>
          <cell r="BY84">
            <v>9.8564689350597368E-2</v>
          </cell>
          <cell r="BZ84">
            <v>2.9261155815654506E-2</v>
          </cell>
          <cell r="CA84">
            <v>9.4115436998074564E-2</v>
          </cell>
        </row>
        <row r="85">
          <cell r="A85" t="str">
            <v xml:space="preserve"> 3Q</v>
          </cell>
          <cell r="B85">
            <v>-0.14609457621997271</v>
          </cell>
          <cell r="C85">
            <v>-1.729559748427675E-2</v>
          </cell>
          <cell r="D85">
            <v>-0.12533265745786337</v>
          </cell>
          <cell r="F85">
            <v>0.18902439024390236</v>
          </cell>
          <cell r="G85">
            <v>0.56686390532544384</v>
          </cell>
          <cell r="H85">
            <v>0.26962888159555654</v>
          </cell>
          <cell r="J85">
            <v>-0.11162790697674412</v>
          </cell>
          <cell r="L85">
            <v>0.1733333333333332</v>
          </cell>
          <cell r="R85">
            <v>8.4074373484235299E-3</v>
          </cell>
          <cell r="T85" t="str">
            <v xml:space="preserve"> 3Q</v>
          </cell>
          <cell r="U85">
            <v>-3.4883720930232398E-2</v>
          </cell>
          <cell r="V85">
            <v>-7.9166666666666705E-2</v>
          </cell>
          <cell r="W85">
            <v>-7.4441687344913188E-2</v>
          </cell>
          <cell r="Y85">
            <v>-0.16666666666666669</v>
          </cell>
          <cell r="Z85">
            <v>-0.12698412698412692</v>
          </cell>
          <cell r="AA85">
            <v>0.30131004366812236</v>
          </cell>
          <cell r="AB85">
            <v>0.31372549019607854</v>
          </cell>
          <cell r="AD85">
            <v>7.286673058485138E-2</v>
          </cell>
          <cell r="AF85">
            <v>-1.4705882352941037E-2</v>
          </cell>
          <cell r="AG85">
            <v>0.23760092272202993</v>
          </cell>
          <cell r="AM85">
            <v>1.6483870967741932</v>
          </cell>
          <cell r="AN85" t="str">
            <v>NM</v>
          </cell>
          <cell r="AO85">
            <v>1.8036253776435043</v>
          </cell>
          <cell r="AU85" t="str">
            <v xml:space="preserve"> 3Q</v>
          </cell>
          <cell r="AV85">
            <v>0.11248073959938361</v>
          </cell>
          <cell r="AX85">
            <v>0.21637816245006661</v>
          </cell>
          <cell r="AY85">
            <v>0.21507760532150766</v>
          </cell>
          <cell r="AZ85">
            <v>0.21589018302828622</v>
          </cell>
          <cell r="BD85">
            <v>1.6666666666666665</v>
          </cell>
          <cell r="BF85">
            <v>0.87058823529411766</v>
          </cell>
          <cell r="BG85">
            <v>0.79333333333333322</v>
          </cell>
          <cell r="BH85">
            <v>0.83437500000000009</v>
          </cell>
          <cell r="BI85">
            <v>0.31823329558323898</v>
          </cell>
          <cell r="BK85">
            <v>-0.19494047619047616</v>
          </cell>
          <cell r="BL85">
            <v>-4.1379310344827565E-2</v>
          </cell>
          <cell r="BM85">
            <v>-0.14760914760914767</v>
          </cell>
          <cell r="BO85">
            <v>1.1871165644171779</v>
          </cell>
          <cell r="BP85">
            <v>0.3051771117166211</v>
          </cell>
          <cell r="BQ85">
            <v>0.72005772005771962</v>
          </cell>
          <cell r="BS85">
            <v>4.4117647058823505E-2</v>
          </cell>
          <cell r="BT85">
            <v>0.65965834428383663</v>
          </cell>
          <cell r="BV85" t="str">
            <v>NM</v>
          </cell>
          <cell r="BX85">
            <v>-0.37834224598930488</v>
          </cell>
          <cell r="BY85">
            <v>0.10333470564018077</v>
          </cell>
          <cell r="BZ85">
            <v>3.3178500331785005E-3</v>
          </cell>
          <cell r="CA85">
            <v>9.6884628551865415E-2</v>
          </cell>
        </row>
        <row r="86">
          <cell r="A86" t="str">
            <v xml:space="preserve"> 4Q</v>
          </cell>
          <cell r="B86">
            <v>-0.15558887223055137</v>
          </cell>
          <cell r="C86">
            <v>-0.12135922330097078</v>
          </cell>
          <cell r="D86">
            <v>-0.14895903290799195</v>
          </cell>
          <cell r="F86">
            <v>0.30067155067155066</v>
          </cell>
          <cell r="G86">
            <v>0.38395415472779371</v>
          </cell>
          <cell r="H86">
            <v>0.32084200786490857</v>
          </cell>
          <cell r="J86">
            <v>-0.05</v>
          </cell>
          <cell r="L86">
            <v>1.3157894736842105E-2</v>
          </cell>
          <cell r="R86">
            <v>1.5903614457831283E-2</v>
          </cell>
          <cell r="T86" t="str">
            <v xml:space="preserve"> 4Q</v>
          </cell>
          <cell r="U86">
            <v>-0.39805825242718451</v>
          </cell>
          <cell r="V86">
            <v>-0.16895874263261301</v>
          </cell>
          <cell r="W86">
            <v>-0.19000892060660124</v>
          </cell>
          <cell r="Y86">
            <v>0</v>
          </cell>
          <cell r="Z86">
            <v>-0.16346153846153855</v>
          </cell>
          <cell r="AA86">
            <v>1.0733452593917735E-2</v>
          </cell>
          <cell r="AB86">
            <v>0.43478260869565216</v>
          </cell>
          <cell r="AD86">
            <v>-3.7211124167645937E-2</v>
          </cell>
          <cell r="AF86">
            <v>-6.818181818181808E-2</v>
          </cell>
          <cell r="AG86">
            <v>0.15134633240482809</v>
          </cell>
          <cell r="AM86">
            <v>0.60999999999999988</v>
          </cell>
          <cell r="AN86" t="str">
            <v>NM</v>
          </cell>
          <cell r="AO86">
            <v>0.77388535031847128</v>
          </cell>
          <cell r="AU86" t="str">
            <v xml:space="preserve"> 4Q</v>
          </cell>
          <cell r="AV86">
            <v>9.6479791395045519E-2</v>
          </cell>
          <cell r="AX86">
            <v>5.5157198014337732E-4</v>
          </cell>
          <cell r="AY86">
            <v>9.9198396793587232E-2</v>
          </cell>
          <cell r="AZ86">
            <v>3.5218783351120608E-2</v>
          </cell>
          <cell r="BD86">
            <v>1.6287425149700598</v>
          </cell>
          <cell r="BF86">
            <v>0.66666666666666674</v>
          </cell>
          <cell r="BG86">
            <v>0.67839195979899491</v>
          </cell>
          <cell r="BH86">
            <v>0.67201834862385357</v>
          </cell>
          <cell r="BI86">
            <v>0.17651279598182246</v>
          </cell>
          <cell r="BK86">
            <v>-0.31471389645776571</v>
          </cell>
          <cell r="BL86">
            <v>-0.12099644128113886</v>
          </cell>
          <cell r="BM86">
            <v>-0.26108374384236455</v>
          </cell>
          <cell r="BO86">
            <v>0.51242829827915859</v>
          </cell>
          <cell r="BP86">
            <v>0.25934579439252348</v>
          </cell>
          <cell r="BQ86">
            <v>0.3985278654048372</v>
          </cell>
          <cell r="BS86">
            <v>0.33333333333333315</v>
          </cell>
          <cell r="BT86">
            <v>0.39411764705882346</v>
          </cell>
          <cell r="BV86" t="str">
            <v>NM</v>
          </cell>
          <cell r="BX86">
            <v>-0.52559726962457343</v>
          </cell>
          <cell r="BY86">
            <v>4.7658619686707704E-2</v>
          </cell>
          <cell r="BZ86">
            <v>3.8441003737319901E-2</v>
          </cell>
          <cell r="CA86">
            <v>4.6954510408635075E-2</v>
          </cell>
        </row>
        <row r="88">
          <cell r="A88" t="str">
            <v>Year</v>
          </cell>
          <cell r="B88">
            <v>-8.0651551837992441E-2</v>
          </cell>
          <cell r="C88">
            <v>-4.9259259259259301E-2</v>
          </cell>
          <cell r="D88">
            <v>-7.4586519651431593E-2</v>
          </cell>
          <cell r="F88">
            <v>0.21825291033502164</v>
          </cell>
          <cell r="G88">
            <v>0.56369927650204488</v>
          </cell>
          <cell r="H88">
            <v>0.29441518847006631</v>
          </cell>
          <cell r="J88">
            <v>-0.16399082568807336</v>
          </cell>
          <cell r="L88">
            <v>0.13801652892561975</v>
          </cell>
          <cell r="R88">
            <v>4.9016092160114599E-2</v>
          </cell>
          <cell r="T88" t="str">
            <v>Year</v>
          </cell>
          <cell r="U88">
            <v>-9.9173553719008115E-2</v>
          </cell>
          <cell r="V88">
            <v>-0.16087196467991172</v>
          </cell>
          <cell r="W88">
            <v>-0.15525457737647375</v>
          </cell>
          <cell r="Y88">
            <v>-0.21764705882352936</v>
          </cell>
          <cell r="Z88">
            <v>-0.15728900255754472</v>
          </cell>
          <cell r="AA88">
            <v>5.1282051282051253E-2</v>
          </cell>
          <cell r="AB88">
            <v>0.33750000000000008</v>
          </cell>
          <cell r="AD88">
            <v>-2.4186734262779952E-2</v>
          </cell>
          <cell r="AF88">
            <v>7.7373974208675367E-2</v>
          </cell>
          <cell r="AG88">
            <v>0.2219485495347564</v>
          </cell>
          <cell r="AM88">
            <v>1.0718954248366011</v>
          </cell>
          <cell r="AN88" t="str">
            <v>NM</v>
          </cell>
          <cell r="AO88">
            <v>1.259722222222222</v>
          </cell>
          <cell r="AU88" t="str">
            <v>Year</v>
          </cell>
          <cell r="AV88">
            <v>0.10928757926146943</v>
          </cell>
          <cell r="AX88">
            <v>0.10099281068127353</v>
          </cell>
          <cell r="AY88">
            <v>0.12101063829787219</v>
          </cell>
          <cell r="AZ88">
            <v>0.10862320349927113</v>
          </cell>
          <cell r="BD88">
            <v>1.0693815987933635</v>
          </cell>
          <cell r="BF88">
            <v>0.72334293948126782</v>
          </cell>
          <cell r="BG88">
            <v>0.7338842975206612</v>
          </cell>
          <cell r="BH88">
            <v>0.72825250192455782</v>
          </cell>
          <cell r="BI88">
            <v>0.20996840996841004</v>
          </cell>
          <cell r="BK88">
            <v>-0.19655286708650999</v>
          </cell>
          <cell r="BL88">
            <v>-8.0548414738646032E-2</v>
          </cell>
          <cell r="BM88">
            <v>-0.16395793499043965</v>
          </cell>
          <cell r="BO88">
            <v>0.56888361045130653</v>
          </cell>
          <cell r="BP88">
            <v>0.36488439306358378</v>
          </cell>
          <cell r="BQ88">
            <v>0.47685788787483685</v>
          </cell>
          <cell r="BS88">
            <v>8.6642599277978155E-2</v>
          </cell>
          <cell r="BT88">
            <v>0.44454409566517183</v>
          </cell>
          <cell r="BV88" t="str">
            <v>NM</v>
          </cell>
          <cell r="BX88">
            <v>-0.43802725502920192</v>
          </cell>
          <cell r="BY88">
            <v>8.7172660768768395E-2</v>
          </cell>
          <cell r="BZ88">
            <v>2.3514253502979584E-2</v>
          </cell>
          <cell r="CA88">
            <v>8.2822894026213456E-2</v>
          </cell>
        </row>
        <row r="90">
          <cell r="A90">
            <v>1999</v>
          </cell>
          <cell r="T90">
            <v>1999</v>
          </cell>
          <cell r="AU90">
            <v>1999</v>
          </cell>
        </row>
        <row r="91">
          <cell r="A91" t="str">
            <v xml:space="preserve"> 1Q</v>
          </cell>
          <cell r="B91">
            <v>454.4</v>
          </cell>
          <cell r="C91">
            <v>135.4</v>
          </cell>
          <cell r="D91">
            <v>589.9</v>
          </cell>
          <cell r="F91">
            <v>297.7</v>
          </cell>
          <cell r="G91">
            <v>103.5</v>
          </cell>
          <cell r="H91">
            <v>401.2</v>
          </cell>
          <cell r="J91">
            <v>17.2</v>
          </cell>
          <cell r="L91">
            <v>31.200000000000003</v>
          </cell>
          <cell r="R91">
            <v>1039.5</v>
          </cell>
          <cell r="T91" t="str">
            <v xml:space="preserve"> 1Q</v>
          </cell>
          <cell r="U91">
            <v>8.3000000000000007</v>
          </cell>
          <cell r="V91">
            <v>93.6</v>
          </cell>
          <cell r="W91">
            <v>101.89999999999999</v>
          </cell>
          <cell r="Y91">
            <v>4.2</v>
          </cell>
          <cell r="Z91">
            <v>33</v>
          </cell>
          <cell r="AA91">
            <v>49.3</v>
          </cell>
          <cell r="AB91">
            <v>51.2</v>
          </cell>
          <cell r="AD91">
            <v>239.59999999999997</v>
          </cell>
          <cell r="AF91">
            <v>26.799999999999997</v>
          </cell>
          <cell r="AG91">
            <v>101</v>
          </cell>
          <cell r="AM91">
            <v>48.6</v>
          </cell>
          <cell r="AN91">
            <v>6</v>
          </cell>
          <cell r="AO91">
            <v>54.6</v>
          </cell>
          <cell r="AU91" t="str">
            <v xml:space="preserve"> 1Q</v>
          </cell>
          <cell r="AV91">
            <v>67.800000000000011</v>
          </cell>
          <cell r="AX91">
            <v>105.1</v>
          </cell>
          <cell r="AY91">
            <v>97.8</v>
          </cell>
          <cell r="AZ91">
            <v>202.89999999999998</v>
          </cell>
          <cell r="BD91">
            <v>25.4</v>
          </cell>
          <cell r="BF91">
            <v>22</v>
          </cell>
          <cell r="BG91">
            <v>20.5</v>
          </cell>
          <cell r="BH91">
            <v>42.5</v>
          </cell>
          <cell r="BI91">
            <v>338.59999999999997</v>
          </cell>
          <cell r="BK91">
            <v>82.1</v>
          </cell>
          <cell r="BL91">
            <v>29.4</v>
          </cell>
          <cell r="BM91">
            <v>111.5</v>
          </cell>
          <cell r="BO91">
            <v>71.099999999999994</v>
          </cell>
          <cell r="BP91">
            <v>43.3</v>
          </cell>
          <cell r="BQ91">
            <v>114.39999999999999</v>
          </cell>
          <cell r="BS91">
            <v>6.7</v>
          </cell>
          <cell r="BT91">
            <v>121.1</v>
          </cell>
          <cell r="BV91">
            <v>0</v>
          </cell>
          <cell r="BX91">
            <v>43.2</v>
          </cell>
          <cell r="BY91">
            <v>2106.5</v>
          </cell>
          <cell r="BZ91">
            <v>149.10000000000002</v>
          </cell>
          <cell r="CA91">
            <v>2255.6</v>
          </cell>
        </row>
        <row r="92">
          <cell r="A92" t="str">
            <v xml:space="preserve"> 2Q</v>
          </cell>
          <cell r="B92">
            <v>561.79999999999995</v>
          </cell>
          <cell r="C92">
            <v>126.3</v>
          </cell>
          <cell r="D92">
            <v>688.09999999999991</v>
          </cell>
          <cell r="F92">
            <v>276.60000000000002</v>
          </cell>
          <cell r="G92">
            <v>116.3</v>
          </cell>
          <cell r="H92">
            <v>393.00000000000006</v>
          </cell>
          <cell r="J92">
            <v>14.9</v>
          </cell>
          <cell r="L92">
            <v>32.799999999999997</v>
          </cell>
          <cell r="R92">
            <v>1128.8</v>
          </cell>
          <cell r="T92" t="str">
            <v xml:space="preserve"> 2Q</v>
          </cell>
          <cell r="U92">
            <v>9.9</v>
          </cell>
          <cell r="V92">
            <v>59.6</v>
          </cell>
          <cell r="W92">
            <v>69.5</v>
          </cell>
          <cell r="Y92">
            <v>1.8</v>
          </cell>
          <cell r="Z92">
            <v>31</v>
          </cell>
          <cell r="AA92">
            <v>51.900000000000006</v>
          </cell>
          <cell r="AB92">
            <v>60.5</v>
          </cell>
          <cell r="AD92">
            <v>214.70000000000002</v>
          </cell>
          <cell r="AF92">
            <v>20.400000000000002</v>
          </cell>
          <cell r="AG92">
            <v>114.2</v>
          </cell>
          <cell r="AM92">
            <v>58</v>
          </cell>
          <cell r="AN92">
            <v>8.6</v>
          </cell>
          <cell r="AO92">
            <v>66.599999999999994</v>
          </cell>
          <cell r="AU92" t="str">
            <v xml:space="preserve"> 2Q</v>
          </cell>
          <cell r="AV92">
            <v>73.3</v>
          </cell>
          <cell r="AX92">
            <v>174</v>
          </cell>
          <cell r="AY92">
            <v>104.4</v>
          </cell>
          <cell r="AZ92">
            <v>278.29999999999995</v>
          </cell>
          <cell r="BD92">
            <v>25.5</v>
          </cell>
          <cell r="BF92">
            <v>26.3</v>
          </cell>
          <cell r="BG92">
            <v>24.1</v>
          </cell>
          <cell r="BH92">
            <v>50.400000000000006</v>
          </cell>
          <cell r="BI92">
            <v>427.5</v>
          </cell>
          <cell r="BK92">
            <v>55.9</v>
          </cell>
          <cell r="BL92">
            <v>25.4</v>
          </cell>
          <cell r="BM92">
            <v>81.3</v>
          </cell>
          <cell r="BO92">
            <v>42.7</v>
          </cell>
          <cell r="BP92">
            <v>43.8</v>
          </cell>
          <cell r="BQ92">
            <v>86.5</v>
          </cell>
          <cell r="BS92">
            <v>7.1</v>
          </cell>
          <cell r="BT92">
            <v>93.6</v>
          </cell>
          <cell r="BV92">
            <v>0</v>
          </cell>
          <cell r="BX92">
            <v>41.8</v>
          </cell>
          <cell r="BY92">
            <v>2189</v>
          </cell>
          <cell r="BZ92">
            <v>140.69999999999999</v>
          </cell>
          <cell r="CA92">
            <v>2329.6999999999998</v>
          </cell>
        </row>
        <row r="93">
          <cell r="A93" t="str">
            <v xml:space="preserve"> 3Q</v>
          </cell>
          <cell r="B93">
            <v>565.20000000000005</v>
          </cell>
          <cell r="C93">
            <v>125</v>
          </cell>
          <cell r="D93">
            <v>690.2</v>
          </cell>
          <cell r="F93">
            <v>370.5</v>
          </cell>
          <cell r="G93">
            <v>132.4</v>
          </cell>
          <cell r="H93">
            <v>502.9</v>
          </cell>
          <cell r="J93">
            <v>19.100000000000001</v>
          </cell>
          <cell r="L93">
            <v>35.199999999999996</v>
          </cell>
          <cell r="R93">
            <v>1247.3999999999999</v>
          </cell>
          <cell r="T93" t="str">
            <v xml:space="preserve"> 3Q</v>
          </cell>
          <cell r="U93">
            <v>8.3000000000000007</v>
          </cell>
          <cell r="V93">
            <v>66.3</v>
          </cell>
          <cell r="W93">
            <v>74.599999999999994</v>
          </cell>
          <cell r="Y93">
            <v>3</v>
          </cell>
          <cell r="Z93">
            <v>33</v>
          </cell>
          <cell r="AA93">
            <v>59.6</v>
          </cell>
          <cell r="AB93">
            <v>53.6</v>
          </cell>
          <cell r="AD93">
            <v>223.79999999999998</v>
          </cell>
          <cell r="AF93">
            <v>20.100000000000001</v>
          </cell>
          <cell r="AG93">
            <v>107.3</v>
          </cell>
          <cell r="AM93">
            <v>82.1</v>
          </cell>
          <cell r="AN93">
            <v>10.7</v>
          </cell>
          <cell r="AO93">
            <v>92.8</v>
          </cell>
          <cell r="AU93" t="str">
            <v xml:space="preserve"> 3Q</v>
          </cell>
          <cell r="AV93">
            <v>72.2</v>
          </cell>
          <cell r="AX93">
            <v>182.7</v>
          </cell>
          <cell r="AY93">
            <v>109.6</v>
          </cell>
          <cell r="AZ93">
            <v>292.29999999999995</v>
          </cell>
          <cell r="BD93">
            <v>42.4</v>
          </cell>
          <cell r="BF93">
            <v>31.8</v>
          </cell>
          <cell r="BG93">
            <v>26.9</v>
          </cell>
          <cell r="BH93">
            <v>58.7</v>
          </cell>
          <cell r="BI93">
            <v>465.59999999999991</v>
          </cell>
          <cell r="BK93">
            <v>54.1</v>
          </cell>
          <cell r="BL93">
            <v>27.8</v>
          </cell>
          <cell r="BM93">
            <v>82</v>
          </cell>
          <cell r="BO93">
            <v>71.3</v>
          </cell>
          <cell r="BP93">
            <v>47.9</v>
          </cell>
          <cell r="BQ93">
            <v>119.19999999999999</v>
          </cell>
          <cell r="BS93">
            <v>7.1</v>
          </cell>
          <cell r="BT93">
            <v>126.29999999999998</v>
          </cell>
          <cell r="BV93">
            <v>0</v>
          </cell>
          <cell r="BX93">
            <v>46.5</v>
          </cell>
          <cell r="BY93">
            <v>2411.9999999999995</v>
          </cell>
          <cell r="BZ93">
            <v>151.19999999999999</v>
          </cell>
          <cell r="CA93">
            <v>2563.1999999999994</v>
          </cell>
        </row>
        <row r="94">
          <cell r="A94" t="str">
            <v xml:space="preserve"> 4Q</v>
          </cell>
          <cell r="B94">
            <v>506.9</v>
          </cell>
          <cell r="C94">
            <v>126.7</v>
          </cell>
          <cell r="D94">
            <v>633.6</v>
          </cell>
          <cell r="F94">
            <v>426.1</v>
          </cell>
          <cell r="G94">
            <v>144.9</v>
          </cell>
          <cell r="H94">
            <v>571</v>
          </cell>
          <cell r="J94">
            <v>21.7</v>
          </cell>
          <cell r="L94">
            <v>38.5</v>
          </cell>
          <cell r="R94">
            <v>1264.8</v>
          </cell>
          <cell r="T94" t="str">
            <v xml:space="preserve"> 4Q</v>
          </cell>
          <cell r="U94">
            <v>6.2</v>
          </cell>
          <cell r="V94">
            <v>84.6</v>
          </cell>
          <cell r="W94">
            <v>90.8</v>
          </cell>
          <cell r="Y94">
            <v>4.3</v>
          </cell>
          <cell r="Z94">
            <v>34.799999999999997</v>
          </cell>
          <cell r="AA94">
            <v>56.5</v>
          </cell>
          <cell r="AB94">
            <v>59.4</v>
          </cell>
          <cell r="AD94">
            <v>245.8</v>
          </cell>
          <cell r="AF94">
            <v>24.6</v>
          </cell>
          <cell r="AG94">
            <v>124</v>
          </cell>
          <cell r="AM94">
            <v>96.6</v>
          </cell>
          <cell r="AN94">
            <v>14.8</v>
          </cell>
          <cell r="AO94">
            <v>111.39999999999999</v>
          </cell>
          <cell r="AU94" t="str">
            <v xml:space="preserve"> 4Q</v>
          </cell>
          <cell r="AV94">
            <v>84.1</v>
          </cell>
          <cell r="AX94">
            <v>181.4</v>
          </cell>
          <cell r="AY94">
            <v>109.7</v>
          </cell>
          <cell r="AZ94">
            <v>291</v>
          </cell>
          <cell r="BD94">
            <v>43.9</v>
          </cell>
          <cell r="BF94">
            <v>39.5</v>
          </cell>
          <cell r="BG94">
            <v>33.4</v>
          </cell>
          <cell r="BH94">
            <v>72.900000000000006</v>
          </cell>
          <cell r="BI94">
            <v>491.9</v>
          </cell>
          <cell r="BK94">
            <v>50.3</v>
          </cell>
          <cell r="BL94">
            <v>24.7</v>
          </cell>
          <cell r="BM94">
            <v>75</v>
          </cell>
          <cell r="BO94">
            <v>79.099999999999994</v>
          </cell>
          <cell r="BP94">
            <v>53.9</v>
          </cell>
          <cell r="BQ94">
            <v>133</v>
          </cell>
          <cell r="BS94">
            <v>9.1999999999999993</v>
          </cell>
          <cell r="BT94">
            <v>142.19999999999999</v>
          </cell>
          <cell r="BV94">
            <v>0</v>
          </cell>
          <cell r="BX94">
            <v>41.7</v>
          </cell>
          <cell r="BY94">
            <v>2521.3999999999996</v>
          </cell>
          <cell r="BZ94">
            <v>194.5</v>
          </cell>
          <cell r="CA94">
            <v>2715.7999999999997</v>
          </cell>
        </row>
        <row r="96">
          <cell r="A96" t="str">
            <v>Year</v>
          </cell>
          <cell r="B96">
            <v>2088.3000000000002</v>
          </cell>
          <cell r="C96">
            <v>513.4</v>
          </cell>
          <cell r="D96">
            <v>2601.8000000000002</v>
          </cell>
          <cell r="F96">
            <v>1370.9</v>
          </cell>
          <cell r="G96">
            <v>497.1</v>
          </cell>
          <cell r="H96">
            <v>1868.1</v>
          </cell>
          <cell r="J96">
            <v>72.900000000000006</v>
          </cell>
          <cell r="L96">
            <v>137.69999999999999</v>
          </cell>
          <cell r="R96">
            <v>4680.5</v>
          </cell>
          <cell r="T96" t="str">
            <v>Year</v>
          </cell>
          <cell r="U96">
            <v>32.700000000000003</v>
          </cell>
          <cell r="V96">
            <v>304.10000000000002</v>
          </cell>
          <cell r="W96">
            <v>336.79999999999995</v>
          </cell>
          <cell r="Y96">
            <v>13.3</v>
          </cell>
          <cell r="Z96">
            <v>131.80000000000001</v>
          </cell>
          <cell r="AA96">
            <v>217.3</v>
          </cell>
          <cell r="AB96">
            <v>224.70000000000002</v>
          </cell>
          <cell r="AD96">
            <v>923.89999999999986</v>
          </cell>
          <cell r="AF96">
            <v>91.9</v>
          </cell>
          <cell r="AG96">
            <v>446.5</v>
          </cell>
          <cell r="AM96">
            <v>285.29999999999995</v>
          </cell>
          <cell r="AN96">
            <v>40.099999999999994</v>
          </cell>
          <cell r="AO96">
            <v>325.39999999999998</v>
          </cell>
          <cell r="AU96" t="str">
            <v>Year</v>
          </cell>
          <cell r="AV96">
            <v>297.39999999999998</v>
          </cell>
          <cell r="AX96">
            <v>643.20000000000005</v>
          </cell>
          <cell r="AY96">
            <v>421.49999999999994</v>
          </cell>
          <cell r="AZ96">
            <v>1064.5</v>
          </cell>
          <cell r="BD96">
            <v>137.19999999999999</v>
          </cell>
          <cell r="BF96">
            <v>119.6</v>
          </cell>
          <cell r="BG96">
            <v>104.9</v>
          </cell>
          <cell r="BH96">
            <v>224.50000000000003</v>
          </cell>
          <cell r="BI96">
            <v>1723.6000000000001</v>
          </cell>
          <cell r="BK96">
            <v>242.39999999999998</v>
          </cell>
          <cell r="BL96">
            <v>107.3</v>
          </cell>
          <cell r="BM96">
            <v>349.8</v>
          </cell>
          <cell r="BO96">
            <v>264.2</v>
          </cell>
          <cell r="BP96">
            <v>188.9</v>
          </cell>
          <cell r="BQ96">
            <v>453.09999999999997</v>
          </cell>
          <cell r="BS96">
            <v>30.099999999999998</v>
          </cell>
          <cell r="BT96">
            <v>483.2</v>
          </cell>
          <cell r="BV96">
            <v>0</v>
          </cell>
          <cell r="BX96">
            <v>173.2</v>
          </cell>
          <cell r="BY96">
            <v>9228.9</v>
          </cell>
          <cell r="BZ96">
            <v>635.5</v>
          </cell>
          <cell r="CA96">
            <v>9864.2999999999993</v>
          </cell>
        </row>
        <row r="98">
          <cell r="A98" t="str">
            <v>2000/99</v>
          </cell>
          <cell r="T98" t="str">
            <v>2000/99</v>
          </cell>
          <cell r="AU98" t="str">
            <v>2000/99</v>
          </cell>
        </row>
        <row r="99">
          <cell r="A99" t="str">
            <v xml:space="preserve"> 1QA</v>
          </cell>
          <cell r="B99">
            <v>0.11795774647887325</v>
          </cell>
          <cell r="C99">
            <v>-0.26292466765140332</v>
          </cell>
          <cell r="D99">
            <v>3.0513646380742498E-2</v>
          </cell>
          <cell r="F99">
            <v>7.0540812898891581E-3</v>
          </cell>
          <cell r="G99">
            <v>0.6908212560386473</v>
          </cell>
          <cell r="H99">
            <v>0.18344965104685951</v>
          </cell>
          <cell r="J99">
            <v>0.18604651162790686</v>
          </cell>
          <cell r="L99">
            <v>-7.37179487179489E-2</v>
          </cell>
          <cell r="R99">
            <v>8.8985088985089167E-2</v>
          </cell>
          <cell r="T99" t="str">
            <v xml:space="preserve"> 1QA</v>
          </cell>
          <cell r="U99">
            <v>8.674698795180702E-2</v>
          </cell>
          <cell r="V99">
            <v>-0.19615384615384612</v>
          </cell>
          <cell r="W99">
            <v>-0.17311089303238469</v>
          </cell>
          <cell r="Y99">
            <v>0.23809523809523814</v>
          </cell>
          <cell r="Z99">
            <v>-3.6363636363636376E-2</v>
          </cell>
          <cell r="AA99">
            <v>0.20081135902636937</v>
          </cell>
          <cell r="AB99">
            <v>8.7890625E-2</v>
          </cell>
          <cell r="AD99">
            <v>-1.519198664440724E-2</v>
          </cell>
          <cell r="AF99">
            <v>0.13432835820895539</v>
          </cell>
          <cell r="AG99">
            <v>9.9999999999999867E-2</v>
          </cell>
          <cell r="AM99">
            <v>0.71399176954732502</v>
          </cell>
          <cell r="AN99">
            <v>2</v>
          </cell>
          <cell r="AO99">
            <v>0.85531135531135516</v>
          </cell>
          <cell r="AU99" t="str">
            <v xml:space="preserve"> 1QA</v>
          </cell>
          <cell r="AV99">
            <v>5.6047197640117785E-2</v>
          </cell>
          <cell r="AX99">
            <v>0.53282588011417698</v>
          </cell>
          <cell r="AY99">
            <v>0.38548057259713708</v>
          </cell>
          <cell r="AZ99">
            <v>0.46229669788072991</v>
          </cell>
          <cell r="BD99">
            <v>-0.36023622047244086</v>
          </cell>
          <cell r="BF99">
            <v>0.75454545454545463</v>
          </cell>
          <cell r="BG99">
            <v>0.62926829268292672</v>
          </cell>
          <cell r="BH99">
            <v>0.69647058823529395</v>
          </cell>
          <cell r="BI99">
            <v>0.47740696987596043</v>
          </cell>
          <cell r="BK99">
            <v>-0.4056029232643118</v>
          </cell>
          <cell r="BL99">
            <v>-0.18707482993197277</v>
          </cell>
          <cell r="BM99">
            <v>-0.34798206278026911</v>
          </cell>
          <cell r="BO99">
            <v>0.10829817158931099</v>
          </cell>
          <cell r="BP99">
            <v>0.38337182448036966</v>
          </cell>
          <cell r="BQ99">
            <v>0.21241258741258751</v>
          </cell>
          <cell r="BS99">
            <v>-0.20895522388059706</v>
          </cell>
          <cell r="BT99">
            <v>0.18909991742361698</v>
          </cell>
          <cell r="BV99">
            <v>0</v>
          </cell>
          <cell r="BX99">
            <v>0.25</v>
          </cell>
          <cell r="BY99">
            <v>0.13064799430334673</v>
          </cell>
          <cell r="BZ99">
            <v>7.3775989268946907E-2</v>
          </cell>
          <cell r="CA99">
            <v>0.1268886327363008</v>
          </cell>
        </row>
        <row r="100">
          <cell r="A100" t="str">
            <v xml:space="preserve"> 2QA</v>
          </cell>
          <cell r="B100">
            <v>-3.9159843360626612E-2</v>
          </cell>
          <cell r="C100">
            <v>-0.30641330166270786</v>
          </cell>
          <cell r="D100">
            <v>-8.8213922395000588E-2</v>
          </cell>
          <cell r="F100">
            <v>0.43383947939262479</v>
          </cell>
          <cell r="G100">
            <v>0.32502149613069653</v>
          </cell>
          <cell r="H100">
            <v>0.40127226463104315</v>
          </cell>
          <cell r="J100">
            <v>0.34899328859060419</v>
          </cell>
          <cell r="L100">
            <v>2.1341463414634276E-2</v>
          </cell>
          <cell r="R100">
            <v>9.1158752657689357E-2</v>
          </cell>
          <cell r="T100" t="str">
            <v xml:space="preserve"> 2QA</v>
          </cell>
          <cell r="U100">
            <v>-0.54545454545454541</v>
          </cell>
          <cell r="V100">
            <v>9.5302013422818854E-2</v>
          </cell>
          <cell r="W100">
            <v>4.0287769784173033E-3</v>
          </cell>
          <cell r="Y100">
            <v>0.55555555555555536</v>
          </cell>
          <cell r="Z100">
            <v>-5.4838709677419328E-2</v>
          </cell>
          <cell r="AA100">
            <v>5.3949903660886367E-2</v>
          </cell>
          <cell r="AB100">
            <v>-6.6115702479338845E-2</v>
          </cell>
          <cell r="AD100">
            <v>-7.5454122030740312E-3</v>
          </cell>
          <cell r="AF100">
            <v>5.3921568627450789E-2</v>
          </cell>
          <cell r="AG100">
            <v>-8.4938704028021061E-2</v>
          </cell>
          <cell r="AM100">
            <v>0.93103448275862077</v>
          </cell>
          <cell r="AN100">
            <v>1.5348837209302326</v>
          </cell>
          <cell r="AO100">
            <v>1.0075075075075079</v>
          </cell>
          <cell r="AU100" t="str">
            <v xml:space="preserve"> 2QA</v>
          </cell>
          <cell r="AV100">
            <v>2.3192360163710735E-2</v>
          </cell>
          <cell r="AX100">
            <v>-0.22068965517241379</v>
          </cell>
          <cell r="AY100">
            <v>0.23946360153256707</v>
          </cell>
          <cell r="AZ100">
            <v>-4.7790154509521954E-2</v>
          </cell>
          <cell r="BD100">
            <v>-9.2156862745098378E-2</v>
          </cell>
          <cell r="BF100">
            <v>0.51330798479087436</v>
          </cell>
          <cell r="BG100">
            <v>0.52987551867219906</v>
          </cell>
          <cell r="BH100">
            <v>0.52123015873015821</v>
          </cell>
          <cell r="BI100">
            <v>0.20472514619883042</v>
          </cell>
          <cell r="BK100">
            <v>-0.10554561717352418</v>
          </cell>
          <cell r="BL100">
            <v>0.40157480314960647</v>
          </cell>
          <cell r="BM100">
            <v>5.2890528905289003E-2</v>
          </cell>
          <cell r="BO100">
            <v>0.14988290398126458</v>
          </cell>
          <cell r="BP100">
            <v>0.3447488584474887</v>
          </cell>
          <cell r="BQ100">
            <v>0.24739884393063583</v>
          </cell>
          <cell r="BS100">
            <v>-0.12676056338028163</v>
          </cell>
          <cell r="BT100">
            <v>0.21901709401709413</v>
          </cell>
          <cell r="BV100">
            <v>0</v>
          </cell>
          <cell r="BX100">
            <v>0.13875598086124419</v>
          </cell>
          <cell r="BY100">
            <v>0.1269072635906805</v>
          </cell>
          <cell r="BZ100">
            <v>9.8791755508173651E-2</v>
          </cell>
          <cell r="CA100">
            <v>0.12520925441043906</v>
          </cell>
        </row>
        <row r="101">
          <cell r="A101" t="str">
            <v xml:space="preserve"> 3QA</v>
          </cell>
          <cell r="B101">
            <v>5.927105449398451E-2</v>
          </cell>
          <cell r="C101">
            <v>-0.3488</v>
          </cell>
          <cell r="D101">
            <v>-1.4633439582729668E-2</v>
          </cell>
          <cell r="F101">
            <v>0.28097165991902839</v>
          </cell>
          <cell r="G101">
            <v>0.28625377643504524</v>
          </cell>
          <cell r="H101">
            <v>0.28236229866772744</v>
          </cell>
          <cell r="J101">
            <v>0.10994764397905743</v>
          </cell>
          <cell r="L101">
            <v>3.9772727272727515E-2</v>
          </cell>
          <cell r="R101">
            <v>0.10854577521244191</v>
          </cell>
          <cell r="T101" t="str">
            <v xml:space="preserve"> 3QA</v>
          </cell>
          <cell r="U101">
            <v>-0.51807228915662651</v>
          </cell>
          <cell r="V101">
            <v>-0.20965309200603321</v>
          </cell>
          <cell r="W101">
            <v>-0.2439678284182305</v>
          </cell>
          <cell r="Y101">
            <v>-0.56666666666666665</v>
          </cell>
          <cell r="Z101">
            <v>-0.14848484848484844</v>
          </cell>
          <cell r="AA101">
            <v>-0.1023489932885906</v>
          </cell>
          <cell r="AB101">
            <v>-0.15111940298507465</v>
          </cell>
          <cell r="AD101">
            <v>-0.1742627345844503</v>
          </cell>
          <cell r="AF101">
            <v>-6.9651741293532465E-2</v>
          </cell>
          <cell r="AG101">
            <v>-8.9468779123951458E-2</v>
          </cell>
          <cell r="AM101">
            <v>0.45310596833130345</v>
          </cell>
          <cell r="AN101">
            <v>1.0747663551401869</v>
          </cell>
          <cell r="AO101">
            <v>0.52478448275862077</v>
          </cell>
          <cell r="AU101" t="str">
            <v xml:space="preserve"> 3QA</v>
          </cell>
          <cell r="AV101">
            <v>8.1717451523545481E-2</v>
          </cell>
          <cell r="AX101">
            <v>-8.9764641488779273E-2</v>
          </cell>
          <cell r="AY101">
            <v>6.1131386861313919E-2</v>
          </cell>
          <cell r="AZ101">
            <v>-3.3185083817995009E-2</v>
          </cell>
          <cell r="BD101">
            <v>-0.62853773584905659</v>
          </cell>
          <cell r="BF101">
            <v>0.60062893081761004</v>
          </cell>
          <cell r="BG101">
            <v>0.47472118959107812</v>
          </cell>
          <cell r="BH101">
            <v>0.54293015332197592</v>
          </cell>
          <cell r="BI101">
            <v>0.1340635738831617</v>
          </cell>
          <cell r="BK101">
            <v>-2.7726432532347522E-2</v>
          </cell>
          <cell r="BL101">
            <v>-3.345323741007189E-2</v>
          </cell>
          <cell r="BM101">
            <v>-3.0853658536585393E-2</v>
          </cell>
          <cell r="BO101">
            <v>0.30154277699859744</v>
          </cell>
          <cell r="BP101">
            <v>0.30062630480167019</v>
          </cell>
          <cell r="BQ101">
            <v>0.3011744966442953</v>
          </cell>
          <cell r="BS101">
            <v>-0.23943661971830976</v>
          </cell>
          <cell r="BT101">
            <v>0.27078384798099786</v>
          </cell>
          <cell r="BV101">
            <v>0</v>
          </cell>
          <cell r="BX101">
            <v>9.0322580645161299E-2</v>
          </cell>
          <cell r="BY101">
            <v>9.6264510779436208E-2</v>
          </cell>
          <cell r="BZ101">
            <v>0.1084656084656086</v>
          </cell>
          <cell r="CA101">
            <v>9.6984238451935267E-2</v>
          </cell>
        </row>
        <row r="102">
          <cell r="A102" t="str">
            <v xml:space="preserve"> 4QA</v>
          </cell>
          <cell r="B102">
            <v>0.15644111264549232</v>
          </cell>
          <cell r="C102">
            <v>-0.33977900552486184</v>
          </cell>
          <cell r="D102">
            <v>5.7212752525252597E-2</v>
          </cell>
          <cell r="F102">
            <v>0.21825862473597746</v>
          </cell>
          <cell r="G102">
            <v>0.21946169772256718</v>
          </cell>
          <cell r="H102">
            <v>0.2185639229422065</v>
          </cell>
          <cell r="J102">
            <v>-6.9124423963133674E-2</v>
          </cell>
          <cell r="L102">
            <v>7.2727272727272751E-2</v>
          </cell>
          <cell r="R102">
            <v>0.12836021505376349</v>
          </cell>
          <cell r="T102" t="str">
            <v xml:space="preserve"> 4QA</v>
          </cell>
          <cell r="U102">
            <v>0.38709677419354827</v>
          </cell>
          <cell r="V102">
            <v>-0.13593380614657213</v>
          </cell>
          <cell r="W102">
            <v>-0.10022026431718067</v>
          </cell>
          <cell r="Y102">
            <v>-0.37209302325581384</v>
          </cell>
          <cell r="Z102">
            <v>-5.1724137931034364E-2</v>
          </cell>
          <cell r="AA102">
            <v>-0.14336283185840715</v>
          </cell>
          <cell r="AB102">
            <v>6.9023569023568987E-2</v>
          </cell>
          <cell r="AD102">
            <v>-6.7127746135069222E-2</v>
          </cell>
          <cell r="AF102">
            <v>-0.31300813008130091</v>
          </cell>
          <cell r="AG102">
            <v>-0.14838709677419359</v>
          </cell>
          <cell r="AM102">
            <v>0.23395445134575588</v>
          </cell>
          <cell r="AN102">
            <v>0.79054054054054035</v>
          </cell>
          <cell r="AO102">
            <v>0.30789946140035895</v>
          </cell>
          <cell r="AU102" t="str">
            <v xml:space="preserve"> 4QA</v>
          </cell>
          <cell r="AV102">
            <v>-6.5398335315101086E-2</v>
          </cell>
          <cell r="AX102">
            <v>-7.7728776185226001E-2</v>
          </cell>
          <cell r="AY102">
            <v>0.14676390154968089</v>
          </cell>
          <cell r="AZ102">
            <v>7.2164948453607991E-3</v>
          </cell>
          <cell r="BD102">
            <v>-0.60250569476082005</v>
          </cell>
          <cell r="BF102">
            <v>0.68101265822784818</v>
          </cell>
          <cell r="BG102">
            <v>0.33233532934131738</v>
          </cell>
          <cell r="BH102">
            <v>0.52126200274348422</v>
          </cell>
          <cell r="BI102">
            <v>0.10642406993291331</v>
          </cell>
          <cell r="BK102">
            <v>0.28429423459244529</v>
          </cell>
          <cell r="BL102">
            <v>-3.238866396761142E-2</v>
          </cell>
          <cell r="BM102">
            <v>0.17999999999999994</v>
          </cell>
          <cell r="BO102">
            <v>0.20353982300884965</v>
          </cell>
          <cell r="BP102">
            <v>0.20593692022263443</v>
          </cell>
          <cell r="BQ102">
            <v>0.20451127819548853</v>
          </cell>
          <cell r="BS102">
            <v>-0.51086956521739124</v>
          </cell>
          <cell r="BT102">
            <v>0.15822784810126578</v>
          </cell>
          <cell r="BV102">
            <v>0</v>
          </cell>
          <cell r="BX102">
            <v>0.35251798561151082</v>
          </cell>
          <cell r="BY102">
            <v>0.10196716110097581</v>
          </cell>
          <cell r="BZ102">
            <v>2.6735218508997516E-2</v>
          </cell>
          <cell r="CA102">
            <v>9.66197805434863E-2</v>
          </cell>
        </row>
        <row r="104">
          <cell r="A104" t="str">
            <v>Year</v>
          </cell>
          <cell r="B104">
            <v>6.9147153186802479E-2</v>
          </cell>
          <cell r="C104">
            <v>-0.31349824698091167</v>
          </cell>
          <cell r="D104">
            <v>-6.360980859405097E-3</v>
          </cell>
          <cell r="F104">
            <v>0.2328397403165802</v>
          </cell>
          <cell r="G104">
            <v>0.36008851337759001</v>
          </cell>
          <cell r="H104">
            <v>0.2666345484717092</v>
          </cell>
          <cell r="J104">
            <v>0.12345679012345678</v>
          </cell>
          <cell r="L104">
            <v>1.8881626724764147E-2</v>
          </cell>
          <cell r="R104">
            <v>0.10536267492789224</v>
          </cell>
          <cell r="T104" t="str">
            <v>Year</v>
          </cell>
          <cell r="U104">
            <v>-0.20122324159021421</v>
          </cell>
          <cell r="V104">
            <v>-0.12522196645840197</v>
          </cell>
          <cell r="W104">
            <v>-0.13260095011876477</v>
          </cell>
          <cell r="Y104">
            <v>-9.7744360902255689E-2</v>
          </cell>
          <cell r="Z104">
            <v>-7.2837632776934808E-2</v>
          </cell>
          <cell r="AA104">
            <v>-6.9028992176714214E-3</v>
          </cell>
          <cell r="AB104">
            <v>-1.5576323987539066E-2</v>
          </cell>
          <cell r="AD104">
            <v>-6.5764693148609152E-2</v>
          </cell>
          <cell r="AF104">
            <v>-4.7878128400435316E-2</v>
          </cell>
          <cell r="AG104">
            <v>-6.181410974244126E-2</v>
          </cell>
          <cell r="AM104">
            <v>0.52050473186119905</v>
          </cell>
          <cell r="AN104">
            <v>1.2069825436408981</v>
          </cell>
          <cell r="AO104">
            <v>0.6047940995697606</v>
          </cell>
          <cell r="AU104" t="str">
            <v>Year</v>
          </cell>
          <cell r="AV104">
            <v>1.9838601210490848E-2</v>
          </cell>
          <cell r="AX104">
            <v>-2.0055970149253873E-2</v>
          </cell>
          <cell r="AY104">
            <v>0.20284697508896812</v>
          </cell>
          <cell r="AZ104">
            <v>6.8482855800845552E-2</v>
          </cell>
          <cell r="BD104">
            <v>-0.4708454810495627</v>
          </cell>
          <cell r="BF104">
            <v>0.63628762541806039</v>
          </cell>
          <cell r="BG104">
            <v>0.47225929456625348</v>
          </cell>
          <cell r="BH104">
            <v>0.56008908685968806</v>
          </cell>
          <cell r="BI104">
            <v>0.21115107913669054</v>
          </cell>
          <cell r="BK104">
            <v>-0.10891089108910883</v>
          </cell>
          <cell r="BL104">
            <v>2.7679403541472629E-2</v>
          </cell>
          <cell r="BM104">
            <v>-6.7267009719839996E-2</v>
          </cell>
          <cell r="BO104">
            <v>0.19568508705526114</v>
          </cell>
          <cell r="BP104">
            <v>0.30280571731074635</v>
          </cell>
          <cell r="BQ104">
            <v>0.23990289119399691</v>
          </cell>
          <cell r="BS104">
            <v>-0.28903654485049834</v>
          </cell>
          <cell r="BT104">
            <v>0.20716059602649001</v>
          </cell>
          <cell r="BV104" t="str">
            <v>NM</v>
          </cell>
          <cell r="BX104">
            <v>0.20496535796766763</v>
          </cell>
          <cell r="BY104">
            <v>0.11293870342077597</v>
          </cell>
          <cell r="BZ104">
            <v>7.3170731707317249E-2</v>
          </cell>
          <cell r="CA104">
            <v>0.11038796468071731</v>
          </cell>
        </row>
        <row r="106">
          <cell r="A106" t="str">
            <v>2000</v>
          </cell>
          <cell r="T106" t="str">
            <v>2000</v>
          </cell>
          <cell r="AU106" t="str">
            <v>2000</v>
          </cell>
        </row>
        <row r="107">
          <cell r="A107" t="str">
            <v xml:space="preserve"> 1QA</v>
          </cell>
          <cell r="B107">
            <v>508</v>
          </cell>
          <cell r="C107">
            <v>99.8</v>
          </cell>
          <cell r="D107">
            <v>607.9</v>
          </cell>
          <cell r="F107">
            <v>299.8</v>
          </cell>
          <cell r="G107">
            <v>175</v>
          </cell>
          <cell r="H107">
            <v>474.8</v>
          </cell>
          <cell r="J107">
            <v>20.399999999999999</v>
          </cell>
          <cell r="L107">
            <v>28.9</v>
          </cell>
          <cell r="R107">
            <v>1132.0000000000002</v>
          </cell>
          <cell r="T107" t="str">
            <v xml:space="preserve"> 1QA</v>
          </cell>
          <cell r="U107">
            <v>9.02</v>
          </cell>
          <cell r="V107">
            <v>75.239999999999995</v>
          </cell>
          <cell r="W107">
            <v>84.259999999999991</v>
          </cell>
          <cell r="Y107">
            <v>5.2</v>
          </cell>
          <cell r="Z107">
            <v>31.8</v>
          </cell>
          <cell r="AA107">
            <v>59.2</v>
          </cell>
          <cell r="AB107">
            <v>55.7</v>
          </cell>
          <cell r="AD107">
            <v>235.95999999999998</v>
          </cell>
          <cell r="AF107">
            <v>30.4</v>
          </cell>
          <cell r="AG107">
            <v>111.1</v>
          </cell>
          <cell r="AM107">
            <v>83.3</v>
          </cell>
          <cell r="AN107">
            <v>18</v>
          </cell>
          <cell r="AO107">
            <v>101.3</v>
          </cell>
          <cell r="AU107" t="str">
            <v xml:space="preserve"> 1QA</v>
          </cell>
          <cell r="AV107">
            <v>71.599999999999994</v>
          </cell>
          <cell r="AX107">
            <v>161.1</v>
          </cell>
          <cell r="AY107">
            <v>135.5</v>
          </cell>
          <cell r="AZ107">
            <v>296.70000000000005</v>
          </cell>
          <cell r="BB107">
            <v>43.6</v>
          </cell>
          <cell r="BD107">
            <v>16.25</v>
          </cell>
          <cell r="BF107">
            <v>38.6</v>
          </cell>
          <cell r="BG107">
            <v>33.4</v>
          </cell>
          <cell r="BH107">
            <v>72.099999999999994</v>
          </cell>
          <cell r="BI107">
            <v>500.25000000000011</v>
          </cell>
          <cell r="BK107">
            <v>48.8</v>
          </cell>
          <cell r="BL107">
            <v>23.9</v>
          </cell>
          <cell r="BM107">
            <v>72.699999999999989</v>
          </cell>
          <cell r="BO107">
            <v>78.8</v>
          </cell>
          <cell r="BP107">
            <v>59.9</v>
          </cell>
          <cell r="BQ107">
            <v>138.69999999999999</v>
          </cell>
          <cell r="BS107">
            <v>5.3</v>
          </cell>
          <cell r="BT107">
            <v>144</v>
          </cell>
          <cell r="BV107">
            <v>0</v>
          </cell>
          <cell r="BX107">
            <v>54.000000000000007</v>
          </cell>
          <cell r="BY107">
            <v>2381.71</v>
          </cell>
          <cell r="BZ107">
            <v>160.1</v>
          </cell>
          <cell r="CA107">
            <v>2541.81</v>
          </cell>
        </row>
        <row r="108">
          <cell r="A108" t="str">
            <v xml:space="preserve"> 2QA</v>
          </cell>
          <cell r="B108">
            <v>539.79999999999995</v>
          </cell>
          <cell r="C108">
            <v>87.6</v>
          </cell>
          <cell r="D108">
            <v>627.4</v>
          </cell>
          <cell r="F108">
            <v>396.6</v>
          </cell>
          <cell r="G108">
            <v>154.1</v>
          </cell>
          <cell r="H108">
            <v>550.70000000000005</v>
          </cell>
          <cell r="J108">
            <v>20.100000000000001</v>
          </cell>
          <cell r="L108">
            <v>33.5</v>
          </cell>
          <cell r="R108">
            <v>1231.6999999999998</v>
          </cell>
          <cell r="T108" t="str">
            <v xml:space="preserve"> 2QA</v>
          </cell>
          <cell r="U108">
            <v>4.5</v>
          </cell>
          <cell r="V108">
            <v>65.28</v>
          </cell>
          <cell r="W108">
            <v>69.78</v>
          </cell>
          <cell r="Y108">
            <v>2.8</v>
          </cell>
          <cell r="Z108">
            <v>29.3</v>
          </cell>
          <cell r="AA108">
            <v>54.7</v>
          </cell>
          <cell r="AB108">
            <v>56.5</v>
          </cell>
          <cell r="AD108">
            <v>213.08</v>
          </cell>
          <cell r="AF108">
            <v>21.5</v>
          </cell>
          <cell r="AG108">
            <v>104.5</v>
          </cell>
          <cell r="AM108">
            <v>112</v>
          </cell>
          <cell r="AN108">
            <v>21.8</v>
          </cell>
          <cell r="AO108">
            <v>133.70000000000002</v>
          </cell>
          <cell r="AU108" t="str">
            <v xml:space="preserve"> 2QA</v>
          </cell>
          <cell r="AV108">
            <v>75</v>
          </cell>
          <cell r="AX108">
            <v>135.6</v>
          </cell>
          <cell r="AY108">
            <v>129.4</v>
          </cell>
          <cell r="AZ108">
            <v>265</v>
          </cell>
          <cell r="BB108">
            <v>75.2</v>
          </cell>
          <cell r="BD108">
            <v>23.149999999999991</v>
          </cell>
          <cell r="BF108">
            <v>39.799999999999997</v>
          </cell>
          <cell r="BG108">
            <v>36.869999999999997</v>
          </cell>
          <cell r="BH108">
            <v>76.669999999999987</v>
          </cell>
          <cell r="BI108">
            <v>515.02</v>
          </cell>
          <cell r="BK108">
            <v>50</v>
          </cell>
          <cell r="BL108">
            <v>35.6</v>
          </cell>
          <cell r="BM108">
            <v>85.6</v>
          </cell>
          <cell r="BO108">
            <v>49.1</v>
          </cell>
          <cell r="BP108">
            <v>58.9</v>
          </cell>
          <cell r="BQ108">
            <v>107.9</v>
          </cell>
          <cell r="BS108">
            <v>6.2</v>
          </cell>
          <cell r="BT108">
            <v>114.10000000000001</v>
          </cell>
          <cell r="BV108">
            <v>0</v>
          </cell>
          <cell r="BX108">
            <v>47.6</v>
          </cell>
          <cell r="BY108">
            <v>2466.7999999999997</v>
          </cell>
          <cell r="BZ108">
            <v>154.60000000000002</v>
          </cell>
          <cell r="CA108">
            <v>2621.3999999999996</v>
          </cell>
        </row>
        <row r="109">
          <cell r="A109" t="str">
            <v xml:space="preserve"> 3QA</v>
          </cell>
          <cell r="B109">
            <v>598.70000000000005</v>
          </cell>
          <cell r="C109">
            <v>81.400000000000006</v>
          </cell>
          <cell r="D109">
            <v>680.1</v>
          </cell>
          <cell r="F109">
            <v>474.6</v>
          </cell>
          <cell r="G109">
            <v>170.3</v>
          </cell>
          <cell r="H109">
            <v>644.90000000000009</v>
          </cell>
          <cell r="J109">
            <v>21.2</v>
          </cell>
          <cell r="L109">
            <v>36.6</v>
          </cell>
          <cell r="R109">
            <v>1382.8</v>
          </cell>
          <cell r="T109" t="str">
            <v xml:space="preserve"> 3QA</v>
          </cell>
          <cell r="U109">
            <v>4</v>
          </cell>
          <cell r="V109">
            <v>52.4</v>
          </cell>
          <cell r="W109">
            <v>56.4</v>
          </cell>
          <cell r="Y109">
            <v>1.3</v>
          </cell>
          <cell r="Z109">
            <v>28.1</v>
          </cell>
          <cell r="AA109">
            <v>53.5</v>
          </cell>
          <cell r="AB109">
            <v>45.5</v>
          </cell>
          <cell r="AD109">
            <v>184.8</v>
          </cell>
          <cell r="AF109">
            <v>18.7</v>
          </cell>
          <cell r="AG109">
            <v>97.7</v>
          </cell>
          <cell r="AM109">
            <v>119.3</v>
          </cell>
          <cell r="AN109">
            <v>22.2</v>
          </cell>
          <cell r="AO109">
            <v>141.5</v>
          </cell>
          <cell r="AU109" t="str">
            <v xml:space="preserve"> 3QA</v>
          </cell>
          <cell r="AV109">
            <v>78.099999999999994</v>
          </cell>
          <cell r="AX109">
            <v>166.3</v>
          </cell>
          <cell r="AY109">
            <v>116.3</v>
          </cell>
          <cell r="AZ109">
            <v>282.60000000000002</v>
          </cell>
          <cell r="BB109">
            <v>61</v>
          </cell>
          <cell r="BD109">
            <v>15.75</v>
          </cell>
          <cell r="BF109">
            <v>50.9</v>
          </cell>
          <cell r="BG109">
            <v>39.67</v>
          </cell>
          <cell r="BH109">
            <v>90.57</v>
          </cell>
          <cell r="BI109">
            <v>528.02</v>
          </cell>
          <cell r="BK109">
            <v>52.6</v>
          </cell>
          <cell r="BL109">
            <v>26.87</v>
          </cell>
          <cell r="BM109">
            <v>79.47</v>
          </cell>
          <cell r="BO109">
            <v>92.8</v>
          </cell>
          <cell r="BP109">
            <v>62.3</v>
          </cell>
          <cell r="BQ109">
            <v>155.1</v>
          </cell>
          <cell r="BS109">
            <v>5.4</v>
          </cell>
          <cell r="BT109">
            <v>160.5</v>
          </cell>
          <cell r="BV109">
            <v>0</v>
          </cell>
          <cell r="BX109">
            <v>50.699999999999996</v>
          </cell>
          <cell r="BY109">
            <v>2644.1899999999996</v>
          </cell>
          <cell r="BZ109">
            <v>167.6</v>
          </cell>
          <cell r="CA109">
            <v>2811.7899999999995</v>
          </cell>
        </row>
        <row r="110">
          <cell r="A110" t="str">
            <v xml:space="preserve"> 4QA</v>
          </cell>
          <cell r="B110">
            <v>586.20000000000005</v>
          </cell>
          <cell r="C110">
            <v>83.65</v>
          </cell>
          <cell r="D110">
            <v>669.85</v>
          </cell>
          <cell r="F110">
            <v>519.1</v>
          </cell>
          <cell r="G110">
            <v>176.7</v>
          </cell>
          <cell r="H110">
            <v>695.8</v>
          </cell>
          <cell r="J110">
            <v>20.2</v>
          </cell>
          <cell r="L110">
            <v>41.3</v>
          </cell>
          <cell r="R110">
            <v>1427.15</v>
          </cell>
          <cell r="T110" t="str">
            <v xml:space="preserve"> 4QA</v>
          </cell>
          <cell r="U110">
            <v>8.6</v>
          </cell>
          <cell r="V110">
            <v>73.099999999999994</v>
          </cell>
          <cell r="W110">
            <v>81.699999999999989</v>
          </cell>
          <cell r="Y110">
            <v>2.7</v>
          </cell>
          <cell r="Z110">
            <v>33</v>
          </cell>
          <cell r="AA110">
            <v>48.4</v>
          </cell>
          <cell r="AB110">
            <v>63.5</v>
          </cell>
          <cell r="AD110">
            <v>229.29999999999998</v>
          </cell>
          <cell r="AF110">
            <v>16.899999999999999</v>
          </cell>
          <cell r="AG110">
            <v>105.6</v>
          </cell>
          <cell r="AM110">
            <v>119.2</v>
          </cell>
          <cell r="AN110">
            <v>26.5</v>
          </cell>
          <cell r="AO110">
            <v>145.69999999999999</v>
          </cell>
          <cell r="AU110" t="str">
            <v xml:space="preserve"> 4QA</v>
          </cell>
          <cell r="AV110">
            <v>78.599999999999994</v>
          </cell>
          <cell r="AX110">
            <v>167.3</v>
          </cell>
          <cell r="AY110">
            <v>125.8</v>
          </cell>
          <cell r="AZ110">
            <v>293.10000000000002</v>
          </cell>
          <cell r="BB110">
            <v>44.2</v>
          </cell>
          <cell r="BD110">
            <v>17.449999999999996</v>
          </cell>
          <cell r="BF110">
            <v>66.400000000000006</v>
          </cell>
          <cell r="BG110">
            <v>44.5</v>
          </cell>
          <cell r="BH110">
            <v>110.9</v>
          </cell>
          <cell r="BI110">
            <v>544.25</v>
          </cell>
          <cell r="BK110">
            <v>64.599999999999994</v>
          </cell>
          <cell r="BL110">
            <v>23.9</v>
          </cell>
          <cell r="BM110">
            <v>88.5</v>
          </cell>
          <cell r="BO110">
            <v>95.2</v>
          </cell>
          <cell r="BP110">
            <v>65</v>
          </cell>
          <cell r="BQ110">
            <v>160.19999999999999</v>
          </cell>
          <cell r="BS110">
            <v>4.5</v>
          </cell>
          <cell r="BT110">
            <v>164.7</v>
          </cell>
          <cell r="BV110">
            <v>0</v>
          </cell>
          <cell r="BX110">
            <v>56.400000000000006</v>
          </cell>
          <cell r="BY110">
            <v>2778.5</v>
          </cell>
          <cell r="BZ110">
            <v>199.70000000000002</v>
          </cell>
          <cell r="CA110">
            <v>2978.2</v>
          </cell>
        </row>
        <row r="112">
          <cell r="A112" t="str">
            <v>YearA</v>
          </cell>
          <cell r="B112">
            <v>2232.6999999999998</v>
          </cell>
          <cell r="C112">
            <v>352.44999999999993</v>
          </cell>
          <cell r="D112">
            <v>2585.25</v>
          </cell>
          <cell r="F112">
            <v>1690.1</v>
          </cell>
          <cell r="G112">
            <v>676.1</v>
          </cell>
          <cell r="H112">
            <v>2366.1999999999998</v>
          </cell>
          <cell r="J112">
            <v>81.900000000000006</v>
          </cell>
          <cell r="L112">
            <v>140.30000000000001</v>
          </cell>
          <cell r="R112">
            <v>5173.6499999999996</v>
          </cell>
          <cell r="T112" t="str">
            <v>YearA</v>
          </cell>
          <cell r="U112">
            <v>26.119999999999997</v>
          </cell>
          <cell r="V112">
            <v>266.02</v>
          </cell>
          <cell r="W112">
            <v>292.14</v>
          </cell>
          <cell r="Y112">
            <v>12</v>
          </cell>
          <cell r="Z112">
            <v>122.2</v>
          </cell>
          <cell r="AA112">
            <v>215.8</v>
          </cell>
          <cell r="AB112">
            <v>221.2</v>
          </cell>
          <cell r="AD112">
            <v>863.13999999999987</v>
          </cell>
          <cell r="AF112">
            <v>87.5</v>
          </cell>
          <cell r="AG112">
            <v>418.9</v>
          </cell>
          <cell r="AM112">
            <v>433.8</v>
          </cell>
          <cell r="AN112">
            <v>88.5</v>
          </cell>
          <cell r="AO112">
            <v>522.20000000000005</v>
          </cell>
          <cell r="AU112" t="str">
            <v>YearA</v>
          </cell>
          <cell r="AV112">
            <v>303.29999999999995</v>
          </cell>
          <cell r="AX112">
            <v>630.29999999999995</v>
          </cell>
          <cell r="AY112">
            <v>507</v>
          </cell>
          <cell r="AZ112">
            <v>1137.4000000000001</v>
          </cell>
          <cell r="BB112">
            <v>224</v>
          </cell>
          <cell r="BD112">
            <v>72.599999999999994</v>
          </cell>
          <cell r="BF112">
            <v>195.70000000000002</v>
          </cell>
          <cell r="BG112">
            <v>154.44</v>
          </cell>
          <cell r="BH112">
            <v>350.24</v>
          </cell>
          <cell r="BI112">
            <v>2087.54</v>
          </cell>
          <cell r="BK112">
            <v>216</v>
          </cell>
          <cell r="BL112">
            <v>110.27000000000001</v>
          </cell>
          <cell r="BM112">
            <v>326.27</v>
          </cell>
          <cell r="BO112">
            <v>315.89999999999998</v>
          </cell>
          <cell r="BP112">
            <v>246.1</v>
          </cell>
          <cell r="BQ112">
            <v>561.79999999999995</v>
          </cell>
          <cell r="BS112">
            <v>21.4</v>
          </cell>
          <cell r="BT112">
            <v>583.29999999999995</v>
          </cell>
          <cell r="BV112">
            <v>0</v>
          </cell>
          <cell r="BX112">
            <v>208.70000000000002</v>
          </cell>
          <cell r="BY112">
            <v>10271.199999999999</v>
          </cell>
          <cell r="BZ112">
            <v>682.00000000000011</v>
          </cell>
          <cell r="CA112">
            <v>10953.199999999999</v>
          </cell>
        </row>
        <row r="114">
          <cell r="A114" t="str">
            <v>2001/00</v>
          </cell>
          <cell r="T114" t="str">
            <v>2001/00</v>
          </cell>
          <cell r="AU114" t="str">
            <v>2001/00</v>
          </cell>
        </row>
        <row r="115">
          <cell r="A115" t="str">
            <v xml:space="preserve"> 1QA</v>
          </cell>
          <cell r="B115">
            <v>6.5944881889763884E-2</v>
          </cell>
          <cell r="C115">
            <v>-0.18436873747494986</v>
          </cell>
          <cell r="D115">
            <v>2.4675111037999686E-2</v>
          </cell>
          <cell r="F115">
            <v>0.50333555703802535</v>
          </cell>
          <cell r="G115">
            <v>6.5142857142857169E-2</v>
          </cell>
          <cell r="H115">
            <v>0.34182813816343716</v>
          </cell>
          <cell r="I115" t="e">
            <v>#DIV/0!</v>
          </cell>
          <cell r="J115">
            <v>9.3137254901960898E-2</v>
          </cell>
          <cell r="K115" t="e">
            <v>#DIV/0!</v>
          </cell>
          <cell r="L115">
            <v>0.21107266435986172</v>
          </cell>
          <cell r="M115" t="e">
            <v>#DIV/0!</v>
          </cell>
          <cell r="R115">
            <v>0.16369257950530014</v>
          </cell>
          <cell r="T115" t="str">
            <v xml:space="preserve"> 1QA</v>
          </cell>
          <cell r="U115">
            <v>-0.85587583148558755</v>
          </cell>
          <cell r="V115">
            <v>-9.4896331738437034E-2</v>
          </cell>
          <cell r="W115">
            <v>-0.17635888915262288</v>
          </cell>
          <cell r="Y115">
            <v>-0.13461538461538469</v>
          </cell>
          <cell r="Z115">
            <v>-0.53144654088050314</v>
          </cell>
          <cell r="AA115">
            <v>-1.8581081081081141E-2</v>
          </cell>
          <cell r="AB115">
            <v>-0.2459605026929983</v>
          </cell>
          <cell r="AD115">
            <v>-0.19944058314968627</v>
          </cell>
          <cell r="AF115">
            <v>-0.51973684210526316</v>
          </cell>
          <cell r="AG115">
            <v>-3.6003600360035026E-3</v>
          </cell>
          <cell r="AM115">
            <v>0.44417767106842732</v>
          </cell>
          <cell r="AN115">
            <v>0.60000000000000009</v>
          </cell>
          <cell r="AO115">
            <v>0.4718657453109576</v>
          </cell>
          <cell r="AU115" t="str">
            <v xml:space="preserve"> 1QA</v>
          </cell>
          <cell r="AV115">
            <v>3.6312849162011274E-2</v>
          </cell>
          <cell r="AX115">
            <v>-4.2830540037243958E-2</v>
          </cell>
          <cell r="AY115">
            <v>-0.12029520295202945</v>
          </cell>
          <cell r="AZ115">
            <v>-7.8530502190765294E-2</v>
          </cell>
          <cell r="BB115">
            <v>0.46788990825688059</v>
          </cell>
          <cell r="BD115">
            <v>0.24923076923076914</v>
          </cell>
          <cell r="BF115">
            <v>0.99222797927461137</v>
          </cell>
          <cell r="BG115">
            <v>0.44610778443113763</v>
          </cell>
          <cell r="BH115">
            <v>0.73647711511789193</v>
          </cell>
          <cell r="BI115">
            <v>0.1136431784107943</v>
          </cell>
          <cell r="BK115">
            <v>-0.11270491803278693</v>
          </cell>
          <cell r="BL115">
            <v>0.35983263598326376</v>
          </cell>
          <cell r="BM115">
            <v>4.2640990371389353E-2</v>
          </cell>
          <cell r="BO115">
            <v>0.28807106598984777</v>
          </cell>
          <cell r="BP115">
            <v>0.21035058430717868</v>
          </cell>
          <cell r="BQ115">
            <v>0.25450612833453512</v>
          </cell>
          <cell r="BS115">
            <v>-0.28301886792452835</v>
          </cell>
          <cell r="BT115">
            <v>0.23472222222222228</v>
          </cell>
          <cell r="BV115" t="str">
            <v>NM</v>
          </cell>
          <cell r="BX115">
            <v>-0.1425925925925926</v>
          </cell>
          <cell r="BY115">
            <v>0.10743961271523417</v>
          </cell>
          <cell r="BZ115">
            <v>4.9968769519050493E-2</v>
          </cell>
          <cell r="CA115">
            <v>0.10381971901912435</v>
          </cell>
        </row>
        <row r="116">
          <cell r="A116" t="str">
            <v xml:space="preserve"> 2QA</v>
          </cell>
          <cell r="B116">
            <v>0.12189699888847727</v>
          </cell>
          <cell r="C116">
            <v>-1.0273972602739656E-2</v>
          </cell>
          <cell r="D116">
            <v>0.10344277972585281</v>
          </cell>
          <cell r="F116">
            <v>0.31921331316187596</v>
          </cell>
          <cell r="G116">
            <v>0.38481505515898773</v>
          </cell>
          <cell r="H116">
            <v>0.33757036499001258</v>
          </cell>
          <cell r="J116">
            <v>0.19900497512437809</v>
          </cell>
          <cell r="L116">
            <v>8.6567164179104372E-2</v>
          </cell>
          <cell r="R116">
            <v>0.20922302508727797</v>
          </cell>
          <cell r="T116" t="str">
            <v xml:space="preserve"> 2QA</v>
          </cell>
          <cell r="U116">
            <v>-0.57777777777777772</v>
          </cell>
          <cell r="V116">
            <v>-0.22947303921568629</v>
          </cell>
          <cell r="W116">
            <v>-0.25193465176268282</v>
          </cell>
          <cell r="Y116">
            <v>-0.75</v>
          </cell>
          <cell r="Z116">
            <v>-0.29351535836177478</v>
          </cell>
          <cell r="AA116">
            <v>2.5594149908592323E-2</v>
          </cell>
          <cell r="AB116">
            <v>-7.2566371681415998E-2</v>
          </cell>
          <cell r="AD116">
            <v>-0.14539140229021974</v>
          </cell>
          <cell r="AF116">
            <v>-0.32093023255813957</v>
          </cell>
          <cell r="AG116">
            <v>5.3588516746411408E-2</v>
          </cell>
          <cell r="AM116">
            <v>0.1875</v>
          </cell>
          <cell r="AN116">
            <v>0.55963302752293576</v>
          </cell>
          <cell r="AO116">
            <v>0.24906507105459963</v>
          </cell>
          <cell r="AU116" t="str">
            <v xml:space="preserve"> 2QA</v>
          </cell>
          <cell r="AV116">
            <v>5.0666666666666638E-2</v>
          </cell>
          <cell r="AX116">
            <v>3.2448377581121068E-2</v>
          </cell>
          <cell r="AY116">
            <v>-3.6321483771251994E-2</v>
          </cell>
          <cell r="AZ116">
            <v>-1.1320754716981352E-3</v>
          </cell>
          <cell r="BB116">
            <v>0.79521276595744683</v>
          </cell>
          <cell r="BD116">
            <v>-0.28293736501079914</v>
          </cell>
          <cell r="BF116">
            <v>1.2437185929648242</v>
          </cell>
          <cell r="BG116">
            <v>0.52698671006238129</v>
          </cell>
          <cell r="BH116">
            <v>0.89904786748402277</v>
          </cell>
          <cell r="BI116">
            <v>0.24402935808318138</v>
          </cell>
          <cell r="BK116">
            <v>1.6000000000000014E-2</v>
          </cell>
          <cell r="BL116">
            <v>-0.45505617977528101</v>
          </cell>
          <cell r="BM116">
            <v>-0.17990654205607481</v>
          </cell>
          <cell r="BO116">
            <v>0.80855397148676156</v>
          </cell>
          <cell r="BP116">
            <v>0.22241086587436332</v>
          </cell>
          <cell r="BQ116">
            <v>0.49026876737720104</v>
          </cell>
          <cell r="BS116">
            <v>-0.38709677419354849</v>
          </cell>
          <cell r="BT116">
            <v>0.44259421560035062</v>
          </cell>
          <cell r="BV116" t="str">
            <v>NM</v>
          </cell>
          <cell r="BX116">
            <v>-0.23109243697478987</v>
          </cell>
          <cell r="BY116">
            <v>0.16559915680233495</v>
          </cell>
          <cell r="BZ116">
            <v>2.3285899094437124E-2</v>
          </cell>
          <cell r="CA116">
            <v>0.15720607309071477</v>
          </cell>
        </row>
        <row r="117">
          <cell r="A117" t="str">
            <v xml:space="preserve"> 3QA</v>
          </cell>
          <cell r="B117">
            <v>-0.37948889260063479</v>
          </cell>
          <cell r="C117">
            <v>-4.2997542997542992E-2</v>
          </cell>
          <cell r="D117">
            <v>-0.33921482134980152</v>
          </cell>
          <cell r="F117">
            <v>0.21744627054361554</v>
          </cell>
          <cell r="G117">
            <v>0.37756899588960646</v>
          </cell>
          <cell r="H117">
            <v>0.25973019072724424</v>
          </cell>
          <cell r="J117">
            <v>2.8301886792452935E-2</v>
          </cell>
          <cell r="L117">
            <v>-2.4590163934426146E-2</v>
          </cell>
          <cell r="R117">
            <v>-4.5921319062771193E-2</v>
          </cell>
          <cell r="T117" t="str">
            <v xml:space="preserve"> 3QA</v>
          </cell>
          <cell r="U117">
            <v>-0.77500000000000002</v>
          </cell>
          <cell r="V117">
            <v>-8.0152671755725158E-2</v>
          </cell>
          <cell r="W117">
            <v>-0.12943262411347511</v>
          </cell>
          <cell r="Y117">
            <v>-0.15384615384615385</v>
          </cell>
          <cell r="Z117">
            <v>-0.33096085409252674</v>
          </cell>
          <cell r="AA117">
            <v>-0.108411214953271</v>
          </cell>
          <cell r="AB117">
            <v>-0.13846153846153841</v>
          </cell>
          <cell r="AD117">
            <v>-0.1563852813852814</v>
          </cell>
          <cell r="AF117">
            <v>-0.39572192513368976</v>
          </cell>
          <cell r="AG117">
            <v>7.5742067553735914E-2</v>
          </cell>
          <cell r="AM117">
            <v>0.24979044425817265</v>
          </cell>
          <cell r="AN117">
            <v>0.53153153153153165</v>
          </cell>
          <cell r="AO117">
            <v>0.29399293286219086</v>
          </cell>
          <cell r="AU117" t="str">
            <v xml:space="preserve"> 3QA</v>
          </cell>
          <cell r="AV117">
            <v>-1.7925736235595235E-2</v>
          </cell>
          <cell r="AX117">
            <v>-0.14251352976548415</v>
          </cell>
          <cell r="AY117">
            <v>-3.6113499570077368E-2</v>
          </cell>
          <cell r="AZ117">
            <v>-9.8726114649681618E-2</v>
          </cell>
          <cell r="BB117">
            <v>0.55737704918032782</v>
          </cell>
          <cell r="BD117">
            <v>0.2000000000000004</v>
          </cell>
          <cell r="BF117">
            <v>1.0825147347740667</v>
          </cell>
          <cell r="BG117">
            <v>0.47214519788253084</v>
          </cell>
          <cell r="BH117">
            <v>0.81517058628685013</v>
          </cell>
          <cell r="BI117">
            <v>0.15469111018522019</v>
          </cell>
          <cell r="BK117">
            <v>-5.1330798479087503E-2</v>
          </cell>
          <cell r="BL117">
            <v>-0.15891328619278</v>
          </cell>
          <cell r="BM117">
            <v>-8.7706052598464868E-2</v>
          </cell>
          <cell r="BO117">
            <v>0.18211206896551735</v>
          </cell>
          <cell r="BP117">
            <v>0.24237560192616381</v>
          </cell>
          <cell r="BQ117">
            <v>0.20631850419084485</v>
          </cell>
          <cell r="BS117">
            <v>-0.22222222222222221</v>
          </cell>
          <cell r="BT117">
            <v>0.19190031152647991</v>
          </cell>
          <cell r="BV117" t="str">
            <v>NM</v>
          </cell>
          <cell r="BX117">
            <v>-0.12623274161735698</v>
          </cell>
          <cell r="BY117">
            <v>1.8270245330328061E-2</v>
          </cell>
          <cell r="BZ117">
            <v>8.5322195704057302E-2</v>
          </cell>
          <cell r="CA117">
            <v>2.2266954502292435E-2</v>
          </cell>
        </row>
        <row r="118">
          <cell r="A118" t="str">
            <v xml:space="preserve"> 4QA</v>
          </cell>
          <cell r="B118">
            <v>-0.76049129989764597</v>
          </cell>
          <cell r="C118">
            <v>1.4943215780035863E-2</v>
          </cell>
          <cell r="D118">
            <v>-0.66365604239755172</v>
          </cell>
          <cell r="F118">
            <v>0.2028510884222692</v>
          </cell>
          <cell r="G118">
            <v>0.56253537068477666</v>
          </cell>
          <cell r="H118">
            <v>0.29419373383156078</v>
          </cell>
          <cell r="J118">
            <v>-9.9009900990099015E-2</v>
          </cell>
          <cell r="L118">
            <v>3.14769975786926E-2</v>
          </cell>
          <cell r="R118">
            <v>-0.16855270994639682</v>
          </cell>
          <cell r="T118" t="str">
            <v xml:space="preserve"> 4QA</v>
          </cell>
          <cell r="U118">
            <v>-0.9883720930232559</v>
          </cell>
          <cell r="V118">
            <v>-0.16826265389876879</v>
          </cell>
          <cell r="W118">
            <v>-0.25458996328029365</v>
          </cell>
          <cell r="Y118">
            <v>0.85185185185185164</v>
          </cell>
          <cell r="Z118">
            <v>-0.22121212121212119</v>
          </cell>
          <cell r="AA118">
            <v>6.1983471074380514E-3</v>
          </cell>
          <cell r="AB118">
            <v>1.4173228346456845E-2</v>
          </cell>
          <cell r="AD118">
            <v>-0.10728303532490169</v>
          </cell>
          <cell r="AF118">
            <v>-0.18343195266272183</v>
          </cell>
          <cell r="AG118">
            <v>-9.4696969696961286E-4</v>
          </cell>
          <cell r="AM118">
            <v>3.8590604026845554E-2</v>
          </cell>
          <cell r="AN118">
            <v>0.58113207547169798</v>
          </cell>
          <cell r="AO118">
            <v>0.13726835964310236</v>
          </cell>
          <cell r="AU118" t="str">
            <v xml:space="preserve"> 4QA</v>
          </cell>
          <cell r="AV118">
            <v>5.5979643765903385E-2</v>
          </cell>
          <cell r="AX118">
            <v>-0.15361625821876876</v>
          </cell>
          <cell r="AY118">
            <v>2.3847376788553032E-3</v>
          </cell>
          <cell r="AZ118">
            <v>-8.665984305697727E-2</v>
          </cell>
          <cell r="BB118">
            <v>0.51583710407239813</v>
          </cell>
          <cell r="BD118">
            <v>0.14613180515759341</v>
          </cell>
          <cell r="BF118">
            <v>0.84337349397590355</v>
          </cell>
          <cell r="BG118">
            <v>0.57977528089887631</v>
          </cell>
          <cell r="BH118">
            <v>0.73760144274120809</v>
          </cell>
          <cell r="BI118">
            <v>0.15829122645842908</v>
          </cell>
          <cell r="BK118">
            <v>-0.34365325077399378</v>
          </cell>
          <cell r="BL118">
            <v>0</v>
          </cell>
          <cell r="BM118">
            <v>-0.25084745762711869</v>
          </cell>
          <cell r="BO118">
            <v>0.23214285714285698</v>
          </cell>
          <cell r="BP118">
            <v>0.28615384615384598</v>
          </cell>
          <cell r="BQ118">
            <v>0.25405742821473143</v>
          </cell>
          <cell r="BS118">
            <v>-2.2222222222222143E-2</v>
          </cell>
          <cell r="BT118">
            <v>0.24650880388585295</v>
          </cell>
          <cell r="BV118" t="str">
            <v>NM</v>
          </cell>
          <cell r="BX118">
            <v>-0.27304964539007104</v>
          </cell>
          <cell r="BY118">
            <v>-4.9667086557494855E-2</v>
          </cell>
          <cell r="BZ118">
            <v>-5.7085628442664071E-2</v>
          </cell>
          <cell r="CA118">
            <v>-5.0164528910079609E-2</v>
          </cell>
        </row>
        <row r="120">
          <cell r="A120" t="str">
            <v>Year</v>
          </cell>
          <cell r="B120">
            <v>-0.25695346441528188</v>
          </cell>
          <cell r="C120">
            <v>-6.1143424599233658E-2</v>
          </cell>
          <cell r="D120">
            <v>-0.2302872062663186</v>
          </cell>
          <cell r="F120">
            <v>0.28755694929294129</v>
          </cell>
          <cell r="G120">
            <v>0.34669427599467528</v>
          </cell>
          <cell r="H120">
            <v>0.30445439945904834</v>
          </cell>
          <cell r="J120">
            <v>5.4945054945054944E-2</v>
          </cell>
          <cell r="L120">
            <v>6.7712045616535987E-2</v>
          </cell>
          <cell r="R120">
            <v>2.6876576498216963E-2</v>
          </cell>
          <cell r="T120" t="str">
            <v>Year</v>
          </cell>
          <cell r="U120">
            <v>-0.83920367534456353</v>
          </cell>
          <cell r="V120">
            <v>-0.1451770543568153</v>
          </cell>
          <cell r="W120">
            <v>-0.20722941055658245</v>
          </cell>
          <cell r="Y120">
            <v>-5.8333333333333272E-2</v>
          </cell>
          <cell r="Z120">
            <v>-0.34451718494271683</v>
          </cell>
          <cell r="AA120">
            <v>-2.409638554216862E-2</v>
          </cell>
          <cell r="AB120">
            <v>-0.10488245931283889</v>
          </cell>
          <cell r="AD120">
            <v>-0.15228120582987678</v>
          </cell>
          <cell r="AF120">
            <v>-0.37828571428571428</v>
          </cell>
          <cell r="AG120">
            <v>2.9840057292910005E-2</v>
          </cell>
          <cell r="AM120">
            <v>0.21300138312586425</v>
          </cell>
          <cell r="AN120">
            <v>0.567231638418079</v>
          </cell>
          <cell r="AO120">
            <v>0.27307545001914979</v>
          </cell>
          <cell r="AU120" t="str">
            <v>Year</v>
          </cell>
          <cell r="AV120">
            <v>3.0992416749093425E-2</v>
          </cell>
          <cell r="AX120">
            <v>-8.2341742027605871E-2</v>
          </cell>
          <cell r="AY120">
            <v>-4.9112426035502914E-2</v>
          </cell>
          <cell r="AZ120">
            <v>-6.7610339370494182E-2</v>
          </cell>
          <cell r="BB120">
            <v>0.6116071428571429</v>
          </cell>
          <cell r="BD120">
            <v>4.5454545454545421E-2</v>
          </cell>
          <cell r="BF120">
            <v>1.0163515585079201</v>
          </cell>
          <cell r="BG120">
            <v>0.51061901061901072</v>
          </cell>
          <cell r="BH120">
            <v>0.792485153037917</v>
          </cell>
          <cell r="BI120">
            <v>0.16783390976939369</v>
          </cell>
          <cell r="BK120">
            <v>-0.13703703703703701</v>
          </cell>
          <cell r="BL120">
            <v>-0.10764487167860709</v>
          </cell>
          <cell r="BM120">
            <v>-0.12740981395776502</v>
          </cell>
          <cell r="BO120">
            <v>0.3209876543209878</v>
          </cell>
          <cell r="BP120">
            <v>0.24136529865908171</v>
          </cell>
          <cell r="BQ120">
            <v>0.28640085439658258</v>
          </cell>
          <cell r="BS120">
            <v>-0.25233644859813065</v>
          </cell>
          <cell r="BT120">
            <v>0.2669295388307904</v>
          </cell>
          <cell r="BV120" t="str">
            <v>NM</v>
          </cell>
          <cell r="BX120">
            <v>-0.19405845711547687</v>
          </cell>
          <cell r="BY120">
            <v>5.5942830438507889E-2</v>
          </cell>
          <cell r="BZ120">
            <v>2.1407624633430947E-2</v>
          </cell>
          <cell r="CA120">
            <v>5.3792498995727515E-2</v>
          </cell>
        </row>
        <row r="122">
          <cell r="A122" t="str">
            <v>2001A</v>
          </cell>
          <cell r="T122" t="str">
            <v>2001A</v>
          </cell>
          <cell r="AU122" t="str">
            <v>2001A</v>
          </cell>
        </row>
        <row r="123">
          <cell r="A123" t="str">
            <v xml:space="preserve"> 1QA</v>
          </cell>
          <cell r="B123">
            <v>541.5</v>
          </cell>
          <cell r="C123">
            <v>81.400000000000006</v>
          </cell>
          <cell r="D123">
            <v>622.9</v>
          </cell>
          <cell r="F123">
            <v>450.7</v>
          </cell>
          <cell r="G123">
            <v>186.4</v>
          </cell>
          <cell r="H123">
            <v>637.1</v>
          </cell>
          <cell r="J123">
            <v>22.3</v>
          </cell>
          <cell r="L123">
            <v>35</v>
          </cell>
          <cell r="R123">
            <v>1317.3</v>
          </cell>
          <cell r="T123" t="str">
            <v xml:space="preserve"> 1QA</v>
          </cell>
          <cell r="U123">
            <v>1.3</v>
          </cell>
          <cell r="V123">
            <v>68.099999999999994</v>
          </cell>
          <cell r="W123">
            <v>69.399999999999991</v>
          </cell>
          <cell r="Y123">
            <v>4.5</v>
          </cell>
          <cell r="Z123">
            <v>14.9</v>
          </cell>
          <cell r="AA123">
            <v>58.1</v>
          </cell>
          <cell r="AB123">
            <v>42</v>
          </cell>
          <cell r="AD123">
            <v>188.9</v>
          </cell>
          <cell r="AF123">
            <v>14.6</v>
          </cell>
          <cell r="AG123">
            <v>110.7</v>
          </cell>
          <cell r="AI123">
            <v>0</v>
          </cell>
          <cell r="AJ123">
            <v>0</v>
          </cell>
          <cell r="AK123">
            <v>0</v>
          </cell>
          <cell r="AM123">
            <v>120.3</v>
          </cell>
          <cell r="AN123">
            <v>28.8</v>
          </cell>
          <cell r="AO123">
            <v>149.1</v>
          </cell>
          <cell r="AU123" t="str">
            <v xml:space="preserve"> 1QA</v>
          </cell>
          <cell r="AV123">
            <v>74.2</v>
          </cell>
          <cell r="AX123">
            <v>154.19999999999999</v>
          </cell>
          <cell r="AY123">
            <v>119.2</v>
          </cell>
          <cell r="AZ123">
            <v>273.39999999999998</v>
          </cell>
          <cell r="BB123">
            <v>64</v>
          </cell>
          <cell r="BD123">
            <v>20.299999999999997</v>
          </cell>
          <cell r="BF123">
            <v>76.900000000000006</v>
          </cell>
          <cell r="BG123">
            <v>48.3</v>
          </cell>
          <cell r="BH123">
            <v>125.2</v>
          </cell>
          <cell r="BI123">
            <v>557.1</v>
          </cell>
          <cell r="BK123">
            <v>43.3</v>
          </cell>
          <cell r="BL123">
            <v>32.5</v>
          </cell>
          <cell r="BM123">
            <v>75.8</v>
          </cell>
          <cell r="BO123">
            <v>101.5</v>
          </cell>
          <cell r="BP123">
            <v>72.5</v>
          </cell>
          <cell r="BQ123">
            <v>174</v>
          </cell>
          <cell r="BS123">
            <v>3.8</v>
          </cell>
          <cell r="BT123">
            <v>177.8</v>
          </cell>
          <cell r="BV123">
            <v>0</v>
          </cell>
          <cell r="BX123">
            <v>46.300000000000004</v>
          </cell>
          <cell r="BY123">
            <v>2637.6000000000004</v>
          </cell>
          <cell r="BZ123">
            <v>168.1</v>
          </cell>
          <cell r="CA123">
            <v>2805.7000000000003</v>
          </cell>
        </row>
        <row r="124">
          <cell r="A124" t="str">
            <v xml:space="preserve"> 2QA</v>
          </cell>
          <cell r="B124">
            <v>605.6</v>
          </cell>
          <cell r="C124">
            <v>86.7</v>
          </cell>
          <cell r="D124">
            <v>692.30000000000007</v>
          </cell>
          <cell r="F124">
            <v>523.20000000000005</v>
          </cell>
          <cell r="G124">
            <v>213.4</v>
          </cell>
          <cell r="H124">
            <v>736.6</v>
          </cell>
          <cell r="J124">
            <v>24.1</v>
          </cell>
          <cell r="L124">
            <v>36.4</v>
          </cell>
          <cell r="R124">
            <v>1489.4</v>
          </cell>
          <cell r="T124" t="str">
            <v xml:space="preserve"> 2QA</v>
          </cell>
          <cell r="U124">
            <v>1.9</v>
          </cell>
          <cell r="V124">
            <v>50.3</v>
          </cell>
          <cell r="W124">
            <v>52.199999999999996</v>
          </cell>
          <cell r="Y124">
            <v>0.7</v>
          </cell>
          <cell r="Z124">
            <v>20.7</v>
          </cell>
          <cell r="AA124">
            <v>56.1</v>
          </cell>
          <cell r="AB124">
            <v>52.4</v>
          </cell>
          <cell r="AD124">
            <v>182.1</v>
          </cell>
          <cell r="AF124">
            <v>14.6</v>
          </cell>
          <cell r="AG124">
            <v>110.1</v>
          </cell>
          <cell r="AI124">
            <v>0</v>
          </cell>
          <cell r="AJ124">
            <v>0</v>
          </cell>
          <cell r="AK124">
            <v>0</v>
          </cell>
          <cell r="AM124">
            <v>133</v>
          </cell>
          <cell r="AN124">
            <v>34</v>
          </cell>
          <cell r="AO124">
            <v>167</v>
          </cell>
          <cell r="AU124" t="str">
            <v xml:space="preserve"> 2QA</v>
          </cell>
          <cell r="AV124">
            <v>78.8</v>
          </cell>
          <cell r="AX124">
            <v>140</v>
          </cell>
          <cell r="AY124">
            <v>124.7</v>
          </cell>
          <cell r="AZ124">
            <v>264.7</v>
          </cell>
          <cell r="BB124">
            <v>135</v>
          </cell>
          <cell r="BD124">
            <v>16.599999999999994</v>
          </cell>
          <cell r="BF124">
            <v>89.3</v>
          </cell>
          <cell r="BG124">
            <v>56.3</v>
          </cell>
          <cell r="BH124">
            <v>145.6</v>
          </cell>
          <cell r="BI124">
            <v>640.70000000000005</v>
          </cell>
          <cell r="BK124">
            <v>50.8</v>
          </cell>
          <cell r="BL124">
            <v>19.399999999999999</v>
          </cell>
          <cell r="BM124">
            <v>70.199999999999989</v>
          </cell>
          <cell r="BO124">
            <v>88.8</v>
          </cell>
          <cell r="BP124">
            <v>72</v>
          </cell>
          <cell r="BQ124">
            <v>160.80000000000001</v>
          </cell>
          <cell r="BS124">
            <v>3.8</v>
          </cell>
          <cell r="BT124">
            <v>164.60000000000002</v>
          </cell>
          <cell r="BV124">
            <v>0</v>
          </cell>
          <cell r="BX124">
            <v>36.6</v>
          </cell>
          <cell r="BY124">
            <v>2875.2999999999993</v>
          </cell>
          <cell r="BZ124">
            <v>158.19999999999999</v>
          </cell>
          <cell r="CA124">
            <v>3033.4999999999991</v>
          </cell>
        </row>
        <row r="125">
          <cell r="A125" t="str">
            <v xml:space="preserve"> 3QA</v>
          </cell>
          <cell r="B125">
            <v>371.5</v>
          </cell>
          <cell r="C125">
            <v>77.900000000000006</v>
          </cell>
          <cell r="D125">
            <v>449.4</v>
          </cell>
          <cell r="F125">
            <v>577.79999999999995</v>
          </cell>
          <cell r="G125">
            <v>234.6</v>
          </cell>
          <cell r="H125">
            <v>812.4</v>
          </cell>
          <cell r="J125">
            <v>21.8</v>
          </cell>
          <cell r="L125">
            <v>35.700000000000003</v>
          </cell>
          <cell r="R125">
            <v>1319.3</v>
          </cell>
          <cell r="T125" t="str">
            <v xml:space="preserve"> 3QA</v>
          </cell>
          <cell r="U125">
            <v>0.9</v>
          </cell>
          <cell r="V125">
            <v>48.2</v>
          </cell>
          <cell r="W125">
            <v>49.1</v>
          </cell>
          <cell r="Y125">
            <v>1.1000000000000001</v>
          </cell>
          <cell r="Z125">
            <v>18.8</v>
          </cell>
          <cell r="AA125">
            <v>47.7</v>
          </cell>
          <cell r="AB125">
            <v>39.200000000000003</v>
          </cell>
          <cell r="AD125">
            <v>155.9</v>
          </cell>
          <cell r="AF125">
            <v>11.3</v>
          </cell>
          <cell r="AG125">
            <v>105.1</v>
          </cell>
          <cell r="AI125">
            <v>0</v>
          </cell>
          <cell r="AJ125">
            <v>0</v>
          </cell>
          <cell r="AK125">
            <v>0</v>
          </cell>
          <cell r="AM125">
            <v>149.1</v>
          </cell>
          <cell r="AN125">
            <v>34</v>
          </cell>
          <cell r="AO125">
            <v>183.1</v>
          </cell>
          <cell r="AU125" t="str">
            <v xml:space="preserve"> 3QA</v>
          </cell>
          <cell r="AV125">
            <v>76.7</v>
          </cell>
          <cell r="AX125">
            <v>142.6</v>
          </cell>
          <cell r="AY125">
            <v>112.1</v>
          </cell>
          <cell r="AZ125">
            <v>254.7</v>
          </cell>
          <cell r="BB125">
            <v>95</v>
          </cell>
          <cell r="BD125">
            <v>18.900000000000006</v>
          </cell>
          <cell r="BF125">
            <v>106</v>
          </cell>
          <cell r="BG125">
            <v>58.4</v>
          </cell>
          <cell r="BH125">
            <v>164.4</v>
          </cell>
          <cell r="BI125">
            <v>609.69999999999993</v>
          </cell>
          <cell r="BK125">
            <v>49.9</v>
          </cell>
          <cell r="BL125">
            <v>22.6</v>
          </cell>
          <cell r="BM125">
            <v>72.5</v>
          </cell>
          <cell r="BO125">
            <v>109.7</v>
          </cell>
          <cell r="BP125">
            <v>77.400000000000006</v>
          </cell>
          <cell r="BQ125">
            <v>187.10000000000002</v>
          </cell>
          <cell r="BS125">
            <v>4.2</v>
          </cell>
          <cell r="BT125">
            <v>191.3</v>
          </cell>
          <cell r="BV125">
            <v>0</v>
          </cell>
          <cell r="BX125">
            <v>44.3</v>
          </cell>
          <cell r="BY125">
            <v>2692.5</v>
          </cell>
          <cell r="BZ125">
            <v>181.9</v>
          </cell>
          <cell r="CA125">
            <v>2874.4</v>
          </cell>
        </row>
        <row r="126">
          <cell r="A126" t="str">
            <v xml:space="preserve"> 4QA</v>
          </cell>
          <cell r="B126">
            <v>140.4</v>
          </cell>
          <cell r="C126">
            <v>84.9</v>
          </cell>
          <cell r="D126">
            <v>225.3</v>
          </cell>
          <cell r="F126">
            <v>624.4</v>
          </cell>
          <cell r="G126">
            <v>276.10000000000002</v>
          </cell>
          <cell r="H126">
            <v>900.5</v>
          </cell>
          <cell r="J126">
            <v>18.2</v>
          </cell>
          <cell r="L126">
            <v>42.6</v>
          </cell>
          <cell r="R126">
            <v>1186.5999999999999</v>
          </cell>
          <cell r="T126" t="str">
            <v xml:space="preserve"> 4QA</v>
          </cell>
          <cell r="U126">
            <v>0.1</v>
          </cell>
          <cell r="V126">
            <v>60.8</v>
          </cell>
          <cell r="W126">
            <v>60.9</v>
          </cell>
          <cell r="Y126">
            <v>5</v>
          </cell>
          <cell r="Z126">
            <v>25.7</v>
          </cell>
          <cell r="AA126">
            <v>48.7</v>
          </cell>
          <cell r="AB126">
            <v>64.400000000000006</v>
          </cell>
          <cell r="AD126">
            <v>204.70000000000002</v>
          </cell>
          <cell r="AF126">
            <v>13.8</v>
          </cell>
          <cell r="AG126">
            <v>105.5</v>
          </cell>
          <cell r="AI126">
            <v>21.1</v>
          </cell>
          <cell r="AJ126">
            <v>0.1</v>
          </cell>
          <cell r="AK126">
            <v>21.200000000000003</v>
          </cell>
          <cell r="AM126">
            <v>123.8</v>
          </cell>
          <cell r="AN126">
            <v>41.9</v>
          </cell>
          <cell r="AO126">
            <v>165.7</v>
          </cell>
          <cell r="AU126" t="str">
            <v xml:space="preserve"> 4QA</v>
          </cell>
          <cell r="AV126">
            <v>83</v>
          </cell>
          <cell r="AX126">
            <v>141.6</v>
          </cell>
          <cell r="AY126">
            <v>126.1</v>
          </cell>
          <cell r="AZ126">
            <v>267.7</v>
          </cell>
          <cell r="BB126">
            <v>67</v>
          </cell>
          <cell r="BD126">
            <v>20</v>
          </cell>
          <cell r="BF126">
            <v>122.4</v>
          </cell>
          <cell r="BG126">
            <v>70.3</v>
          </cell>
          <cell r="BH126">
            <v>192.7</v>
          </cell>
          <cell r="BI126">
            <v>630.4</v>
          </cell>
          <cell r="BK126">
            <v>42.4</v>
          </cell>
          <cell r="BL126">
            <v>23.9</v>
          </cell>
          <cell r="BM126">
            <v>66.3</v>
          </cell>
          <cell r="BO126">
            <v>117.3</v>
          </cell>
          <cell r="BP126">
            <v>83.6</v>
          </cell>
          <cell r="BQ126">
            <v>200.89999999999998</v>
          </cell>
          <cell r="BS126">
            <v>4.4000000000000004</v>
          </cell>
          <cell r="BT126">
            <v>205.29999999999998</v>
          </cell>
          <cell r="BV126">
            <v>0</v>
          </cell>
          <cell r="BX126">
            <v>41</v>
          </cell>
          <cell r="BY126">
            <v>2640.5000000000005</v>
          </cell>
          <cell r="BZ126">
            <v>188.3</v>
          </cell>
          <cell r="CA126">
            <v>2828.8000000000006</v>
          </cell>
        </row>
        <row r="128">
          <cell r="A128" t="str">
            <v>YearA</v>
          </cell>
          <cell r="B128">
            <v>1659</v>
          </cell>
          <cell r="C128">
            <v>330.90000000000003</v>
          </cell>
          <cell r="D128">
            <v>1989.8999999999999</v>
          </cell>
          <cell r="F128">
            <v>2176.1</v>
          </cell>
          <cell r="G128">
            <v>910.5</v>
          </cell>
          <cell r="H128">
            <v>3086.6</v>
          </cell>
          <cell r="J128">
            <v>86.4</v>
          </cell>
          <cell r="L128">
            <v>149.80000000000001</v>
          </cell>
          <cell r="R128">
            <v>5312.7</v>
          </cell>
          <cell r="T128" t="str">
            <v>YearA</v>
          </cell>
          <cell r="U128">
            <v>4.2</v>
          </cell>
          <cell r="V128">
            <v>227.39999999999998</v>
          </cell>
          <cell r="W128">
            <v>231.6</v>
          </cell>
          <cell r="Y128">
            <v>11.3</v>
          </cell>
          <cell r="Z128">
            <v>80.100000000000009</v>
          </cell>
          <cell r="AA128">
            <v>210.60000000000002</v>
          </cell>
          <cell r="AB128">
            <v>198.00000000000003</v>
          </cell>
          <cell r="AD128">
            <v>731.7</v>
          </cell>
          <cell r="AF128">
            <v>54.4</v>
          </cell>
          <cell r="AG128">
            <v>431.4</v>
          </cell>
          <cell r="AI128">
            <v>21.1</v>
          </cell>
          <cell r="AJ128">
            <v>0.1</v>
          </cell>
          <cell r="AK128">
            <v>21.1</v>
          </cell>
          <cell r="AM128">
            <v>526.19999999999993</v>
          </cell>
          <cell r="AN128">
            <v>138.69999999999999</v>
          </cell>
          <cell r="AO128">
            <v>664.80000000000007</v>
          </cell>
          <cell r="AU128" t="str">
            <v>YearA</v>
          </cell>
          <cell r="AV128">
            <v>312.7</v>
          </cell>
          <cell r="AX128">
            <v>578.4</v>
          </cell>
          <cell r="AY128">
            <v>482.1</v>
          </cell>
          <cell r="AZ128">
            <v>1060.5</v>
          </cell>
          <cell r="BB128">
            <v>361</v>
          </cell>
          <cell r="BD128">
            <v>75.899999999999991</v>
          </cell>
          <cell r="BF128">
            <v>394.6</v>
          </cell>
          <cell r="BG128">
            <v>233.3</v>
          </cell>
          <cell r="BH128">
            <v>627.80000000000007</v>
          </cell>
          <cell r="BI128">
            <v>2437.9</v>
          </cell>
          <cell r="BK128">
            <v>186.4</v>
          </cell>
          <cell r="BL128">
            <v>98.4</v>
          </cell>
          <cell r="BM128">
            <v>284.7</v>
          </cell>
          <cell r="BO128">
            <v>417.3</v>
          </cell>
          <cell r="BP128">
            <v>305.5</v>
          </cell>
          <cell r="BQ128">
            <v>722.7</v>
          </cell>
          <cell r="BS128">
            <v>16.000000000000004</v>
          </cell>
          <cell r="BT128">
            <v>739</v>
          </cell>
          <cell r="BV128">
            <v>0</v>
          </cell>
          <cell r="BX128">
            <v>168.2</v>
          </cell>
          <cell r="BY128">
            <v>10845.800000000001</v>
          </cell>
          <cell r="BZ128">
            <v>696.6</v>
          </cell>
          <cell r="CA128">
            <v>11542.400000000001</v>
          </cell>
        </row>
        <row r="130">
          <cell r="A130" t="str">
            <v>2002A/01</v>
          </cell>
          <cell r="T130" t="str">
            <v>2002A/01</v>
          </cell>
          <cell r="AU130" t="str">
            <v>2002A/01</v>
          </cell>
        </row>
        <row r="131">
          <cell r="A131" t="str">
            <v xml:space="preserve"> 1QA</v>
          </cell>
          <cell r="B131">
            <v>-0.79686057248384112</v>
          </cell>
          <cell r="C131">
            <v>-6.3882063882063966E-2</v>
          </cell>
          <cell r="D131">
            <v>-0.70107561406325258</v>
          </cell>
          <cell r="F131">
            <v>0.23163967162192156</v>
          </cell>
          <cell r="G131">
            <v>0.4179184549356223</v>
          </cell>
          <cell r="H131">
            <v>0.28614032334013517</v>
          </cell>
          <cell r="J131">
            <v>-0.33632286995515692</v>
          </cell>
          <cell r="L131">
            <v>-0.12571428571428567</v>
          </cell>
          <cell r="R131">
            <v>-0.2021559249981022</v>
          </cell>
          <cell r="T131" t="str">
            <v xml:space="preserve"> 1QA</v>
          </cell>
          <cell r="U131" t="str">
            <v>NM</v>
          </cell>
          <cell r="V131">
            <v>-0.12481644640234935</v>
          </cell>
          <cell r="W131">
            <v>-0.13400576368876072</v>
          </cell>
          <cell r="Y131">
            <v>-0.1333333333333333</v>
          </cell>
          <cell r="Z131">
            <v>0.28187919463087252</v>
          </cell>
          <cell r="AA131">
            <v>-0.25301204819277112</v>
          </cell>
          <cell r="AB131">
            <v>6.6666666666666652E-2</v>
          </cell>
          <cell r="AD131">
            <v>-9.317098994176809E-2</v>
          </cell>
          <cell r="AF131">
            <v>-0.22602739726027388</v>
          </cell>
          <cell r="AG131">
            <v>-0.17163504968383014</v>
          </cell>
          <cell r="AI131" t="str">
            <v>NM</v>
          </cell>
          <cell r="AJ131" t="str">
            <v>NM</v>
          </cell>
          <cell r="AK131" t="str">
            <v>NM</v>
          </cell>
          <cell r="AM131">
            <v>0.15960099750623447</v>
          </cell>
          <cell r="AN131">
            <v>0.33333333333333326</v>
          </cell>
          <cell r="AO131">
            <v>0.19315895372233416</v>
          </cell>
          <cell r="AU131" t="str">
            <v xml:space="preserve"> 1QA</v>
          </cell>
          <cell r="AV131">
            <v>4.582210242587581E-2</v>
          </cell>
          <cell r="AX131">
            <v>-0.17574578469520097</v>
          </cell>
          <cell r="AY131">
            <v>-9.8993288590603967E-2</v>
          </cell>
          <cell r="AZ131">
            <v>-0.142282370153621</v>
          </cell>
          <cell r="BB131">
            <v>0.15312499999999996</v>
          </cell>
          <cell r="BD131">
            <v>-0.15270935960591125</v>
          </cell>
          <cell r="BF131">
            <v>0.47204161248374499</v>
          </cell>
          <cell r="BG131">
            <v>0.329192546583851</v>
          </cell>
          <cell r="BH131">
            <v>0.41693290734824284</v>
          </cell>
          <cell r="BI131">
            <v>4.2003231017770482E-2</v>
          </cell>
          <cell r="BK131">
            <v>-0.32563510392609696</v>
          </cell>
          <cell r="BL131">
            <v>-0.6</v>
          </cell>
          <cell r="BM131">
            <v>-0.44327176781002631</v>
          </cell>
          <cell r="BO131">
            <v>7.4876847290640258E-2</v>
          </cell>
          <cell r="BP131">
            <v>0.21931034482758638</v>
          </cell>
          <cell r="BQ131">
            <v>0.13505747126436773</v>
          </cell>
          <cell r="BS131">
            <v>5.2631578947368363E-2</v>
          </cell>
          <cell r="BT131">
            <v>0.13329583802024736</v>
          </cell>
          <cell r="BV131" t="str">
            <v>NM</v>
          </cell>
          <cell r="BX131">
            <v>-5.1835853131749543E-2</v>
          </cell>
          <cell r="BY131">
            <v>-9.2622080679405694E-2</v>
          </cell>
          <cell r="BZ131">
            <v>-1.7846519928612636E-3</v>
          </cell>
          <cell r="CA131">
            <v>-8.7179669957586414E-2</v>
          </cell>
        </row>
        <row r="132">
          <cell r="A132" t="str">
            <v xml:space="preserve"> 2QA</v>
          </cell>
          <cell r="B132">
            <v>-0.79425363276089833</v>
          </cell>
          <cell r="C132">
            <v>-0.18915801614763561</v>
          </cell>
          <cell r="D132">
            <v>-0.7184746497183303</v>
          </cell>
          <cell r="F132">
            <v>0.20967125382262974</v>
          </cell>
          <cell r="G132">
            <v>0.28350515463917514</v>
          </cell>
          <cell r="H132">
            <v>0.23106163453706219</v>
          </cell>
          <cell r="J132">
            <v>-0.10373443983402486</v>
          </cell>
          <cell r="L132">
            <v>6.3186813186813406E-2</v>
          </cell>
          <cell r="R132">
            <v>-0.21982006176984037</v>
          </cell>
          <cell r="T132" t="str">
            <v xml:space="preserve"> 2QA</v>
          </cell>
          <cell r="U132" t="str">
            <v>NM</v>
          </cell>
          <cell r="V132">
            <v>-0.12326043737574544</v>
          </cell>
          <cell r="W132">
            <v>-0.15517241379310331</v>
          </cell>
          <cell r="Y132">
            <v>2.1428571428571432</v>
          </cell>
          <cell r="Z132">
            <v>-0.2125603864734299</v>
          </cell>
          <cell r="AA132">
            <v>-0.22103386809269154</v>
          </cell>
          <cell r="AB132">
            <v>-0.30534351145038163</v>
          </cell>
          <cell r="AD132">
            <v>-0.21636463481603507</v>
          </cell>
          <cell r="AF132">
            <v>-0.21232876712328763</v>
          </cell>
          <cell r="AG132">
            <v>-8.2652134423251589E-2</v>
          </cell>
          <cell r="AI132" t="str">
            <v>NM</v>
          </cell>
          <cell r="AJ132" t="str">
            <v>NM</v>
          </cell>
          <cell r="AK132" t="str">
            <v>NM</v>
          </cell>
          <cell r="AM132">
            <v>4.8120300751879785E-2</v>
          </cell>
          <cell r="AN132">
            <v>0.43529411764705883</v>
          </cell>
          <cell r="AO132">
            <v>0.12694610778443116</v>
          </cell>
          <cell r="AU132" t="str">
            <v xml:space="preserve"> 2QA</v>
          </cell>
          <cell r="AV132">
            <v>4.8223350253806974E-2</v>
          </cell>
          <cell r="AX132">
            <v>-4.500000000000004E-2</v>
          </cell>
          <cell r="AY132">
            <v>-6.4153969526864474E-3</v>
          </cell>
          <cell r="AZ132">
            <v>-2.6822818284850669E-2</v>
          </cell>
          <cell r="BB132">
            <v>4.0000000000000036E-2</v>
          </cell>
          <cell r="BD132">
            <v>-0.27710843373493954</v>
          </cell>
          <cell r="BF132">
            <v>0.44680851063829774</v>
          </cell>
          <cell r="BG132">
            <v>0.34103019538188284</v>
          </cell>
          <cell r="BH132">
            <v>0.4059065934065933</v>
          </cell>
          <cell r="BI132">
            <v>8.8340877165600018E-2</v>
          </cell>
          <cell r="BK132">
            <v>-0.96259842519685035</v>
          </cell>
          <cell r="BL132">
            <v>0.40206185567010322</v>
          </cell>
          <cell r="BM132">
            <v>-0.58547008547008539</v>
          </cell>
          <cell r="BO132">
            <v>0.45720720720720731</v>
          </cell>
          <cell r="BP132">
            <v>0.24583333333333335</v>
          </cell>
          <cell r="BQ132">
            <v>0.36256218905472637</v>
          </cell>
          <cell r="BS132">
            <v>-2.631578947368407E-2</v>
          </cell>
          <cell r="BT132">
            <v>0.35358444714459281</v>
          </cell>
          <cell r="BV132" t="str">
            <v>NM</v>
          </cell>
          <cell r="BX132">
            <v>-2.7868852459016269E-2</v>
          </cell>
          <cell r="BY132">
            <v>-9.1301777205856638E-2</v>
          </cell>
          <cell r="BZ132">
            <v>2.6548672566371723E-2</v>
          </cell>
          <cell r="CA132">
            <v>-8.515576067249031E-2</v>
          </cell>
        </row>
        <row r="133">
          <cell r="A133" t="str">
            <v xml:space="preserve"> 3QA</v>
          </cell>
          <cell r="B133">
            <v>-0.67886944818304173</v>
          </cell>
          <cell r="C133">
            <v>-9.3709884467265914E-2</v>
          </cell>
          <cell r="D133">
            <v>-0.57743658210947935</v>
          </cell>
          <cell r="F133">
            <v>0.18241606092073392</v>
          </cell>
          <cell r="G133">
            <v>0.2395566922421144</v>
          </cell>
          <cell r="H133">
            <v>0.19891678975873961</v>
          </cell>
          <cell r="J133">
            <v>-1</v>
          </cell>
          <cell r="L133">
            <v>0.13725490196078427</v>
          </cell>
          <cell r="R133">
            <v>-8.701584173425303E-2</v>
          </cell>
          <cell r="T133" t="str">
            <v xml:space="preserve"> 3QA</v>
          </cell>
          <cell r="U133" t="str">
            <v>NM</v>
          </cell>
          <cell r="V133">
            <v>-0.11825726141078841</v>
          </cell>
          <cell r="W133">
            <v>-0.13238289205702647</v>
          </cell>
          <cell r="Y133">
            <v>-0.54545454545454541</v>
          </cell>
          <cell r="Z133">
            <v>-0.11170212765957455</v>
          </cell>
          <cell r="AA133">
            <v>-0.34171907756813424</v>
          </cell>
          <cell r="AB133">
            <v>-0.1479591836734695</v>
          </cell>
          <cell r="AD133">
            <v>-0.2007697241821681</v>
          </cell>
          <cell r="AF133">
            <v>-9.7345132743362983E-2</v>
          </cell>
          <cell r="AG133">
            <v>-0.1208372978116079</v>
          </cell>
          <cell r="AI133" t="str">
            <v>NM</v>
          </cell>
          <cell r="AJ133" t="str">
            <v>NM</v>
          </cell>
          <cell r="AK133" t="str">
            <v>NM</v>
          </cell>
          <cell r="AM133">
            <v>0.11401743796109987</v>
          </cell>
          <cell r="AN133">
            <v>0.50882352941176467</v>
          </cell>
          <cell r="AO133">
            <v>0.18732932823593651</v>
          </cell>
          <cell r="AU133" t="str">
            <v xml:space="preserve"> 3QA</v>
          </cell>
          <cell r="AV133">
            <v>8.4745762711864403E-2</v>
          </cell>
          <cell r="AX133">
            <v>-8.9761570827489368E-2</v>
          </cell>
          <cell r="AY133">
            <v>0.1382694023193578</v>
          </cell>
          <cell r="AZ133">
            <v>1.0600706713780772E-2</v>
          </cell>
          <cell r="BB133">
            <v>-0.14000000000000001</v>
          </cell>
          <cell r="BD133">
            <v>-4.2328042328042548E-2</v>
          </cell>
          <cell r="BF133">
            <v>0.26132075471698113</v>
          </cell>
          <cell r="BG133">
            <v>0.37671232876712346</v>
          </cell>
          <cell r="BH133">
            <v>0.30231143552311424</v>
          </cell>
          <cell r="BI133">
            <v>7.3478760045924352E-2</v>
          </cell>
          <cell r="BK133">
            <v>-0.72945891783567141</v>
          </cell>
          <cell r="BL133">
            <v>-0.4823008849557523</v>
          </cell>
          <cell r="BM133">
            <v>-0.65241379310344827</v>
          </cell>
          <cell r="BO133">
            <v>-0.15041020966271645</v>
          </cell>
          <cell r="BP133">
            <v>0.34366925064599463</v>
          </cell>
          <cell r="BQ133">
            <v>5.3981827899518775E-2</v>
          </cell>
          <cell r="BS133">
            <v>0.57142857142857117</v>
          </cell>
          <cell r="BT133">
            <v>6.5342394145321281E-2</v>
          </cell>
          <cell r="BV133" t="str">
            <v>NM</v>
          </cell>
          <cell r="BX133">
            <v>0.45146726862302522</v>
          </cell>
          <cell r="BY133">
            <v>-2.766945218198702E-2</v>
          </cell>
          <cell r="BZ133">
            <v>-7.8614623419461349E-2</v>
          </cell>
          <cell r="CA133">
            <v>-3.0893403840801636E-2</v>
          </cell>
        </row>
        <row r="134">
          <cell r="A134" t="str">
            <v xml:space="preserve"> 4QA</v>
          </cell>
          <cell r="B134">
            <v>-0.30341880341880334</v>
          </cell>
          <cell r="C134">
            <v>-0.23439340400471143</v>
          </cell>
          <cell r="D134">
            <v>-0.27740790057700837</v>
          </cell>
          <cell r="F134">
            <v>5.9577194106342102E-2</v>
          </cell>
          <cell r="G134">
            <v>0.18507787033683432</v>
          </cell>
          <cell r="H134">
            <v>9.8056635202665055E-2</v>
          </cell>
          <cell r="J134" t="str">
            <v>NM</v>
          </cell>
          <cell r="L134">
            <v>-1.4084507042253502E-2</v>
          </cell>
          <cell r="R134">
            <v>8.0903421540534648E-3</v>
          </cell>
          <cell r="T134" t="str">
            <v xml:space="preserve"> 4QA</v>
          </cell>
          <cell r="U134" t="str">
            <v>NM</v>
          </cell>
          <cell r="V134">
            <v>-0.16940789473684204</v>
          </cell>
          <cell r="W134">
            <v>-0.16912972085385869</v>
          </cell>
          <cell r="Y134">
            <v>-0.54</v>
          </cell>
          <cell r="Z134">
            <v>-0.1245136186770428</v>
          </cell>
          <cell r="AA134">
            <v>-0.45995893223819306</v>
          </cell>
          <cell r="AB134">
            <v>-0.42701863354037273</v>
          </cell>
          <cell r="AD134">
            <v>-0.32291157791890579</v>
          </cell>
          <cell r="AF134">
            <v>-7.2463768115942018E-2</v>
          </cell>
          <cell r="AG134">
            <v>-6.2559241706161117E-2</v>
          </cell>
          <cell r="AI134">
            <v>0.27488151658767768</v>
          </cell>
          <cell r="AJ134" t="str">
            <v>NM</v>
          </cell>
          <cell r="AK134">
            <v>0.62735849056603743</v>
          </cell>
          <cell r="AM134">
            <v>0.4628432956381261</v>
          </cell>
          <cell r="AN134">
            <v>0.36754176610978528</v>
          </cell>
          <cell r="AO134">
            <v>0.4387447193723597</v>
          </cell>
          <cell r="AU134" t="str">
            <v xml:space="preserve"> 4QA</v>
          </cell>
          <cell r="AV134">
            <v>3.4939759036144658E-2</v>
          </cell>
          <cell r="AX134">
            <v>-0.11864406779661019</v>
          </cell>
          <cell r="AY134">
            <v>2.8548770816811952E-2</v>
          </cell>
          <cell r="AZ134">
            <v>-4.930892790437047E-2</v>
          </cell>
          <cell r="BB134">
            <v>0.43582089552238812</v>
          </cell>
          <cell r="BD134">
            <v>-0.47499999999999998</v>
          </cell>
          <cell r="BF134">
            <v>0.2434640522875815</v>
          </cell>
          <cell r="BG134">
            <v>0.2204836415362732</v>
          </cell>
          <cell r="BH134">
            <v>0.23508043591074212</v>
          </cell>
          <cell r="BI134">
            <v>8.6770304568527745E-2</v>
          </cell>
          <cell r="BK134">
            <v>-1.0070754716981132</v>
          </cell>
          <cell r="BL134">
            <v>-0.30962343096234302</v>
          </cell>
          <cell r="BM134">
            <v>-0.75565610859728505</v>
          </cell>
          <cell r="BO134">
            <v>0.28303495311167959</v>
          </cell>
          <cell r="BP134">
            <v>0.32057416267942607</v>
          </cell>
          <cell r="BQ134">
            <v>0.29865604778496757</v>
          </cell>
          <cell r="BS134">
            <v>-4.5454545454545525E-2</v>
          </cell>
          <cell r="BT134">
            <v>0.29128105211885047</v>
          </cell>
          <cell r="BV134" t="str">
            <v>NM</v>
          </cell>
          <cell r="BX134">
            <v>0.66829268292682942</v>
          </cell>
          <cell r="BY134">
            <v>4.5142965347471753E-2</v>
          </cell>
          <cell r="BZ134">
            <v>4.036112586298457E-2</v>
          </cell>
          <cell r="CA134">
            <v>4.4824660633483671E-2</v>
          </cell>
        </row>
        <row r="136">
          <cell r="A136" t="str">
            <v>2002/01A</v>
          </cell>
          <cell r="B136">
            <v>-0.72772754671488848</v>
          </cell>
          <cell r="C136">
            <v>-0.14747657902689637</v>
          </cell>
          <cell r="D136">
            <v>-0.63123775064073573</v>
          </cell>
          <cell r="F136">
            <v>0.16391709939800569</v>
          </cell>
          <cell r="G136">
            <v>0.26985172981878103</v>
          </cell>
          <cell r="H136">
            <v>0.19516620229378609</v>
          </cell>
          <cell r="J136">
            <v>-0.57870370370370372</v>
          </cell>
          <cell r="K136" t="e">
            <v>#DIV/0!</v>
          </cell>
          <cell r="L136">
            <v>-0.01</v>
          </cell>
          <cell r="R136">
            <v>-0.13157151730758371</v>
          </cell>
          <cell r="T136" t="str">
            <v>2002/01A</v>
          </cell>
          <cell r="U136">
            <v>-0.83333333333333337</v>
          </cell>
          <cell r="V136">
            <v>-0.13500439753737903</v>
          </cell>
          <cell r="W136">
            <v>-0.1476683937823835</v>
          </cell>
          <cell r="Y136">
            <v>-0.21238938053097367</v>
          </cell>
          <cell r="Z136">
            <v>-6.8664169787765239E-2</v>
          </cell>
          <cell r="AA136">
            <v>-0.31244064577397912</v>
          </cell>
          <cell r="AB136">
            <v>-0.23484848484848497</v>
          </cell>
          <cell r="AD136">
            <v>-0.21115211152111521</v>
          </cell>
          <cell r="AF136">
            <v>-0.15808823529411764</v>
          </cell>
          <cell r="AG136">
            <v>-0.10987482614742694</v>
          </cell>
          <cell r="AI136" t="str">
            <v>NM</v>
          </cell>
          <cell r="AJ136" t="str">
            <v>NM</v>
          </cell>
          <cell r="AK136" t="str">
            <v>NM</v>
          </cell>
          <cell r="AM136">
            <v>0.18985176738882581</v>
          </cell>
          <cell r="AN136">
            <v>0.41167988464311489</v>
          </cell>
          <cell r="AO136">
            <v>0.23631167268351386</v>
          </cell>
          <cell r="AU136" t="str">
            <v>2002/01A</v>
          </cell>
          <cell r="AV136">
            <v>5.3086024944035692E-2</v>
          </cell>
          <cell r="AX136">
            <v>-0.1089211618257262</v>
          </cell>
          <cell r="AY136">
            <v>1.3482679941920539E-2</v>
          </cell>
          <cell r="AZ136">
            <v>-5.3276756247053275E-2</v>
          </cell>
          <cell r="BB136">
            <v>8.6149584487534625E-2</v>
          </cell>
          <cell r="BD136">
            <v>-0.23847167325428187</v>
          </cell>
          <cell r="BF136">
            <v>0.33882412569690801</v>
          </cell>
          <cell r="BG136">
            <v>0.3111873124732103</v>
          </cell>
          <cell r="BH136">
            <v>0.32876712328767099</v>
          </cell>
          <cell r="BI136">
            <v>7.3628942942696396E-2</v>
          </cell>
          <cell r="BK136">
            <v>-0.76233905579399142</v>
          </cell>
          <cell r="BL136">
            <v>-0.30487804878048774</v>
          </cell>
          <cell r="BM136">
            <v>-0.60414471373375489</v>
          </cell>
          <cell r="BO136">
            <v>0.15552360412173494</v>
          </cell>
          <cell r="BP136">
            <v>0.28477905073649756</v>
          </cell>
          <cell r="BQ136">
            <v>0.210322402103224</v>
          </cell>
          <cell r="BS136">
            <v>0.15624999999999978</v>
          </cell>
          <cell r="BT136">
            <v>0.20866035182679302</v>
          </cell>
          <cell r="BV136" t="str">
            <v>NM</v>
          </cell>
          <cell r="BX136">
            <v>0.26147443519619529</v>
          </cell>
          <cell r="BY136">
            <v>-4.2598978406387933E-2</v>
          </cell>
          <cell r="BZ136">
            <v>-4.1630778064886131E-3</v>
          </cell>
          <cell r="CA136">
            <v>-4.0279317992791955E-2</v>
          </cell>
        </row>
        <row r="138">
          <cell r="A138" t="str">
            <v>2002A</v>
          </cell>
          <cell r="T138" t="str">
            <v>2002A</v>
          </cell>
          <cell r="AU138" t="str">
            <v>2002A</v>
          </cell>
        </row>
        <row r="139">
          <cell r="A139" t="str">
            <v xml:space="preserve"> 1QA</v>
          </cell>
          <cell r="B139">
            <v>110</v>
          </cell>
          <cell r="C139">
            <v>76.2</v>
          </cell>
          <cell r="D139">
            <v>186.2</v>
          </cell>
          <cell r="F139">
            <v>555.1</v>
          </cell>
          <cell r="G139">
            <v>264.3</v>
          </cell>
          <cell r="H139">
            <v>819.40000000000009</v>
          </cell>
          <cell r="J139">
            <v>14.8</v>
          </cell>
          <cell r="L139">
            <v>30.6</v>
          </cell>
          <cell r="R139">
            <v>1051</v>
          </cell>
          <cell r="T139" t="str">
            <v xml:space="preserve"> 1QA</v>
          </cell>
          <cell r="U139">
            <v>0.5</v>
          </cell>
          <cell r="V139">
            <v>59.6</v>
          </cell>
          <cell r="W139">
            <v>60.1</v>
          </cell>
          <cell r="Y139">
            <v>3.9</v>
          </cell>
          <cell r="Z139">
            <v>19.100000000000001</v>
          </cell>
          <cell r="AA139">
            <v>43.4</v>
          </cell>
          <cell r="AB139">
            <v>44.8</v>
          </cell>
          <cell r="AD139">
            <v>171.3</v>
          </cell>
          <cell r="AF139">
            <v>11.3</v>
          </cell>
          <cell r="AG139">
            <v>91.7</v>
          </cell>
          <cell r="AI139">
            <v>21.9</v>
          </cell>
          <cell r="AJ139">
            <v>0.1</v>
          </cell>
          <cell r="AK139">
            <v>22</v>
          </cell>
          <cell r="AM139">
            <v>139.5</v>
          </cell>
          <cell r="AN139">
            <v>38.4</v>
          </cell>
          <cell r="AO139">
            <v>177.9</v>
          </cell>
          <cell r="AU139" t="str">
            <v xml:space="preserve"> 1QA</v>
          </cell>
          <cell r="AV139">
            <v>77.599999999999994</v>
          </cell>
          <cell r="AX139">
            <v>127.1</v>
          </cell>
          <cell r="AY139">
            <v>107.4</v>
          </cell>
          <cell r="AZ139">
            <v>234.5</v>
          </cell>
          <cell r="BB139">
            <v>73.8</v>
          </cell>
          <cell r="BD139">
            <v>17.2</v>
          </cell>
          <cell r="BF139">
            <v>113.2</v>
          </cell>
          <cell r="BG139">
            <v>64.2</v>
          </cell>
          <cell r="BH139">
            <v>177.4</v>
          </cell>
          <cell r="BI139">
            <v>580.5</v>
          </cell>
          <cell r="BK139">
            <v>29.2</v>
          </cell>
          <cell r="BL139">
            <v>13</v>
          </cell>
          <cell r="BM139">
            <v>42.2</v>
          </cell>
          <cell r="BO139">
            <v>109.1</v>
          </cell>
          <cell r="BP139">
            <v>88.4</v>
          </cell>
          <cell r="BQ139">
            <v>197.5</v>
          </cell>
          <cell r="BS139">
            <v>4</v>
          </cell>
          <cell r="BT139">
            <v>201.5</v>
          </cell>
          <cell r="BV139">
            <v>0</v>
          </cell>
          <cell r="BX139">
            <v>43.9</v>
          </cell>
          <cell r="BY139">
            <v>2393.2999999999997</v>
          </cell>
          <cell r="BZ139">
            <v>167.8</v>
          </cell>
          <cell r="CA139">
            <v>2561.1</v>
          </cell>
        </row>
        <row r="140">
          <cell r="A140" t="str">
            <v xml:space="preserve"> 2QA</v>
          </cell>
          <cell r="B140">
            <v>124.6</v>
          </cell>
          <cell r="C140">
            <v>70.3</v>
          </cell>
          <cell r="D140">
            <v>194.89999999999998</v>
          </cell>
          <cell r="F140">
            <v>632.9</v>
          </cell>
          <cell r="G140">
            <v>273.89999999999998</v>
          </cell>
          <cell r="H140">
            <v>906.8</v>
          </cell>
          <cell r="J140">
            <v>21.6</v>
          </cell>
          <cell r="L140">
            <v>38.700000000000003</v>
          </cell>
          <cell r="R140">
            <v>1161.9999999999998</v>
          </cell>
          <cell r="T140" t="str">
            <v xml:space="preserve"> 2QA</v>
          </cell>
          <cell r="U140">
            <v>0</v>
          </cell>
          <cell r="V140">
            <v>44.1</v>
          </cell>
          <cell r="W140">
            <v>44.1</v>
          </cell>
          <cell r="Y140">
            <v>2.2000000000000002</v>
          </cell>
          <cell r="Z140">
            <v>16.3</v>
          </cell>
          <cell r="AA140">
            <v>43.7</v>
          </cell>
          <cell r="AB140">
            <v>36.4</v>
          </cell>
          <cell r="AD140">
            <v>142.70000000000002</v>
          </cell>
          <cell r="AF140">
            <v>11.5</v>
          </cell>
          <cell r="AG140">
            <v>101</v>
          </cell>
          <cell r="AI140">
            <v>20.9</v>
          </cell>
          <cell r="AJ140">
            <v>1.7</v>
          </cell>
          <cell r="AK140">
            <v>22.6</v>
          </cell>
          <cell r="AM140">
            <v>139.4</v>
          </cell>
          <cell r="AN140">
            <v>48.8</v>
          </cell>
          <cell r="AO140">
            <v>188.2</v>
          </cell>
          <cell r="AU140" t="str">
            <v xml:space="preserve"> 2QA</v>
          </cell>
          <cell r="AV140">
            <v>82.6</v>
          </cell>
          <cell r="AX140">
            <v>133.69999999999999</v>
          </cell>
          <cell r="AY140">
            <v>123.9</v>
          </cell>
          <cell r="AZ140">
            <v>257.60000000000002</v>
          </cell>
          <cell r="BB140">
            <v>140.4</v>
          </cell>
          <cell r="BD140">
            <v>12</v>
          </cell>
          <cell r="BF140">
            <v>129.19999999999999</v>
          </cell>
          <cell r="BG140">
            <v>75.5</v>
          </cell>
          <cell r="BH140">
            <v>204.7</v>
          </cell>
          <cell r="BI140">
            <v>697.3</v>
          </cell>
          <cell r="BK140">
            <v>1.9</v>
          </cell>
          <cell r="BL140">
            <v>27.2</v>
          </cell>
          <cell r="BM140">
            <v>29.099999999999998</v>
          </cell>
          <cell r="BO140">
            <v>129.4</v>
          </cell>
          <cell r="BP140">
            <v>89.7</v>
          </cell>
          <cell r="BQ140">
            <v>219.10000000000002</v>
          </cell>
          <cell r="BS140">
            <v>3.7</v>
          </cell>
          <cell r="BT140">
            <v>222.8</v>
          </cell>
          <cell r="BV140">
            <v>0</v>
          </cell>
          <cell r="BX140">
            <v>35.580000000000005</v>
          </cell>
          <cell r="BY140">
            <v>2612.7799999999997</v>
          </cell>
          <cell r="BZ140">
            <v>162.4</v>
          </cell>
          <cell r="CA140">
            <v>2775.18</v>
          </cell>
        </row>
        <row r="141">
          <cell r="A141" t="str">
            <v xml:space="preserve"> 3QA</v>
          </cell>
          <cell r="B141">
            <v>119.3</v>
          </cell>
          <cell r="C141">
            <v>70.599999999999994</v>
          </cell>
          <cell r="D141">
            <v>189.89999999999998</v>
          </cell>
          <cell r="F141">
            <v>683.2</v>
          </cell>
          <cell r="G141">
            <v>290.8</v>
          </cell>
          <cell r="H141">
            <v>974</v>
          </cell>
          <cell r="J141">
            <v>0</v>
          </cell>
          <cell r="L141">
            <v>40.6</v>
          </cell>
          <cell r="R141">
            <v>1204.5</v>
          </cell>
          <cell r="T141" t="str">
            <v xml:space="preserve"> 3QA</v>
          </cell>
          <cell r="U141">
            <v>0.1</v>
          </cell>
          <cell r="V141">
            <v>42.5</v>
          </cell>
          <cell r="W141">
            <v>42.6</v>
          </cell>
          <cell r="Y141">
            <v>0.5</v>
          </cell>
          <cell r="Z141">
            <v>16.7</v>
          </cell>
          <cell r="AA141">
            <v>31.4</v>
          </cell>
          <cell r="AB141">
            <v>33.4</v>
          </cell>
          <cell r="AD141">
            <v>124.6</v>
          </cell>
          <cell r="AF141">
            <v>10.199999999999999</v>
          </cell>
          <cell r="AG141">
            <v>92.4</v>
          </cell>
          <cell r="AI141">
            <v>19.600000000000001</v>
          </cell>
          <cell r="AJ141">
            <v>1.5</v>
          </cell>
          <cell r="AK141">
            <v>21.1</v>
          </cell>
          <cell r="AM141">
            <v>166.1</v>
          </cell>
          <cell r="AN141">
            <v>51.3</v>
          </cell>
          <cell r="AO141">
            <v>217.39999999999998</v>
          </cell>
          <cell r="AU141" t="str">
            <v xml:space="preserve"> 3QA</v>
          </cell>
          <cell r="AV141">
            <v>83.2</v>
          </cell>
          <cell r="AX141">
            <v>129.80000000000001</v>
          </cell>
          <cell r="AY141">
            <v>127.6</v>
          </cell>
          <cell r="AZ141">
            <v>257.39999999999998</v>
          </cell>
          <cell r="BB141">
            <v>81.7</v>
          </cell>
          <cell r="BD141">
            <v>18.100000000000001</v>
          </cell>
          <cell r="BF141">
            <v>133.69999999999999</v>
          </cell>
          <cell r="BG141">
            <v>80.400000000000006</v>
          </cell>
          <cell r="BH141">
            <v>214.1</v>
          </cell>
          <cell r="BI141">
            <v>654.5</v>
          </cell>
          <cell r="BK141">
            <v>13.5</v>
          </cell>
          <cell r="BL141">
            <v>11.7</v>
          </cell>
          <cell r="BM141">
            <v>25.2</v>
          </cell>
          <cell r="BO141">
            <v>93.2</v>
          </cell>
          <cell r="BP141">
            <v>104</v>
          </cell>
          <cell r="BQ141">
            <v>197.2</v>
          </cell>
          <cell r="BS141">
            <v>6.6</v>
          </cell>
          <cell r="BT141">
            <v>203.79999999999998</v>
          </cell>
          <cell r="BV141">
            <v>0</v>
          </cell>
          <cell r="BX141">
            <v>64.300000000000011</v>
          </cell>
          <cell r="BY141">
            <v>2618</v>
          </cell>
          <cell r="BZ141">
            <v>167.6</v>
          </cell>
          <cell r="CA141">
            <v>2785.6</v>
          </cell>
        </row>
        <row r="142">
          <cell r="A142" t="str">
            <v xml:space="preserve"> 4QA</v>
          </cell>
          <cell r="B142">
            <v>97.800000000000011</v>
          </cell>
          <cell r="C142">
            <v>65</v>
          </cell>
          <cell r="D142">
            <v>162.80000000000001</v>
          </cell>
          <cell r="F142">
            <v>661.6</v>
          </cell>
          <cell r="G142">
            <v>327.2</v>
          </cell>
          <cell r="H142">
            <v>988.8</v>
          </cell>
          <cell r="J142">
            <v>0</v>
          </cell>
          <cell r="L142">
            <v>42</v>
          </cell>
          <cell r="N142">
            <v>2.6</v>
          </cell>
          <cell r="O142">
            <v>0</v>
          </cell>
          <cell r="P142">
            <v>2.6</v>
          </cell>
          <cell r="R142">
            <v>1196.1999999999998</v>
          </cell>
          <cell r="T142" t="str">
            <v xml:space="preserve"> 4QA</v>
          </cell>
          <cell r="U142">
            <v>0.1</v>
          </cell>
          <cell r="V142">
            <v>50.5</v>
          </cell>
          <cell r="W142">
            <v>50.6</v>
          </cell>
          <cell r="Y142">
            <v>2.2999999999999998</v>
          </cell>
          <cell r="Z142">
            <v>22.5</v>
          </cell>
          <cell r="AA142">
            <v>26.3</v>
          </cell>
          <cell r="AB142">
            <v>36.9</v>
          </cell>
          <cell r="AD142">
            <v>138.6</v>
          </cell>
          <cell r="AF142">
            <v>12.8</v>
          </cell>
          <cell r="AG142">
            <v>98.9</v>
          </cell>
          <cell r="AI142">
            <v>26.9</v>
          </cell>
          <cell r="AJ142">
            <v>7.6</v>
          </cell>
          <cell r="AK142">
            <v>34.5</v>
          </cell>
          <cell r="AM142">
            <v>181.1</v>
          </cell>
          <cell r="AN142">
            <v>57.3</v>
          </cell>
          <cell r="AO142">
            <v>238.39999999999998</v>
          </cell>
          <cell r="AU142" t="str">
            <v xml:space="preserve"> 4QA</v>
          </cell>
          <cell r="AV142">
            <v>85.9</v>
          </cell>
          <cell r="AX142">
            <v>124.8</v>
          </cell>
          <cell r="AY142">
            <v>129.69999999999999</v>
          </cell>
          <cell r="AZ142">
            <v>254.5</v>
          </cell>
          <cell r="BB142">
            <v>96.2</v>
          </cell>
          <cell r="BD142">
            <v>10.5</v>
          </cell>
          <cell r="BF142">
            <v>152.19999999999999</v>
          </cell>
          <cell r="BG142">
            <v>85.8</v>
          </cell>
          <cell r="BH142">
            <v>238</v>
          </cell>
          <cell r="BI142">
            <v>685.09999999999991</v>
          </cell>
          <cell r="BK142">
            <v>-0.3</v>
          </cell>
          <cell r="BL142">
            <v>16.5</v>
          </cell>
          <cell r="BM142">
            <v>16.2</v>
          </cell>
          <cell r="BO142">
            <v>150.5</v>
          </cell>
          <cell r="BP142">
            <v>110.4</v>
          </cell>
          <cell r="BQ142">
            <v>260.89999999999998</v>
          </cell>
          <cell r="BS142">
            <v>4.2</v>
          </cell>
          <cell r="BT142">
            <v>265.09999999999997</v>
          </cell>
          <cell r="BV142">
            <v>0</v>
          </cell>
          <cell r="BX142">
            <v>68.400000000000006</v>
          </cell>
          <cell r="BY142">
            <v>2759.6999999999994</v>
          </cell>
          <cell r="BZ142">
            <v>195.9</v>
          </cell>
          <cell r="CA142">
            <v>2955.5999999999995</v>
          </cell>
        </row>
        <row r="144">
          <cell r="A144" t="str">
            <v>Year A</v>
          </cell>
          <cell r="B144">
            <v>451.7</v>
          </cell>
          <cell r="C144">
            <v>282.10000000000002</v>
          </cell>
          <cell r="D144">
            <v>733.8</v>
          </cell>
          <cell r="F144">
            <v>2532.8000000000002</v>
          </cell>
          <cell r="G144">
            <v>1156.2</v>
          </cell>
          <cell r="H144">
            <v>3689</v>
          </cell>
          <cell r="J144">
            <v>36.400000000000006</v>
          </cell>
          <cell r="L144">
            <v>151.9</v>
          </cell>
          <cell r="N144">
            <v>2.6</v>
          </cell>
          <cell r="O144">
            <v>0</v>
          </cell>
          <cell r="P144">
            <v>2.6</v>
          </cell>
          <cell r="R144">
            <v>4613.7</v>
          </cell>
          <cell r="T144" t="str">
            <v>Year A</v>
          </cell>
          <cell r="U144">
            <v>0.7</v>
          </cell>
          <cell r="V144">
            <v>196.7</v>
          </cell>
          <cell r="W144">
            <v>197.39999999999998</v>
          </cell>
          <cell r="Y144">
            <v>8.8999999999999986</v>
          </cell>
          <cell r="Z144">
            <v>74.600000000000009</v>
          </cell>
          <cell r="AA144">
            <v>144.80000000000001</v>
          </cell>
          <cell r="AB144">
            <v>151.5</v>
          </cell>
          <cell r="AD144">
            <v>577.20000000000005</v>
          </cell>
          <cell r="AF144">
            <v>45.8</v>
          </cell>
          <cell r="AG144">
            <v>384</v>
          </cell>
          <cell r="AI144">
            <v>89.3</v>
          </cell>
          <cell r="AJ144">
            <v>10.899999999999999</v>
          </cell>
          <cell r="AK144">
            <v>100.19999999999999</v>
          </cell>
          <cell r="AM144">
            <v>626.1</v>
          </cell>
          <cell r="AN144">
            <v>195.8</v>
          </cell>
          <cell r="AO144">
            <v>821.90000000000009</v>
          </cell>
          <cell r="AU144" t="str">
            <v>Year A</v>
          </cell>
          <cell r="AV144">
            <v>329.29999999999995</v>
          </cell>
          <cell r="AX144">
            <v>515.4</v>
          </cell>
          <cell r="AY144">
            <v>488.59999999999997</v>
          </cell>
          <cell r="AZ144">
            <v>1004</v>
          </cell>
          <cell r="BB144">
            <v>392.09999999999997</v>
          </cell>
          <cell r="BD144">
            <v>57.8</v>
          </cell>
          <cell r="BF144">
            <v>528.29999999999995</v>
          </cell>
          <cell r="BG144">
            <v>305.89999999999998</v>
          </cell>
          <cell r="BH144">
            <v>834.19999999999993</v>
          </cell>
          <cell r="BI144">
            <v>2617.3999999999996</v>
          </cell>
          <cell r="BK144">
            <v>44.3</v>
          </cell>
          <cell r="BL144">
            <v>68.400000000000006</v>
          </cell>
          <cell r="BM144">
            <v>112.7</v>
          </cell>
          <cell r="BO144">
            <v>482.2</v>
          </cell>
          <cell r="BP144">
            <v>392.5</v>
          </cell>
          <cell r="BQ144">
            <v>874.7</v>
          </cell>
          <cell r="BS144">
            <v>18.5</v>
          </cell>
          <cell r="BT144">
            <v>893.2</v>
          </cell>
          <cell r="BV144">
            <v>0</v>
          </cell>
          <cell r="BX144">
            <v>212.18000000000004</v>
          </cell>
          <cell r="BY144">
            <v>10383.779999999999</v>
          </cell>
          <cell r="BZ144">
            <v>693.7</v>
          </cell>
          <cell r="CA144">
            <v>11077.48</v>
          </cell>
        </row>
        <row r="146">
          <cell r="A146" t="str">
            <v>2003E/02</v>
          </cell>
          <cell r="T146" t="str">
            <v>2003E/02</v>
          </cell>
          <cell r="AU146" t="str">
            <v>2003E/02</v>
          </cell>
        </row>
        <row r="147">
          <cell r="A147" t="str">
            <v xml:space="preserve"> 1QE</v>
          </cell>
          <cell r="B147">
            <v>-0.3</v>
          </cell>
          <cell r="C147">
            <v>-0.18</v>
          </cell>
          <cell r="D147">
            <v>-0.25089151450053693</v>
          </cell>
          <cell r="F147">
            <v>0.2</v>
          </cell>
          <cell r="G147">
            <v>0.2</v>
          </cell>
          <cell r="H147">
            <v>0.19999999999999973</v>
          </cell>
          <cell r="J147" t="str">
            <v>NM</v>
          </cell>
          <cell r="L147">
            <v>-0.03</v>
          </cell>
          <cell r="N147" t="str">
            <v>NM</v>
          </cell>
          <cell r="O147" t="str">
            <v>NM</v>
          </cell>
          <cell r="P147" t="str">
            <v>NM</v>
          </cell>
          <cell r="T147" t="str">
            <v xml:space="preserve"> 1QE</v>
          </cell>
          <cell r="U147">
            <v>-1</v>
          </cell>
          <cell r="V147">
            <v>-0.12</v>
          </cell>
          <cell r="W147">
            <v>-0.12732113144758739</v>
          </cell>
          <cell r="Y147">
            <v>-0.25</v>
          </cell>
          <cell r="Z147">
            <v>-0.2</v>
          </cell>
          <cell r="AA147">
            <v>-0.1</v>
          </cell>
          <cell r="AB147">
            <v>-0.2</v>
          </cell>
          <cell r="AD147">
            <v>-0.15030356100408648</v>
          </cell>
          <cell r="AF147">
            <v>-0.08</v>
          </cell>
          <cell r="AG147">
            <v>-0.05</v>
          </cell>
          <cell r="AI147">
            <v>0.3</v>
          </cell>
          <cell r="AJ147" t="str">
            <v>NM</v>
          </cell>
          <cell r="AK147">
            <v>0.74863636363636354</v>
          </cell>
          <cell r="AM147">
            <v>7.0000000000000007E-2</v>
          </cell>
          <cell r="AN147">
            <v>0.45</v>
          </cell>
          <cell r="AO147">
            <v>0.15202360876897147</v>
          </cell>
          <cell r="AU147" t="str">
            <v xml:space="preserve"> 1QE</v>
          </cell>
          <cell r="AV147">
            <v>7.0000000000000007E-2</v>
          </cell>
          <cell r="AX147">
            <v>-0.1</v>
          </cell>
          <cell r="AY147">
            <v>0.05</v>
          </cell>
          <cell r="AZ147">
            <v>-3.130063965884855E-2</v>
          </cell>
          <cell r="BB147">
            <v>0.2</v>
          </cell>
          <cell r="BD147">
            <v>-0.2</v>
          </cell>
          <cell r="BF147">
            <v>0.25</v>
          </cell>
          <cell r="BG147">
            <v>0.28000000000000003</v>
          </cell>
          <cell r="BH147">
            <v>0.26085682074408112</v>
          </cell>
          <cell r="BI147">
            <v>9.5931093884582319E-2</v>
          </cell>
          <cell r="BK147">
            <v>-0.9</v>
          </cell>
          <cell r="BL147">
            <v>0.2</v>
          </cell>
          <cell r="BM147">
            <v>-0.56113744075829386</v>
          </cell>
          <cell r="BO147">
            <v>-0.05</v>
          </cell>
          <cell r="BP147">
            <v>0.12</v>
          </cell>
          <cell r="BQ147">
            <v>2.6091139240506322E-2</v>
          </cell>
          <cell r="BS147">
            <v>0</v>
          </cell>
          <cell r="BT147">
            <v>2.5573200992556E-2</v>
          </cell>
          <cell r="BV147" t="str">
            <v>NM</v>
          </cell>
          <cell r="BX147">
            <v>0.45</v>
          </cell>
          <cell r="BY147">
            <v>9.4280282455187603E-2</v>
          </cell>
          <cell r="BZ147">
            <v>-0.05</v>
          </cell>
          <cell r="CA147">
            <v>8.4827222677755776E-2</v>
          </cell>
        </row>
        <row r="148">
          <cell r="A148" t="str">
            <v xml:space="preserve"> 2QE</v>
          </cell>
          <cell r="B148">
            <v>-0.5</v>
          </cell>
          <cell r="C148">
            <v>-0.12</v>
          </cell>
          <cell r="D148">
            <v>-0.3629348383786557</v>
          </cell>
          <cell r="F148">
            <v>0.12</v>
          </cell>
          <cell r="G148">
            <v>0.19</v>
          </cell>
          <cell r="H148">
            <v>0.14114358182620212</v>
          </cell>
          <cell r="J148" t="str">
            <v>NM</v>
          </cell>
          <cell r="L148">
            <v>-0.03</v>
          </cell>
          <cell r="N148" t="str">
            <v>NM</v>
          </cell>
          <cell r="O148" t="str">
            <v>NM</v>
          </cell>
          <cell r="P148" t="str">
            <v>NM</v>
          </cell>
          <cell r="T148" t="str">
            <v xml:space="preserve"> 2QE</v>
          </cell>
          <cell r="U148">
            <v>-1</v>
          </cell>
          <cell r="V148">
            <v>0</v>
          </cell>
          <cell r="W148">
            <v>0</v>
          </cell>
          <cell r="Y148">
            <v>-0.1</v>
          </cell>
          <cell r="Z148">
            <v>-0.05</v>
          </cell>
          <cell r="AA148">
            <v>-0.15</v>
          </cell>
          <cell r="AB148">
            <v>-0.12</v>
          </cell>
          <cell r="AD148">
            <v>-8.3798177995795364E-2</v>
          </cell>
          <cell r="AF148">
            <v>-0.08</v>
          </cell>
          <cell r="AG148">
            <v>-0.18</v>
          </cell>
          <cell r="AI148">
            <v>0.5</v>
          </cell>
          <cell r="AJ148" t="str">
            <v>NM</v>
          </cell>
          <cell r="AK148">
            <v>0.82964601769911472</v>
          </cell>
          <cell r="AM148">
            <v>0.2</v>
          </cell>
          <cell r="AN148">
            <v>0.2</v>
          </cell>
          <cell r="AO148">
            <v>0.20000000000000018</v>
          </cell>
          <cell r="AU148" t="str">
            <v xml:space="preserve"> 2QE</v>
          </cell>
          <cell r="AV148">
            <v>0.05</v>
          </cell>
          <cell r="AX148">
            <v>-0.1</v>
          </cell>
          <cell r="AY148">
            <v>-0.05</v>
          </cell>
          <cell r="AZ148">
            <v>-7.5951086956521863E-2</v>
          </cell>
          <cell r="BB148">
            <v>7.0000000000000007E-2</v>
          </cell>
          <cell r="BD148">
            <v>0</v>
          </cell>
          <cell r="BF148">
            <v>0.22</v>
          </cell>
          <cell r="BG148">
            <v>0.14000000000000001</v>
          </cell>
          <cell r="BH148">
            <v>0.1904934049829019</v>
          </cell>
          <cell r="BI148">
            <v>4.788039581241943E-2</v>
          </cell>
          <cell r="BK148">
            <v>-0.9</v>
          </cell>
          <cell r="BL148">
            <v>-0.3</v>
          </cell>
          <cell r="BM148">
            <v>-0.33917525773195867</v>
          </cell>
          <cell r="BO148">
            <v>0.08</v>
          </cell>
          <cell r="BP148">
            <v>0.2</v>
          </cell>
          <cell r="BQ148">
            <v>0.12912825193975341</v>
          </cell>
          <cell r="BS148">
            <v>0</v>
          </cell>
          <cell r="BT148">
            <v>0.12698384201077184</v>
          </cell>
          <cell r="BV148" t="str">
            <v>NM</v>
          </cell>
          <cell r="BX148">
            <v>0.4</v>
          </cell>
          <cell r="BY148">
            <v>6.7309532375477321E-2</v>
          </cell>
          <cell r="BZ148">
            <v>0.05</v>
          </cell>
          <cell r="CA148">
            <v>6.6296600580863174E-2</v>
          </cell>
        </row>
        <row r="149">
          <cell r="A149" t="str">
            <v xml:space="preserve"> 3QE</v>
          </cell>
          <cell r="B149">
            <v>-0.5</v>
          </cell>
          <cell r="C149">
            <v>-0.12</v>
          </cell>
          <cell r="D149">
            <v>-0.35872564507635596</v>
          </cell>
          <cell r="F149">
            <v>0.08</v>
          </cell>
          <cell r="G149">
            <v>0.15</v>
          </cell>
          <cell r="H149">
            <v>0.10089938398357301</v>
          </cell>
          <cell r="J149" t="str">
            <v>NM</v>
          </cell>
          <cell r="L149">
            <v>-0.03</v>
          </cell>
          <cell r="N149" t="str">
            <v>NM</v>
          </cell>
          <cell r="O149" t="str">
            <v>NM</v>
          </cell>
          <cell r="P149" t="str">
            <v>NM</v>
          </cell>
          <cell r="T149" t="str">
            <v xml:space="preserve"> 3QE</v>
          </cell>
          <cell r="U149">
            <v>-1</v>
          </cell>
          <cell r="V149">
            <v>0</v>
          </cell>
          <cell r="W149">
            <v>-2.3474178403756207E-3</v>
          </cell>
          <cell r="Y149">
            <v>2</v>
          </cell>
          <cell r="Z149">
            <v>0</v>
          </cell>
          <cell r="AA149">
            <v>-0.15</v>
          </cell>
          <cell r="AB149">
            <v>-0.05</v>
          </cell>
          <cell r="AD149">
            <v>-4.398073836276073E-2</v>
          </cell>
          <cell r="AF149">
            <v>-0.08</v>
          </cell>
          <cell r="AG149">
            <v>-0.15</v>
          </cell>
          <cell r="AI149">
            <v>0.65</v>
          </cell>
          <cell r="AJ149" t="str">
            <v>NM</v>
          </cell>
          <cell r="AK149">
            <v>1.1014218009478673</v>
          </cell>
          <cell r="AM149">
            <v>0.08</v>
          </cell>
          <cell r="AN149">
            <v>0.25</v>
          </cell>
          <cell r="AO149">
            <v>0.12011499540018411</v>
          </cell>
          <cell r="AU149" t="str">
            <v xml:space="preserve"> 3QE</v>
          </cell>
          <cell r="AV149">
            <v>0.05</v>
          </cell>
          <cell r="AX149">
            <v>-0.1</v>
          </cell>
          <cell r="AY149">
            <v>-0.05</v>
          </cell>
          <cell r="AZ149">
            <v>-7.5213675213675169E-2</v>
          </cell>
          <cell r="BB149">
            <v>0.18</v>
          </cell>
          <cell r="BD149">
            <v>-0.15</v>
          </cell>
          <cell r="BF149">
            <v>0.22</v>
          </cell>
          <cell r="BG149">
            <v>0.15</v>
          </cell>
          <cell r="BH149">
            <v>0.19371321812237263</v>
          </cell>
          <cell r="BI149">
            <v>5.8464476699770618E-2</v>
          </cell>
          <cell r="BK149">
            <v>-0.9</v>
          </cell>
          <cell r="BL149">
            <v>0.2</v>
          </cell>
          <cell r="BM149">
            <v>-0.38928571428571435</v>
          </cell>
          <cell r="BO149">
            <v>0.34</v>
          </cell>
          <cell r="BP149">
            <v>0.13</v>
          </cell>
          <cell r="BQ149">
            <v>0.22924949290060859</v>
          </cell>
          <cell r="BS149">
            <v>-0.05</v>
          </cell>
          <cell r="BT149">
            <v>0.22020608439646727</v>
          </cell>
          <cell r="BV149" t="str">
            <v>NM</v>
          </cell>
          <cell r="BX149">
            <v>0.08</v>
          </cell>
          <cell r="BY149">
            <v>7.8919022154316121E-2</v>
          </cell>
          <cell r="BZ149">
            <v>0.05</v>
          </cell>
          <cell r="CA149">
            <v>7.7179063756461774E-2</v>
          </cell>
        </row>
        <row r="150">
          <cell r="A150" t="str">
            <v xml:space="preserve"> 4QE</v>
          </cell>
          <cell r="B150">
            <v>-0.49401840490797566</v>
          </cell>
          <cell r="C150">
            <v>-4.9661538461538202E-2</v>
          </cell>
          <cell r="D150">
            <v>-0.31660319410319415</v>
          </cell>
          <cell r="F150">
            <v>0.15160822249093098</v>
          </cell>
          <cell r="G150">
            <v>7.6127750611247436E-2</v>
          </cell>
          <cell r="H150">
            <v>0.12663127022653731</v>
          </cell>
          <cell r="J150" t="str">
            <v>NM</v>
          </cell>
          <cell r="L150">
            <v>-2.9999999999999805E-2</v>
          </cell>
          <cell r="N150" t="str">
            <v>NM</v>
          </cell>
          <cell r="O150" t="str">
            <v>NM</v>
          </cell>
          <cell r="P150" t="str">
            <v>NM</v>
          </cell>
          <cell r="T150" t="str">
            <v xml:space="preserve"> 4QE</v>
          </cell>
          <cell r="U150">
            <v>-1</v>
          </cell>
          <cell r="V150">
            <v>2.477227722772235E-2</v>
          </cell>
          <cell r="W150">
            <v>2.2747035573122076E-2</v>
          </cell>
          <cell r="Y150">
            <v>-0.30217391304347918</v>
          </cell>
          <cell r="Z150">
            <v>-0.12555555555555509</v>
          </cell>
          <cell r="AA150">
            <v>-0.23250950570342199</v>
          </cell>
          <cell r="AB150">
            <v>-8.6233062330622778E-2</v>
          </cell>
          <cell r="AD150">
            <v>-8.4170274170274006E-2</v>
          </cell>
          <cell r="AF150">
            <v>-8.0000000000000293E-2</v>
          </cell>
          <cell r="AG150">
            <v>-0.21208291203235641</v>
          </cell>
          <cell r="AI150">
            <v>0.22156133828996283</v>
          </cell>
          <cell r="AJ150" t="str">
            <v>NM</v>
          </cell>
          <cell r="AK150">
            <v>0.2886956521739128</v>
          </cell>
          <cell r="AM150">
            <v>2.9906129210381494E-2</v>
          </cell>
          <cell r="AN150">
            <v>0.15855148342059322</v>
          </cell>
          <cell r="AO150">
            <v>6.0826342281879553E-2</v>
          </cell>
          <cell r="AU150" t="str">
            <v xml:space="preserve"> 4QE</v>
          </cell>
          <cell r="AV150">
            <v>3.1932479627472699E-2</v>
          </cell>
          <cell r="AX150">
            <v>-0.10000000000000053</v>
          </cell>
          <cell r="AY150">
            <v>-1.9791827293754838E-2</v>
          </cell>
          <cell r="AZ150">
            <v>-5.9123772102161465E-2</v>
          </cell>
          <cell r="BB150">
            <v>0.12140332640332607</v>
          </cell>
          <cell r="BD150">
            <v>3.5714285714285809E-2</v>
          </cell>
          <cell r="BF150">
            <v>0.19768725361366601</v>
          </cell>
          <cell r="BG150">
            <v>0.23979020979020937</v>
          </cell>
          <cell r="BH150">
            <v>0.21286554621848697</v>
          </cell>
          <cell r="BI150">
            <v>7.3583418479053808E-2</v>
          </cell>
          <cell r="BK150">
            <v>-0.90000000000000213</v>
          </cell>
          <cell r="BL150">
            <v>-1.2121212121211866E-2</v>
          </cell>
          <cell r="BM150">
            <v>4.3209876543213177E-3</v>
          </cell>
          <cell r="BO150">
            <v>4.5269102990033172E-2</v>
          </cell>
          <cell r="BP150">
            <v>8.1132246376811379E-2</v>
          </cell>
          <cell r="BQ150">
            <v>6.0444614794940454E-2</v>
          </cell>
          <cell r="BS150">
            <v>7.8571428571428736E-2</v>
          </cell>
          <cell r="BT150">
            <v>6.0731799321010804E-2</v>
          </cell>
          <cell r="BV150" t="str">
            <v>NM</v>
          </cell>
          <cell r="BX150">
            <v>-1.3722222222221969E-2</v>
          </cell>
          <cell r="BY150">
            <v>9.810827263833044E-2</v>
          </cell>
          <cell r="BZ150">
            <v>-4.1398672792240521E-2</v>
          </cell>
          <cell r="CA150">
            <v>8.8861618622276595E-2</v>
          </cell>
        </row>
        <row r="151">
          <cell r="AU151">
            <v>0</v>
          </cell>
        </row>
        <row r="152">
          <cell r="A152" t="str">
            <v xml:space="preserve">2003/02E </v>
          </cell>
          <cell r="B152">
            <v>-0.45</v>
          </cell>
          <cell r="C152">
            <v>-0.12</v>
          </cell>
          <cell r="D152">
            <v>-0.32313573180703187</v>
          </cell>
          <cell r="F152">
            <v>0.13500000000000001</v>
          </cell>
          <cell r="G152">
            <v>0.15</v>
          </cell>
          <cell r="H152">
            <v>0.13970127405801036</v>
          </cell>
          <cell r="J152" t="str">
            <v>NM</v>
          </cell>
          <cell r="L152">
            <v>-0.03</v>
          </cell>
          <cell r="N152" t="str">
            <v>NM</v>
          </cell>
          <cell r="O152" t="str">
            <v>NM</v>
          </cell>
          <cell r="P152" t="str">
            <v>NM</v>
          </cell>
          <cell r="R152">
            <v>8.8797277673017358E-2</v>
          </cell>
          <cell r="T152" t="str">
            <v xml:space="preserve">2003/02E </v>
          </cell>
          <cell r="U152">
            <v>-1</v>
          </cell>
          <cell r="V152">
            <v>-0.03</v>
          </cell>
          <cell r="W152">
            <v>-3.3439716312056736E-2</v>
          </cell>
          <cell r="Y152">
            <v>-0.1</v>
          </cell>
          <cell r="Z152">
            <v>-0.1</v>
          </cell>
          <cell r="AA152">
            <v>-0.15</v>
          </cell>
          <cell r="AB152">
            <v>-0.12</v>
          </cell>
          <cell r="AD152">
            <v>-9.5029452529452718E-2</v>
          </cell>
          <cell r="AF152">
            <v>-0.08</v>
          </cell>
          <cell r="AG152">
            <v>-0.15</v>
          </cell>
          <cell r="AI152">
            <v>0.4</v>
          </cell>
          <cell r="AJ152">
            <v>3</v>
          </cell>
          <cell r="AK152">
            <v>0.68283433133732563</v>
          </cell>
          <cell r="AM152">
            <v>0.09</v>
          </cell>
          <cell r="AN152">
            <v>0.25</v>
          </cell>
          <cell r="AO152">
            <v>0.12811655919211579</v>
          </cell>
          <cell r="AU152" t="str">
            <v xml:space="preserve">2003/02E </v>
          </cell>
          <cell r="AV152">
            <v>0.05</v>
          </cell>
          <cell r="AX152">
            <v>-0.1</v>
          </cell>
          <cell r="AY152">
            <v>-0.02</v>
          </cell>
          <cell r="AZ152">
            <v>-6.1067729083665465E-2</v>
          </cell>
          <cell r="BB152">
            <v>0.13</v>
          </cell>
          <cell r="BD152">
            <v>-0.1</v>
          </cell>
          <cell r="BF152">
            <v>0.22</v>
          </cell>
          <cell r="BG152">
            <v>0.2</v>
          </cell>
          <cell r="BH152">
            <v>0.21266602733157525</v>
          </cell>
          <cell r="BI152">
            <v>6.7911668067548114E-2</v>
          </cell>
          <cell r="BK152">
            <v>-0.9</v>
          </cell>
          <cell r="BL152">
            <v>-0.05</v>
          </cell>
          <cell r="BM152">
            <v>-0.384117125110914</v>
          </cell>
          <cell r="BO152">
            <v>0.09</v>
          </cell>
          <cell r="BP152">
            <v>0.13</v>
          </cell>
          <cell r="BQ152">
            <v>0.10794901108951627</v>
          </cell>
          <cell r="BS152">
            <v>0</v>
          </cell>
          <cell r="BT152">
            <v>0.1057131661442005</v>
          </cell>
          <cell r="BV152" t="str">
            <v>NM</v>
          </cell>
          <cell r="BX152">
            <v>0.18</v>
          </cell>
          <cell r="BY152">
            <v>8.4638291643313004E-2</v>
          </cell>
          <cell r="BZ152">
            <v>0</v>
          </cell>
          <cell r="CA152">
            <v>7.9338026338120274E-2</v>
          </cell>
        </row>
        <row r="153">
          <cell r="AU153">
            <v>0</v>
          </cell>
        </row>
        <row r="154">
          <cell r="A154" t="str">
            <v>2003E</v>
          </cell>
          <cell r="T154" t="str">
            <v>2003E</v>
          </cell>
          <cell r="AU154" t="str">
            <v>2003E</v>
          </cell>
        </row>
        <row r="155">
          <cell r="A155" t="str">
            <v xml:space="preserve"> 1QE</v>
          </cell>
          <cell r="B155">
            <v>77</v>
          </cell>
          <cell r="C155">
            <v>62.484000000000009</v>
          </cell>
          <cell r="D155">
            <v>139.48400000000001</v>
          </cell>
          <cell r="F155">
            <v>666.12</v>
          </cell>
          <cell r="G155">
            <v>317.16000000000003</v>
          </cell>
          <cell r="H155">
            <v>983.28</v>
          </cell>
          <cell r="J155">
            <v>0</v>
          </cell>
          <cell r="L155">
            <v>29.682000000000002</v>
          </cell>
          <cell r="N155">
            <v>40</v>
          </cell>
          <cell r="O155">
            <v>0</v>
          </cell>
          <cell r="P155">
            <v>40</v>
          </cell>
          <cell r="R155">
            <v>1192.4459999999999</v>
          </cell>
          <cell r="T155" t="str">
            <v xml:space="preserve"> 1QE</v>
          </cell>
          <cell r="U155">
            <v>0</v>
          </cell>
          <cell r="V155">
            <v>52.448</v>
          </cell>
          <cell r="W155">
            <v>52.448</v>
          </cell>
          <cell r="Y155">
            <v>2.9249999999999998</v>
          </cell>
          <cell r="Z155">
            <v>15.280000000000001</v>
          </cell>
          <cell r="AA155">
            <v>39.06</v>
          </cell>
          <cell r="AB155">
            <v>35.839999999999996</v>
          </cell>
          <cell r="AD155">
            <v>145.553</v>
          </cell>
          <cell r="AF155">
            <v>10.396000000000001</v>
          </cell>
          <cell r="AG155">
            <v>87.114999999999995</v>
          </cell>
          <cell r="AI155">
            <v>28.47</v>
          </cell>
          <cell r="AJ155">
            <v>10</v>
          </cell>
          <cell r="AK155">
            <v>38.47</v>
          </cell>
          <cell r="AM155">
            <v>149.26500000000001</v>
          </cell>
          <cell r="AN155">
            <v>55.68</v>
          </cell>
          <cell r="AO155">
            <v>204.94500000000002</v>
          </cell>
          <cell r="AU155" t="str">
            <v xml:space="preserve"> 1QE</v>
          </cell>
          <cell r="AV155">
            <v>83.031999999999996</v>
          </cell>
          <cell r="AX155">
            <v>114.39</v>
          </cell>
          <cell r="AY155">
            <v>112.77000000000001</v>
          </cell>
          <cell r="AZ155">
            <v>227.16000000000003</v>
          </cell>
          <cell r="BB155">
            <v>88.559999999999988</v>
          </cell>
          <cell r="BD155">
            <v>13.76</v>
          </cell>
          <cell r="BF155">
            <v>141.5</v>
          </cell>
          <cell r="BG155">
            <v>82.176000000000002</v>
          </cell>
          <cell r="BH155">
            <v>223.67599999999999</v>
          </cell>
          <cell r="BI155">
            <v>636.18799999999999</v>
          </cell>
          <cell r="BK155">
            <v>2.9199999999999995</v>
          </cell>
          <cell r="BL155">
            <v>15.6</v>
          </cell>
          <cell r="BM155">
            <v>18.52</v>
          </cell>
          <cell r="BO155">
            <v>103.645</v>
          </cell>
          <cell r="BP155">
            <v>99.00800000000001</v>
          </cell>
          <cell r="BQ155">
            <v>202.65300000000002</v>
          </cell>
          <cell r="BS155">
            <v>4</v>
          </cell>
          <cell r="BT155">
            <v>206.65300000000002</v>
          </cell>
          <cell r="BV155">
            <v>0</v>
          </cell>
          <cell r="BX155">
            <v>63.654999999999994</v>
          </cell>
          <cell r="BY155">
            <v>2618.9410000000003</v>
          </cell>
          <cell r="BZ155">
            <v>159.41</v>
          </cell>
          <cell r="CA155">
            <v>2778.3510000000001</v>
          </cell>
        </row>
        <row r="156">
          <cell r="A156" t="str">
            <v xml:space="preserve"> 2QE</v>
          </cell>
          <cell r="B156">
            <v>62.3</v>
          </cell>
          <cell r="C156">
            <v>61.863999999999997</v>
          </cell>
          <cell r="D156">
            <v>124.16399999999999</v>
          </cell>
          <cell r="F156">
            <v>708.84800000000007</v>
          </cell>
          <cell r="G156">
            <v>325.94099999999997</v>
          </cell>
          <cell r="H156">
            <v>1034.789</v>
          </cell>
          <cell r="J156">
            <v>0</v>
          </cell>
          <cell r="L156">
            <v>37.539000000000001</v>
          </cell>
          <cell r="N156">
            <v>35</v>
          </cell>
          <cell r="O156">
            <v>0</v>
          </cell>
          <cell r="P156">
            <v>35</v>
          </cell>
          <cell r="R156">
            <v>1231.492</v>
          </cell>
          <cell r="T156" t="str">
            <v xml:space="preserve"> 2QE</v>
          </cell>
          <cell r="U156">
            <v>0</v>
          </cell>
          <cell r="V156">
            <v>44.1</v>
          </cell>
          <cell r="W156">
            <v>44.1</v>
          </cell>
          <cell r="Y156">
            <v>1.9800000000000002</v>
          </cell>
          <cell r="Z156">
            <v>15.484999999999999</v>
          </cell>
          <cell r="AA156">
            <v>37.145000000000003</v>
          </cell>
          <cell r="AB156">
            <v>32.031999999999996</v>
          </cell>
          <cell r="AD156">
            <v>130.74200000000002</v>
          </cell>
          <cell r="AF156">
            <v>10.58</v>
          </cell>
          <cell r="AG156">
            <v>82.820000000000007</v>
          </cell>
          <cell r="AI156">
            <v>31.349999999999998</v>
          </cell>
          <cell r="AJ156">
            <v>10</v>
          </cell>
          <cell r="AK156">
            <v>41.349999999999994</v>
          </cell>
          <cell r="AM156">
            <v>167.28</v>
          </cell>
          <cell r="AN156">
            <v>58.559999999999995</v>
          </cell>
          <cell r="AO156">
            <v>225.84</v>
          </cell>
          <cell r="AU156" t="str">
            <v xml:space="preserve"> 2QE</v>
          </cell>
          <cell r="AV156">
            <v>86.73</v>
          </cell>
          <cell r="AX156">
            <v>120.33</v>
          </cell>
          <cell r="AY156">
            <v>117.705</v>
          </cell>
          <cell r="AZ156">
            <v>238.035</v>
          </cell>
          <cell r="BB156">
            <v>150.22800000000001</v>
          </cell>
          <cell r="BD156">
            <v>12</v>
          </cell>
          <cell r="BF156">
            <v>157.624</v>
          </cell>
          <cell r="BG156">
            <v>86.070000000000007</v>
          </cell>
          <cell r="BH156">
            <v>243.69400000000002</v>
          </cell>
          <cell r="BI156">
            <v>730.68700000000001</v>
          </cell>
          <cell r="BK156">
            <v>0.18999999999999995</v>
          </cell>
          <cell r="BL156">
            <v>19.04</v>
          </cell>
          <cell r="BM156">
            <v>19.23</v>
          </cell>
          <cell r="BO156">
            <v>139.75200000000001</v>
          </cell>
          <cell r="BP156">
            <v>107.64</v>
          </cell>
          <cell r="BQ156">
            <v>247.392</v>
          </cell>
          <cell r="BS156">
            <v>3.7</v>
          </cell>
          <cell r="BT156">
            <v>251.09199999999998</v>
          </cell>
          <cell r="BV156">
            <v>0</v>
          </cell>
          <cell r="BX156">
            <v>49.812000000000005</v>
          </cell>
          <cell r="BY156">
            <v>2788.6449999999995</v>
          </cell>
          <cell r="BZ156">
            <v>170.52</v>
          </cell>
          <cell r="CA156">
            <v>2959.1649999999995</v>
          </cell>
        </row>
        <row r="157">
          <cell r="A157" t="str">
            <v xml:space="preserve"> 3QE</v>
          </cell>
          <cell r="B157">
            <v>59.65</v>
          </cell>
          <cell r="C157">
            <v>62.127999999999993</v>
          </cell>
          <cell r="D157">
            <v>121.77799999999999</v>
          </cell>
          <cell r="F157">
            <v>737.85600000000011</v>
          </cell>
          <cell r="G157">
            <v>334.41999999999996</v>
          </cell>
          <cell r="H157">
            <v>1072.2760000000001</v>
          </cell>
          <cell r="J157">
            <v>0</v>
          </cell>
          <cell r="L157">
            <v>39.381999999999998</v>
          </cell>
          <cell r="N157">
            <v>45</v>
          </cell>
          <cell r="O157">
            <v>5</v>
          </cell>
          <cell r="P157">
            <v>50</v>
          </cell>
          <cell r="R157">
            <v>1283.4360000000001</v>
          </cell>
          <cell r="T157" t="str">
            <v xml:space="preserve"> 3QE</v>
          </cell>
          <cell r="U157">
            <v>0</v>
          </cell>
          <cell r="V157">
            <v>42.5</v>
          </cell>
          <cell r="W157">
            <v>42.5</v>
          </cell>
          <cell r="Y157">
            <v>1.5</v>
          </cell>
          <cell r="Z157">
            <v>16.7</v>
          </cell>
          <cell r="AA157">
            <v>26.689999999999998</v>
          </cell>
          <cell r="AB157">
            <v>31.729999999999997</v>
          </cell>
          <cell r="AD157">
            <v>119.12</v>
          </cell>
          <cell r="AF157">
            <v>9.3840000000000003</v>
          </cell>
          <cell r="AG157">
            <v>78.540000000000006</v>
          </cell>
          <cell r="AI157">
            <v>32.340000000000003</v>
          </cell>
          <cell r="AJ157">
            <v>12</v>
          </cell>
          <cell r="AK157">
            <v>44.34</v>
          </cell>
          <cell r="AM157">
            <v>179.38800000000001</v>
          </cell>
          <cell r="AN157">
            <v>64.125</v>
          </cell>
          <cell r="AO157">
            <v>243.51300000000001</v>
          </cell>
          <cell r="AU157" t="str">
            <v xml:space="preserve"> 3QE</v>
          </cell>
          <cell r="AV157">
            <v>87.360000000000014</v>
          </cell>
          <cell r="AX157">
            <v>116.82000000000001</v>
          </cell>
          <cell r="AY157">
            <v>121.21999999999998</v>
          </cell>
          <cell r="AZ157">
            <v>238.04</v>
          </cell>
          <cell r="BB157">
            <v>96.405999999999992</v>
          </cell>
          <cell r="BD157">
            <v>15.385000000000002</v>
          </cell>
          <cell r="BF157">
            <v>163.11399999999998</v>
          </cell>
          <cell r="BG157">
            <v>92.46</v>
          </cell>
          <cell r="BH157">
            <v>255.57399999999996</v>
          </cell>
          <cell r="BI157">
            <v>692.76499999999987</v>
          </cell>
          <cell r="BK157">
            <v>1.3499999999999996</v>
          </cell>
          <cell r="BL157">
            <v>14.04</v>
          </cell>
          <cell r="BM157">
            <v>15.389999999999999</v>
          </cell>
          <cell r="BO157">
            <v>124.88800000000001</v>
          </cell>
          <cell r="BP157">
            <v>117.51999999999998</v>
          </cell>
          <cell r="BQ157">
            <v>242.40799999999999</v>
          </cell>
          <cell r="BS157">
            <v>6.27</v>
          </cell>
          <cell r="BT157">
            <v>248.678</v>
          </cell>
          <cell r="BV157">
            <v>0</v>
          </cell>
          <cell r="BX157">
            <v>69.444000000000017</v>
          </cell>
          <cell r="BY157">
            <v>2824.6099999999997</v>
          </cell>
          <cell r="BZ157">
            <v>175.98</v>
          </cell>
          <cell r="CA157">
            <v>3000.5899999999997</v>
          </cell>
        </row>
        <row r="158">
          <cell r="A158" t="str">
            <v xml:space="preserve"> 4QE</v>
          </cell>
          <cell r="B158">
            <v>49.484999999999985</v>
          </cell>
          <cell r="C158">
            <v>61.77200000000002</v>
          </cell>
          <cell r="D158">
            <v>111.25700000000001</v>
          </cell>
          <cell r="F158">
            <v>761.904</v>
          </cell>
          <cell r="G158">
            <v>352.10900000000015</v>
          </cell>
          <cell r="H158">
            <v>1114.0130000000001</v>
          </cell>
          <cell r="J158">
            <v>0</v>
          </cell>
          <cell r="L158">
            <v>40.740000000000009</v>
          </cell>
          <cell r="N158">
            <v>45</v>
          </cell>
          <cell r="O158">
            <v>5</v>
          </cell>
          <cell r="P158">
            <v>50</v>
          </cell>
          <cell r="R158">
            <v>1316.0100000000002</v>
          </cell>
          <cell r="T158" t="str">
            <v xml:space="preserve"> 4QE</v>
          </cell>
          <cell r="U158">
            <v>0</v>
          </cell>
          <cell r="V158">
            <v>51.750999999999976</v>
          </cell>
          <cell r="W158">
            <v>51.750999999999976</v>
          </cell>
          <cell r="Y158">
            <v>1.6049999999999978</v>
          </cell>
          <cell r="Z158">
            <v>19.675000000000011</v>
          </cell>
          <cell r="AA158">
            <v>20.185000000000002</v>
          </cell>
          <cell r="AB158">
            <v>33.718000000000018</v>
          </cell>
          <cell r="AD158">
            <v>126.93400000000001</v>
          </cell>
          <cell r="AF158">
            <v>11.775999999999996</v>
          </cell>
          <cell r="AG158">
            <v>77.924999999999955</v>
          </cell>
          <cell r="AI158">
            <v>32.86</v>
          </cell>
          <cell r="AJ158">
            <v>11.599999999999994</v>
          </cell>
          <cell r="AK158">
            <v>44.459999999999994</v>
          </cell>
          <cell r="AM158">
            <v>186.51600000000008</v>
          </cell>
          <cell r="AN158">
            <v>66.384999999999991</v>
          </cell>
          <cell r="AO158">
            <v>252.90100000000007</v>
          </cell>
          <cell r="AU158" t="str">
            <v xml:space="preserve"> 4QE</v>
          </cell>
          <cell r="AV158">
            <v>88.642999999999915</v>
          </cell>
          <cell r="AX158">
            <v>112.31999999999994</v>
          </cell>
          <cell r="AY158">
            <v>127.13299999999998</v>
          </cell>
          <cell r="AZ158">
            <v>239.45299999999992</v>
          </cell>
          <cell r="BB158">
            <v>107.87899999999996</v>
          </cell>
          <cell r="BD158">
            <v>10.875</v>
          </cell>
          <cell r="BF158">
            <v>182.28799999999995</v>
          </cell>
          <cell r="BG158">
            <v>106.37399999999997</v>
          </cell>
          <cell r="BH158">
            <v>288.66199999999992</v>
          </cell>
          <cell r="BI158">
            <v>735.51199999999972</v>
          </cell>
          <cell r="BK158">
            <v>-2.9999999999999361E-2</v>
          </cell>
          <cell r="BL158">
            <v>16.300000000000004</v>
          </cell>
          <cell r="BM158">
            <v>16.270000000000003</v>
          </cell>
          <cell r="BO158">
            <v>157.31299999999999</v>
          </cell>
          <cell r="BP158">
            <v>119.35699999999997</v>
          </cell>
          <cell r="BQ158">
            <v>276.66999999999996</v>
          </cell>
          <cell r="BS158">
            <v>4.5300000000000011</v>
          </cell>
          <cell r="BT158">
            <v>281.19999999999993</v>
          </cell>
          <cell r="BV158">
            <v>75</v>
          </cell>
          <cell r="BX158">
            <v>67.461400000000026</v>
          </cell>
          <cell r="BY158">
            <v>3030.4494</v>
          </cell>
          <cell r="BZ158">
            <v>187.79000000000008</v>
          </cell>
          <cell r="CA158">
            <v>3218.2393999999999</v>
          </cell>
        </row>
        <row r="160">
          <cell r="A160" t="str">
            <v>2003E</v>
          </cell>
          <cell r="B160">
            <v>248.435</v>
          </cell>
          <cell r="C160">
            <v>248.24800000000002</v>
          </cell>
          <cell r="D160">
            <v>496.68299999999999</v>
          </cell>
          <cell r="F160">
            <v>2874.7280000000001</v>
          </cell>
          <cell r="G160">
            <v>1329.63</v>
          </cell>
          <cell r="H160">
            <v>4204.3580000000002</v>
          </cell>
          <cell r="J160">
            <v>0</v>
          </cell>
          <cell r="L160">
            <v>147.34300000000002</v>
          </cell>
          <cell r="N160">
            <v>165</v>
          </cell>
          <cell r="O160">
            <v>10</v>
          </cell>
          <cell r="P160">
            <v>175</v>
          </cell>
          <cell r="R160">
            <v>5023.384</v>
          </cell>
          <cell r="T160" t="str">
            <v>2003E</v>
          </cell>
          <cell r="U160">
            <v>0</v>
          </cell>
          <cell r="V160">
            <v>190.79899999999998</v>
          </cell>
          <cell r="W160">
            <v>190.79899999999998</v>
          </cell>
          <cell r="Y160">
            <v>8.009999999999998</v>
          </cell>
          <cell r="Z160">
            <v>67.140000000000015</v>
          </cell>
          <cell r="AA160">
            <v>123.08000000000001</v>
          </cell>
          <cell r="AB160">
            <v>133.32</v>
          </cell>
          <cell r="AD160">
            <v>522.34899999999993</v>
          </cell>
          <cell r="AF160">
            <v>42.135999999999996</v>
          </cell>
          <cell r="AG160">
            <v>326.39999999999998</v>
          </cell>
          <cell r="AI160">
            <v>125.02</v>
          </cell>
          <cell r="AJ160">
            <v>43.599999999999994</v>
          </cell>
          <cell r="AK160">
            <v>168.62</v>
          </cell>
          <cell r="AM160">
            <v>682.44900000000007</v>
          </cell>
          <cell r="AN160">
            <v>244.75</v>
          </cell>
          <cell r="AO160">
            <v>927.19900000000007</v>
          </cell>
          <cell r="AU160" t="str">
            <v>2003E</v>
          </cell>
          <cell r="AV160">
            <v>345.76499999999993</v>
          </cell>
          <cell r="AX160">
            <v>463.85999999999996</v>
          </cell>
          <cell r="AY160">
            <v>478.82799999999997</v>
          </cell>
          <cell r="AZ160">
            <v>942.68799999999987</v>
          </cell>
          <cell r="BB160">
            <v>443.07299999999998</v>
          </cell>
          <cell r="BD160">
            <v>52.019999999999996</v>
          </cell>
          <cell r="BF160">
            <v>644.52599999999995</v>
          </cell>
          <cell r="BG160">
            <v>367.08</v>
          </cell>
          <cell r="BH160">
            <v>1011.606</v>
          </cell>
          <cell r="BI160">
            <v>2795.152</v>
          </cell>
          <cell r="BK160">
            <v>4.43</v>
          </cell>
          <cell r="BL160">
            <v>64.98</v>
          </cell>
          <cell r="BM160">
            <v>69.41</v>
          </cell>
          <cell r="BO160">
            <v>525.59799999999996</v>
          </cell>
          <cell r="BP160">
            <v>443.52499999999998</v>
          </cell>
          <cell r="BQ160">
            <v>969.12299999999993</v>
          </cell>
          <cell r="BS160">
            <v>18.5</v>
          </cell>
          <cell r="BT160">
            <v>987.62299999999993</v>
          </cell>
          <cell r="BV160">
            <v>75</v>
          </cell>
          <cell r="BX160">
            <v>250.37240000000003</v>
          </cell>
          <cell r="BY160">
            <v>11262.645399999999</v>
          </cell>
          <cell r="BZ160">
            <v>693.7</v>
          </cell>
          <cell r="CA160">
            <v>11956.3454</v>
          </cell>
        </row>
        <row r="162">
          <cell r="A162" t="str">
            <v xml:space="preserve">2004/03E </v>
          </cell>
          <cell r="B162">
            <v>-0.15</v>
          </cell>
          <cell r="C162">
            <v>-0.1</v>
          </cell>
          <cell r="D162">
            <v>-0.1250094124421412</v>
          </cell>
          <cell r="F162">
            <v>0.11</v>
          </cell>
          <cell r="G162">
            <v>0.1</v>
          </cell>
          <cell r="H162">
            <v>0.10683749576035147</v>
          </cell>
          <cell r="J162" t="str">
            <v>NM</v>
          </cell>
          <cell r="L162">
            <v>-0.03</v>
          </cell>
          <cell r="R162">
            <v>0.10106190169813814</v>
          </cell>
          <cell r="T162" t="str">
            <v xml:space="preserve">2004/03E </v>
          </cell>
          <cell r="U162">
            <v>0</v>
          </cell>
          <cell r="V162">
            <v>-0.03</v>
          </cell>
          <cell r="W162">
            <v>-3.0000000000000047E-2</v>
          </cell>
          <cell r="Y162">
            <v>0</v>
          </cell>
          <cell r="Z162">
            <v>-0.1</v>
          </cell>
          <cell r="AA162">
            <v>-0.05</v>
          </cell>
          <cell r="AB162">
            <v>-0.12</v>
          </cell>
          <cell r="AD162">
            <v>-6.6220802566866133E-2</v>
          </cell>
          <cell r="AF162">
            <v>-0.05</v>
          </cell>
          <cell r="AG162">
            <v>-0.1</v>
          </cell>
          <cell r="AI162">
            <v>0.3</v>
          </cell>
          <cell r="AJ162">
            <v>0.8</v>
          </cell>
          <cell r="AK162">
            <v>0.42928478235084805</v>
          </cell>
          <cell r="AM162">
            <v>0.09</v>
          </cell>
          <cell r="AN162">
            <v>0.18</v>
          </cell>
          <cell r="AO162">
            <v>0.11375703597609575</v>
          </cell>
          <cell r="AU162" t="str">
            <v xml:space="preserve">2004/03E </v>
          </cell>
          <cell r="AV162">
            <v>0.04</v>
          </cell>
          <cell r="AX162">
            <v>-7.0000000000000007E-2</v>
          </cell>
          <cell r="AY162">
            <v>-0.02</v>
          </cell>
          <cell r="AZ162">
            <v>-4.4603050001697224E-2</v>
          </cell>
          <cell r="BB162">
            <v>0.1</v>
          </cell>
          <cell r="BD162">
            <v>0</v>
          </cell>
          <cell r="BF162">
            <v>0.17</v>
          </cell>
          <cell r="BG162">
            <v>0.15</v>
          </cell>
          <cell r="BH162">
            <v>0.16274262904727724</v>
          </cell>
          <cell r="BI162">
            <v>6.4655718186345398E-2</v>
          </cell>
          <cell r="BK162">
            <v>-0.1</v>
          </cell>
          <cell r="BL162">
            <v>-0.05</v>
          </cell>
          <cell r="BM162">
            <v>-5.3191182826681935E-2</v>
          </cell>
          <cell r="BO162">
            <v>0.09</v>
          </cell>
          <cell r="BP162">
            <v>0.1</v>
          </cell>
          <cell r="BQ162">
            <v>9.4576560457238085E-2</v>
          </cell>
          <cell r="BS162">
            <v>0</v>
          </cell>
          <cell r="BT162">
            <v>9.2804967077518383E-2</v>
          </cell>
          <cell r="BV162">
            <v>6</v>
          </cell>
          <cell r="BX162">
            <v>0</v>
          </cell>
          <cell r="BY162">
            <v>0.11852311891129963</v>
          </cell>
          <cell r="BZ162">
            <v>0</v>
          </cell>
          <cell r="CA162">
            <v>0.11164647853013696</v>
          </cell>
        </row>
        <row r="163">
          <cell r="A163" t="str">
            <v xml:space="preserve">2005/04E </v>
          </cell>
          <cell r="B163">
            <v>-0.1</v>
          </cell>
          <cell r="C163">
            <v>-0.1</v>
          </cell>
          <cell r="D163">
            <v>-0.1</v>
          </cell>
          <cell r="F163">
            <v>0.09</v>
          </cell>
          <cell r="G163">
            <v>0.1</v>
          </cell>
          <cell r="H163">
            <v>9.3142967849334971E-2</v>
          </cell>
          <cell r="J163" t="str">
            <v>NM</v>
          </cell>
          <cell r="L163">
            <v>-0.03</v>
          </cell>
          <cell r="R163">
            <v>8.7812812945397417E-2</v>
          </cell>
          <cell r="T163" t="str">
            <v xml:space="preserve">2005/04E </v>
          </cell>
          <cell r="U163">
            <v>0</v>
          </cell>
          <cell r="V163">
            <v>-0.03</v>
          </cell>
          <cell r="W163">
            <v>-2.999999999999995E-2</v>
          </cell>
          <cell r="Y163">
            <v>0</v>
          </cell>
          <cell r="Z163">
            <v>-0.03</v>
          </cell>
          <cell r="AA163">
            <v>-0.05</v>
          </cell>
          <cell r="AB163">
            <v>-0.1</v>
          </cell>
          <cell r="AD163">
            <v>-5.1139004757332483E-2</v>
          </cell>
          <cell r="AF163">
            <v>-0.05</v>
          </cell>
          <cell r="AG163">
            <v>-0.05</v>
          </cell>
          <cell r="AI163">
            <v>0.35</v>
          </cell>
          <cell r="AJ163">
            <v>0.4</v>
          </cell>
          <cell r="AK163">
            <v>0.36628175232151905</v>
          </cell>
          <cell r="AM163">
            <v>0.08</v>
          </cell>
          <cell r="AN163">
            <v>0.15</v>
          </cell>
          <cell r="AO163">
            <v>9.9576693103104991E-2</v>
          </cell>
          <cell r="AU163" t="str">
            <v xml:space="preserve">2005/04E </v>
          </cell>
          <cell r="AV163">
            <v>0.04</v>
          </cell>
          <cell r="AX163">
            <v>0</v>
          </cell>
          <cell r="AY163">
            <v>0</v>
          </cell>
          <cell r="AZ163">
            <v>0</v>
          </cell>
          <cell r="BB163">
            <v>0.09</v>
          </cell>
          <cell r="BD163">
            <v>0</v>
          </cell>
          <cell r="BF163">
            <v>0.15</v>
          </cell>
          <cell r="BG163">
            <v>0.15</v>
          </cell>
          <cell r="BH163">
            <v>0.15000000000000011</v>
          </cell>
          <cell r="BI163">
            <v>7.88620821436775E-2</v>
          </cell>
          <cell r="BK163">
            <v>-0.05</v>
          </cell>
          <cell r="BL163">
            <v>-0.05</v>
          </cell>
          <cell r="BM163">
            <v>-5.0000000000000079E-2</v>
          </cell>
          <cell r="BO163">
            <v>0.09</v>
          </cell>
          <cell r="BP163">
            <v>0.08</v>
          </cell>
          <cell r="BQ163">
            <v>8.5400763468880564E-2</v>
          </cell>
          <cell r="BS163">
            <v>0</v>
          </cell>
          <cell r="BT163">
            <v>8.3936903192029996E-2</v>
          </cell>
          <cell r="BV163">
            <v>2.3333333333333335</v>
          </cell>
          <cell r="BX163">
            <v>0</v>
          </cell>
          <cell r="BY163">
            <v>0.13154644822789641</v>
          </cell>
          <cell r="BZ163">
            <v>0</v>
          </cell>
          <cell r="CA163">
            <v>0.12468073480511163</v>
          </cell>
        </row>
        <row r="164">
          <cell r="A164" t="str">
            <v>2006/05E</v>
          </cell>
          <cell r="B164">
            <v>-0.1</v>
          </cell>
          <cell r="C164">
            <v>-0.1</v>
          </cell>
          <cell r="D164">
            <v>-9.9999999999999978E-2</v>
          </cell>
          <cell r="F164">
            <v>0.06</v>
          </cell>
          <cell r="G164">
            <v>0.06</v>
          </cell>
          <cell r="H164">
            <v>6.0000000000000164E-2</v>
          </cell>
          <cell r="J164" t="str">
            <v>NM</v>
          </cell>
          <cell r="L164">
            <v>-0.03</v>
          </cell>
          <cell r="R164">
            <v>6.0156473499803263E-2</v>
          </cell>
          <cell r="T164" t="str">
            <v>2006/05E</v>
          </cell>
          <cell r="U164">
            <v>0</v>
          </cell>
          <cell r="V164">
            <v>-0.03</v>
          </cell>
          <cell r="W164">
            <v>-3.0000000000000037E-2</v>
          </cell>
          <cell r="Y164">
            <v>0</v>
          </cell>
          <cell r="Z164">
            <v>-0.03</v>
          </cell>
          <cell r="AA164">
            <v>-0.05</v>
          </cell>
          <cell r="AB164">
            <v>-0.1</v>
          </cell>
          <cell r="AD164">
            <v>-5.0251184561996072E-2</v>
          </cell>
          <cell r="AF164">
            <v>-0.05</v>
          </cell>
          <cell r="AG164">
            <v>-0.05</v>
          </cell>
          <cell r="AI164">
            <v>0.3</v>
          </cell>
          <cell r="AJ164">
            <v>0.3</v>
          </cell>
          <cell r="AK164">
            <v>0.3</v>
          </cell>
          <cell r="AM164">
            <v>0.08</v>
          </cell>
          <cell r="AN164">
            <v>0.12</v>
          </cell>
          <cell r="AO164">
            <v>9.1699669627298058E-2</v>
          </cell>
          <cell r="AU164" t="str">
            <v>2006/05E</v>
          </cell>
          <cell r="AV164">
            <v>0.04</v>
          </cell>
          <cell r="AX164">
            <v>0</v>
          </cell>
          <cell r="AY164">
            <v>0</v>
          </cell>
          <cell r="AZ164">
            <v>0</v>
          </cell>
          <cell r="BB164">
            <v>-0.4</v>
          </cell>
          <cell r="BD164">
            <v>0</v>
          </cell>
          <cell r="BF164">
            <v>0.14000000000000001</v>
          </cell>
          <cell r="BG164">
            <v>0.14000000000000001</v>
          </cell>
          <cell r="BH164">
            <v>0.13999999999999996</v>
          </cell>
          <cell r="BI164">
            <v>-2.5429874340756947E-3</v>
          </cell>
          <cell r="BK164">
            <v>-0.03</v>
          </cell>
          <cell r="BL164">
            <v>-0.03</v>
          </cell>
          <cell r="BM164">
            <v>-2.9999999999999978E-2</v>
          </cell>
          <cell r="BO164">
            <v>0.08</v>
          </cell>
          <cell r="BP164">
            <v>7.0000000000000007E-2</v>
          </cell>
          <cell r="BQ164">
            <v>7.5423648461666895E-2</v>
          </cell>
          <cell r="BS164">
            <v>0</v>
          </cell>
          <cell r="BT164">
            <v>7.4230920482529522E-2</v>
          </cell>
          <cell r="BV164">
            <v>1.6666666666666667</v>
          </cell>
          <cell r="BX164">
            <v>0</v>
          </cell>
          <cell r="BY164">
            <v>9.7339754297769435E-2</v>
          </cell>
          <cell r="BZ164">
            <v>0</v>
          </cell>
          <cell r="CA164">
            <v>9.2822572858335825E-2</v>
          </cell>
        </row>
        <row r="165">
          <cell r="A165" t="str">
            <v>2007/06E</v>
          </cell>
          <cell r="B165">
            <v>-0.1</v>
          </cell>
          <cell r="C165">
            <v>-0.1</v>
          </cell>
          <cell r="D165">
            <v>-0.1</v>
          </cell>
          <cell r="F165">
            <v>0.06</v>
          </cell>
          <cell r="G165">
            <v>4.3999999999999997E-2</v>
          </cell>
          <cell r="H165">
            <v>5.4939707268379712E-2</v>
          </cell>
          <cell r="J165" t="str">
            <v>NM</v>
          </cell>
          <cell r="L165">
            <v>-0.03</v>
          </cell>
          <cell r="R165">
            <v>5.596905093027451E-2</v>
          </cell>
          <cell r="T165" t="str">
            <v>2007/06E</v>
          </cell>
          <cell r="U165">
            <v>0</v>
          </cell>
          <cell r="V165">
            <v>-0.03</v>
          </cell>
          <cell r="W165">
            <v>-3.0000000000000044E-2</v>
          </cell>
          <cell r="Y165">
            <v>0</v>
          </cell>
          <cell r="Z165">
            <v>-0.03</v>
          </cell>
          <cell r="AA165">
            <v>-0.05</v>
          </cell>
          <cell r="AB165">
            <v>-0.1</v>
          </cell>
          <cell r="AD165">
            <v>-4.9388445886639938E-2</v>
          </cell>
          <cell r="AF165">
            <v>-0.05</v>
          </cell>
          <cell r="AG165">
            <v>-0.05</v>
          </cell>
          <cell r="AI165">
            <v>0.23</v>
          </cell>
          <cell r="AJ165">
            <v>0.2</v>
          </cell>
          <cell r="AK165">
            <v>0.21998985975854757</v>
          </cell>
          <cell r="AM165">
            <v>7.0000000000000007E-2</v>
          </cell>
          <cell r="AN165">
            <v>0.12</v>
          </cell>
          <cell r="AO165">
            <v>8.5003702880856596E-2</v>
          </cell>
          <cell r="AU165" t="str">
            <v>2007/06E</v>
          </cell>
          <cell r="AV165">
            <v>0.04</v>
          </cell>
          <cell r="AX165">
            <v>0</v>
          </cell>
          <cell r="AY165">
            <v>0</v>
          </cell>
          <cell r="AZ165">
            <v>0</v>
          </cell>
          <cell r="BB165">
            <v>-0.6</v>
          </cell>
          <cell r="BD165">
            <v>0</v>
          </cell>
          <cell r="BF165">
            <v>0.14000000000000001</v>
          </cell>
          <cell r="BG165">
            <v>0.14000000000000001</v>
          </cell>
          <cell r="BH165">
            <v>0.14000000000000024</v>
          </cell>
          <cell r="BI165">
            <v>1.2551901080898839E-2</v>
          </cell>
          <cell r="BK165">
            <v>-0.03</v>
          </cell>
          <cell r="BL165">
            <v>-0.03</v>
          </cell>
          <cell r="BM165">
            <v>-2.9999999999999954E-2</v>
          </cell>
          <cell r="BO165">
            <v>7.0000000000000007E-2</v>
          </cell>
          <cell r="BP165">
            <v>0.06</v>
          </cell>
          <cell r="BQ165">
            <v>6.5446728223782988E-2</v>
          </cell>
          <cell r="BS165">
            <v>0</v>
          </cell>
          <cell r="BT165">
            <v>6.4483289358207005E-2</v>
          </cell>
          <cell r="BV165">
            <v>1.4857142857142858</v>
          </cell>
          <cell r="BX165">
            <v>0</v>
          </cell>
          <cell r="BY165">
            <v>9.9359074636535413E-2</v>
          </cell>
          <cell r="BZ165">
            <v>0</v>
          </cell>
          <cell r="CA165">
            <v>9.5139825497598154E-2</v>
          </cell>
        </row>
        <row r="166">
          <cell r="A166" t="str">
            <v>2001E</v>
          </cell>
          <cell r="B166">
            <v>1659</v>
          </cell>
          <cell r="C166">
            <v>330.90000000000003</v>
          </cell>
          <cell r="D166">
            <v>1989.8999999999999</v>
          </cell>
          <cell r="F166">
            <v>2176.1</v>
          </cell>
          <cell r="G166">
            <v>910.5</v>
          </cell>
          <cell r="H166">
            <v>3086.6</v>
          </cell>
          <cell r="I166">
            <v>0</v>
          </cell>
          <cell r="J166">
            <v>86.4</v>
          </cell>
          <cell r="K166">
            <v>0</v>
          </cell>
          <cell r="L166">
            <v>149.80000000000001</v>
          </cell>
          <cell r="M166">
            <v>0</v>
          </cell>
          <cell r="R166">
            <v>5312.7</v>
          </cell>
          <cell r="T166" t="str">
            <v>2001E</v>
          </cell>
          <cell r="U166">
            <v>4.2</v>
          </cell>
          <cell r="V166">
            <v>227.39999999999998</v>
          </cell>
          <cell r="W166">
            <v>231.6</v>
          </cell>
          <cell r="Y166">
            <v>11.3</v>
          </cell>
          <cell r="Z166">
            <v>80.100000000000009</v>
          </cell>
          <cell r="AA166">
            <v>210.60000000000002</v>
          </cell>
          <cell r="AB166">
            <v>198.00000000000003</v>
          </cell>
          <cell r="AD166">
            <v>731.7</v>
          </cell>
          <cell r="AF166">
            <v>54.4</v>
          </cell>
          <cell r="AG166">
            <v>431.4</v>
          </cell>
          <cell r="AI166">
            <v>21.1</v>
          </cell>
          <cell r="AJ166">
            <v>0.1</v>
          </cell>
          <cell r="AL166">
            <v>0</v>
          </cell>
          <cell r="AM166">
            <v>526.19999999999993</v>
          </cell>
          <cell r="AN166">
            <v>138.69999999999999</v>
          </cell>
          <cell r="AO166">
            <v>664.80000000000007</v>
          </cell>
          <cell r="AU166" t="str">
            <v>YearA</v>
          </cell>
          <cell r="AV166">
            <v>312.7</v>
          </cell>
          <cell r="AX166">
            <v>578.4</v>
          </cell>
          <cell r="AY166">
            <v>482.1</v>
          </cell>
          <cell r="AZ166">
            <v>1060.5</v>
          </cell>
          <cell r="BB166">
            <v>361</v>
          </cell>
          <cell r="BD166">
            <v>75.899999999999991</v>
          </cell>
          <cell r="BF166">
            <v>394.6</v>
          </cell>
          <cell r="BG166">
            <v>233.3</v>
          </cell>
          <cell r="BH166">
            <v>627.80000000000007</v>
          </cell>
          <cell r="BI166">
            <v>2437.9</v>
          </cell>
          <cell r="BK166">
            <v>186.4</v>
          </cell>
          <cell r="BL166">
            <v>98.4</v>
          </cell>
          <cell r="BM166">
            <v>284.7</v>
          </cell>
          <cell r="BO166">
            <v>417.3</v>
          </cell>
          <cell r="BP166">
            <v>305.5</v>
          </cell>
          <cell r="BQ166">
            <v>722.7</v>
          </cell>
          <cell r="BS166">
            <v>16.000000000000004</v>
          </cell>
          <cell r="BT166">
            <v>739</v>
          </cell>
          <cell r="BU166">
            <v>0</v>
          </cell>
          <cell r="BV166">
            <v>0</v>
          </cell>
          <cell r="BW166">
            <v>0</v>
          </cell>
          <cell r="BX166">
            <v>168.2</v>
          </cell>
          <cell r="BY166">
            <v>10824.800000000001</v>
          </cell>
          <cell r="BZ166">
            <v>696.6</v>
          </cell>
          <cell r="CA166">
            <v>11542.400000000001</v>
          </cell>
        </row>
        <row r="168">
          <cell r="A168" t="str">
            <v>2004E</v>
          </cell>
          <cell r="B168">
            <v>211.16974999999999</v>
          </cell>
          <cell r="C168">
            <v>223.42320000000001</v>
          </cell>
          <cell r="D168">
            <v>434.59294999999997</v>
          </cell>
          <cell r="F168">
            <v>3190.9480800000001</v>
          </cell>
          <cell r="G168">
            <v>1462.5930000000001</v>
          </cell>
          <cell r="H168">
            <v>4653.54108</v>
          </cell>
          <cell r="J168">
            <v>0</v>
          </cell>
          <cell r="L168">
            <v>142.92271000000002</v>
          </cell>
          <cell r="N168">
            <v>250</v>
          </cell>
          <cell r="O168">
            <v>50</v>
          </cell>
          <cell r="P168">
            <v>300</v>
          </cell>
          <cell r="R168">
            <v>5531.05674</v>
          </cell>
          <cell r="T168" t="str">
            <v>2004E</v>
          </cell>
          <cell r="U168">
            <v>0</v>
          </cell>
          <cell r="V168">
            <v>185.07502999999997</v>
          </cell>
          <cell r="W168">
            <v>185.07502999999997</v>
          </cell>
          <cell r="Y168">
            <v>8.009999999999998</v>
          </cell>
          <cell r="Z168">
            <v>60.426000000000016</v>
          </cell>
          <cell r="AA168">
            <v>116.92600000000002</v>
          </cell>
          <cell r="AB168">
            <v>117.32159999999999</v>
          </cell>
          <cell r="AD168">
            <v>487.75862999999998</v>
          </cell>
          <cell r="AF168">
            <v>40.029199999999996</v>
          </cell>
          <cell r="AG168">
            <v>293.76</v>
          </cell>
          <cell r="AI168">
            <v>162.52600000000001</v>
          </cell>
          <cell r="AJ168">
            <v>78.47999999999999</v>
          </cell>
          <cell r="AK168">
            <v>241.006</v>
          </cell>
          <cell r="AM168">
            <v>743.86941000000002</v>
          </cell>
          <cell r="AN168">
            <v>288.80500000000001</v>
          </cell>
          <cell r="AO168">
            <v>1032.6744100000001</v>
          </cell>
          <cell r="AU168" t="str">
            <v>2004E</v>
          </cell>
          <cell r="AV168">
            <v>359.59559999999993</v>
          </cell>
          <cell r="AX168">
            <v>431.38979999999998</v>
          </cell>
          <cell r="AY168">
            <v>469.25144</v>
          </cell>
          <cell r="AZ168">
            <v>900.64123999999993</v>
          </cell>
          <cell r="BB168">
            <v>487.38029999999998</v>
          </cell>
          <cell r="BD168">
            <v>52.019999999999996</v>
          </cell>
          <cell r="BF168">
            <v>754.09541999999999</v>
          </cell>
          <cell r="BG168">
            <v>422.142</v>
          </cell>
          <cell r="BH168">
            <v>1176.2374199999999</v>
          </cell>
          <cell r="BI168">
            <v>2975.8745599999997</v>
          </cell>
          <cell r="BK168">
            <v>3.9869999999999997</v>
          </cell>
          <cell r="BL168">
            <v>61.731000000000002</v>
          </cell>
          <cell r="BM168">
            <v>65.718000000000004</v>
          </cell>
          <cell r="BO168">
            <v>572.90181999999993</v>
          </cell>
          <cell r="BP168">
            <v>487.8775</v>
          </cell>
          <cell r="BQ168">
            <v>1060.7793199999999</v>
          </cell>
          <cell r="BS168">
            <v>18.5</v>
          </cell>
          <cell r="BT168">
            <v>1079.2793199999999</v>
          </cell>
          <cell r="BV168">
            <v>450</v>
          </cell>
          <cell r="BX168">
            <v>250.37240000000003</v>
          </cell>
          <cell r="BY168">
            <v>12597.529260000001</v>
          </cell>
          <cell r="BZ168">
            <v>693.7</v>
          </cell>
          <cell r="CA168">
            <v>13291.229260000002</v>
          </cell>
        </row>
        <row r="169">
          <cell r="A169" t="str">
            <v>2005E</v>
          </cell>
          <cell r="B169">
            <v>190.052775</v>
          </cell>
          <cell r="C169">
            <v>201.08088000000001</v>
          </cell>
          <cell r="D169">
            <v>391.13365499999998</v>
          </cell>
          <cell r="F169">
            <v>3478.1334072</v>
          </cell>
          <cell r="G169">
            <v>1608.8523</v>
          </cell>
          <cell r="H169">
            <v>5086.9857071999995</v>
          </cell>
          <cell r="J169">
            <v>0</v>
          </cell>
          <cell r="L169">
            <v>138.63502870000002</v>
          </cell>
          <cell r="N169">
            <v>325</v>
          </cell>
          <cell r="O169">
            <v>75</v>
          </cell>
          <cell r="P169">
            <v>400</v>
          </cell>
          <cell r="R169">
            <v>6016.7543908999996</v>
          </cell>
          <cell r="T169" t="str">
            <v>2005E</v>
          </cell>
          <cell r="U169">
            <v>0</v>
          </cell>
          <cell r="V169">
            <v>179.52277909999998</v>
          </cell>
          <cell r="W169">
            <v>179.52277909999998</v>
          </cell>
          <cell r="Y169">
            <v>8.009999999999998</v>
          </cell>
          <cell r="Z169">
            <v>58.613220000000013</v>
          </cell>
          <cell r="AA169">
            <v>111.07970000000002</v>
          </cell>
          <cell r="AB169">
            <v>105.58944</v>
          </cell>
          <cell r="AD169">
            <v>462.81513910000001</v>
          </cell>
          <cell r="AF169">
            <v>38.027739999999994</v>
          </cell>
          <cell r="AG169">
            <v>279.072</v>
          </cell>
          <cell r="AI169">
            <v>219.4101</v>
          </cell>
          <cell r="AJ169">
            <v>109.87199999999999</v>
          </cell>
          <cell r="AK169">
            <v>329.28210000000001</v>
          </cell>
          <cell r="AM169">
            <v>803.37896280000007</v>
          </cell>
          <cell r="AN169">
            <v>332.12574999999998</v>
          </cell>
          <cell r="AO169">
            <v>1135.5047128000001</v>
          </cell>
          <cell r="AU169" t="str">
            <v>2005E</v>
          </cell>
          <cell r="AV169">
            <v>373.97942399999994</v>
          </cell>
          <cell r="AX169">
            <v>431.38979999999998</v>
          </cell>
          <cell r="AY169">
            <v>469.25144</v>
          </cell>
          <cell r="AZ169">
            <v>900.64123999999993</v>
          </cell>
          <cell r="BB169">
            <v>531.24452699999995</v>
          </cell>
          <cell r="BD169">
            <v>52.019999999999996</v>
          </cell>
          <cell r="BF169">
            <v>867.20973300000003</v>
          </cell>
          <cell r="BG169">
            <v>485.4633</v>
          </cell>
          <cell r="BH169">
            <v>1352.673033</v>
          </cell>
          <cell r="BI169">
            <v>3210.5582239999999</v>
          </cell>
          <cell r="BK169">
            <v>3.7876499999999997</v>
          </cell>
          <cell r="BL169">
            <v>58.644449999999999</v>
          </cell>
          <cell r="BM169">
            <v>62.432099999999998</v>
          </cell>
          <cell r="BO169">
            <v>624.46298379999996</v>
          </cell>
          <cell r="BP169">
            <v>526.90769999999998</v>
          </cell>
          <cell r="BQ169">
            <v>1151.3706837999998</v>
          </cell>
          <cell r="BS169">
            <v>18.5</v>
          </cell>
          <cell r="BT169">
            <v>1169.8706837999998</v>
          </cell>
          <cell r="BV169">
            <v>1050</v>
          </cell>
          <cell r="BX169">
            <v>250.37240000000003</v>
          </cell>
          <cell r="BY169">
            <v>14254.689490600002</v>
          </cell>
          <cell r="BZ169">
            <v>693.7</v>
          </cell>
          <cell r="CA169">
            <v>14948.389490600002</v>
          </cell>
        </row>
        <row r="170">
          <cell r="A170" t="str">
            <v>2006E</v>
          </cell>
          <cell r="B170">
            <v>171.04749749999999</v>
          </cell>
          <cell r="C170">
            <v>180.972792</v>
          </cell>
          <cell r="D170">
            <v>352.02028949999999</v>
          </cell>
          <cell r="F170">
            <v>3686.821411632</v>
          </cell>
          <cell r="G170">
            <v>1705.3834380000001</v>
          </cell>
          <cell r="H170">
            <v>5392.2048496320003</v>
          </cell>
          <cell r="J170">
            <v>0</v>
          </cell>
          <cell r="L170">
            <v>134.47597783900002</v>
          </cell>
          <cell r="N170">
            <v>400</v>
          </cell>
          <cell r="O170">
            <v>100</v>
          </cell>
          <cell r="P170">
            <v>500</v>
          </cell>
          <cell r="R170">
            <v>6378.7011169710004</v>
          </cell>
          <cell r="T170" t="str">
            <v>2006E</v>
          </cell>
          <cell r="U170">
            <v>0</v>
          </cell>
          <cell r="V170">
            <v>174.13709572699997</v>
          </cell>
          <cell r="W170">
            <v>174.13709572699997</v>
          </cell>
          <cell r="Y170">
            <v>8.009999999999998</v>
          </cell>
          <cell r="Z170">
            <v>56.854823400000015</v>
          </cell>
          <cell r="AA170">
            <v>105.52571500000002</v>
          </cell>
          <cell r="AB170">
            <v>95.030495999999999</v>
          </cell>
          <cell r="AD170">
            <v>439.55813012700003</v>
          </cell>
          <cell r="AF170">
            <v>36.126352999999995</v>
          </cell>
          <cell r="AG170">
            <v>265.11840000000001</v>
          </cell>
          <cell r="AI170">
            <v>285.23313000000002</v>
          </cell>
          <cell r="AJ170">
            <v>142.83359999999999</v>
          </cell>
          <cell r="AK170">
            <v>428.06673000000001</v>
          </cell>
          <cell r="AM170">
            <v>867.64927982400013</v>
          </cell>
          <cell r="AN170">
            <v>371.98084</v>
          </cell>
          <cell r="AO170">
            <v>1239.6301198240001</v>
          </cell>
          <cell r="AU170" t="str">
            <v>2006E</v>
          </cell>
          <cell r="AV170">
            <v>388.93860095999992</v>
          </cell>
          <cell r="AX170">
            <v>431.38979999999998</v>
          </cell>
          <cell r="AY170">
            <v>469.25144</v>
          </cell>
          <cell r="AZ170">
            <v>900.64123999999993</v>
          </cell>
          <cell r="BB170">
            <v>318.74671619999992</v>
          </cell>
          <cell r="BD170">
            <v>52.019999999999996</v>
          </cell>
          <cell r="BF170">
            <v>988.61909562000005</v>
          </cell>
          <cell r="BG170">
            <v>553.42816200000004</v>
          </cell>
          <cell r="BH170">
            <v>1542.04725762</v>
          </cell>
          <cell r="BI170">
            <v>3202.3938147799995</v>
          </cell>
          <cell r="BK170">
            <v>3.6740204999999997</v>
          </cell>
          <cell r="BL170">
            <v>56.885116500000002</v>
          </cell>
          <cell r="BM170">
            <v>60.559137</v>
          </cell>
          <cell r="BO170">
            <v>674.42002250399992</v>
          </cell>
          <cell r="BP170">
            <v>563.79123900000002</v>
          </cell>
          <cell r="BQ170">
            <v>1238.211261504</v>
          </cell>
          <cell r="BS170">
            <v>18.5</v>
          </cell>
          <cell r="BT170">
            <v>1256.711261504</v>
          </cell>
          <cell r="BV170">
            <v>1750</v>
          </cell>
          <cell r="BX170">
            <v>250.37240000000003</v>
          </cell>
          <cell r="BY170">
            <v>15642.237463206002</v>
          </cell>
          <cell r="BZ170">
            <v>693.7</v>
          </cell>
          <cell r="CA170">
            <v>16335.937463206003</v>
          </cell>
        </row>
        <row r="171">
          <cell r="A171" t="str">
            <v>2007E</v>
          </cell>
          <cell r="B171">
            <v>153.94274775</v>
          </cell>
          <cell r="C171">
            <v>162.8755128</v>
          </cell>
          <cell r="D171">
            <v>316.81826054999999</v>
          </cell>
          <cell r="F171">
            <v>3908.0306963299199</v>
          </cell>
          <cell r="G171">
            <v>1780.4203092720002</v>
          </cell>
          <cell r="H171">
            <v>5688.4510056019199</v>
          </cell>
          <cell r="J171">
            <v>0</v>
          </cell>
          <cell r="L171">
            <v>130.44169850383003</v>
          </cell>
          <cell r="N171">
            <v>475</v>
          </cell>
          <cell r="O171">
            <v>125</v>
          </cell>
          <cell r="P171">
            <v>600</v>
          </cell>
          <cell r="R171">
            <v>6735.7109646557492</v>
          </cell>
          <cell r="T171" t="str">
            <v>2007E</v>
          </cell>
          <cell r="U171">
            <v>0</v>
          </cell>
          <cell r="V171">
            <v>168.91298285518997</v>
          </cell>
          <cell r="W171">
            <v>168.91298285518997</v>
          </cell>
          <cell r="Y171">
            <v>8.009999999999998</v>
          </cell>
          <cell r="Z171">
            <v>55.149178698000014</v>
          </cell>
          <cell r="AA171">
            <v>100.24942925000002</v>
          </cell>
          <cell r="AB171">
            <v>85.527446400000002</v>
          </cell>
          <cell r="AD171">
            <v>417.84903720319005</v>
          </cell>
          <cell r="AF171">
            <v>34.320035349999998</v>
          </cell>
          <cell r="AG171">
            <v>251.86248000000001</v>
          </cell>
          <cell r="AI171">
            <v>350.83674990000003</v>
          </cell>
          <cell r="AJ171">
            <v>171.40031999999999</v>
          </cell>
          <cell r="AK171">
            <v>522.23706990000005</v>
          </cell>
          <cell r="AM171">
            <v>928.38472941168015</v>
          </cell>
          <cell r="AN171">
            <v>416.61854080000001</v>
          </cell>
          <cell r="AO171">
            <v>1345.00327021168</v>
          </cell>
          <cell r="AU171" t="str">
            <v>2007E</v>
          </cell>
          <cell r="AV171">
            <v>404.49614499839993</v>
          </cell>
          <cell r="AX171">
            <v>431.38979999999998</v>
          </cell>
          <cell r="AY171">
            <v>469.25144</v>
          </cell>
          <cell r="AZ171">
            <v>900.64123999999993</v>
          </cell>
          <cell r="BB171">
            <v>127.49868647999998</v>
          </cell>
          <cell r="BD171">
            <v>52.019999999999996</v>
          </cell>
          <cell r="BF171">
            <v>1127.0257690068001</v>
          </cell>
          <cell r="BG171">
            <v>630.90810468000006</v>
          </cell>
          <cell r="BH171">
            <v>1757.9338736868003</v>
          </cell>
          <cell r="BI171">
            <v>3242.5899451652003</v>
          </cell>
          <cell r="BK171">
            <v>3.5637998849999999</v>
          </cell>
          <cell r="BL171">
            <v>55.178563005000001</v>
          </cell>
          <cell r="BM171">
            <v>58.742362890000003</v>
          </cell>
          <cell r="BO171">
            <v>721.62942407927994</v>
          </cell>
          <cell r="BP171">
            <v>597.61871334</v>
          </cell>
          <cell r="BQ171">
            <v>1319.2481374192798</v>
          </cell>
          <cell r="BS171">
            <v>18.5</v>
          </cell>
          <cell r="BT171">
            <v>1337.7481374192798</v>
          </cell>
          <cell r="BV171">
            <v>2600</v>
          </cell>
          <cell r="BX171">
            <v>250.37240000000003</v>
          </cell>
          <cell r="BY171">
            <v>17196.435702795097</v>
          </cell>
          <cell r="BZ171">
            <v>693.7</v>
          </cell>
          <cell r="CA171">
            <v>17890.135702795098</v>
          </cell>
        </row>
        <row r="173">
          <cell r="A173" t="str">
            <v>Notes:</v>
          </cell>
          <cell r="T173" t="str">
            <v>Notes:</v>
          </cell>
          <cell r="AU173" t="str">
            <v>Notes:</v>
          </cell>
        </row>
        <row r="174">
          <cell r="A174" t="str">
            <v>(a) Dynabac has been licensed out to Bock Pharmaceuticals in the U.S.  LLY records sales to Bock in U.S. and international sales.</v>
          </cell>
          <cell r="T174" t="str">
            <v>(a) Dynabac has been licensed out to Bock Pharmaceuticals in the U.S.  LLY records sales to Bock in U.S. and international sales.</v>
          </cell>
          <cell r="AU174" t="str">
            <v>(a) Dynabac has been licensed out to Bock Pharmaceuticals in the U.S.  LLY records sales to Bock in U.S. and international sales.</v>
          </cell>
        </row>
        <row r="175">
          <cell r="A175" t="str">
            <v xml:space="preserve">(b) Other injectables include Nebcin, Mandol, Kefzol, and Tazidime.  </v>
          </cell>
          <cell r="T175" t="str">
            <v xml:space="preserve">(b) Other injectables include Nebcin, Mandol, Kefzol, and Tazidime.  </v>
          </cell>
          <cell r="AU175" t="str">
            <v xml:space="preserve">(b) Other injectables include Nebcin, Mandol, Kefzol, and Tazidime.  </v>
          </cell>
        </row>
        <row r="176">
          <cell r="A176" t="str">
            <v>(c) LLY records 100% of ReoPro sales and pays a third-party manufacturing fee to Centocor (CNTO) of 50% of sales.</v>
          </cell>
          <cell r="T176" t="str">
            <v>(c) LLY records 100% of ReoPro sales and pays a third-party manufacturing fee to Centocor (CNTO) of 50% of sales.</v>
          </cell>
          <cell r="AU176" t="str">
            <v>(c) LLY records 100% of ReoPro sales and pays a third-party manufacturing fee to Centocor (CNTO) of 50% of sales.</v>
          </cell>
        </row>
        <row r="177">
          <cell r="A177" t="str">
            <v>(d) Other pharma includes Lorabid (sold to KG) , Cynt, Darvon, and other cardio and neuroscience</v>
          </cell>
          <cell r="T177" t="str">
            <v>(d) Other pharma includes Lorabid (sold to KG) , Cynt, Darvon, and other cardio and neuroscience</v>
          </cell>
        </row>
        <row r="179">
          <cell r="A179" t="str">
            <v>E = Morgan Stanley Research Estimates       A = Actual       NM = Not Meaningful</v>
          </cell>
          <cell r="T179" t="str">
            <v>E = Morgan Stanley Research Estimates       A = Actual       NM = Not Meaningful</v>
          </cell>
          <cell r="AU179" t="str">
            <v>E = Morgan Stanley Research Estimates       A = Actual       NM = Not Meaningful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Qtr Rpt"/>
      <sheetName val="RAPID2"/>
      <sheetName val="Model"/>
      <sheetName val="Encl Acq"/>
      <sheetName val="FCall Hdr"/>
      <sheetName val="Convt Dilution"/>
      <sheetName val="Old Model"/>
      <sheetName val="ALRN Model"/>
      <sheetName val="Acq Dilution"/>
      <sheetName val="Valuation"/>
      <sheetName val="Margin Chart"/>
      <sheetName val="OLD SANM Model"/>
      <sheetName val="ELEX Model"/>
      <sheetName val="Buyback"/>
      <sheetName val="00 Dilution"/>
      <sheetName val="Schu Acq Analysis"/>
      <sheetName val="Schu Acq Analysis (stock)"/>
    </sheetNames>
    <sheetDataSet>
      <sheetData sheetId="0"/>
      <sheetData sheetId="1"/>
      <sheetData sheetId="2"/>
      <sheetData sheetId="3" refreshError="1">
        <row r="3">
          <cell r="FZ3" t="str">
            <v>Date:</v>
          </cell>
          <cell r="GA3">
            <v>35731.399022569443</v>
          </cell>
          <cell r="GJ3" t="str">
            <v>Date:</v>
          </cell>
          <cell r="GK3" t="str">
            <v>Sanmina Corporation</v>
          </cell>
        </row>
        <row r="4">
          <cell r="FZ4" t="str">
            <v>FY End:</v>
          </cell>
          <cell r="GA4" t="str">
            <v>Sep</v>
          </cell>
          <cell r="GJ4" t="str">
            <v>FY End:</v>
          </cell>
          <cell r="GK4" t="str">
            <v>SANM (NASDAQ)</v>
          </cell>
        </row>
        <row r="5">
          <cell r="FZ5" t="str">
            <v>Price:</v>
          </cell>
          <cell r="GA5">
            <v>64.625</v>
          </cell>
          <cell r="GB5" t="str">
            <v>Sep</v>
          </cell>
          <cell r="GJ5" t="str">
            <v>Price:</v>
          </cell>
          <cell r="GK5" t="str">
            <v>($ In Millions Except Per Share Data)</v>
          </cell>
          <cell r="GL5" t="str">
            <v>Sep</v>
          </cell>
        </row>
        <row r="7">
          <cell r="FZ7" t="str">
            <v>Tax</v>
          </cell>
          <cell r="GA7" t="str">
            <v>1992A</v>
          </cell>
          <cell r="GB7">
            <v>1990</v>
          </cell>
          <cell r="GC7" t="str">
            <v>Net</v>
          </cell>
          <cell r="GD7" t="str">
            <v>1992A</v>
          </cell>
          <cell r="GE7" t="str">
            <v>F.D.</v>
          </cell>
          <cell r="GF7" t="str">
            <v>1994A</v>
          </cell>
          <cell r="GG7" t="str">
            <v>1995A</v>
          </cell>
          <cell r="GH7" t="str">
            <v>Avg FD</v>
          </cell>
          <cell r="GI7" t="str">
            <v>1997E</v>
          </cell>
          <cell r="GJ7" t="str">
            <v>Balance Sheet</v>
          </cell>
          <cell r="GL7">
            <v>1990</v>
          </cell>
          <cell r="GM7">
            <v>1991</v>
          </cell>
          <cell r="GN7" t="str">
            <v>1992A</v>
          </cell>
          <cell r="GO7" t="str">
            <v>1991A</v>
          </cell>
          <cell r="GP7" t="str">
            <v>1992A</v>
          </cell>
          <cell r="GQ7" t="str">
            <v>1993A</v>
          </cell>
          <cell r="GR7" t="str">
            <v>1994A</v>
          </cell>
          <cell r="GS7" t="str">
            <v>1995A</v>
          </cell>
        </row>
        <row r="8">
          <cell r="FZ8" t="str">
            <v>Rate</v>
          </cell>
          <cell r="GB8" t="str">
            <v>Inc.</v>
          </cell>
          <cell r="GC8" t="str">
            <v>%</v>
          </cell>
          <cell r="GD8" t="str">
            <v>Chg.</v>
          </cell>
          <cell r="GE8" t="str">
            <v>EPS</v>
          </cell>
          <cell r="GF8" t="str">
            <v>Chg.</v>
          </cell>
          <cell r="GG8" t="str">
            <v>Div.</v>
          </cell>
          <cell r="GH8" t="str">
            <v>Shares</v>
          </cell>
          <cell r="GJ8" t="str">
            <v>ASSETS</v>
          </cell>
          <cell r="GL8" t="str">
            <v>Net Income</v>
          </cell>
          <cell r="GO8">
            <v>-13.233000000000009</v>
          </cell>
          <cell r="GP8">
            <v>-14.124000000000009</v>
          </cell>
          <cell r="GQ8">
            <v>-11.233999999999984</v>
          </cell>
          <cell r="GR8">
            <v>-0.55499999999999972</v>
          </cell>
          <cell r="GS8">
            <v>22.086000000000002</v>
          </cell>
        </row>
        <row r="9">
          <cell r="FZ9">
            <v>0.17659137577002038</v>
          </cell>
          <cell r="GA9">
            <v>-14.124000000000006</v>
          </cell>
          <cell r="GB9">
            <v>-13.233000000000009</v>
          </cell>
          <cell r="GC9">
            <v>-8.0318774430066339E-2</v>
          </cell>
          <cell r="GD9">
            <v>7.5280000000000058</v>
          </cell>
          <cell r="GE9">
            <v>-1.2265541982091823</v>
          </cell>
          <cell r="GF9">
            <v>27.412000000000042</v>
          </cell>
          <cell r="GG9">
            <v>0</v>
          </cell>
          <cell r="GH9">
            <v>9.7117600000000017</v>
          </cell>
          <cell r="GI9">
            <v>123.65399999999987</v>
          </cell>
          <cell r="GJ9" t="str">
            <v xml:space="preserve">  Cash &amp; Equivalents</v>
          </cell>
          <cell r="GL9" t="e">
            <v>#REF!</v>
          </cell>
          <cell r="GM9">
            <v>0</v>
          </cell>
          <cell r="GN9">
            <v>7.5280000000000058</v>
          </cell>
          <cell r="GO9">
            <v>4.2969999999999997</v>
          </cell>
          <cell r="GP9">
            <v>4.274</v>
          </cell>
          <cell r="GQ9">
            <v>11.794</v>
          </cell>
          <cell r="GR9">
            <v>10.704000000000001</v>
          </cell>
          <cell r="GS9">
            <v>10.012</v>
          </cell>
        </row>
        <row r="10">
          <cell r="FZ10">
            <v>-1.2545702200874587E-2</v>
          </cell>
          <cell r="GA10">
            <v>4.274</v>
          </cell>
          <cell r="GB10">
            <v>-14.124000000000009</v>
          </cell>
          <cell r="GC10">
            <v>-8.4832904884318827E-2</v>
          </cell>
          <cell r="GD10">
            <v>6.7331670822942599E-2</v>
          </cell>
          <cell r="GE10">
            <v>-1.4549882330762594</v>
          </cell>
          <cell r="GF10">
            <v>0.18624047367870067</v>
          </cell>
          <cell r="GG10">
            <v>0</v>
          </cell>
          <cell r="GH10">
            <v>9.707295000000002</v>
          </cell>
          <cell r="GI10">
            <v>75.329000000000008</v>
          </cell>
          <cell r="GJ10" t="str">
            <v xml:space="preserve">  Receivables</v>
          </cell>
          <cell r="GL10">
            <v>0</v>
          </cell>
          <cell r="GM10">
            <v>0</v>
          </cell>
          <cell r="GN10">
            <v>9.7919999999999998</v>
          </cell>
          <cell r="GO10">
            <v>0</v>
          </cell>
          <cell r="GP10">
            <v>0</v>
          </cell>
          <cell r="GQ10">
            <v>0</v>
          </cell>
          <cell r="GR10">
            <v>0</v>
          </cell>
          <cell r="GS10">
            <v>0</v>
          </cell>
        </row>
        <row r="11">
          <cell r="FZ11" t="str">
            <v xml:space="preserve">  Inventory (LIFO)</v>
          </cell>
          <cell r="GA11">
            <v>0</v>
          </cell>
          <cell r="GB11">
            <v>0</v>
          </cell>
          <cell r="GC11">
            <v>0</v>
          </cell>
          <cell r="GD11">
            <v>5.8440000000000003</v>
          </cell>
          <cell r="GE11">
            <v>9.7249999999999996</v>
          </cell>
          <cell r="GF11">
            <v>17.565000000000001</v>
          </cell>
          <cell r="GG11">
            <v>27.337</v>
          </cell>
          <cell r="GH11">
            <v>42.798999999999999</v>
          </cell>
          <cell r="GI11">
            <v>67.00800000000001</v>
          </cell>
          <cell r="GJ11" t="str">
            <v xml:space="preserve">  Inventory (LIFO)</v>
          </cell>
          <cell r="GL11">
            <v>0</v>
          </cell>
          <cell r="GM11">
            <v>0</v>
          </cell>
          <cell r="GN11">
            <v>5.8440000000000003</v>
          </cell>
          <cell r="GO11">
            <v>2.4980000000000002</v>
          </cell>
          <cell r="GP11">
            <v>2.0099999999999998</v>
          </cell>
          <cell r="GQ11">
            <v>4.3499999999999996</v>
          </cell>
          <cell r="GR11">
            <v>7.0309999999999988</v>
          </cell>
          <cell r="GS11">
            <v>-1.472</v>
          </cell>
        </row>
        <row r="12">
          <cell r="FZ12">
            <v>0.39860139860139887</v>
          </cell>
          <cell r="GA12">
            <v>2.0099999999999998</v>
          </cell>
          <cell r="GB12">
            <v>0.86</v>
          </cell>
          <cell r="GC12">
            <v>4.2200304234751455E-2</v>
          </cell>
          <cell r="GD12">
            <v>2.016</v>
          </cell>
          <cell r="GE12">
            <v>9.2353951890034355E-2</v>
          </cell>
          <cell r="GF12">
            <v>3.1280000000000001</v>
          </cell>
          <cell r="GG12">
            <v>0</v>
          </cell>
          <cell r="GH12">
            <v>9.3120000000000012</v>
          </cell>
          <cell r="GI12">
            <v>12.597999999999999</v>
          </cell>
          <cell r="GJ12" t="str">
            <v xml:space="preserve">  Other</v>
          </cell>
          <cell r="GL12">
            <v>0</v>
          </cell>
          <cell r="GM12">
            <v>0</v>
          </cell>
          <cell r="GN12">
            <v>2.016</v>
          </cell>
          <cell r="GO12">
            <v>-2.5000000000000022E-2</v>
          </cell>
          <cell r="GP12">
            <v>2.9359999999999995</v>
          </cell>
          <cell r="GQ12">
            <v>-2.5059999999999989</v>
          </cell>
          <cell r="GR12">
            <v>-11.043000000000001</v>
          </cell>
          <cell r="GS12">
            <v>-3</v>
          </cell>
        </row>
        <row r="13">
          <cell r="FZ13">
            <v>0.40035693039857251</v>
          </cell>
          <cell r="GA13">
            <v>2.9359999999999995</v>
          </cell>
          <cell r="GB13">
            <v>0.18400000000000005</v>
          </cell>
          <cell r="GC13">
            <v>8.6299892125134853E-3</v>
          </cell>
          <cell r="GD13">
            <v>25.180000000000007</v>
          </cell>
          <cell r="GE13">
            <v>0.10824742268041236</v>
          </cell>
          <cell r="GF13">
            <v>74.06700000000005</v>
          </cell>
          <cell r="GG13">
            <v>0</v>
          </cell>
          <cell r="GH13">
            <v>9.3120000000000012</v>
          </cell>
          <cell r="GI13">
            <v>278.58899999999988</v>
          </cell>
          <cell r="GJ13" t="str">
            <v>Total Current</v>
          </cell>
          <cell r="GL13" t="e">
            <v>#REF!</v>
          </cell>
          <cell r="GM13">
            <v>0</v>
          </cell>
          <cell r="GN13">
            <v>25.180000000000007</v>
          </cell>
          <cell r="GO13">
            <v>-6.4630000000000107</v>
          </cell>
          <cell r="GP13">
            <v>-4.9040000000000088</v>
          </cell>
          <cell r="GQ13">
            <v>2.4040000000000172</v>
          </cell>
          <cell r="GR13">
            <v>6.1369999999999987</v>
          </cell>
          <cell r="GS13">
            <v>27.625999999999998</v>
          </cell>
        </row>
        <row r="14">
          <cell r="FZ14">
            <v>0.40271793172025194</v>
          </cell>
          <cell r="GA14">
            <v>-4.9040000000000052</v>
          </cell>
          <cell r="GB14">
            <v>1.802</v>
          </cell>
          <cell r="GC14">
            <v>8.1686310063463288E-2</v>
          </cell>
          <cell r="GD14">
            <v>27.626000000000005</v>
          </cell>
          <cell r="GE14">
            <v>0.12805571347356451</v>
          </cell>
          <cell r="GF14">
            <v>60.00000000000005</v>
          </cell>
          <cell r="GG14">
            <v>0</v>
          </cell>
          <cell r="GH14">
            <v>14.072000000000001</v>
          </cell>
          <cell r="GI14">
            <v>85.82023680000006</v>
          </cell>
          <cell r="GJ14">
            <v>194.70144000000005</v>
          </cell>
        </row>
        <row r="15">
          <cell r="FZ15">
            <v>-0.11817026683608639</v>
          </cell>
          <cell r="GB15">
            <v>-14.079999999999984</v>
          </cell>
          <cell r="GC15">
            <v>-0.11356120852354284</v>
          </cell>
          <cell r="GD15">
            <v>9.0169999999999995</v>
          </cell>
          <cell r="GE15">
            <v>-0.86996602930945122</v>
          </cell>
          <cell r="GF15">
            <v>26.360999999999997</v>
          </cell>
          <cell r="GG15">
            <v>0</v>
          </cell>
          <cell r="GH15">
            <v>16.184539999999998</v>
          </cell>
          <cell r="GI15">
            <v>80.028000000000006</v>
          </cell>
          <cell r="GJ15" t="str">
            <v>Fixed Assets</v>
          </cell>
          <cell r="GL15">
            <v>0</v>
          </cell>
          <cell r="GM15">
            <v>0</v>
          </cell>
          <cell r="GN15">
            <v>9.0169999999999995</v>
          </cell>
          <cell r="GO15">
            <v>3.2690000000000001</v>
          </cell>
          <cell r="GP15">
            <v>2.0550000000000002</v>
          </cell>
          <cell r="GQ15">
            <v>7.798</v>
          </cell>
          <cell r="GR15">
            <v>6.7519999999999998</v>
          </cell>
          <cell r="GS15">
            <v>14.608000000000001</v>
          </cell>
        </row>
        <row r="16">
          <cell r="FZ16">
            <v>-0.61045792079208061</v>
          </cell>
          <cell r="GA16">
            <v>2.0550000000000002</v>
          </cell>
          <cell r="GB16">
            <v>-11.233999999999984</v>
          </cell>
          <cell r="GC16">
            <v>-5.9836161622617706E-2</v>
          </cell>
          <cell r="GD16">
            <v>-0.20461625601812683</v>
          </cell>
          <cell r="GE16">
            <v>-0.85187274935996893</v>
          </cell>
          <cell r="GF16">
            <v>-0.41451571222753647</v>
          </cell>
          <cell r="GG16">
            <v>0</v>
          </cell>
          <cell r="GH16">
            <v>12.220135000000001</v>
          </cell>
          <cell r="GI16">
            <v>19.212</v>
          </cell>
          <cell r="GJ16" t="str">
            <v>Other Assets</v>
          </cell>
          <cell r="GL16" t="e">
            <v>#REF!</v>
          </cell>
          <cell r="GM16">
            <v>0</v>
          </cell>
          <cell r="GN16">
            <v>15.263999999999999</v>
          </cell>
          <cell r="GO16">
            <v>0</v>
          </cell>
          <cell r="GP16">
            <v>0</v>
          </cell>
          <cell r="GQ16">
            <v>0</v>
          </cell>
          <cell r="GR16">
            <v>0</v>
          </cell>
          <cell r="GS16">
            <v>0</v>
          </cell>
        </row>
        <row r="17">
          <cell r="FZ17" t="str">
            <v>Total Assets</v>
          </cell>
          <cell r="GA17">
            <v>0</v>
          </cell>
          <cell r="GB17" t="e">
            <v>#REF!</v>
          </cell>
          <cell r="GC17">
            <v>0</v>
          </cell>
          <cell r="GD17">
            <v>49.460999999999999</v>
          </cell>
          <cell r="GE17">
            <v>47.968000000000032</v>
          </cell>
          <cell r="GF17">
            <v>101.45000000000006</v>
          </cell>
          <cell r="GG17">
            <v>233.24500000000003</v>
          </cell>
          <cell r="GH17">
            <v>292.64599999999996</v>
          </cell>
          <cell r="GI17">
            <v>377.82899999999989</v>
          </cell>
          <cell r="GJ17" t="str">
            <v>Total Assets</v>
          </cell>
          <cell r="GL17" t="e">
            <v>#REF!</v>
          </cell>
          <cell r="GM17">
            <v>0</v>
          </cell>
          <cell r="GN17">
            <v>49.460999999999999</v>
          </cell>
          <cell r="GO17">
            <v>47.968000000000032</v>
          </cell>
          <cell r="GP17">
            <v>104.87600000000005</v>
          </cell>
          <cell r="GQ17">
            <v>236.67100000000005</v>
          </cell>
          <cell r="GR17">
            <v>292.64600000000002</v>
          </cell>
          <cell r="GS17">
            <v>381.92700000000002</v>
          </cell>
        </row>
        <row r="18">
          <cell r="FZ18">
            <v>1.6159420289854973</v>
          </cell>
          <cell r="GB18">
            <v>-0.67999999999999328</v>
          </cell>
          <cell r="GC18">
            <v>-1.2988749450843185E-2</v>
          </cell>
          <cell r="GD18" t="str">
            <v xml:space="preserve"> N.M.</v>
          </cell>
          <cell r="GE18">
            <v>-3.9534883720929843E-2</v>
          </cell>
          <cell r="GF18" t="str">
            <v xml:space="preserve"> N.M.</v>
          </cell>
          <cell r="GG18">
            <v>0</v>
          </cell>
          <cell r="GH18">
            <v>17.2</v>
          </cell>
          <cell r="GL18" t="str">
            <v>Excess Cash Flow</v>
          </cell>
          <cell r="GO18">
            <v>-9.73200000000001</v>
          </cell>
          <cell r="GP18">
            <v>-6.9590000000000085</v>
          </cell>
          <cell r="GQ18">
            <v>-5.3939999999999824</v>
          </cell>
          <cell r="GR18">
            <v>-0.6150000000000011</v>
          </cell>
          <cell r="GS18">
            <v>13.017999999999997</v>
          </cell>
        </row>
        <row r="19">
          <cell r="FZ19">
            <v>0.46162018592297538</v>
          </cell>
          <cell r="GA19">
            <v>-6.959000000000005</v>
          </cell>
          <cell r="GB19">
            <v>2.0269999999999948</v>
          </cell>
          <cell r="GC19">
            <v>3.7510640660276005E-2</v>
          </cell>
          <cell r="GD19" t="str">
            <v>N.M.</v>
          </cell>
          <cell r="GE19">
            <v>0.1119889502762428</v>
          </cell>
          <cell r="GF19">
            <v>3.456458826624307E-2</v>
          </cell>
          <cell r="GG19">
            <v>0</v>
          </cell>
          <cell r="GH19">
            <v>18.100000000000001</v>
          </cell>
          <cell r="GI19">
            <v>-4.1797631999999396</v>
          </cell>
          <cell r="GJ19" t="str">
            <v>LIABILITIES &amp; EQUITY</v>
          </cell>
        </row>
        <row r="20">
          <cell r="FZ20">
            <v>0.50952249516974835</v>
          </cell>
          <cell r="GB20">
            <v>11.944000000000003</v>
          </cell>
          <cell r="GC20">
            <v>0.22603660036713918</v>
          </cell>
          <cell r="GD20">
            <v>5.6281908990011118</v>
          </cell>
          <cell r="GE20">
            <v>9.1128205128205311E-2</v>
          </cell>
          <cell r="GF20">
            <v>-0.28837064230626785</v>
          </cell>
          <cell r="GG20">
            <v>0</v>
          </cell>
          <cell r="GH20">
            <v>19.5</v>
          </cell>
          <cell r="GI20">
            <v>6.585</v>
          </cell>
          <cell r="GJ20" t="str">
            <v xml:space="preserve">  Current Debt</v>
          </cell>
          <cell r="GL20">
            <v>0</v>
          </cell>
          <cell r="GM20">
            <v>0</v>
          </cell>
          <cell r="GN20">
            <v>3.9820000000000002</v>
          </cell>
          <cell r="GO20">
            <v>0</v>
          </cell>
          <cell r="GP20">
            <v>3.5059999999999998</v>
          </cell>
          <cell r="GQ20">
            <v>3.6860000000000004</v>
          </cell>
          <cell r="GR20">
            <v>6.5849999999999991</v>
          </cell>
          <cell r="GS20">
            <v>8.7880000000000003</v>
          </cell>
        </row>
        <row r="21">
          <cell r="FZ21">
            <v>0.16706634692246194</v>
          </cell>
          <cell r="GB21">
            <v>-10.420000000000009</v>
          </cell>
          <cell r="GC21">
            <v>-0.20204370503945879</v>
          </cell>
          <cell r="GD21">
            <v>-0.25994318181818038</v>
          </cell>
          <cell r="GE21">
            <v>-0.55132275132275188</v>
          </cell>
          <cell r="GF21">
            <v>-0.36627094306156677</v>
          </cell>
          <cell r="GG21">
            <v>0</v>
          </cell>
          <cell r="GH21">
            <v>18.899999999999999</v>
          </cell>
          <cell r="GI21">
            <v>93.138999999999996</v>
          </cell>
          <cell r="GJ21" t="str">
            <v xml:space="preserve">  Payables &amp; Accruals</v>
          </cell>
          <cell r="GL21">
            <v>0</v>
          </cell>
          <cell r="GM21">
            <v>0</v>
          </cell>
          <cell r="GN21">
            <v>10.514999999999999</v>
          </cell>
          <cell r="GO21">
            <v>12.666</v>
          </cell>
          <cell r="GP21">
            <v>-8.4832904884318827E-2</v>
          </cell>
          <cell r="GQ21">
            <v>-5.9836161622617706E-2</v>
          </cell>
          <cell r="GR21">
            <v>-2.6327648774934166E-3</v>
          </cell>
          <cell r="GS21">
            <v>8.127113561012228E-2</v>
          </cell>
        </row>
        <row r="22">
          <cell r="FZ22">
            <v>-0.81582877053260194</v>
          </cell>
          <cell r="GA22">
            <v>-8.4832904884318813E-2</v>
          </cell>
          <cell r="GB22">
            <v>2.8709999999999951</v>
          </cell>
          <cell r="GC22">
            <v>1.3619221555465928E-2</v>
          </cell>
          <cell r="GD22">
            <v>-1.2555634680434395</v>
          </cell>
          <cell r="GE22">
            <v>-0.39146991622239175</v>
          </cell>
          <cell r="GF22">
            <v>-0.54045963259593421</v>
          </cell>
          <cell r="GG22">
            <v>0</v>
          </cell>
          <cell r="GH22">
            <v>18.382000000000001</v>
          </cell>
          <cell r="GI22">
            <v>6.7249999999999996</v>
          </cell>
          <cell r="GJ22" t="str">
            <v xml:space="preserve">  Other </v>
          </cell>
          <cell r="GL22" t="e">
            <v>#REF!</v>
          </cell>
          <cell r="GM22">
            <v>0</v>
          </cell>
          <cell r="GN22">
            <v>2.1999999999999999E-2</v>
          </cell>
          <cell r="GO22">
            <v>2.3260000000000001</v>
          </cell>
          <cell r="GP22">
            <v>6.7322536948302698</v>
          </cell>
          <cell r="GQ22">
            <v>3.8540065073027527</v>
          </cell>
          <cell r="GR22">
            <v>2.8216814573879971</v>
          </cell>
          <cell r="GS22">
            <v>1.6239083344537559</v>
          </cell>
        </row>
        <row r="23">
          <cell r="FZ23" t="str">
            <v>Total Current</v>
          </cell>
          <cell r="GB23" t="e">
            <v>#REF!</v>
          </cell>
          <cell r="GC23">
            <v>0</v>
          </cell>
          <cell r="GD23">
            <v>14.519</v>
          </cell>
          <cell r="GE23">
            <v>14.992000000000001</v>
          </cell>
          <cell r="GF23">
            <v>32.221000000000004</v>
          </cell>
          <cell r="GG23">
            <v>51.569999999999993</v>
          </cell>
          <cell r="GH23">
            <v>63.119</v>
          </cell>
          <cell r="GI23">
            <v>106.44899999999998</v>
          </cell>
          <cell r="GJ23" t="str">
            <v>Total Current</v>
          </cell>
          <cell r="GL23" t="e">
            <v>#REF!</v>
          </cell>
          <cell r="GM23">
            <v>0</v>
          </cell>
          <cell r="GN23">
            <v>14.519</v>
          </cell>
          <cell r="GO23">
            <v>14.992000000000001</v>
          </cell>
          <cell r="GP23">
            <v>575.12790697674427</v>
          </cell>
          <cell r="GQ23">
            <v>3.7173871570834458</v>
          </cell>
          <cell r="GR23">
            <v>1.8926608061206407</v>
          </cell>
          <cell r="GS23">
            <v>2.4993652547941942</v>
          </cell>
        </row>
        <row r="24">
          <cell r="FZ24">
            <v>0.38265218141058804</v>
          </cell>
          <cell r="GB24">
            <v>3.5799999999999996</v>
          </cell>
          <cell r="GC24">
            <v>6.2260869565217383E-2</v>
          </cell>
          <cell r="GD24" t="str">
            <v xml:space="preserve"> N.M.</v>
          </cell>
          <cell r="GE24">
            <v>0.18358974358974356</v>
          </cell>
          <cell r="GF24" t="str">
            <v xml:space="preserve"> N.M.</v>
          </cell>
          <cell r="GG24">
            <v>0</v>
          </cell>
          <cell r="GH24">
            <v>19.5</v>
          </cell>
          <cell r="GI24">
            <v>1.8720559827604735</v>
          </cell>
          <cell r="GJ24">
            <v>1.7748136607591043</v>
          </cell>
          <cell r="GL24" t="str">
            <v>Return on Equity</v>
          </cell>
          <cell r="GQ24">
            <v>-0.8572627723301145</v>
          </cell>
          <cell r="GR24">
            <v>-1.4060243710890982E-2</v>
          </cell>
          <cell r="GS24">
            <v>0.32985841448115188</v>
          </cell>
        </row>
        <row r="25">
          <cell r="FZ25">
            <v>0.4623502056877129</v>
          </cell>
          <cell r="GB25">
            <v>4.8389999999999942</v>
          </cell>
          <cell r="GC25">
            <v>7.7113080061193176E-2</v>
          </cell>
          <cell r="GD25">
            <v>1.3872718302910738</v>
          </cell>
          <cell r="GE25">
            <v>0.15029999999999971</v>
          </cell>
          <cell r="GF25">
            <v>0.34209669462259595</v>
          </cell>
          <cell r="GG25">
            <v>0</v>
          </cell>
          <cell r="GH25">
            <v>20</v>
          </cell>
          <cell r="GI25">
            <v>100.69800000000001</v>
          </cell>
          <cell r="GJ25" t="str">
            <v>Long Term Debt &amp; Lease</v>
          </cell>
          <cell r="GL25">
            <v>0</v>
          </cell>
          <cell r="GM25">
            <v>0</v>
          </cell>
          <cell r="GN25">
            <v>31.163</v>
          </cell>
          <cell r="GO25">
            <v>4.4379999999999997</v>
          </cell>
          <cell r="GP25">
            <v>16.405999999999999</v>
          </cell>
          <cell r="GQ25">
            <v>99.53</v>
          </cell>
          <cell r="GR25">
            <v>100.69799999999999</v>
          </cell>
          <cell r="GS25">
            <v>108.38200000000001</v>
          </cell>
        </row>
        <row r="26">
          <cell r="FZ26">
            <v>0.34968373314237999</v>
          </cell>
          <cell r="GB26">
            <v>5.4489999999999945</v>
          </cell>
          <cell r="GC26">
            <v>7.5799518689053574E-2</v>
          </cell>
          <cell r="GD26">
            <v>-0.54378767582049625</v>
          </cell>
          <cell r="GE26">
            <v>0.27109452736318379</v>
          </cell>
          <cell r="GF26">
            <v>1.9748696024659953</v>
          </cell>
          <cell r="GG26">
            <v>0</v>
          </cell>
          <cell r="GH26">
            <v>20.100000000000001</v>
          </cell>
          <cell r="GI26">
            <v>0</v>
          </cell>
          <cell r="GJ26" t="str">
            <v>Deferred Taxes</v>
          </cell>
          <cell r="GL26">
            <v>0</v>
          </cell>
          <cell r="GM26">
            <v>0</v>
          </cell>
          <cell r="GN26">
            <v>0</v>
          </cell>
          <cell r="GO26">
            <v>0</v>
          </cell>
          <cell r="GP26">
            <v>0</v>
          </cell>
          <cell r="GQ26">
            <v>0</v>
          </cell>
          <cell r="GR26">
            <v>0</v>
          </cell>
          <cell r="GS26">
            <v>0</v>
          </cell>
        </row>
        <row r="27">
          <cell r="FZ27">
            <v>0.30005962013457038</v>
          </cell>
          <cell r="GB27">
            <v>8.2180000000000302</v>
          </cell>
          <cell r="GC27">
            <v>0.10321786530684054</v>
          </cell>
          <cell r="GD27">
            <v>-1.7886756238003862</v>
          </cell>
          <cell r="GE27">
            <v>0.3735454545454559</v>
          </cell>
          <cell r="GF27">
            <v>-1.6775440586285135</v>
          </cell>
          <cell r="GG27">
            <v>0</v>
          </cell>
          <cell r="GH27">
            <v>22</v>
          </cell>
          <cell r="GI27">
            <v>0.59199999999999997</v>
          </cell>
          <cell r="GJ27" t="str">
            <v>Other Liabilities</v>
          </cell>
          <cell r="GL27" t="e">
            <v>#REF!</v>
          </cell>
          <cell r="GM27">
            <v>0</v>
          </cell>
          <cell r="GN27">
            <v>0</v>
          </cell>
          <cell r="GO27">
            <v>0</v>
          </cell>
          <cell r="GP27">
            <v>9.707295000000002</v>
          </cell>
          <cell r="GQ27">
            <v>12.220135000000001</v>
          </cell>
          <cell r="GR27">
            <v>18.730720000000002</v>
          </cell>
          <cell r="GS27">
            <v>20.86056</v>
          </cell>
        </row>
        <row r="28">
          <cell r="FZ28">
            <v>0.35725166613773385</v>
          </cell>
          <cell r="GA28">
            <v>21.786359999999998</v>
          </cell>
          <cell r="GB28">
            <v>22.08600000000002</v>
          </cell>
          <cell r="GC28">
            <v>8.127113561012235E-2</v>
          </cell>
          <cell r="GD28" t="str">
            <v>N.M.</v>
          </cell>
          <cell r="GE28">
            <v>1.0079446814771233</v>
          </cell>
          <cell r="GF28">
            <v>-3.5747691960689925</v>
          </cell>
          <cell r="GG28">
            <v>0</v>
          </cell>
          <cell r="GH28">
            <v>20.390999999999998</v>
          </cell>
          <cell r="GI28">
            <v>64.380499999999998</v>
          </cell>
          <cell r="GJ28">
            <v>69.75</v>
          </cell>
          <cell r="GL28" t="str">
            <v>Per Share</v>
          </cell>
        </row>
        <row r="29">
          <cell r="FZ29" t="str">
            <v>Preferred Stock</v>
          </cell>
          <cell r="GB29">
            <v>0</v>
          </cell>
          <cell r="GC29">
            <v>0</v>
          </cell>
          <cell r="GD29">
            <v>0</v>
          </cell>
          <cell r="GE29">
            <v>0</v>
          </cell>
          <cell r="GF29">
            <v>0</v>
          </cell>
          <cell r="GG29">
            <v>0</v>
          </cell>
          <cell r="GH29">
            <v>0</v>
          </cell>
          <cell r="GI29">
            <v>0</v>
          </cell>
          <cell r="GJ29" t="str">
            <v>Preferred Stock</v>
          </cell>
          <cell r="GL29">
            <v>0</v>
          </cell>
          <cell r="GM29">
            <v>0</v>
          </cell>
          <cell r="GN29">
            <v>0</v>
          </cell>
          <cell r="GO29">
            <v>0</v>
          </cell>
          <cell r="GP29">
            <v>8.8593166273405691E-3</v>
          </cell>
          <cell r="GQ29">
            <v>2.1377014247387609</v>
          </cell>
          <cell r="GR29">
            <v>2.8201265087513985</v>
          </cell>
          <cell r="GS29">
            <v>3.8871919066410481</v>
          </cell>
        </row>
        <row r="30">
          <cell r="FZ30">
            <v>0.31289055525798948</v>
          </cell>
          <cell r="GA30">
            <v>3.9474239845481299E-3</v>
          </cell>
          <cell r="GB30">
            <v>7.6970000000000054</v>
          </cell>
          <cell r="GC30">
            <v>9.4929761596428325E-2</v>
          </cell>
          <cell r="GD30">
            <v>1.1500000000000017</v>
          </cell>
          <cell r="GE30">
            <v>0.3637570101459825</v>
          </cell>
          <cell r="GF30">
            <v>0.98135801615828488</v>
          </cell>
          <cell r="GG30">
            <v>0</v>
          </cell>
          <cell r="GH30">
            <v>23.359000000000002</v>
          </cell>
          <cell r="GI30">
            <v>170.08999999999995</v>
          </cell>
          <cell r="GJ30" t="str">
            <v>Common Equity</v>
          </cell>
          <cell r="GL30" t="e">
            <v>#REF!</v>
          </cell>
          <cell r="GM30">
            <v>0</v>
          </cell>
          <cell r="GN30">
            <v>8.5999999999999993E-2</v>
          </cell>
          <cell r="GO30">
            <v>26.123000000000001</v>
          </cell>
          <cell r="GP30">
            <v>0.77549925082116122</v>
          </cell>
          <cell r="GQ30">
            <v>0.24746044131263956</v>
          </cell>
          <cell r="GR30">
            <v>1.4634781791623621</v>
          </cell>
          <cell r="GS30">
            <v>5.513274811414461</v>
          </cell>
        </row>
        <row r="31">
          <cell r="FZ31">
            <v>0.31343747571306457</v>
          </cell>
          <cell r="GA31">
            <v>0.17602756954351284</v>
          </cell>
          <cell r="GB31">
            <v>8.8339999999999961</v>
          </cell>
          <cell r="GC31">
            <v>9.4370259587650857E-2</v>
          </cell>
          <cell r="GD31">
            <v>0.82558379830543638</v>
          </cell>
          <cell r="GE31">
            <v>0.40085771947527732</v>
          </cell>
          <cell r="GF31">
            <v>1.6670506951116306</v>
          </cell>
          <cell r="GG31">
            <v>0</v>
          </cell>
          <cell r="GH31">
            <v>23.783999999999999</v>
          </cell>
          <cell r="GI31">
            <v>170.08999999999995</v>
          </cell>
          <cell r="GJ31" t="str">
            <v>Total Equity</v>
          </cell>
          <cell r="GL31" t="e">
            <v>#REF!</v>
          </cell>
          <cell r="GM31">
            <v>0</v>
          </cell>
          <cell r="GN31">
            <v>8.5999999999999993E-2</v>
          </cell>
          <cell r="GO31">
            <v>26.123000000000001</v>
          </cell>
          <cell r="GP31">
            <v>1.0982462158613706</v>
          </cell>
          <cell r="GQ31">
            <v>0.88452377981094554</v>
          </cell>
          <cell r="GR31">
            <v>2.234083900672267</v>
          </cell>
          <cell r="GS31">
            <v>6.523218935637396</v>
          </cell>
        </row>
        <row r="32">
          <cell r="FZ32">
            <v>0.32877102936983182</v>
          </cell>
          <cell r="GA32">
            <v>0.31983314330617918</v>
          </cell>
          <cell r="GB32">
            <v>9.4159999999999986</v>
          </cell>
          <cell r="GC32">
            <v>9.2292914342844257E-2</v>
          </cell>
          <cell r="GD32">
            <v>0.72802349054872606</v>
          </cell>
          <cell r="GE32">
            <v>0.42630612585544986</v>
          </cell>
          <cell r="GF32">
            <v>0.5725368195438707</v>
          </cell>
          <cell r="GG32">
            <v>0</v>
          </cell>
          <cell r="GH32">
            <v>23.963999999999999</v>
          </cell>
          <cell r="GI32">
            <v>377.82899999999995</v>
          </cell>
          <cell r="GJ32" t="str">
            <v>Total Liab. &amp; Equity</v>
          </cell>
          <cell r="GL32" t="e">
            <v>#REF!</v>
          </cell>
          <cell r="GM32">
            <v>0</v>
          </cell>
          <cell r="GN32">
            <v>45.768000000000001</v>
          </cell>
          <cell r="GO32">
            <v>45.552999999999997</v>
          </cell>
          <cell r="GP32">
            <v>101.45</v>
          </cell>
          <cell r="GQ32">
            <v>233.245</v>
          </cell>
          <cell r="GR32">
            <v>292.64600000000002</v>
          </cell>
          <cell r="GS32">
            <v>381.92700000000002</v>
          </cell>
        </row>
        <row r="33">
          <cell r="FZ33">
            <v>0.33165481211052894</v>
          </cell>
          <cell r="GB33">
            <v>10.618000000000084</v>
          </cell>
          <cell r="GC33">
            <v>9.2115764999827182E-2</v>
          </cell>
          <cell r="GD33">
            <v>0.29204185933317656</v>
          </cell>
          <cell r="GE33">
            <v>0.47247421399279588</v>
          </cell>
          <cell r="GF33">
            <v>0.26483727279647989</v>
          </cell>
          <cell r="GG33">
            <v>0</v>
          </cell>
          <cell r="GH33">
            <v>24.140999999999998</v>
          </cell>
          <cell r="GL33" t="str">
            <v xml:space="preserve">     From Operations</v>
          </cell>
          <cell r="GP33">
            <v>-0.50518707837765386</v>
          </cell>
          <cell r="GQ33">
            <v>0.19672450427102622</v>
          </cell>
          <cell r="GR33">
            <v>0.32764357162992125</v>
          </cell>
          <cell r="GS33">
            <v>1.32431727623803</v>
          </cell>
        </row>
        <row r="34">
          <cell r="FZ34">
            <v>0.3226696799051566</v>
          </cell>
          <cell r="GA34">
            <v>-0.22509496767702386</v>
          </cell>
          <cell r="GB34">
            <v>36.565000000000083</v>
          </cell>
          <cell r="GC34">
            <v>9.3282344597456213E-2</v>
          </cell>
          <cell r="GD34">
            <v>0.65557366657611382</v>
          </cell>
          <cell r="GE34">
            <v>1.6551911200133569</v>
          </cell>
          <cell r="GF34">
            <v>0.64214480261724916</v>
          </cell>
          <cell r="GG34">
            <v>0</v>
          </cell>
          <cell r="GH34">
            <v>23.963999999999999</v>
          </cell>
          <cell r="GI34">
            <v>1.3330160032929235</v>
          </cell>
          <cell r="GJ34" t="str">
            <v>Balance Sheet Analysis</v>
          </cell>
          <cell r="GL34" t="str">
            <v xml:space="preserve">     Excess</v>
          </cell>
          <cell r="GP34">
            <v>-0.71688353964724538</v>
          </cell>
          <cell r="GQ34">
            <v>-0.44140265226202346</v>
          </cell>
          <cell r="GR34">
            <v>-3.2833761862864914E-2</v>
          </cell>
          <cell r="GS34">
            <v>0.62404844357006706</v>
          </cell>
        </row>
        <row r="35">
          <cell r="FZ35" t="str">
            <v>Inventory T/O (COGS)</v>
          </cell>
          <cell r="GA35">
            <v>-0.31942004079616815</v>
          </cell>
          <cell r="GB35">
            <v>-0.20129810031915116</v>
          </cell>
          <cell r="GC35">
            <v>7.6460668044826277E-2</v>
          </cell>
          <cell r="GD35">
            <v>53.316563997262143</v>
          </cell>
          <cell r="GE35">
            <v>21.272785663819128</v>
          </cell>
          <cell r="GF35">
            <v>12.860095272993771</v>
          </cell>
          <cell r="GG35">
            <v>9.6572090330052127</v>
          </cell>
          <cell r="GH35">
            <v>8.7038610699212953</v>
          </cell>
          <cell r="GI35">
            <v>8.1435609751655171</v>
          </cell>
          <cell r="GJ35" t="str">
            <v>Inventory T/O (COGS)</v>
          </cell>
          <cell r="GN35">
            <v>53.316563997262143</v>
          </cell>
          <cell r="GO35">
            <v>21.272785663819128</v>
          </cell>
          <cell r="GP35">
            <v>12.860095272993771</v>
          </cell>
          <cell r="GQ35">
            <v>9.6572090330052109</v>
          </cell>
          <cell r="GR35">
            <v>8.7038610699212953</v>
          </cell>
          <cell r="GS35">
            <v>8.6975181366933949</v>
          </cell>
        </row>
        <row r="36">
          <cell r="FZ36">
            <v>0.33791054814482657</v>
          </cell>
          <cell r="GB36">
            <v>11.813000000000013</v>
          </cell>
          <cell r="GC36">
            <v>9.4372633294454222E-2</v>
          </cell>
          <cell r="GD36">
            <v>10.586454604425438</v>
          </cell>
          <cell r="GE36">
            <v>20.129749768303984</v>
          </cell>
          <cell r="GF36">
            <v>31.734920898460665</v>
          </cell>
          <cell r="GG36">
            <v>43.359177500487569</v>
          </cell>
          <cell r="GH36">
            <v>41.504762973810031</v>
          </cell>
          <cell r="GI36">
            <v>39.807850008761179</v>
          </cell>
          <cell r="GJ36">
            <v>42.325469387755106</v>
          </cell>
          <cell r="GL36" t="str">
            <v>Valuation Measures-a</v>
          </cell>
          <cell r="GN36">
            <v>10.586454604425438</v>
          </cell>
          <cell r="GO36">
            <v>20.129749768303984</v>
          </cell>
          <cell r="GP36">
            <v>31.734920898460665</v>
          </cell>
          <cell r="GQ36">
            <v>43.359177500487569</v>
          </cell>
          <cell r="GR36">
            <v>41.504762973810024</v>
          </cell>
          <cell r="GS36">
            <v>40.505030827309149</v>
          </cell>
        </row>
        <row r="37">
          <cell r="FZ37">
            <v>0.3750146284376828</v>
          </cell>
          <cell r="GB37">
            <v>10.681000000000004</v>
          </cell>
          <cell r="GC37">
            <v>7.9814381683268223E-2</v>
          </cell>
          <cell r="GD37">
            <v>11.368113783244839</v>
          </cell>
          <cell r="GE37">
            <v>22.224601323064135</v>
          </cell>
          <cell r="GF37">
            <v>31.570977917981075</v>
          </cell>
          <cell r="GG37">
            <v>44.04471641944825</v>
          </cell>
          <cell r="GH37">
            <v>42.245919455485208</v>
          </cell>
          <cell r="GI37">
            <v>45.08610478359909</v>
          </cell>
          <cell r="GJ37">
            <v>49.537469387755102</v>
          </cell>
          <cell r="GL37" t="str">
            <v>Historical P/E:  High-b</v>
          </cell>
          <cell r="GN37">
            <v>11.368113783244839</v>
          </cell>
          <cell r="GO37">
            <v>22.224601323064135</v>
          </cell>
          <cell r="GP37">
            <v>0</v>
          </cell>
          <cell r="GQ37">
            <v>-16.434379442843444</v>
          </cell>
          <cell r="GR37">
            <v>-26.31692501398993</v>
          </cell>
          <cell r="GS37">
            <v>25.218008936947609</v>
          </cell>
        </row>
        <row r="38">
          <cell r="FZ38">
            <v>0.34439124487004102</v>
          </cell>
          <cell r="GB38">
            <v>13.419000000000004</v>
          </cell>
          <cell r="GC38">
            <v>8.9342068469620117E-2</v>
          </cell>
          <cell r="GD38">
            <v>1.1246759896316683</v>
          </cell>
          <cell r="GE38">
            <v>0.14521776119891364</v>
          </cell>
          <cell r="GF38">
            <v>0.28762512819772063</v>
          </cell>
          <cell r="GG38">
            <v>0.57145704493990124</v>
          </cell>
          <cell r="GH38">
            <v>0.46861772992334061</v>
          </cell>
          <cell r="GI38">
            <v>0.39618816195695533</v>
          </cell>
          <cell r="GJ38">
            <v>0.28780169775212644</v>
          </cell>
          <cell r="GL38" t="str">
            <v>Historical P/E:  Low-b</v>
          </cell>
          <cell r="GN38">
            <v>1.1246759896316683</v>
          </cell>
          <cell r="GO38">
            <v>0.14521776119891364</v>
          </cell>
          <cell r="GP38">
            <v>0</v>
          </cell>
          <cell r="GQ38">
            <v>-6.0161567603266182</v>
          </cell>
          <cell r="GR38">
            <v>-12.740733538518935</v>
          </cell>
          <cell r="GS38">
            <v>10.11217190045919</v>
          </cell>
        </row>
        <row r="39">
          <cell r="FZ39">
            <v>4.6980096087850596</v>
          </cell>
          <cell r="GB39">
            <v>-5.3879999999999661</v>
          </cell>
          <cell r="GC39">
            <v>-3.3550861811297975E-2</v>
          </cell>
          <cell r="GD39">
            <v>-1.9927054280197392</v>
          </cell>
          <cell r="GE39">
            <v>-0.62534573799345583</v>
          </cell>
          <cell r="GF39">
            <v>-1.4529914529914481</v>
          </cell>
          <cell r="GG39">
            <v>38.467300832342438</v>
          </cell>
          <cell r="GH39">
            <v>41.136802973977659</v>
          </cell>
          <cell r="GI39">
            <v>25.686367558239827</v>
          </cell>
          <cell r="GJ39">
            <v>96.794791666666626</v>
          </cell>
          <cell r="GL39" t="str">
            <v>Historical P/Gross CF:  High</v>
          </cell>
          <cell r="GN39">
            <v>-1.9927054280197392</v>
          </cell>
          <cell r="GO39">
            <v>-0.62534573799345583</v>
          </cell>
          <cell r="GP39">
            <v>0</v>
          </cell>
          <cell r="GQ39">
            <v>305.50337499998523</v>
          </cell>
          <cell r="GR39">
            <v>27.802746083357942</v>
          </cell>
          <cell r="GS39">
            <v>15.911905258894642</v>
          </cell>
        </row>
        <row r="40">
          <cell r="FZ40">
            <v>0.46312679177585836</v>
          </cell>
          <cell r="GB40">
            <v>30.525000000000059</v>
          </cell>
          <cell r="GC40">
            <v>5.3572650832679668E-2</v>
          </cell>
          <cell r="GD40">
            <v>-0.16518528647613862</v>
          </cell>
          <cell r="GE40">
            <v>1.3226630007855478</v>
          </cell>
          <cell r="GF40">
            <v>-0.20090013485882263</v>
          </cell>
          <cell r="GG40">
            <v>0</v>
          </cell>
          <cell r="GH40">
            <v>25.46</v>
          </cell>
          <cell r="GL40" t="str">
            <v>Historical P/Gross CF:  Low</v>
          </cell>
          <cell r="GP40">
            <v>0</v>
          </cell>
          <cell r="GQ40">
            <v>111.83605691963744</v>
          </cell>
          <cell r="GR40">
            <v>13.4600596117844</v>
          </cell>
          <cell r="GS40">
            <v>6.3805164652003263</v>
          </cell>
        </row>
        <row r="41">
          <cell r="FZ41" t="str">
            <v>Invested Capital</v>
          </cell>
          <cell r="GF41">
            <v>45.322999999999958</v>
          </cell>
          <cell r="GG41">
            <v>70.350999999999971</v>
          </cell>
          <cell r="GH41">
            <v>120.09500000000013</v>
          </cell>
          <cell r="GI41">
            <v>154.31100000000004</v>
          </cell>
          <cell r="GJ41" t="str">
            <v>Invested Capital</v>
          </cell>
          <cell r="GL41" t="str">
            <v>EV/EBITDA</v>
          </cell>
          <cell r="GP41">
            <v>41.896999999999963</v>
          </cell>
          <cell r="GQ41">
            <v>66.924999999999955</v>
          </cell>
          <cell r="GR41">
            <v>120.09500000000003</v>
          </cell>
          <cell r="GS41">
            <v>166.35000000000002</v>
          </cell>
        </row>
        <row r="42">
          <cell r="FZ42">
            <v>0.36504391085841931</v>
          </cell>
          <cell r="GB42">
            <v>12.507999999999996</v>
          </cell>
          <cell r="GC42">
            <v>7.8613763065107103E-2</v>
          </cell>
          <cell r="GD42">
            <v>5.8833488529584477E-2</v>
          </cell>
          <cell r="GE42">
            <v>0.53446422171783525</v>
          </cell>
          <cell r="GF42">
            <v>3.8856613168393173E-2</v>
          </cell>
          <cell r="GG42">
            <v>0</v>
          </cell>
          <cell r="GH42">
            <v>25.113</v>
          </cell>
          <cell r="GL42" t="str">
            <v>YE Market Cap. (Avg. Shares)</v>
          </cell>
          <cell r="GP42">
            <v>0</v>
          </cell>
          <cell r="GQ42">
            <v>155.80672125000001</v>
          </cell>
          <cell r="GR42">
            <v>227.10998000000001</v>
          </cell>
          <cell r="GS42">
            <v>498.04586999999998</v>
          </cell>
        </row>
        <row r="43">
          <cell r="FZ43">
            <v>0.36499999999999999</v>
          </cell>
          <cell r="GB43">
            <v>16.221074999999988</v>
          </cell>
          <cell r="GC43">
            <v>9.6842238805970079E-2</v>
          </cell>
          <cell r="GD43">
            <v>0.51868504821645744</v>
          </cell>
          <cell r="GE43">
            <v>0.666734435797665</v>
          </cell>
          <cell r="GF43">
            <v>0.42590132018878019</v>
          </cell>
          <cell r="GG43">
            <v>0</v>
          </cell>
          <cell r="GH43">
            <v>25.7</v>
          </cell>
          <cell r="GL43" t="str">
            <v>Total Debt</v>
          </cell>
          <cell r="GP43">
            <v>35.145000000000003</v>
          </cell>
          <cell r="GQ43">
            <v>4.4379999999999997</v>
          </cell>
          <cell r="GR43">
            <v>19.911999999999999</v>
          </cell>
          <cell r="GS43">
            <v>103.21600000000001</v>
          </cell>
        </row>
        <row r="44">
          <cell r="FZ44">
            <v>0.36499999999999999</v>
          </cell>
          <cell r="GB44">
            <v>19.185254999999994</v>
          </cell>
          <cell r="GC44">
            <v>0.10044636125654448</v>
          </cell>
          <cell r="GD44">
            <v>0.42970824949698105</v>
          </cell>
          <cell r="GE44">
            <v>0.77304826923076908</v>
          </cell>
          <cell r="GF44">
            <v>0.3520590831172058</v>
          </cell>
          <cell r="GG44">
            <v>0</v>
          </cell>
          <cell r="GH44">
            <v>26</v>
          </cell>
          <cell r="GL44" t="str">
            <v>Cash &amp; Equivalents</v>
          </cell>
          <cell r="GP44">
            <v>7.5280000000000058</v>
          </cell>
          <cell r="GQ44">
            <v>3.0240000000000329</v>
          </cell>
          <cell r="GR44">
            <v>27.412000000000042</v>
          </cell>
          <cell r="GS44">
            <v>115.01000000000005</v>
          </cell>
        </row>
        <row r="45">
          <cell r="FZ45">
            <v>0.36499999999999999</v>
          </cell>
          <cell r="GB45">
            <v>21.6321005</v>
          </cell>
          <cell r="GC45">
            <v>0.10355241981809478</v>
          </cell>
          <cell r="GD45">
            <v>-5.0148664625093051</v>
          </cell>
          <cell r="GE45">
            <v>0.84566922053231941</v>
          </cell>
          <cell r="GF45">
            <v>-4.2112828975670684</v>
          </cell>
          <cell r="GG45">
            <v>0</v>
          </cell>
          <cell r="GH45">
            <v>26.3</v>
          </cell>
          <cell r="GL45" t="str">
            <v>Total Enterprise Value</v>
          </cell>
          <cell r="GP45">
            <v>27.616999999999997</v>
          </cell>
          <cell r="GQ45">
            <v>157.22072124999997</v>
          </cell>
          <cell r="GR45">
            <v>219.60997999999998</v>
          </cell>
          <cell r="GS45">
            <v>486.25187</v>
          </cell>
        </row>
        <row r="46">
          <cell r="FZ46">
            <v>0.36500789786282911</v>
          </cell>
          <cell r="GB46">
            <v>69.546430499999985</v>
          </cell>
          <cell r="GC46">
            <v>9.5727130640172756E-2</v>
          </cell>
          <cell r="GD46">
            <v>1.2783433415233367</v>
          </cell>
          <cell r="GE46">
            <v>2.8181288683289201</v>
          </cell>
          <cell r="GF46">
            <v>1.1306476907989369</v>
          </cell>
          <cell r="GG46">
            <v>0</v>
          </cell>
          <cell r="GH46">
            <v>25.77825</v>
          </cell>
          <cell r="GL46" t="str">
            <v>EBITDA</v>
          </cell>
          <cell r="GP46">
            <v>-7.5950000000000033</v>
          </cell>
          <cell r="GQ46">
            <v>3.3400000000000265</v>
          </cell>
          <cell r="GR46">
            <v>-2.7199999999999918</v>
          </cell>
          <cell r="GS46">
            <v>41.676999999999985</v>
          </cell>
        </row>
        <row r="47">
          <cell r="FZ47" t="str">
            <v>Source: Company Reports and BARS Estimates.</v>
          </cell>
          <cell r="GJ47" t="str">
            <v>Source: Company Reports and BARS Estimates.</v>
          </cell>
          <cell r="GL47" t="str">
            <v>a. Fiscal year ending unless otherwise noted</v>
          </cell>
        </row>
        <row r="48">
          <cell r="FZ48">
            <v>0.36499999999999999</v>
          </cell>
          <cell r="GB48">
            <v>22.320250000000001</v>
          </cell>
          <cell r="GC48">
            <v>0.10381511627906978</v>
          </cell>
          <cell r="GD48">
            <v>0.7844779341221626</v>
          </cell>
          <cell r="GE48">
            <v>0.84546401515151526</v>
          </cell>
          <cell r="GF48">
            <v>0.58189076236775494</v>
          </cell>
          <cell r="GG48">
            <v>0</v>
          </cell>
          <cell r="GH48">
            <v>26.4</v>
          </cell>
          <cell r="GJ48" t="str">
            <v>Source: Company Reports and BARS Estimates.</v>
          </cell>
          <cell r="GL48" t="str">
            <v>b. From continuing operations</v>
          </cell>
        </row>
        <row r="49">
          <cell r="FZ49">
            <v>0.36499999999999999</v>
          </cell>
          <cell r="GB49">
            <v>23.965693749999993</v>
          </cell>
          <cell r="GC49">
            <v>0.10307825268817201</v>
          </cell>
          <cell r="GD49">
            <v>0.47744176942650285</v>
          </cell>
          <cell r="GE49">
            <v>0.90436580188679216</v>
          </cell>
          <cell r="GF49">
            <v>0.35641081865650259</v>
          </cell>
          <cell r="GG49">
            <v>0</v>
          </cell>
          <cell r="GH49">
            <v>26.5</v>
          </cell>
          <cell r="GJ49">
            <v>0</v>
          </cell>
        </row>
        <row r="50">
          <cell r="FZ50">
            <v>0.36499999999999999</v>
          </cell>
          <cell r="GB50">
            <v>25.551606249999999</v>
          </cell>
          <cell r="GC50">
            <v>0.10323881313131313</v>
          </cell>
          <cell r="GD50">
            <v>0.33183563366762686</v>
          </cell>
          <cell r="GE50">
            <v>0.95698899812734084</v>
          </cell>
          <cell r="GF50">
            <v>0.23794210040674973</v>
          </cell>
          <cell r="GG50">
            <v>0</v>
          </cell>
          <cell r="GH50">
            <v>26.7</v>
          </cell>
          <cell r="GJ50">
            <v>0</v>
          </cell>
        </row>
        <row r="51">
          <cell r="FZ51">
            <v>0.36499999999999999</v>
          </cell>
          <cell r="GB51">
            <v>26.723339999999993</v>
          </cell>
          <cell r="GC51">
            <v>0.10377996116504852</v>
          </cell>
          <cell r="GD51">
            <v>0.2353557621461676</v>
          </cell>
          <cell r="GE51">
            <v>0.99343271375464659</v>
          </cell>
          <cell r="GF51">
            <v>0.17472965745320043</v>
          </cell>
          <cell r="GG51">
            <v>0</v>
          </cell>
          <cell r="GH51">
            <v>26.9</v>
          </cell>
          <cell r="GJ51">
            <v>0</v>
          </cell>
        </row>
        <row r="52">
          <cell r="FZ52">
            <v>0.36499999999999999</v>
          </cell>
          <cell r="GB52">
            <v>98.560889999999986</v>
          </cell>
          <cell r="GC52">
            <v>0.10347599999999998</v>
          </cell>
          <cell r="GD52">
            <v>0.41719552378752223</v>
          </cell>
          <cell r="GE52">
            <v>3.7018174647887312</v>
          </cell>
          <cell r="GF52">
            <v>0.31357281293662642</v>
          </cell>
          <cell r="GG52">
            <v>0</v>
          </cell>
          <cell r="GH52">
            <v>26.625</v>
          </cell>
          <cell r="GJ52">
            <v>0</v>
          </cell>
        </row>
        <row r="53">
          <cell r="FZ53">
            <v>0</v>
          </cell>
          <cell r="GJ53">
            <v>0</v>
          </cell>
        </row>
        <row r="54">
          <cell r="FZ54">
            <v>0</v>
          </cell>
          <cell r="GJ54">
            <v>0</v>
          </cell>
        </row>
        <row r="55">
          <cell r="FZ55">
            <v>0</v>
          </cell>
          <cell r="GJ55">
            <v>0</v>
          </cell>
        </row>
        <row r="59">
          <cell r="GL59" t="str">
            <v>Valuation Measures-fiscal year</v>
          </cell>
          <cell r="GO59" t="str">
            <v>91A</v>
          </cell>
          <cell r="GP59" t="str">
            <v>92A</v>
          </cell>
          <cell r="GQ59" t="str">
            <v>93A</v>
          </cell>
          <cell r="GR59" t="str">
            <v>94A</v>
          </cell>
          <cell r="GS59" t="str">
            <v>95A</v>
          </cell>
        </row>
        <row r="60">
          <cell r="GL60" t="str">
            <v>Historical Price:  High</v>
          </cell>
          <cell r="GO60">
            <v>0</v>
          </cell>
          <cell r="GP60">
            <v>0</v>
          </cell>
          <cell r="GQ60">
            <v>14</v>
          </cell>
          <cell r="GR60">
            <v>15.75</v>
          </cell>
          <cell r="GS60">
            <v>25.25</v>
          </cell>
        </row>
        <row r="61">
          <cell r="GL61" t="str">
            <v>Historical Price:  Low</v>
          </cell>
          <cell r="GO61">
            <v>0</v>
          </cell>
          <cell r="GP61">
            <v>0</v>
          </cell>
          <cell r="GQ61">
            <v>5.125</v>
          </cell>
          <cell r="GR61">
            <v>7.625</v>
          </cell>
          <cell r="GS61">
            <v>10.125</v>
          </cell>
        </row>
        <row r="62">
          <cell r="GL62" t="str">
            <v xml:space="preserve">Closing </v>
          </cell>
          <cell r="GO62">
            <v>0</v>
          </cell>
          <cell r="GP62">
            <v>0</v>
          </cell>
          <cell r="GQ62">
            <v>12.75</v>
          </cell>
          <cell r="GR62">
            <v>12.125</v>
          </cell>
          <cell r="GS62">
            <v>23.875</v>
          </cell>
        </row>
      </sheetData>
      <sheetData sheetId="4"/>
      <sheetData sheetId="5"/>
      <sheetData sheetId="6"/>
      <sheetData sheetId="7">
        <row r="3">
          <cell r="BR3" t="str">
            <v>Sanmina Corporation</v>
          </cell>
        </row>
      </sheetData>
      <sheetData sheetId="8"/>
      <sheetData sheetId="9"/>
      <sheetData sheetId="10" refreshError="1"/>
      <sheetData sheetId="11" refreshError="1"/>
      <sheetData sheetId="12" refreshError="1"/>
      <sheetData sheetId="13" refreshError="1"/>
      <sheetData sheetId="14" refreshError="1"/>
      <sheetData sheetId="15"/>
      <sheetData sheetId="16"/>
      <sheetData sheetId="17"/>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heetName val="BS"/>
      <sheetName val="CF"/>
      <sheetName val="pipeline"/>
      <sheetName val="valuation"/>
      <sheetName val="pipeline_simulation"/>
      <sheetName val="doc"/>
      <sheetName val="Tularik"/>
      <sheetName val="figure"/>
      <sheetName val="DCF"/>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t &amp; Loss"/>
      <sheetName val="EPS"/>
      <sheetName val="1.1.Forecast of pretax profits"/>
      <sheetName val="Subsidiaries"/>
      <sheetName val="Cashflow"/>
      <sheetName val="3.1.Loans and interest expense"/>
      <sheetName val="3.2.Interest and invt income"/>
      <sheetName val="4.Balance Sheet"/>
      <sheetName val="Depreciation and Capex"/>
      <sheetName val="Circulation revenue"/>
      <sheetName val="Newspapers and magazines"/>
      <sheetName val="Turnover breakdown"/>
      <sheetName val="Cost Breakdown"/>
      <sheetName val="New Mediaworks model"/>
      <sheetName val="Standard cashflow"/>
      <sheetName val="Share of nominal GDP chart"/>
      <sheetName val="Investments and divestments"/>
      <sheetName val="Popn, exch rate, newsprint"/>
      <sheetName val="NAV 2003"/>
      <sheetName val="NAV Valuation"/>
      <sheetName val="Old cashflow"/>
      <sheetName val="Share buy back"/>
      <sheetName val="Sensitivity to share buyback"/>
      <sheetName val="Sensitivity"/>
      <sheetName val="Notes"/>
      <sheetName val="Media reach by media"/>
      <sheetName val="Reach"/>
      <sheetName val="Share price"/>
      <sheetName val="Other properties"/>
      <sheetName val="Paragon &amp; Promenade"/>
      <sheetName val="AsiaOne"/>
      <sheetName val="Mediaworks"/>
      <sheetName val="SCV Value"/>
      <sheetName val="Today"/>
      <sheetName val="1H01 expectations"/>
      <sheetName val="Half year results - new"/>
      <sheetName val="Group half year results - old"/>
      <sheetName val="Group full year results"/>
      <sheetName val="Company's half year results"/>
      <sheetName val="Company's full year results"/>
      <sheetName val="Half year segmentals post 1995"/>
      <sheetName val="Full year segmentals pre 1995"/>
      <sheetName val="Full year segmentals post 1996"/>
      <sheetName val="Full year segmentals post 1995"/>
      <sheetName val="Newspaper and mag revenue"/>
      <sheetName val="Cost reconciliation"/>
      <sheetName val="Value added statement"/>
      <sheetName val="Historical data"/>
      <sheetName val="Adex data"/>
      <sheetName val="Times Periodical"/>
      <sheetName val="Multimedia"/>
      <sheetName val="MAS projection"/>
      <sheetName val="Paragon Swettenham exchange"/>
      <sheetName val="Dividend valuation"/>
      <sheetName val="SPH The Company"/>
      <sheetName val="NAV assumptions pre 21 Sep 2001"/>
      <sheetName val="Share Buyback Record"/>
      <sheetName val="Profit data to 1985"/>
      <sheetName val="Effect of evening papers"/>
      <sheetName val="Realisable property portfolio"/>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Watchlist"/>
      <sheetName val="Instructions"/>
      <sheetName val="MW GEG"/>
      <sheetName val="CFS"/>
      <sheetName val="BS"/>
      <sheetName val="IS"/>
    </sheetNames>
    <sheetDataSet>
      <sheetData sheetId="0"/>
      <sheetData sheetId="1">
        <row r="11">
          <cell r="D11">
            <v>0</v>
          </cell>
          <cell r="E11">
            <v>0</v>
          </cell>
        </row>
        <row r="12">
          <cell r="E12">
            <v>0</v>
          </cell>
        </row>
        <row r="13">
          <cell r="E13">
            <v>0</v>
          </cell>
        </row>
        <row r="14">
          <cell r="E14">
            <v>0</v>
          </cell>
        </row>
        <row r="15">
          <cell r="E15">
            <v>0</v>
          </cell>
        </row>
        <row r="16">
          <cell r="E16">
            <v>0</v>
          </cell>
        </row>
        <row r="17">
          <cell r="E17">
            <v>0</v>
          </cell>
        </row>
        <row r="18">
          <cell r="E18">
            <v>0</v>
          </cell>
        </row>
        <row r="19">
          <cell r="E19">
            <v>0</v>
          </cell>
        </row>
        <row r="20">
          <cell r="E20">
            <v>0</v>
          </cell>
        </row>
        <row r="21">
          <cell r="E21">
            <v>0</v>
          </cell>
        </row>
        <row r="22">
          <cell r="E22">
            <v>0</v>
          </cell>
        </row>
        <row r="23">
          <cell r="E23">
            <v>0</v>
          </cell>
        </row>
        <row r="24">
          <cell r="E24">
            <v>0</v>
          </cell>
        </row>
        <row r="25">
          <cell r="E25">
            <v>0</v>
          </cell>
        </row>
        <row r="26">
          <cell r="E26">
            <v>0</v>
          </cell>
        </row>
        <row r="27">
          <cell r="E27">
            <v>0</v>
          </cell>
        </row>
        <row r="28">
          <cell r="E28">
            <v>0</v>
          </cell>
        </row>
        <row r="29">
          <cell r="E29">
            <v>0</v>
          </cell>
        </row>
        <row r="30">
          <cell r="E30">
            <v>0</v>
          </cell>
        </row>
        <row r="31">
          <cell r="E31">
            <v>0</v>
          </cell>
        </row>
        <row r="32">
          <cell r="E32">
            <v>0</v>
          </cell>
        </row>
        <row r="33">
          <cell r="E33">
            <v>0</v>
          </cell>
        </row>
        <row r="34">
          <cell r="E34">
            <v>0</v>
          </cell>
        </row>
        <row r="35">
          <cell r="E35">
            <v>0</v>
          </cell>
        </row>
        <row r="36">
          <cell r="E36">
            <v>0</v>
          </cell>
        </row>
        <row r="37">
          <cell r="E37">
            <v>0</v>
          </cell>
        </row>
        <row r="38">
          <cell r="E38">
            <v>0</v>
          </cell>
        </row>
        <row r="39">
          <cell r="E39">
            <v>0</v>
          </cell>
        </row>
        <row r="40">
          <cell r="E40">
            <v>0</v>
          </cell>
        </row>
        <row r="41">
          <cell r="E41">
            <v>0</v>
          </cell>
        </row>
        <row r="42">
          <cell r="E42">
            <v>0</v>
          </cell>
        </row>
        <row r="43">
          <cell r="E43">
            <v>0</v>
          </cell>
        </row>
        <row r="44">
          <cell r="E44">
            <v>0</v>
          </cell>
        </row>
        <row r="45">
          <cell r="E45">
            <v>0</v>
          </cell>
        </row>
        <row r="46">
          <cell r="E46">
            <v>0</v>
          </cell>
        </row>
        <row r="47">
          <cell r="E47">
            <v>0</v>
          </cell>
        </row>
        <row r="48">
          <cell r="E48">
            <v>0</v>
          </cell>
        </row>
        <row r="49">
          <cell r="E49">
            <v>0</v>
          </cell>
        </row>
        <row r="50">
          <cell r="E50">
            <v>0</v>
          </cell>
        </row>
        <row r="51">
          <cell r="E51">
            <v>0</v>
          </cell>
        </row>
        <row r="52">
          <cell r="E52">
            <v>0</v>
          </cell>
        </row>
        <row r="53">
          <cell r="E53">
            <v>0</v>
          </cell>
        </row>
        <row r="54">
          <cell r="E54">
            <v>0</v>
          </cell>
        </row>
        <row r="55">
          <cell r="E55">
            <v>0</v>
          </cell>
        </row>
        <row r="56">
          <cell r="E56">
            <v>0</v>
          </cell>
        </row>
        <row r="57">
          <cell r="E57">
            <v>0</v>
          </cell>
        </row>
        <row r="58">
          <cell r="E58">
            <v>0</v>
          </cell>
        </row>
        <row r="59">
          <cell r="E59">
            <v>0</v>
          </cell>
        </row>
        <row r="60">
          <cell r="E60">
            <v>0</v>
          </cell>
        </row>
        <row r="61">
          <cell r="E61">
            <v>0</v>
          </cell>
        </row>
        <row r="62">
          <cell r="E62">
            <v>0</v>
          </cell>
        </row>
        <row r="63">
          <cell r="E63">
            <v>0</v>
          </cell>
        </row>
        <row r="64">
          <cell r="E64">
            <v>0</v>
          </cell>
        </row>
        <row r="65">
          <cell r="E65">
            <v>0</v>
          </cell>
        </row>
        <row r="66">
          <cell r="E66">
            <v>0</v>
          </cell>
        </row>
        <row r="67">
          <cell r="E67">
            <v>0</v>
          </cell>
        </row>
        <row r="68">
          <cell r="E68">
            <v>0</v>
          </cell>
        </row>
        <row r="69">
          <cell r="E69">
            <v>0</v>
          </cell>
        </row>
        <row r="70">
          <cell r="E70">
            <v>0</v>
          </cell>
        </row>
        <row r="71">
          <cell r="E71">
            <v>0</v>
          </cell>
        </row>
        <row r="72">
          <cell r="E72">
            <v>0</v>
          </cell>
        </row>
        <row r="73">
          <cell r="E73">
            <v>0</v>
          </cell>
        </row>
        <row r="74">
          <cell r="E74">
            <v>0</v>
          </cell>
        </row>
        <row r="75">
          <cell r="E75">
            <v>0</v>
          </cell>
        </row>
        <row r="76">
          <cell r="E76">
            <v>0</v>
          </cell>
        </row>
        <row r="77">
          <cell r="E77">
            <v>0</v>
          </cell>
        </row>
        <row r="78">
          <cell r="E78">
            <v>0</v>
          </cell>
        </row>
        <row r="79">
          <cell r="E79">
            <v>0</v>
          </cell>
        </row>
        <row r="80">
          <cell r="E80">
            <v>0</v>
          </cell>
        </row>
        <row r="81">
          <cell r="E81">
            <v>0</v>
          </cell>
        </row>
        <row r="82">
          <cell r="E82">
            <v>0</v>
          </cell>
        </row>
        <row r="83">
          <cell r="E83">
            <v>0</v>
          </cell>
        </row>
        <row r="84">
          <cell r="E84">
            <v>0</v>
          </cell>
        </row>
        <row r="85">
          <cell r="E85">
            <v>0</v>
          </cell>
        </row>
        <row r="86">
          <cell r="E86">
            <v>0</v>
          </cell>
        </row>
        <row r="87">
          <cell r="E87">
            <v>0</v>
          </cell>
        </row>
        <row r="88">
          <cell r="E88">
            <v>0</v>
          </cell>
        </row>
        <row r="89">
          <cell r="E89">
            <v>0</v>
          </cell>
        </row>
        <row r="90">
          <cell r="E90">
            <v>0</v>
          </cell>
        </row>
        <row r="91">
          <cell r="E91">
            <v>0</v>
          </cell>
        </row>
        <row r="92">
          <cell r="E92">
            <v>0</v>
          </cell>
        </row>
        <row r="93">
          <cell r="E93">
            <v>0</v>
          </cell>
        </row>
        <row r="94">
          <cell r="E94">
            <v>0</v>
          </cell>
        </row>
        <row r="95">
          <cell r="E95">
            <v>0</v>
          </cell>
        </row>
        <row r="96">
          <cell r="E96">
            <v>0</v>
          </cell>
        </row>
        <row r="97">
          <cell r="E97">
            <v>0</v>
          </cell>
        </row>
        <row r="98">
          <cell r="E98">
            <v>0</v>
          </cell>
        </row>
        <row r="99">
          <cell r="E99">
            <v>0</v>
          </cell>
        </row>
        <row r="100">
          <cell r="E100">
            <v>0</v>
          </cell>
        </row>
        <row r="101">
          <cell r="E101">
            <v>0</v>
          </cell>
        </row>
        <row r="102">
          <cell r="E102">
            <v>0</v>
          </cell>
        </row>
        <row r="103">
          <cell r="E103">
            <v>0</v>
          </cell>
        </row>
        <row r="104">
          <cell r="E104">
            <v>0</v>
          </cell>
        </row>
        <row r="105">
          <cell r="E105">
            <v>0</v>
          </cell>
        </row>
        <row r="106">
          <cell r="E106">
            <v>0</v>
          </cell>
        </row>
        <row r="107">
          <cell r="E107">
            <v>0</v>
          </cell>
        </row>
        <row r="108">
          <cell r="E108">
            <v>0</v>
          </cell>
        </row>
        <row r="109">
          <cell r="E109">
            <v>0</v>
          </cell>
        </row>
        <row r="110">
          <cell r="E110">
            <v>0</v>
          </cell>
        </row>
        <row r="111">
          <cell r="E111">
            <v>0</v>
          </cell>
        </row>
        <row r="112">
          <cell r="E112">
            <v>0</v>
          </cell>
        </row>
        <row r="113">
          <cell r="E113">
            <v>0</v>
          </cell>
        </row>
        <row r="114">
          <cell r="E114">
            <v>0</v>
          </cell>
        </row>
        <row r="115">
          <cell r="E115">
            <v>0</v>
          </cell>
        </row>
        <row r="116">
          <cell r="E116">
            <v>0</v>
          </cell>
        </row>
        <row r="117">
          <cell r="E117">
            <v>0</v>
          </cell>
        </row>
        <row r="118">
          <cell r="E118">
            <v>0</v>
          </cell>
        </row>
        <row r="119">
          <cell r="E119">
            <v>0</v>
          </cell>
        </row>
        <row r="120">
          <cell r="E120">
            <v>0</v>
          </cell>
        </row>
        <row r="121">
          <cell r="E121">
            <v>0</v>
          </cell>
        </row>
        <row r="122">
          <cell r="E122">
            <v>0</v>
          </cell>
        </row>
        <row r="123">
          <cell r="E123">
            <v>0</v>
          </cell>
        </row>
        <row r="124">
          <cell r="E124">
            <v>0</v>
          </cell>
        </row>
        <row r="125">
          <cell r="E125">
            <v>0</v>
          </cell>
        </row>
        <row r="126">
          <cell r="E126">
            <v>0</v>
          </cell>
        </row>
        <row r="127">
          <cell r="E127">
            <v>0</v>
          </cell>
        </row>
        <row r="128">
          <cell r="E128">
            <v>0</v>
          </cell>
        </row>
        <row r="129">
          <cell r="E129">
            <v>0</v>
          </cell>
        </row>
        <row r="130">
          <cell r="E130">
            <v>0</v>
          </cell>
        </row>
        <row r="131">
          <cell r="E131">
            <v>0</v>
          </cell>
        </row>
        <row r="132">
          <cell r="E132">
            <v>0</v>
          </cell>
        </row>
        <row r="133">
          <cell r="E133">
            <v>0</v>
          </cell>
        </row>
        <row r="134">
          <cell r="E134">
            <v>0</v>
          </cell>
        </row>
        <row r="135">
          <cell r="E135">
            <v>0</v>
          </cell>
        </row>
        <row r="136">
          <cell r="E136">
            <v>0</v>
          </cell>
        </row>
        <row r="137">
          <cell r="E137">
            <v>0</v>
          </cell>
        </row>
        <row r="138">
          <cell r="E138">
            <v>0</v>
          </cell>
        </row>
        <row r="139">
          <cell r="E139">
            <v>0</v>
          </cell>
        </row>
        <row r="140">
          <cell r="E140">
            <v>0</v>
          </cell>
        </row>
        <row r="141">
          <cell r="E141">
            <v>0</v>
          </cell>
        </row>
        <row r="142">
          <cell r="E142">
            <v>0</v>
          </cell>
        </row>
        <row r="143">
          <cell r="E143">
            <v>0</v>
          </cell>
        </row>
        <row r="144">
          <cell r="E144">
            <v>0</v>
          </cell>
        </row>
        <row r="145">
          <cell r="E145">
            <v>0</v>
          </cell>
        </row>
        <row r="146">
          <cell r="E146">
            <v>0</v>
          </cell>
        </row>
        <row r="147">
          <cell r="E147">
            <v>0</v>
          </cell>
        </row>
        <row r="148">
          <cell r="E148">
            <v>0</v>
          </cell>
        </row>
        <row r="149">
          <cell r="E149">
            <v>0</v>
          </cell>
        </row>
        <row r="150">
          <cell r="E150">
            <v>0</v>
          </cell>
        </row>
        <row r="151">
          <cell r="E151">
            <v>0</v>
          </cell>
        </row>
        <row r="152">
          <cell r="E152">
            <v>0</v>
          </cell>
        </row>
        <row r="153">
          <cell r="E153">
            <v>0</v>
          </cell>
        </row>
        <row r="154">
          <cell r="E154">
            <v>0</v>
          </cell>
        </row>
        <row r="155">
          <cell r="E155">
            <v>0</v>
          </cell>
        </row>
        <row r="156">
          <cell r="E156">
            <v>0</v>
          </cell>
        </row>
        <row r="157">
          <cell r="E157">
            <v>0</v>
          </cell>
        </row>
        <row r="158">
          <cell r="E158">
            <v>0</v>
          </cell>
        </row>
        <row r="159">
          <cell r="E159">
            <v>0</v>
          </cell>
        </row>
        <row r="160">
          <cell r="E160">
            <v>0</v>
          </cell>
        </row>
        <row r="161">
          <cell r="E161">
            <v>0</v>
          </cell>
        </row>
        <row r="162">
          <cell r="E162">
            <v>0</v>
          </cell>
        </row>
        <row r="163">
          <cell r="E163">
            <v>0</v>
          </cell>
        </row>
        <row r="164">
          <cell r="E164">
            <v>0</v>
          </cell>
        </row>
        <row r="165">
          <cell r="E165">
            <v>0</v>
          </cell>
        </row>
        <row r="166">
          <cell r="E166">
            <v>0</v>
          </cell>
        </row>
        <row r="167">
          <cell r="E167">
            <v>0</v>
          </cell>
        </row>
        <row r="168">
          <cell r="E168">
            <v>0</v>
          </cell>
        </row>
        <row r="169">
          <cell r="E169">
            <v>0</v>
          </cell>
        </row>
        <row r="170">
          <cell r="E170">
            <v>0</v>
          </cell>
        </row>
        <row r="171">
          <cell r="E171">
            <v>0</v>
          </cell>
        </row>
        <row r="172">
          <cell r="E172">
            <v>0</v>
          </cell>
        </row>
        <row r="173">
          <cell r="E173">
            <v>0</v>
          </cell>
        </row>
        <row r="174">
          <cell r="E174">
            <v>0</v>
          </cell>
        </row>
        <row r="175">
          <cell r="E175">
            <v>0</v>
          </cell>
        </row>
        <row r="176">
          <cell r="E176">
            <v>0</v>
          </cell>
        </row>
        <row r="177">
          <cell r="E177">
            <v>0</v>
          </cell>
        </row>
        <row r="178">
          <cell r="E178">
            <v>0</v>
          </cell>
        </row>
        <row r="179">
          <cell r="E179">
            <v>0</v>
          </cell>
        </row>
        <row r="180">
          <cell r="E180">
            <v>0</v>
          </cell>
        </row>
        <row r="181">
          <cell r="E181">
            <v>0</v>
          </cell>
        </row>
        <row r="182">
          <cell r="E182">
            <v>0</v>
          </cell>
        </row>
        <row r="183">
          <cell r="E183">
            <v>0</v>
          </cell>
        </row>
        <row r="184">
          <cell r="E184">
            <v>0</v>
          </cell>
        </row>
        <row r="185">
          <cell r="E185">
            <v>0</v>
          </cell>
        </row>
        <row r="186">
          <cell r="E186">
            <v>0</v>
          </cell>
        </row>
        <row r="187">
          <cell r="E187">
            <v>0</v>
          </cell>
        </row>
        <row r="188">
          <cell r="E188">
            <v>0</v>
          </cell>
        </row>
        <row r="189">
          <cell r="E189">
            <v>0</v>
          </cell>
        </row>
        <row r="190">
          <cell r="E190">
            <v>0</v>
          </cell>
        </row>
        <row r="191">
          <cell r="E191">
            <v>0</v>
          </cell>
        </row>
        <row r="192">
          <cell r="E192">
            <v>0</v>
          </cell>
        </row>
        <row r="193">
          <cell r="E193">
            <v>0</v>
          </cell>
        </row>
        <row r="194">
          <cell r="E194">
            <v>0</v>
          </cell>
        </row>
        <row r="195">
          <cell r="E195">
            <v>0</v>
          </cell>
        </row>
        <row r="196">
          <cell r="E196">
            <v>0</v>
          </cell>
        </row>
        <row r="197">
          <cell r="E197">
            <v>0</v>
          </cell>
        </row>
        <row r="198">
          <cell r="E198">
            <v>0</v>
          </cell>
        </row>
        <row r="199">
          <cell r="E199">
            <v>0</v>
          </cell>
        </row>
        <row r="200">
          <cell r="E200">
            <v>0</v>
          </cell>
        </row>
        <row r="201">
          <cell r="E201">
            <v>0</v>
          </cell>
        </row>
        <row r="202">
          <cell r="E202">
            <v>0</v>
          </cell>
        </row>
        <row r="203">
          <cell r="E203">
            <v>0</v>
          </cell>
        </row>
        <row r="204">
          <cell r="E204">
            <v>0</v>
          </cell>
        </row>
        <row r="205">
          <cell r="E205">
            <v>0</v>
          </cell>
        </row>
        <row r="206">
          <cell r="E206">
            <v>0</v>
          </cell>
        </row>
        <row r="207">
          <cell r="E207">
            <v>0</v>
          </cell>
        </row>
        <row r="208">
          <cell r="E208">
            <v>0</v>
          </cell>
        </row>
        <row r="209">
          <cell r="E209">
            <v>0</v>
          </cell>
        </row>
        <row r="210">
          <cell r="E210">
            <v>0</v>
          </cell>
        </row>
      </sheetData>
      <sheetData sheetId="2"/>
      <sheetData sheetId="3" refreshError="1"/>
      <sheetData sheetId="4" refreshError="1"/>
      <sheetData sheetId="5" refreshError="1"/>
      <sheetData sheetId="6"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ortantDisclosures"/>
      <sheetName val="COVER SHEET"/>
      <sheetName val="IS-ANNUAL"/>
      <sheetName val="IS-QTRLY"/>
      <sheetName val="CFBS"/>
      <sheetName val="REV-ANNUAL"/>
      <sheetName val="REV-QTRLY"/>
      <sheetName val="PIPELINE"/>
      <sheetName val="FOOTNOTES"/>
      <sheetName val="ELIQUIS_ALLIANCE"/>
      <sheetName val="MGMT PROJECTIONS"/>
      <sheetName val="DCF"/>
      <sheetName val="AGREEMENTS"/>
      <sheetName val="IndexInformation"/>
      <sheetName val="ModPubIndex"/>
      <sheetName val="MW-Cache"/>
      <sheetName val="APIXABAN"/>
      <sheetName val="PREVNAR 13 ADULT"/>
      <sheetName val="ModPubIndexInternal"/>
      <sheetName val="__FDSCACHE__"/>
      <sheetName val="AF_MKT_MODEL"/>
      <sheetName val="DEBT"/>
      <sheetName val="MWA RR"/>
      <sheetName val="REV-SEGMENT"/>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36">
          <cell r="B36" t="str">
            <v>NorthAmerica</v>
          </cell>
        </row>
        <row r="37">
          <cell r="B37" t="str">
            <v>excel</v>
          </cell>
        </row>
        <row r="38">
          <cell r="B38" t="str">
            <v>en-US</v>
          </cell>
        </row>
        <row r="39">
          <cell r="B39" t="str">
            <v>chthoma</v>
          </cell>
        </row>
        <row r="40">
          <cell r="B40">
            <v>1900000782</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row r="15">
          <cell r="J15">
            <v>68.972186762601083</v>
          </cell>
        </row>
        <row r="23">
          <cell r="J23">
            <v>84.521496939820679</v>
          </cell>
        </row>
        <row r="31">
          <cell r="J31">
            <v>88.963861460241219</v>
          </cell>
        </row>
        <row r="39">
          <cell r="J39">
            <v>100.47837355547594</v>
          </cell>
        </row>
      </sheetData>
      <sheetData sheetId="9"/>
      <sheetData sheetId="10"/>
      <sheetData sheetId="11"/>
      <sheetData sheetId="12"/>
      <sheetData sheetId="13"/>
      <sheetData sheetId="14"/>
      <sheetData sheetId="15" refreshError="1"/>
      <sheetData sheetId="16"/>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MW-Cache"/>
      <sheetName val="TR Convert"/>
      <sheetName val="Valuation Analyzer"/>
      <sheetName val="Calculations"/>
      <sheetName val="TimeSeries"/>
      <sheetName val="LinkingMetadata"/>
      <sheetName val="#REF"/>
    </sheetNames>
    <sheetDataSet>
      <sheetData sheetId="0" refreshError="1"/>
      <sheetData sheetId="1" refreshError="1"/>
      <sheetData sheetId="2" refreshError="1"/>
      <sheetData sheetId="3">
        <row r="4">
          <cell r="C4" t="str">
            <v>MW</v>
          </cell>
        </row>
        <row r="32">
          <cell r="B32" t="str">
            <v>PRODUCTION</v>
          </cell>
          <cell r="AD32" t="str">
            <v>23.71</v>
          </cell>
          <cell r="AI32" t="str">
            <v>APEI.O</v>
          </cell>
        </row>
        <row r="33">
          <cell r="AI33" t="str">
            <v>APOL.O</v>
          </cell>
        </row>
        <row r="34">
          <cell r="AI34" t="str">
            <v>CECO.O</v>
          </cell>
        </row>
        <row r="35">
          <cell r="AI35" t="str">
            <v>COCO.O</v>
          </cell>
        </row>
        <row r="36">
          <cell r="AI36" t="str">
            <v>CPLA.O</v>
          </cell>
        </row>
        <row r="37">
          <cell r="AI37" t="str">
            <v>DV.N</v>
          </cell>
        </row>
        <row r="38">
          <cell r="AI38" t="str">
            <v>EDMC.O</v>
          </cell>
        </row>
        <row r="39">
          <cell r="AI39" t="str">
            <v>ESI.N</v>
          </cell>
        </row>
        <row r="40">
          <cell r="AI40" t="str">
            <v>STRA.O</v>
          </cell>
        </row>
        <row r="41">
          <cell r="AI41" t="str">
            <v/>
          </cell>
        </row>
        <row r="42">
          <cell r="AI42" t="str">
            <v/>
          </cell>
        </row>
        <row r="43">
          <cell r="AI43" t="str">
            <v/>
          </cell>
        </row>
        <row r="44">
          <cell r="AI44" t="str">
            <v/>
          </cell>
        </row>
        <row r="45">
          <cell r="AI45" t="str">
            <v/>
          </cell>
        </row>
        <row r="46">
          <cell r="AI46" t="str">
            <v/>
          </cell>
        </row>
        <row r="47">
          <cell r="AI47" t="str">
            <v/>
          </cell>
        </row>
        <row r="48">
          <cell r="AI48" t="str">
            <v/>
          </cell>
        </row>
        <row r="49">
          <cell r="AI49" t="str">
            <v/>
          </cell>
        </row>
        <row r="50">
          <cell r="AI50" t="str">
            <v/>
          </cell>
        </row>
        <row r="51">
          <cell r="AI51" t="str">
            <v/>
          </cell>
        </row>
        <row r="52">
          <cell r="AI52" t="str">
            <v/>
          </cell>
        </row>
        <row r="53">
          <cell r="AI53" t="str">
            <v/>
          </cell>
        </row>
        <row r="54">
          <cell r="AI54" t="str">
            <v/>
          </cell>
        </row>
        <row r="55">
          <cell r="AI55" t="str">
            <v/>
          </cell>
        </row>
        <row r="56">
          <cell r="AI56" t="str">
            <v/>
          </cell>
        </row>
        <row r="57">
          <cell r="AI57" t="str">
            <v/>
          </cell>
        </row>
        <row r="58">
          <cell r="AI58" t="str">
            <v/>
          </cell>
        </row>
        <row r="59">
          <cell r="AI59" t="str">
            <v/>
          </cell>
        </row>
        <row r="60">
          <cell r="AI60" t="str">
            <v/>
          </cell>
        </row>
        <row r="61">
          <cell r="AI61" t="str">
            <v/>
          </cell>
        </row>
      </sheetData>
      <sheetData sheetId="4" refreshError="1"/>
      <sheetData sheetId="5">
        <row r="1">
          <cell r="H1">
            <v>0</v>
          </cell>
          <cell r="I1">
            <v>33</v>
          </cell>
        </row>
        <row r="6">
          <cell r="X6" t="e">
            <v>#N/A</v>
          </cell>
        </row>
      </sheetData>
      <sheetData sheetId="6" refreshError="1"/>
      <sheetData sheetId="7"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ient Title Page"/>
      <sheetName val="NY UPLOAD"/>
      <sheetName val="5 Year Sales &amp; Earnings"/>
      <sheetName val="Qtr Income"/>
      <sheetName val="Qtr Margin"/>
      <sheetName val="Qtr Sales"/>
      <sheetName val="Qtr Sales Net"/>
      <sheetName val="ROIC"/>
      <sheetName val="BS"/>
      <sheetName val="CF"/>
      <sheetName val="Gross Margin Calculation"/>
      <sheetName val="AZN Royalties"/>
      <sheetName val="QPreview2"/>
      <sheetName val="Global Feedsheet Data"/>
      <sheetName val="P&amp;L Charts"/>
      <sheetName val="xbrldates"/>
      <sheetName val="xbrlSettings"/>
      <sheetName val="NY UPLOAD shadow"/>
      <sheetName val="xbrlPre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TR-EPS"/>
      <sheetName val="YR-EPS"/>
      <sheetName val="QTR-REV"/>
      <sheetName val="YR-REV"/>
      <sheetName val="Lexapro"/>
      <sheetName val="Namenda"/>
      <sheetName val="Benicar"/>
      <sheetName val="Nebivolol"/>
      <sheetName val="Orapem"/>
      <sheetName val="BAL-CF"/>
      <sheetName val="MKTD"/>
      <sheetName val="PPLN"/>
      <sheetName val="IMS"/>
      <sheetName val="------"/>
      <sheetName val="NPV"/>
      <sheetName val="Charts"/>
      <sheetName val="VAR"/>
      <sheetName val="NPV_Bad"/>
      <sheetName val="Sheet1"/>
      <sheetName val="Compare"/>
      <sheetName val="Financial Analysis Table"/>
      <sheetName val="Taxes"/>
      <sheetName val="iQ_Measure_Validations_Errors"/>
      <sheetName val="iQ_US_CoreIndustrials"/>
      <sheetName val="Celexa"/>
      <sheetName val="NPV_Down"/>
      <sheetName val="Product NPV"/>
      <sheetName val="Sheet2"/>
      <sheetName val="SUMMARY"/>
      <sheetName val="P&amp;L Review"/>
      <sheetName val="NAMENDA TRx"/>
      <sheetName val="Benicar TRx"/>
      <sheetName val="VAR-June"/>
      <sheetName val="VAR-March"/>
      <sheetName val="IMS (2)"/>
      <sheetName val="Faropenem"/>
      <sheetName val="COVER SHEET"/>
      <sheetName val="__FDSCACHE__"/>
      <sheetName val="IS-ANNUAL"/>
      <sheetName val="IS-QTRLY"/>
      <sheetName val="REV-ANNUAL"/>
      <sheetName val="REV-QTRLY"/>
      <sheetName val="CFBS"/>
      <sheetName val="DCF"/>
      <sheetName val="LINZESS"/>
      <sheetName val="MGMT PROJECTIONS"/>
      <sheetName val="PIPELINE"/>
      <sheetName val="MW-Cache"/>
      <sheetName val="PIPELINE_UNADJ"/>
      <sheetName val="FOOTNOTES"/>
      <sheetName val="AGREEMENTS"/>
      <sheetName val="PIV Challenges"/>
      <sheetName val="Var-YOY"/>
      <sheetName val="Var-Seq"/>
      <sheetName val="AMORT"/>
      <sheetName val="calendar"/>
      <sheetName val="patents"/>
      <sheetName val="patent expirations"/>
      <sheetName val="change"/>
      <sheetName val="launches"/>
      <sheetName val="consensus"/>
      <sheetName val="pipeline handout"/>
      <sheetName val="SAVELLA"/>
      <sheetName val="DEBT"/>
      <sheetName val="MWA RR"/>
      <sheetName val="mwareDates"/>
      <sheetName val="revenue snapshot"/>
      <sheetName val="rev contribution analysis"/>
      <sheetName val="rev change analysis"/>
      <sheetName val="Gaap Adj"/>
      <sheetName val="mwareSettings"/>
      <sheetName val="ImportantDisclosures"/>
      <sheetName val="LINACLOTIDE"/>
      <sheetName val="MW Valuation"/>
      <sheetName val="TR Convert"/>
    </sheetNames>
    <sheetDataSet>
      <sheetData sheetId="0"/>
      <sheetData sheetId="1"/>
      <sheetData sheetId="2">
        <row r="3">
          <cell r="A3" t="str">
            <v>Product</v>
          </cell>
        </row>
      </sheetData>
      <sheetData sheetId="3"/>
      <sheetData sheetId="4"/>
      <sheetData sheetId="5">
        <row r="6">
          <cell r="C6" t="str">
            <v>Namenda</v>
          </cell>
        </row>
      </sheetData>
      <sheetData sheetId="6">
        <row r="3">
          <cell r="A3" t="str">
            <v>Product</v>
          </cell>
        </row>
      </sheetData>
      <sheetData sheetId="7"/>
      <sheetData sheetId="8"/>
      <sheetData sheetId="9"/>
      <sheetData sheetId="10">
        <row r="3">
          <cell r="A3" t="str">
            <v>Product</v>
          </cell>
        </row>
      </sheetData>
      <sheetData sheetId="11"/>
      <sheetData sheetId="12">
        <row r="3">
          <cell r="A3" t="str">
            <v>Product</v>
          </cell>
        </row>
      </sheetData>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0">
          <cell r="J10">
            <v>40633</v>
          </cell>
        </row>
        <row r="11">
          <cell r="J11">
            <v>40543</v>
          </cell>
        </row>
      </sheetData>
      <sheetData sheetId="29" refreshError="1"/>
      <sheetData sheetId="30" refreshError="1"/>
      <sheetData sheetId="31" refreshError="1"/>
      <sheetData sheetId="32" refreshError="1"/>
      <sheetData sheetId="33" refreshError="1"/>
      <sheetData sheetId="34" refreshError="1"/>
      <sheetData sheetId="35" refreshError="1"/>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ncials --&gt;"/>
      <sheetName val="MW-Cache"/>
      <sheetName val="DCF"/>
      <sheetName val="IS"/>
      <sheetName val="BS"/>
      <sheetName val="CF"/>
      <sheetName val="MW GEG"/>
      <sheetName val="REVS"/>
      <sheetName val="Mkt Models --&gt;"/>
      <sheetName val="TYMLOS_IMS"/>
      <sheetName val="RAD1901 Patient"/>
      <sheetName val="IMS DATA"/>
      <sheetName val="IMS Osteop"/>
      <sheetName val="Other --&gt;"/>
      <sheetName val="Forteo Risinger"/>
      <sheetName val="Milestones"/>
      <sheetName val="mwareSettings"/>
      <sheetName val="Sheet1"/>
      <sheetName val="MWA RR"/>
      <sheetName val="mwareDates"/>
    </sheetNames>
    <sheetDataSet>
      <sheetData sheetId="0"/>
      <sheetData sheetId="1"/>
      <sheetData sheetId="2">
        <row r="3">
          <cell r="B3" t="str">
            <v>(USD in millions)</v>
          </cell>
          <cell r="C3">
            <v>2018</v>
          </cell>
          <cell r="D3">
            <v>2019</v>
          </cell>
          <cell r="E3">
            <v>2020</v>
          </cell>
          <cell r="F3">
            <v>2021</v>
          </cell>
          <cell r="G3">
            <v>2022</v>
          </cell>
          <cell r="H3">
            <v>2023</v>
          </cell>
          <cell r="I3">
            <v>2024</v>
          </cell>
          <cell r="J3">
            <v>2025</v>
          </cell>
          <cell r="K3">
            <v>2026</v>
          </cell>
          <cell r="L3">
            <v>2027</v>
          </cell>
          <cell r="M3">
            <v>2028</v>
          </cell>
          <cell r="N3">
            <v>2029</v>
          </cell>
          <cell r="O3">
            <v>2030</v>
          </cell>
        </row>
        <row r="4">
          <cell r="B4" t="str">
            <v>Free cash flow (FCF)</v>
          </cell>
          <cell r="C4">
            <v>-273.30699999999996</v>
          </cell>
          <cell r="D4">
            <v>-102.73780757799973</v>
          </cell>
          <cell r="E4">
            <v>-147.12239830788778</v>
          </cell>
          <cell r="F4">
            <v>-179.58466642626013</v>
          </cell>
          <cell r="G4">
            <v>-158.89961211514049</v>
          </cell>
          <cell r="H4">
            <v>-136.10549255898837</v>
          </cell>
          <cell r="I4">
            <v>-43.430088373490435</v>
          </cell>
          <cell r="J4">
            <v>161.58658974814153</v>
          </cell>
          <cell r="K4">
            <v>317.98324580941437</v>
          </cell>
          <cell r="L4">
            <v>435.87989324354783</v>
          </cell>
          <cell r="M4">
            <v>345.36121278698772</v>
          </cell>
          <cell r="N4">
            <v>361.50533615388571</v>
          </cell>
          <cell r="O4">
            <v>3824.345924575317</v>
          </cell>
        </row>
        <row r="5">
          <cell r="B5" t="str">
            <v>Growth</v>
          </cell>
          <cell r="D5" t="str">
            <v>NM</v>
          </cell>
          <cell r="E5" t="str">
            <v>NM</v>
          </cell>
          <cell r="F5" t="str">
            <v>NM</v>
          </cell>
          <cell r="G5" t="str">
            <v>NM</v>
          </cell>
          <cell r="H5" t="str">
            <v>NM</v>
          </cell>
          <cell r="I5" t="str">
            <v>NM</v>
          </cell>
          <cell r="J5" t="str">
            <v>NM</v>
          </cell>
          <cell r="K5">
            <v>0.96788140838322012</v>
          </cell>
          <cell r="L5">
            <v>0.37076370842756812</v>
          </cell>
          <cell r="M5">
            <v>-0.20766885983883365</v>
          </cell>
          <cell r="N5">
            <v>4.6745618121440291E-2</v>
          </cell>
        </row>
        <row r="6">
          <cell r="B6" t="str">
            <v>Present value of FCF</v>
          </cell>
          <cell r="C6">
            <v>-307.88718402486268</v>
          </cell>
          <cell r="D6">
            <v>-105.21519512715317</v>
          </cell>
          <cell r="E6">
            <v>-136.97278370731098</v>
          </cell>
          <cell r="F6">
            <v>-151.99596300561714</v>
          </cell>
          <cell r="G6">
            <v>-122.2624101858181</v>
          </cell>
          <cell r="H6">
            <v>-95.20353670462471</v>
          </cell>
          <cell r="I6">
            <v>-27.616933779634241</v>
          </cell>
          <cell r="J6">
            <v>93.410861118270233</v>
          </cell>
          <cell r="K6">
            <v>167.11045175973729</v>
          </cell>
          <cell r="L6">
            <v>208.2444932465306</v>
          </cell>
          <cell r="M6">
            <v>149.99872433300717</v>
          </cell>
          <cell r="N6">
            <v>142.73682492671011</v>
          </cell>
          <cell r="O6">
            <v>1439.7336188283409</v>
          </cell>
        </row>
      </sheetData>
      <sheetData sheetId="3">
        <row r="2">
          <cell r="B2" t="str">
            <v>Valuation Scenario</v>
          </cell>
          <cell r="G2">
            <v>2</v>
          </cell>
        </row>
        <row r="4">
          <cell r="B4" t="str">
            <v>Radius Income Statement</v>
          </cell>
          <cell r="C4" t="str">
            <v>1Q14</v>
          </cell>
          <cell r="D4" t="str">
            <v>2Q14</v>
          </cell>
          <cell r="E4" t="str">
            <v>3Q14</v>
          </cell>
          <cell r="F4" t="str">
            <v>4Q14</v>
          </cell>
          <cell r="G4">
            <v>2014</v>
          </cell>
          <cell r="H4" t="str">
            <v>1Q15</v>
          </cell>
          <cell r="I4" t="str">
            <v>2Q15</v>
          </cell>
          <cell r="J4" t="str">
            <v>3Q15</v>
          </cell>
          <cell r="K4" t="str">
            <v>4Q15</v>
          </cell>
          <cell r="L4">
            <v>2015</v>
          </cell>
          <cell r="M4" t="str">
            <v>1Q16</v>
          </cell>
          <cell r="N4" t="str">
            <v>2Q16</v>
          </cell>
          <cell r="O4" t="str">
            <v>3Q16</v>
          </cell>
          <cell r="P4" t="str">
            <v>4Q16</v>
          </cell>
          <cell r="Q4">
            <v>2016</v>
          </cell>
          <cell r="R4" t="str">
            <v>1Q17</v>
          </cell>
          <cell r="S4" t="str">
            <v>2Q17</v>
          </cell>
          <cell r="T4" t="str">
            <v>3Q17</v>
          </cell>
          <cell r="U4" t="str">
            <v>4Q17</v>
          </cell>
          <cell r="V4">
            <v>2017</v>
          </cell>
          <cell r="W4" t="str">
            <v>1Q18A</v>
          </cell>
          <cell r="X4" t="str">
            <v>2Q18A</v>
          </cell>
          <cell r="Y4" t="str">
            <v>3Q18A</v>
          </cell>
          <cell r="Z4" t="str">
            <v>4Q18A</v>
          </cell>
          <cell r="AA4" t="str">
            <v>2018A</v>
          </cell>
          <cell r="AB4" t="str">
            <v>1Q19</v>
          </cell>
          <cell r="AC4" t="str">
            <v>2Q19</v>
          </cell>
          <cell r="AD4" t="str">
            <v>3Q19</v>
          </cell>
          <cell r="AE4" t="str">
            <v>4Q19</v>
          </cell>
          <cell r="AF4">
            <v>2019</v>
          </cell>
          <cell r="AG4" t="str">
            <v>1Q20</v>
          </cell>
          <cell r="AH4" t="str">
            <v>2Q20</v>
          </cell>
          <cell r="AI4" t="str">
            <v>3Q20</v>
          </cell>
          <cell r="AJ4" t="str">
            <v>4Q20</v>
          </cell>
          <cell r="AK4">
            <v>2020</v>
          </cell>
          <cell r="AL4" t="str">
            <v>1Q21</v>
          </cell>
          <cell r="AM4" t="str">
            <v>2Q21</v>
          </cell>
          <cell r="AN4" t="str">
            <v>3Q21</v>
          </cell>
          <cell r="AO4" t="str">
            <v>4Q21</v>
          </cell>
          <cell r="AP4">
            <v>2021</v>
          </cell>
          <cell r="AQ4" t="str">
            <v>1Q22</v>
          </cell>
          <cell r="AR4" t="str">
            <v>2Q22</v>
          </cell>
          <cell r="AS4" t="str">
            <v>3Q22</v>
          </cell>
          <cell r="AT4" t="str">
            <v>4Q22</v>
          </cell>
          <cell r="AU4">
            <v>2022</v>
          </cell>
          <cell r="AV4" t="str">
            <v>1Q23</v>
          </cell>
          <cell r="AW4" t="str">
            <v>2Q23</v>
          </cell>
          <cell r="AX4" t="str">
            <v>3Q23</v>
          </cell>
          <cell r="AY4" t="str">
            <v>4Q23</v>
          </cell>
          <cell r="AZ4">
            <v>2023</v>
          </cell>
          <cell r="BA4" t="str">
            <v>1Q24</v>
          </cell>
          <cell r="BB4" t="str">
            <v>2Q24</v>
          </cell>
          <cell r="BC4" t="str">
            <v>3Q24</v>
          </cell>
          <cell r="BD4" t="str">
            <v>4Q24</v>
          </cell>
          <cell r="BE4">
            <v>2024</v>
          </cell>
          <cell r="BF4" t="str">
            <v>1Q25</v>
          </cell>
          <cell r="BG4" t="str">
            <v>2Q25</v>
          </cell>
          <cell r="BH4" t="str">
            <v>3Q25</v>
          </cell>
          <cell r="BI4" t="str">
            <v>4Q25</v>
          </cell>
          <cell r="BJ4">
            <v>2025</v>
          </cell>
          <cell r="BK4" t="str">
            <v>1Q26</v>
          </cell>
          <cell r="BL4" t="str">
            <v>2Q26</v>
          </cell>
          <cell r="BM4" t="str">
            <v>3Q26</v>
          </cell>
          <cell r="BN4" t="str">
            <v>4Q26</v>
          </cell>
          <cell r="BO4">
            <v>2026</v>
          </cell>
          <cell r="BP4" t="str">
            <v>1Q27</v>
          </cell>
          <cell r="BQ4" t="str">
            <v>2Q27</v>
          </cell>
          <cell r="BR4" t="str">
            <v>3Q27</v>
          </cell>
          <cell r="BS4" t="str">
            <v>4Q27</v>
          </cell>
          <cell r="BT4">
            <v>2027</v>
          </cell>
          <cell r="BU4" t="str">
            <v>1Q28</v>
          </cell>
          <cell r="BV4" t="str">
            <v>2Q28</v>
          </cell>
          <cell r="BW4" t="str">
            <v>3Q28</v>
          </cell>
          <cell r="BX4" t="str">
            <v>4Q28</v>
          </cell>
          <cell r="BY4">
            <v>2028</v>
          </cell>
          <cell r="BZ4" t="str">
            <v>1Q29</v>
          </cell>
          <cell r="CA4" t="str">
            <v>2Q29</v>
          </cell>
          <cell r="CB4" t="str">
            <v>3Q29</v>
          </cell>
          <cell r="CC4" t="str">
            <v>4Q29</v>
          </cell>
          <cell r="CD4">
            <v>2029</v>
          </cell>
          <cell r="CE4" t="str">
            <v>1Q30</v>
          </cell>
          <cell r="CF4" t="str">
            <v>2Q30</v>
          </cell>
          <cell r="CG4" t="str">
            <v>3Q30</v>
          </cell>
          <cell r="CH4" t="str">
            <v>4Q30</v>
          </cell>
          <cell r="CI4">
            <v>2030</v>
          </cell>
        </row>
        <row r="6">
          <cell r="B6" t="str">
            <v>Revenues:</v>
          </cell>
        </row>
        <row r="7">
          <cell r="B7" t="str">
            <v>Product revenue, net</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0.98</v>
          </cell>
          <cell r="T7">
            <v>3.4689999999999999</v>
          </cell>
          <cell r="U7">
            <v>7.6630000000000003</v>
          </cell>
          <cell r="V7">
            <v>12.112</v>
          </cell>
          <cell r="W7">
            <v>14.547000000000001</v>
          </cell>
          <cell r="X7">
            <v>22.629000000000001</v>
          </cell>
          <cell r="Y7">
            <v>27.638999999999999</v>
          </cell>
          <cell r="Z7">
            <v>34.423999999999999</v>
          </cell>
          <cell r="AA7">
            <v>99.239000000000004</v>
          </cell>
          <cell r="AB7">
            <v>29.844000000000001</v>
          </cell>
          <cell r="AC7">
            <v>41.042000000000002</v>
          </cell>
          <cell r="AD7">
            <v>46.765999999999998</v>
          </cell>
          <cell r="AE7">
            <v>55</v>
          </cell>
          <cell r="AF7">
            <v>172.65199999999999</v>
          </cell>
          <cell r="AG7">
            <v>50.751008972719724</v>
          </cell>
          <cell r="AH7">
            <v>55.438458969875605</v>
          </cell>
          <cell r="AI7">
            <v>59.57233200392858</v>
          </cell>
          <cell r="AJ7">
            <v>69.302591270724633</v>
          </cell>
          <cell r="AK7">
            <v>235.06439121724856</v>
          </cell>
          <cell r="AL7">
            <v>66.559867749362468</v>
          </cell>
          <cell r="AM7">
            <v>68.71602282466317</v>
          </cell>
          <cell r="AN7">
            <v>70.034914419046089</v>
          </cell>
          <cell r="AO7">
            <v>77.524659113785432</v>
          </cell>
          <cell r="AP7">
            <v>282.83546410685716</v>
          </cell>
          <cell r="AQ7">
            <v>69.810226875742416</v>
          </cell>
          <cell r="AR7">
            <v>72.231304574980541</v>
          </cell>
          <cell r="AS7">
            <v>74.056534133653102</v>
          </cell>
          <cell r="AT7">
            <v>81.913369315243699</v>
          </cell>
          <cell r="AU7">
            <v>319.46994362358112</v>
          </cell>
          <cell r="AV7">
            <v>72.381555808530948</v>
          </cell>
          <cell r="AW7">
            <v>72.071594865101844</v>
          </cell>
          <cell r="AX7">
            <v>71.011018030424466</v>
          </cell>
          <cell r="AY7">
            <v>75.35896670808286</v>
          </cell>
          <cell r="AZ7">
            <v>432.60310794006938</v>
          </cell>
          <cell r="BA7">
            <v>64.942813025532161</v>
          </cell>
          <cell r="BB7">
            <v>64.192165306915754</v>
          </cell>
          <cell r="BC7">
            <v>63.341058160080927</v>
          </cell>
          <cell r="BD7">
            <v>67.665543944950954</v>
          </cell>
          <cell r="BE7">
            <v>643.25979928018967</v>
          </cell>
          <cell r="BF7">
            <v>59.126518969265931</v>
          </cell>
          <cell r="BG7">
            <v>59.529119596672501</v>
          </cell>
          <cell r="BH7">
            <v>59.355601103158413</v>
          </cell>
          <cell r="BI7">
            <v>63.804552686148803</v>
          </cell>
          <cell r="BJ7">
            <v>834.68496607020302</v>
          </cell>
          <cell r="BK7">
            <v>56.165463386074443</v>
          </cell>
          <cell r="BL7">
            <v>57.21949422653347</v>
          </cell>
          <cell r="BM7">
            <v>58.084622581884311</v>
          </cell>
          <cell r="BN7">
            <v>63.851682362961242</v>
          </cell>
          <cell r="BO7">
            <v>990.43542733042477</v>
          </cell>
          <cell r="BP7">
            <v>57.265534679057801</v>
          </cell>
          <cell r="BQ7">
            <v>59.073609501848452</v>
          </cell>
          <cell r="BR7">
            <v>63.40858777752166</v>
          </cell>
          <cell r="BS7">
            <v>68.549637463075925</v>
          </cell>
          <cell r="BT7">
            <v>1094.4436223263876</v>
          </cell>
          <cell r="BU7">
            <v>59.213466041019871</v>
          </cell>
          <cell r="BV7">
            <v>58.515902523220859</v>
          </cell>
          <cell r="BW7">
            <v>60.11726642951173</v>
          </cell>
          <cell r="BX7">
            <v>63.394185148416213</v>
          </cell>
          <cell r="BY7">
            <v>1141.5379319321216</v>
          </cell>
          <cell r="BZ7">
            <v>53.024069788913074</v>
          </cell>
          <cell r="CA7">
            <v>50.101317573972793</v>
          </cell>
          <cell r="CB7">
            <v>48.956162766462903</v>
          </cell>
          <cell r="CC7">
            <v>48.782708946761197</v>
          </cell>
          <cell r="CD7">
            <v>1142.45384059311</v>
          </cell>
          <cell r="CE7">
            <v>37.822883438189514</v>
          </cell>
          <cell r="CF7">
            <v>32.285643278699474</v>
          </cell>
          <cell r="CG7">
            <v>27.594204021792752</v>
          </cell>
          <cell r="CH7">
            <v>22.801617952914558</v>
          </cell>
          <cell r="CI7">
            <v>1104.4350319887635</v>
          </cell>
        </row>
        <row r="9">
          <cell r="B9" t="str">
            <v>Tymlos-SC</v>
          </cell>
          <cell r="Q9">
            <v>0</v>
          </cell>
          <cell r="R9">
            <v>0</v>
          </cell>
          <cell r="S9">
            <v>0.98</v>
          </cell>
          <cell r="T9">
            <v>3.4689999999999999</v>
          </cell>
          <cell r="U9">
            <v>7.6630000000000003</v>
          </cell>
          <cell r="V9">
            <v>12.112</v>
          </cell>
          <cell r="W9">
            <v>14.547000000000001</v>
          </cell>
          <cell r="X9">
            <v>22.629000000000001</v>
          </cell>
          <cell r="Y9">
            <v>27.638999999999999</v>
          </cell>
          <cell r="Z9">
            <v>34.423999999999999</v>
          </cell>
          <cell r="AA9">
            <v>99.239000000000004</v>
          </cell>
          <cell r="AB9">
            <v>29.844000000000001</v>
          </cell>
          <cell r="AC9">
            <v>41.042000000000002</v>
          </cell>
          <cell r="AD9">
            <v>46.765999999999998</v>
          </cell>
          <cell r="AE9">
            <v>55</v>
          </cell>
          <cell r="AF9">
            <v>172.65199999999999</v>
          </cell>
          <cell r="AG9">
            <v>50.751008972719724</v>
          </cell>
          <cell r="AH9">
            <v>55.438458969875605</v>
          </cell>
          <cell r="AI9">
            <v>59.57233200392858</v>
          </cell>
          <cell r="AJ9">
            <v>69.302591270724633</v>
          </cell>
          <cell r="AK9">
            <v>235.06439121724856</v>
          </cell>
          <cell r="AL9">
            <v>66.559867749362468</v>
          </cell>
          <cell r="AM9">
            <v>68.71602282466317</v>
          </cell>
          <cell r="AN9">
            <v>70.034914419046089</v>
          </cell>
          <cell r="AO9">
            <v>77.524659113785432</v>
          </cell>
          <cell r="AP9">
            <v>282.83546410685716</v>
          </cell>
          <cell r="AQ9">
            <v>69.810226875742416</v>
          </cell>
          <cell r="AR9">
            <v>72.231304574980541</v>
          </cell>
          <cell r="AS9">
            <v>74.056534133653102</v>
          </cell>
          <cell r="AT9">
            <v>81.913369315243699</v>
          </cell>
          <cell r="AU9">
            <v>298.01143489961976</v>
          </cell>
          <cell r="AV9">
            <v>72.381555808530948</v>
          </cell>
          <cell r="AW9">
            <v>72.071594865101844</v>
          </cell>
          <cell r="AX9">
            <v>71.011018030424466</v>
          </cell>
          <cell r="AY9">
            <v>75.35896670808286</v>
          </cell>
          <cell r="AZ9">
            <v>290.82313541214012</v>
          </cell>
          <cell r="BA9">
            <v>64.942813025532161</v>
          </cell>
          <cell r="BB9">
            <v>64.192165306915754</v>
          </cell>
          <cell r="BC9">
            <v>63.341058160080927</v>
          </cell>
          <cell r="BD9">
            <v>67.665543944950954</v>
          </cell>
          <cell r="BE9">
            <v>260.14158043747983</v>
          </cell>
          <cell r="BF9">
            <v>59.126518969265931</v>
          </cell>
          <cell r="BG9">
            <v>59.529119596672501</v>
          </cell>
          <cell r="BH9">
            <v>59.355601103158413</v>
          </cell>
          <cell r="BI9">
            <v>63.804552686148803</v>
          </cell>
          <cell r="BJ9">
            <v>241.81579235524569</v>
          </cell>
          <cell r="BK9">
            <v>56.165463386074443</v>
          </cell>
          <cell r="BL9">
            <v>57.21949422653347</v>
          </cell>
          <cell r="BM9">
            <v>58.084622581884311</v>
          </cell>
          <cell r="BN9">
            <v>63.851682362961242</v>
          </cell>
          <cell r="BO9">
            <v>235.32126255745348</v>
          </cell>
          <cell r="BP9">
            <v>57.265534679057801</v>
          </cell>
          <cell r="BQ9">
            <v>59.073609501848452</v>
          </cell>
          <cell r="BR9">
            <v>63.40858777752166</v>
          </cell>
          <cell r="BS9">
            <v>68.549637463075925</v>
          </cell>
          <cell r="BT9">
            <v>248.29736942150384</v>
          </cell>
          <cell r="BU9">
            <v>59.213466041019871</v>
          </cell>
          <cell r="BV9">
            <v>58.515902523220859</v>
          </cell>
          <cell r="BW9">
            <v>60.11726642951173</v>
          </cell>
          <cell r="BX9">
            <v>63.394185148416213</v>
          </cell>
          <cell r="BY9">
            <v>241.24082014216864</v>
          </cell>
          <cell r="BZ9">
            <v>53.024069788913074</v>
          </cell>
          <cell r="CA9">
            <v>50.101317573972793</v>
          </cell>
          <cell r="CB9">
            <v>48.956162766462903</v>
          </cell>
          <cell r="CC9">
            <v>48.782708946761197</v>
          </cell>
          <cell r="CD9">
            <v>200.86425907610996</v>
          </cell>
          <cell r="CE9">
            <v>37.822883438189514</v>
          </cell>
          <cell r="CF9">
            <v>32.285643278699474</v>
          </cell>
          <cell r="CG9">
            <v>27.594204021792752</v>
          </cell>
          <cell r="CH9">
            <v>22.801617952914558</v>
          </cell>
          <cell r="CI9">
            <v>120.50434869159631</v>
          </cell>
        </row>
        <row r="10">
          <cell r="B10" t="str">
            <v>Tymlos-TD</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97.566861153079316</v>
          </cell>
          <cell r="BA10">
            <v>0</v>
          </cell>
          <cell r="BB10">
            <v>0</v>
          </cell>
          <cell r="BC10">
            <v>0</v>
          </cell>
          <cell r="BD10">
            <v>0</v>
          </cell>
          <cell r="BE10">
            <v>308.58455956174015</v>
          </cell>
          <cell r="BF10">
            <v>0</v>
          </cell>
          <cell r="BG10">
            <v>0</v>
          </cell>
          <cell r="BH10">
            <v>0</v>
          </cell>
          <cell r="BI10">
            <v>0</v>
          </cell>
          <cell r="BJ10">
            <v>486.22392956043655</v>
          </cell>
          <cell r="BK10">
            <v>0</v>
          </cell>
          <cell r="BL10">
            <v>0</v>
          </cell>
          <cell r="BM10">
            <v>0</v>
          </cell>
          <cell r="BN10">
            <v>0</v>
          </cell>
          <cell r="BO10">
            <v>614.48577369714747</v>
          </cell>
          <cell r="BP10">
            <v>0</v>
          </cell>
          <cell r="BQ10">
            <v>0</v>
          </cell>
          <cell r="BR10">
            <v>0</v>
          </cell>
          <cell r="BS10">
            <v>0</v>
          </cell>
          <cell r="BT10">
            <v>669.579397562189</v>
          </cell>
          <cell r="BU10">
            <v>0</v>
          </cell>
          <cell r="BV10">
            <v>0</v>
          </cell>
          <cell r="BW10">
            <v>0</v>
          </cell>
          <cell r="BX10">
            <v>0</v>
          </cell>
          <cell r="BY10">
            <v>685.74936765646476</v>
          </cell>
          <cell r="BZ10">
            <v>0</v>
          </cell>
          <cell r="CA10">
            <v>0</v>
          </cell>
          <cell r="CB10">
            <v>0</v>
          </cell>
          <cell r="CC10">
            <v>0</v>
          </cell>
          <cell r="CD10">
            <v>686.92793894450165</v>
          </cell>
          <cell r="CE10">
            <v>0</v>
          </cell>
          <cell r="CF10">
            <v>0</v>
          </cell>
          <cell r="CG10">
            <v>0</v>
          </cell>
          <cell r="CH10">
            <v>0</v>
          </cell>
          <cell r="CI10">
            <v>686.92793894450165</v>
          </cell>
        </row>
        <row r="11">
          <cell r="B11" t="str">
            <v xml:space="preserve">Elacestrant </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21.45850872396133</v>
          </cell>
          <cell r="AV11">
            <v>0</v>
          </cell>
          <cell r="AW11">
            <v>0</v>
          </cell>
          <cell r="AX11">
            <v>0</v>
          </cell>
          <cell r="AY11">
            <v>0</v>
          </cell>
          <cell r="AZ11">
            <v>44.213111374849916</v>
          </cell>
          <cell r="BA11">
            <v>0</v>
          </cell>
          <cell r="BB11">
            <v>0</v>
          </cell>
          <cell r="BC11">
            <v>0</v>
          </cell>
          <cell r="BD11">
            <v>0</v>
          </cell>
          <cell r="BE11">
            <v>74.533659280969729</v>
          </cell>
          <cell r="BF11">
            <v>0</v>
          </cell>
          <cell r="BG11">
            <v>0</v>
          </cell>
          <cell r="BH11">
            <v>0</v>
          </cell>
          <cell r="BI11">
            <v>0</v>
          </cell>
          <cell r="BJ11">
            <v>106.64524415452085</v>
          </cell>
          <cell r="BK11">
            <v>0</v>
          </cell>
          <cell r="BL11">
            <v>0</v>
          </cell>
          <cell r="BM11">
            <v>0</v>
          </cell>
          <cell r="BN11">
            <v>0</v>
          </cell>
          <cell r="BO11">
            <v>140.62839107582388</v>
          </cell>
          <cell r="BP11">
            <v>0</v>
          </cell>
          <cell r="BQ11">
            <v>0</v>
          </cell>
          <cell r="BR11">
            <v>0</v>
          </cell>
          <cell r="BS11">
            <v>0</v>
          </cell>
          <cell r="BT11">
            <v>176.56685534269488</v>
          </cell>
          <cell r="BU11">
            <v>0</v>
          </cell>
          <cell r="BV11">
            <v>0</v>
          </cell>
          <cell r="BW11">
            <v>0</v>
          </cell>
          <cell r="BX11">
            <v>0</v>
          </cell>
          <cell r="BY11">
            <v>214.54774413348815</v>
          </cell>
          <cell r="BZ11">
            <v>0</v>
          </cell>
          <cell r="CA11">
            <v>0</v>
          </cell>
          <cell r="CB11">
            <v>0</v>
          </cell>
          <cell r="CC11">
            <v>0</v>
          </cell>
          <cell r="CD11">
            <v>254.66164257249849</v>
          </cell>
          <cell r="CE11">
            <v>0</v>
          </cell>
          <cell r="CF11">
            <v>0</v>
          </cell>
          <cell r="CG11">
            <v>0</v>
          </cell>
          <cell r="CH11">
            <v>0</v>
          </cell>
          <cell r="CI11">
            <v>297.00274435266562</v>
          </cell>
        </row>
        <row r="13">
          <cell r="B13" t="str">
            <v>License revenue</v>
          </cell>
          <cell r="G13">
            <v>0</v>
          </cell>
          <cell r="H13">
            <v>0</v>
          </cell>
          <cell r="I13">
            <v>0</v>
          </cell>
          <cell r="J13">
            <v>0</v>
          </cell>
          <cell r="K13">
            <v>0</v>
          </cell>
          <cell r="L13">
            <v>0</v>
          </cell>
          <cell r="M13">
            <v>0</v>
          </cell>
          <cell r="N13">
            <v>0</v>
          </cell>
          <cell r="O13">
            <v>0</v>
          </cell>
          <cell r="P13">
            <v>0</v>
          </cell>
          <cell r="Q13">
            <v>0</v>
          </cell>
          <cell r="R13">
            <v>0</v>
          </cell>
          <cell r="S13">
            <v>0</v>
          </cell>
          <cell r="T13">
            <v>10</v>
          </cell>
          <cell r="U13">
            <v>0</v>
          </cell>
          <cell r="V13">
            <v>10</v>
          </cell>
          <cell r="W13">
            <v>0</v>
          </cell>
          <cell r="X13">
            <v>0</v>
          </cell>
          <cell r="Y13">
            <v>0</v>
          </cell>
          <cell r="Z13">
            <v>0</v>
          </cell>
          <cell r="AA13">
            <v>0</v>
          </cell>
          <cell r="AB13">
            <v>0</v>
          </cell>
          <cell r="AC13">
            <v>0</v>
          </cell>
          <cell r="AD13">
            <v>0</v>
          </cell>
          <cell r="AE13">
            <v>0</v>
          </cell>
          <cell r="AF13">
            <v>0</v>
          </cell>
          <cell r="AK13">
            <v>0</v>
          </cell>
          <cell r="AP13">
            <v>0</v>
          </cell>
          <cell r="AU13">
            <v>0</v>
          </cell>
          <cell r="AZ13">
            <v>0</v>
          </cell>
          <cell r="BE13">
            <v>0</v>
          </cell>
          <cell r="BJ13">
            <v>0</v>
          </cell>
          <cell r="BO13">
            <v>0</v>
          </cell>
          <cell r="BT13">
            <v>0</v>
          </cell>
          <cell r="BY13">
            <v>0</v>
          </cell>
          <cell r="CD13">
            <v>0</v>
          </cell>
          <cell r="CI13">
            <v>0</v>
          </cell>
        </row>
        <row r="15">
          <cell r="A15" t="str">
            <v>*</v>
          </cell>
          <cell r="B15" t="str">
            <v>Total Revenue</v>
          </cell>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0.98</v>
          </cell>
          <cell r="T15">
            <v>13.468999999999999</v>
          </cell>
          <cell r="U15">
            <v>7.6630000000000003</v>
          </cell>
          <cell r="V15">
            <v>22.111999999999998</v>
          </cell>
          <cell r="W15">
            <v>14.547000000000001</v>
          </cell>
          <cell r="X15">
            <v>22.629000000000001</v>
          </cell>
          <cell r="Y15">
            <v>27.638999999999999</v>
          </cell>
          <cell r="Z15">
            <v>34.423999999999999</v>
          </cell>
          <cell r="AA15">
            <v>99.239000000000004</v>
          </cell>
          <cell r="AB15">
            <v>29.844000000000001</v>
          </cell>
          <cell r="AC15">
            <v>41.042000000000002</v>
          </cell>
          <cell r="AD15">
            <v>46.765999999999998</v>
          </cell>
          <cell r="AE15">
            <v>55</v>
          </cell>
          <cell r="AF15">
            <v>172.65199999999999</v>
          </cell>
          <cell r="AK15">
            <v>235.06439121724856</v>
          </cell>
          <cell r="AP15">
            <v>282.83546410685716</v>
          </cell>
          <cell r="AU15">
            <v>319.46994362358112</v>
          </cell>
          <cell r="AZ15">
            <v>432.60310794006938</v>
          </cell>
          <cell r="BE15">
            <v>643.25979928018967</v>
          </cell>
          <cell r="BJ15">
            <v>834.68496607020302</v>
          </cell>
          <cell r="BO15">
            <v>990.43542733042477</v>
          </cell>
          <cell r="BT15">
            <v>1094.4436223263876</v>
          </cell>
          <cell r="BY15">
            <v>1141.5379319321216</v>
          </cell>
          <cell r="CD15">
            <v>1142.45384059311</v>
          </cell>
          <cell r="CI15">
            <v>1104.4350319887635</v>
          </cell>
        </row>
        <row r="16">
          <cell r="B16" t="str">
            <v>Consensus Revenue</v>
          </cell>
          <cell r="AK16">
            <v>246.17043000000001</v>
          </cell>
          <cell r="AP16">
            <v>292.62914000000001</v>
          </cell>
          <cell r="AU16" t="str">
            <v/>
          </cell>
        </row>
        <row r="18">
          <cell r="B18" t="str">
            <v>Costs &amp; expenses:</v>
          </cell>
        </row>
        <row r="19">
          <cell r="A19" t="str">
            <v>*</v>
          </cell>
          <cell r="B19" t="str">
            <v>COGS</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0.105</v>
          </cell>
          <cell r="T19">
            <v>0.45300000000000001</v>
          </cell>
          <cell r="U19">
            <v>0.77400000000000002</v>
          </cell>
          <cell r="V19">
            <v>1.3320000000000001</v>
          </cell>
          <cell r="W19">
            <v>1.288</v>
          </cell>
          <cell r="X19">
            <v>1.8029999999999999</v>
          </cell>
          <cell r="Y19">
            <v>2.3930000000000002</v>
          </cell>
          <cell r="Z19">
            <v>2.9419999999999997</v>
          </cell>
          <cell r="AA19">
            <v>8.4260000000000002</v>
          </cell>
          <cell r="AB19">
            <v>3.23</v>
          </cell>
          <cell r="AC19">
            <v>4.008</v>
          </cell>
          <cell r="AD19">
            <v>4.1710000000000003</v>
          </cell>
          <cell r="AE19">
            <v>4.95</v>
          </cell>
          <cell r="AF19">
            <v>16.358999999999998</v>
          </cell>
          <cell r="AK19">
            <v>21.15579520955237</v>
          </cell>
          <cell r="AP19">
            <v>25.455191769617144</v>
          </cell>
          <cell r="AU19">
            <v>28.7522949261223</v>
          </cell>
          <cell r="AZ19">
            <v>38.934279714606241</v>
          </cell>
          <cell r="BE19">
            <v>57.893381935217064</v>
          </cell>
          <cell r="BJ19">
            <v>75.121646946318265</v>
          </cell>
          <cell r="BO19">
            <v>89.139188459738222</v>
          </cell>
          <cell r="BT19">
            <v>98.499926009374889</v>
          </cell>
          <cell r="BY19">
            <v>102.73841387389095</v>
          </cell>
          <cell r="CD19">
            <v>102.82084565337991</v>
          </cell>
          <cell r="CI19">
            <v>99.399152878988716</v>
          </cell>
        </row>
        <row r="20">
          <cell r="B20" t="str">
            <v>Gross Profit</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0.875</v>
          </cell>
          <cell r="T20">
            <v>13.016</v>
          </cell>
          <cell r="U20">
            <v>6.8890000000000002</v>
          </cell>
          <cell r="V20">
            <v>20.779999999999998</v>
          </cell>
          <cell r="W20">
            <v>13.259</v>
          </cell>
          <cell r="X20">
            <v>20.826000000000001</v>
          </cell>
          <cell r="Y20">
            <v>25.245999999999999</v>
          </cell>
          <cell r="Z20">
            <v>31.481999999999999</v>
          </cell>
          <cell r="AA20">
            <v>90.813000000000002</v>
          </cell>
          <cell r="AB20">
            <v>26.614000000000001</v>
          </cell>
          <cell r="AC20">
            <v>37.033999999999999</v>
          </cell>
          <cell r="AD20">
            <v>42.594999999999999</v>
          </cell>
          <cell r="AE20">
            <v>50.05</v>
          </cell>
          <cell r="AF20">
            <v>156.29299999999998</v>
          </cell>
          <cell r="AK20">
            <v>213.90859600769619</v>
          </cell>
          <cell r="AP20">
            <v>257.38027233724</v>
          </cell>
          <cell r="AU20">
            <v>290.7176486974588</v>
          </cell>
          <cell r="AZ20">
            <v>393.66882822546313</v>
          </cell>
          <cell r="BE20">
            <v>585.36641734497266</v>
          </cell>
          <cell r="BJ20">
            <v>759.56331912388475</v>
          </cell>
          <cell r="BO20">
            <v>901.29623887068658</v>
          </cell>
          <cell r="BT20">
            <v>995.94369631701272</v>
          </cell>
          <cell r="BY20">
            <v>1038.7995180582307</v>
          </cell>
          <cell r="CD20">
            <v>1039.6329949397302</v>
          </cell>
          <cell r="CI20">
            <v>1005.0358791097748</v>
          </cell>
        </row>
        <row r="22">
          <cell r="B22" t="str">
            <v>Bull</v>
          </cell>
          <cell r="R22">
            <v>19.527000000000001</v>
          </cell>
          <cell r="S22">
            <v>19.652000000000001</v>
          </cell>
          <cell r="T22">
            <v>20.997</v>
          </cell>
          <cell r="U22">
            <v>22.9</v>
          </cell>
          <cell r="AA22">
            <v>93.045119999999997</v>
          </cell>
          <cell r="AF22">
            <v>103.51269600000001</v>
          </cell>
          <cell r="AK22">
            <v>114.38152908000001</v>
          </cell>
          <cell r="AP22">
            <v>125.5337281653</v>
          </cell>
          <cell r="AU22">
            <v>136.83176370017699</v>
          </cell>
          <cell r="AZ22">
            <v>148.12038420544161</v>
          </cell>
          <cell r="BE22">
            <v>159.22941302084973</v>
          </cell>
          <cell r="BJ22">
            <v>169.97739839975708</v>
          </cell>
          <cell r="BO22">
            <v>180.17604230374252</v>
          </cell>
          <cell r="BT22">
            <v>189.63528452468901</v>
          </cell>
          <cell r="BY22">
            <v>198.16887232830001</v>
          </cell>
          <cell r="CD22">
            <v>205.60020504061123</v>
          </cell>
          <cell r="CI22">
            <v>211.76821119182958</v>
          </cell>
        </row>
        <row r="23">
          <cell r="B23" t="str">
            <v>Base</v>
          </cell>
          <cell r="R23">
            <v>19.527000000000001</v>
          </cell>
          <cell r="S23">
            <v>19.652000000000001</v>
          </cell>
          <cell r="T23">
            <v>20.997</v>
          </cell>
          <cell r="U23">
            <v>22.9</v>
          </cell>
          <cell r="V23">
            <v>83.075999999999993</v>
          </cell>
          <cell r="AA23">
            <v>200</v>
          </cell>
          <cell r="AF23">
            <v>125</v>
          </cell>
          <cell r="AK23">
            <v>175</v>
          </cell>
          <cell r="AP23">
            <v>183.75</v>
          </cell>
          <cell r="AU23">
            <v>191.55937499999999</v>
          </cell>
          <cell r="AZ23">
            <v>198.26395312499997</v>
          </cell>
          <cell r="BE23">
            <v>203.71621183593749</v>
          </cell>
          <cell r="BJ23">
            <v>205.75337395429688</v>
          </cell>
          <cell r="BO23">
            <v>206.26775738918261</v>
          </cell>
          <cell r="BT23">
            <v>205.23641860223668</v>
          </cell>
          <cell r="BY23">
            <v>202.67096336970874</v>
          </cell>
          <cell r="CD23">
            <v>198.61754410231455</v>
          </cell>
          <cell r="CI23">
            <v>193.15556163950092</v>
          </cell>
        </row>
        <row r="24">
          <cell r="B24" t="str">
            <v>Bear</v>
          </cell>
          <cell r="R24">
            <v>19.527000000000001</v>
          </cell>
          <cell r="S24">
            <v>19.652000000000001</v>
          </cell>
          <cell r="T24">
            <v>20.997</v>
          </cell>
          <cell r="U24">
            <v>22.9</v>
          </cell>
          <cell r="AA24">
            <v>93.045119999999997</v>
          </cell>
          <cell r="AF24">
            <v>97.697376000000006</v>
          </cell>
          <cell r="AK24">
            <v>94.766454719999999</v>
          </cell>
          <cell r="AP24">
            <v>91.212712667999995</v>
          </cell>
          <cell r="AU24">
            <v>87.108140597939993</v>
          </cell>
          <cell r="AZ24">
            <v>85.365977785981187</v>
          </cell>
          <cell r="BE24">
            <v>83.018413396866706</v>
          </cell>
          <cell r="BJ24">
            <v>80.112768927976362</v>
          </cell>
          <cell r="BO24">
            <v>76.707976248537364</v>
          </cell>
          <cell r="BT24">
            <v>72.87257743611049</v>
          </cell>
          <cell r="BY24">
            <v>68.682404233534143</v>
          </cell>
          <cell r="CD24">
            <v>64.218047958354433</v>
          </cell>
          <cell r="CI24">
            <v>59.562239481373737</v>
          </cell>
        </row>
        <row r="25">
          <cell r="B25" t="str">
            <v>R&amp;D</v>
          </cell>
          <cell r="C25">
            <v>9.7170000000000005</v>
          </cell>
          <cell r="D25">
            <v>10.618</v>
          </cell>
          <cell r="E25">
            <v>13.817</v>
          </cell>
          <cell r="F25">
            <v>11.567</v>
          </cell>
          <cell r="G25">
            <v>45.719000000000001</v>
          </cell>
          <cell r="H25">
            <v>11.558999999999999</v>
          </cell>
          <cell r="I25">
            <v>16.277999999999999</v>
          </cell>
          <cell r="J25">
            <v>18.216999999999999</v>
          </cell>
          <cell r="K25">
            <v>22.225999999999999</v>
          </cell>
          <cell r="L25">
            <v>68.28</v>
          </cell>
          <cell r="M25">
            <v>27.483000000000001</v>
          </cell>
          <cell r="N25">
            <v>26.890999999999998</v>
          </cell>
          <cell r="O25">
            <v>27.452999999999999</v>
          </cell>
          <cell r="P25">
            <v>25.579000000000001</v>
          </cell>
          <cell r="Q25">
            <v>107.40600000000001</v>
          </cell>
          <cell r="R25">
            <v>19.527000000000001</v>
          </cell>
          <cell r="S25">
            <v>19.652000000000001</v>
          </cell>
          <cell r="T25">
            <v>20.997</v>
          </cell>
          <cell r="U25">
            <v>22.9</v>
          </cell>
          <cell r="V25">
            <v>83.075999999999993</v>
          </cell>
          <cell r="W25">
            <v>22.850999999999999</v>
          </cell>
          <cell r="X25">
            <v>26.324000000000002</v>
          </cell>
          <cell r="Y25">
            <v>26.803999999999998</v>
          </cell>
          <cell r="Z25">
            <v>23.931999999999999</v>
          </cell>
          <cell r="AA25">
            <v>99.911000000000001</v>
          </cell>
          <cell r="AB25">
            <v>23.259</v>
          </cell>
          <cell r="AC25">
            <v>27.178999999999998</v>
          </cell>
          <cell r="AD25">
            <v>31.791</v>
          </cell>
          <cell r="AE25">
            <v>42.771000000000001</v>
          </cell>
          <cell r="AF25">
            <v>125</v>
          </cell>
          <cell r="AK25">
            <v>175</v>
          </cell>
          <cell r="AP25">
            <v>183.75</v>
          </cell>
          <cell r="AU25">
            <v>191.55937499999999</v>
          </cell>
          <cell r="AZ25">
            <v>198.26395312499997</v>
          </cell>
          <cell r="BE25">
            <v>203.71621183593749</v>
          </cell>
          <cell r="BJ25">
            <v>205.75337395429688</v>
          </cell>
          <cell r="BO25">
            <v>206.26775738918261</v>
          </cell>
          <cell r="BT25">
            <v>205.23641860223668</v>
          </cell>
          <cell r="BY25">
            <v>202.67096336970874</v>
          </cell>
          <cell r="CD25">
            <v>198.61754410231455</v>
          </cell>
          <cell r="CI25">
            <v>193.15556163950092</v>
          </cell>
        </row>
        <row r="26">
          <cell r="B26" t="str">
            <v>Bull</v>
          </cell>
          <cell r="R26">
            <v>38.098999999999997</v>
          </cell>
          <cell r="S26">
            <v>50.121000000000002</v>
          </cell>
          <cell r="T26">
            <v>47.722999999999999</v>
          </cell>
          <cell r="U26">
            <v>50.734000000000002</v>
          </cell>
          <cell r="V26">
            <v>186.67699999999999</v>
          </cell>
          <cell r="AF26">
            <v>231.44100000000003</v>
          </cell>
          <cell r="AK26">
            <v>246.48466500000001</v>
          </cell>
          <cell r="AP26">
            <v>261.2737449</v>
          </cell>
          <cell r="AU26">
            <v>275.64380086949996</v>
          </cell>
          <cell r="AZ26">
            <v>289.42599091297495</v>
          </cell>
          <cell r="BE26">
            <v>302.45016050405883</v>
          </cell>
          <cell r="BJ26">
            <v>314.54816692422122</v>
          </cell>
          <cell r="BO26">
            <v>325.55735276656895</v>
          </cell>
          <cell r="BT26">
            <v>335.32407334956605</v>
          </cell>
          <cell r="BY26">
            <v>343.7071751833052</v>
          </cell>
          <cell r="CD26">
            <v>350.58131868697131</v>
          </cell>
          <cell r="CI26">
            <v>355.84003846727586</v>
          </cell>
        </row>
        <row r="27">
          <cell r="B27" t="str">
            <v>Base</v>
          </cell>
          <cell r="R27">
            <v>38.098999999999997</v>
          </cell>
          <cell r="S27">
            <v>50.121000000000002</v>
          </cell>
          <cell r="T27">
            <v>47.722999999999999</v>
          </cell>
          <cell r="U27">
            <v>50.734000000000002</v>
          </cell>
          <cell r="V27">
            <v>186.67699999999999</v>
          </cell>
          <cell r="AF27">
            <v>165</v>
          </cell>
          <cell r="AK27">
            <v>177.375</v>
          </cell>
          <cell r="AP27">
            <v>188.90437499999999</v>
          </cell>
          <cell r="AU27">
            <v>199.29411562499999</v>
          </cell>
          <cell r="AZ27">
            <v>210.25529198437496</v>
          </cell>
          <cell r="BE27">
            <v>221.81933304351557</v>
          </cell>
          <cell r="BJ27">
            <v>232.91029969569135</v>
          </cell>
          <cell r="BO27">
            <v>243.39126318199743</v>
          </cell>
          <cell r="BT27">
            <v>253.12691370927735</v>
          </cell>
          <cell r="BY27">
            <v>261.98635568910203</v>
          </cell>
          <cell r="CD27">
            <v>269.8459463597751</v>
          </cell>
          <cell r="CI27">
            <v>276.59209501876944</v>
          </cell>
        </row>
        <row r="28">
          <cell r="B28" t="str">
            <v>Bear</v>
          </cell>
          <cell r="R28">
            <v>38.098999999999997</v>
          </cell>
          <cell r="S28">
            <v>50.121000000000002</v>
          </cell>
          <cell r="T28">
            <v>47.722999999999999</v>
          </cell>
          <cell r="U28">
            <v>50.734000000000002</v>
          </cell>
          <cell r="V28">
            <v>186.67699999999999</v>
          </cell>
          <cell r="AF28">
            <v>208.06</v>
          </cell>
          <cell r="AK28">
            <v>201.81819999999999</v>
          </cell>
          <cell r="AP28">
            <v>194.75456299999999</v>
          </cell>
          <cell r="AU28">
            <v>186.96438047999999</v>
          </cell>
          <cell r="AZ28">
            <v>178.55098335839998</v>
          </cell>
          <cell r="BE28">
            <v>169.62343419047997</v>
          </cell>
          <cell r="BJ28">
            <v>160.29414531000359</v>
          </cell>
          <cell r="BO28">
            <v>150.67649659140338</v>
          </cell>
          <cell r="BT28">
            <v>140.88252431296218</v>
          </cell>
          <cell r="BY28">
            <v>131.02074761105484</v>
          </cell>
          <cell r="CD28">
            <v>121.19419154022573</v>
          </cell>
          <cell r="CI28">
            <v>111.49865621700768</v>
          </cell>
        </row>
        <row r="29">
          <cell r="B29" t="str">
            <v>SG&amp;A</v>
          </cell>
          <cell r="C29">
            <v>2.1389999999999998</v>
          </cell>
          <cell r="D29">
            <v>3.07</v>
          </cell>
          <cell r="E29">
            <v>2.8359999999999999</v>
          </cell>
          <cell r="F29">
            <v>5.6289999999999996</v>
          </cell>
          <cell r="G29">
            <v>13.673999999999999</v>
          </cell>
          <cell r="H29">
            <v>4.7560000000000002</v>
          </cell>
          <cell r="I29">
            <v>6</v>
          </cell>
          <cell r="J29">
            <v>8.4559999999999995</v>
          </cell>
          <cell r="K29">
            <v>11.585000000000001</v>
          </cell>
          <cell r="L29">
            <v>30.797000000000001</v>
          </cell>
          <cell r="M29">
            <v>13.646000000000001</v>
          </cell>
          <cell r="N29">
            <v>17.193000000000001</v>
          </cell>
          <cell r="O29">
            <v>19.239999999999998</v>
          </cell>
          <cell r="P29">
            <v>27.463000000000001</v>
          </cell>
          <cell r="Q29">
            <v>77.542000000000002</v>
          </cell>
          <cell r="R29">
            <v>38.098999999999997</v>
          </cell>
          <cell r="S29">
            <v>50.121000000000002</v>
          </cell>
          <cell r="T29">
            <v>47.722999999999999</v>
          </cell>
          <cell r="U29">
            <v>50.734000000000002</v>
          </cell>
          <cell r="V29">
            <v>186.67699999999999</v>
          </cell>
          <cell r="W29">
            <v>48.024999999999999</v>
          </cell>
          <cell r="X29">
            <v>59.38</v>
          </cell>
          <cell r="Y29">
            <v>43.661000000000001</v>
          </cell>
          <cell r="Z29">
            <v>43.899000000000001</v>
          </cell>
          <cell r="AA29">
            <v>194.965</v>
          </cell>
          <cell r="AB29">
            <v>41.186</v>
          </cell>
          <cell r="AC29">
            <v>40.115000000000002</v>
          </cell>
          <cell r="AD29">
            <v>35.616999999999997</v>
          </cell>
          <cell r="AE29">
            <v>48.081999999999987</v>
          </cell>
          <cell r="AF29">
            <v>165</v>
          </cell>
          <cell r="AK29">
            <v>177.375</v>
          </cell>
          <cell r="AP29">
            <v>188.90437499999999</v>
          </cell>
          <cell r="AU29">
            <v>199.29411562499999</v>
          </cell>
          <cell r="AZ29">
            <v>210.25529198437496</v>
          </cell>
          <cell r="BE29">
            <v>221.81933304351557</v>
          </cell>
          <cell r="BJ29">
            <v>232.91029969569135</v>
          </cell>
          <cell r="BO29">
            <v>243.39126318199743</v>
          </cell>
          <cell r="BT29">
            <v>253.12691370927735</v>
          </cell>
          <cell r="BY29">
            <v>261.98635568910203</v>
          </cell>
          <cell r="CD29">
            <v>269.8459463597751</v>
          </cell>
          <cell r="CI29">
            <v>276.59209501876944</v>
          </cell>
        </row>
        <row r="31">
          <cell r="A31" t="str">
            <v>*</v>
          </cell>
          <cell r="B31" t="str">
            <v>Operating Income (Loss)</v>
          </cell>
          <cell r="C31">
            <v>-11.856</v>
          </cell>
          <cell r="D31">
            <v>-13.688000000000001</v>
          </cell>
          <cell r="E31">
            <v>-16.652999999999999</v>
          </cell>
          <cell r="F31">
            <v>-17.195999999999998</v>
          </cell>
          <cell r="G31">
            <v>-59.393000000000001</v>
          </cell>
          <cell r="H31">
            <v>-16.314999999999998</v>
          </cell>
          <cell r="I31">
            <v>-22.277999999999999</v>
          </cell>
          <cell r="J31">
            <v>-26.672999999999998</v>
          </cell>
          <cell r="K31">
            <v>-33.811</v>
          </cell>
          <cell r="L31">
            <v>-99.076999999999998</v>
          </cell>
          <cell r="M31">
            <v>-41.129000000000005</v>
          </cell>
          <cell r="N31">
            <v>-44.084000000000003</v>
          </cell>
          <cell r="O31">
            <v>-46.692999999999998</v>
          </cell>
          <cell r="P31">
            <v>-53.042000000000002</v>
          </cell>
          <cell r="Q31">
            <v>-184.94800000000001</v>
          </cell>
          <cell r="R31">
            <v>-57.625999999999998</v>
          </cell>
          <cell r="S31">
            <v>-68.897999999999996</v>
          </cell>
          <cell r="T31">
            <v>-55.704000000000001</v>
          </cell>
          <cell r="U31">
            <v>-66.745000000000005</v>
          </cell>
          <cell r="V31">
            <v>-248.97299999999998</v>
          </cell>
          <cell r="W31">
            <v>-57.616999999999997</v>
          </cell>
          <cell r="X31">
            <v>-64.878</v>
          </cell>
          <cell r="Y31">
            <v>-45.219000000000001</v>
          </cell>
          <cell r="Z31">
            <v>-36.349000000000004</v>
          </cell>
          <cell r="AA31">
            <v>-204.06299999999999</v>
          </cell>
          <cell r="AB31">
            <v>-37.831000000000003</v>
          </cell>
          <cell r="AC31">
            <v>-30.26</v>
          </cell>
          <cell r="AD31">
            <v>-24.812999999999999</v>
          </cell>
          <cell r="AE31">
            <v>-40.80299999999999</v>
          </cell>
          <cell r="AF31">
            <v>-133.70700000000002</v>
          </cell>
          <cell r="AK31">
            <v>-138.46640399230381</v>
          </cell>
          <cell r="AP31">
            <v>-115.27410266275999</v>
          </cell>
          <cell r="AU31">
            <v>-100.13584192754118</v>
          </cell>
          <cell r="AZ31">
            <v>-14.850416883911805</v>
          </cell>
          <cell r="BE31">
            <v>159.8308724655196</v>
          </cell>
          <cell r="BJ31">
            <v>320.8996454738965</v>
          </cell>
          <cell r="BO31">
            <v>451.63721829950651</v>
          </cell>
          <cell r="BT31">
            <v>537.58036400549872</v>
          </cell>
          <cell r="BY31">
            <v>574.14219899941986</v>
          </cell>
          <cell r="CD31">
            <v>571.16950447764054</v>
          </cell>
          <cell r="CI31">
            <v>535.28822245150445</v>
          </cell>
        </row>
        <row r="33">
          <cell r="B33" t="str">
            <v xml:space="preserve">   Other (expense) income, net</v>
          </cell>
          <cell r="C33">
            <v>-2.2330000000000001</v>
          </cell>
          <cell r="D33">
            <v>1.7270000000000001</v>
          </cell>
          <cell r="E33">
            <v>0</v>
          </cell>
          <cell r="F33">
            <v>-4.0000000000000001E-3</v>
          </cell>
          <cell r="G33">
            <v>-0.51</v>
          </cell>
          <cell r="H33">
            <v>-0.05</v>
          </cell>
          <cell r="I33">
            <v>-7.8E-2</v>
          </cell>
          <cell r="J33">
            <v>1E-3</v>
          </cell>
          <cell r="K33">
            <v>9.1999999999999998E-2</v>
          </cell>
          <cell r="L33">
            <v>-3.5000000000000003E-2</v>
          </cell>
          <cell r="M33">
            <v>-1E-3</v>
          </cell>
          <cell r="N33">
            <v>-9.5000000000000001E-2</v>
          </cell>
          <cell r="O33">
            <v>-7.8E-2</v>
          </cell>
          <cell r="P33">
            <v>-0.11899999999999999</v>
          </cell>
          <cell r="Q33">
            <v>-0.29299999999999998</v>
          </cell>
          <cell r="R33">
            <v>0.08</v>
          </cell>
          <cell r="S33">
            <v>-9.7000000000000003E-2</v>
          </cell>
          <cell r="T33">
            <v>-0.19500000000000001</v>
          </cell>
          <cell r="U33">
            <v>0.02</v>
          </cell>
          <cell r="V33">
            <v>-0.19200000000000003</v>
          </cell>
          <cell r="W33">
            <v>-0.104</v>
          </cell>
          <cell r="X33">
            <v>0.17100000000000001</v>
          </cell>
          <cell r="Y33">
            <v>1.7000000000000001E-2</v>
          </cell>
          <cell r="Z33">
            <v>-2.5000000000000001E-2</v>
          </cell>
          <cell r="AA33">
            <v>5.9000000000000018E-2</v>
          </cell>
          <cell r="AB33">
            <v>4.0000000000000001E-3</v>
          </cell>
          <cell r="AC33">
            <v>-4.2000000000000003E-2</v>
          </cell>
          <cell r="AD33">
            <v>5.8999999999999997E-2</v>
          </cell>
          <cell r="AE33">
            <v>0</v>
          </cell>
          <cell r="AF33">
            <v>2.0999999999999991E-2</v>
          </cell>
          <cell r="AK33">
            <v>2.0999999999999991E-2</v>
          </cell>
          <cell r="AP33">
            <v>2.0999999999999991E-2</v>
          </cell>
          <cell r="AU33">
            <v>2.0999999999999991E-2</v>
          </cell>
          <cell r="AZ33">
            <v>2.0999999999999991E-2</v>
          </cell>
          <cell r="BE33">
            <v>2.0999999999999991E-2</v>
          </cell>
          <cell r="BJ33">
            <v>2.0999999999999991E-2</v>
          </cell>
          <cell r="BO33">
            <v>2.0999999999999991E-2</v>
          </cell>
          <cell r="BT33">
            <v>2.0999999999999991E-2</v>
          </cell>
          <cell r="BY33">
            <v>2.0999999999999991E-2</v>
          </cell>
          <cell r="CD33">
            <v>2.0999999999999991E-2</v>
          </cell>
          <cell r="CI33">
            <v>2.0999999999999991E-2</v>
          </cell>
        </row>
        <row r="34">
          <cell r="B34" t="str">
            <v xml:space="preserve">   Interest income</v>
          </cell>
          <cell r="C34">
            <v>2E-3</v>
          </cell>
          <cell r="D34">
            <v>5.0000000000000001E-3</v>
          </cell>
          <cell r="E34">
            <v>3.5000000000000003E-2</v>
          </cell>
          <cell r="F34">
            <v>5.1999999999999998E-2</v>
          </cell>
          <cell r="G34">
            <v>9.4E-2</v>
          </cell>
          <cell r="H34">
            <v>0.105</v>
          </cell>
          <cell r="I34">
            <v>0.185</v>
          </cell>
          <cell r="J34">
            <v>0.27400000000000002</v>
          </cell>
          <cell r="K34">
            <v>0.47899999999999998</v>
          </cell>
          <cell r="L34">
            <v>1.0430000000000001</v>
          </cell>
          <cell r="M34">
            <v>0.66700000000000004</v>
          </cell>
          <cell r="N34">
            <v>0.74399999999999999</v>
          </cell>
          <cell r="O34">
            <v>0.58499999999999996</v>
          </cell>
          <cell r="P34">
            <v>0.441</v>
          </cell>
          <cell r="Q34">
            <v>2.4369999999999998</v>
          </cell>
          <cell r="R34">
            <v>0.60699999999999998</v>
          </cell>
          <cell r="S34">
            <v>0.55700000000000005</v>
          </cell>
          <cell r="T34">
            <v>0.81899999999999995</v>
          </cell>
          <cell r="U34">
            <v>1.2430000000000001</v>
          </cell>
          <cell r="V34">
            <v>3.226</v>
          </cell>
          <cell r="W34">
            <v>1.732</v>
          </cell>
          <cell r="X34">
            <v>1.508</v>
          </cell>
          <cell r="Y34">
            <v>1.1930000000000001</v>
          </cell>
          <cell r="Z34">
            <v>1.1890000000000001</v>
          </cell>
          <cell r="AA34">
            <v>5.6219999999999999</v>
          </cell>
          <cell r="AB34">
            <v>1.1040000000000001</v>
          </cell>
          <cell r="AC34">
            <v>0.99299999999999999</v>
          </cell>
          <cell r="AD34">
            <v>1.008</v>
          </cell>
          <cell r="AE34">
            <v>1.6354199999999994</v>
          </cell>
          <cell r="AF34">
            <v>4.7404199999999994</v>
          </cell>
          <cell r="AK34">
            <v>0.80105797275202406</v>
          </cell>
          <cell r="AP34">
            <v>0.73682308628330773</v>
          </cell>
          <cell r="AU34">
            <v>0.76165402294294426</v>
          </cell>
          <cell r="AZ34">
            <v>1.0439875952929116</v>
          </cell>
          <cell r="BE34">
            <v>1.3667836771623909</v>
          </cell>
          <cell r="BJ34">
            <v>0.27149608928917407</v>
          </cell>
          <cell r="BO34">
            <v>1.1587828846417649</v>
          </cell>
          <cell r="BT34">
            <v>2.6065077777141168</v>
          </cell>
          <cell r="BY34">
            <v>4.4324882992412862</v>
          </cell>
          <cell r="CD34">
            <v>5.794665939501729</v>
          </cell>
          <cell r="CI34">
            <v>7.1357421789152706</v>
          </cell>
        </row>
        <row r="35">
          <cell r="B35" t="str">
            <v>Loss on retirement of note payable</v>
          </cell>
          <cell r="C35">
            <v>0</v>
          </cell>
          <cell r="D35">
            <v>-0.20300000000000001</v>
          </cell>
          <cell r="E35">
            <v>0</v>
          </cell>
          <cell r="F35">
            <v>0</v>
          </cell>
          <cell r="G35">
            <v>-0.20300000000000001</v>
          </cell>
          <cell r="H35">
            <v>0</v>
          </cell>
          <cell r="I35">
            <v>0</v>
          </cell>
          <cell r="J35">
            <v>-1.5720000000000001</v>
          </cell>
          <cell r="K35">
            <v>0</v>
          </cell>
          <cell r="L35">
            <v>-1.5720000000000001</v>
          </cell>
          <cell r="M35">
            <v>0</v>
          </cell>
          <cell r="N35">
            <v>0</v>
          </cell>
          <cell r="O35">
            <v>0</v>
          </cell>
          <cell r="P35">
            <v>0</v>
          </cell>
          <cell r="Q35">
            <v>0</v>
          </cell>
          <cell r="R35">
            <v>0</v>
          </cell>
          <cell r="S35">
            <v>0</v>
          </cell>
          <cell r="T35">
            <v>0</v>
          </cell>
          <cell r="U35">
            <v>0</v>
          </cell>
          <cell r="V35">
            <v>0</v>
          </cell>
          <cell r="AA35">
            <v>0</v>
          </cell>
          <cell r="AB35">
            <v>0</v>
          </cell>
          <cell r="AC35">
            <v>0</v>
          </cell>
          <cell r="AD35">
            <v>0</v>
          </cell>
          <cell r="AE35">
            <v>0</v>
          </cell>
          <cell r="AF35">
            <v>0</v>
          </cell>
          <cell r="AK35">
            <v>0</v>
          </cell>
          <cell r="AP35">
            <v>0</v>
          </cell>
          <cell r="AU35">
            <v>0</v>
          </cell>
          <cell r="AZ35">
            <v>0</v>
          </cell>
          <cell r="BE35">
            <v>0</v>
          </cell>
          <cell r="BJ35">
            <v>0</v>
          </cell>
          <cell r="BO35">
            <v>0</v>
          </cell>
          <cell r="BT35">
            <v>0</v>
          </cell>
          <cell r="BY35">
            <v>0</v>
          </cell>
          <cell r="CD35">
            <v>0</v>
          </cell>
          <cell r="CI35">
            <v>0</v>
          </cell>
        </row>
        <row r="36">
          <cell r="B36" t="str">
            <v xml:space="preserve">   Interest expense</v>
          </cell>
          <cell r="C36">
            <v>-0.40100000000000002</v>
          </cell>
          <cell r="D36">
            <v>-0.45</v>
          </cell>
          <cell r="E36">
            <v>-0.80200000000000005</v>
          </cell>
          <cell r="F36">
            <v>-0.81399999999999995</v>
          </cell>
          <cell r="G36">
            <v>-2.4670000000000001</v>
          </cell>
          <cell r="H36">
            <v>-0.79700000000000004</v>
          </cell>
          <cell r="I36">
            <v>-0.79400000000000004</v>
          </cell>
          <cell r="J36">
            <v>-0.29399999999999998</v>
          </cell>
          <cell r="K36">
            <v>0</v>
          </cell>
          <cell r="L36">
            <v>-1.8850000000000002</v>
          </cell>
          <cell r="M36">
            <v>0</v>
          </cell>
          <cell r="N36">
            <v>0</v>
          </cell>
          <cell r="O36">
            <v>0</v>
          </cell>
          <cell r="P36">
            <v>0</v>
          </cell>
          <cell r="Q36">
            <v>0</v>
          </cell>
          <cell r="R36">
            <v>0</v>
          </cell>
          <cell r="S36">
            <v>0</v>
          </cell>
          <cell r="T36">
            <v>-2.7629999999999999</v>
          </cell>
          <cell r="U36">
            <v>-5.5350000000000001</v>
          </cell>
          <cell r="V36">
            <v>-8.298</v>
          </cell>
          <cell r="W36">
            <v>-5.5659999999999998</v>
          </cell>
          <cell r="X36">
            <v>-5.6829999999999998</v>
          </cell>
          <cell r="Y36">
            <v>-5.7930000000000001</v>
          </cell>
          <cell r="Z36">
            <v>-5.9130000000000003</v>
          </cell>
          <cell r="AA36">
            <v>-22.954999999999998</v>
          </cell>
          <cell r="AB36">
            <v>-6.0369999999999999</v>
          </cell>
          <cell r="AC36">
            <v>-6.165</v>
          </cell>
          <cell r="AD36">
            <v>-6.298</v>
          </cell>
          <cell r="AE36">
            <v>-5.0059810150000015</v>
          </cell>
          <cell r="AF36">
            <v>-23.505981015</v>
          </cell>
          <cell r="AK36">
            <v>-25.41279221942175</v>
          </cell>
          <cell r="AP36">
            <v>-27.570253756664741</v>
          </cell>
          <cell r="AU36">
            <v>-30.011313612978324</v>
          </cell>
          <cell r="AZ36">
            <v>-32.773250787404322</v>
          </cell>
          <cell r="BE36">
            <v>-35.898244603408621</v>
          </cell>
          <cell r="BJ36">
            <v>0</v>
          </cell>
          <cell r="BO36">
            <v>0</v>
          </cell>
          <cell r="BT36">
            <v>0</v>
          </cell>
          <cell r="BY36">
            <v>0</v>
          </cell>
          <cell r="CD36">
            <v>0</v>
          </cell>
          <cell r="CI36">
            <v>0</v>
          </cell>
        </row>
        <row r="37">
          <cell r="B37" t="str">
            <v>Pretax Income</v>
          </cell>
          <cell r="C37">
            <v>-14.488</v>
          </cell>
          <cell r="D37">
            <v>-12.608999999999998</v>
          </cell>
          <cell r="E37">
            <v>-17.419999999999998</v>
          </cell>
          <cell r="F37">
            <v>-17.962</v>
          </cell>
          <cell r="G37">
            <v>-62.478999999999999</v>
          </cell>
          <cell r="H37">
            <v>-17.056999999999999</v>
          </cell>
          <cell r="I37">
            <v>-22.965</v>
          </cell>
          <cell r="J37">
            <v>-28.263999999999996</v>
          </cell>
          <cell r="K37">
            <v>-33.24</v>
          </cell>
          <cell r="L37">
            <v>-101.526</v>
          </cell>
          <cell r="M37">
            <v>-40.463000000000001</v>
          </cell>
          <cell r="N37">
            <v>-43.435000000000002</v>
          </cell>
          <cell r="O37">
            <v>-46.186</v>
          </cell>
          <cell r="P37">
            <v>-52.72</v>
          </cell>
          <cell r="Q37">
            <v>-182.804</v>
          </cell>
          <cell r="R37">
            <v>-56.939</v>
          </cell>
          <cell r="S37">
            <v>-68.437999999999988</v>
          </cell>
          <cell r="T37">
            <v>-57.842999999999996</v>
          </cell>
          <cell r="U37">
            <v>-71.01700000000001</v>
          </cell>
          <cell r="V37">
            <v>-254.23699999999999</v>
          </cell>
          <cell r="W37">
            <v>-61.555</v>
          </cell>
          <cell r="X37">
            <v>-68.881999999999991</v>
          </cell>
          <cell r="Y37">
            <v>-49.802</v>
          </cell>
          <cell r="Z37">
            <v>-41.097999999999999</v>
          </cell>
          <cell r="AA37">
            <v>-221.33699999999999</v>
          </cell>
          <cell r="AB37">
            <v>-42.760000000000005</v>
          </cell>
          <cell r="AC37">
            <v>-35.474000000000004</v>
          </cell>
          <cell r="AD37">
            <v>-30.043999999999997</v>
          </cell>
          <cell r="AE37">
            <v>-44.173561014999997</v>
          </cell>
          <cell r="AF37">
            <v>-152.45156101500004</v>
          </cell>
          <cell r="AK37">
            <v>-163.05713823897355</v>
          </cell>
          <cell r="AP37">
            <v>-142.0865333331414</v>
          </cell>
          <cell r="AU37">
            <v>-129.36450151757654</v>
          </cell>
          <cell r="AZ37">
            <v>-46.558680076023215</v>
          </cell>
          <cell r="BE37">
            <v>125.32041153927338</v>
          </cell>
          <cell r="BJ37">
            <v>321.19214156318571</v>
          </cell>
          <cell r="BO37">
            <v>452.8170011841483</v>
          </cell>
          <cell r="BT37">
            <v>540.20787178321279</v>
          </cell>
          <cell r="BY37">
            <v>578.59568729866112</v>
          </cell>
          <cell r="CD37">
            <v>576.98517041714229</v>
          </cell>
          <cell r="CI37">
            <v>542.44496463041969</v>
          </cell>
        </row>
        <row r="38">
          <cell r="A38" t="str">
            <v>*</v>
          </cell>
          <cell r="B38" t="str">
            <v>Taxes</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K38">
            <v>0</v>
          </cell>
          <cell r="AP38">
            <v>0</v>
          </cell>
          <cell r="AU38">
            <v>0</v>
          </cell>
          <cell r="AZ38">
            <v>0</v>
          </cell>
          <cell r="BE38">
            <v>0</v>
          </cell>
          <cell r="BJ38">
            <v>0</v>
          </cell>
          <cell r="BO38">
            <v>0</v>
          </cell>
          <cell r="BT38">
            <v>0</v>
          </cell>
          <cell r="BY38">
            <v>176.93014471571826</v>
          </cell>
          <cell r="CD38">
            <v>201.94480964599978</v>
          </cell>
          <cell r="CI38">
            <v>189.85573762064689</v>
          </cell>
        </row>
        <row r="39">
          <cell r="B39" t="str">
            <v>% Tax rate</v>
          </cell>
          <cell r="AP39">
            <v>0</v>
          </cell>
          <cell r="AU39">
            <v>0</v>
          </cell>
          <cell r="AZ39">
            <v>0</v>
          </cell>
          <cell r="BE39">
            <v>0</v>
          </cell>
          <cell r="BJ39">
            <v>0</v>
          </cell>
          <cell r="BO39">
            <v>0</v>
          </cell>
          <cell r="BT39">
            <v>0</v>
          </cell>
          <cell r="BY39">
            <v>0.30579236693202305</v>
          </cell>
          <cell r="CD39">
            <v>0.35</v>
          </cell>
          <cell r="CI39">
            <v>0.35</v>
          </cell>
        </row>
        <row r="40">
          <cell r="A40" t="str">
            <v>*</v>
          </cell>
          <cell r="B40" t="str">
            <v>Net Income (GAAP)</v>
          </cell>
          <cell r="C40">
            <v>-14.488</v>
          </cell>
          <cell r="D40">
            <v>-12.608999999999998</v>
          </cell>
          <cell r="E40">
            <v>-17.419999999999998</v>
          </cell>
          <cell r="F40">
            <v>-17.962</v>
          </cell>
          <cell r="G40">
            <v>-62.478999999999999</v>
          </cell>
          <cell r="H40">
            <v>-17.056999999999999</v>
          </cell>
          <cell r="I40">
            <v>-22.965</v>
          </cell>
          <cell r="J40">
            <v>-28.263999999999996</v>
          </cell>
          <cell r="K40">
            <v>-33.24</v>
          </cell>
          <cell r="L40">
            <v>-101.526</v>
          </cell>
          <cell r="M40">
            <v>-40.463000000000001</v>
          </cell>
          <cell r="N40">
            <v>-43.435000000000002</v>
          </cell>
          <cell r="O40">
            <v>-46.186</v>
          </cell>
          <cell r="P40">
            <v>-52.72</v>
          </cell>
          <cell r="Q40">
            <v>-182.804</v>
          </cell>
          <cell r="R40">
            <v>-56.939</v>
          </cell>
          <cell r="S40">
            <v>-68.437999999999988</v>
          </cell>
          <cell r="T40">
            <v>-57.842999999999996</v>
          </cell>
          <cell r="U40">
            <v>-71.01700000000001</v>
          </cell>
          <cell r="V40">
            <v>-254.23699999999999</v>
          </cell>
          <cell r="W40">
            <v>-61.555</v>
          </cell>
          <cell r="X40">
            <v>-68.881999999999991</v>
          </cell>
          <cell r="Y40">
            <v>-49.802</v>
          </cell>
          <cell r="Z40">
            <v>-41.097999999999999</v>
          </cell>
          <cell r="AA40">
            <v>-221.33699999999999</v>
          </cell>
          <cell r="AB40">
            <v>-42.760000000000005</v>
          </cell>
          <cell r="AC40">
            <v>-35.474000000000004</v>
          </cell>
          <cell r="AD40">
            <v>-30.043999999999997</v>
          </cell>
          <cell r="AE40">
            <v>-44.173561014999997</v>
          </cell>
          <cell r="AF40">
            <v>-152.45156101500004</v>
          </cell>
          <cell r="AK40">
            <v>-163.05713823897355</v>
          </cell>
          <cell r="AP40">
            <v>-142.0865333331414</v>
          </cell>
          <cell r="AU40">
            <v>-129.36450151757654</v>
          </cell>
          <cell r="AZ40">
            <v>-46.558680076023215</v>
          </cell>
          <cell r="BE40">
            <v>125.32041153927338</v>
          </cell>
          <cell r="BJ40">
            <v>321.19214156318571</v>
          </cell>
          <cell r="BO40">
            <v>452.8170011841483</v>
          </cell>
          <cell r="BT40">
            <v>540.20787178321279</v>
          </cell>
          <cell r="BY40">
            <v>401.66554258294286</v>
          </cell>
          <cell r="CD40">
            <v>375.0403607711425</v>
          </cell>
          <cell r="CI40">
            <v>352.5892270097728</v>
          </cell>
        </row>
        <row r="42">
          <cell r="B42" t="str">
            <v>EPS, Basic</v>
          </cell>
          <cell r="C42">
            <v>-37.56637902422834</v>
          </cell>
          <cell r="D42">
            <v>-1.6811668249746536</v>
          </cell>
          <cell r="E42">
            <v>-0.58561657121430311</v>
          </cell>
          <cell r="F42">
            <v>-0.5496587216673835</v>
          </cell>
          <cell r="G42">
            <v>-3.5299893155095394</v>
          </cell>
          <cell r="H42">
            <v>-0.47029175762480191</v>
          </cell>
          <cell r="I42">
            <v>-0.60600621427508927</v>
          </cell>
          <cell r="J42">
            <v>-0.68383493002886009</v>
          </cell>
          <cell r="K42">
            <v>-0.77438947695092863</v>
          </cell>
          <cell r="L42">
            <v>-2.5610005918053984</v>
          </cell>
          <cell r="M42">
            <v>-0.94071725977057508</v>
          </cell>
          <cell r="N42">
            <v>-1.0091099148725702</v>
          </cell>
          <cell r="O42">
            <v>-1.0717769630886707</v>
          </cell>
          <cell r="P42">
            <v>-1.2225718487062698</v>
          </cell>
          <cell r="Q42">
            <v>-4.244548243204135</v>
          </cell>
          <cell r="R42">
            <v>-1.3184611514410982</v>
          </cell>
          <cell r="S42">
            <v>-1.5765472573829844</v>
          </cell>
          <cell r="T42">
            <v>-1.3146300393611727</v>
          </cell>
          <cell r="U42">
            <v>-1.5922289487881041</v>
          </cell>
          <cell r="V42">
            <v>-5.8038802264416613</v>
          </cell>
          <cell r="W42">
            <v>-1.3697829638921162</v>
          </cell>
          <cell r="X42">
            <v>-1.5162001324303369</v>
          </cell>
          <cell r="Y42">
            <v>-1.0945756963095534</v>
          </cell>
          <cell r="Z42">
            <v>-0.90226180600067107</v>
          </cell>
          <cell r="AA42">
            <v>-4.8801731102488075</v>
          </cell>
          <cell r="AB42">
            <v>-0.93625123167615565</v>
          </cell>
          <cell r="AC42">
            <v>-0.76934766565964419</v>
          </cell>
          <cell r="AD42">
            <v>-0.65113150353186389</v>
          </cell>
          <cell r="AE42">
            <v>-0.93704753135668939</v>
          </cell>
          <cell r="AF42">
            <v>-3.2951255463750435</v>
          </cell>
          <cell r="AK42">
            <v>-3.0896480563731465</v>
          </cell>
          <cell r="AP42">
            <v>-2.4148504910293811</v>
          </cell>
          <cell r="AU42">
            <v>-1.9705154988215765</v>
          </cell>
          <cell r="AZ42">
            <v>-0.6425461032187797</v>
          </cell>
          <cell r="BE42">
            <v>1.6594888750098562</v>
          </cell>
          <cell r="BJ42">
            <v>4.2500604914184468</v>
          </cell>
          <cell r="BO42">
            <v>5.9874305703792681</v>
          </cell>
          <cell r="BT42">
            <v>7.1379882377744623</v>
          </cell>
          <cell r="BY42">
            <v>5.3037853200289371</v>
          </cell>
          <cell r="CD42">
            <v>4.9489698115181397</v>
          </cell>
          <cell r="CI42">
            <v>4.6497541134654581</v>
          </cell>
        </row>
        <row r="43">
          <cell r="B43" t="str">
            <v>EPS, Diluted</v>
          </cell>
          <cell r="C43">
            <v>-50.450651344175242</v>
          </cell>
          <cell r="D43">
            <v>-2.218622885841719</v>
          </cell>
          <cell r="E43">
            <v>-0.58561657121430311</v>
          </cell>
          <cell r="F43">
            <v>-0.5496587216673835</v>
          </cell>
          <cell r="G43">
            <v>-4.0384786293523645</v>
          </cell>
          <cell r="H43">
            <v>-0.47029175762480191</v>
          </cell>
          <cell r="I43">
            <v>-0.60600621427508927</v>
          </cell>
          <cell r="J43">
            <v>-0.68383493002886009</v>
          </cell>
          <cell r="K43">
            <v>-0.77438947695092863</v>
          </cell>
          <cell r="L43">
            <v>-2.5610005918053984</v>
          </cell>
          <cell r="M43">
            <v>-0.94071725977057508</v>
          </cell>
          <cell r="N43">
            <v>-1.0091099148725702</v>
          </cell>
          <cell r="O43">
            <v>-1.0717769630886707</v>
          </cell>
          <cell r="P43">
            <v>-1.2225718487062698</v>
          </cell>
          <cell r="Q43">
            <v>-4.244548243204135</v>
          </cell>
          <cell r="R43">
            <v>-1.3184611514410982</v>
          </cell>
          <cell r="S43">
            <v>-1.5765472573829844</v>
          </cell>
          <cell r="T43">
            <v>-1.3146300393611727</v>
          </cell>
          <cell r="U43">
            <v>-1.5922289487881041</v>
          </cell>
          <cell r="V43">
            <v>-5.8045735871775959</v>
          </cell>
          <cell r="W43">
            <v>-1.3697829638921162</v>
          </cell>
          <cell r="X43">
            <v>-1.5162001324303369</v>
          </cell>
          <cell r="Y43">
            <v>-1.0945756963095534</v>
          </cell>
          <cell r="Z43">
            <v>-0.90226180600067107</v>
          </cell>
          <cell r="AA43">
            <v>-4.8801731102488075</v>
          </cell>
          <cell r="AB43">
            <v>-0.93625123167615565</v>
          </cell>
          <cell r="AC43">
            <v>-0.76934766565964419</v>
          </cell>
          <cell r="AD43">
            <v>-0.65113150353186389</v>
          </cell>
          <cell r="AE43">
            <v>-0.93704753135668939</v>
          </cell>
          <cell r="AF43">
            <v>-3.2951255463750435</v>
          </cell>
          <cell r="AK43">
            <v>-3.0896480563731465</v>
          </cell>
          <cell r="AP43">
            <v>-2.4148504910293811</v>
          </cell>
          <cell r="AU43">
            <v>-1.9705154988215765</v>
          </cell>
          <cell r="AZ43">
            <v>-0.6425461032187797</v>
          </cell>
          <cell r="BE43">
            <v>1.6594888750098562</v>
          </cell>
          <cell r="BJ43">
            <v>4.2500604914184468</v>
          </cell>
          <cell r="BO43">
            <v>5.9874305703792681</v>
          </cell>
          <cell r="BT43">
            <v>7.1379882377744623</v>
          </cell>
          <cell r="BY43">
            <v>5.3037853200289371</v>
          </cell>
          <cell r="CD43">
            <v>4.9489698115181397</v>
          </cell>
          <cell r="CI43">
            <v>4.6497541134654581</v>
          </cell>
        </row>
        <row r="44">
          <cell r="B44" t="str">
            <v>Consensus EPS</v>
          </cell>
          <cell r="AE44">
            <v>-0.76942999999999995</v>
          </cell>
          <cell r="AF44">
            <v>-3.1244299999999998</v>
          </cell>
          <cell r="AG44">
            <v>620.10950000000003</v>
          </cell>
          <cell r="AH44">
            <v>651.58942999999999</v>
          </cell>
          <cell r="AI44">
            <v>703.68485999999996</v>
          </cell>
          <cell r="AJ44">
            <v>732.49568999999997</v>
          </cell>
          <cell r="AK44">
            <v>-2.3808600000000002</v>
          </cell>
          <cell r="AP44">
            <v>-1.5748599999999999</v>
          </cell>
          <cell r="AU44" t="str">
            <v/>
          </cell>
        </row>
        <row r="46">
          <cell r="B46" t="str">
            <v>Basic Shares</v>
          </cell>
          <cell r="C46">
            <v>0.38566400000000001</v>
          </cell>
          <cell r="D46">
            <v>7.5001480000000003</v>
          </cell>
          <cell r="E46">
            <v>29.746426</v>
          </cell>
          <cell r="F46">
            <v>32.678458999999997</v>
          </cell>
          <cell r="G46">
            <v>17.699487000000001</v>
          </cell>
          <cell r="H46">
            <v>36.268974999999998</v>
          </cell>
          <cell r="I46">
            <v>37.895651000000001</v>
          </cell>
          <cell r="J46">
            <v>41.331612</v>
          </cell>
          <cell r="K46">
            <v>42.924137000000002</v>
          </cell>
          <cell r="L46">
            <v>39.643098999999999</v>
          </cell>
          <cell r="M46">
            <v>43.012923999999998</v>
          </cell>
          <cell r="N46">
            <v>43.042883000000003</v>
          </cell>
          <cell r="O46">
            <v>43.092920999999997</v>
          </cell>
          <cell r="P46">
            <v>43.122210000000003</v>
          </cell>
          <cell r="Q46">
            <v>43.067951999999998</v>
          </cell>
          <cell r="R46">
            <v>43.185952</v>
          </cell>
          <cell r="S46">
            <v>43.410052999999998</v>
          </cell>
          <cell r="T46">
            <v>43.999451000000001</v>
          </cell>
          <cell r="U46">
            <v>44.602254000000002</v>
          </cell>
          <cell r="V46">
            <v>43.804659999999998</v>
          </cell>
          <cell r="W46">
            <v>44.937775999999999</v>
          </cell>
          <cell r="X46">
            <v>45.430678</v>
          </cell>
          <cell r="Y46">
            <v>45.498908999999998</v>
          </cell>
          <cell r="Z46">
            <v>45.549971999999997</v>
          </cell>
          <cell r="AA46">
            <v>45.354333750000002</v>
          </cell>
          <cell r="AB46">
            <v>45.671501999999997</v>
          </cell>
          <cell r="AC46">
            <v>46.109192999999998</v>
          </cell>
          <cell r="AD46">
            <v>46.141216999999997</v>
          </cell>
          <cell r="AE46">
            <v>47.141216999999997</v>
          </cell>
          <cell r="AF46">
            <v>46.265782250000001</v>
          </cell>
          <cell r="AK46">
            <v>52.775311383000002</v>
          </cell>
          <cell r="AP46">
            <v>58.838646061510005</v>
          </cell>
          <cell r="AU46">
            <v>65.650080699664699</v>
          </cell>
          <cell r="AZ46">
            <v>72.459672298674747</v>
          </cell>
          <cell r="BE46">
            <v>75.517476149714511</v>
          </cell>
          <cell r="BJ46">
            <v>75.573545885223069</v>
          </cell>
          <cell r="BO46">
            <v>75.627933528666375</v>
          </cell>
          <cell r="BT46">
            <v>75.680689542806391</v>
          </cell>
          <cell r="BY46">
            <v>75.7318628765222</v>
          </cell>
          <cell r="CD46">
            <v>75.781501010226535</v>
          </cell>
          <cell r="CI46">
            <v>75.829649999919738</v>
          </cell>
        </row>
        <row r="47">
          <cell r="B47" t="str">
            <v xml:space="preserve">Diluted Shares </v>
          </cell>
          <cell r="C47">
            <v>0.38566400000000001</v>
          </cell>
          <cell r="D47">
            <v>7.5001480000000003</v>
          </cell>
          <cell r="E47">
            <v>29.746426</v>
          </cell>
          <cell r="F47">
            <v>32.678458999999997</v>
          </cell>
          <cell r="G47">
            <v>17.699487000000001</v>
          </cell>
          <cell r="H47">
            <v>36.268974999999998</v>
          </cell>
          <cell r="I47">
            <v>37.895651000000001</v>
          </cell>
          <cell r="J47">
            <v>41.331612</v>
          </cell>
          <cell r="K47">
            <v>42.924137000000002</v>
          </cell>
          <cell r="L47">
            <v>39.643098999999999</v>
          </cell>
          <cell r="M47">
            <v>43.012923999999998</v>
          </cell>
          <cell r="N47">
            <v>43.042883000000003</v>
          </cell>
          <cell r="O47">
            <v>43.092920999999997</v>
          </cell>
          <cell r="P47">
            <v>43.122210000000003</v>
          </cell>
          <cell r="Q47">
            <v>43.067951999999998</v>
          </cell>
          <cell r="R47">
            <v>43.185952</v>
          </cell>
          <cell r="S47">
            <v>43.410052999999998</v>
          </cell>
          <cell r="T47">
            <v>43.999451000000001</v>
          </cell>
          <cell r="U47">
            <v>44.602254000000002</v>
          </cell>
          <cell r="V47">
            <v>43.799427499999993</v>
          </cell>
          <cell r="W47">
            <v>44.937775999999999</v>
          </cell>
          <cell r="X47">
            <v>45.430678</v>
          </cell>
          <cell r="Y47">
            <v>45.498908999999998</v>
          </cell>
          <cell r="Z47">
            <v>45.549971999999997</v>
          </cell>
          <cell r="AA47">
            <v>45.354333750000002</v>
          </cell>
          <cell r="AB47">
            <v>45.671501999999997</v>
          </cell>
          <cell r="AC47">
            <v>46.109192999999998</v>
          </cell>
          <cell r="AD47">
            <v>46.141216999999997</v>
          </cell>
          <cell r="AE47">
            <v>47.141216999999997</v>
          </cell>
          <cell r="AF47">
            <v>46.265782250000001</v>
          </cell>
          <cell r="AK47">
            <v>52.775311383000002</v>
          </cell>
          <cell r="AP47">
            <v>58.838646061510005</v>
          </cell>
          <cell r="AU47">
            <v>65.650080699664699</v>
          </cell>
          <cell r="AZ47">
            <v>72.459672298674747</v>
          </cell>
          <cell r="BE47">
            <v>75.517476149714511</v>
          </cell>
          <cell r="BJ47">
            <v>75.573545885223069</v>
          </cell>
          <cell r="BO47">
            <v>75.627933528666375</v>
          </cell>
          <cell r="BT47">
            <v>75.680689542806391</v>
          </cell>
          <cell r="BY47">
            <v>75.7318628765222</v>
          </cell>
          <cell r="CD47">
            <v>75.781501010226535</v>
          </cell>
          <cell r="CI47">
            <v>75.829649999919738</v>
          </cell>
        </row>
      </sheetData>
      <sheetData sheetId="4">
        <row r="1">
          <cell r="B1" t="str">
            <v>Base Case</v>
          </cell>
          <cell r="C1">
            <v>2014</v>
          </cell>
          <cell r="D1">
            <v>2015</v>
          </cell>
          <cell r="E1">
            <v>2016</v>
          </cell>
          <cell r="F1">
            <v>2017</v>
          </cell>
          <cell r="G1">
            <v>2018</v>
          </cell>
          <cell r="H1" t="str">
            <v>2019E</v>
          </cell>
          <cell r="I1" t="str">
            <v>2020E</v>
          </cell>
          <cell r="J1" t="str">
            <v>2021E</v>
          </cell>
          <cell r="K1" t="str">
            <v>2022E</v>
          </cell>
          <cell r="L1" t="str">
            <v>2023E</v>
          </cell>
          <cell r="M1" t="str">
            <v>2024E</v>
          </cell>
          <cell r="N1" t="str">
            <v>2025E</v>
          </cell>
          <cell r="O1" t="str">
            <v>2026E</v>
          </cell>
          <cell r="P1" t="str">
            <v>2027E</v>
          </cell>
          <cell r="Q1" t="str">
            <v>2028E</v>
          </cell>
          <cell r="R1" t="str">
            <v>2029E</v>
          </cell>
          <cell r="S1" t="str">
            <v>2030E</v>
          </cell>
        </row>
        <row r="3">
          <cell r="B3" t="str">
            <v>Cash and Equivalents</v>
          </cell>
          <cell r="C3">
            <v>28.518000000000001</v>
          </cell>
          <cell r="D3">
            <v>159.678</v>
          </cell>
          <cell r="E3">
            <v>258.56700000000001</v>
          </cell>
          <cell r="F3">
            <v>118.56399999999999</v>
          </cell>
          <cell r="G3">
            <v>59.320999999999998</v>
          </cell>
          <cell r="H3">
            <v>122.56449318800603</v>
          </cell>
          <cell r="I3">
            <v>156.50577157082694</v>
          </cell>
          <cell r="J3">
            <v>162.71350573573608</v>
          </cell>
          <cell r="K3">
            <v>233.29689882322793</v>
          </cell>
          <cell r="L3">
            <v>313.99591929059773</v>
          </cell>
          <cell r="M3">
            <v>40.174022322293524</v>
          </cell>
          <cell r="N3">
            <v>261.99572116044124</v>
          </cell>
          <cell r="O3">
            <v>623.92694442852928</v>
          </cell>
          <cell r="P3">
            <v>1080.4220748103216</v>
          </cell>
          <cell r="Q3">
            <v>1420.9664848754321</v>
          </cell>
          <cell r="R3">
            <v>1756.2355447288178</v>
          </cell>
          <cell r="S3">
            <v>2089.8802677835674</v>
          </cell>
        </row>
        <row r="4">
          <cell r="B4" t="str">
            <v>Restricted cash</v>
          </cell>
          <cell r="C4">
            <v>0</v>
          </cell>
          <cell r="D4">
            <v>0</v>
          </cell>
          <cell r="E4">
            <v>4.7E-2</v>
          </cell>
          <cell r="F4">
            <v>5.5E-2</v>
          </cell>
          <cell r="G4">
            <v>0.56000000000000005</v>
          </cell>
          <cell r="H4">
            <v>0.56000000000000005</v>
          </cell>
          <cell r="I4">
            <v>0.56000000000000005</v>
          </cell>
          <cell r="J4">
            <v>0.56000000000000005</v>
          </cell>
          <cell r="K4">
            <v>0.56000000000000005</v>
          </cell>
          <cell r="L4">
            <v>0.56000000000000005</v>
          </cell>
          <cell r="M4">
            <v>0.56000000000000005</v>
          </cell>
          <cell r="N4">
            <v>0.56000000000000005</v>
          </cell>
          <cell r="O4">
            <v>0.56000000000000005</v>
          </cell>
          <cell r="P4">
            <v>0.56000000000000005</v>
          </cell>
          <cell r="Q4">
            <v>0.56000000000000005</v>
          </cell>
          <cell r="R4">
            <v>0.56000000000000005</v>
          </cell>
          <cell r="S4">
            <v>0.56000000000000005</v>
          </cell>
        </row>
        <row r="5">
          <cell r="B5" t="str">
            <v>Marketable Securities</v>
          </cell>
          <cell r="C5">
            <v>76.757999999999996</v>
          </cell>
          <cell r="D5">
            <v>313.661</v>
          </cell>
          <cell r="E5">
            <v>73.88</v>
          </cell>
          <cell r="F5">
            <v>134.714</v>
          </cell>
          <cell r="G5">
            <v>177.14</v>
          </cell>
          <cell r="H5">
            <v>77.139999999999986</v>
          </cell>
          <cell r="I5">
            <v>27.139999999999986</v>
          </cell>
          <cell r="J5">
            <v>27.139999999999986</v>
          </cell>
          <cell r="K5">
            <v>27.139999999999986</v>
          </cell>
          <cell r="L5">
            <v>27.139999999999986</v>
          </cell>
          <cell r="M5">
            <v>27.139999999999986</v>
          </cell>
          <cell r="N5">
            <v>27.139999999999986</v>
          </cell>
          <cell r="O5">
            <v>27.139999999999986</v>
          </cell>
          <cell r="P5">
            <v>27.139999999999986</v>
          </cell>
          <cell r="Q5">
            <v>27.139999999999986</v>
          </cell>
          <cell r="R5">
            <v>27.139999999999986</v>
          </cell>
          <cell r="S5">
            <v>27.139999999999986</v>
          </cell>
        </row>
        <row r="6">
          <cell r="B6" t="str">
            <v>Trade receivables, net</v>
          </cell>
          <cell r="C6">
            <v>0</v>
          </cell>
          <cell r="D6">
            <v>0</v>
          </cell>
          <cell r="E6">
            <v>0</v>
          </cell>
          <cell r="F6">
            <v>4.4409999999999998</v>
          </cell>
          <cell r="G6">
            <v>16.757999999999999</v>
          </cell>
          <cell r="H6">
            <v>29.154890879593701</v>
          </cell>
          <cell r="I6">
            <v>39.694163262615007</v>
          </cell>
          <cell r="J6">
            <v>47.761028501926781</v>
          </cell>
          <cell r="K6">
            <v>53.947312198268541</v>
          </cell>
          <cell r="L6">
            <v>73.051551132716796</v>
          </cell>
          <cell r="M6">
            <v>108.62410661471213</v>
          </cell>
          <cell r="N6">
            <v>140.94912948945938</v>
          </cell>
          <cell r="O6">
            <v>167.24994096275915</v>
          </cell>
          <cell r="P6">
            <v>184.81329137683372</v>
          </cell>
          <cell r="Q6">
            <v>192.76587494148967</v>
          </cell>
          <cell r="R6">
            <v>192.92053991534917</v>
          </cell>
          <cell r="S6">
            <v>186.50049140023273</v>
          </cell>
        </row>
        <row r="7">
          <cell r="B7" t="str">
            <v>Inventory</v>
          </cell>
          <cell r="C7">
            <v>0</v>
          </cell>
          <cell r="D7">
            <v>0</v>
          </cell>
          <cell r="E7">
            <v>0</v>
          </cell>
          <cell r="F7">
            <v>4.3659999999999997</v>
          </cell>
          <cell r="G7">
            <v>6.21</v>
          </cell>
          <cell r="H7">
            <v>12.05665677664372</v>
          </cell>
          <cell r="I7">
            <v>15.591916478912912</v>
          </cell>
          <cell r="J7">
            <v>18.760591133316218</v>
          </cell>
          <cell r="K7">
            <v>21.190571029102713</v>
          </cell>
          <cell r="L7">
            <v>28.694739737444188</v>
          </cell>
          <cell r="M7">
            <v>42.667683576750292</v>
          </cell>
          <cell r="N7">
            <v>55.364992586830809</v>
          </cell>
          <cell r="O7">
            <v>65.69598389923739</v>
          </cell>
          <cell r="P7">
            <v>72.594889688846195</v>
          </cell>
          <cell r="Q7">
            <v>75.718674359940991</v>
          </cell>
          <cell r="R7">
            <v>75.779426953179339</v>
          </cell>
          <cell r="S7">
            <v>73.257623947130298</v>
          </cell>
        </row>
        <row r="8">
          <cell r="B8" t="str">
            <v>Prepaid expenses and other current assets</v>
          </cell>
          <cell r="C8">
            <v>2.0569999999999999</v>
          </cell>
          <cell r="D8">
            <v>6.9690000000000003</v>
          </cell>
          <cell r="E8">
            <v>2.3149999999999999</v>
          </cell>
          <cell r="F8">
            <v>7.3659999999999997</v>
          </cell>
          <cell r="G8">
            <v>15.044</v>
          </cell>
          <cell r="H8">
            <v>26.172942976047718</v>
          </cell>
          <cell r="I8">
            <v>35.634263761951317</v>
          </cell>
          <cell r="J8">
            <v>42.876053991107916</v>
          </cell>
          <cell r="K8">
            <v>48.42960763281728</v>
          </cell>
          <cell r="L8">
            <v>65.57987440270864</v>
          </cell>
          <cell r="M8">
            <v>97.514086401225043</v>
          </cell>
          <cell r="N8">
            <v>126.53292183073322</v>
          </cell>
          <cell r="O8">
            <v>150.14369923879633</v>
          </cell>
          <cell r="P8">
            <v>165.91067880851455</v>
          </cell>
          <cell r="Q8">
            <v>173.04987603650616</v>
          </cell>
          <cell r="R8">
            <v>173.18872195288895</v>
          </cell>
          <cell r="S8">
            <v>167.42531284312577</v>
          </cell>
        </row>
        <row r="9">
          <cell r="B9" t="str">
            <v>Total current assets</v>
          </cell>
          <cell r="C9">
            <v>107.333</v>
          </cell>
          <cell r="D9">
            <v>480.30799999999999</v>
          </cell>
          <cell r="E9">
            <v>334.80900000000003</v>
          </cell>
          <cell r="F9">
            <v>269.50599999999997</v>
          </cell>
          <cell r="G9">
            <v>275.03299999999996</v>
          </cell>
          <cell r="H9">
            <v>267.64898382029111</v>
          </cell>
          <cell r="I9">
            <v>275.12611507430614</v>
          </cell>
          <cell r="J9">
            <v>299.81117936208699</v>
          </cell>
          <cell r="K9">
            <v>384.56438968341649</v>
          </cell>
          <cell r="L9">
            <v>509.02208456346733</v>
          </cell>
          <cell r="M9">
            <v>316.67989891498098</v>
          </cell>
          <cell r="N9">
            <v>612.54276506746464</v>
          </cell>
          <cell r="O9">
            <v>1034.7165685293221</v>
          </cell>
          <cell r="P9">
            <v>1531.4409346845159</v>
          </cell>
          <cell r="Q9">
            <v>1890.2009102133691</v>
          </cell>
          <cell r="R9">
            <v>2225.824233550235</v>
          </cell>
          <cell r="S9">
            <v>2544.7636959740566</v>
          </cell>
        </row>
        <row r="11">
          <cell r="B11" t="str">
            <v>Investments</v>
          </cell>
          <cell r="D11">
            <v>0</v>
          </cell>
          <cell r="E11">
            <v>0</v>
          </cell>
          <cell r="F11">
            <v>176.97800000000001</v>
          </cell>
          <cell r="G11">
            <v>0</v>
          </cell>
          <cell r="H11">
            <v>0</v>
          </cell>
          <cell r="I11">
            <v>0</v>
          </cell>
          <cell r="J11">
            <v>0</v>
          </cell>
          <cell r="K11">
            <v>0</v>
          </cell>
          <cell r="L11">
            <v>0</v>
          </cell>
          <cell r="M11">
            <v>0</v>
          </cell>
          <cell r="N11">
            <v>0</v>
          </cell>
          <cell r="O11">
            <v>0</v>
          </cell>
          <cell r="P11">
            <v>0</v>
          </cell>
          <cell r="Q11">
            <v>0</v>
          </cell>
          <cell r="R11">
            <v>0</v>
          </cell>
          <cell r="S11">
            <v>0</v>
          </cell>
        </row>
        <row r="12">
          <cell r="B12" t="str">
            <v>Property &amp; Equipment, net</v>
          </cell>
          <cell r="C12">
            <v>0.84199999999999997</v>
          </cell>
          <cell r="D12">
            <v>1.897</v>
          </cell>
          <cell r="E12">
            <v>4.9219999999999997</v>
          </cell>
          <cell r="F12">
            <v>6.1950000000000003</v>
          </cell>
          <cell r="G12">
            <v>4.0030000000000001</v>
          </cell>
          <cell r="H12">
            <v>11.318233977942388</v>
          </cell>
          <cell r="I12">
            <v>20.974175206752811</v>
          </cell>
          <cell r="J12">
            <v>32.079278483035253</v>
          </cell>
          <cell r="K12">
            <v>43.954372987533219</v>
          </cell>
          <cell r="L12">
            <v>60.047071274882775</v>
          </cell>
          <cell r="M12">
            <v>84.531163663343278</v>
          </cell>
          <cell r="N12">
            <v>115.80680611177343</v>
          </cell>
          <cell r="O12">
            <v>151.57092347676937</v>
          </cell>
          <cell r="P12">
            <v>199.10435538497859</v>
          </cell>
          <cell r="Q12">
            <v>244.89938766396304</v>
          </cell>
          <cell r="R12">
            <v>286.1815130542501</v>
          </cell>
          <cell r="S12">
            <v>320.766593490736</v>
          </cell>
        </row>
        <row r="13">
          <cell r="B13" t="str">
            <v>Intangible assets</v>
          </cell>
          <cell r="C13">
            <v>0</v>
          </cell>
          <cell r="D13">
            <v>0</v>
          </cell>
          <cell r="E13">
            <v>0</v>
          </cell>
          <cell r="F13">
            <v>8.18</v>
          </cell>
          <cell r="G13">
            <v>7.3819999999999997</v>
          </cell>
          <cell r="H13">
            <v>7.3819999999999997</v>
          </cell>
          <cell r="I13">
            <v>7.3819999999999997</v>
          </cell>
          <cell r="J13">
            <v>7.3819999999999997</v>
          </cell>
          <cell r="K13">
            <v>7.3819999999999997</v>
          </cell>
          <cell r="L13">
            <v>7.3819999999999997</v>
          </cell>
          <cell r="M13">
            <v>7.3819999999999997</v>
          </cell>
          <cell r="N13">
            <v>7.3819999999999997</v>
          </cell>
          <cell r="O13">
            <v>7.3819999999999997</v>
          </cell>
          <cell r="P13">
            <v>7.3819999999999997</v>
          </cell>
          <cell r="Q13">
            <v>7.3819999999999997</v>
          </cell>
          <cell r="R13">
            <v>7.3819999999999997</v>
          </cell>
          <cell r="S13">
            <v>7.3819999999999997</v>
          </cell>
        </row>
        <row r="14">
          <cell r="B14" t="str">
            <v>Other Assets</v>
          </cell>
          <cell r="C14">
            <v>0.24199999999999999</v>
          </cell>
          <cell r="D14">
            <v>0.26</v>
          </cell>
          <cell r="E14">
            <v>0.55100000000000005</v>
          </cell>
          <cell r="F14">
            <v>0.79900000000000004</v>
          </cell>
          <cell r="G14">
            <v>0.54400000000000004</v>
          </cell>
          <cell r="H14">
            <v>0.54400000000000004</v>
          </cell>
          <cell r="I14">
            <v>0.54400000000000004</v>
          </cell>
          <cell r="J14">
            <v>0.54400000000000004</v>
          </cell>
          <cell r="K14">
            <v>0.54400000000000004</v>
          </cell>
          <cell r="L14">
            <v>0.54400000000000004</v>
          </cell>
          <cell r="M14">
            <v>0.54400000000000004</v>
          </cell>
          <cell r="N14">
            <v>0.54400000000000004</v>
          </cell>
          <cell r="O14">
            <v>0.54400000000000004</v>
          </cell>
          <cell r="P14">
            <v>0.54400000000000004</v>
          </cell>
          <cell r="Q14">
            <v>0.54400000000000004</v>
          </cell>
          <cell r="R14">
            <v>0.54400000000000004</v>
          </cell>
          <cell r="S14">
            <v>0.54400000000000004</v>
          </cell>
        </row>
        <row r="15">
          <cell r="B15" t="str">
            <v>Total assets</v>
          </cell>
          <cell r="C15">
            <v>108.417</v>
          </cell>
          <cell r="D15">
            <v>482.46499999999997</v>
          </cell>
          <cell r="E15">
            <v>340.28200000000004</v>
          </cell>
          <cell r="F15">
            <v>461.65799999999996</v>
          </cell>
          <cell r="G15">
            <v>286.96199999999993</v>
          </cell>
          <cell r="H15">
            <v>286.89321779823348</v>
          </cell>
          <cell r="I15">
            <v>304.02629028105895</v>
          </cell>
          <cell r="J15">
            <v>339.81645784512222</v>
          </cell>
          <cell r="K15">
            <v>436.44476267094973</v>
          </cell>
          <cell r="L15">
            <v>576.99515583835</v>
          </cell>
          <cell r="M15">
            <v>409.13706257832422</v>
          </cell>
          <cell r="N15">
            <v>736.275571179238</v>
          </cell>
          <cell r="O15">
            <v>1194.2134920060917</v>
          </cell>
          <cell r="P15">
            <v>1738.4712900694947</v>
          </cell>
          <cell r="Q15">
            <v>2143.0262978773321</v>
          </cell>
          <cell r="R15">
            <v>2519.9317466044849</v>
          </cell>
          <cell r="S15">
            <v>2873.4562894647925</v>
          </cell>
        </row>
        <row r="17">
          <cell r="B17" t="str">
            <v>Accounts Payable</v>
          </cell>
          <cell r="C17">
            <v>2.2919999999999998</v>
          </cell>
          <cell r="D17">
            <v>6.2279999999999998</v>
          </cell>
          <cell r="E17">
            <v>6.1280000000000001</v>
          </cell>
          <cell r="F17">
            <v>3.915</v>
          </cell>
          <cell r="G17">
            <v>4.226</v>
          </cell>
          <cell r="H17">
            <v>4.26859412071137</v>
          </cell>
          <cell r="I17">
            <v>5.2045193917467349</v>
          </cell>
          <cell r="J17">
            <v>5.5469829713236374</v>
          </cell>
          <cell r="K17">
            <v>5.8464963954706617</v>
          </cell>
          <cell r="L17">
            <v>6.2345075070594467</v>
          </cell>
          <cell r="M17">
            <v>6.735763841711548</v>
          </cell>
          <cell r="N17">
            <v>7.1587288077229667</v>
          </cell>
          <cell r="O17">
            <v>7.5072410711589788</v>
          </cell>
          <cell r="P17">
            <v>7.7589469560506572</v>
          </cell>
          <cell r="Q17">
            <v>7.9056991624638071</v>
          </cell>
          <cell r="R17">
            <v>7.9598802659526626</v>
          </cell>
          <cell r="S17">
            <v>7.9300974510700772</v>
          </cell>
        </row>
        <row r="18">
          <cell r="B18" t="str">
            <v>Accrued expenses and other current liabilities</v>
          </cell>
          <cell r="C18">
            <v>18.266999999999999</v>
          </cell>
          <cell r="D18">
            <v>14.952</v>
          </cell>
          <cell r="E18">
            <v>26.597000000000001</v>
          </cell>
          <cell r="F18">
            <v>49.512</v>
          </cell>
          <cell r="G18">
            <v>42.203000000000003</v>
          </cell>
          <cell r="H18">
            <v>42.628366700516317</v>
          </cell>
          <cell r="I18">
            <v>51.974995714597128</v>
          </cell>
          <cell r="J18">
            <v>55.395012384943556</v>
          </cell>
          <cell r="K18">
            <v>58.386106809760605</v>
          </cell>
          <cell r="L18">
            <v>62.260984458218132</v>
          </cell>
          <cell r="M18">
            <v>67.266786893457748</v>
          </cell>
          <cell r="N18">
            <v>71.490731630935244</v>
          </cell>
          <cell r="O18">
            <v>74.971153555637102</v>
          </cell>
          <cell r="P18">
            <v>77.484817412732099</v>
          </cell>
          <cell r="Q18">
            <v>78.950360093104592</v>
          </cell>
          <cell r="R18">
            <v>79.491440336961716</v>
          </cell>
          <cell r="S18">
            <v>79.194013896713315</v>
          </cell>
        </row>
        <row r="19">
          <cell r="B19" t="str">
            <v>Total current liabilities</v>
          </cell>
          <cell r="C19">
            <v>20.558999999999997</v>
          </cell>
          <cell r="D19">
            <v>21.18</v>
          </cell>
          <cell r="E19">
            <v>32.725000000000001</v>
          </cell>
          <cell r="F19">
            <v>53.427</v>
          </cell>
          <cell r="G19">
            <v>46.429000000000002</v>
          </cell>
          <cell r="H19">
            <v>46.896960821227687</v>
          </cell>
          <cell r="I19">
            <v>57.179515106343864</v>
          </cell>
          <cell r="J19">
            <v>60.941995356267192</v>
          </cell>
          <cell r="K19">
            <v>64.232603205231271</v>
          </cell>
          <cell r="L19">
            <v>68.49549196527758</v>
          </cell>
          <cell r="M19">
            <v>74.002550735169294</v>
          </cell>
          <cell r="N19">
            <v>78.64946043865821</v>
          </cell>
          <cell r="O19">
            <v>82.478394626796074</v>
          </cell>
          <cell r="P19">
            <v>85.243764368782763</v>
          </cell>
          <cell r="Q19">
            <v>86.856059255568397</v>
          </cell>
          <cell r="R19">
            <v>87.451320602914379</v>
          </cell>
          <cell r="S19">
            <v>87.124111347783398</v>
          </cell>
        </row>
        <row r="21">
          <cell r="B21" t="str">
            <v>Notes Payable</v>
          </cell>
          <cell r="C21">
            <v>24.393999999999998</v>
          </cell>
          <cell r="D21">
            <v>0</v>
          </cell>
          <cell r="E21">
            <v>0</v>
          </cell>
          <cell r="F21">
            <v>166.006</v>
          </cell>
          <cell r="G21">
            <v>179.80600000000001</v>
          </cell>
          <cell r="H21">
            <v>193.32668101499999</v>
          </cell>
          <cell r="I21">
            <v>209.73947323442175</v>
          </cell>
          <cell r="J21">
            <v>228.30972699108651</v>
          </cell>
          <cell r="K21">
            <v>249.32104060406482</v>
          </cell>
          <cell r="L21">
            <v>273.09429139146914</v>
          </cell>
          <cell r="M21">
            <v>0</v>
          </cell>
          <cell r="N21">
            <v>0</v>
          </cell>
          <cell r="O21">
            <v>0</v>
          </cell>
          <cell r="P21">
            <v>0</v>
          </cell>
          <cell r="Q21">
            <v>0</v>
          </cell>
          <cell r="R21">
            <v>0</v>
          </cell>
          <cell r="S21">
            <v>0</v>
          </cell>
        </row>
        <row r="22">
          <cell r="B22" t="str">
            <v>Other Non Current Liabilities</v>
          </cell>
          <cell r="C22">
            <v>0</v>
          </cell>
          <cell r="D22">
            <v>0</v>
          </cell>
          <cell r="E22">
            <v>0.379</v>
          </cell>
          <cell r="F22">
            <v>0.189</v>
          </cell>
          <cell r="G22">
            <v>9.5000000000000001E-2</v>
          </cell>
          <cell r="H22">
            <v>9.5000000000000001E-2</v>
          </cell>
          <cell r="I22">
            <v>9.5000000000000001E-2</v>
          </cell>
          <cell r="J22">
            <v>9.5000000000000001E-2</v>
          </cell>
          <cell r="K22">
            <v>9.5000000000000001E-2</v>
          </cell>
          <cell r="L22">
            <v>9.5000000000000001E-2</v>
          </cell>
          <cell r="M22">
            <v>9.5000000000000001E-2</v>
          </cell>
          <cell r="N22">
            <v>9.5000000000000001E-2</v>
          </cell>
          <cell r="O22">
            <v>9.5000000000000001E-2</v>
          </cell>
          <cell r="P22">
            <v>9.5000000000000001E-2</v>
          </cell>
          <cell r="Q22">
            <v>9.5000000000000001E-2</v>
          </cell>
          <cell r="R22">
            <v>9.5000000000000001E-2</v>
          </cell>
          <cell r="S22">
            <v>9.5000000000000001E-2</v>
          </cell>
        </row>
        <row r="23">
          <cell r="B23" t="str">
            <v>Total liabilities</v>
          </cell>
          <cell r="C23">
            <v>44.952999999999996</v>
          </cell>
          <cell r="D23">
            <v>21.18</v>
          </cell>
          <cell r="E23">
            <v>33.103999999999999</v>
          </cell>
          <cell r="F23">
            <v>219.62199999999999</v>
          </cell>
          <cell r="G23">
            <v>226.33</v>
          </cell>
          <cell r="H23">
            <v>240.31864183622767</v>
          </cell>
          <cell r="I23">
            <v>267.01398834076565</v>
          </cell>
          <cell r="J23">
            <v>289.3467223473537</v>
          </cell>
          <cell r="K23">
            <v>313.64864380929612</v>
          </cell>
          <cell r="L23">
            <v>341.68478335674672</v>
          </cell>
          <cell r="M23">
            <v>74.097550735169293</v>
          </cell>
          <cell r="N23">
            <v>78.744460438658209</v>
          </cell>
          <cell r="O23">
            <v>82.573394626796073</v>
          </cell>
          <cell r="P23">
            <v>85.338764368782762</v>
          </cell>
          <cell r="Q23">
            <v>86.951059255568396</v>
          </cell>
          <cell r="R23">
            <v>87.546320602914378</v>
          </cell>
          <cell r="S23">
            <v>87.219111347783397</v>
          </cell>
        </row>
        <row r="25">
          <cell r="B25" t="str">
            <v>Common Stock</v>
          </cell>
          <cell r="C25">
            <v>3.0000000000000001E-3</v>
          </cell>
          <cell r="D25">
            <v>4.0000000000000001E-3</v>
          </cell>
          <cell r="E25">
            <v>4.0000000000000001E-3</v>
          </cell>
          <cell r="F25">
            <v>4.0000000000000001E-3</v>
          </cell>
          <cell r="G25">
            <v>5.0000000000000001E-3</v>
          </cell>
          <cell r="H25">
            <v>138.3991369770059</v>
          </cell>
          <cell r="I25">
            <v>308.30679341368869</v>
          </cell>
          <cell r="J25">
            <v>482.42101406097004</v>
          </cell>
          <cell r="K25">
            <v>705.12321255540996</v>
          </cell>
          <cell r="L25">
            <v>887.96939703878729</v>
          </cell>
          <cell r="M25">
            <v>889.27636946447421</v>
          </cell>
          <cell r="N25">
            <v>890.57582679871336</v>
          </cell>
          <cell r="O25">
            <v>891.8678122532807</v>
          </cell>
          <cell r="P25">
            <v>893.15236879148426</v>
          </cell>
          <cell r="Q25">
            <v>894.42953912959319</v>
          </cell>
          <cell r="R25">
            <v>895.69936573825794</v>
          </cell>
          <cell r="S25">
            <v>896.9618908439229</v>
          </cell>
        </row>
        <row r="26">
          <cell r="B26" t="str">
            <v>APIC</v>
          </cell>
          <cell r="C26">
            <v>407.72</v>
          </cell>
          <cell r="D26">
            <v>907.04</v>
          </cell>
          <cell r="E26">
            <v>935.67100000000005</v>
          </cell>
          <cell r="F26">
            <v>1124.6300000000001</v>
          </cell>
          <cell r="G26">
            <v>1165.0029999999999</v>
          </cell>
          <cell r="H26">
            <v>1165.0029999999999</v>
          </cell>
          <cell r="I26">
            <v>1148.5902077805781</v>
          </cell>
          <cell r="J26">
            <v>1130.0199540239134</v>
          </cell>
          <cell r="K26">
            <v>1109.0086404109352</v>
          </cell>
          <cell r="L26">
            <v>1085.2353896235309</v>
          </cell>
          <cell r="M26">
            <v>1058.3371450201223</v>
          </cell>
          <cell r="N26">
            <v>1058.3371450201223</v>
          </cell>
          <cell r="O26">
            <v>1058.3371450201223</v>
          </cell>
          <cell r="P26">
            <v>1058.3371450201223</v>
          </cell>
          <cell r="Q26">
            <v>1058.3371450201223</v>
          </cell>
          <cell r="R26">
            <v>1058.3371450201223</v>
          </cell>
          <cell r="S26">
            <v>1058.3371450201223</v>
          </cell>
        </row>
        <row r="27">
          <cell r="B27" t="str">
            <v>AOCI</v>
          </cell>
          <cell r="C27">
            <v>-2.1000000000000001E-2</v>
          </cell>
          <cell r="D27">
            <v>5.0000000000000001E-3</v>
          </cell>
          <cell r="E27">
            <v>7.0999999999999994E-2</v>
          </cell>
          <cell r="F27">
            <v>-0.314</v>
          </cell>
          <cell r="G27">
            <v>-0.755</v>
          </cell>
          <cell r="H27">
            <v>-0.755</v>
          </cell>
          <cell r="I27">
            <v>-0.755</v>
          </cell>
          <cell r="J27">
            <v>-0.755</v>
          </cell>
          <cell r="K27">
            <v>-0.755</v>
          </cell>
          <cell r="L27">
            <v>-0.755</v>
          </cell>
          <cell r="M27">
            <v>-0.755</v>
          </cell>
          <cell r="N27">
            <v>-0.755</v>
          </cell>
          <cell r="O27">
            <v>-0.755</v>
          </cell>
          <cell r="P27">
            <v>-0.755</v>
          </cell>
          <cell r="Q27">
            <v>-0.755</v>
          </cell>
          <cell r="R27">
            <v>-0.755</v>
          </cell>
          <cell r="S27">
            <v>-0.755</v>
          </cell>
        </row>
        <row r="28">
          <cell r="B28" t="str">
            <v>Accumulated deficit</v>
          </cell>
          <cell r="C28">
            <v>-344.238</v>
          </cell>
          <cell r="D28">
            <v>-445.76400000000001</v>
          </cell>
          <cell r="E28">
            <v>-628.56799999999998</v>
          </cell>
          <cell r="F28">
            <v>-882.28399999999999</v>
          </cell>
          <cell r="G28">
            <v>-1103.6210000000001</v>
          </cell>
          <cell r="H28">
            <v>-1256.0725610150002</v>
          </cell>
          <cell r="I28">
            <v>-1419.1296992539737</v>
          </cell>
          <cell r="J28">
            <v>-1561.2162325871152</v>
          </cell>
          <cell r="K28">
            <v>-1690.5807341046918</v>
          </cell>
          <cell r="L28">
            <v>-1737.139414180715</v>
          </cell>
          <cell r="M28">
            <v>-1611.8190026414416</v>
          </cell>
          <cell r="N28">
            <v>-1290.6268610782558</v>
          </cell>
          <cell r="O28">
            <v>-837.8098598941076</v>
          </cell>
          <cell r="P28">
            <v>-297.60198811089481</v>
          </cell>
          <cell r="Q28">
            <v>104.06355447204805</v>
          </cell>
          <cell r="R28">
            <v>479.10391524319056</v>
          </cell>
          <cell r="S28">
            <v>831.6931422529633</v>
          </cell>
        </row>
        <row r="29">
          <cell r="B29" t="str">
            <v>Total stockholders' equity</v>
          </cell>
          <cell r="C29">
            <v>63.463999999999999</v>
          </cell>
          <cell r="D29">
            <v>461.28499999999997</v>
          </cell>
          <cell r="E29">
            <v>307.17800000000011</v>
          </cell>
          <cell r="F29">
            <v>242.03599999999994</v>
          </cell>
          <cell r="G29">
            <v>60.631999999999834</v>
          </cell>
          <cell r="H29">
            <v>46.574575962005383</v>
          </cell>
          <cell r="I29">
            <v>37.0123019402929</v>
          </cell>
          <cell r="J29">
            <v>50.46973549776817</v>
          </cell>
          <cell r="K29">
            <v>122.79611886165321</v>
          </cell>
          <cell r="L29">
            <v>235.31037248160305</v>
          </cell>
          <cell r="M29">
            <v>335.03951184315497</v>
          </cell>
          <cell r="N29">
            <v>657.53111074057961</v>
          </cell>
          <cell r="O29">
            <v>1111.6400973792954</v>
          </cell>
          <cell r="P29">
            <v>1653.1325257007118</v>
          </cell>
          <cell r="Q29">
            <v>2056.0752386217637</v>
          </cell>
          <cell r="R29">
            <v>2432.3854260015705</v>
          </cell>
          <cell r="S29">
            <v>2786.2371781170086</v>
          </cell>
        </row>
        <row r="30">
          <cell r="B30" t="str">
            <v>Total Liabilities and Equity</v>
          </cell>
          <cell r="C30">
            <v>108.417</v>
          </cell>
          <cell r="D30">
            <v>482.46499999999997</v>
          </cell>
          <cell r="E30">
            <v>340.2820000000001</v>
          </cell>
          <cell r="F30">
            <v>461.6579999999999</v>
          </cell>
          <cell r="G30">
            <v>286.96199999999988</v>
          </cell>
          <cell r="H30">
            <v>286.89321779823308</v>
          </cell>
          <cell r="I30">
            <v>304.02629028105855</v>
          </cell>
          <cell r="J30">
            <v>339.81645784512187</v>
          </cell>
          <cell r="K30">
            <v>436.44476267094933</v>
          </cell>
          <cell r="L30">
            <v>576.99515583834977</v>
          </cell>
          <cell r="M30">
            <v>409.13706257832428</v>
          </cell>
          <cell r="N30">
            <v>736.27557117923777</v>
          </cell>
          <cell r="O30">
            <v>1194.2134920060914</v>
          </cell>
          <cell r="P30">
            <v>1738.4712900694944</v>
          </cell>
          <cell r="Q30">
            <v>2143.0262978773321</v>
          </cell>
          <cell r="R30">
            <v>2519.9317466044849</v>
          </cell>
          <cell r="S30">
            <v>2873.456289464792</v>
          </cell>
        </row>
      </sheetData>
      <sheetData sheetId="5"/>
      <sheetData sheetId="6"/>
      <sheetData sheetId="7"/>
      <sheetData sheetId="8"/>
      <sheetData sheetId="9">
        <row r="2">
          <cell r="C2" t="str">
            <v>Jan</v>
          </cell>
          <cell r="D2" t="str">
            <v>Feb</v>
          </cell>
          <cell r="E2" t="str">
            <v>March</v>
          </cell>
          <cell r="F2" t="str">
            <v>Apr</v>
          </cell>
          <cell r="G2" t="str">
            <v>May</v>
          </cell>
          <cell r="H2" t="str">
            <v>June</v>
          </cell>
          <cell r="I2" t="str">
            <v>July</v>
          </cell>
          <cell r="J2" t="str">
            <v>Aug</v>
          </cell>
          <cell r="K2" t="str">
            <v>Sept</v>
          </cell>
          <cell r="L2" t="str">
            <v>Oct</v>
          </cell>
          <cell r="M2" t="str">
            <v>Nov</v>
          </cell>
          <cell r="N2" t="str">
            <v>Dec</v>
          </cell>
          <cell r="O2">
            <v>2008</v>
          </cell>
          <cell r="P2" t="str">
            <v>Jan</v>
          </cell>
          <cell r="Q2" t="str">
            <v>Feb</v>
          </cell>
          <cell r="R2" t="str">
            <v>March</v>
          </cell>
          <cell r="S2" t="str">
            <v>Apr</v>
          </cell>
          <cell r="T2" t="str">
            <v>May</v>
          </cell>
          <cell r="U2" t="str">
            <v>June</v>
          </cell>
          <cell r="V2" t="str">
            <v>July</v>
          </cell>
          <cell r="W2" t="str">
            <v>Aug</v>
          </cell>
          <cell r="X2" t="str">
            <v>Sept</v>
          </cell>
          <cell r="Y2" t="str">
            <v>Oct</v>
          </cell>
          <cell r="Z2" t="str">
            <v>Nov</v>
          </cell>
          <cell r="AA2" t="str">
            <v>Dec</v>
          </cell>
          <cell r="AB2">
            <v>2009</v>
          </cell>
          <cell r="AC2" t="str">
            <v>Jan</v>
          </cell>
          <cell r="AD2" t="str">
            <v>Feb</v>
          </cell>
          <cell r="AE2" t="str">
            <v>March</v>
          </cell>
          <cell r="AF2" t="str">
            <v>Apr</v>
          </cell>
          <cell r="AG2" t="str">
            <v>May</v>
          </cell>
          <cell r="AH2" t="str">
            <v>June</v>
          </cell>
          <cell r="AI2" t="str">
            <v>July</v>
          </cell>
          <cell r="AJ2" t="str">
            <v>Aug</v>
          </cell>
          <cell r="AK2" t="str">
            <v>Sept</v>
          </cell>
          <cell r="AL2" t="str">
            <v>Oct</v>
          </cell>
          <cell r="AM2" t="str">
            <v>Nov</v>
          </cell>
          <cell r="AN2" t="str">
            <v>Dec</v>
          </cell>
          <cell r="AO2">
            <v>2010</v>
          </cell>
          <cell r="AP2" t="str">
            <v>Jan</v>
          </cell>
          <cell r="AQ2" t="str">
            <v>Feb</v>
          </cell>
          <cell r="AR2" t="str">
            <v>March</v>
          </cell>
          <cell r="AS2" t="str">
            <v>Apr</v>
          </cell>
          <cell r="AT2" t="str">
            <v>May</v>
          </cell>
          <cell r="AU2" t="str">
            <v>June</v>
          </cell>
          <cell r="AV2" t="str">
            <v>July</v>
          </cell>
          <cell r="AW2" t="str">
            <v>Aug</v>
          </cell>
          <cell r="AX2" t="str">
            <v>Sept</v>
          </cell>
          <cell r="AY2" t="str">
            <v>Oct</v>
          </cell>
          <cell r="AZ2" t="str">
            <v>Nov</v>
          </cell>
          <cell r="BA2" t="str">
            <v>Dec</v>
          </cell>
          <cell r="BB2">
            <v>2011</v>
          </cell>
          <cell r="BC2" t="str">
            <v>Jan</v>
          </cell>
          <cell r="BD2" t="str">
            <v>Feb</v>
          </cell>
          <cell r="BE2" t="str">
            <v>March</v>
          </cell>
          <cell r="BF2" t="str">
            <v>Apr</v>
          </cell>
          <cell r="BG2" t="str">
            <v>May</v>
          </cell>
          <cell r="BH2" t="str">
            <v>June</v>
          </cell>
          <cell r="BI2" t="str">
            <v>July</v>
          </cell>
          <cell r="BJ2" t="str">
            <v>Aug</v>
          </cell>
          <cell r="BK2" t="str">
            <v>Sept</v>
          </cell>
          <cell r="BL2" t="str">
            <v>Oct</v>
          </cell>
          <cell r="BM2" t="str">
            <v>Nov</v>
          </cell>
          <cell r="BN2" t="str">
            <v>Dec</v>
          </cell>
          <cell r="BO2">
            <v>2012</v>
          </cell>
          <cell r="BP2" t="str">
            <v>Jan</v>
          </cell>
          <cell r="BQ2" t="str">
            <v>Feb</v>
          </cell>
          <cell r="BR2" t="str">
            <v>March</v>
          </cell>
          <cell r="BS2" t="str">
            <v>Apr</v>
          </cell>
          <cell r="BT2" t="str">
            <v>May</v>
          </cell>
          <cell r="BU2" t="str">
            <v>June</v>
          </cell>
          <cell r="BV2" t="str">
            <v>July</v>
          </cell>
          <cell r="BW2" t="str">
            <v>Aug</v>
          </cell>
          <cell r="BX2" t="str">
            <v>Sept</v>
          </cell>
          <cell r="BY2" t="str">
            <v>Oct</v>
          </cell>
          <cell r="BZ2" t="str">
            <v>Nov</v>
          </cell>
          <cell r="CA2" t="str">
            <v>Dec</v>
          </cell>
          <cell r="CB2">
            <v>2013</v>
          </cell>
          <cell r="CC2" t="str">
            <v>Jan</v>
          </cell>
          <cell r="CD2" t="str">
            <v>Feb</v>
          </cell>
          <cell r="CE2" t="str">
            <v>March</v>
          </cell>
          <cell r="CF2" t="str">
            <v>Apr</v>
          </cell>
          <cell r="CG2" t="str">
            <v>May</v>
          </cell>
          <cell r="CH2" t="str">
            <v>June</v>
          </cell>
          <cell r="CI2" t="str">
            <v>July</v>
          </cell>
          <cell r="CJ2" t="str">
            <v>Aug</v>
          </cell>
          <cell r="CK2" t="str">
            <v>Sept</v>
          </cell>
          <cell r="CL2" t="str">
            <v>Oct</v>
          </cell>
          <cell r="CM2" t="str">
            <v>Nov</v>
          </cell>
          <cell r="CN2" t="str">
            <v>Dec</v>
          </cell>
          <cell r="CO2">
            <v>2014</v>
          </cell>
          <cell r="CP2" t="str">
            <v>Jan</v>
          </cell>
          <cell r="CQ2" t="str">
            <v>Feb</v>
          </cell>
          <cell r="CR2" t="str">
            <v>March</v>
          </cell>
          <cell r="CS2" t="str">
            <v>Apr</v>
          </cell>
          <cell r="CT2" t="str">
            <v>May</v>
          </cell>
          <cell r="CU2" t="str">
            <v>June</v>
          </cell>
          <cell r="CV2" t="str">
            <v>July</v>
          </cell>
          <cell r="CW2" t="str">
            <v>Aug</v>
          </cell>
          <cell r="CX2" t="str">
            <v>Sept</v>
          </cell>
          <cell r="CY2" t="str">
            <v>Oct</v>
          </cell>
          <cell r="CZ2" t="str">
            <v>Nov</v>
          </cell>
          <cell r="DA2" t="str">
            <v>Dec</v>
          </cell>
          <cell r="DB2">
            <v>2015</v>
          </cell>
          <cell r="DC2" t="str">
            <v>Jan</v>
          </cell>
          <cell r="DD2" t="str">
            <v>Feb</v>
          </cell>
          <cell r="DE2" t="str">
            <v>March</v>
          </cell>
          <cell r="DF2" t="str">
            <v>Apr</v>
          </cell>
          <cell r="DG2" t="str">
            <v>May</v>
          </cell>
          <cell r="DH2" t="str">
            <v>June</v>
          </cell>
          <cell r="DI2" t="str">
            <v>July</v>
          </cell>
          <cell r="DJ2" t="str">
            <v>Aug</v>
          </cell>
          <cell r="DK2" t="str">
            <v>Sept</v>
          </cell>
          <cell r="DL2" t="str">
            <v>Oct</v>
          </cell>
          <cell r="DM2" t="str">
            <v>Nov</v>
          </cell>
          <cell r="DN2" t="str">
            <v>Dec</v>
          </cell>
          <cell r="DO2">
            <v>2016</v>
          </cell>
          <cell r="DP2" t="str">
            <v>Jan</v>
          </cell>
          <cell r="DQ2" t="str">
            <v>Feb</v>
          </cell>
          <cell r="DR2" t="str">
            <v>March</v>
          </cell>
          <cell r="DS2" t="str">
            <v>Apr</v>
          </cell>
          <cell r="DT2" t="str">
            <v>May</v>
          </cell>
          <cell r="DU2" t="str">
            <v>June</v>
          </cell>
          <cell r="DV2" t="str">
            <v>July</v>
          </cell>
          <cell r="DW2" t="str">
            <v>Aug</v>
          </cell>
          <cell r="DX2" t="str">
            <v>Sept</v>
          </cell>
          <cell r="DY2" t="str">
            <v>Oct</v>
          </cell>
          <cell r="DZ2" t="str">
            <v>Nov</v>
          </cell>
          <cell r="EA2" t="str">
            <v>Dec</v>
          </cell>
          <cell r="EB2">
            <v>2017</v>
          </cell>
          <cell r="EC2" t="str">
            <v>Jan</v>
          </cell>
          <cell r="ED2" t="str">
            <v>Feb</v>
          </cell>
          <cell r="EE2" t="str">
            <v>March</v>
          </cell>
          <cell r="EF2" t="str">
            <v>Apr</v>
          </cell>
          <cell r="EG2" t="str">
            <v>May</v>
          </cell>
          <cell r="EH2" t="str">
            <v>June</v>
          </cell>
          <cell r="EI2" t="str">
            <v>July</v>
          </cell>
          <cell r="EJ2" t="str">
            <v>Aug</v>
          </cell>
          <cell r="EK2" t="str">
            <v>Sept</v>
          </cell>
          <cell r="EL2" t="str">
            <v>Oct</v>
          </cell>
          <cell r="EM2" t="str">
            <v>Nov</v>
          </cell>
          <cell r="EN2" t="str">
            <v>Dec</v>
          </cell>
          <cell r="EO2">
            <v>2018</v>
          </cell>
          <cell r="EP2" t="str">
            <v>Jan</v>
          </cell>
          <cell r="EQ2" t="str">
            <v>Feb</v>
          </cell>
          <cell r="ER2" t="str">
            <v>March</v>
          </cell>
          <cell r="ES2" t="str">
            <v>Apr</v>
          </cell>
          <cell r="ET2" t="str">
            <v>May</v>
          </cell>
          <cell r="EU2" t="str">
            <v>June</v>
          </cell>
          <cell r="EV2" t="str">
            <v>July</v>
          </cell>
          <cell r="EW2" t="str">
            <v>Aug</v>
          </cell>
          <cell r="EX2" t="str">
            <v>Sept</v>
          </cell>
          <cell r="EY2" t="str">
            <v>Oct</v>
          </cell>
          <cell r="EZ2" t="str">
            <v>Nov</v>
          </cell>
          <cell r="FA2" t="str">
            <v>Dec</v>
          </cell>
          <cell r="FB2">
            <v>2019</v>
          </cell>
          <cell r="FC2" t="str">
            <v>Jan</v>
          </cell>
          <cell r="FD2" t="str">
            <v>Feb</v>
          </cell>
          <cell r="FE2" t="str">
            <v>March</v>
          </cell>
          <cell r="FF2" t="str">
            <v>Apr</v>
          </cell>
          <cell r="FG2" t="str">
            <v>May</v>
          </cell>
          <cell r="FH2" t="str">
            <v>June</v>
          </cell>
          <cell r="FI2" t="str">
            <v>July</v>
          </cell>
          <cell r="FJ2" t="str">
            <v>Aug</v>
          </cell>
          <cell r="FK2" t="str">
            <v>Sept</v>
          </cell>
          <cell r="FL2" t="str">
            <v>Oct</v>
          </cell>
          <cell r="FM2" t="str">
            <v>Nov</v>
          </cell>
          <cell r="FN2" t="str">
            <v>Dec</v>
          </cell>
          <cell r="FO2">
            <v>2020</v>
          </cell>
          <cell r="FP2" t="str">
            <v>Jan</v>
          </cell>
          <cell r="FQ2" t="str">
            <v>Feb</v>
          </cell>
          <cell r="FR2" t="str">
            <v>March</v>
          </cell>
          <cell r="FS2" t="str">
            <v>Apr</v>
          </cell>
          <cell r="FT2" t="str">
            <v>May</v>
          </cell>
          <cell r="FU2" t="str">
            <v>June</v>
          </cell>
          <cell r="FV2" t="str">
            <v>July</v>
          </cell>
          <cell r="FW2" t="str">
            <v>Aug</v>
          </cell>
          <cell r="FX2" t="str">
            <v>Sept</v>
          </cell>
          <cell r="FY2" t="str">
            <v>Oct</v>
          </cell>
          <cell r="FZ2" t="str">
            <v>Nov</v>
          </cell>
          <cell r="GA2" t="str">
            <v>Dec</v>
          </cell>
          <cell r="GB2">
            <v>2021</v>
          </cell>
          <cell r="GC2" t="str">
            <v>Jan</v>
          </cell>
          <cell r="GD2" t="str">
            <v>Feb</v>
          </cell>
          <cell r="GE2" t="str">
            <v>March</v>
          </cell>
          <cell r="GF2" t="str">
            <v>Apr</v>
          </cell>
          <cell r="GG2" t="str">
            <v>May</v>
          </cell>
          <cell r="GH2" t="str">
            <v>June</v>
          </cell>
          <cell r="GI2" t="str">
            <v>July</v>
          </cell>
          <cell r="GJ2" t="str">
            <v>Aug</v>
          </cell>
          <cell r="GK2" t="str">
            <v>Sept</v>
          </cell>
          <cell r="GL2" t="str">
            <v>Oct</v>
          </cell>
          <cell r="GM2" t="str">
            <v>Nov</v>
          </cell>
          <cell r="GN2" t="str">
            <v>Dec</v>
          </cell>
          <cell r="GO2">
            <v>2022</v>
          </cell>
          <cell r="GP2" t="str">
            <v>Jan</v>
          </cell>
          <cell r="GQ2" t="str">
            <v>Feb</v>
          </cell>
          <cell r="GR2" t="str">
            <v>March</v>
          </cell>
          <cell r="GS2" t="str">
            <v>Apr</v>
          </cell>
          <cell r="GT2" t="str">
            <v>May</v>
          </cell>
          <cell r="GU2" t="str">
            <v>June</v>
          </cell>
          <cell r="GV2" t="str">
            <v>July</v>
          </cell>
          <cell r="GW2" t="str">
            <v>Aug</v>
          </cell>
          <cell r="GX2" t="str">
            <v>Sept</v>
          </cell>
          <cell r="GY2" t="str">
            <v>Oct</v>
          </cell>
          <cell r="GZ2" t="str">
            <v>Nov</v>
          </cell>
          <cell r="HA2" t="str">
            <v>Dec</v>
          </cell>
          <cell r="HB2">
            <v>2023</v>
          </cell>
          <cell r="HC2" t="str">
            <v>Jan</v>
          </cell>
          <cell r="HD2" t="str">
            <v>Feb</v>
          </cell>
          <cell r="HE2" t="str">
            <v>March</v>
          </cell>
          <cell r="HF2" t="str">
            <v>Apr</v>
          </cell>
          <cell r="HG2" t="str">
            <v>May</v>
          </cell>
          <cell r="HH2" t="str">
            <v>June</v>
          </cell>
          <cell r="HI2" t="str">
            <v>July</v>
          </cell>
          <cell r="HJ2" t="str">
            <v>Aug</v>
          </cell>
          <cell r="HK2" t="str">
            <v>Sept</v>
          </cell>
          <cell r="HL2" t="str">
            <v>Oct</v>
          </cell>
          <cell r="HM2" t="str">
            <v>Nov</v>
          </cell>
          <cell r="HN2" t="str">
            <v>Dec</v>
          </cell>
          <cell r="HO2">
            <v>2024</v>
          </cell>
          <cell r="HP2" t="str">
            <v>Jan</v>
          </cell>
          <cell r="HQ2" t="str">
            <v>Feb</v>
          </cell>
          <cell r="HR2" t="str">
            <v>March</v>
          </cell>
          <cell r="HS2" t="str">
            <v>Apr</v>
          </cell>
          <cell r="HT2" t="str">
            <v>May</v>
          </cell>
          <cell r="HU2" t="str">
            <v>June</v>
          </cell>
          <cell r="HV2" t="str">
            <v>July</v>
          </cell>
          <cell r="HW2" t="str">
            <v>Aug</v>
          </cell>
          <cell r="HX2" t="str">
            <v>Sept</v>
          </cell>
          <cell r="HY2" t="str">
            <v>Oct</v>
          </cell>
          <cell r="HZ2" t="str">
            <v>Nov</v>
          </cell>
          <cell r="IA2" t="str">
            <v>Dec</v>
          </cell>
          <cell r="IB2">
            <v>2025</v>
          </cell>
        </row>
        <row r="3">
          <cell r="B3" t="str">
            <v>FORTEO</v>
          </cell>
          <cell r="C3">
            <v>219772</v>
          </cell>
          <cell r="D3">
            <v>196047</v>
          </cell>
          <cell r="E3">
            <v>201869</v>
          </cell>
          <cell r="F3">
            <v>209697</v>
          </cell>
          <cell r="G3">
            <v>203559</v>
          </cell>
          <cell r="H3">
            <v>195492</v>
          </cell>
          <cell r="I3">
            <v>213090</v>
          </cell>
          <cell r="J3">
            <v>197775</v>
          </cell>
          <cell r="K3">
            <v>205387</v>
          </cell>
          <cell r="L3">
            <v>207359</v>
          </cell>
          <cell r="M3">
            <v>162801</v>
          </cell>
          <cell r="N3">
            <v>172443</v>
          </cell>
          <cell r="O3">
            <v>2385291</v>
          </cell>
          <cell r="P3">
            <v>149419</v>
          </cell>
          <cell r="Q3">
            <v>138997</v>
          </cell>
          <cell r="R3">
            <v>151846</v>
          </cell>
          <cell r="S3">
            <v>147612</v>
          </cell>
          <cell r="T3">
            <v>135528</v>
          </cell>
          <cell r="U3">
            <v>146384</v>
          </cell>
          <cell r="V3">
            <v>151546</v>
          </cell>
          <cell r="W3">
            <v>143325</v>
          </cell>
          <cell r="X3">
            <v>147191</v>
          </cell>
          <cell r="Y3">
            <v>141248</v>
          </cell>
          <cell r="Z3">
            <v>134934</v>
          </cell>
          <cell r="AA3">
            <v>149480</v>
          </cell>
          <cell r="AB3">
            <v>1737510</v>
          </cell>
          <cell r="AC3">
            <v>131030</v>
          </cell>
          <cell r="AD3">
            <v>127807</v>
          </cell>
          <cell r="AE3">
            <v>151363</v>
          </cell>
          <cell r="AF3">
            <v>137536</v>
          </cell>
          <cell r="AG3">
            <v>129640</v>
          </cell>
          <cell r="AH3">
            <v>136196</v>
          </cell>
          <cell r="AI3">
            <v>125683</v>
          </cell>
          <cell r="AJ3">
            <v>127399</v>
          </cell>
          <cell r="AK3">
            <v>122707</v>
          </cell>
          <cell r="AL3">
            <v>116075</v>
          </cell>
          <cell r="AM3">
            <v>115709</v>
          </cell>
          <cell r="AN3">
            <v>122637</v>
          </cell>
          <cell r="AO3">
            <v>1543782</v>
          </cell>
          <cell r="AP3">
            <v>110642</v>
          </cell>
          <cell r="AQ3">
            <v>102124</v>
          </cell>
          <cell r="AR3">
            <v>116860</v>
          </cell>
          <cell r="AS3">
            <v>104571</v>
          </cell>
          <cell r="AT3">
            <v>107910</v>
          </cell>
          <cell r="AU3">
            <v>112867</v>
          </cell>
          <cell r="AV3">
            <v>99882</v>
          </cell>
          <cell r="AW3">
            <v>110475</v>
          </cell>
          <cell r="AX3">
            <v>100342</v>
          </cell>
          <cell r="AY3">
            <v>96164</v>
          </cell>
          <cell r="AZ3">
            <v>99529</v>
          </cell>
          <cell r="BA3">
            <v>101740</v>
          </cell>
          <cell r="BB3">
            <v>1263106</v>
          </cell>
          <cell r="BC3">
            <v>95968</v>
          </cell>
          <cell r="BD3">
            <v>92594</v>
          </cell>
          <cell r="BE3">
            <v>95026</v>
          </cell>
          <cell r="BF3">
            <v>94567</v>
          </cell>
          <cell r="BG3">
            <v>99287</v>
          </cell>
          <cell r="BH3">
            <v>95680</v>
          </cell>
          <cell r="BI3">
            <v>97967</v>
          </cell>
          <cell r="BJ3">
            <v>100831</v>
          </cell>
          <cell r="BK3">
            <v>90769</v>
          </cell>
          <cell r="BL3">
            <v>103262</v>
          </cell>
          <cell r="BM3">
            <v>97442</v>
          </cell>
          <cell r="BN3">
            <v>96361</v>
          </cell>
          <cell r="BO3">
            <v>1159754</v>
          </cell>
          <cell r="BP3">
            <v>101752</v>
          </cell>
          <cell r="BQ3">
            <v>93515</v>
          </cell>
          <cell r="BR3">
            <v>97683</v>
          </cell>
          <cell r="BS3">
            <v>100471</v>
          </cell>
          <cell r="BT3">
            <v>100424</v>
          </cell>
          <cell r="BU3">
            <v>92421</v>
          </cell>
          <cell r="BV3">
            <v>96410</v>
          </cell>
          <cell r="BW3">
            <v>94719</v>
          </cell>
          <cell r="BX3">
            <v>92919</v>
          </cell>
          <cell r="BY3">
            <v>101260</v>
          </cell>
          <cell r="BZ3">
            <v>90437</v>
          </cell>
          <cell r="CA3">
            <v>98465</v>
          </cell>
          <cell r="CB3">
            <v>1160476</v>
          </cell>
          <cell r="CC3">
            <v>98864</v>
          </cell>
          <cell r="CD3">
            <v>88905</v>
          </cell>
          <cell r="CE3">
            <v>80204</v>
          </cell>
          <cell r="CF3">
            <v>80871</v>
          </cell>
          <cell r="CG3">
            <v>82020</v>
          </cell>
          <cell r="CH3">
            <v>82562</v>
          </cell>
          <cell r="CI3">
            <v>85830</v>
          </cell>
          <cell r="CJ3">
            <v>82424</v>
          </cell>
          <cell r="CK3">
            <v>88437</v>
          </cell>
          <cell r="CL3">
            <v>98908</v>
          </cell>
          <cell r="CM3">
            <v>86557</v>
          </cell>
          <cell r="CN3">
            <v>104469</v>
          </cell>
          <cell r="CO3">
            <v>1060051</v>
          </cell>
          <cell r="CP3">
            <v>89766</v>
          </cell>
          <cell r="CQ3">
            <v>83063</v>
          </cell>
          <cell r="CR3">
            <v>92228</v>
          </cell>
          <cell r="CS3">
            <v>88140</v>
          </cell>
          <cell r="CT3">
            <v>84301</v>
          </cell>
          <cell r="CU3">
            <v>89992</v>
          </cell>
          <cell r="CV3">
            <v>88581</v>
          </cell>
          <cell r="CW3">
            <v>88003</v>
          </cell>
          <cell r="CX3">
            <v>88073</v>
          </cell>
          <cell r="CY3">
            <v>87548</v>
          </cell>
          <cell r="CZ3">
            <v>82714</v>
          </cell>
          <cell r="DA3">
            <v>91096</v>
          </cell>
          <cell r="DB3">
            <v>1053505</v>
          </cell>
          <cell r="DC3">
            <v>72143</v>
          </cell>
          <cell r="DD3">
            <v>74596</v>
          </cell>
          <cell r="DE3">
            <v>81077</v>
          </cell>
          <cell r="DF3">
            <v>74913</v>
          </cell>
          <cell r="DG3">
            <v>75067</v>
          </cell>
          <cell r="DH3">
            <v>75874</v>
          </cell>
          <cell r="DI3">
            <v>61428</v>
          </cell>
          <cell r="DJ3">
            <v>72425</v>
          </cell>
          <cell r="DK3">
            <v>67020</v>
          </cell>
          <cell r="DL3">
            <v>65784</v>
          </cell>
          <cell r="DM3">
            <v>67085</v>
          </cell>
          <cell r="DN3">
            <v>68321</v>
          </cell>
          <cell r="DO3">
            <v>855733</v>
          </cell>
          <cell r="DP3">
            <v>61639</v>
          </cell>
          <cell r="DQ3">
            <v>57824</v>
          </cell>
          <cell r="DR3">
            <v>66103</v>
          </cell>
          <cell r="DS3">
            <v>60607</v>
          </cell>
          <cell r="DT3">
            <v>69307</v>
          </cell>
          <cell r="DU3">
            <v>66084</v>
          </cell>
          <cell r="DV3">
            <v>63569</v>
          </cell>
          <cell r="DW3">
            <v>70256</v>
          </cell>
          <cell r="DX3">
            <v>62360</v>
          </cell>
          <cell r="DY3">
            <v>68325</v>
          </cell>
          <cell r="DZ3">
            <v>66874</v>
          </cell>
          <cell r="EA3">
            <v>64926</v>
          </cell>
          <cell r="EB3">
            <v>777874</v>
          </cell>
          <cell r="EC3">
            <v>64100</v>
          </cell>
          <cell r="ED3">
            <v>55184</v>
          </cell>
          <cell r="EE3">
            <v>58679</v>
          </cell>
          <cell r="EF3">
            <v>58776</v>
          </cell>
          <cell r="EG3">
            <v>62610</v>
          </cell>
          <cell r="EH3">
            <v>56876</v>
          </cell>
          <cell r="EI3">
            <v>59037</v>
          </cell>
          <cell r="EJ3">
            <v>60425</v>
          </cell>
          <cell r="EK3">
            <v>53958</v>
          </cell>
          <cell r="EL3">
            <v>61838</v>
          </cell>
          <cell r="EM3">
            <v>55510</v>
          </cell>
          <cell r="EN3">
            <v>55252</v>
          </cell>
          <cell r="EO3">
            <v>702245</v>
          </cell>
          <cell r="EP3">
            <v>52801</v>
          </cell>
          <cell r="EQ3">
            <v>46180</v>
          </cell>
          <cell r="ER3">
            <v>48357</v>
          </cell>
          <cell r="ES3">
            <v>49063</v>
          </cell>
          <cell r="ET3">
            <v>48636</v>
          </cell>
          <cell r="EU3">
            <v>45927</v>
          </cell>
          <cell r="EV3">
            <v>50084</v>
          </cell>
          <cell r="EW3">
            <v>47382</v>
          </cell>
          <cell r="EX3">
            <v>44224</v>
          </cell>
          <cell r="EY3">
            <v>0</v>
          </cell>
          <cell r="EZ3">
            <v>0</v>
          </cell>
          <cell r="FA3">
            <v>0</v>
          </cell>
          <cell r="FB3">
            <v>432654</v>
          </cell>
          <cell r="FC3">
            <v>0</v>
          </cell>
          <cell r="FD3">
            <v>0</v>
          </cell>
          <cell r="FE3">
            <v>0</v>
          </cell>
          <cell r="FF3">
            <v>0</v>
          </cell>
          <cell r="FG3">
            <v>0</v>
          </cell>
          <cell r="FH3">
            <v>0</v>
          </cell>
          <cell r="FI3">
            <v>0</v>
          </cell>
          <cell r="FJ3">
            <v>0</v>
          </cell>
          <cell r="FK3">
            <v>0</v>
          </cell>
          <cell r="FL3">
            <v>0</v>
          </cell>
          <cell r="FM3">
            <v>0</v>
          </cell>
          <cell r="FN3">
            <v>0</v>
          </cell>
          <cell r="FO3">
            <v>0</v>
          </cell>
          <cell r="FP3">
            <v>0</v>
          </cell>
          <cell r="FQ3">
            <v>0</v>
          </cell>
          <cell r="FR3">
            <v>0</v>
          </cell>
          <cell r="FS3">
            <v>0</v>
          </cell>
          <cell r="FT3">
            <v>0</v>
          </cell>
          <cell r="FU3">
            <v>0</v>
          </cell>
          <cell r="FV3">
            <v>0</v>
          </cell>
          <cell r="FW3">
            <v>0</v>
          </cell>
          <cell r="FX3">
            <v>0</v>
          </cell>
          <cell r="FY3">
            <v>0</v>
          </cell>
          <cell r="FZ3">
            <v>0</v>
          </cell>
          <cell r="GA3">
            <v>0</v>
          </cell>
          <cell r="GB3">
            <v>0</v>
          </cell>
          <cell r="GC3">
            <v>0</v>
          </cell>
          <cell r="GD3">
            <v>0</v>
          </cell>
          <cell r="GE3">
            <v>0</v>
          </cell>
          <cell r="GF3">
            <v>0</v>
          </cell>
          <cell r="GG3">
            <v>0</v>
          </cell>
          <cell r="GH3">
            <v>0</v>
          </cell>
          <cell r="GI3">
            <v>0</v>
          </cell>
          <cell r="GJ3">
            <v>0</v>
          </cell>
          <cell r="GK3">
            <v>0</v>
          </cell>
          <cell r="GL3">
            <v>0</v>
          </cell>
          <cell r="GM3">
            <v>0</v>
          </cell>
          <cell r="GN3">
            <v>0</v>
          </cell>
          <cell r="GO3">
            <v>0</v>
          </cell>
          <cell r="GP3">
            <v>0</v>
          </cell>
          <cell r="GQ3">
            <v>0</v>
          </cell>
          <cell r="GR3">
            <v>0</v>
          </cell>
          <cell r="GS3">
            <v>0</v>
          </cell>
          <cell r="GT3">
            <v>0</v>
          </cell>
          <cell r="GU3">
            <v>0</v>
          </cell>
          <cell r="GV3">
            <v>0</v>
          </cell>
          <cell r="GW3">
            <v>0</v>
          </cell>
          <cell r="GX3">
            <v>0</v>
          </cell>
          <cell r="GY3">
            <v>0</v>
          </cell>
          <cell r="GZ3">
            <v>0</v>
          </cell>
          <cell r="HA3">
            <v>0</v>
          </cell>
          <cell r="HB3">
            <v>0</v>
          </cell>
          <cell r="HC3">
            <v>0</v>
          </cell>
          <cell r="HD3">
            <v>0</v>
          </cell>
          <cell r="HE3">
            <v>0</v>
          </cell>
          <cell r="HF3">
            <v>0</v>
          </cell>
          <cell r="HG3">
            <v>0</v>
          </cell>
          <cell r="HH3">
            <v>0</v>
          </cell>
          <cell r="HI3">
            <v>0</v>
          </cell>
          <cell r="HJ3">
            <v>0</v>
          </cell>
          <cell r="HK3">
            <v>0</v>
          </cell>
          <cell r="HL3">
            <v>0</v>
          </cell>
          <cell r="HM3">
            <v>0</v>
          </cell>
          <cell r="HN3">
            <v>0</v>
          </cell>
          <cell r="HO3">
            <v>0</v>
          </cell>
          <cell r="HP3">
            <v>0</v>
          </cell>
          <cell r="HQ3">
            <v>0</v>
          </cell>
          <cell r="HR3">
            <v>0</v>
          </cell>
          <cell r="HS3">
            <v>0</v>
          </cell>
          <cell r="HT3">
            <v>0</v>
          </cell>
          <cell r="HU3">
            <v>0</v>
          </cell>
          <cell r="HV3">
            <v>0</v>
          </cell>
          <cell r="HW3">
            <v>0</v>
          </cell>
          <cell r="HX3">
            <v>0</v>
          </cell>
          <cell r="HY3">
            <v>0</v>
          </cell>
          <cell r="HZ3">
            <v>0</v>
          </cell>
          <cell r="IA3">
            <v>0</v>
          </cell>
          <cell r="IB3">
            <v>0</v>
          </cell>
        </row>
        <row r="4">
          <cell r="B4" t="str">
            <v>IBANDRONATE SOD</v>
          </cell>
          <cell r="AC4">
            <v>0</v>
          </cell>
          <cell r="AD4">
            <v>0</v>
          </cell>
          <cell r="AE4">
            <v>0</v>
          </cell>
          <cell r="AF4">
            <v>0</v>
          </cell>
          <cell r="AG4">
            <v>0</v>
          </cell>
          <cell r="AH4">
            <v>0</v>
          </cell>
          <cell r="AI4">
            <v>0</v>
          </cell>
          <cell r="AJ4">
            <v>0</v>
          </cell>
          <cell r="AK4">
            <v>0</v>
          </cell>
          <cell r="AL4">
            <v>0</v>
          </cell>
          <cell r="AM4">
            <v>0</v>
          </cell>
          <cell r="AN4">
            <v>0</v>
          </cell>
          <cell r="AO4">
            <v>0</v>
          </cell>
          <cell r="AP4">
            <v>0</v>
          </cell>
          <cell r="AQ4">
            <v>0</v>
          </cell>
          <cell r="AR4">
            <v>0</v>
          </cell>
          <cell r="AS4">
            <v>0</v>
          </cell>
          <cell r="AT4">
            <v>0</v>
          </cell>
          <cell r="AU4">
            <v>0</v>
          </cell>
          <cell r="AV4">
            <v>0</v>
          </cell>
          <cell r="AW4">
            <v>0</v>
          </cell>
          <cell r="AX4">
            <v>0</v>
          </cell>
          <cell r="AY4">
            <v>0</v>
          </cell>
          <cell r="AZ4">
            <v>0</v>
          </cell>
          <cell r="BA4">
            <v>0</v>
          </cell>
          <cell r="BB4">
            <v>0</v>
          </cell>
          <cell r="BC4">
            <v>0</v>
          </cell>
          <cell r="BD4">
            <v>0</v>
          </cell>
          <cell r="BE4">
            <v>0</v>
          </cell>
          <cell r="BF4">
            <v>0</v>
          </cell>
          <cell r="BG4">
            <v>0</v>
          </cell>
          <cell r="BH4">
            <v>0</v>
          </cell>
          <cell r="BI4">
            <v>0</v>
          </cell>
          <cell r="BJ4">
            <v>0</v>
          </cell>
          <cell r="BK4">
            <v>0</v>
          </cell>
          <cell r="BL4">
            <v>0</v>
          </cell>
          <cell r="BM4">
            <v>0</v>
          </cell>
          <cell r="BN4">
            <v>0</v>
          </cell>
          <cell r="BO4">
            <v>0</v>
          </cell>
          <cell r="BP4">
            <v>0</v>
          </cell>
          <cell r="BQ4">
            <v>0</v>
          </cell>
          <cell r="BR4">
            <v>0</v>
          </cell>
          <cell r="BS4">
            <v>0</v>
          </cell>
          <cell r="BT4">
            <v>0</v>
          </cell>
          <cell r="BU4">
            <v>0</v>
          </cell>
          <cell r="BV4">
            <v>0</v>
          </cell>
          <cell r="BW4">
            <v>0</v>
          </cell>
          <cell r="BX4">
            <v>0</v>
          </cell>
          <cell r="BY4">
            <v>0</v>
          </cell>
          <cell r="BZ4">
            <v>0</v>
          </cell>
          <cell r="CA4">
            <v>0</v>
          </cell>
          <cell r="CB4">
            <v>0</v>
          </cell>
          <cell r="CC4">
            <v>0</v>
          </cell>
          <cell r="CD4">
            <v>0</v>
          </cell>
          <cell r="CE4">
            <v>42</v>
          </cell>
          <cell r="CF4">
            <v>263</v>
          </cell>
          <cell r="CG4">
            <v>253</v>
          </cell>
          <cell r="CH4">
            <v>277</v>
          </cell>
          <cell r="CI4">
            <v>267</v>
          </cell>
          <cell r="CJ4">
            <v>435</v>
          </cell>
          <cell r="CK4">
            <v>729</v>
          </cell>
          <cell r="CL4">
            <v>925</v>
          </cell>
          <cell r="CM4">
            <v>1246</v>
          </cell>
          <cell r="CN4">
            <v>1456</v>
          </cell>
          <cell r="CO4">
            <v>5893</v>
          </cell>
          <cell r="CP4">
            <v>1170</v>
          </cell>
          <cell r="CQ4">
            <v>1050</v>
          </cell>
          <cell r="CR4">
            <v>1353</v>
          </cell>
          <cell r="CS4">
            <v>1392</v>
          </cell>
          <cell r="CT4">
            <v>1346</v>
          </cell>
          <cell r="CU4">
            <v>1403</v>
          </cell>
          <cell r="CV4">
            <v>1482</v>
          </cell>
          <cell r="CW4">
            <v>1413</v>
          </cell>
          <cell r="CX4">
            <v>1373</v>
          </cell>
          <cell r="CY4">
            <v>1575</v>
          </cell>
          <cell r="CZ4">
            <v>1332</v>
          </cell>
          <cell r="DA4">
            <v>1481</v>
          </cell>
          <cell r="DB4">
            <v>16370</v>
          </cell>
          <cell r="DC4">
            <v>1413</v>
          </cell>
          <cell r="DD4">
            <v>1430</v>
          </cell>
          <cell r="DE4">
            <v>1806</v>
          </cell>
          <cell r="DF4">
            <v>1527</v>
          </cell>
          <cell r="DG4">
            <v>1504</v>
          </cell>
          <cell r="DH4">
            <v>1633</v>
          </cell>
          <cell r="DI4">
            <v>1373</v>
          </cell>
          <cell r="DJ4">
            <v>1538</v>
          </cell>
          <cell r="DK4">
            <v>1934</v>
          </cell>
          <cell r="DL4">
            <v>1471</v>
          </cell>
          <cell r="DM4">
            <v>1394</v>
          </cell>
          <cell r="DN4">
            <v>1895</v>
          </cell>
          <cell r="DO4">
            <v>18918</v>
          </cell>
          <cell r="DP4">
            <v>1389</v>
          </cell>
          <cell r="DQ4">
            <v>1206</v>
          </cell>
          <cell r="DR4">
            <v>1805</v>
          </cell>
          <cell r="DS4">
            <v>1279</v>
          </cell>
          <cell r="DT4">
            <v>1501</v>
          </cell>
          <cell r="DU4">
            <v>1375</v>
          </cell>
          <cell r="DV4">
            <v>1273</v>
          </cell>
          <cell r="DW4">
            <v>1485</v>
          </cell>
          <cell r="DX4">
            <v>1358</v>
          </cell>
          <cell r="DY4">
            <v>1423</v>
          </cell>
          <cell r="DZ4">
            <v>1355</v>
          </cell>
          <cell r="EA4">
            <v>1424</v>
          </cell>
          <cell r="EC4">
            <v>1511</v>
          </cell>
          <cell r="ED4">
            <v>1286</v>
          </cell>
          <cell r="EE4">
            <v>1669</v>
          </cell>
          <cell r="EF4">
            <v>1346</v>
          </cell>
          <cell r="EG4">
            <v>1144</v>
          </cell>
          <cell r="EH4">
            <v>1157</v>
          </cell>
          <cell r="EI4">
            <v>941</v>
          </cell>
          <cell r="EJ4">
            <v>1067</v>
          </cell>
          <cell r="EK4">
            <v>972</v>
          </cell>
          <cell r="EL4">
            <v>1135</v>
          </cell>
          <cell r="EM4">
            <v>968</v>
          </cell>
          <cell r="EN4">
            <v>1012</v>
          </cell>
          <cell r="EP4">
            <v>818</v>
          </cell>
          <cell r="EQ4">
            <v>790</v>
          </cell>
          <cell r="ER4">
            <v>898</v>
          </cell>
          <cell r="ES4">
            <v>1034</v>
          </cell>
          <cell r="ET4">
            <v>886</v>
          </cell>
          <cell r="EU4">
            <v>896</v>
          </cell>
          <cell r="EV4">
            <v>961</v>
          </cell>
          <cell r="EW4">
            <v>849</v>
          </cell>
          <cell r="EX4">
            <v>803</v>
          </cell>
          <cell r="EY4">
            <v>0</v>
          </cell>
          <cell r="EZ4">
            <v>0</v>
          </cell>
          <cell r="FA4">
            <v>0</v>
          </cell>
        </row>
        <row r="5">
          <cell r="B5" t="str">
            <v>MIACALCIN</v>
          </cell>
          <cell r="C5">
            <v>8152</v>
          </cell>
          <cell r="D5">
            <v>6465</v>
          </cell>
          <cell r="E5">
            <v>8754</v>
          </cell>
          <cell r="F5">
            <v>6955</v>
          </cell>
          <cell r="G5">
            <v>6756</v>
          </cell>
          <cell r="H5">
            <v>7657</v>
          </cell>
          <cell r="I5">
            <v>8863</v>
          </cell>
          <cell r="J5">
            <v>8500</v>
          </cell>
          <cell r="K5">
            <v>7434</v>
          </cell>
          <cell r="L5">
            <v>8182</v>
          </cell>
          <cell r="M5">
            <v>6167</v>
          </cell>
          <cell r="N5">
            <v>8225</v>
          </cell>
          <cell r="O5">
            <v>92110</v>
          </cell>
          <cell r="P5">
            <v>7540</v>
          </cell>
          <cell r="Q5">
            <v>7273</v>
          </cell>
          <cell r="R5">
            <v>10254</v>
          </cell>
          <cell r="S5">
            <v>10039</v>
          </cell>
          <cell r="T5">
            <v>8633</v>
          </cell>
          <cell r="U5">
            <v>9802</v>
          </cell>
          <cell r="V5">
            <v>9444</v>
          </cell>
          <cell r="W5">
            <v>8808</v>
          </cell>
          <cell r="X5">
            <v>8966</v>
          </cell>
          <cell r="Y5">
            <v>9049</v>
          </cell>
          <cell r="Z5">
            <v>7126</v>
          </cell>
          <cell r="AA5">
            <v>8740</v>
          </cell>
          <cell r="AB5">
            <v>105674</v>
          </cell>
          <cell r="AC5">
            <v>9330</v>
          </cell>
          <cell r="AD5">
            <v>7728</v>
          </cell>
          <cell r="AE5">
            <v>7228</v>
          </cell>
          <cell r="AF5">
            <v>7474</v>
          </cell>
          <cell r="AG5">
            <v>7270</v>
          </cell>
          <cell r="AH5">
            <v>7935</v>
          </cell>
          <cell r="AI5">
            <v>8960</v>
          </cell>
          <cell r="AJ5">
            <v>6009</v>
          </cell>
          <cell r="AK5">
            <v>5807</v>
          </cell>
          <cell r="AL5">
            <v>6590</v>
          </cell>
          <cell r="AM5">
            <v>7768</v>
          </cell>
          <cell r="AN5">
            <v>6209</v>
          </cell>
          <cell r="AO5">
            <v>88308</v>
          </cell>
          <cell r="AP5">
            <v>6665</v>
          </cell>
          <cell r="AQ5">
            <v>7710</v>
          </cell>
          <cell r="AR5">
            <v>6826</v>
          </cell>
          <cell r="AS5">
            <v>4999</v>
          </cell>
          <cell r="AT5">
            <v>5008</v>
          </cell>
          <cell r="AU5">
            <v>7380</v>
          </cell>
          <cell r="AV5">
            <v>4649</v>
          </cell>
          <cell r="AW5">
            <v>5883</v>
          </cell>
          <cell r="AX5">
            <v>5542</v>
          </cell>
          <cell r="AY5">
            <v>5622</v>
          </cell>
          <cell r="AZ5">
            <v>6274</v>
          </cell>
          <cell r="BA5">
            <v>5972</v>
          </cell>
          <cell r="BB5">
            <v>72530</v>
          </cell>
          <cell r="BC5">
            <v>5891</v>
          </cell>
          <cell r="BD5">
            <v>4683</v>
          </cell>
          <cell r="BE5">
            <v>4320</v>
          </cell>
          <cell r="BF5">
            <v>4872</v>
          </cell>
          <cell r="BG5">
            <v>5443</v>
          </cell>
          <cell r="BH5">
            <v>5394</v>
          </cell>
          <cell r="BI5">
            <v>6097</v>
          </cell>
          <cell r="BJ5">
            <v>4946</v>
          </cell>
          <cell r="BK5">
            <v>4776</v>
          </cell>
          <cell r="BL5">
            <v>5377</v>
          </cell>
          <cell r="BM5">
            <v>5336</v>
          </cell>
          <cell r="BN5">
            <v>5354</v>
          </cell>
          <cell r="BO5">
            <v>62489</v>
          </cell>
          <cell r="BP5">
            <v>6616</v>
          </cell>
          <cell r="BQ5">
            <v>5611</v>
          </cell>
          <cell r="BR5">
            <v>4054</v>
          </cell>
          <cell r="BS5">
            <v>5499</v>
          </cell>
          <cell r="BT5">
            <v>5593</v>
          </cell>
          <cell r="BU5">
            <v>4456</v>
          </cell>
          <cell r="BV5">
            <v>3760</v>
          </cell>
          <cell r="BW5">
            <v>5836</v>
          </cell>
          <cell r="BX5">
            <v>4349</v>
          </cell>
          <cell r="BY5">
            <v>5507</v>
          </cell>
          <cell r="BZ5">
            <v>4323</v>
          </cell>
          <cell r="CA5">
            <v>4426</v>
          </cell>
          <cell r="CB5">
            <v>60030</v>
          </cell>
          <cell r="CC5">
            <v>3452</v>
          </cell>
          <cell r="CD5">
            <v>4181</v>
          </cell>
          <cell r="CE5">
            <v>4337</v>
          </cell>
          <cell r="CF5">
            <v>4049</v>
          </cell>
          <cell r="CG5">
            <v>4183</v>
          </cell>
          <cell r="CH5">
            <v>4198</v>
          </cell>
          <cell r="CI5">
            <v>4554</v>
          </cell>
          <cell r="CJ5">
            <v>2909</v>
          </cell>
          <cell r="CK5">
            <v>1478</v>
          </cell>
          <cell r="CL5">
            <v>1469</v>
          </cell>
          <cell r="CM5">
            <v>1283</v>
          </cell>
          <cell r="CN5">
            <v>1588</v>
          </cell>
          <cell r="CO5">
            <v>37681</v>
          </cell>
          <cell r="CP5">
            <v>1232</v>
          </cell>
          <cell r="CQ5">
            <v>830</v>
          </cell>
          <cell r="CR5">
            <v>1376</v>
          </cell>
          <cell r="CS5">
            <v>1741</v>
          </cell>
          <cell r="CT5">
            <v>1383</v>
          </cell>
          <cell r="CU5">
            <v>1416</v>
          </cell>
          <cell r="CV5">
            <v>1120</v>
          </cell>
          <cell r="CW5">
            <v>1264</v>
          </cell>
          <cell r="CX5">
            <v>1153</v>
          </cell>
          <cell r="CY5">
            <v>910</v>
          </cell>
          <cell r="CZ5">
            <v>1228</v>
          </cell>
          <cell r="DA5">
            <v>776</v>
          </cell>
          <cell r="DB5">
            <v>14429</v>
          </cell>
          <cell r="DC5">
            <v>799</v>
          </cell>
          <cell r="DD5">
            <v>780</v>
          </cell>
          <cell r="DE5">
            <v>864</v>
          </cell>
          <cell r="DF5">
            <v>1071</v>
          </cell>
          <cell r="DG5">
            <v>627</v>
          </cell>
          <cell r="DH5">
            <v>858</v>
          </cell>
          <cell r="DI5">
            <v>1039</v>
          </cell>
          <cell r="DJ5">
            <v>1629</v>
          </cell>
          <cell r="DK5">
            <v>1013</v>
          </cell>
          <cell r="DL5">
            <v>1291</v>
          </cell>
          <cell r="DM5">
            <v>1114</v>
          </cell>
          <cell r="DN5">
            <v>639</v>
          </cell>
          <cell r="DO5">
            <v>11724</v>
          </cell>
          <cell r="DP5">
            <v>815</v>
          </cell>
          <cell r="DQ5">
            <v>409</v>
          </cell>
          <cell r="DR5">
            <v>541</v>
          </cell>
          <cell r="DS5">
            <v>324</v>
          </cell>
          <cell r="DT5">
            <v>877</v>
          </cell>
          <cell r="DU5">
            <v>735</v>
          </cell>
          <cell r="DV5">
            <v>433</v>
          </cell>
          <cell r="DW5">
            <v>595</v>
          </cell>
          <cell r="DX5">
            <v>660</v>
          </cell>
          <cell r="DY5">
            <v>352</v>
          </cell>
          <cell r="DZ5">
            <v>720</v>
          </cell>
          <cell r="EA5">
            <v>311</v>
          </cell>
          <cell r="EB5">
            <v>6772</v>
          </cell>
          <cell r="EC5">
            <v>621</v>
          </cell>
          <cell r="ED5">
            <v>319</v>
          </cell>
          <cell r="EE5">
            <v>367</v>
          </cell>
          <cell r="EF5">
            <v>452</v>
          </cell>
          <cell r="EG5">
            <v>504</v>
          </cell>
          <cell r="EH5">
            <v>687</v>
          </cell>
          <cell r="EI5">
            <v>580</v>
          </cell>
          <cell r="EJ5">
            <v>483</v>
          </cell>
          <cell r="EK5">
            <v>534</v>
          </cell>
          <cell r="EL5">
            <v>698</v>
          </cell>
          <cell r="EM5">
            <v>509</v>
          </cell>
          <cell r="EN5">
            <v>614</v>
          </cell>
          <cell r="EO5">
            <v>6368</v>
          </cell>
          <cell r="EP5">
            <v>567</v>
          </cell>
          <cell r="EQ5">
            <v>476</v>
          </cell>
          <cell r="ER5">
            <v>389</v>
          </cell>
          <cell r="ES5">
            <v>379</v>
          </cell>
          <cell r="ET5">
            <v>300</v>
          </cell>
          <cell r="EU5">
            <v>424</v>
          </cell>
          <cell r="EV5">
            <v>436</v>
          </cell>
          <cell r="EW5">
            <v>247</v>
          </cell>
          <cell r="EX5">
            <v>324</v>
          </cell>
          <cell r="EY5">
            <v>0</v>
          </cell>
          <cell r="EZ5">
            <v>0</v>
          </cell>
          <cell r="FA5">
            <v>0</v>
          </cell>
          <cell r="FB5">
            <v>3542</v>
          </cell>
          <cell r="FC5">
            <v>0</v>
          </cell>
          <cell r="FD5">
            <v>0</v>
          </cell>
          <cell r="FE5">
            <v>0</v>
          </cell>
          <cell r="FF5">
            <v>0</v>
          </cell>
          <cell r="FG5">
            <v>0</v>
          </cell>
          <cell r="FH5">
            <v>0</v>
          </cell>
          <cell r="FI5">
            <v>0</v>
          </cell>
          <cell r="FJ5">
            <v>0</v>
          </cell>
          <cell r="FK5">
            <v>0</v>
          </cell>
          <cell r="FL5">
            <v>0</v>
          </cell>
          <cell r="FM5">
            <v>0</v>
          </cell>
          <cell r="FN5">
            <v>0</v>
          </cell>
          <cell r="FO5">
            <v>0</v>
          </cell>
          <cell r="FP5">
            <v>0</v>
          </cell>
          <cell r="FQ5">
            <v>0</v>
          </cell>
          <cell r="FR5">
            <v>0</v>
          </cell>
          <cell r="FS5">
            <v>0</v>
          </cell>
          <cell r="FT5">
            <v>0</v>
          </cell>
          <cell r="FU5">
            <v>0</v>
          </cell>
          <cell r="FV5">
            <v>0</v>
          </cell>
          <cell r="FW5">
            <v>0</v>
          </cell>
          <cell r="FX5">
            <v>0</v>
          </cell>
          <cell r="FY5">
            <v>0</v>
          </cell>
          <cell r="FZ5">
            <v>0</v>
          </cell>
          <cell r="GA5">
            <v>0</v>
          </cell>
          <cell r="GB5">
            <v>0</v>
          </cell>
          <cell r="GC5">
            <v>0</v>
          </cell>
          <cell r="GD5">
            <v>0</v>
          </cell>
          <cell r="GE5">
            <v>0</v>
          </cell>
          <cell r="GF5">
            <v>0</v>
          </cell>
          <cell r="GG5">
            <v>0</v>
          </cell>
          <cell r="GH5">
            <v>0</v>
          </cell>
          <cell r="GI5">
            <v>0</v>
          </cell>
          <cell r="GJ5">
            <v>0</v>
          </cell>
          <cell r="GK5">
            <v>0</v>
          </cell>
          <cell r="GL5">
            <v>0</v>
          </cell>
          <cell r="GM5">
            <v>0</v>
          </cell>
          <cell r="GN5">
            <v>0</v>
          </cell>
          <cell r="GO5">
            <v>0</v>
          </cell>
          <cell r="GP5">
            <v>0</v>
          </cell>
          <cell r="GQ5">
            <v>0</v>
          </cell>
          <cell r="GR5">
            <v>0</v>
          </cell>
          <cell r="GS5">
            <v>0</v>
          </cell>
          <cell r="GT5">
            <v>0</v>
          </cell>
          <cell r="GU5">
            <v>0</v>
          </cell>
          <cell r="GV5">
            <v>0</v>
          </cell>
          <cell r="GW5">
            <v>0</v>
          </cell>
          <cell r="GX5">
            <v>0</v>
          </cell>
          <cell r="GY5">
            <v>0</v>
          </cell>
          <cell r="GZ5">
            <v>0</v>
          </cell>
          <cell r="HA5">
            <v>0</v>
          </cell>
          <cell r="HB5">
            <v>0</v>
          </cell>
          <cell r="HC5">
            <v>0</v>
          </cell>
          <cell r="HD5">
            <v>0</v>
          </cell>
          <cell r="HE5">
            <v>0</v>
          </cell>
          <cell r="HF5">
            <v>0</v>
          </cell>
          <cell r="HG5">
            <v>0</v>
          </cell>
          <cell r="HH5">
            <v>0</v>
          </cell>
          <cell r="HI5">
            <v>0</v>
          </cell>
          <cell r="HJ5">
            <v>0</v>
          </cell>
          <cell r="HK5">
            <v>0</v>
          </cell>
          <cell r="HL5">
            <v>0</v>
          </cell>
          <cell r="HM5">
            <v>0</v>
          </cell>
          <cell r="HN5">
            <v>0</v>
          </cell>
          <cell r="HO5">
            <v>0</v>
          </cell>
          <cell r="HP5">
            <v>0</v>
          </cell>
          <cell r="HQ5">
            <v>0</v>
          </cell>
          <cell r="HR5">
            <v>0</v>
          </cell>
          <cell r="HS5">
            <v>0</v>
          </cell>
          <cell r="HT5">
            <v>0</v>
          </cell>
          <cell r="HU5">
            <v>0</v>
          </cell>
          <cell r="HV5">
            <v>0</v>
          </cell>
          <cell r="HW5">
            <v>0</v>
          </cell>
          <cell r="HX5">
            <v>0</v>
          </cell>
          <cell r="HY5">
            <v>0</v>
          </cell>
          <cell r="HZ5">
            <v>0</v>
          </cell>
          <cell r="IA5">
            <v>0</v>
          </cell>
          <cell r="IB5">
            <v>0</v>
          </cell>
        </row>
        <row r="6">
          <cell r="B6" t="str">
            <v>NATPARA</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0</v>
          </cell>
          <cell r="AW6">
            <v>0</v>
          </cell>
          <cell r="AX6">
            <v>0</v>
          </cell>
          <cell r="AY6">
            <v>0</v>
          </cell>
          <cell r="AZ6">
            <v>0</v>
          </cell>
          <cell r="BA6">
            <v>0</v>
          </cell>
          <cell r="BB6">
            <v>0</v>
          </cell>
          <cell r="BC6">
            <v>0</v>
          </cell>
          <cell r="BD6">
            <v>0</v>
          </cell>
          <cell r="BE6">
            <v>0</v>
          </cell>
          <cell r="BF6">
            <v>0</v>
          </cell>
          <cell r="BG6">
            <v>0</v>
          </cell>
          <cell r="BH6">
            <v>0</v>
          </cell>
          <cell r="BI6">
            <v>0</v>
          </cell>
          <cell r="BJ6">
            <v>0</v>
          </cell>
          <cell r="BK6">
            <v>0</v>
          </cell>
          <cell r="BL6">
            <v>0</v>
          </cell>
          <cell r="BM6">
            <v>0</v>
          </cell>
          <cell r="BN6">
            <v>0</v>
          </cell>
          <cell r="BO6">
            <v>0</v>
          </cell>
          <cell r="BP6">
            <v>0</v>
          </cell>
          <cell r="BQ6">
            <v>0</v>
          </cell>
          <cell r="BR6">
            <v>0</v>
          </cell>
          <cell r="BS6">
            <v>0</v>
          </cell>
          <cell r="BT6">
            <v>0</v>
          </cell>
          <cell r="BU6">
            <v>0</v>
          </cell>
          <cell r="BV6">
            <v>0</v>
          </cell>
          <cell r="BW6">
            <v>0</v>
          </cell>
          <cell r="BX6">
            <v>0</v>
          </cell>
          <cell r="BY6">
            <v>0</v>
          </cell>
          <cell r="BZ6">
            <v>0</v>
          </cell>
          <cell r="CA6">
            <v>0</v>
          </cell>
          <cell r="CB6">
            <v>0</v>
          </cell>
          <cell r="CC6">
            <v>0</v>
          </cell>
          <cell r="CD6">
            <v>0</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60</v>
          </cell>
          <cell r="CT6">
            <v>184</v>
          </cell>
          <cell r="CU6">
            <v>346</v>
          </cell>
          <cell r="CV6">
            <v>472</v>
          </cell>
          <cell r="CW6">
            <v>515</v>
          </cell>
          <cell r="CX6">
            <v>640</v>
          </cell>
          <cell r="CY6">
            <v>717</v>
          </cell>
          <cell r="CZ6">
            <v>762</v>
          </cell>
          <cell r="DA6">
            <v>857</v>
          </cell>
          <cell r="DB6">
            <v>4553</v>
          </cell>
          <cell r="DC6">
            <v>692</v>
          </cell>
          <cell r="DD6">
            <v>887</v>
          </cell>
          <cell r="DE6">
            <v>1151</v>
          </cell>
          <cell r="DF6">
            <v>1104</v>
          </cell>
          <cell r="DG6">
            <v>1366</v>
          </cell>
          <cell r="DH6">
            <v>1695</v>
          </cell>
          <cell r="DI6">
            <v>1262</v>
          </cell>
          <cell r="DJ6">
            <v>1406</v>
          </cell>
          <cell r="DK6">
            <v>1597</v>
          </cell>
          <cell r="DL6">
            <v>618</v>
          </cell>
          <cell r="DM6">
            <v>639</v>
          </cell>
          <cell r="DN6">
            <v>694</v>
          </cell>
          <cell r="DO6">
            <v>13111</v>
          </cell>
          <cell r="DP6">
            <v>721</v>
          </cell>
          <cell r="DQ6">
            <v>679</v>
          </cell>
          <cell r="DR6">
            <v>863</v>
          </cell>
          <cell r="DS6">
            <v>778</v>
          </cell>
          <cell r="DT6">
            <v>868</v>
          </cell>
          <cell r="DU6">
            <v>782</v>
          </cell>
          <cell r="DV6">
            <v>725</v>
          </cell>
          <cell r="DW6">
            <v>817</v>
          </cell>
          <cell r="DX6">
            <v>749</v>
          </cell>
          <cell r="DY6">
            <v>715</v>
          </cell>
          <cell r="DZ6">
            <v>709</v>
          </cell>
          <cell r="EA6">
            <v>715</v>
          </cell>
          <cell r="EC6">
            <v>657</v>
          </cell>
          <cell r="ED6">
            <v>713</v>
          </cell>
          <cell r="EE6">
            <v>926</v>
          </cell>
          <cell r="EF6">
            <v>964</v>
          </cell>
          <cell r="EG6">
            <v>1040</v>
          </cell>
          <cell r="EH6">
            <v>995</v>
          </cell>
          <cell r="EI6">
            <v>1034</v>
          </cell>
          <cell r="EJ6">
            <v>1152</v>
          </cell>
          <cell r="EK6">
            <v>984</v>
          </cell>
          <cell r="EL6">
            <v>1181</v>
          </cell>
          <cell r="EM6">
            <v>1213</v>
          </cell>
          <cell r="EN6">
            <v>1113</v>
          </cell>
          <cell r="EP6">
            <v>985</v>
          </cell>
          <cell r="EQ6">
            <v>964</v>
          </cell>
          <cell r="ER6">
            <v>950</v>
          </cell>
          <cell r="ES6">
            <v>1074</v>
          </cell>
          <cell r="ET6">
            <v>1070</v>
          </cell>
          <cell r="EU6">
            <v>1020</v>
          </cell>
          <cell r="EV6">
            <v>1020</v>
          </cell>
          <cell r="EW6">
            <v>964</v>
          </cell>
          <cell r="EX6">
            <v>0</v>
          </cell>
          <cell r="EY6">
            <v>0</v>
          </cell>
          <cell r="EZ6">
            <v>0</v>
          </cell>
          <cell r="FA6">
            <v>0</v>
          </cell>
        </row>
        <row r="7">
          <cell r="B7" t="str">
            <v>PAMIDRONATE DISOD</v>
          </cell>
          <cell r="AC7">
            <v>1299</v>
          </cell>
          <cell r="AD7">
            <v>991</v>
          </cell>
          <cell r="AE7">
            <v>1693</v>
          </cell>
          <cell r="AF7">
            <v>1388</v>
          </cell>
          <cell r="AG7">
            <v>2249</v>
          </cell>
          <cell r="AH7">
            <v>1275</v>
          </cell>
          <cell r="AI7">
            <v>781</v>
          </cell>
          <cell r="AJ7">
            <v>1107</v>
          </cell>
          <cell r="AK7">
            <v>2516</v>
          </cell>
          <cell r="AL7">
            <v>1050</v>
          </cell>
          <cell r="AM7">
            <v>780</v>
          </cell>
          <cell r="AN7">
            <v>949</v>
          </cell>
          <cell r="AO7">
            <v>16078</v>
          </cell>
          <cell r="AP7">
            <v>1876</v>
          </cell>
          <cell r="AQ7">
            <v>726</v>
          </cell>
          <cell r="AR7">
            <v>1147</v>
          </cell>
          <cell r="AS7">
            <v>584</v>
          </cell>
          <cell r="AT7">
            <v>778</v>
          </cell>
          <cell r="AU7">
            <v>1041</v>
          </cell>
          <cell r="AV7">
            <v>981</v>
          </cell>
          <cell r="AW7">
            <v>963</v>
          </cell>
          <cell r="AX7">
            <v>975</v>
          </cell>
          <cell r="AY7">
            <v>1563</v>
          </cell>
          <cell r="AZ7">
            <v>869</v>
          </cell>
          <cell r="BA7">
            <v>877</v>
          </cell>
          <cell r="BB7">
            <v>12380</v>
          </cell>
          <cell r="BC7">
            <v>1522</v>
          </cell>
          <cell r="BD7">
            <v>1082</v>
          </cell>
          <cell r="BE7">
            <v>1034</v>
          </cell>
          <cell r="BF7">
            <v>1496</v>
          </cell>
          <cell r="BG7">
            <v>1355</v>
          </cell>
          <cell r="BH7">
            <v>1426</v>
          </cell>
          <cell r="BI7">
            <v>2034</v>
          </cell>
          <cell r="BJ7">
            <v>1168</v>
          </cell>
          <cell r="BK7">
            <v>1098</v>
          </cell>
          <cell r="BL7">
            <v>1425</v>
          </cell>
          <cell r="BM7">
            <v>1109</v>
          </cell>
          <cell r="BN7">
            <v>1202</v>
          </cell>
          <cell r="BO7">
            <v>15951</v>
          </cell>
          <cell r="BP7">
            <v>1149</v>
          </cell>
          <cell r="BQ7">
            <v>1288</v>
          </cell>
          <cell r="BR7">
            <v>1566</v>
          </cell>
          <cell r="BS7">
            <v>1784</v>
          </cell>
          <cell r="BT7">
            <v>1555</v>
          </cell>
          <cell r="BU7">
            <v>1272</v>
          </cell>
          <cell r="BV7">
            <v>1361</v>
          </cell>
          <cell r="BW7">
            <v>1460</v>
          </cell>
          <cell r="BX7">
            <v>1188</v>
          </cell>
          <cell r="BY7">
            <v>1633</v>
          </cell>
          <cell r="BZ7">
            <v>1220</v>
          </cell>
          <cell r="CA7">
            <v>1269</v>
          </cell>
          <cell r="CB7">
            <v>16745</v>
          </cell>
          <cell r="CC7">
            <v>1365</v>
          </cell>
          <cell r="CD7">
            <v>1157</v>
          </cell>
          <cell r="CE7">
            <v>1704</v>
          </cell>
          <cell r="CF7">
            <v>943</v>
          </cell>
          <cell r="CG7">
            <v>1440</v>
          </cell>
          <cell r="CH7">
            <v>1173</v>
          </cell>
          <cell r="CI7">
            <v>1321</v>
          </cell>
          <cell r="CJ7">
            <v>1663</v>
          </cell>
          <cell r="CK7">
            <v>2118</v>
          </cell>
          <cell r="CL7">
            <v>1196</v>
          </cell>
          <cell r="CM7">
            <v>1091</v>
          </cell>
          <cell r="CN7">
            <v>903</v>
          </cell>
          <cell r="CO7">
            <v>16074</v>
          </cell>
          <cell r="CP7">
            <v>1618</v>
          </cell>
          <cell r="CQ7">
            <v>674</v>
          </cell>
          <cell r="CR7">
            <v>992</v>
          </cell>
          <cell r="CS7">
            <v>839</v>
          </cell>
          <cell r="CT7">
            <v>1102</v>
          </cell>
          <cell r="CU7">
            <v>1119</v>
          </cell>
          <cell r="CV7">
            <v>706</v>
          </cell>
          <cell r="CW7">
            <v>983</v>
          </cell>
          <cell r="CX7">
            <v>741</v>
          </cell>
          <cell r="CY7">
            <v>669</v>
          </cell>
          <cell r="CZ7">
            <v>795</v>
          </cell>
          <cell r="DA7">
            <v>791</v>
          </cell>
          <cell r="DB7">
            <v>11029</v>
          </cell>
          <cell r="DC7">
            <v>490</v>
          </cell>
          <cell r="DD7">
            <v>776</v>
          </cell>
          <cell r="DE7">
            <v>850</v>
          </cell>
          <cell r="DF7">
            <v>907</v>
          </cell>
          <cell r="DG7">
            <v>1080</v>
          </cell>
          <cell r="DH7">
            <v>922</v>
          </cell>
          <cell r="DI7">
            <v>794</v>
          </cell>
          <cell r="DJ7">
            <v>868</v>
          </cell>
          <cell r="DK7">
            <v>862</v>
          </cell>
          <cell r="DL7">
            <v>672</v>
          </cell>
          <cell r="DM7">
            <v>734</v>
          </cell>
          <cell r="DN7">
            <v>796</v>
          </cell>
          <cell r="DO7">
            <v>9751</v>
          </cell>
          <cell r="DP7">
            <v>2223</v>
          </cell>
          <cell r="DQ7">
            <v>3195</v>
          </cell>
          <cell r="DR7">
            <v>2964</v>
          </cell>
          <cell r="DS7">
            <v>855</v>
          </cell>
          <cell r="DT7">
            <v>1038</v>
          </cell>
          <cell r="DU7">
            <v>844</v>
          </cell>
          <cell r="DV7">
            <v>747</v>
          </cell>
          <cell r="DW7">
            <v>651</v>
          </cell>
          <cell r="DX7">
            <v>688</v>
          </cell>
          <cell r="DY7">
            <v>930</v>
          </cell>
          <cell r="DZ7">
            <v>590</v>
          </cell>
          <cell r="EA7">
            <v>531</v>
          </cell>
          <cell r="EC7">
            <v>623</v>
          </cell>
          <cell r="ED7">
            <v>702</v>
          </cell>
          <cell r="EE7">
            <v>635</v>
          </cell>
          <cell r="EF7">
            <v>289</v>
          </cell>
          <cell r="EG7">
            <v>574</v>
          </cell>
          <cell r="EH7">
            <v>553</v>
          </cell>
          <cell r="EI7">
            <v>439</v>
          </cell>
          <cell r="EJ7">
            <v>953</v>
          </cell>
          <cell r="EK7">
            <v>358</v>
          </cell>
          <cell r="EL7">
            <v>827</v>
          </cell>
          <cell r="EM7">
            <v>324</v>
          </cell>
          <cell r="EN7">
            <v>736</v>
          </cell>
          <cell r="EP7">
            <v>466</v>
          </cell>
          <cell r="EQ7">
            <v>462</v>
          </cell>
          <cell r="ER7">
            <v>408</v>
          </cell>
          <cell r="ES7">
            <v>519</v>
          </cell>
          <cell r="ET7">
            <v>608</v>
          </cell>
          <cell r="EU7">
            <v>471</v>
          </cell>
          <cell r="EV7">
            <v>778</v>
          </cell>
          <cell r="EW7">
            <v>742</v>
          </cell>
          <cell r="EX7">
            <v>539</v>
          </cell>
          <cell r="EY7">
            <v>0</v>
          </cell>
          <cell r="EZ7">
            <v>0</v>
          </cell>
          <cell r="FA7">
            <v>0</v>
          </cell>
        </row>
        <row r="8">
          <cell r="B8" t="str">
            <v>PROLIA</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44</v>
          </cell>
          <cell r="AI8">
            <v>315</v>
          </cell>
          <cell r="AJ8">
            <v>660</v>
          </cell>
          <cell r="AK8">
            <v>699</v>
          </cell>
          <cell r="AL8">
            <v>794</v>
          </cell>
          <cell r="AM8">
            <v>1008</v>
          </cell>
          <cell r="AN8">
            <v>1188</v>
          </cell>
          <cell r="AO8">
            <v>4708</v>
          </cell>
          <cell r="AP8">
            <v>1429</v>
          </cell>
          <cell r="AQ8">
            <v>1788</v>
          </cell>
          <cell r="AR8">
            <v>2545</v>
          </cell>
          <cell r="AS8">
            <v>2437</v>
          </cell>
          <cell r="AT8">
            <v>3227</v>
          </cell>
          <cell r="AU8">
            <v>3863</v>
          </cell>
          <cell r="AV8">
            <v>3327</v>
          </cell>
          <cell r="AW8">
            <v>4316</v>
          </cell>
          <cell r="AX8">
            <v>4682</v>
          </cell>
          <cell r="AY8">
            <v>5153</v>
          </cell>
          <cell r="AZ8">
            <v>5684</v>
          </cell>
          <cell r="BA8">
            <v>6198</v>
          </cell>
          <cell r="BB8">
            <v>44649</v>
          </cell>
          <cell r="BC8">
            <v>5608</v>
          </cell>
          <cell r="BD8">
            <v>6429</v>
          </cell>
          <cell r="BE8">
            <v>7909</v>
          </cell>
          <cell r="BF8">
            <v>7908</v>
          </cell>
          <cell r="BG8">
            <v>9174</v>
          </cell>
          <cell r="BH8">
            <v>9539</v>
          </cell>
          <cell r="BI8">
            <v>8663</v>
          </cell>
          <cell r="BJ8">
            <v>9260</v>
          </cell>
          <cell r="BK8">
            <v>8971</v>
          </cell>
          <cell r="BL8">
            <v>11592</v>
          </cell>
          <cell r="BM8">
            <v>11247</v>
          </cell>
          <cell r="BN8">
            <v>10355</v>
          </cell>
          <cell r="BO8">
            <v>106655</v>
          </cell>
          <cell r="BP8">
            <v>11358</v>
          </cell>
          <cell r="BQ8">
            <v>10982</v>
          </cell>
          <cell r="BR8">
            <v>12758</v>
          </cell>
          <cell r="BS8">
            <v>13849</v>
          </cell>
          <cell r="BT8">
            <v>15085</v>
          </cell>
          <cell r="BU8">
            <v>13871</v>
          </cell>
          <cell r="BV8">
            <v>14376</v>
          </cell>
          <cell r="BW8">
            <v>13968</v>
          </cell>
          <cell r="BX8">
            <v>16125</v>
          </cell>
          <cell r="BY8">
            <v>18771</v>
          </cell>
          <cell r="BZ8">
            <v>17342</v>
          </cell>
          <cell r="CA8">
            <v>18317</v>
          </cell>
          <cell r="CB8">
            <v>176802</v>
          </cell>
          <cell r="CC8">
            <v>19042</v>
          </cell>
          <cell r="CD8">
            <v>17480</v>
          </cell>
          <cell r="CE8">
            <v>19156</v>
          </cell>
          <cell r="CF8">
            <v>20131</v>
          </cell>
          <cell r="CG8">
            <v>20077</v>
          </cell>
          <cell r="CH8">
            <v>22163</v>
          </cell>
          <cell r="CI8">
            <v>21800</v>
          </cell>
          <cell r="CJ8">
            <v>20108</v>
          </cell>
          <cell r="CK8">
            <v>22061</v>
          </cell>
          <cell r="CL8">
            <v>24135</v>
          </cell>
          <cell r="CM8">
            <v>21607</v>
          </cell>
          <cell r="CN8">
            <v>25271</v>
          </cell>
          <cell r="CO8">
            <v>253031</v>
          </cell>
          <cell r="CP8">
            <v>21474</v>
          </cell>
          <cell r="CQ8">
            <v>20725</v>
          </cell>
          <cell r="CR8">
            <v>25415</v>
          </cell>
          <cell r="CS8">
            <v>24531</v>
          </cell>
          <cell r="CT8">
            <v>23124</v>
          </cell>
          <cell r="CU8">
            <v>26189</v>
          </cell>
          <cell r="CV8">
            <v>24075</v>
          </cell>
          <cell r="CW8">
            <v>23830</v>
          </cell>
          <cell r="CX8">
            <v>26316</v>
          </cell>
          <cell r="CY8">
            <v>28203</v>
          </cell>
          <cell r="CZ8">
            <v>26352</v>
          </cell>
          <cell r="DA8">
            <v>28776</v>
          </cell>
          <cell r="DB8">
            <v>299010</v>
          </cell>
          <cell r="DC8">
            <v>24142</v>
          </cell>
          <cell r="DD8">
            <v>24617</v>
          </cell>
          <cell r="DE8">
            <v>27068</v>
          </cell>
          <cell r="DF8">
            <v>25407</v>
          </cell>
          <cell r="DG8">
            <v>27148</v>
          </cell>
          <cell r="DH8">
            <v>27568</v>
          </cell>
          <cell r="DI8">
            <v>23406</v>
          </cell>
          <cell r="DJ8">
            <v>27139</v>
          </cell>
          <cell r="DK8">
            <v>26346</v>
          </cell>
          <cell r="DL8">
            <v>27539</v>
          </cell>
          <cell r="DM8">
            <v>26652</v>
          </cell>
          <cell r="DN8">
            <v>26812</v>
          </cell>
          <cell r="DO8">
            <v>313844</v>
          </cell>
          <cell r="DP8">
            <v>24822</v>
          </cell>
          <cell r="DQ8">
            <v>25121</v>
          </cell>
          <cell r="DR8">
            <v>28513</v>
          </cell>
          <cell r="DS8">
            <v>25881</v>
          </cell>
          <cell r="DT8">
            <v>29383</v>
          </cell>
          <cell r="DU8">
            <v>28385</v>
          </cell>
          <cell r="DV8">
            <v>25135</v>
          </cell>
          <cell r="DW8">
            <v>28990</v>
          </cell>
          <cell r="DX8">
            <v>27247</v>
          </cell>
          <cell r="DY8">
            <v>31809</v>
          </cell>
          <cell r="DZ8">
            <v>29146</v>
          </cell>
          <cell r="EA8">
            <v>27999</v>
          </cell>
          <cell r="EB8">
            <v>332431</v>
          </cell>
          <cell r="EC8">
            <v>29198</v>
          </cell>
          <cell r="ED8">
            <v>27238</v>
          </cell>
          <cell r="EE8">
            <v>30175</v>
          </cell>
          <cell r="EF8">
            <v>30966</v>
          </cell>
          <cell r="EG8">
            <v>32739</v>
          </cell>
          <cell r="EH8">
            <v>31125</v>
          </cell>
          <cell r="EI8">
            <v>29800</v>
          </cell>
          <cell r="EJ8">
            <v>31839</v>
          </cell>
          <cell r="EK8">
            <v>30452</v>
          </cell>
          <cell r="EL8">
            <v>37448</v>
          </cell>
          <cell r="EM8">
            <v>32763</v>
          </cell>
          <cell r="EN8">
            <v>32193</v>
          </cell>
          <cell r="EO8">
            <v>375936</v>
          </cell>
          <cell r="EP8">
            <v>31434</v>
          </cell>
          <cell r="EQ8">
            <v>29771</v>
          </cell>
          <cell r="ER8">
            <v>32731</v>
          </cell>
          <cell r="ES8">
            <v>35764</v>
          </cell>
          <cell r="ET8">
            <v>33318</v>
          </cell>
          <cell r="EU8">
            <v>32202</v>
          </cell>
          <cell r="EV8">
            <v>30969</v>
          </cell>
          <cell r="EW8">
            <v>29813</v>
          </cell>
          <cell r="EX8">
            <v>30723</v>
          </cell>
          <cell r="EY8">
            <v>0</v>
          </cell>
          <cell r="EZ8">
            <v>0</v>
          </cell>
          <cell r="FA8">
            <v>0</v>
          </cell>
          <cell r="FB8">
            <v>286725</v>
          </cell>
          <cell r="FC8">
            <v>0</v>
          </cell>
          <cell r="FD8">
            <v>0</v>
          </cell>
          <cell r="FE8">
            <v>0</v>
          </cell>
          <cell r="FF8">
            <v>0</v>
          </cell>
          <cell r="FG8">
            <v>0</v>
          </cell>
          <cell r="FH8">
            <v>0</v>
          </cell>
          <cell r="FI8">
            <v>0</v>
          </cell>
          <cell r="FJ8">
            <v>0</v>
          </cell>
          <cell r="FK8">
            <v>0</v>
          </cell>
          <cell r="FL8">
            <v>0</v>
          </cell>
          <cell r="FM8">
            <v>0</v>
          </cell>
          <cell r="FN8">
            <v>0</v>
          </cell>
          <cell r="FO8">
            <v>0</v>
          </cell>
          <cell r="FP8">
            <v>0</v>
          </cell>
          <cell r="FQ8">
            <v>0</v>
          </cell>
          <cell r="FR8">
            <v>0</v>
          </cell>
          <cell r="FS8">
            <v>0</v>
          </cell>
          <cell r="FT8">
            <v>0</v>
          </cell>
          <cell r="FU8">
            <v>0</v>
          </cell>
          <cell r="FV8">
            <v>0</v>
          </cell>
          <cell r="FW8">
            <v>0</v>
          </cell>
          <cell r="FX8">
            <v>0</v>
          </cell>
          <cell r="FY8">
            <v>0</v>
          </cell>
          <cell r="FZ8">
            <v>0</v>
          </cell>
          <cell r="GA8">
            <v>0</v>
          </cell>
          <cell r="GB8">
            <v>0</v>
          </cell>
          <cell r="GC8">
            <v>0</v>
          </cell>
          <cell r="GD8">
            <v>0</v>
          </cell>
          <cell r="GE8">
            <v>0</v>
          </cell>
          <cell r="GF8">
            <v>0</v>
          </cell>
          <cell r="GG8">
            <v>0</v>
          </cell>
          <cell r="GH8">
            <v>0</v>
          </cell>
          <cell r="GI8">
            <v>0</v>
          </cell>
          <cell r="GJ8">
            <v>0</v>
          </cell>
          <cell r="GK8">
            <v>0</v>
          </cell>
          <cell r="GL8">
            <v>0</v>
          </cell>
          <cell r="GM8">
            <v>0</v>
          </cell>
          <cell r="GN8">
            <v>0</v>
          </cell>
          <cell r="GO8">
            <v>0</v>
          </cell>
          <cell r="GP8">
            <v>0</v>
          </cell>
          <cell r="GQ8">
            <v>0</v>
          </cell>
          <cell r="GR8">
            <v>0</v>
          </cell>
          <cell r="GS8">
            <v>0</v>
          </cell>
          <cell r="GT8">
            <v>0</v>
          </cell>
          <cell r="GU8">
            <v>0</v>
          </cell>
          <cell r="GV8">
            <v>0</v>
          </cell>
          <cell r="GW8">
            <v>0</v>
          </cell>
          <cell r="GX8">
            <v>0</v>
          </cell>
          <cell r="GY8">
            <v>0</v>
          </cell>
          <cell r="GZ8">
            <v>0</v>
          </cell>
          <cell r="HA8">
            <v>0</v>
          </cell>
          <cell r="HB8">
            <v>0</v>
          </cell>
          <cell r="HC8">
            <v>0</v>
          </cell>
          <cell r="HD8">
            <v>0</v>
          </cell>
          <cell r="HE8">
            <v>0</v>
          </cell>
          <cell r="HF8">
            <v>0</v>
          </cell>
          <cell r="HG8">
            <v>0</v>
          </cell>
          <cell r="HH8">
            <v>0</v>
          </cell>
          <cell r="HI8">
            <v>0</v>
          </cell>
          <cell r="HJ8">
            <v>0</v>
          </cell>
          <cell r="HK8">
            <v>0</v>
          </cell>
          <cell r="HL8">
            <v>0</v>
          </cell>
          <cell r="HM8">
            <v>0</v>
          </cell>
          <cell r="HN8">
            <v>0</v>
          </cell>
          <cell r="HO8">
            <v>0</v>
          </cell>
          <cell r="HP8">
            <v>0</v>
          </cell>
          <cell r="HQ8">
            <v>0</v>
          </cell>
          <cell r="HR8">
            <v>0</v>
          </cell>
          <cell r="HS8">
            <v>0</v>
          </cell>
          <cell r="HT8">
            <v>0</v>
          </cell>
          <cell r="HU8">
            <v>0</v>
          </cell>
          <cell r="HV8">
            <v>0</v>
          </cell>
          <cell r="HW8">
            <v>0</v>
          </cell>
          <cell r="HX8">
            <v>0</v>
          </cell>
          <cell r="HY8">
            <v>0</v>
          </cell>
          <cell r="HZ8">
            <v>0</v>
          </cell>
          <cell r="IA8">
            <v>0</v>
          </cell>
          <cell r="IB8">
            <v>0</v>
          </cell>
        </row>
        <row r="9">
          <cell r="B9" t="str">
            <v>RECLAST</v>
          </cell>
          <cell r="C9">
            <v>48425</v>
          </cell>
          <cell r="D9">
            <v>62933</v>
          </cell>
          <cell r="E9">
            <v>65471</v>
          </cell>
          <cell r="F9">
            <v>63056</v>
          </cell>
          <cell r="G9">
            <v>72552</v>
          </cell>
          <cell r="H9">
            <v>78032</v>
          </cell>
          <cell r="I9">
            <v>91460</v>
          </cell>
          <cell r="J9">
            <v>84113</v>
          </cell>
          <cell r="K9">
            <v>114655</v>
          </cell>
          <cell r="L9">
            <v>105515</v>
          </cell>
          <cell r="M9">
            <v>99888</v>
          </cell>
          <cell r="N9">
            <v>98782</v>
          </cell>
          <cell r="O9">
            <v>984882</v>
          </cell>
          <cell r="P9">
            <v>65927</v>
          </cell>
          <cell r="Q9">
            <v>69094</v>
          </cell>
          <cell r="R9">
            <v>80045</v>
          </cell>
          <cell r="S9">
            <v>32921</v>
          </cell>
          <cell r="T9">
            <v>74408</v>
          </cell>
          <cell r="U9">
            <v>118946</v>
          </cell>
          <cell r="V9">
            <v>102064</v>
          </cell>
          <cell r="W9">
            <v>105380</v>
          </cell>
          <cell r="X9">
            <v>96831</v>
          </cell>
          <cell r="Y9">
            <v>104943</v>
          </cell>
          <cell r="Z9">
            <v>96665</v>
          </cell>
          <cell r="AA9">
            <v>107881</v>
          </cell>
          <cell r="AB9">
            <v>1055105</v>
          </cell>
          <cell r="AC9">
            <v>90348</v>
          </cell>
          <cell r="AD9">
            <v>94279</v>
          </cell>
          <cell r="AE9">
            <v>120398</v>
          </cell>
          <cell r="AF9">
            <v>111787</v>
          </cell>
          <cell r="AG9">
            <v>113205</v>
          </cell>
          <cell r="AH9">
            <v>122752</v>
          </cell>
          <cell r="AI9">
            <v>110490</v>
          </cell>
          <cell r="AJ9">
            <v>112160</v>
          </cell>
          <cell r="AK9">
            <v>103955</v>
          </cell>
          <cell r="AL9">
            <v>98065</v>
          </cell>
          <cell r="AM9">
            <v>99829</v>
          </cell>
          <cell r="AN9">
            <v>104518</v>
          </cell>
          <cell r="AO9">
            <v>1281786</v>
          </cell>
          <cell r="AP9">
            <v>104822</v>
          </cell>
          <cell r="AQ9">
            <v>92546</v>
          </cell>
          <cell r="AR9">
            <v>129479</v>
          </cell>
          <cell r="AS9">
            <v>115451</v>
          </cell>
          <cell r="AT9">
            <v>133984</v>
          </cell>
          <cell r="AU9">
            <v>132136</v>
          </cell>
          <cell r="AV9">
            <v>119237</v>
          </cell>
          <cell r="AW9">
            <v>132153</v>
          </cell>
          <cell r="AX9">
            <v>112972</v>
          </cell>
          <cell r="AY9">
            <v>120020</v>
          </cell>
          <cell r="AZ9">
            <v>117898</v>
          </cell>
          <cell r="BA9">
            <v>111916</v>
          </cell>
          <cell r="BB9">
            <v>1422614</v>
          </cell>
          <cell r="BC9">
            <v>97722</v>
          </cell>
          <cell r="BD9">
            <v>109302</v>
          </cell>
          <cell r="BE9">
            <v>111487</v>
          </cell>
          <cell r="BF9">
            <v>114498</v>
          </cell>
          <cell r="BG9">
            <v>125354</v>
          </cell>
          <cell r="BH9">
            <v>102787</v>
          </cell>
          <cell r="BI9">
            <v>107179</v>
          </cell>
          <cell r="BJ9">
            <v>115488</v>
          </cell>
          <cell r="BK9">
            <v>98479</v>
          </cell>
          <cell r="BL9">
            <v>122879</v>
          </cell>
          <cell r="BM9">
            <v>102013</v>
          </cell>
          <cell r="BN9">
            <v>97577</v>
          </cell>
          <cell r="BO9">
            <v>1304765</v>
          </cell>
          <cell r="BP9">
            <v>100282</v>
          </cell>
          <cell r="BQ9">
            <v>95900</v>
          </cell>
          <cell r="BR9">
            <v>100646</v>
          </cell>
          <cell r="BS9">
            <v>83135</v>
          </cell>
          <cell r="BT9">
            <v>46798</v>
          </cell>
          <cell r="BU9">
            <v>40744</v>
          </cell>
          <cell r="BV9">
            <v>38892</v>
          </cell>
          <cell r="BW9">
            <v>30570</v>
          </cell>
          <cell r="BX9">
            <v>23266</v>
          </cell>
          <cell r="BY9">
            <v>38148</v>
          </cell>
          <cell r="BZ9">
            <v>32095</v>
          </cell>
          <cell r="CA9">
            <v>31627</v>
          </cell>
          <cell r="CB9">
            <v>662103</v>
          </cell>
          <cell r="CC9">
            <v>23088</v>
          </cell>
          <cell r="CD9">
            <v>21495</v>
          </cell>
          <cell r="CE9">
            <v>28616</v>
          </cell>
          <cell r="CF9">
            <v>22945</v>
          </cell>
          <cell r="CG9">
            <v>19878</v>
          </cell>
          <cell r="CH9">
            <v>23841</v>
          </cell>
          <cell r="CI9">
            <v>23550</v>
          </cell>
          <cell r="CJ9">
            <v>20251</v>
          </cell>
          <cell r="CK9">
            <v>16837</v>
          </cell>
          <cell r="CL9">
            <v>15352</v>
          </cell>
          <cell r="CM9">
            <v>8472</v>
          </cell>
          <cell r="CN9">
            <v>14176</v>
          </cell>
          <cell r="CO9">
            <v>238501</v>
          </cell>
          <cell r="CP9">
            <v>8348</v>
          </cell>
          <cell r="CQ9">
            <v>10674</v>
          </cell>
          <cell r="CR9">
            <v>9027</v>
          </cell>
          <cell r="CS9">
            <v>8809</v>
          </cell>
          <cell r="CT9">
            <v>10171</v>
          </cell>
          <cell r="CU9">
            <v>9889</v>
          </cell>
          <cell r="CV9">
            <v>7175</v>
          </cell>
          <cell r="CW9">
            <v>5628</v>
          </cell>
          <cell r="CX9">
            <v>7619</v>
          </cell>
          <cell r="CY9">
            <v>8890</v>
          </cell>
          <cell r="CZ9">
            <v>9933</v>
          </cell>
          <cell r="DA9">
            <v>8196</v>
          </cell>
          <cell r="DB9">
            <v>104359</v>
          </cell>
          <cell r="DC9">
            <v>3995</v>
          </cell>
          <cell r="DD9">
            <v>3509</v>
          </cell>
          <cell r="DE9">
            <v>3667</v>
          </cell>
          <cell r="DF9">
            <v>4458</v>
          </cell>
          <cell r="DG9">
            <v>6413</v>
          </cell>
          <cell r="DH9">
            <v>5059</v>
          </cell>
          <cell r="DI9">
            <v>2900</v>
          </cell>
          <cell r="DJ9">
            <v>4000</v>
          </cell>
          <cell r="DK9">
            <v>6403</v>
          </cell>
          <cell r="DL9">
            <v>2803</v>
          </cell>
          <cell r="DM9">
            <v>5663</v>
          </cell>
          <cell r="DN9">
            <v>3508</v>
          </cell>
          <cell r="DO9">
            <v>52378</v>
          </cell>
          <cell r="DP9">
            <v>1965</v>
          </cell>
          <cell r="DQ9">
            <v>2896</v>
          </cell>
          <cell r="DR9">
            <v>2647</v>
          </cell>
          <cell r="DS9">
            <v>3568</v>
          </cell>
          <cell r="DT9">
            <v>5710</v>
          </cell>
          <cell r="DU9">
            <v>6007</v>
          </cell>
          <cell r="DV9">
            <v>3472</v>
          </cell>
          <cell r="DW9">
            <v>5506</v>
          </cell>
          <cell r="DX9">
            <v>2990</v>
          </cell>
          <cell r="DY9">
            <v>4385</v>
          </cell>
          <cell r="DZ9">
            <v>3578</v>
          </cell>
          <cell r="EA9">
            <v>3334</v>
          </cell>
          <cell r="EB9">
            <v>46058</v>
          </cell>
          <cell r="EC9">
            <v>2842</v>
          </cell>
          <cell r="ED9">
            <v>2841</v>
          </cell>
          <cell r="EE9">
            <v>3244</v>
          </cell>
          <cell r="EF9">
            <v>3072</v>
          </cell>
          <cell r="EG9">
            <v>3783</v>
          </cell>
          <cell r="EH9">
            <v>1952</v>
          </cell>
          <cell r="EI9">
            <v>3279</v>
          </cell>
          <cell r="EJ9">
            <v>3077</v>
          </cell>
          <cell r="EK9">
            <v>4203</v>
          </cell>
          <cell r="EL9">
            <v>3589</v>
          </cell>
          <cell r="EM9">
            <v>2826</v>
          </cell>
          <cell r="EN9">
            <v>2434</v>
          </cell>
          <cell r="EO9">
            <v>37142</v>
          </cell>
          <cell r="EP9">
            <v>1549</v>
          </cell>
          <cell r="EQ9">
            <v>1217</v>
          </cell>
          <cell r="ER9">
            <v>1336</v>
          </cell>
          <cell r="ES9">
            <v>2739</v>
          </cell>
          <cell r="ET9">
            <v>2033</v>
          </cell>
          <cell r="EU9">
            <v>1301</v>
          </cell>
          <cell r="EV9">
            <v>926</v>
          </cell>
          <cell r="EW9">
            <v>2370</v>
          </cell>
          <cell r="EX9">
            <v>1807</v>
          </cell>
          <cell r="EY9">
            <v>0</v>
          </cell>
          <cell r="EZ9">
            <v>0</v>
          </cell>
          <cell r="FA9">
            <v>0</v>
          </cell>
          <cell r="FB9">
            <v>15278</v>
          </cell>
          <cell r="FC9">
            <v>0</v>
          </cell>
          <cell r="FD9">
            <v>0</v>
          </cell>
          <cell r="FE9">
            <v>0</v>
          </cell>
          <cell r="FF9">
            <v>0</v>
          </cell>
          <cell r="FG9">
            <v>0</v>
          </cell>
          <cell r="FH9">
            <v>0</v>
          </cell>
          <cell r="FI9">
            <v>0</v>
          </cell>
          <cell r="FJ9">
            <v>0</v>
          </cell>
          <cell r="FK9">
            <v>0</v>
          </cell>
          <cell r="FL9">
            <v>0</v>
          </cell>
          <cell r="FM9">
            <v>0</v>
          </cell>
          <cell r="FN9">
            <v>0</v>
          </cell>
          <cell r="FO9">
            <v>0</v>
          </cell>
          <cell r="FP9">
            <v>0</v>
          </cell>
          <cell r="FQ9">
            <v>0</v>
          </cell>
          <cell r="FR9">
            <v>0</v>
          </cell>
          <cell r="FS9">
            <v>0</v>
          </cell>
          <cell r="FT9">
            <v>0</v>
          </cell>
          <cell r="FU9">
            <v>0</v>
          </cell>
          <cell r="FV9">
            <v>0</v>
          </cell>
          <cell r="FW9">
            <v>0</v>
          </cell>
          <cell r="FX9">
            <v>0</v>
          </cell>
          <cell r="FY9">
            <v>0</v>
          </cell>
          <cell r="FZ9">
            <v>0</v>
          </cell>
          <cell r="GA9">
            <v>0</v>
          </cell>
          <cell r="GB9">
            <v>0</v>
          </cell>
          <cell r="GC9">
            <v>0</v>
          </cell>
          <cell r="GD9">
            <v>0</v>
          </cell>
          <cell r="GE9">
            <v>0</v>
          </cell>
          <cell r="GF9">
            <v>0</v>
          </cell>
          <cell r="GG9">
            <v>0</v>
          </cell>
          <cell r="GH9">
            <v>0</v>
          </cell>
          <cell r="GI9">
            <v>0</v>
          </cell>
          <cell r="GJ9">
            <v>0</v>
          </cell>
          <cell r="GK9">
            <v>0</v>
          </cell>
          <cell r="GL9">
            <v>0</v>
          </cell>
          <cell r="GM9">
            <v>0</v>
          </cell>
          <cell r="GN9">
            <v>0</v>
          </cell>
          <cell r="GO9">
            <v>0</v>
          </cell>
          <cell r="GP9">
            <v>0</v>
          </cell>
          <cell r="GQ9">
            <v>0</v>
          </cell>
          <cell r="GR9">
            <v>0</v>
          </cell>
          <cell r="GS9">
            <v>0</v>
          </cell>
          <cell r="GT9">
            <v>0</v>
          </cell>
          <cell r="GU9">
            <v>0</v>
          </cell>
          <cell r="GV9">
            <v>0</v>
          </cell>
          <cell r="GW9">
            <v>0</v>
          </cell>
          <cell r="GX9">
            <v>0</v>
          </cell>
          <cell r="GY9">
            <v>0</v>
          </cell>
          <cell r="GZ9">
            <v>0</v>
          </cell>
          <cell r="HA9">
            <v>0</v>
          </cell>
          <cell r="HB9">
            <v>0</v>
          </cell>
          <cell r="HC9">
            <v>0</v>
          </cell>
          <cell r="HD9">
            <v>0</v>
          </cell>
          <cell r="HE9">
            <v>0</v>
          </cell>
          <cell r="HF9">
            <v>0</v>
          </cell>
          <cell r="HG9">
            <v>0</v>
          </cell>
          <cell r="HH9">
            <v>0</v>
          </cell>
          <cell r="HI9">
            <v>0</v>
          </cell>
          <cell r="HJ9">
            <v>0</v>
          </cell>
          <cell r="HK9">
            <v>0</v>
          </cell>
          <cell r="HL9">
            <v>0</v>
          </cell>
          <cell r="HM9">
            <v>0</v>
          </cell>
          <cell r="HN9">
            <v>0</v>
          </cell>
          <cell r="HO9">
            <v>0</v>
          </cell>
          <cell r="HP9">
            <v>0</v>
          </cell>
          <cell r="HQ9">
            <v>0</v>
          </cell>
          <cell r="HR9">
            <v>0</v>
          </cell>
          <cell r="HS9">
            <v>0</v>
          </cell>
          <cell r="HT9">
            <v>0</v>
          </cell>
          <cell r="HU9">
            <v>0</v>
          </cell>
          <cell r="HV9">
            <v>0</v>
          </cell>
          <cell r="HW9">
            <v>0</v>
          </cell>
          <cell r="HX9">
            <v>0</v>
          </cell>
          <cell r="HY9">
            <v>0</v>
          </cell>
          <cell r="HZ9">
            <v>0</v>
          </cell>
          <cell r="IA9">
            <v>0</v>
          </cell>
          <cell r="IB9">
            <v>0</v>
          </cell>
        </row>
        <row r="10">
          <cell r="B10" t="str">
            <v>SALMON CALCITONIN</v>
          </cell>
          <cell r="C10">
            <v>35</v>
          </cell>
          <cell r="D10">
            <v>9</v>
          </cell>
          <cell r="E10">
            <v>30</v>
          </cell>
          <cell r="F10">
            <v>25</v>
          </cell>
          <cell r="G10">
            <v>74</v>
          </cell>
          <cell r="H10">
            <v>17</v>
          </cell>
          <cell r="I10">
            <v>6</v>
          </cell>
          <cell r="J10">
            <v>59</v>
          </cell>
          <cell r="K10">
            <v>6</v>
          </cell>
          <cell r="L10">
            <v>10</v>
          </cell>
          <cell r="M10">
            <v>35</v>
          </cell>
          <cell r="N10">
            <v>33</v>
          </cell>
          <cell r="O10">
            <v>339</v>
          </cell>
          <cell r="P10">
            <v>13</v>
          </cell>
          <cell r="Q10">
            <v>85</v>
          </cell>
          <cell r="R10">
            <v>62</v>
          </cell>
          <cell r="S10">
            <v>2</v>
          </cell>
          <cell r="T10">
            <v>36</v>
          </cell>
          <cell r="U10">
            <v>35</v>
          </cell>
          <cell r="V10">
            <v>6</v>
          </cell>
          <cell r="W10">
            <v>0</v>
          </cell>
          <cell r="X10">
            <v>27</v>
          </cell>
          <cell r="Y10">
            <v>18</v>
          </cell>
          <cell r="Z10">
            <v>15</v>
          </cell>
          <cell r="AA10">
            <v>4</v>
          </cell>
          <cell r="AB10">
            <v>303</v>
          </cell>
          <cell r="AC10">
            <v>18</v>
          </cell>
          <cell r="AD10">
            <v>3</v>
          </cell>
          <cell r="AE10">
            <v>64</v>
          </cell>
          <cell r="AF10">
            <v>23</v>
          </cell>
          <cell r="AG10">
            <v>17</v>
          </cell>
          <cell r="AH10">
            <v>6</v>
          </cell>
          <cell r="AI10">
            <v>14</v>
          </cell>
          <cell r="AJ10">
            <v>0</v>
          </cell>
          <cell r="AK10">
            <v>28</v>
          </cell>
          <cell r="AL10">
            <v>13</v>
          </cell>
          <cell r="AM10">
            <v>55</v>
          </cell>
          <cell r="AN10">
            <v>29</v>
          </cell>
          <cell r="AO10">
            <v>270</v>
          </cell>
          <cell r="AP10">
            <v>0</v>
          </cell>
          <cell r="AQ10">
            <v>45</v>
          </cell>
          <cell r="AR10">
            <v>53</v>
          </cell>
          <cell r="AS10">
            <v>0</v>
          </cell>
          <cell r="AT10">
            <v>7</v>
          </cell>
          <cell r="AU10">
            <v>8</v>
          </cell>
          <cell r="AV10">
            <v>18</v>
          </cell>
          <cell r="AW10">
            <v>20</v>
          </cell>
          <cell r="AX10">
            <v>0</v>
          </cell>
          <cell r="AY10">
            <v>104</v>
          </cell>
          <cell r="AZ10">
            <v>0</v>
          </cell>
          <cell r="BA10">
            <v>44</v>
          </cell>
          <cell r="BB10">
            <v>299</v>
          </cell>
          <cell r="BC10">
            <v>2</v>
          </cell>
          <cell r="BD10">
            <v>55</v>
          </cell>
          <cell r="BE10">
            <v>28</v>
          </cell>
          <cell r="BF10">
            <v>0</v>
          </cell>
          <cell r="BG10">
            <v>8</v>
          </cell>
          <cell r="BH10">
            <v>0</v>
          </cell>
          <cell r="BI10">
            <v>4</v>
          </cell>
          <cell r="BJ10">
            <v>49</v>
          </cell>
          <cell r="BK10">
            <v>12</v>
          </cell>
          <cell r="BL10">
            <v>40</v>
          </cell>
          <cell r="BM10">
            <v>4</v>
          </cell>
          <cell r="BN10">
            <v>6</v>
          </cell>
          <cell r="BO10">
            <v>208</v>
          </cell>
          <cell r="BP10">
            <v>2</v>
          </cell>
          <cell r="BQ10">
            <v>4</v>
          </cell>
          <cell r="BR10">
            <v>2</v>
          </cell>
          <cell r="BS10">
            <v>5</v>
          </cell>
          <cell r="BT10">
            <v>0</v>
          </cell>
          <cell r="BU10">
            <v>6</v>
          </cell>
          <cell r="BV10">
            <v>4</v>
          </cell>
          <cell r="BW10">
            <v>43</v>
          </cell>
          <cell r="BX10">
            <v>0</v>
          </cell>
          <cell r="BY10">
            <v>6</v>
          </cell>
          <cell r="BZ10">
            <v>20</v>
          </cell>
          <cell r="CA10">
            <v>0</v>
          </cell>
          <cell r="CB10">
            <v>92</v>
          </cell>
          <cell r="CC10">
            <v>3</v>
          </cell>
          <cell r="CD10">
            <v>2</v>
          </cell>
          <cell r="CE10">
            <v>4</v>
          </cell>
          <cell r="CF10">
            <v>15</v>
          </cell>
          <cell r="CG10">
            <v>2</v>
          </cell>
          <cell r="CH10">
            <v>0</v>
          </cell>
          <cell r="CI10">
            <v>0</v>
          </cell>
          <cell r="CJ10">
            <v>6</v>
          </cell>
          <cell r="CK10">
            <v>5</v>
          </cell>
          <cell r="CL10">
            <v>8</v>
          </cell>
          <cell r="CM10">
            <v>38</v>
          </cell>
          <cell r="CN10">
            <v>57</v>
          </cell>
          <cell r="CO10">
            <v>140</v>
          </cell>
          <cell r="CP10">
            <v>7</v>
          </cell>
          <cell r="CQ10">
            <v>0</v>
          </cell>
          <cell r="CR10">
            <v>11</v>
          </cell>
          <cell r="CS10">
            <v>2</v>
          </cell>
          <cell r="CT10">
            <v>0</v>
          </cell>
          <cell r="CU10">
            <v>0</v>
          </cell>
          <cell r="CV10">
            <v>0</v>
          </cell>
          <cell r="CW10">
            <v>0</v>
          </cell>
          <cell r="CX10">
            <v>46</v>
          </cell>
          <cell r="CY10">
            <v>0</v>
          </cell>
          <cell r="CZ10">
            <v>0</v>
          </cell>
          <cell r="DA10">
            <v>0</v>
          </cell>
          <cell r="DB10">
            <v>66</v>
          </cell>
          <cell r="DC10">
            <v>0</v>
          </cell>
          <cell r="DD10">
            <v>0</v>
          </cell>
          <cell r="DE10">
            <v>0</v>
          </cell>
          <cell r="DF10">
            <v>0</v>
          </cell>
          <cell r="DG10">
            <v>0</v>
          </cell>
          <cell r="DH10">
            <v>0</v>
          </cell>
          <cell r="DI10">
            <v>0</v>
          </cell>
          <cell r="DJ10">
            <v>0</v>
          </cell>
          <cell r="DK10">
            <v>0</v>
          </cell>
          <cell r="DL10">
            <v>0</v>
          </cell>
          <cell r="DM10">
            <v>0</v>
          </cell>
          <cell r="DN10">
            <v>0</v>
          </cell>
          <cell r="DO10">
            <v>0</v>
          </cell>
          <cell r="DP10">
            <v>0</v>
          </cell>
          <cell r="DQ10">
            <v>0</v>
          </cell>
          <cell r="DR10">
            <v>0</v>
          </cell>
          <cell r="DS10">
            <v>0</v>
          </cell>
          <cell r="DT10">
            <v>0</v>
          </cell>
          <cell r="DU10">
            <v>0</v>
          </cell>
          <cell r="DV10">
            <v>0</v>
          </cell>
          <cell r="DW10">
            <v>0</v>
          </cell>
          <cell r="DX10">
            <v>0</v>
          </cell>
          <cell r="DY10">
            <v>0</v>
          </cell>
          <cell r="DZ10">
            <v>0</v>
          </cell>
          <cell r="EA10">
            <v>0</v>
          </cell>
          <cell r="EB10">
            <v>0</v>
          </cell>
          <cell r="EC10">
            <v>0</v>
          </cell>
          <cell r="ED10">
            <v>0</v>
          </cell>
          <cell r="EE10">
            <v>0</v>
          </cell>
          <cell r="EF10">
            <v>0</v>
          </cell>
          <cell r="EG10">
            <v>0</v>
          </cell>
          <cell r="EH10">
            <v>0</v>
          </cell>
          <cell r="EI10">
            <v>0</v>
          </cell>
          <cell r="EJ10">
            <v>0</v>
          </cell>
          <cell r="EK10">
            <v>0</v>
          </cell>
          <cell r="EL10">
            <v>0</v>
          </cell>
          <cell r="EM10">
            <v>0</v>
          </cell>
          <cell r="EN10">
            <v>0</v>
          </cell>
          <cell r="EO10">
            <v>0</v>
          </cell>
          <cell r="EP10">
            <v>0</v>
          </cell>
          <cell r="EQ10">
            <v>0</v>
          </cell>
          <cell r="ER10">
            <v>0</v>
          </cell>
          <cell r="ES10">
            <v>0</v>
          </cell>
          <cell r="ET10">
            <v>0</v>
          </cell>
          <cell r="EU10">
            <v>0</v>
          </cell>
          <cell r="EV10">
            <v>0</v>
          </cell>
          <cell r="EW10">
            <v>0</v>
          </cell>
          <cell r="EX10">
            <v>0</v>
          </cell>
          <cell r="EY10">
            <v>0</v>
          </cell>
          <cell r="EZ10">
            <v>0</v>
          </cell>
          <cell r="FA10">
            <v>0</v>
          </cell>
          <cell r="FB10">
            <v>0</v>
          </cell>
          <cell r="FC10">
            <v>0</v>
          </cell>
          <cell r="FD10">
            <v>0</v>
          </cell>
          <cell r="FE10">
            <v>0</v>
          </cell>
          <cell r="FF10">
            <v>0</v>
          </cell>
          <cell r="FG10">
            <v>0</v>
          </cell>
          <cell r="FH10">
            <v>0</v>
          </cell>
          <cell r="FI10">
            <v>0</v>
          </cell>
          <cell r="FJ10">
            <v>0</v>
          </cell>
          <cell r="FK10">
            <v>0</v>
          </cell>
          <cell r="FL10">
            <v>0</v>
          </cell>
          <cell r="FM10">
            <v>0</v>
          </cell>
          <cell r="FN10">
            <v>0</v>
          </cell>
          <cell r="FO10">
            <v>0</v>
          </cell>
          <cell r="FP10">
            <v>0</v>
          </cell>
          <cell r="FQ10">
            <v>0</v>
          </cell>
          <cell r="FR10">
            <v>0</v>
          </cell>
          <cell r="FS10">
            <v>0</v>
          </cell>
          <cell r="FT10">
            <v>0</v>
          </cell>
          <cell r="FU10">
            <v>0</v>
          </cell>
          <cell r="FV10">
            <v>0</v>
          </cell>
          <cell r="FW10">
            <v>0</v>
          </cell>
          <cell r="FX10">
            <v>0</v>
          </cell>
          <cell r="FY10">
            <v>0</v>
          </cell>
          <cell r="FZ10">
            <v>0</v>
          </cell>
          <cell r="GA10">
            <v>0</v>
          </cell>
          <cell r="GB10">
            <v>0</v>
          </cell>
          <cell r="GC10">
            <v>0</v>
          </cell>
          <cell r="GD10">
            <v>0</v>
          </cell>
          <cell r="GE10">
            <v>0</v>
          </cell>
          <cell r="GF10">
            <v>0</v>
          </cell>
          <cell r="GG10">
            <v>0</v>
          </cell>
          <cell r="GH10">
            <v>0</v>
          </cell>
          <cell r="GI10">
            <v>0</v>
          </cell>
          <cell r="GJ10">
            <v>0</v>
          </cell>
          <cell r="GK10">
            <v>0</v>
          </cell>
          <cell r="GL10">
            <v>0</v>
          </cell>
          <cell r="GM10">
            <v>0</v>
          </cell>
          <cell r="GN10">
            <v>0</v>
          </cell>
          <cell r="GO10">
            <v>0</v>
          </cell>
          <cell r="GP10">
            <v>0</v>
          </cell>
          <cell r="GQ10">
            <v>0</v>
          </cell>
          <cell r="GR10">
            <v>0</v>
          </cell>
          <cell r="GS10">
            <v>0</v>
          </cell>
          <cell r="GT10">
            <v>0</v>
          </cell>
          <cell r="GU10">
            <v>0</v>
          </cell>
          <cell r="GV10">
            <v>0</v>
          </cell>
          <cell r="GW10">
            <v>0</v>
          </cell>
          <cell r="GX10">
            <v>0</v>
          </cell>
          <cell r="GY10">
            <v>0</v>
          </cell>
          <cell r="GZ10">
            <v>0</v>
          </cell>
          <cell r="HA10">
            <v>0</v>
          </cell>
          <cell r="HB10">
            <v>0</v>
          </cell>
          <cell r="HC10">
            <v>0</v>
          </cell>
          <cell r="HD10">
            <v>0</v>
          </cell>
          <cell r="HE10">
            <v>0</v>
          </cell>
          <cell r="HF10">
            <v>0</v>
          </cell>
          <cell r="HG10">
            <v>0</v>
          </cell>
          <cell r="HH10">
            <v>0</v>
          </cell>
          <cell r="HI10">
            <v>0</v>
          </cell>
          <cell r="HJ10">
            <v>0</v>
          </cell>
          <cell r="HK10">
            <v>0</v>
          </cell>
          <cell r="HL10">
            <v>0</v>
          </cell>
          <cell r="HM10">
            <v>0</v>
          </cell>
          <cell r="HN10">
            <v>0</v>
          </cell>
          <cell r="HO10">
            <v>0</v>
          </cell>
          <cell r="HP10">
            <v>0</v>
          </cell>
          <cell r="HQ10">
            <v>0</v>
          </cell>
          <cell r="HR10">
            <v>0</v>
          </cell>
          <cell r="HS10">
            <v>0</v>
          </cell>
          <cell r="HT10">
            <v>0</v>
          </cell>
          <cell r="HU10">
            <v>0</v>
          </cell>
          <cell r="HV10">
            <v>0</v>
          </cell>
          <cell r="HW10">
            <v>0</v>
          </cell>
          <cell r="HX10">
            <v>0</v>
          </cell>
          <cell r="HY10">
            <v>0</v>
          </cell>
          <cell r="HZ10">
            <v>0</v>
          </cell>
          <cell r="IA10">
            <v>0</v>
          </cell>
          <cell r="IB10">
            <v>0</v>
          </cell>
        </row>
        <row r="11">
          <cell r="B11" t="str">
            <v>TYMLOS</v>
          </cell>
          <cell r="DT11">
            <v>2</v>
          </cell>
          <cell r="DU11">
            <v>201</v>
          </cell>
          <cell r="DV11">
            <v>460</v>
          </cell>
          <cell r="DW11">
            <v>1131</v>
          </cell>
          <cell r="DX11">
            <v>1323</v>
          </cell>
          <cell r="DY11">
            <v>1859</v>
          </cell>
          <cell r="DZ11">
            <v>2445</v>
          </cell>
          <cell r="EA11">
            <v>3139</v>
          </cell>
          <cell r="EB11">
            <v>10560</v>
          </cell>
          <cell r="EC11">
            <v>4601</v>
          </cell>
          <cell r="ED11">
            <v>5158</v>
          </cell>
          <cell r="EE11">
            <v>6728</v>
          </cell>
          <cell r="EF11">
            <v>7286</v>
          </cell>
          <cell r="EG11">
            <v>8753</v>
          </cell>
          <cell r="EH11">
            <v>8819</v>
          </cell>
          <cell r="EI11">
            <v>9677</v>
          </cell>
          <cell r="EJ11">
            <v>10902</v>
          </cell>
          <cell r="EK11">
            <v>9827</v>
          </cell>
          <cell r="EL11">
            <v>12318</v>
          </cell>
          <cell r="EM11">
            <v>12093</v>
          </cell>
          <cell r="EN11">
            <v>12603</v>
          </cell>
          <cell r="EO11">
            <v>108765</v>
          </cell>
          <cell r="EP11">
            <v>12565</v>
          </cell>
          <cell r="EQ11">
            <v>12395</v>
          </cell>
          <cell r="ER11">
            <v>13522</v>
          </cell>
          <cell r="ES11">
            <v>15325</v>
          </cell>
          <cell r="ET11">
            <v>16019</v>
          </cell>
          <cell r="EU11">
            <v>15259</v>
          </cell>
          <cell r="EV11">
            <v>17525</v>
          </cell>
          <cell r="EW11">
            <v>17397</v>
          </cell>
          <cell r="EX11">
            <v>16639</v>
          </cell>
          <cell r="EY11">
            <v>0</v>
          </cell>
          <cell r="EZ11">
            <v>0</v>
          </cell>
          <cell r="FA11">
            <v>0</v>
          </cell>
          <cell r="FB11">
            <v>136646</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row>
        <row r="12">
          <cell r="B12" t="str">
            <v>ABALOPARATIDE</v>
          </cell>
          <cell r="DZ12">
            <v>0</v>
          </cell>
          <cell r="EA12">
            <v>0</v>
          </cell>
          <cell r="EC12">
            <v>0</v>
          </cell>
          <cell r="ED12">
            <v>0</v>
          </cell>
          <cell r="EE12">
            <v>0</v>
          </cell>
          <cell r="EF12">
            <v>0</v>
          </cell>
          <cell r="EG12">
            <v>0</v>
          </cell>
          <cell r="EH12">
            <v>0</v>
          </cell>
          <cell r="EI12">
            <v>0</v>
          </cell>
          <cell r="EJ12">
            <v>0</v>
          </cell>
          <cell r="EK12">
            <v>0</v>
          </cell>
          <cell r="EL12">
            <v>0</v>
          </cell>
          <cell r="EM12">
            <v>0</v>
          </cell>
          <cell r="EN12">
            <v>0</v>
          </cell>
          <cell r="EP12">
            <v>0</v>
          </cell>
          <cell r="EQ12">
            <v>0</v>
          </cell>
          <cell r="ER12">
            <v>0</v>
          </cell>
          <cell r="ES12">
            <v>0</v>
          </cell>
          <cell r="ET12">
            <v>0</v>
          </cell>
          <cell r="EU12">
            <v>0</v>
          </cell>
          <cell r="EV12">
            <v>0</v>
          </cell>
          <cell r="EW12">
            <v>0</v>
          </cell>
          <cell r="EX12">
            <v>0</v>
          </cell>
          <cell r="EY12">
            <v>0</v>
          </cell>
          <cell r="EZ12">
            <v>0</v>
          </cell>
          <cell r="FA12">
            <v>0</v>
          </cell>
        </row>
        <row r="13">
          <cell r="B13" t="str">
            <v>XGEVA</v>
          </cell>
          <cell r="AC13">
            <v>0</v>
          </cell>
          <cell r="AD13">
            <v>0</v>
          </cell>
          <cell r="AE13">
            <v>0</v>
          </cell>
          <cell r="AF13">
            <v>0</v>
          </cell>
          <cell r="AG13">
            <v>0</v>
          </cell>
          <cell r="AH13">
            <v>0</v>
          </cell>
          <cell r="AI13">
            <v>0</v>
          </cell>
          <cell r="AJ13">
            <v>0</v>
          </cell>
          <cell r="AK13">
            <v>0</v>
          </cell>
          <cell r="AL13">
            <v>0</v>
          </cell>
          <cell r="AM13">
            <v>0</v>
          </cell>
          <cell r="AN13">
            <v>27</v>
          </cell>
          <cell r="AO13">
            <v>27</v>
          </cell>
          <cell r="AP13">
            <v>98</v>
          </cell>
          <cell r="AQ13">
            <v>125</v>
          </cell>
          <cell r="AR13">
            <v>243</v>
          </cell>
          <cell r="AS13">
            <v>432</v>
          </cell>
          <cell r="AT13">
            <v>494</v>
          </cell>
          <cell r="AU13">
            <v>446</v>
          </cell>
          <cell r="AV13">
            <v>376</v>
          </cell>
          <cell r="AW13">
            <v>580</v>
          </cell>
          <cell r="AX13">
            <v>526</v>
          </cell>
          <cell r="AY13">
            <v>572</v>
          </cell>
          <cell r="AZ13">
            <v>716</v>
          </cell>
          <cell r="BA13">
            <v>725</v>
          </cell>
          <cell r="BB13">
            <v>5333</v>
          </cell>
          <cell r="BC13">
            <v>739</v>
          </cell>
          <cell r="BD13">
            <v>752</v>
          </cell>
          <cell r="BE13">
            <v>804</v>
          </cell>
          <cell r="BF13">
            <v>867</v>
          </cell>
          <cell r="BG13">
            <v>945</v>
          </cell>
          <cell r="BH13">
            <v>866</v>
          </cell>
          <cell r="BI13">
            <v>897</v>
          </cell>
          <cell r="BJ13">
            <v>1019</v>
          </cell>
          <cell r="BK13">
            <v>894</v>
          </cell>
          <cell r="BL13">
            <v>908</v>
          </cell>
          <cell r="BM13">
            <v>962</v>
          </cell>
          <cell r="BN13">
            <v>885</v>
          </cell>
          <cell r="BO13">
            <v>10538</v>
          </cell>
          <cell r="BP13">
            <v>920</v>
          </cell>
          <cell r="BQ13">
            <v>783</v>
          </cell>
          <cell r="BR13">
            <v>852</v>
          </cell>
          <cell r="BS13">
            <v>948</v>
          </cell>
          <cell r="BT13">
            <v>1033</v>
          </cell>
          <cell r="BU13">
            <v>986</v>
          </cell>
          <cell r="BV13">
            <v>1110</v>
          </cell>
          <cell r="BW13">
            <v>1106</v>
          </cell>
          <cell r="BX13">
            <v>1112</v>
          </cell>
          <cell r="BY13">
            <v>1142</v>
          </cell>
          <cell r="BZ13">
            <v>1095</v>
          </cell>
          <cell r="CA13">
            <v>1313</v>
          </cell>
          <cell r="CB13">
            <v>12400</v>
          </cell>
          <cell r="CC13">
            <v>1313</v>
          </cell>
          <cell r="CD13">
            <v>1172</v>
          </cell>
          <cell r="CE13">
            <v>1356</v>
          </cell>
          <cell r="CF13">
            <v>1312</v>
          </cell>
          <cell r="CG13">
            <v>1308</v>
          </cell>
          <cell r="CH13">
            <v>1253</v>
          </cell>
          <cell r="CI13">
            <v>1387</v>
          </cell>
          <cell r="CJ13">
            <v>1372</v>
          </cell>
          <cell r="CK13">
            <v>1394</v>
          </cell>
          <cell r="CL13">
            <v>1585</v>
          </cell>
          <cell r="CM13">
            <v>1379</v>
          </cell>
          <cell r="CN13">
            <v>1496</v>
          </cell>
          <cell r="CO13">
            <v>16327</v>
          </cell>
          <cell r="CP13">
            <v>1523</v>
          </cell>
          <cell r="CQ13">
            <v>1417</v>
          </cell>
          <cell r="CR13">
            <v>1616</v>
          </cell>
          <cell r="CS13">
            <v>1528</v>
          </cell>
          <cell r="CT13">
            <v>1417</v>
          </cell>
          <cell r="CU13">
            <v>1611</v>
          </cell>
          <cell r="CV13">
            <v>1494</v>
          </cell>
          <cell r="CW13">
            <v>1612</v>
          </cell>
          <cell r="CX13">
            <v>1607</v>
          </cell>
          <cell r="CY13">
            <v>1581</v>
          </cell>
          <cell r="CZ13">
            <v>1635</v>
          </cell>
          <cell r="DA13">
            <v>1713</v>
          </cell>
          <cell r="DB13">
            <v>18754</v>
          </cell>
          <cell r="DC13">
            <v>1491</v>
          </cell>
          <cell r="DD13">
            <v>1653</v>
          </cell>
          <cell r="DE13">
            <v>1843</v>
          </cell>
          <cell r="DF13">
            <v>1528</v>
          </cell>
          <cell r="DG13">
            <v>1578</v>
          </cell>
          <cell r="DH13">
            <v>1630</v>
          </cell>
          <cell r="DI13">
            <v>1532</v>
          </cell>
          <cell r="DJ13">
            <v>1741</v>
          </cell>
          <cell r="DK13">
            <v>1660</v>
          </cell>
          <cell r="DL13">
            <v>1714</v>
          </cell>
          <cell r="DM13">
            <v>1686</v>
          </cell>
          <cell r="DN13">
            <v>1757</v>
          </cell>
          <cell r="DO13">
            <v>19813</v>
          </cell>
          <cell r="DP13">
            <v>1752</v>
          </cell>
          <cell r="DQ13">
            <v>1641</v>
          </cell>
          <cell r="DR13">
            <v>1931</v>
          </cell>
          <cell r="DS13">
            <v>1697</v>
          </cell>
          <cell r="DT13">
            <v>2020</v>
          </cell>
          <cell r="DU13">
            <v>1869</v>
          </cell>
          <cell r="DV13">
            <v>1710</v>
          </cell>
          <cell r="DW13">
            <v>2044</v>
          </cell>
          <cell r="DX13">
            <v>1751</v>
          </cell>
          <cell r="DY13">
            <v>1941</v>
          </cell>
          <cell r="DZ13">
            <v>1885</v>
          </cell>
          <cell r="EA13">
            <v>1724</v>
          </cell>
          <cell r="EC13">
            <v>1900</v>
          </cell>
          <cell r="ED13">
            <v>1881</v>
          </cell>
          <cell r="EE13">
            <v>2041</v>
          </cell>
          <cell r="EF13">
            <v>2050</v>
          </cell>
          <cell r="EG13">
            <v>2180</v>
          </cell>
          <cell r="EH13">
            <v>2136</v>
          </cell>
          <cell r="EI13">
            <v>2197</v>
          </cell>
          <cell r="EJ13">
            <v>2225</v>
          </cell>
          <cell r="EK13">
            <v>1958</v>
          </cell>
          <cell r="EL13">
            <v>2336</v>
          </cell>
          <cell r="EM13">
            <v>2239</v>
          </cell>
          <cell r="EN13">
            <v>2199</v>
          </cell>
          <cell r="EP13">
            <v>2256</v>
          </cell>
          <cell r="EQ13">
            <v>2178</v>
          </cell>
          <cell r="ER13">
            <v>2162</v>
          </cell>
          <cell r="ES13">
            <v>2262</v>
          </cell>
          <cell r="ET13">
            <v>2232</v>
          </cell>
          <cell r="EU13">
            <v>2012</v>
          </cell>
          <cell r="EV13">
            <v>2395</v>
          </cell>
          <cell r="EW13">
            <v>2203</v>
          </cell>
          <cell r="EX13">
            <v>2033</v>
          </cell>
          <cell r="EY13">
            <v>0</v>
          </cell>
          <cell r="EZ13">
            <v>0</v>
          </cell>
          <cell r="FA13">
            <v>0</v>
          </cell>
        </row>
        <row r="14">
          <cell r="B14" t="str">
            <v>ZOLEDRONIC ACID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486</v>
          </cell>
          <cell r="BS14">
            <v>17680</v>
          </cell>
          <cell r="BT14">
            <v>56253</v>
          </cell>
          <cell r="BU14">
            <v>74276</v>
          </cell>
          <cell r="BV14">
            <v>103767</v>
          </cell>
          <cell r="BW14">
            <v>85593</v>
          </cell>
          <cell r="BX14">
            <v>98032</v>
          </cell>
          <cell r="BY14">
            <v>90983</v>
          </cell>
          <cell r="BZ14">
            <v>90438</v>
          </cell>
          <cell r="CA14">
            <v>95889</v>
          </cell>
          <cell r="CB14">
            <v>713397</v>
          </cell>
          <cell r="CC14">
            <v>97214</v>
          </cell>
          <cell r="CD14">
            <v>84523</v>
          </cell>
          <cell r="CE14">
            <v>94165</v>
          </cell>
          <cell r="CF14">
            <v>94196</v>
          </cell>
          <cell r="CG14">
            <v>96702</v>
          </cell>
          <cell r="CH14">
            <v>103080</v>
          </cell>
          <cell r="CI14">
            <v>117230</v>
          </cell>
          <cell r="CJ14">
            <v>84022</v>
          </cell>
          <cell r="CK14">
            <v>89753</v>
          </cell>
          <cell r="CL14">
            <v>98378</v>
          </cell>
          <cell r="CM14">
            <v>90234</v>
          </cell>
          <cell r="CN14">
            <v>101199</v>
          </cell>
          <cell r="CO14">
            <v>1150696</v>
          </cell>
          <cell r="CP14">
            <v>93039</v>
          </cell>
          <cell r="CQ14">
            <v>83302</v>
          </cell>
          <cell r="CR14">
            <v>89365</v>
          </cell>
          <cell r="CS14">
            <v>92608</v>
          </cell>
          <cell r="CT14">
            <v>83855</v>
          </cell>
          <cell r="CU14">
            <v>96523</v>
          </cell>
          <cell r="CV14">
            <v>103654</v>
          </cell>
          <cell r="CW14">
            <v>82787</v>
          </cell>
          <cell r="CX14">
            <v>83986</v>
          </cell>
          <cell r="CY14">
            <v>86312</v>
          </cell>
          <cell r="CZ14">
            <v>80646</v>
          </cell>
          <cell r="DA14">
            <v>91596</v>
          </cell>
          <cell r="DB14">
            <v>1067673</v>
          </cell>
          <cell r="DC14">
            <v>89536</v>
          </cell>
          <cell r="DD14">
            <v>75759</v>
          </cell>
          <cell r="DE14">
            <v>87028</v>
          </cell>
          <cell r="DF14">
            <v>76160</v>
          </cell>
          <cell r="DG14">
            <v>90836</v>
          </cell>
          <cell r="DH14">
            <v>89174</v>
          </cell>
          <cell r="DI14">
            <v>84033</v>
          </cell>
          <cell r="DJ14">
            <v>91317</v>
          </cell>
          <cell r="DK14">
            <v>78765</v>
          </cell>
          <cell r="DL14">
            <v>88506</v>
          </cell>
          <cell r="DM14">
            <v>91160</v>
          </cell>
          <cell r="DN14">
            <v>92875</v>
          </cell>
          <cell r="DO14">
            <v>1035149</v>
          </cell>
          <cell r="DP14">
            <v>88392</v>
          </cell>
          <cell r="DQ14">
            <v>78418</v>
          </cell>
          <cell r="DR14">
            <v>77446</v>
          </cell>
          <cell r="DS14">
            <v>74042</v>
          </cell>
          <cell r="DT14">
            <v>68366</v>
          </cell>
          <cell r="DU14">
            <v>82091</v>
          </cell>
          <cell r="DV14">
            <v>80986</v>
          </cell>
          <cell r="DW14">
            <v>82238</v>
          </cell>
          <cell r="DX14">
            <v>57360</v>
          </cell>
          <cell r="DY14">
            <v>72692</v>
          </cell>
          <cell r="DZ14">
            <v>80520</v>
          </cell>
          <cell r="EA14">
            <v>78575</v>
          </cell>
          <cell r="EB14">
            <v>921126</v>
          </cell>
          <cell r="EC14">
            <v>77398</v>
          </cell>
          <cell r="ED14">
            <v>69156</v>
          </cell>
          <cell r="EE14">
            <v>65328</v>
          </cell>
          <cell r="EF14">
            <v>68146</v>
          </cell>
          <cell r="EG14">
            <v>72141</v>
          </cell>
          <cell r="EH14">
            <v>73250</v>
          </cell>
          <cell r="EI14">
            <v>81607</v>
          </cell>
          <cell r="EJ14">
            <v>62760</v>
          </cell>
          <cell r="EK14">
            <v>60368</v>
          </cell>
          <cell r="EL14">
            <v>80949</v>
          </cell>
          <cell r="EM14">
            <v>73613</v>
          </cell>
          <cell r="EN14">
            <v>71403</v>
          </cell>
          <cell r="EO14">
            <v>856119</v>
          </cell>
          <cell r="EP14">
            <v>65710</v>
          </cell>
          <cell r="EQ14">
            <v>65208</v>
          </cell>
          <cell r="ER14">
            <v>73064</v>
          </cell>
          <cell r="ES14">
            <v>75237</v>
          </cell>
          <cell r="ET14">
            <v>77792</v>
          </cell>
          <cell r="EU14">
            <v>63942</v>
          </cell>
          <cell r="EV14">
            <v>86580</v>
          </cell>
          <cell r="EW14">
            <v>70083</v>
          </cell>
          <cell r="EX14">
            <v>66638</v>
          </cell>
          <cell r="EY14">
            <v>0</v>
          </cell>
          <cell r="EZ14">
            <v>0</v>
          </cell>
          <cell r="FA14">
            <v>0</v>
          </cell>
          <cell r="FB14">
            <v>644254</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row>
        <row r="15">
          <cell r="B15" t="str">
            <v>ZOMETA</v>
          </cell>
          <cell r="C15">
            <v>4823</v>
          </cell>
          <cell r="D15">
            <v>4225</v>
          </cell>
          <cell r="E15">
            <v>4655</v>
          </cell>
          <cell r="F15">
            <v>4776</v>
          </cell>
          <cell r="G15">
            <v>4430</v>
          </cell>
          <cell r="H15">
            <v>5002</v>
          </cell>
          <cell r="I15">
            <v>5714</v>
          </cell>
          <cell r="J15">
            <v>5015</v>
          </cell>
          <cell r="K15">
            <v>5510</v>
          </cell>
          <cell r="L15">
            <v>5444</v>
          </cell>
          <cell r="M15">
            <v>4817</v>
          </cell>
          <cell r="N15">
            <v>5684</v>
          </cell>
          <cell r="O15">
            <v>60095</v>
          </cell>
          <cell r="P15">
            <v>4890</v>
          </cell>
          <cell r="Q15">
            <v>4445</v>
          </cell>
          <cell r="R15">
            <v>4800</v>
          </cell>
          <cell r="S15">
            <v>4794</v>
          </cell>
          <cell r="T15">
            <v>4588</v>
          </cell>
          <cell r="U15">
            <v>4730</v>
          </cell>
          <cell r="V15">
            <v>4836</v>
          </cell>
          <cell r="W15">
            <v>4560</v>
          </cell>
          <cell r="X15">
            <v>4446</v>
          </cell>
          <cell r="Y15">
            <v>4174</v>
          </cell>
          <cell r="Z15">
            <v>4248</v>
          </cell>
          <cell r="AA15">
            <v>4562</v>
          </cell>
          <cell r="AB15">
            <v>55073</v>
          </cell>
          <cell r="AC15">
            <v>4061</v>
          </cell>
          <cell r="AD15">
            <v>3968</v>
          </cell>
          <cell r="AE15">
            <v>4766</v>
          </cell>
          <cell r="AF15">
            <v>4370</v>
          </cell>
          <cell r="AG15">
            <v>4044</v>
          </cell>
          <cell r="AH15">
            <v>4610</v>
          </cell>
          <cell r="AI15">
            <v>4510</v>
          </cell>
          <cell r="AJ15">
            <v>4215</v>
          </cell>
          <cell r="AK15">
            <v>4343</v>
          </cell>
          <cell r="AL15">
            <v>4112</v>
          </cell>
          <cell r="AM15">
            <v>4297</v>
          </cell>
          <cell r="AN15">
            <v>4761</v>
          </cell>
          <cell r="AO15">
            <v>52057</v>
          </cell>
          <cell r="AP15">
            <v>4719</v>
          </cell>
          <cell r="AQ15">
            <v>4015</v>
          </cell>
          <cell r="AR15">
            <v>4966</v>
          </cell>
          <cell r="AS15">
            <v>3488</v>
          </cell>
          <cell r="AT15">
            <v>4032</v>
          </cell>
          <cell r="AU15">
            <v>4025</v>
          </cell>
          <cell r="AV15">
            <v>3826</v>
          </cell>
          <cell r="AW15">
            <v>3703</v>
          </cell>
          <cell r="AX15">
            <v>3434</v>
          </cell>
          <cell r="AY15">
            <v>4167</v>
          </cell>
          <cell r="AZ15">
            <v>3876</v>
          </cell>
          <cell r="BA15">
            <v>3629</v>
          </cell>
          <cell r="BB15">
            <v>47880</v>
          </cell>
          <cell r="BC15">
            <v>3364</v>
          </cell>
          <cell r="BD15">
            <v>3817</v>
          </cell>
          <cell r="BE15">
            <v>3524</v>
          </cell>
          <cell r="BF15">
            <v>4653</v>
          </cell>
          <cell r="BG15">
            <v>4034</v>
          </cell>
          <cell r="BH15">
            <v>4647</v>
          </cell>
          <cell r="BI15">
            <v>4611</v>
          </cell>
          <cell r="BJ15">
            <v>4285</v>
          </cell>
          <cell r="BK15">
            <v>4051</v>
          </cell>
          <cell r="BL15">
            <v>5714</v>
          </cell>
          <cell r="BM15">
            <v>4342</v>
          </cell>
          <cell r="BN15">
            <v>3663</v>
          </cell>
          <cell r="BO15">
            <v>50705</v>
          </cell>
          <cell r="BP15">
            <v>4643</v>
          </cell>
          <cell r="BQ15">
            <v>4393</v>
          </cell>
          <cell r="BR15">
            <v>3764</v>
          </cell>
          <cell r="BS15">
            <v>3325</v>
          </cell>
          <cell r="BT15">
            <v>3123</v>
          </cell>
          <cell r="BU15">
            <v>1499</v>
          </cell>
          <cell r="BV15">
            <v>1713</v>
          </cell>
          <cell r="BW15">
            <v>2475</v>
          </cell>
          <cell r="BX15">
            <v>1568</v>
          </cell>
          <cell r="BY15">
            <v>2284</v>
          </cell>
          <cell r="BZ15">
            <v>1747</v>
          </cell>
          <cell r="CA15">
            <v>1307</v>
          </cell>
          <cell r="CB15">
            <v>31841</v>
          </cell>
          <cell r="CC15">
            <v>1369</v>
          </cell>
          <cell r="CD15">
            <v>983</v>
          </cell>
          <cell r="CE15">
            <v>1409</v>
          </cell>
          <cell r="CF15">
            <v>568</v>
          </cell>
          <cell r="CG15">
            <v>690</v>
          </cell>
          <cell r="CH15">
            <v>1112</v>
          </cell>
          <cell r="CI15">
            <v>1211</v>
          </cell>
          <cell r="CJ15">
            <v>749</v>
          </cell>
          <cell r="CK15">
            <v>1015</v>
          </cell>
          <cell r="CL15">
            <v>757</v>
          </cell>
          <cell r="CM15">
            <v>1566</v>
          </cell>
          <cell r="CN15">
            <v>1495</v>
          </cell>
          <cell r="CO15">
            <v>12924</v>
          </cell>
          <cell r="CP15">
            <v>1457</v>
          </cell>
          <cell r="CQ15">
            <v>1194</v>
          </cell>
          <cell r="CR15">
            <v>941</v>
          </cell>
          <cell r="CS15">
            <v>2438</v>
          </cell>
          <cell r="CT15">
            <v>1222</v>
          </cell>
          <cell r="CU15">
            <v>1484</v>
          </cell>
          <cell r="CV15">
            <v>1678</v>
          </cell>
          <cell r="CW15">
            <v>1921</v>
          </cell>
          <cell r="CX15">
            <v>1290</v>
          </cell>
          <cell r="CY15">
            <v>684</v>
          </cell>
          <cell r="CZ15">
            <v>704</v>
          </cell>
          <cell r="DA15">
            <v>832</v>
          </cell>
          <cell r="DB15">
            <v>15845</v>
          </cell>
          <cell r="DC15">
            <v>1449</v>
          </cell>
          <cell r="DD15">
            <v>531</v>
          </cell>
          <cell r="DE15">
            <v>785</v>
          </cell>
          <cell r="DF15">
            <v>2867</v>
          </cell>
          <cell r="DG15">
            <v>1804</v>
          </cell>
          <cell r="DH15">
            <v>1976</v>
          </cell>
          <cell r="DI15">
            <v>1868</v>
          </cell>
          <cell r="DJ15">
            <v>1789</v>
          </cell>
          <cell r="DK15">
            <v>1919</v>
          </cell>
          <cell r="DL15">
            <v>1935</v>
          </cell>
          <cell r="DM15">
            <v>703</v>
          </cell>
          <cell r="DN15">
            <v>906</v>
          </cell>
          <cell r="DO15">
            <v>18532</v>
          </cell>
          <cell r="DP15">
            <v>2557</v>
          </cell>
          <cell r="DQ15">
            <v>729</v>
          </cell>
          <cell r="DR15">
            <v>996</v>
          </cell>
          <cell r="DS15">
            <v>986</v>
          </cell>
          <cell r="DT15">
            <v>1716</v>
          </cell>
          <cell r="DU15">
            <v>1588</v>
          </cell>
          <cell r="DV15">
            <v>1963</v>
          </cell>
          <cell r="DW15">
            <v>1170</v>
          </cell>
          <cell r="DX15">
            <v>1166</v>
          </cell>
          <cell r="DY15">
            <v>1388</v>
          </cell>
          <cell r="DZ15">
            <v>616</v>
          </cell>
          <cell r="EA15">
            <v>750</v>
          </cell>
          <cell r="EB15">
            <v>15625</v>
          </cell>
          <cell r="EC15">
            <v>981</v>
          </cell>
          <cell r="ED15">
            <v>1925</v>
          </cell>
          <cell r="EE15">
            <v>1054</v>
          </cell>
          <cell r="EF15">
            <v>1747</v>
          </cell>
          <cell r="EG15">
            <v>1019</v>
          </cell>
          <cell r="EH15">
            <v>1239</v>
          </cell>
          <cell r="EI15">
            <v>1236</v>
          </cell>
          <cell r="EJ15">
            <v>911</v>
          </cell>
          <cell r="EK15">
            <v>778</v>
          </cell>
          <cell r="EL15">
            <v>619</v>
          </cell>
          <cell r="EM15">
            <v>1702</v>
          </cell>
          <cell r="EN15">
            <v>974</v>
          </cell>
          <cell r="EO15">
            <v>14185</v>
          </cell>
          <cell r="EP15">
            <v>973</v>
          </cell>
          <cell r="EQ15">
            <v>242</v>
          </cell>
          <cell r="ER15">
            <v>425</v>
          </cell>
          <cell r="ES15">
            <v>266</v>
          </cell>
          <cell r="ET15">
            <v>145</v>
          </cell>
          <cell r="EU15">
            <v>11</v>
          </cell>
          <cell r="EV15">
            <v>126</v>
          </cell>
          <cell r="EW15">
            <v>0</v>
          </cell>
          <cell r="EX15">
            <v>5</v>
          </cell>
          <cell r="EY15">
            <v>0</v>
          </cell>
          <cell r="EZ15">
            <v>0</v>
          </cell>
          <cell r="FA15">
            <v>0</v>
          </cell>
          <cell r="FB15">
            <v>2193</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row>
        <row r="16">
          <cell r="B16" t="str">
            <v>Injectables</v>
          </cell>
          <cell r="C16">
            <v>281207</v>
          </cell>
          <cell r="D16">
            <v>269679</v>
          </cell>
          <cell r="E16">
            <v>280779</v>
          </cell>
          <cell r="F16">
            <v>284509</v>
          </cell>
          <cell r="G16">
            <v>287371</v>
          </cell>
          <cell r="H16">
            <v>286200</v>
          </cell>
          <cell r="I16">
            <v>319133</v>
          </cell>
          <cell r="J16">
            <v>295462</v>
          </cell>
          <cell r="K16">
            <v>332992</v>
          </cell>
          <cell r="L16">
            <v>326510</v>
          </cell>
          <cell r="M16">
            <v>273708</v>
          </cell>
          <cell r="N16">
            <v>285167</v>
          </cell>
          <cell r="O16">
            <v>3522717</v>
          </cell>
          <cell r="P16">
            <v>227789</v>
          </cell>
          <cell r="Q16">
            <v>219894</v>
          </cell>
          <cell r="R16">
            <v>247007</v>
          </cell>
          <cell r="S16">
            <v>195368</v>
          </cell>
          <cell r="T16">
            <v>223193</v>
          </cell>
          <cell r="U16">
            <v>279897</v>
          </cell>
          <cell r="V16">
            <v>267896</v>
          </cell>
          <cell r="W16">
            <v>262073</v>
          </cell>
          <cell r="X16">
            <v>257461</v>
          </cell>
          <cell r="Y16">
            <v>259432</v>
          </cell>
          <cell r="Z16">
            <v>242988</v>
          </cell>
          <cell r="AA16">
            <v>270667</v>
          </cell>
          <cell r="AB16">
            <v>2953665</v>
          </cell>
          <cell r="AC16">
            <v>236086</v>
          </cell>
          <cell r="AD16">
            <v>234776</v>
          </cell>
          <cell r="AE16">
            <v>285512</v>
          </cell>
          <cell r="AF16">
            <v>262578</v>
          </cell>
          <cell r="AG16">
            <v>256425</v>
          </cell>
          <cell r="AH16">
            <v>272818</v>
          </cell>
          <cell r="AI16">
            <v>250753</v>
          </cell>
          <cell r="AJ16">
            <v>251550</v>
          </cell>
          <cell r="AK16">
            <v>240055</v>
          </cell>
          <cell r="AL16">
            <v>226699</v>
          </cell>
          <cell r="AM16">
            <v>229446</v>
          </cell>
          <cell r="AN16">
            <v>240318</v>
          </cell>
          <cell r="AO16">
            <v>2987016</v>
          </cell>
          <cell r="AP16">
            <v>230251</v>
          </cell>
          <cell r="AQ16">
            <v>209079</v>
          </cell>
          <cell r="AR16">
            <v>262119</v>
          </cell>
          <cell r="AS16">
            <v>231962</v>
          </cell>
          <cell r="AT16">
            <v>255440</v>
          </cell>
          <cell r="AU16">
            <v>261766</v>
          </cell>
          <cell r="AV16">
            <v>232296</v>
          </cell>
          <cell r="AW16">
            <v>258093</v>
          </cell>
          <cell r="AX16">
            <v>228473</v>
          </cell>
          <cell r="AY16">
            <v>233365</v>
          </cell>
          <cell r="AZ16">
            <v>234846</v>
          </cell>
          <cell r="BA16">
            <v>231101</v>
          </cell>
          <cell r="BB16">
            <v>2868791</v>
          </cell>
          <cell r="BC16">
            <v>210816</v>
          </cell>
          <cell r="BD16">
            <v>218714</v>
          </cell>
          <cell r="BE16">
            <v>224132</v>
          </cell>
          <cell r="BF16">
            <v>228861</v>
          </cell>
          <cell r="BG16">
            <v>245600</v>
          </cell>
          <cell r="BH16">
            <v>220339</v>
          </cell>
          <cell r="BI16">
            <v>227452</v>
          </cell>
          <cell r="BJ16">
            <v>237046</v>
          </cell>
          <cell r="BK16">
            <v>209050</v>
          </cell>
          <cell r="BL16">
            <v>251197</v>
          </cell>
          <cell r="BM16">
            <v>222455</v>
          </cell>
          <cell r="BN16">
            <v>215403</v>
          </cell>
          <cell r="BO16">
            <v>2711065</v>
          </cell>
          <cell r="BP16">
            <v>226722</v>
          </cell>
          <cell r="BQ16">
            <v>212476</v>
          </cell>
          <cell r="BR16">
            <v>221811</v>
          </cell>
          <cell r="BS16">
            <v>226696</v>
          </cell>
          <cell r="BT16">
            <v>229864</v>
          </cell>
          <cell r="BU16">
            <v>229531</v>
          </cell>
          <cell r="BV16">
            <v>261393</v>
          </cell>
          <cell r="BW16">
            <v>235770</v>
          </cell>
          <cell r="BX16">
            <v>238559</v>
          </cell>
          <cell r="BY16">
            <v>259734</v>
          </cell>
          <cell r="BZ16">
            <v>238717</v>
          </cell>
          <cell r="CA16">
            <v>252613</v>
          </cell>
          <cell r="CB16">
            <v>2833886</v>
          </cell>
          <cell r="CC16">
            <v>245710</v>
          </cell>
          <cell r="CD16">
            <v>219898</v>
          </cell>
          <cell r="CE16">
            <v>230993</v>
          </cell>
          <cell r="CF16">
            <v>225293</v>
          </cell>
          <cell r="CG16">
            <v>226553</v>
          </cell>
          <cell r="CH16">
            <v>239659</v>
          </cell>
          <cell r="CI16">
            <v>257150</v>
          </cell>
          <cell r="CJ16">
            <v>213939</v>
          </cell>
          <cell r="CK16">
            <v>223827</v>
          </cell>
          <cell r="CL16">
            <v>242713</v>
          </cell>
          <cell r="CM16">
            <v>213473</v>
          </cell>
          <cell r="CN16">
            <v>252110</v>
          </cell>
          <cell r="CO16">
            <v>2791318</v>
          </cell>
          <cell r="CP16">
            <v>219634</v>
          </cell>
          <cell r="CQ16">
            <v>202929</v>
          </cell>
          <cell r="CR16">
            <v>222324</v>
          </cell>
          <cell r="CS16">
            <v>222088</v>
          </cell>
          <cell r="CT16">
            <v>208105</v>
          </cell>
          <cell r="CU16">
            <v>229972</v>
          </cell>
          <cell r="CV16">
            <v>230437</v>
          </cell>
          <cell r="CW16">
            <v>207956</v>
          </cell>
          <cell r="CX16">
            <v>212844</v>
          </cell>
          <cell r="CY16">
            <v>217089</v>
          </cell>
          <cell r="CZ16">
            <v>206101</v>
          </cell>
          <cell r="DA16">
            <v>226114</v>
          </cell>
          <cell r="DB16">
            <v>2605593</v>
          </cell>
          <cell r="DC16">
            <v>196150</v>
          </cell>
          <cell r="DD16">
            <v>184538</v>
          </cell>
          <cell r="DE16">
            <v>206139</v>
          </cell>
          <cell r="DF16">
            <v>189942</v>
          </cell>
          <cell r="DG16">
            <v>207423</v>
          </cell>
          <cell r="DH16">
            <v>206389</v>
          </cell>
          <cell r="DI16">
            <v>179635</v>
          </cell>
          <cell r="DJ16">
            <v>203852</v>
          </cell>
          <cell r="DK16">
            <v>187519</v>
          </cell>
          <cell r="DL16">
            <v>192333</v>
          </cell>
          <cell r="DM16">
            <v>196830</v>
          </cell>
          <cell r="DN16">
            <v>198203</v>
          </cell>
          <cell r="DO16">
            <v>2348953</v>
          </cell>
          <cell r="DP16">
            <v>186275</v>
          </cell>
          <cell r="DQ16">
            <v>172118</v>
          </cell>
          <cell r="DR16">
            <v>183809</v>
          </cell>
          <cell r="DS16">
            <v>170017</v>
          </cell>
          <cell r="DT16">
            <v>180788</v>
          </cell>
          <cell r="DU16">
            <v>189961</v>
          </cell>
          <cell r="DV16">
            <v>180473</v>
          </cell>
          <cell r="DW16">
            <v>194883</v>
          </cell>
          <cell r="DX16">
            <v>157652</v>
          </cell>
          <cell r="DY16">
            <v>185819</v>
          </cell>
          <cell r="DZ16">
            <v>188438</v>
          </cell>
          <cell r="EA16">
            <v>183428</v>
          </cell>
          <cell r="EB16">
            <v>2173661</v>
          </cell>
          <cell r="EC16">
            <v>184432</v>
          </cell>
          <cell r="ED16">
            <v>166403</v>
          </cell>
          <cell r="EE16">
            <v>170846</v>
          </cell>
          <cell r="EF16">
            <v>175094</v>
          </cell>
          <cell r="EG16">
            <v>186487</v>
          </cell>
          <cell r="EH16">
            <v>178789</v>
          </cell>
          <cell r="EI16">
            <v>189827</v>
          </cell>
          <cell r="EJ16">
            <v>175794</v>
          </cell>
          <cell r="EK16">
            <v>164392</v>
          </cell>
          <cell r="EL16">
            <v>202938</v>
          </cell>
          <cell r="EM16">
            <v>183760</v>
          </cell>
          <cell r="EN16">
            <v>180533</v>
          </cell>
          <cell r="EO16">
            <v>2159295</v>
          </cell>
          <cell r="EP16">
            <v>170124</v>
          </cell>
          <cell r="EQ16">
            <v>159883</v>
          </cell>
          <cell r="ER16">
            <v>174242</v>
          </cell>
          <cell r="ES16">
            <v>183662</v>
          </cell>
          <cell r="ET16">
            <v>183039</v>
          </cell>
          <cell r="EU16">
            <v>163465</v>
          </cell>
          <cell r="EV16">
            <v>191800</v>
          </cell>
          <cell r="EW16">
            <v>172050</v>
          </cell>
          <cell r="EX16">
            <v>163735</v>
          </cell>
          <cell r="EY16">
            <v>193616.34013860469</v>
          </cell>
          <cell r="EZ16">
            <v>180852.61324544487</v>
          </cell>
          <cell r="FA16">
            <v>182682.20377281151</v>
          </cell>
          <cell r="FB16">
            <v>2119151.1571568609</v>
          </cell>
          <cell r="FC16">
            <v>175311.30256813756</v>
          </cell>
          <cell r="FD16">
            <v>153818.1063024716</v>
          </cell>
          <cell r="FE16">
            <v>167873.23170414998</v>
          </cell>
          <cell r="FF16">
            <v>172537.13533756629</v>
          </cell>
          <cell r="FG16">
            <v>173209.70988254377</v>
          </cell>
          <cell r="FH16">
            <v>163285.90886013838</v>
          </cell>
          <cell r="FI16">
            <v>176155.63714193882</v>
          </cell>
          <cell r="FJ16">
            <v>172426.09615089805</v>
          </cell>
          <cell r="FK16">
            <v>166261.85123625011</v>
          </cell>
          <cell r="FL16">
            <v>196592.86401935876</v>
          </cell>
          <cell r="FM16">
            <v>183622.24945097056</v>
          </cell>
          <cell r="FN16">
            <v>185469.13403871102</v>
          </cell>
          <cell r="FO16">
            <v>2086563.2266931348</v>
          </cell>
          <cell r="FP16">
            <v>178871.3042917063</v>
          </cell>
          <cell r="FQ16">
            <v>157353.67763405899</v>
          </cell>
          <cell r="FR16">
            <v>172179.46501217555</v>
          </cell>
          <cell r="FS16">
            <v>177420.92122118067</v>
          </cell>
          <cell r="FT16">
            <v>178570.12138024336</v>
          </cell>
          <cell r="FU16">
            <v>168768.59647124904</v>
          </cell>
          <cell r="FV16">
            <v>182531.57207525344</v>
          </cell>
          <cell r="FW16">
            <v>179116.33550906504</v>
          </cell>
          <cell r="FX16">
            <v>173144.17366067256</v>
          </cell>
          <cell r="FY16">
            <v>205238.33990858751</v>
          </cell>
          <cell r="FZ16">
            <v>192169.29913899943</v>
          </cell>
          <cell r="GA16">
            <v>194576.71817174274</v>
          </cell>
          <cell r="GB16">
            <v>2159940.5244749347</v>
          </cell>
          <cell r="GC16">
            <v>187602.55845230413</v>
          </cell>
          <cell r="GD16">
            <v>164989.00145393907</v>
          </cell>
          <cell r="GE16">
            <v>180484.78969389675</v>
          </cell>
          <cell r="GF16">
            <v>185928.67233908607</v>
          </cell>
          <cell r="GG16">
            <v>187082.74264859513</v>
          </cell>
          <cell r="GH16">
            <v>178552.47318335294</v>
          </cell>
          <cell r="GI16">
            <v>193062.44317549735</v>
          </cell>
          <cell r="GJ16">
            <v>189400.72478866897</v>
          </cell>
          <cell r="GK16">
            <v>183038.31579800247</v>
          </cell>
          <cell r="GL16">
            <v>216910.88489095203</v>
          </cell>
          <cell r="GM16">
            <v>203047.01285403979</v>
          </cell>
          <cell r="GN16">
            <v>205538.99364516159</v>
          </cell>
          <cell r="GO16">
            <v>2275638.6129234959</v>
          </cell>
          <cell r="GP16">
            <v>198122.52565581904</v>
          </cell>
          <cell r="GQ16">
            <v>174197.86205015975</v>
          </cell>
          <cell r="GR16">
            <v>190511.90902573967</v>
          </cell>
          <cell r="GS16">
            <v>196210.63266920327</v>
          </cell>
          <cell r="GT16">
            <v>197381.06513074934</v>
          </cell>
          <cell r="GU16">
            <v>188336.34989545683</v>
          </cell>
          <cell r="GV16">
            <v>203593.31427574126</v>
          </cell>
          <cell r="GW16">
            <v>199685.11406827287</v>
          </cell>
          <cell r="GX16">
            <v>192932.45793533238</v>
          </cell>
          <cell r="GY16">
            <v>228583.42987331658</v>
          </cell>
          <cell r="GZ16">
            <v>213924.72656908017</v>
          </cell>
          <cell r="HA16">
            <v>216501.26911858044</v>
          </cell>
          <cell r="HB16">
            <v>2399980.6562674521</v>
          </cell>
          <cell r="HC16">
            <v>208642.49285933393</v>
          </cell>
          <cell r="HD16">
            <v>183406.72264638045</v>
          </cell>
          <cell r="HE16">
            <v>200539.0283575826</v>
          </cell>
          <cell r="HF16">
            <v>206492.59299932051</v>
          </cell>
          <cell r="HG16">
            <v>207679.38761290355</v>
          </cell>
          <cell r="HH16">
            <v>198120.22660756076</v>
          </cell>
          <cell r="HI16">
            <v>214124.18537598514</v>
          </cell>
          <cell r="HJ16">
            <v>209969.50334787677</v>
          </cell>
          <cell r="HK16">
            <v>202826.60007266229</v>
          </cell>
          <cell r="HL16">
            <v>240255.9748556811</v>
          </cell>
          <cell r="HM16">
            <v>224802.44028412056</v>
          </cell>
          <cell r="HN16">
            <v>227463.54459199926</v>
          </cell>
          <cell r="HO16">
            <v>2524322.6996114068</v>
          </cell>
          <cell r="HP16">
            <v>219162.46006284884</v>
          </cell>
          <cell r="HQ16">
            <v>192615.58324260116</v>
          </cell>
          <cell r="HR16">
            <v>210566.14768942553</v>
          </cell>
          <cell r="HS16">
            <v>216774.55332943771</v>
          </cell>
          <cell r="HT16">
            <v>217977.71009505776</v>
          </cell>
          <cell r="HU16">
            <v>207904.10331966466</v>
          </cell>
          <cell r="HV16">
            <v>224655.05647622905</v>
          </cell>
          <cell r="HW16">
            <v>220253.89262748067</v>
          </cell>
          <cell r="HX16">
            <v>212720.7422099922</v>
          </cell>
          <cell r="HY16">
            <v>251928.51983804564</v>
          </cell>
          <cell r="HZ16">
            <v>235680.15399916095</v>
          </cell>
          <cell r="IA16">
            <v>238425.82006541811</v>
          </cell>
          <cell r="IB16">
            <v>2648664.7429553624</v>
          </cell>
        </row>
        <row r="17">
          <cell r="B17" t="str">
            <v>ACTONEL</v>
          </cell>
          <cell r="C17">
            <v>5533507</v>
          </cell>
          <cell r="D17">
            <v>4950579</v>
          </cell>
          <cell r="E17">
            <v>5188541</v>
          </cell>
          <cell r="F17">
            <v>5066770</v>
          </cell>
          <cell r="G17">
            <v>5021449</v>
          </cell>
          <cell r="H17">
            <v>4805804</v>
          </cell>
          <cell r="I17">
            <v>4852502</v>
          </cell>
          <cell r="J17">
            <v>4565426</v>
          </cell>
          <cell r="K17">
            <v>4474989</v>
          </cell>
          <cell r="L17">
            <v>4489946</v>
          </cell>
          <cell r="M17">
            <v>4001657</v>
          </cell>
          <cell r="N17">
            <v>4308276</v>
          </cell>
          <cell r="O17">
            <v>57259446</v>
          </cell>
          <cell r="P17">
            <v>3899816</v>
          </cell>
          <cell r="Q17">
            <v>3304285</v>
          </cell>
          <cell r="R17">
            <v>3530953</v>
          </cell>
          <cell r="S17">
            <v>3276807</v>
          </cell>
          <cell r="T17">
            <v>3139013</v>
          </cell>
          <cell r="U17">
            <v>3163584</v>
          </cell>
          <cell r="V17">
            <v>3046918</v>
          </cell>
          <cell r="W17">
            <v>2934559</v>
          </cell>
          <cell r="X17">
            <v>2861227</v>
          </cell>
          <cell r="Y17">
            <v>2813902</v>
          </cell>
          <cell r="Z17">
            <v>2665265</v>
          </cell>
          <cell r="AA17">
            <v>2819818</v>
          </cell>
          <cell r="AB17">
            <v>37456147</v>
          </cell>
          <cell r="AC17">
            <v>2553146</v>
          </cell>
          <cell r="AD17">
            <v>2267261</v>
          </cell>
          <cell r="AE17">
            <v>2495502</v>
          </cell>
          <cell r="AF17">
            <v>2255598</v>
          </cell>
          <cell r="AG17">
            <v>2164765</v>
          </cell>
          <cell r="AH17">
            <v>2263446</v>
          </cell>
          <cell r="AI17">
            <v>2135771</v>
          </cell>
          <cell r="AJ17">
            <v>2118276</v>
          </cell>
          <cell r="AK17">
            <v>2009999</v>
          </cell>
          <cell r="AL17">
            <v>1924152</v>
          </cell>
          <cell r="AM17">
            <v>1882237</v>
          </cell>
          <cell r="AN17">
            <v>1869527</v>
          </cell>
          <cell r="AO17">
            <v>25939680</v>
          </cell>
          <cell r="AP17">
            <v>1793970</v>
          </cell>
          <cell r="AQ17">
            <v>1544304</v>
          </cell>
          <cell r="AR17">
            <v>1690560</v>
          </cell>
          <cell r="AS17">
            <v>1473008</v>
          </cell>
          <cell r="AT17">
            <v>1481834</v>
          </cell>
          <cell r="AU17">
            <v>1449936</v>
          </cell>
          <cell r="AV17">
            <v>1323692</v>
          </cell>
          <cell r="AW17">
            <v>1367984</v>
          </cell>
          <cell r="AX17">
            <v>1251608</v>
          </cell>
          <cell r="AY17">
            <v>1210273</v>
          </cell>
          <cell r="AZ17">
            <v>1162130</v>
          </cell>
          <cell r="BA17">
            <v>1148052</v>
          </cell>
          <cell r="BB17">
            <v>16897351</v>
          </cell>
          <cell r="BC17">
            <v>1074682</v>
          </cell>
          <cell r="BD17">
            <v>1000868</v>
          </cell>
          <cell r="BE17">
            <v>1028632</v>
          </cell>
          <cell r="BF17">
            <v>947034</v>
          </cell>
          <cell r="BG17">
            <v>956862</v>
          </cell>
          <cell r="BH17">
            <v>889671</v>
          </cell>
          <cell r="BI17">
            <v>874587</v>
          </cell>
          <cell r="BJ17">
            <v>863219</v>
          </cell>
          <cell r="BK17">
            <v>790474</v>
          </cell>
          <cell r="BL17">
            <v>822420</v>
          </cell>
          <cell r="BM17">
            <v>761875</v>
          </cell>
          <cell r="BN17">
            <v>748394</v>
          </cell>
          <cell r="BO17">
            <v>10758718</v>
          </cell>
          <cell r="BP17">
            <v>736277</v>
          </cell>
          <cell r="BQ17">
            <v>614616</v>
          </cell>
          <cell r="BR17">
            <v>642460</v>
          </cell>
          <cell r="BS17">
            <v>633956</v>
          </cell>
          <cell r="BT17">
            <v>616534</v>
          </cell>
          <cell r="BU17">
            <v>572117</v>
          </cell>
          <cell r="BV17">
            <v>585676</v>
          </cell>
          <cell r="BW17">
            <v>554195</v>
          </cell>
          <cell r="BX17">
            <v>529935</v>
          </cell>
          <cell r="BY17">
            <v>550189</v>
          </cell>
          <cell r="BZ17">
            <v>492225</v>
          </cell>
          <cell r="CA17">
            <v>513590</v>
          </cell>
          <cell r="CB17">
            <v>7041770</v>
          </cell>
          <cell r="CC17">
            <v>480063</v>
          </cell>
          <cell r="CD17">
            <v>423519</v>
          </cell>
          <cell r="CE17">
            <v>451212</v>
          </cell>
          <cell r="CF17">
            <v>424578</v>
          </cell>
          <cell r="CG17">
            <v>413012</v>
          </cell>
          <cell r="CH17">
            <v>376233</v>
          </cell>
          <cell r="CI17">
            <v>352370</v>
          </cell>
          <cell r="CJ17">
            <v>322339</v>
          </cell>
          <cell r="CK17">
            <v>333106</v>
          </cell>
          <cell r="CL17">
            <v>330969</v>
          </cell>
          <cell r="CM17">
            <v>292459</v>
          </cell>
          <cell r="CN17">
            <v>317414</v>
          </cell>
          <cell r="CO17">
            <v>4517274</v>
          </cell>
          <cell r="CP17">
            <v>236785</v>
          </cell>
          <cell r="CQ17">
            <v>231824</v>
          </cell>
          <cell r="CR17">
            <v>236501</v>
          </cell>
          <cell r="CS17">
            <v>214042</v>
          </cell>
          <cell r="CT17">
            <v>210259</v>
          </cell>
          <cell r="CU17">
            <v>107124</v>
          </cell>
          <cell r="CV17">
            <v>60104</v>
          </cell>
          <cell r="CW17">
            <v>52602</v>
          </cell>
          <cell r="CX17">
            <v>51507</v>
          </cell>
          <cell r="CY17">
            <v>44729</v>
          </cell>
          <cell r="CZ17">
            <v>41080</v>
          </cell>
          <cell r="DA17">
            <v>41356</v>
          </cell>
          <cell r="DB17">
            <v>1527913</v>
          </cell>
          <cell r="DC17">
            <v>28846</v>
          </cell>
          <cell r="DD17">
            <v>24801</v>
          </cell>
          <cell r="DE17">
            <v>24144</v>
          </cell>
          <cell r="DF17">
            <v>19030</v>
          </cell>
          <cell r="DG17">
            <v>17899</v>
          </cell>
          <cell r="DH17">
            <v>18140</v>
          </cell>
          <cell r="DI17">
            <v>14252</v>
          </cell>
          <cell r="DJ17">
            <v>16165</v>
          </cell>
          <cell r="DK17">
            <v>13548</v>
          </cell>
          <cell r="DL17">
            <v>12841</v>
          </cell>
          <cell r="DM17">
            <v>14160</v>
          </cell>
          <cell r="DN17">
            <v>12262</v>
          </cell>
          <cell r="DO17">
            <v>216088</v>
          </cell>
          <cell r="DP17">
            <v>9661</v>
          </cell>
          <cell r="DQ17">
            <v>8762</v>
          </cell>
          <cell r="DR17">
            <v>8995</v>
          </cell>
          <cell r="DS17">
            <v>8074</v>
          </cell>
          <cell r="DT17">
            <v>8687</v>
          </cell>
          <cell r="DU17">
            <v>8354</v>
          </cell>
          <cell r="DV17">
            <v>7796</v>
          </cell>
          <cell r="DW17">
            <v>7897</v>
          </cell>
          <cell r="DX17">
            <v>7387</v>
          </cell>
          <cell r="DY17">
            <v>7540</v>
          </cell>
          <cell r="DZ17">
            <v>6973</v>
          </cell>
          <cell r="EA17">
            <v>6956</v>
          </cell>
          <cell r="EB17">
            <v>97082</v>
          </cell>
          <cell r="EC17">
            <v>6248</v>
          </cell>
          <cell r="ED17">
            <v>5303</v>
          </cell>
          <cell r="EE17">
            <v>6233</v>
          </cell>
          <cell r="EF17">
            <v>5663</v>
          </cell>
          <cell r="EG17">
            <v>5380</v>
          </cell>
          <cell r="EH17">
            <v>5504</v>
          </cell>
          <cell r="EI17">
            <v>5045</v>
          </cell>
          <cell r="EJ17">
            <v>5240</v>
          </cell>
          <cell r="EK17">
            <v>5207</v>
          </cell>
          <cell r="EL17">
            <v>4609</v>
          </cell>
          <cell r="EM17">
            <v>4421</v>
          </cell>
          <cell r="EN17">
            <v>5274</v>
          </cell>
          <cell r="EO17">
            <v>64127</v>
          </cell>
          <cell r="EP17">
            <v>3677</v>
          </cell>
          <cell r="EQ17">
            <v>3475</v>
          </cell>
          <cell r="ER17">
            <v>4099</v>
          </cell>
          <cell r="ES17">
            <v>3556</v>
          </cell>
          <cell r="ET17">
            <v>3489</v>
          </cell>
          <cell r="EU17">
            <v>3447</v>
          </cell>
          <cell r="EV17">
            <v>3649</v>
          </cell>
          <cell r="EW17">
            <v>3646</v>
          </cell>
          <cell r="EX17">
            <v>3129</v>
          </cell>
          <cell r="EY17">
            <v>0</v>
          </cell>
          <cell r="EZ17">
            <v>0</v>
          </cell>
          <cell r="FA17">
            <v>0</v>
          </cell>
          <cell r="FB17">
            <v>32167</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row>
        <row r="18">
          <cell r="B18" t="str">
            <v>ACTONEL W/ CALC</v>
          </cell>
          <cell r="C18">
            <v>601618</v>
          </cell>
          <cell r="D18">
            <v>523268</v>
          </cell>
          <cell r="E18">
            <v>541051</v>
          </cell>
          <cell r="F18">
            <v>524805</v>
          </cell>
          <cell r="G18">
            <v>519403</v>
          </cell>
          <cell r="H18">
            <v>480575</v>
          </cell>
          <cell r="I18">
            <v>469103</v>
          </cell>
          <cell r="J18">
            <v>443797</v>
          </cell>
          <cell r="K18">
            <v>408813</v>
          </cell>
          <cell r="L18">
            <v>409893</v>
          </cell>
          <cell r="M18">
            <v>332859</v>
          </cell>
          <cell r="N18">
            <v>358918</v>
          </cell>
          <cell r="O18">
            <v>5614103</v>
          </cell>
          <cell r="P18">
            <v>322683</v>
          </cell>
          <cell r="Q18">
            <v>260534</v>
          </cell>
          <cell r="R18">
            <v>277180</v>
          </cell>
          <cell r="S18">
            <v>236795</v>
          </cell>
          <cell r="T18">
            <v>229546</v>
          </cell>
          <cell r="U18">
            <v>236070</v>
          </cell>
          <cell r="V18">
            <v>217865</v>
          </cell>
          <cell r="W18">
            <v>194302</v>
          </cell>
          <cell r="X18">
            <v>200256</v>
          </cell>
          <cell r="Y18">
            <v>187849</v>
          </cell>
          <cell r="Z18">
            <v>176482</v>
          </cell>
          <cell r="AA18">
            <v>183744</v>
          </cell>
          <cell r="AB18">
            <v>2723306</v>
          </cell>
          <cell r="AC18">
            <v>156490</v>
          </cell>
          <cell r="AD18">
            <v>114740</v>
          </cell>
          <cell r="AE18">
            <v>71142</v>
          </cell>
          <cell r="AF18">
            <v>38465</v>
          </cell>
          <cell r="AG18">
            <v>22843</v>
          </cell>
          <cell r="AH18">
            <v>14430</v>
          </cell>
          <cell r="AI18">
            <v>8245</v>
          </cell>
          <cell r="AJ18">
            <v>6646</v>
          </cell>
          <cell r="AK18">
            <v>4022</v>
          </cell>
          <cell r="AL18">
            <v>3418</v>
          </cell>
          <cell r="AM18">
            <v>2841</v>
          </cell>
          <cell r="AN18">
            <v>1363</v>
          </cell>
          <cell r="AO18">
            <v>444645</v>
          </cell>
          <cell r="AP18">
            <v>1002</v>
          </cell>
          <cell r="AQ18">
            <v>711</v>
          </cell>
          <cell r="AR18">
            <v>388</v>
          </cell>
          <cell r="AS18">
            <v>559</v>
          </cell>
          <cell r="AT18">
            <v>421</v>
          </cell>
          <cell r="AU18">
            <v>286</v>
          </cell>
          <cell r="AV18">
            <v>68</v>
          </cell>
          <cell r="AW18">
            <v>43</v>
          </cell>
          <cell r="AX18">
            <v>66</v>
          </cell>
          <cell r="AY18">
            <v>38</v>
          </cell>
          <cell r="AZ18">
            <v>157</v>
          </cell>
          <cell r="BA18">
            <v>179</v>
          </cell>
          <cell r="BB18">
            <v>3918</v>
          </cell>
          <cell r="BC18">
            <v>172</v>
          </cell>
          <cell r="BD18">
            <v>120</v>
          </cell>
          <cell r="BE18">
            <v>147</v>
          </cell>
          <cell r="BF18">
            <v>61</v>
          </cell>
          <cell r="BG18">
            <v>37</v>
          </cell>
          <cell r="BH18">
            <v>39</v>
          </cell>
          <cell r="BI18">
            <v>9</v>
          </cell>
          <cell r="BJ18">
            <v>0</v>
          </cell>
          <cell r="BK18">
            <v>0</v>
          </cell>
          <cell r="BL18">
            <v>0</v>
          </cell>
          <cell r="BM18">
            <v>0</v>
          </cell>
          <cell r="BN18">
            <v>0</v>
          </cell>
          <cell r="BO18">
            <v>585</v>
          </cell>
          <cell r="BP18">
            <v>0</v>
          </cell>
          <cell r="BQ18">
            <v>0</v>
          </cell>
          <cell r="BR18">
            <v>0</v>
          </cell>
          <cell r="BS18">
            <v>13</v>
          </cell>
          <cell r="BT18">
            <v>0</v>
          </cell>
          <cell r="BU18">
            <v>0</v>
          </cell>
          <cell r="BV18">
            <v>0</v>
          </cell>
          <cell r="BW18">
            <v>0</v>
          </cell>
          <cell r="BX18">
            <v>0</v>
          </cell>
          <cell r="BY18">
            <v>0</v>
          </cell>
          <cell r="BZ18">
            <v>0</v>
          </cell>
          <cell r="CA18">
            <v>0</v>
          </cell>
          <cell r="CB18">
            <v>13</v>
          </cell>
          <cell r="CC18">
            <v>2</v>
          </cell>
          <cell r="CD18">
            <v>0</v>
          </cell>
          <cell r="CE18">
            <v>0</v>
          </cell>
          <cell r="CF18">
            <v>0</v>
          </cell>
          <cell r="CG18">
            <v>0</v>
          </cell>
          <cell r="CH18">
            <v>1</v>
          </cell>
          <cell r="CI18">
            <v>36</v>
          </cell>
          <cell r="CJ18">
            <v>29</v>
          </cell>
          <cell r="CK18">
            <v>14</v>
          </cell>
          <cell r="CL18">
            <v>0</v>
          </cell>
          <cell r="CM18">
            <v>0</v>
          </cell>
          <cell r="CN18">
            <v>0</v>
          </cell>
          <cell r="CO18">
            <v>82</v>
          </cell>
          <cell r="CP18">
            <v>0</v>
          </cell>
          <cell r="CQ18">
            <v>0</v>
          </cell>
          <cell r="CR18">
            <v>0</v>
          </cell>
          <cell r="CS18">
            <v>0</v>
          </cell>
          <cell r="CT18">
            <v>0</v>
          </cell>
          <cell r="CU18">
            <v>0</v>
          </cell>
          <cell r="CV18">
            <v>0</v>
          </cell>
          <cell r="CW18">
            <v>0</v>
          </cell>
          <cell r="CX18">
            <v>4</v>
          </cell>
          <cell r="CY18">
            <v>0</v>
          </cell>
          <cell r="CZ18">
            <v>0</v>
          </cell>
          <cell r="DA18">
            <v>0</v>
          </cell>
          <cell r="DB18">
            <v>4</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row>
        <row r="19">
          <cell r="B19" t="str">
            <v>ALENDRONATE SOD</v>
          </cell>
          <cell r="C19">
            <v>9</v>
          </cell>
          <cell r="D19">
            <v>3524737</v>
          </cell>
          <cell r="E19">
            <v>6322348</v>
          </cell>
          <cell r="F19">
            <v>6329747</v>
          </cell>
          <cell r="G19">
            <v>6614264</v>
          </cell>
          <cell r="H19">
            <v>8084902</v>
          </cell>
          <cell r="I19">
            <v>8486465</v>
          </cell>
          <cell r="J19">
            <v>8340475</v>
          </cell>
          <cell r="K19">
            <v>8859312</v>
          </cell>
          <cell r="L19">
            <v>10114125</v>
          </cell>
          <cell r="M19">
            <v>9382938</v>
          </cell>
          <cell r="N19">
            <v>10457214</v>
          </cell>
          <cell r="O19">
            <v>86516536</v>
          </cell>
          <cell r="P19">
            <v>10284186</v>
          </cell>
          <cell r="Q19">
            <v>9552154</v>
          </cell>
          <cell r="R19">
            <v>10607726</v>
          </cell>
          <cell r="S19">
            <v>10506641</v>
          </cell>
          <cell r="T19">
            <v>10401198</v>
          </cell>
          <cell r="U19">
            <v>10811810</v>
          </cell>
          <cell r="V19">
            <v>10778459</v>
          </cell>
          <cell r="W19">
            <v>10607533</v>
          </cell>
          <cell r="X19">
            <v>10697195</v>
          </cell>
          <cell r="Y19">
            <v>10852279</v>
          </cell>
          <cell r="Z19">
            <v>10495408</v>
          </cell>
          <cell r="AA19">
            <v>11340601</v>
          </cell>
          <cell r="AB19">
            <v>126935190</v>
          </cell>
          <cell r="AC19">
            <v>10750495</v>
          </cell>
          <cell r="AD19">
            <v>10022268</v>
          </cell>
          <cell r="AE19">
            <v>10988612</v>
          </cell>
          <cell r="AF19">
            <v>10190471</v>
          </cell>
          <cell r="AG19">
            <v>9873644</v>
          </cell>
          <cell r="AH19">
            <v>10397609</v>
          </cell>
          <cell r="AI19">
            <v>10048204</v>
          </cell>
          <cell r="AJ19">
            <v>10069880</v>
          </cell>
          <cell r="AK19">
            <v>9719462</v>
          </cell>
          <cell r="AL19">
            <v>9551107</v>
          </cell>
          <cell r="AM19">
            <v>9440316</v>
          </cell>
          <cell r="AN19">
            <v>9456961</v>
          </cell>
          <cell r="AO19">
            <v>120509029</v>
          </cell>
          <cell r="AP19">
            <v>9195272</v>
          </cell>
          <cell r="AQ19">
            <v>8223416</v>
          </cell>
          <cell r="AR19">
            <v>9258494</v>
          </cell>
          <cell r="AS19">
            <v>8478099</v>
          </cell>
          <cell r="AT19">
            <v>8678284</v>
          </cell>
          <cell r="AU19">
            <v>8642243</v>
          </cell>
          <cell r="AV19">
            <v>8115000</v>
          </cell>
          <cell r="AW19">
            <v>8481560</v>
          </cell>
          <cell r="AX19">
            <v>7914817</v>
          </cell>
          <cell r="AY19">
            <v>7830648</v>
          </cell>
          <cell r="AZ19">
            <v>7735057</v>
          </cell>
          <cell r="BA19">
            <v>7713503</v>
          </cell>
          <cell r="BB19">
            <v>100266393</v>
          </cell>
          <cell r="BC19">
            <v>8135147</v>
          </cell>
          <cell r="BD19">
            <v>7627358</v>
          </cell>
          <cell r="BE19">
            <v>7973626</v>
          </cell>
          <cell r="BF19">
            <v>7683047</v>
          </cell>
          <cell r="BG19">
            <v>7781831</v>
          </cell>
          <cell r="BH19">
            <v>7329025</v>
          </cell>
          <cell r="BI19">
            <v>7414978</v>
          </cell>
          <cell r="BJ19">
            <v>7435857</v>
          </cell>
          <cell r="BK19">
            <v>6839089</v>
          </cell>
          <cell r="BL19">
            <v>7351299</v>
          </cell>
          <cell r="BM19">
            <v>6973481</v>
          </cell>
          <cell r="BN19">
            <v>6867947</v>
          </cell>
          <cell r="BO19">
            <v>89412685</v>
          </cell>
          <cell r="BP19">
            <v>7195625</v>
          </cell>
          <cell r="BQ19">
            <v>6346816</v>
          </cell>
          <cell r="BR19">
            <v>6777172</v>
          </cell>
          <cell r="BS19">
            <v>6955918</v>
          </cell>
          <cell r="BT19">
            <v>6943838</v>
          </cell>
          <cell r="BU19">
            <v>6575441</v>
          </cell>
          <cell r="BV19">
            <v>6846593</v>
          </cell>
          <cell r="BW19">
            <v>6603590</v>
          </cell>
          <cell r="BX19">
            <v>6440306</v>
          </cell>
          <cell r="BY19">
            <v>6877736</v>
          </cell>
          <cell r="BZ19">
            <v>6360334</v>
          </cell>
          <cell r="CA19">
            <v>6700254</v>
          </cell>
          <cell r="CB19">
            <v>80623623</v>
          </cell>
          <cell r="CC19">
            <v>6574111</v>
          </cell>
          <cell r="CD19">
            <v>5989981</v>
          </cell>
          <cell r="CE19">
            <v>6506076</v>
          </cell>
          <cell r="CF19">
            <v>6489077</v>
          </cell>
          <cell r="CG19">
            <v>6514268</v>
          </cell>
          <cell r="CH19">
            <v>6520834</v>
          </cell>
          <cell r="CI19">
            <v>6739933</v>
          </cell>
          <cell r="CJ19">
            <v>6528693</v>
          </cell>
          <cell r="CK19">
            <v>6647991</v>
          </cell>
          <cell r="CL19">
            <v>6924439</v>
          </cell>
          <cell r="CM19">
            <v>6412898</v>
          </cell>
          <cell r="CN19">
            <v>7038986</v>
          </cell>
          <cell r="CO19">
            <v>78887287</v>
          </cell>
          <cell r="CP19">
            <v>6522278</v>
          </cell>
          <cell r="CQ19">
            <v>5909412</v>
          </cell>
          <cell r="CR19">
            <v>6593676</v>
          </cell>
          <cell r="CS19">
            <v>6484840</v>
          </cell>
          <cell r="CT19">
            <v>6426860</v>
          </cell>
          <cell r="CU19">
            <v>6649562</v>
          </cell>
          <cell r="CV19">
            <v>6704420</v>
          </cell>
          <cell r="CW19">
            <v>6558626</v>
          </cell>
          <cell r="CX19">
            <v>6506463</v>
          </cell>
          <cell r="CY19">
            <v>6787536</v>
          </cell>
          <cell r="CZ19">
            <v>6450587</v>
          </cell>
          <cell r="DA19">
            <v>6819071</v>
          </cell>
          <cell r="DB19">
            <v>78413331</v>
          </cell>
          <cell r="DC19">
            <v>6533409</v>
          </cell>
          <cell r="DD19">
            <v>6360430</v>
          </cell>
          <cell r="DE19">
            <v>6779986</v>
          </cell>
          <cell r="DF19">
            <v>6493612</v>
          </cell>
          <cell r="DG19">
            <v>6662514</v>
          </cell>
          <cell r="DH19">
            <v>6688268</v>
          </cell>
          <cell r="DI19">
            <v>6487773</v>
          </cell>
          <cell r="DJ19">
            <v>6934564</v>
          </cell>
          <cell r="DK19">
            <v>6597532</v>
          </cell>
          <cell r="DL19">
            <v>6773169</v>
          </cell>
          <cell r="DM19">
            <v>6678683</v>
          </cell>
          <cell r="DN19">
            <v>6830567</v>
          </cell>
          <cell r="DO19">
            <v>79820507</v>
          </cell>
          <cell r="DP19">
            <v>6890270</v>
          </cell>
          <cell r="DQ19">
            <v>6237778</v>
          </cell>
          <cell r="DR19">
            <v>7037547</v>
          </cell>
          <cell r="DS19">
            <v>6565543</v>
          </cell>
          <cell r="DT19">
            <v>7096254</v>
          </cell>
          <cell r="DU19">
            <v>6924559</v>
          </cell>
          <cell r="DV19">
            <v>6903016</v>
          </cell>
          <cell r="DW19">
            <v>7142087</v>
          </cell>
          <cell r="DX19">
            <v>6777698</v>
          </cell>
          <cell r="DY19">
            <v>7271863</v>
          </cell>
          <cell r="DZ19">
            <v>6953053</v>
          </cell>
          <cell r="EA19">
            <v>6945720</v>
          </cell>
          <cell r="EB19">
            <v>82745388</v>
          </cell>
          <cell r="EC19">
            <v>7631760</v>
          </cell>
          <cell r="ED19">
            <v>6810712</v>
          </cell>
          <cell r="EE19">
            <v>7519196</v>
          </cell>
          <cell r="EF19">
            <v>7480759</v>
          </cell>
          <cell r="EG19">
            <v>7752233</v>
          </cell>
          <cell r="EH19">
            <v>7480040</v>
          </cell>
          <cell r="EI19">
            <v>7765602</v>
          </cell>
          <cell r="EJ19">
            <v>7875260</v>
          </cell>
          <cell r="EK19">
            <v>7379099</v>
          </cell>
          <cell r="EL19">
            <v>8305769</v>
          </cell>
          <cell r="EM19">
            <v>7655457</v>
          </cell>
          <cell r="EN19">
            <v>7748686</v>
          </cell>
          <cell r="EO19">
            <v>91404573</v>
          </cell>
          <cell r="EP19">
            <v>7666895</v>
          </cell>
          <cell r="EQ19">
            <v>6805055</v>
          </cell>
          <cell r="ER19">
            <v>7423179</v>
          </cell>
          <cell r="ES19">
            <v>7699510</v>
          </cell>
          <cell r="ET19">
            <v>7719751</v>
          </cell>
          <cell r="EU19">
            <v>7288892</v>
          </cell>
          <cell r="EV19">
            <v>7874439</v>
          </cell>
          <cell r="EW19">
            <v>7753740</v>
          </cell>
          <cell r="EX19">
            <v>7479673</v>
          </cell>
          <cell r="EY19">
            <v>0</v>
          </cell>
          <cell r="EZ19">
            <v>0</v>
          </cell>
          <cell r="FA19">
            <v>0</v>
          </cell>
          <cell r="FB19">
            <v>67711134</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row>
        <row r="20">
          <cell r="B20" t="str">
            <v>ATELVIA</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697</v>
          </cell>
          <cell r="AO20">
            <v>697</v>
          </cell>
          <cell r="AP20">
            <v>21750</v>
          </cell>
          <cell r="AQ20">
            <v>48567</v>
          </cell>
          <cell r="AR20">
            <v>81924</v>
          </cell>
          <cell r="AS20">
            <v>87976</v>
          </cell>
          <cell r="AT20">
            <v>106141</v>
          </cell>
          <cell r="AU20">
            <v>131958</v>
          </cell>
          <cell r="AV20">
            <v>135628</v>
          </cell>
          <cell r="AW20">
            <v>161391</v>
          </cell>
          <cell r="AX20">
            <v>173089</v>
          </cell>
          <cell r="AY20">
            <v>189298</v>
          </cell>
          <cell r="AZ20">
            <v>201350</v>
          </cell>
          <cell r="BA20">
            <v>222735</v>
          </cell>
          <cell r="BB20">
            <v>1561807</v>
          </cell>
          <cell r="BC20">
            <v>222981</v>
          </cell>
          <cell r="BD20">
            <v>222378</v>
          </cell>
          <cell r="BE20">
            <v>239382</v>
          </cell>
          <cell r="BF20">
            <v>229993</v>
          </cell>
          <cell r="BG20">
            <v>239326</v>
          </cell>
          <cell r="BH20">
            <v>232289</v>
          </cell>
          <cell r="BI20">
            <v>235064</v>
          </cell>
          <cell r="BJ20">
            <v>241996</v>
          </cell>
          <cell r="BK20">
            <v>226310</v>
          </cell>
          <cell r="BL20">
            <v>247938</v>
          </cell>
          <cell r="BM20">
            <v>234761</v>
          </cell>
          <cell r="BN20">
            <v>234029</v>
          </cell>
          <cell r="BO20">
            <v>2806447</v>
          </cell>
          <cell r="BP20">
            <v>230073</v>
          </cell>
          <cell r="BQ20">
            <v>199322</v>
          </cell>
          <cell r="BR20">
            <v>209771</v>
          </cell>
          <cell r="BS20">
            <v>212988</v>
          </cell>
          <cell r="BT20">
            <v>214630</v>
          </cell>
          <cell r="BU20">
            <v>204669</v>
          </cell>
          <cell r="BV20">
            <v>210842</v>
          </cell>
          <cell r="BW20">
            <v>207096</v>
          </cell>
          <cell r="BX20">
            <v>198729</v>
          </cell>
          <cell r="BY20">
            <v>212968</v>
          </cell>
          <cell r="BZ20">
            <v>197323</v>
          </cell>
          <cell r="CA20">
            <v>205052</v>
          </cell>
          <cell r="CB20">
            <v>2503463</v>
          </cell>
          <cell r="CC20">
            <v>196144</v>
          </cell>
          <cell r="CD20">
            <v>173854</v>
          </cell>
          <cell r="CE20">
            <v>184070</v>
          </cell>
          <cell r="CF20">
            <v>178605</v>
          </cell>
          <cell r="CG20">
            <v>177377</v>
          </cell>
          <cell r="CH20">
            <v>176393</v>
          </cell>
          <cell r="CI20">
            <v>176748</v>
          </cell>
          <cell r="CJ20">
            <v>169060</v>
          </cell>
          <cell r="CK20">
            <v>168576</v>
          </cell>
          <cell r="CL20">
            <v>172165</v>
          </cell>
          <cell r="CM20">
            <v>155424</v>
          </cell>
          <cell r="CN20">
            <v>172025</v>
          </cell>
          <cell r="CO20">
            <v>2100441</v>
          </cell>
          <cell r="CP20">
            <v>150624</v>
          </cell>
          <cell r="CQ20">
            <v>128789</v>
          </cell>
          <cell r="CR20">
            <v>141548</v>
          </cell>
          <cell r="CS20">
            <v>133377</v>
          </cell>
          <cell r="CT20">
            <v>109454</v>
          </cell>
          <cell r="CU20">
            <v>50121</v>
          </cell>
          <cell r="CV20">
            <v>42330</v>
          </cell>
          <cell r="CW20">
            <v>39392</v>
          </cell>
          <cell r="CX20">
            <v>36103</v>
          </cell>
          <cell r="CY20">
            <v>33332</v>
          </cell>
          <cell r="CZ20">
            <v>28438</v>
          </cell>
          <cell r="DA20">
            <v>29023</v>
          </cell>
          <cell r="DB20">
            <v>922531</v>
          </cell>
          <cell r="DC20">
            <v>21163</v>
          </cell>
          <cell r="DD20">
            <v>18003</v>
          </cell>
          <cell r="DE20">
            <v>17232</v>
          </cell>
          <cell r="DF20">
            <v>15665</v>
          </cell>
          <cell r="DG20">
            <v>14015</v>
          </cell>
          <cell r="DH20">
            <v>13885</v>
          </cell>
          <cell r="DI20">
            <v>12114</v>
          </cell>
          <cell r="DJ20">
            <v>13149</v>
          </cell>
          <cell r="DK20">
            <v>11575</v>
          </cell>
          <cell r="DL20">
            <v>10923</v>
          </cell>
          <cell r="DM20">
            <v>10994</v>
          </cell>
          <cell r="DN20">
            <v>11994</v>
          </cell>
          <cell r="DO20">
            <v>170712</v>
          </cell>
          <cell r="DP20">
            <v>8216</v>
          </cell>
          <cell r="DQ20">
            <v>7500</v>
          </cell>
          <cell r="DR20">
            <v>7792</v>
          </cell>
          <cell r="DS20">
            <v>6246</v>
          </cell>
          <cell r="DT20">
            <v>7230</v>
          </cell>
          <cell r="DU20">
            <v>6485</v>
          </cell>
          <cell r="DV20">
            <v>5894</v>
          </cell>
          <cell r="DW20">
            <v>6004</v>
          </cell>
          <cell r="DX20">
            <v>5432</v>
          </cell>
          <cell r="DY20">
            <v>5507</v>
          </cell>
          <cell r="DZ20">
            <v>5408</v>
          </cell>
          <cell r="EA20">
            <v>5312</v>
          </cell>
          <cell r="EB20">
            <v>77026</v>
          </cell>
          <cell r="EC20">
            <v>4238</v>
          </cell>
          <cell r="ED20">
            <v>4005</v>
          </cell>
          <cell r="EE20">
            <v>3983</v>
          </cell>
          <cell r="EF20">
            <v>3452</v>
          </cell>
          <cell r="EG20">
            <v>3784</v>
          </cell>
          <cell r="EH20">
            <v>3325</v>
          </cell>
          <cell r="EI20">
            <v>3433</v>
          </cell>
          <cell r="EJ20">
            <v>3231</v>
          </cell>
          <cell r="EK20">
            <v>2793</v>
          </cell>
          <cell r="EL20">
            <v>2909</v>
          </cell>
          <cell r="EM20">
            <v>2742</v>
          </cell>
          <cell r="EN20">
            <v>2735</v>
          </cell>
          <cell r="EO20">
            <v>40630</v>
          </cell>
          <cell r="EP20">
            <v>2172</v>
          </cell>
          <cell r="EQ20">
            <v>2051</v>
          </cell>
          <cell r="ER20">
            <v>2124</v>
          </cell>
          <cell r="ES20">
            <v>1861</v>
          </cell>
          <cell r="ET20">
            <v>1903</v>
          </cell>
          <cell r="EU20">
            <v>1809</v>
          </cell>
          <cell r="EV20">
            <v>1925</v>
          </cell>
          <cell r="EW20">
            <v>1794</v>
          </cell>
          <cell r="EX20">
            <v>1537</v>
          </cell>
          <cell r="EY20">
            <v>0</v>
          </cell>
          <cell r="EZ20">
            <v>0</v>
          </cell>
          <cell r="FA20">
            <v>0</v>
          </cell>
          <cell r="FB20">
            <v>17176</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row>
        <row r="21">
          <cell r="B21" t="str">
            <v>BINOSTO</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20</v>
          </cell>
          <cell r="BL21">
            <v>90</v>
          </cell>
          <cell r="BM21">
            <v>304</v>
          </cell>
          <cell r="BN21">
            <v>706</v>
          </cell>
          <cell r="BO21">
            <v>1120</v>
          </cell>
          <cell r="BP21">
            <v>840</v>
          </cell>
          <cell r="BQ21">
            <v>1117</v>
          </cell>
          <cell r="BR21">
            <v>1348</v>
          </cell>
          <cell r="BS21">
            <v>1642</v>
          </cell>
          <cell r="BT21">
            <v>1611</v>
          </cell>
          <cell r="BU21">
            <v>2044</v>
          </cell>
          <cell r="BV21">
            <v>2149</v>
          </cell>
          <cell r="BW21">
            <v>2012</v>
          </cell>
          <cell r="BX21">
            <v>2508</v>
          </cell>
          <cell r="BY21">
            <v>2638</v>
          </cell>
          <cell r="BZ21">
            <v>2480</v>
          </cell>
          <cell r="CA21">
            <v>2909</v>
          </cell>
          <cell r="CB21">
            <v>23298</v>
          </cell>
          <cell r="CC21">
            <v>2874</v>
          </cell>
          <cell r="CD21">
            <v>2824</v>
          </cell>
          <cell r="CE21">
            <v>3618</v>
          </cell>
          <cell r="CF21">
            <v>3250</v>
          </cell>
          <cell r="CG21">
            <v>3110</v>
          </cell>
          <cell r="CH21">
            <v>3854</v>
          </cell>
          <cell r="CI21">
            <v>4204</v>
          </cell>
          <cell r="CJ21">
            <v>4104</v>
          </cell>
          <cell r="CK21">
            <v>4276</v>
          </cell>
          <cell r="CL21">
            <v>4380</v>
          </cell>
          <cell r="CM21">
            <v>3825</v>
          </cell>
          <cell r="CN21">
            <v>4870</v>
          </cell>
          <cell r="CO21">
            <v>45189</v>
          </cell>
          <cell r="CP21">
            <v>4670</v>
          </cell>
          <cell r="CQ21">
            <v>4111</v>
          </cell>
          <cell r="CR21">
            <v>4528</v>
          </cell>
          <cell r="CS21">
            <v>4740</v>
          </cell>
          <cell r="CT21">
            <v>3751</v>
          </cell>
          <cell r="CU21">
            <v>3552</v>
          </cell>
          <cell r="CV21">
            <v>3293</v>
          </cell>
          <cell r="CW21">
            <v>3903</v>
          </cell>
          <cell r="CX21">
            <v>4228</v>
          </cell>
          <cell r="CY21">
            <v>4325</v>
          </cell>
          <cell r="CZ21">
            <v>4371</v>
          </cell>
          <cell r="DA21">
            <v>4337</v>
          </cell>
          <cell r="DB21">
            <v>49809</v>
          </cell>
          <cell r="DC21">
            <v>4114</v>
          </cell>
          <cell r="DD21">
            <v>4222</v>
          </cell>
          <cell r="DE21">
            <v>4300</v>
          </cell>
          <cell r="DF21">
            <v>3842</v>
          </cell>
          <cell r="DG21">
            <v>3912</v>
          </cell>
          <cell r="DH21">
            <v>4710</v>
          </cell>
          <cell r="DI21">
            <v>4440</v>
          </cell>
          <cell r="DJ21">
            <v>4077</v>
          </cell>
          <cell r="DK21">
            <v>3721</v>
          </cell>
          <cell r="DL21">
            <v>3761</v>
          </cell>
          <cell r="DM21">
            <v>3957</v>
          </cell>
          <cell r="DN21">
            <v>4411</v>
          </cell>
          <cell r="DO21">
            <v>49467</v>
          </cell>
          <cell r="DP21">
            <v>3319</v>
          </cell>
          <cell r="DQ21">
            <v>3336</v>
          </cell>
          <cell r="DR21">
            <v>3199</v>
          </cell>
          <cell r="DS21">
            <v>3248</v>
          </cell>
          <cell r="DT21">
            <v>3301</v>
          </cell>
          <cell r="DU21">
            <v>3455</v>
          </cell>
          <cell r="DV21">
            <v>3676</v>
          </cell>
          <cell r="DW21">
            <v>3697</v>
          </cell>
          <cell r="DX21">
            <v>3472</v>
          </cell>
          <cell r="DY21">
            <v>3687</v>
          </cell>
          <cell r="DZ21">
            <v>3623</v>
          </cell>
          <cell r="EA21">
            <v>3667</v>
          </cell>
          <cell r="EB21">
            <v>41680</v>
          </cell>
          <cell r="EC21">
            <v>3706</v>
          </cell>
          <cell r="ED21">
            <v>3552</v>
          </cell>
          <cell r="EE21">
            <v>3522</v>
          </cell>
          <cell r="EF21">
            <v>3844</v>
          </cell>
          <cell r="EG21">
            <v>4179</v>
          </cell>
          <cell r="EH21">
            <v>3537</v>
          </cell>
          <cell r="EI21">
            <v>3880</v>
          </cell>
          <cell r="EJ21">
            <v>4692</v>
          </cell>
          <cell r="EK21">
            <v>4197</v>
          </cell>
          <cell r="EL21">
            <v>4468</v>
          </cell>
          <cell r="EM21">
            <v>4397</v>
          </cell>
          <cell r="EN21">
            <v>4098</v>
          </cell>
          <cell r="EO21">
            <v>48072</v>
          </cell>
          <cell r="EP21">
            <v>4026</v>
          </cell>
          <cell r="EQ21">
            <v>3292</v>
          </cell>
          <cell r="ER21">
            <v>3686</v>
          </cell>
          <cell r="ES21">
            <v>3668</v>
          </cell>
          <cell r="ET21">
            <v>3647</v>
          </cell>
          <cell r="EU21">
            <v>3249</v>
          </cell>
          <cell r="EV21">
            <v>3559</v>
          </cell>
          <cell r="EW21">
            <v>3383</v>
          </cell>
          <cell r="EX21">
            <v>3746</v>
          </cell>
          <cell r="EY21">
            <v>0</v>
          </cell>
          <cell r="EZ21">
            <v>0</v>
          </cell>
          <cell r="FA21">
            <v>0</v>
          </cell>
          <cell r="FB21">
            <v>32256</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row>
        <row r="22">
          <cell r="B22" t="str">
            <v>BONIVA</v>
          </cell>
          <cell r="C22">
            <v>733952</v>
          </cell>
          <cell r="D22">
            <v>687150</v>
          </cell>
          <cell r="E22">
            <v>712191</v>
          </cell>
          <cell r="F22">
            <v>699043</v>
          </cell>
          <cell r="G22">
            <v>714189</v>
          </cell>
          <cell r="H22">
            <v>688325</v>
          </cell>
          <cell r="I22">
            <v>704573</v>
          </cell>
          <cell r="J22">
            <v>675029</v>
          </cell>
          <cell r="K22">
            <v>693729</v>
          </cell>
          <cell r="L22">
            <v>710371</v>
          </cell>
          <cell r="M22">
            <v>659559</v>
          </cell>
          <cell r="N22">
            <v>724244</v>
          </cell>
          <cell r="O22">
            <v>8402355</v>
          </cell>
          <cell r="P22">
            <v>704648</v>
          </cell>
          <cell r="Q22">
            <v>640796</v>
          </cell>
          <cell r="R22">
            <v>706432</v>
          </cell>
          <cell r="S22">
            <v>671020</v>
          </cell>
          <cell r="T22">
            <v>662699</v>
          </cell>
          <cell r="U22">
            <v>678698</v>
          </cell>
          <cell r="V22">
            <v>658710</v>
          </cell>
          <cell r="W22">
            <v>638468</v>
          </cell>
          <cell r="X22">
            <v>640676</v>
          </cell>
          <cell r="Y22">
            <v>642538</v>
          </cell>
          <cell r="Z22">
            <v>612394</v>
          </cell>
          <cell r="AA22">
            <v>665684</v>
          </cell>
          <cell r="AB22">
            <v>7922763</v>
          </cell>
          <cell r="AC22">
            <v>625932</v>
          </cell>
          <cell r="AD22">
            <v>587080</v>
          </cell>
          <cell r="AE22">
            <v>658310</v>
          </cell>
          <cell r="AF22">
            <v>596515</v>
          </cell>
          <cell r="AG22">
            <v>573997</v>
          </cell>
          <cell r="AH22">
            <v>613363</v>
          </cell>
          <cell r="AI22">
            <v>587492</v>
          </cell>
          <cell r="AJ22">
            <v>583829</v>
          </cell>
          <cell r="AK22">
            <v>562924</v>
          </cell>
          <cell r="AL22">
            <v>552840</v>
          </cell>
          <cell r="AM22">
            <v>535888</v>
          </cell>
          <cell r="AN22">
            <v>542577</v>
          </cell>
          <cell r="AO22">
            <v>7020747</v>
          </cell>
          <cell r="AP22">
            <v>524754</v>
          </cell>
          <cell r="AQ22">
            <v>466023</v>
          </cell>
          <cell r="AR22">
            <v>518735</v>
          </cell>
          <cell r="AS22">
            <v>464775</v>
          </cell>
          <cell r="AT22">
            <v>462703</v>
          </cell>
          <cell r="AU22">
            <v>460294</v>
          </cell>
          <cell r="AV22">
            <v>426739</v>
          </cell>
          <cell r="AW22">
            <v>442007</v>
          </cell>
          <cell r="AX22">
            <v>409972</v>
          </cell>
          <cell r="AY22">
            <v>403854</v>
          </cell>
          <cell r="AZ22">
            <v>394851</v>
          </cell>
          <cell r="BA22">
            <v>385103</v>
          </cell>
          <cell r="BB22">
            <v>5359810</v>
          </cell>
          <cell r="BC22">
            <v>347281</v>
          </cell>
          <cell r="BD22">
            <v>320385</v>
          </cell>
          <cell r="BE22">
            <v>257052</v>
          </cell>
          <cell r="BF22">
            <v>63571</v>
          </cell>
          <cell r="BG22">
            <v>45877</v>
          </cell>
          <cell r="BH22">
            <v>40190</v>
          </cell>
          <cell r="BI22">
            <v>36649</v>
          </cell>
          <cell r="BJ22">
            <v>33116</v>
          </cell>
          <cell r="BK22">
            <v>26333</v>
          </cell>
          <cell r="BL22">
            <v>32656</v>
          </cell>
          <cell r="BM22">
            <v>50531</v>
          </cell>
          <cell r="BN22">
            <v>44520</v>
          </cell>
          <cell r="BO22">
            <v>1298161</v>
          </cell>
          <cell r="BP22">
            <v>18117</v>
          </cell>
          <cell r="BQ22">
            <v>13922</v>
          </cell>
          <cell r="BR22">
            <v>13025</v>
          </cell>
          <cell r="BS22">
            <v>13358</v>
          </cell>
          <cell r="BT22">
            <v>11226</v>
          </cell>
          <cell r="BU22">
            <v>10063</v>
          </cell>
          <cell r="BV22">
            <v>10317</v>
          </cell>
          <cell r="BW22">
            <v>8942</v>
          </cell>
          <cell r="BX22">
            <v>8344</v>
          </cell>
          <cell r="BY22">
            <v>8821</v>
          </cell>
          <cell r="BZ22">
            <v>7743</v>
          </cell>
          <cell r="CA22">
            <v>7897</v>
          </cell>
          <cell r="CB22">
            <v>131775</v>
          </cell>
          <cell r="CC22">
            <v>6852</v>
          </cell>
          <cell r="CD22">
            <v>5936</v>
          </cell>
          <cell r="CE22">
            <v>6407</v>
          </cell>
          <cell r="CF22">
            <v>5527</v>
          </cell>
          <cell r="CG22">
            <v>5855</v>
          </cell>
          <cell r="CH22">
            <v>5385</v>
          </cell>
          <cell r="CI22">
            <v>5701</v>
          </cell>
          <cell r="CJ22">
            <v>5559</v>
          </cell>
          <cell r="CK22">
            <v>5341</v>
          </cell>
          <cell r="CL22">
            <v>5718</v>
          </cell>
          <cell r="CM22">
            <v>4810</v>
          </cell>
          <cell r="CN22">
            <v>5871</v>
          </cell>
          <cell r="CO22">
            <v>68962</v>
          </cell>
          <cell r="CP22">
            <v>3922</v>
          </cell>
          <cell r="CQ22">
            <v>3328</v>
          </cell>
          <cell r="CR22">
            <v>3744</v>
          </cell>
          <cell r="CS22">
            <v>3530</v>
          </cell>
          <cell r="CT22">
            <v>3376</v>
          </cell>
          <cell r="CU22">
            <v>3480</v>
          </cell>
          <cell r="CV22">
            <v>3388</v>
          </cell>
          <cell r="CW22">
            <v>3036</v>
          </cell>
          <cell r="CX22">
            <v>3186</v>
          </cell>
          <cell r="CY22">
            <v>3397</v>
          </cell>
          <cell r="CZ22">
            <v>2910</v>
          </cell>
          <cell r="DA22">
            <v>3896</v>
          </cell>
          <cell r="DB22">
            <v>41193</v>
          </cell>
          <cell r="DC22">
            <v>3485</v>
          </cell>
          <cell r="DD22">
            <v>3202</v>
          </cell>
          <cell r="DE22">
            <v>3669</v>
          </cell>
          <cell r="DF22">
            <v>3256</v>
          </cell>
          <cell r="DG22">
            <v>3266</v>
          </cell>
          <cell r="DH22">
            <v>3029</v>
          </cell>
          <cell r="DI22">
            <v>2749</v>
          </cell>
          <cell r="DJ22">
            <v>2622</v>
          </cell>
          <cell r="DK22">
            <v>2706</v>
          </cell>
          <cell r="DL22">
            <v>2801</v>
          </cell>
          <cell r="DM22">
            <v>2348</v>
          </cell>
          <cell r="DN22">
            <v>2759</v>
          </cell>
          <cell r="DO22">
            <v>35892</v>
          </cell>
          <cell r="DP22">
            <v>1684</v>
          </cell>
          <cell r="DQ22">
            <v>1524</v>
          </cell>
          <cell r="DR22">
            <v>1532</v>
          </cell>
          <cell r="DS22">
            <v>1444</v>
          </cell>
          <cell r="DT22">
            <v>1445</v>
          </cell>
          <cell r="DU22">
            <v>1301</v>
          </cell>
          <cell r="DV22">
            <v>1199</v>
          </cell>
          <cell r="DW22">
            <v>1360</v>
          </cell>
          <cell r="DX22">
            <v>1066</v>
          </cell>
          <cell r="DY22">
            <v>1238</v>
          </cell>
          <cell r="DZ22">
            <v>1213</v>
          </cell>
          <cell r="EA22">
            <v>1129</v>
          </cell>
          <cell r="EB22">
            <v>16135</v>
          </cell>
          <cell r="EC22">
            <v>1119</v>
          </cell>
          <cell r="ED22">
            <v>998</v>
          </cell>
          <cell r="EE22">
            <v>1043</v>
          </cell>
          <cell r="EF22">
            <v>971</v>
          </cell>
          <cell r="EG22">
            <v>972</v>
          </cell>
          <cell r="EH22">
            <v>878</v>
          </cell>
          <cell r="EI22">
            <v>977</v>
          </cell>
          <cell r="EJ22">
            <v>1074</v>
          </cell>
          <cell r="EK22">
            <v>826</v>
          </cell>
          <cell r="EL22">
            <v>912</v>
          </cell>
          <cell r="EM22">
            <v>1021</v>
          </cell>
          <cell r="EN22">
            <v>868</v>
          </cell>
          <cell r="EO22">
            <v>11659</v>
          </cell>
          <cell r="EP22">
            <v>756</v>
          </cell>
          <cell r="EQ22">
            <v>672</v>
          </cell>
          <cell r="ER22">
            <v>637</v>
          </cell>
          <cell r="ES22">
            <v>760</v>
          </cell>
          <cell r="ET22">
            <v>654</v>
          </cell>
          <cell r="EU22">
            <v>602</v>
          </cell>
          <cell r="EV22">
            <v>652</v>
          </cell>
          <cell r="EW22">
            <v>567</v>
          </cell>
          <cell r="EX22">
            <v>638</v>
          </cell>
          <cell r="EY22">
            <v>0</v>
          </cell>
          <cell r="EZ22">
            <v>0</v>
          </cell>
          <cell r="FA22">
            <v>0</v>
          </cell>
          <cell r="FB22">
            <v>5938</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row>
        <row r="23">
          <cell r="B23" t="str">
            <v>DIDRONEL</v>
          </cell>
          <cell r="C23">
            <v>17356</v>
          </cell>
          <cell r="D23">
            <v>13400</v>
          </cell>
          <cell r="E23">
            <v>14737</v>
          </cell>
          <cell r="F23">
            <v>10449</v>
          </cell>
          <cell r="G23">
            <v>10391</v>
          </cell>
          <cell r="H23">
            <v>9651</v>
          </cell>
          <cell r="I23">
            <v>9973</v>
          </cell>
          <cell r="J23">
            <v>9307</v>
          </cell>
          <cell r="K23">
            <v>8651</v>
          </cell>
          <cell r="L23">
            <v>7207</v>
          </cell>
          <cell r="M23">
            <v>7441</v>
          </cell>
          <cell r="N23">
            <v>8117</v>
          </cell>
          <cell r="O23">
            <v>126680</v>
          </cell>
          <cell r="P23">
            <v>6762</v>
          </cell>
          <cell r="Q23">
            <v>6553</v>
          </cell>
          <cell r="R23">
            <v>7172</v>
          </cell>
          <cell r="S23">
            <v>5311</v>
          </cell>
          <cell r="T23">
            <v>5646</v>
          </cell>
          <cell r="U23">
            <v>4820</v>
          </cell>
          <cell r="V23">
            <v>5930</v>
          </cell>
          <cell r="W23">
            <v>3686</v>
          </cell>
          <cell r="X23">
            <v>3714</v>
          </cell>
          <cell r="Y23">
            <v>3537</v>
          </cell>
          <cell r="Z23">
            <v>3862</v>
          </cell>
          <cell r="AA23">
            <v>4394</v>
          </cell>
          <cell r="AB23">
            <v>61387</v>
          </cell>
          <cell r="AC23">
            <v>3758</v>
          </cell>
          <cell r="AD23">
            <v>2459</v>
          </cell>
          <cell r="AE23">
            <v>3426</v>
          </cell>
          <cell r="AF23">
            <v>2084</v>
          </cell>
          <cell r="AG23">
            <v>2172</v>
          </cell>
          <cell r="AH23">
            <v>1481</v>
          </cell>
          <cell r="AI23">
            <v>1235</v>
          </cell>
          <cell r="AJ23">
            <v>1195</v>
          </cell>
          <cell r="AK23">
            <v>1268</v>
          </cell>
          <cell r="AL23">
            <v>1931</v>
          </cell>
          <cell r="AM23">
            <v>1508</v>
          </cell>
          <cell r="AN23">
            <v>1053</v>
          </cell>
          <cell r="AO23">
            <v>23570</v>
          </cell>
          <cell r="AP23">
            <v>747</v>
          </cell>
          <cell r="AQ23">
            <v>710</v>
          </cell>
          <cell r="AR23">
            <v>1565</v>
          </cell>
          <cell r="AS23">
            <v>1210</v>
          </cell>
          <cell r="AT23">
            <v>1960</v>
          </cell>
          <cell r="AU23">
            <v>2382</v>
          </cell>
          <cell r="AV23">
            <v>3358</v>
          </cell>
          <cell r="AW23">
            <v>4698</v>
          </cell>
          <cell r="AX23">
            <v>2386</v>
          </cell>
          <cell r="AY23">
            <v>1657</v>
          </cell>
          <cell r="AZ23">
            <v>1049</v>
          </cell>
          <cell r="BA23">
            <v>1284</v>
          </cell>
          <cell r="BB23">
            <v>23006</v>
          </cell>
          <cell r="BC23">
            <v>1226</v>
          </cell>
          <cell r="BD23">
            <v>771</v>
          </cell>
          <cell r="BE23">
            <v>812</v>
          </cell>
          <cell r="BF23">
            <v>1420</v>
          </cell>
          <cell r="BG23">
            <v>2952</v>
          </cell>
          <cell r="BH23">
            <v>3171</v>
          </cell>
          <cell r="BI23">
            <v>2544</v>
          </cell>
          <cell r="BJ23">
            <v>1361</v>
          </cell>
          <cell r="BK23">
            <v>1010</v>
          </cell>
          <cell r="BL23">
            <v>1199</v>
          </cell>
          <cell r="BM23">
            <v>720</v>
          </cell>
          <cell r="BN23">
            <v>1050</v>
          </cell>
          <cell r="BO23">
            <v>18236</v>
          </cell>
          <cell r="BP23">
            <v>850</v>
          </cell>
          <cell r="BQ23">
            <v>571</v>
          </cell>
          <cell r="BR23">
            <v>651</v>
          </cell>
          <cell r="BS23">
            <v>328</v>
          </cell>
          <cell r="BT23">
            <v>845</v>
          </cell>
          <cell r="BU23">
            <v>738</v>
          </cell>
          <cell r="BV23">
            <v>905</v>
          </cell>
          <cell r="BW23">
            <v>495</v>
          </cell>
          <cell r="BX23">
            <v>360</v>
          </cell>
          <cell r="BY23">
            <v>31</v>
          </cell>
          <cell r="BZ23">
            <v>66</v>
          </cell>
          <cell r="CA23">
            <v>49</v>
          </cell>
          <cell r="CB23">
            <v>5889</v>
          </cell>
          <cell r="CC23">
            <v>58</v>
          </cell>
          <cell r="CD23">
            <v>34</v>
          </cell>
          <cell r="CE23">
            <v>173</v>
          </cell>
          <cell r="CF23">
            <v>18</v>
          </cell>
          <cell r="CG23">
            <v>266</v>
          </cell>
          <cell r="CH23">
            <v>30</v>
          </cell>
          <cell r="CI23">
            <v>100</v>
          </cell>
          <cell r="CJ23">
            <v>33</v>
          </cell>
          <cell r="CK23">
            <v>82</v>
          </cell>
          <cell r="CL23">
            <v>0</v>
          </cell>
          <cell r="CM23">
            <v>306</v>
          </cell>
          <cell r="CN23">
            <v>0</v>
          </cell>
          <cell r="CO23">
            <v>1100</v>
          </cell>
          <cell r="CP23">
            <v>0</v>
          </cell>
          <cell r="CQ23">
            <v>382</v>
          </cell>
          <cell r="CR23">
            <v>862</v>
          </cell>
          <cell r="CS23">
            <v>28</v>
          </cell>
          <cell r="CT23">
            <v>433</v>
          </cell>
          <cell r="CU23">
            <v>222</v>
          </cell>
          <cell r="CV23">
            <v>648</v>
          </cell>
          <cell r="CW23">
            <v>305</v>
          </cell>
          <cell r="CX23">
            <v>562</v>
          </cell>
          <cell r="CY23">
            <v>723</v>
          </cell>
          <cell r="CZ23">
            <v>16</v>
          </cell>
          <cell r="DA23">
            <v>771</v>
          </cell>
          <cell r="DB23">
            <v>4952</v>
          </cell>
          <cell r="DC23">
            <v>718</v>
          </cell>
          <cell r="DD23">
            <v>0</v>
          </cell>
          <cell r="DE23">
            <v>388</v>
          </cell>
          <cell r="DF23">
            <v>396</v>
          </cell>
          <cell r="DG23">
            <v>258</v>
          </cell>
          <cell r="DH23">
            <v>287</v>
          </cell>
          <cell r="DI23">
            <v>0</v>
          </cell>
          <cell r="DJ23">
            <v>208</v>
          </cell>
          <cell r="DK23">
            <v>217</v>
          </cell>
          <cell r="DL23">
            <v>0</v>
          </cell>
          <cell r="DM23">
            <v>175</v>
          </cell>
          <cell r="DN23">
            <v>547</v>
          </cell>
          <cell r="DO23">
            <v>3194</v>
          </cell>
          <cell r="DP23">
            <v>451</v>
          </cell>
          <cell r="DQ23">
            <v>180</v>
          </cell>
          <cell r="DR23">
            <v>175</v>
          </cell>
          <cell r="DS23">
            <v>585</v>
          </cell>
          <cell r="DT23">
            <v>521</v>
          </cell>
          <cell r="DU23">
            <v>0</v>
          </cell>
          <cell r="DV23">
            <v>0</v>
          </cell>
          <cell r="DW23">
            <v>0</v>
          </cell>
          <cell r="DX23">
            <v>0</v>
          </cell>
          <cell r="DY23">
            <v>0</v>
          </cell>
          <cell r="DZ23">
            <v>0</v>
          </cell>
          <cell r="EA23">
            <v>0</v>
          </cell>
          <cell r="EB23">
            <v>1912</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59</v>
          </cell>
          <cell r="EY23">
            <v>0</v>
          </cell>
          <cell r="EZ23">
            <v>0</v>
          </cell>
          <cell r="FA23">
            <v>0</v>
          </cell>
          <cell r="FB23">
            <v>59</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row>
        <row r="24">
          <cell r="B24" t="str">
            <v>ETIDRONATE DISOD</v>
          </cell>
          <cell r="C24">
            <v>56781</v>
          </cell>
          <cell r="D24">
            <v>46038</v>
          </cell>
          <cell r="E24">
            <v>56482</v>
          </cell>
          <cell r="F24">
            <v>51408</v>
          </cell>
          <cell r="G24">
            <v>57143</v>
          </cell>
          <cell r="H24">
            <v>56064</v>
          </cell>
          <cell r="I24">
            <v>56249</v>
          </cell>
          <cell r="J24">
            <v>54880</v>
          </cell>
          <cell r="K24">
            <v>51878</v>
          </cell>
          <cell r="L24">
            <v>51793</v>
          </cell>
          <cell r="M24">
            <v>48759</v>
          </cell>
          <cell r="N24">
            <v>50392</v>
          </cell>
          <cell r="O24">
            <v>637867</v>
          </cell>
          <cell r="P24">
            <v>47839</v>
          </cell>
          <cell r="Q24">
            <v>44746</v>
          </cell>
          <cell r="R24">
            <v>45032</v>
          </cell>
          <cell r="S24">
            <v>45100</v>
          </cell>
          <cell r="T24">
            <v>45593</v>
          </cell>
          <cell r="U24">
            <v>51900</v>
          </cell>
          <cell r="V24">
            <v>41933</v>
          </cell>
          <cell r="W24">
            <v>41870</v>
          </cell>
          <cell r="X24">
            <v>45486</v>
          </cell>
          <cell r="Y24">
            <v>46251</v>
          </cell>
          <cell r="Z24">
            <v>42078</v>
          </cell>
          <cell r="AA24">
            <v>49436</v>
          </cell>
          <cell r="AB24">
            <v>547264</v>
          </cell>
          <cell r="AC24">
            <v>41661</v>
          </cell>
          <cell r="AD24">
            <v>37599</v>
          </cell>
          <cell r="AE24">
            <v>48620</v>
          </cell>
          <cell r="AF24">
            <v>37306</v>
          </cell>
          <cell r="AG24">
            <v>34776</v>
          </cell>
          <cell r="AH24">
            <v>40481</v>
          </cell>
          <cell r="AI24">
            <v>35756</v>
          </cell>
          <cell r="AJ24">
            <v>38439</v>
          </cell>
          <cell r="AK24">
            <v>36721</v>
          </cell>
          <cell r="AL24">
            <v>32822</v>
          </cell>
          <cell r="AM24">
            <v>39595</v>
          </cell>
          <cell r="AN24">
            <v>43408</v>
          </cell>
          <cell r="AO24">
            <v>467184</v>
          </cell>
          <cell r="AP24">
            <v>38980</v>
          </cell>
          <cell r="AQ24">
            <v>36055</v>
          </cell>
          <cell r="AR24">
            <v>41747</v>
          </cell>
          <cell r="AS24">
            <v>28096</v>
          </cell>
          <cell r="AT24">
            <v>28918</v>
          </cell>
          <cell r="AU24">
            <v>26033</v>
          </cell>
          <cell r="AV24">
            <v>15950</v>
          </cell>
          <cell r="AW24">
            <v>20455</v>
          </cell>
          <cell r="AX24">
            <v>23184</v>
          </cell>
          <cell r="AY24">
            <v>24524</v>
          </cell>
          <cell r="AZ24">
            <v>24850</v>
          </cell>
          <cell r="BA24">
            <v>27551</v>
          </cell>
          <cell r="BB24">
            <v>336343</v>
          </cell>
          <cell r="BC24">
            <v>23894</v>
          </cell>
          <cell r="BD24">
            <v>24754</v>
          </cell>
          <cell r="BE24">
            <v>20226</v>
          </cell>
          <cell r="BF24">
            <v>18333</v>
          </cell>
          <cell r="BG24">
            <v>17477</v>
          </cell>
          <cell r="BH24">
            <v>12074</v>
          </cell>
          <cell r="BI24">
            <v>16232</v>
          </cell>
          <cell r="BJ24">
            <v>17851</v>
          </cell>
          <cell r="BK24">
            <v>18627</v>
          </cell>
          <cell r="BL24">
            <v>19314</v>
          </cell>
          <cell r="BM24">
            <v>21086</v>
          </cell>
          <cell r="BN24">
            <v>19877</v>
          </cell>
          <cell r="BO24">
            <v>229745</v>
          </cell>
          <cell r="BP24">
            <v>20394</v>
          </cell>
          <cell r="BQ24">
            <v>13910</v>
          </cell>
          <cell r="BR24">
            <v>17585</v>
          </cell>
          <cell r="BS24">
            <v>19764</v>
          </cell>
          <cell r="BT24">
            <v>18856</v>
          </cell>
          <cell r="BU24">
            <v>19536</v>
          </cell>
          <cell r="BV24">
            <v>21611</v>
          </cell>
          <cell r="BW24">
            <v>22577</v>
          </cell>
          <cell r="BX24">
            <v>20517</v>
          </cell>
          <cell r="BY24">
            <v>19682</v>
          </cell>
          <cell r="BZ24">
            <v>16539</v>
          </cell>
          <cell r="CA24">
            <v>15373</v>
          </cell>
          <cell r="CB24">
            <v>226344</v>
          </cell>
          <cell r="CC24">
            <v>9228</v>
          </cell>
          <cell r="CD24">
            <v>14248</v>
          </cell>
          <cell r="CE24">
            <v>16913</v>
          </cell>
          <cell r="CF24">
            <v>12945</v>
          </cell>
          <cell r="CG24">
            <v>13300</v>
          </cell>
          <cell r="CH24">
            <v>14034</v>
          </cell>
          <cell r="CI24">
            <v>11898</v>
          </cell>
          <cell r="CJ24">
            <v>12237</v>
          </cell>
          <cell r="CK24">
            <v>15092</v>
          </cell>
          <cell r="CL24">
            <v>15442</v>
          </cell>
          <cell r="CM24">
            <v>14091</v>
          </cell>
          <cell r="CN24">
            <v>15752</v>
          </cell>
          <cell r="CO24">
            <v>165180</v>
          </cell>
          <cell r="CP24">
            <v>13444</v>
          </cell>
          <cell r="CQ24">
            <v>12542</v>
          </cell>
          <cell r="CR24">
            <v>16574</v>
          </cell>
          <cell r="CS24">
            <v>15959</v>
          </cell>
          <cell r="CT24">
            <v>15209</v>
          </cell>
          <cell r="CU24">
            <v>11603</v>
          </cell>
          <cell r="CV24">
            <v>14214</v>
          </cell>
          <cell r="CW24">
            <v>14205</v>
          </cell>
          <cell r="CX24">
            <v>13763</v>
          </cell>
          <cell r="CY24">
            <v>15871</v>
          </cell>
          <cell r="CZ24">
            <v>13940</v>
          </cell>
          <cell r="DA24">
            <v>15184</v>
          </cell>
          <cell r="DB24">
            <v>172508</v>
          </cell>
          <cell r="DC24">
            <v>13692</v>
          </cell>
          <cell r="DD24">
            <v>14606</v>
          </cell>
          <cell r="DE24">
            <v>16308</v>
          </cell>
          <cell r="DF24">
            <v>14772</v>
          </cell>
          <cell r="DG24">
            <v>15993</v>
          </cell>
          <cell r="DH24">
            <v>12672</v>
          </cell>
          <cell r="DI24">
            <v>16127</v>
          </cell>
          <cell r="DJ24">
            <v>14580</v>
          </cell>
          <cell r="DK24">
            <v>13551</v>
          </cell>
          <cell r="DL24">
            <v>11986</v>
          </cell>
          <cell r="DM24">
            <v>14327</v>
          </cell>
          <cell r="DN24">
            <v>15608</v>
          </cell>
          <cell r="DO24">
            <v>174222</v>
          </cell>
          <cell r="DP24">
            <v>10669</v>
          </cell>
          <cell r="DQ24">
            <v>7895</v>
          </cell>
          <cell r="DR24">
            <v>9439</v>
          </cell>
          <cell r="DS24">
            <v>9712</v>
          </cell>
          <cell r="DT24">
            <v>10163</v>
          </cell>
          <cell r="DU24">
            <v>11108</v>
          </cell>
          <cell r="DV24">
            <v>9822</v>
          </cell>
          <cell r="DW24">
            <v>12737</v>
          </cell>
          <cell r="DX24">
            <v>11275</v>
          </cell>
          <cell r="DY24">
            <v>9361</v>
          </cell>
          <cell r="DZ24">
            <v>8990</v>
          </cell>
          <cell r="EA24">
            <v>7701</v>
          </cell>
          <cell r="EB24">
            <v>118872</v>
          </cell>
          <cell r="EC24">
            <v>6857</v>
          </cell>
          <cell r="ED24">
            <v>5255</v>
          </cell>
          <cell r="EE24">
            <v>7775</v>
          </cell>
          <cell r="EF24">
            <v>7616</v>
          </cell>
          <cell r="EG24">
            <v>5634</v>
          </cell>
          <cell r="EH24">
            <v>7804</v>
          </cell>
          <cell r="EI24">
            <v>7403</v>
          </cell>
          <cell r="EJ24">
            <v>8408</v>
          </cell>
          <cell r="EK24">
            <v>7254</v>
          </cell>
          <cell r="EL24">
            <v>5925</v>
          </cell>
          <cell r="EM24">
            <v>3826</v>
          </cell>
          <cell r="EN24">
            <v>2854</v>
          </cell>
          <cell r="EO24">
            <v>76611</v>
          </cell>
          <cell r="EP24">
            <v>1522</v>
          </cell>
          <cell r="EQ24">
            <v>1378</v>
          </cell>
          <cell r="ER24">
            <v>494</v>
          </cell>
          <cell r="ES24">
            <v>370</v>
          </cell>
          <cell r="ET24">
            <v>472</v>
          </cell>
          <cell r="EU24">
            <v>166</v>
          </cell>
          <cell r="EV24">
            <v>168</v>
          </cell>
          <cell r="EW24">
            <v>184</v>
          </cell>
          <cell r="EX24">
            <v>173</v>
          </cell>
          <cell r="EY24">
            <v>0</v>
          </cell>
          <cell r="EZ24">
            <v>0</v>
          </cell>
          <cell r="FA24">
            <v>0</v>
          </cell>
          <cell r="FB24">
            <v>4927</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row>
        <row r="25">
          <cell r="B25" t="str">
            <v>EVISTA</v>
          </cell>
          <cell r="C25">
            <v>22694570</v>
          </cell>
          <cell r="D25">
            <v>20174993</v>
          </cell>
          <cell r="E25">
            <v>21351614</v>
          </cell>
          <cell r="F25">
            <v>21234044</v>
          </cell>
          <cell r="G25">
            <v>21305463</v>
          </cell>
          <cell r="H25">
            <v>20356530</v>
          </cell>
          <cell r="I25">
            <v>20984499</v>
          </cell>
          <cell r="J25">
            <v>19956508</v>
          </cell>
          <cell r="K25">
            <v>20154893</v>
          </cell>
          <cell r="L25">
            <v>20489145</v>
          </cell>
          <cell r="M25">
            <v>18083644</v>
          </cell>
          <cell r="N25">
            <v>19931921</v>
          </cell>
          <cell r="O25">
            <v>246717824</v>
          </cell>
          <cell r="P25">
            <v>20338027</v>
          </cell>
          <cell r="Q25">
            <v>17994959</v>
          </cell>
          <cell r="R25">
            <v>19894780</v>
          </cell>
          <cell r="S25">
            <v>19488159</v>
          </cell>
          <cell r="T25">
            <v>18702353</v>
          </cell>
          <cell r="U25">
            <v>19175284</v>
          </cell>
          <cell r="V25">
            <v>19286125</v>
          </cell>
          <cell r="W25">
            <v>18383964</v>
          </cell>
          <cell r="X25">
            <v>18301501</v>
          </cell>
          <cell r="Y25">
            <v>18449199</v>
          </cell>
          <cell r="Z25">
            <v>17384965</v>
          </cell>
          <cell r="AA25">
            <v>18988591</v>
          </cell>
          <cell r="AB25">
            <v>226387907</v>
          </cell>
          <cell r="AC25">
            <v>17947672</v>
          </cell>
          <cell r="AD25">
            <v>16030324</v>
          </cell>
          <cell r="AE25">
            <v>18350768</v>
          </cell>
          <cell r="AF25">
            <v>17723723</v>
          </cell>
          <cell r="AG25">
            <v>17025950</v>
          </cell>
          <cell r="AH25">
            <v>18119773</v>
          </cell>
          <cell r="AI25">
            <v>17514609</v>
          </cell>
          <cell r="AJ25">
            <v>17485131</v>
          </cell>
          <cell r="AK25">
            <v>16907614</v>
          </cell>
          <cell r="AL25">
            <v>16708012</v>
          </cell>
          <cell r="AM25">
            <v>16668481</v>
          </cell>
          <cell r="AN25">
            <v>16905083</v>
          </cell>
          <cell r="AO25">
            <v>207387140</v>
          </cell>
          <cell r="AP25">
            <v>16866985</v>
          </cell>
          <cell r="AQ25">
            <v>14762961</v>
          </cell>
          <cell r="AR25">
            <v>16895484</v>
          </cell>
          <cell r="AS25">
            <v>15560150</v>
          </cell>
          <cell r="AT25">
            <v>15643879</v>
          </cell>
          <cell r="AU25">
            <v>15898553</v>
          </cell>
          <cell r="AV25">
            <v>14780346</v>
          </cell>
          <cell r="AW25">
            <v>15823227</v>
          </cell>
          <cell r="AX25">
            <v>14994191</v>
          </cell>
          <cell r="AY25">
            <v>15078383</v>
          </cell>
          <cell r="AZ25">
            <v>15026071</v>
          </cell>
          <cell r="BA25">
            <v>15193048</v>
          </cell>
          <cell r="BB25">
            <v>186523278</v>
          </cell>
          <cell r="BC25">
            <v>15174099</v>
          </cell>
          <cell r="BD25">
            <v>14062579</v>
          </cell>
          <cell r="BE25">
            <v>14615369</v>
          </cell>
          <cell r="BF25">
            <v>14360493</v>
          </cell>
          <cell r="BG25">
            <v>14406672</v>
          </cell>
          <cell r="BH25">
            <v>13882481</v>
          </cell>
          <cell r="BI25">
            <v>14246038</v>
          </cell>
          <cell r="BJ25">
            <v>14309037</v>
          </cell>
          <cell r="BK25">
            <v>13082387</v>
          </cell>
          <cell r="BL25">
            <v>14065531</v>
          </cell>
          <cell r="BM25">
            <v>13215489</v>
          </cell>
          <cell r="BN25">
            <v>13098843</v>
          </cell>
          <cell r="BO25">
            <v>168519018</v>
          </cell>
          <cell r="BP25">
            <v>13461247</v>
          </cell>
          <cell r="BQ25">
            <v>11494781</v>
          </cell>
          <cell r="BR25">
            <v>12392240</v>
          </cell>
          <cell r="BS25">
            <v>12656769</v>
          </cell>
          <cell r="BT25">
            <v>12597905</v>
          </cell>
          <cell r="BU25">
            <v>11844113</v>
          </cell>
          <cell r="BV25">
            <v>12544785</v>
          </cell>
          <cell r="BW25">
            <v>11835775</v>
          </cell>
          <cell r="BX25">
            <v>11364489</v>
          </cell>
          <cell r="BY25">
            <v>12120987</v>
          </cell>
          <cell r="BZ25">
            <v>11057542</v>
          </cell>
          <cell r="CA25">
            <v>11660561</v>
          </cell>
          <cell r="CB25">
            <v>145031194</v>
          </cell>
          <cell r="CC25">
            <v>11624172</v>
          </cell>
          <cell r="CD25">
            <v>10023399</v>
          </cell>
          <cell r="CE25">
            <v>10400099</v>
          </cell>
          <cell r="CF25">
            <v>3188211</v>
          </cell>
          <cell r="CG25">
            <v>1426569</v>
          </cell>
          <cell r="CH25">
            <v>1244639</v>
          </cell>
          <cell r="CI25">
            <v>1232495</v>
          </cell>
          <cell r="CJ25">
            <v>1007069</v>
          </cell>
          <cell r="CK25">
            <v>862963</v>
          </cell>
          <cell r="CL25">
            <v>809547</v>
          </cell>
          <cell r="CM25">
            <v>671677</v>
          </cell>
          <cell r="CN25">
            <v>730895</v>
          </cell>
          <cell r="CO25">
            <v>43221735</v>
          </cell>
          <cell r="CP25">
            <v>565716</v>
          </cell>
          <cell r="CQ25">
            <v>421068</v>
          </cell>
          <cell r="CR25">
            <v>452194</v>
          </cell>
          <cell r="CS25">
            <v>395360</v>
          </cell>
          <cell r="CT25">
            <v>346703</v>
          </cell>
          <cell r="CU25">
            <v>362586</v>
          </cell>
          <cell r="CV25">
            <v>379820</v>
          </cell>
          <cell r="CW25">
            <v>359589</v>
          </cell>
          <cell r="CX25">
            <v>317471</v>
          </cell>
          <cell r="CY25">
            <v>310480</v>
          </cell>
          <cell r="CZ25">
            <v>260947</v>
          </cell>
          <cell r="DA25">
            <v>284450</v>
          </cell>
          <cell r="DB25">
            <v>4456384</v>
          </cell>
          <cell r="DC25">
            <v>199633</v>
          </cell>
          <cell r="DD25">
            <v>166473</v>
          </cell>
          <cell r="DE25">
            <v>179794</v>
          </cell>
          <cell r="DF25">
            <v>146833</v>
          </cell>
          <cell r="DG25">
            <v>128809</v>
          </cell>
          <cell r="DH25">
            <v>135161</v>
          </cell>
          <cell r="DI25">
            <v>116860</v>
          </cell>
          <cell r="DJ25">
            <v>118749</v>
          </cell>
          <cell r="DK25">
            <v>111565</v>
          </cell>
          <cell r="DL25">
            <v>111933</v>
          </cell>
          <cell r="DM25">
            <v>104736</v>
          </cell>
          <cell r="DN25">
            <v>107665</v>
          </cell>
          <cell r="DO25">
            <v>1628211</v>
          </cell>
          <cell r="DP25">
            <v>96028</v>
          </cell>
          <cell r="DQ25">
            <v>82988</v>
          </cell>
          <cell r="DR25">
            <v>91994</v>
          </cell>
          <cell r="DS25">
            <v>84867</v>
          </cell>
          <cell r="DT25">
            <v>85060</v>
          </cell>
          <cell r="DU25">
            <v>82575</v>
          </cell>
          <cell r="DV25">
            <v>76750</v>
          </cell>
          <cell r="DW25">
            <v>78018</v>
          </cell>
          <cell r="DX25">
            <v>71428</v>
          </cell>
          <cell r="DY25">
            <v>74253</v>
          </cell>
          <cell r="DZ25">
            <v>72333</v>
          </cell>
          <cell r="EA25">
            <v>73759</v>
          </cell>
          <cell r="EB25">
            <v>970053</v>
          </cell>
          <cell r="EC25">
            <v>69026</v>
          </cell>
          <cell r="ED25">
            <v>55185</v>
          </cell>
          <cell r="EE25">
            <v>66460</v>
          </cell>
          <cell r="EF25">
            <v>60625</v>
          </cell>
          <cell r="EG25">
            <v>57290</v>
          </cell>
          <cell r="EH25">
            <v>62292</v>
          </cell>
          <cell r="EI25">
            <v>57515</v>
          </cell>
          <cell r="EJ25">
            <v>57928</v>
          </cell>
          <cell r="EK25">
            <v>54221</v>
          </cell>
          <cell r="EL25">
            <v>54974</v>
          </cell>
          <cell r="EM25">
            <v>57264</v>
          </cell>
          <cell r="EN25">
            <v>56566</v>
          </cell>
          <cell r="EO25">
            <v>709346</v>
          </cell>
          <cell r="EP25">
            <v>44915</v>
          </cell>
          <cell r="EQ25">
            <v>43846</v>
          </cell>
          <cell r="ER25">
            <v>45844</v>
          </cell>
          <cell r="ES25">
            <v>45211</v>
          </cell>
          <cell r="ET25">
            <v>47644</v>
          </cell>
          <cell r="EU25">
            <v>43901</v>
          </cell>
          <cell r="EV25">
            <v>44868</v>
          </cell>
          <cell r="EW25">
            <v>44726</v>
          </cell>
          <cell r="EX25">
            <v>39809</v>
          </cell>
          <cell r="EY25">
            <v>0</v>
          </cell>
          <cell r="EZ25">
            <v>0</v>
          </cell>
          <cell r="FA25">
            <v>0</v>
          </cell>
          <cell r="FB25">
            <v>400764</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row>
        <row r="26">
          <cell r="B26" t="str">
            <v>FOSAMAX</v>
          </cell>
          <cell r="C26">
            <v>14849148</v>
          </cell>
          <cell r="D26">
            <v>9861642</v>
          </cell>
          <cell r="E26">
            <v>7842392</v>
          </cell>
          <cell r="F26">
            <v>7276350</v>
          </cell>
          <cell r="G26">
            <v>6912686</v>
          </cell>
          <cell r="H26">
            <v>4452879</v>
          </cell>
          <cell r="I26">
            <v>5159631</v>
          </cell>
          <cell r="J26">
            <v>4719003</v>
          </cell>
          <cell r="K26">
            <v>4603705</v>
          </cell>
          <cell r="L26">
            <v>3782849</v>
          </cell>
          <cell r="M26">
            <v>3348159</v>
          </cell>
          <cell r="N26">
            <v>3563980</v>
          </cell>
          <cell r="O26">
            <v>76372424</v>
          </cell>
          <cell r="P26">
            <v>3489996</v>
          </cell>
          <cell r="Q26">
            <v>2906123</v>
          </cell>
          <cell r="R26">
            <v>3260129</v>
          </cell>
          <cell r="S26">
            <v>3029329</v>
          </cell>
          <cell r="T26">
            <v>2932105</v>
          </cell>
          <cell r="U26">
            <v>3043163</v>
          </cell>
          <cell r="V26">
            <v>2993706</v>
          </cell>
          <cell r="W26">
            <v>2768054</v>
          </cell>
          <cell r="X26">
            <v>2800491</v>
          </cell>
          <cell r="Y26">
            <v>2643177</v>
          </cell>
          <cell r="Z26">
            <v>2489710</v>
          </cell>
          <cell r="AA26">
            <v>2781187</v>
          </cell>
          <cell r="AB26">
            <v>35137170</v>
          </cell>
          <cell r="AC26">
            <v>2448190</v>
          </cell>
          <cell r="AD26">
            <v>2295690</v>
          </cell>
          <cell r="AE26">
            <v>2461194</v>
          </cell>
          <cell r="AF26">
            <v>2156627</v>
          </cell>
          <cell r="AG26">
            <v>2166561</v>
          </cell>
          <cell r="AH26">
            <v>2230193</v>
          </cell>
          <cell r="AI26">
            <v>2110018</v>
          </cell>
          <cell r="AJ26">
            <v>2223293</v>
          </cell>
          <cell r="AK26">
            <v>2091889</v>
          </cell>
          <cell r="AL26">
            <v>1995263</v>
          </cell>
          <cell r="AM26">
            <v>1971917</v>
          </cell>
          <cell r="AN26">
            <v>1986764</v>
          </cell>
          <cell r="AO26">
            <v>26137599</v>
          </cell>
          <cell r="AP26">
            <v>1865684</v>
          </cell>
          <cell r="AQ26">
            <v>992129</v>
          </cell>
          <cell r="AR26">
            <v>602385</v>
          </cell>
          <cell r="AS26">
            <v>374175</v>
          </cell>
          <cell r="AT26">
            <v>240588</v>
          </cell>
          <cell r="AU26">
            <v>185944</v>
          </cell>
          <cell r="AV26">
            <v>162035</v>
          </cell>
          <cell r="AW26">
            <v>135318</v>
          </cell>
          <cell r="AX26">
            <v>102391</v>
          </cell>
          <cell r="AY26">
            <v>95828</v>
          </cell>
          <cell r="AZ26">
            <v>82946</v>
          </cell>
          <cell r="BA26">
            <v>64509</v>
          </cell>
          <cell r="BB26">
            <v>4903932</v>
          </cell>
          <cell r="BC26">
            <v>62680</v>
          </cell>
          <cell r="BD26">
            <v>51432</v>
          </cell>
          <cell r="BE26">
            <v>48973</v>
          </cell>
          <cell r="BF26">
            <v>41710</v>
          </cell>
          <cell r="BG26">
            <v>37774</v>
          </cell>
          <cell r="BH26">
            <v>35865</v>
          </cell>
          <cell r="BI26">
            <v>30088</v>
          </cell>
          <cell r="BJ26">
            <v>34983</v>
          </cell>
          <cell r="BK26">
            <v>30547</v>
          </cell>
          <cell r="BL26">
            <v>34660</v>
          </cell>
          <cell r="BM26">
            <v>32388</v>
          </cell>
          <cell r="BN26">
            <v>25928</v>
          </cell>
          <cell r="BO26">
            <v>467028</v>
          </cell>
          <cell r="BP26">
            <v>31114</v>
          </cell>
          <cell r="BQ26">
            <v>21928</v>
          </cell>
          <cell r="BR26">
            <v>23318</v>
          </cell>
          <cell r="BS26">
            <v>23168</v>
          </cell>
          <cell r="BT26">
            <v>24282</v>
          </cell>
          <cell r="BU26">
            <v>20591</v>
          </cell>
          <cell r="BV26">
            <v>23967</v>
          </cell>
          <cell r="BW26">
            <v>24013</v>
          </cell>
          <cell r="BX26">
            <v>19594</v>
          </cell>
          <cell r="BY26">
            <v>28101</v>
          </cell>
          <cell r="BZ26">
            <v>24204</v>
          </cell>
          <cell r="CA26">
            <v>26829</v>
          </cell>
          <cell r="CB26">
            <v>291109</v>
          </cell>
          <cell r="CC26">
            <v>22247</v>
          </cell>
          <cell r="CD26">
            <v>17543</v>
          </cell>
          <cell r="CE26">
            <v>18542</v>
          </cell>
          <cell r="CF26">
            <v>16241</v>
          </cell>
          <cell r="CG26">
            <v>18825</v>
          </cell>
          <cell r="CH26">
            <v>17045</v>
          </cell>
          <cell r="CI26">
            <v>17083</v>
          </cell>
          <cell r="CJ26">
            <v>17186</v>
          </cell>
          <cell r="CK26">
            <v>15783</v>
          </cell>
          <cell r="CL26">
            <v>16332</v>
          </cell>
          <cell r="CM26">
            <v>15993</v>
          </cell>
          <cell r="CN26">
            <v>17786</v>
          </cell>
          <cell r="CO26">
            <v>210606</v>
          </cell>
          <cell r="CP26">
            <v>15973</v>
          </cell>
          <cell r="CQ26">
            <v>12860</v>
          </cell>
          <cell r="CR26">
            <v>14717</v>
          </cell>
          <cell r="CS26">
            <v>12911</v>
          </cell>
          <cell r="CT26">
            <v>12561</v>
          </cell>
          <cell r="CU26">
            <v>13737</v>
          </cell>
          <cell r="CV26">
            <v>13099</v>
          </cell>
          <cell r="CW26">
            <v>12969</v>
          </cell>
          <cell r="CX26">
            <v>12001</v>
          </cell>
          <cell r="CY26">
            <v>13404</v>
          </cell>
          <cell r="CZ26">
            <v>12244</v>
          </cell>
          <cell r="DA26">
            <v>13082</v>
          </cell>
          <cell r="DB26">
            <v>159558</v>
          </cell>
          <cell r="DC26">
            <v>12287</v>
          </cell>
          <cell r="DD26">
            <v>12520</v>
          </cell>
          <cell r="DE26">
            <v>12401</v>
          </cell>
          <cell r="DF26">
            <v>10342</v>
          </cell>
          <cell r="DG26">
            <v>9039</v>
          </cell>
          <cell r="DH26">
            <v>7805</v>
          </cell>
          <cell r="DI26">
            <v>7717</v>
          </cell>
          <cell r="DJ26">
            <v>9204</v>
          </cell>
          <cell r="DK26">
            <v>7745</v>
          </cell>
          <cell r="DL26">
            <v>7397</v>
          </cell>
          <cell r="DM26">
            <v>7537</v>
          </cell>
          <cell r="DN26">
            <v>7732</v>
          </cell>
          <cell r="DO26">
            <v>111726</v>
          </cell>
          <cell r="DP26">
            <v>5508</v>
          </cell>
          <cell r="DQ26">
            <v>4243</v>
          </cell>
          <cell r="DR26">
            <v>4838</v>
          </cell>
          <cell r="DS26">
            <v>4459</v>
          </cell>
          <cell r="DT26">
            <v>4680</v>
          </cell>
          <cell r="DU26">
            <v>4211</v>
          </cell>
          <cell r="DV26">
            <v>4005</v>
          </cell>
          <cell r="DW26">
            <v>4596</v>
          </cell>
          <cell r="DX26">
            <v>4165</v>
          </cell>
          <cell r="DY26">
            <v>4118</v>
          </cell>
          <cell r="DZ26">
            <v>4304</v>
          </cell>
          <cell r="EA26">
            <v>4011</v>
          </cell>
          <cell r="EB26">
            <v>53138</v>
          </cell>
          <cell r="EC26">
            <v>3967</v>
          </cell>
          <cell r="ED26">
            <v>3690</v>
          </cell>
          <cell r="EE26">
            <v>3981</v>
          </cell>
          <cell r="EF26">
            <v>4022</v>
          </cell>
          <cell r="EG26">
            <v>3723</v>
          </cell>
          <cell r="EH26">
            <v>4051</v>
          </cell>
          <cell r="EI26">
            <v>4081</v>
          </cell>
          <cell r="EJ26">
            <v>4626</v>
          </cell>
          <cell r="EK26">
            <v>4324</v>
          </cell>
          <cell r="EL26">
            <v>4605</v>
          </cell>
          <cell r="EM26">
            <v>4579</v>
          </cell>
          <cell r="EN26">
            <v>4148</v>
          </cell>
          <cell r="EO26">
            <v>49797</v>
          </cell>
          <cell r="EP26">
            <v>3920</v>
          </cell>
          <cell r="EQ26">
            <v>3207</v>
          </cell>
          <cell r="ER26">
            <v>3034</v>
          </cell>
          <cell r="ES26">
            <v>2825</v>
          </cell>
          <cell r="ET26">
            <v>3976</v>
          </cell>
          <cell r="EU26">
            <v>3182</v>
          </cell>
          <cell r="EV26">
            <v>3142</v>
          </cell>
          <cell r="EW26">
            <v>3769</v>
          </cell>
          <cell r="EX26">
            <v>3374</v>
          </cell>
          <cell r="EY26">
            <v>0</v>
          </cell>
          <cell r="EZ26">
            <v>0</v>
          </cell>
          <cell r="FA26">
            <v>0</v>
          </cell>
          <cell r="FB26">
            <v>30429</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row>
        <row r="27">
          <cell r="B27" t="str">
            <v>FOSAMAX PLUS D</v>
          </cell>
          <cell r="C27">
            <v>1781810</v>
          </cell>
          <cell r="D27">
            <v>1603752</v>
          </cell>
          <cell r="E27">
            <v>1653888</v>
          </cell>
          <cell r="F27">
            <v>1609867</v>
          </cell>
          <cell r="G27">
            <v>1518387</v>
          </cell>
          <cell r="H27">
            <v>1459686</v>
          </cell>
          <cell r="I27">
            <v>1404215</v>
          </cell>
          <cell r="J27">
            <v>1309456</v>
          </cell>
          <cell r="K27">
            <v>1280574</v>
          </cell>
          <cell r="L27">
            <v>1249912</v>
          </cell>
          <cell r="M27">
            <v>1117084</v>
          </cell>
          <cell r="N27">
            <v>1188963</v>
          </cell>
          <cell r="O27">
            <v>17177594</v>
          </cell>
          <cell r="P27">
            <v>1030395</v>
          </cell>
          <cell r="Q27">
            <v>834675</v>
          </cell>
          <cell r="R27">
            <v>871301</v>
          </cell>
          <cell r="S27">
            <v>772323</v>
          </cell>
          <cell r="T27">
            <v>716082</v>
          </cell>
          <cell r="U27">
            <v>705240</v>
          </cell>
          <cell r="V27">
            <v>678636</v>
          </cell>
          <cell r="W27">
            <v>625983</v>
          </cell>
          <cell r="X27">
            <v>612441</v>
          </cell>
          <cell r="Y27">
            <v>582964</v>
          </cell>
          <cell r="Z27">
            <v>542208</v>
          </cell>
          <cell r="AA27">
            <v>571392</v>
          </cell>
          <cell r="AB27">
            <v>8543640</v>
          </cell>
          <cell r="AC27">
            <v>474096</v>
          </cell>
          <cell r="AD27">
            <v>406579</v>
          </cell>
          <cell r="AE27">
            <v>420975</v>
          </cell>
          <cell r="AF27">
            <v>364087</v>
          </cell>
          <cell r="AG27">
            <v>333571</v>
          </cell>
          <cell r="AH27">
            <v>348362</v>
          </cell>
          <cell r="AI27">
            <v>317462</v>
          </cell>
          <cell r="AJ27">
            <v>306759</v>
          </cell>
          <cell r="AK27">
            <v>284686</v>
          </cell>
          <cell r="AL27">
            <v>261787</v>
          </cell>
          <cell r="AM27">
            <v>251709</v>
          </cell>
          <cell r="AN27">
            <v>243700</v>
          </cell>
          <cell r="AO27">
            <v>4013773</v>
          </cell>
          <cell r="AP27">
            <v>221562</v>
          </cell>
          <cell r="AQ27">
            <v>187613</v>
          </cell>
          <cell r="AR27">
            <v>204413</v>
          </cell>
          <cell r="AS27">
            <v>171780</v>
          </cell>
          <cell r="AT27">
            <v>166482</v>
          </cell>
          <cell r="AU27">
            <v>162985</v>
          </cell>
          <cell r="AV27">
            <v>142500</v>
          </cell>
          <cell r="AW27">
            <v>144111</v>
          </cell>
          <cell r="AX27">
            <v>128108</v>
          </cell>
          <cell r="AY27">
            <v>120994</v>
          </cell>
          <cell r="AZ27">
            <v>118762</v>
          </cell>
          <cell r="BA27">
            <v>113609</v>
          </cell>
          <cell r="BB27">
            <v>1882919</v>
          </cell>
          <cell r="BC27">
            <v>101122</v>
          </cell>
          <cell r="BD27">
            <v>93013</v>
          </cell>
          <cell r="BE27">
            <v>92229</v>
          </cell>
          <cell r="BF27">
            <v>75135</v>
          </cell>
          <cell r="BG27">
            <v>72098</v>
          </cell>
          <cell r="BH27">
            <v>65255</v>
          </cell>
          <cell r="BI27">
            <v>67842</v>
          </cell>
          <cell r="BJ27">
            <v>63614</v>
          </cell>
          <cell r="BK27">
            <v>56160</v>
          </cell>
          <cell r="BL27">
            <v>57572</v>
          </cell>
          <cell r="BM27">
            <v>53319</v>
          </cell>
          <cell r="BN27">
            <v>50256</v>
          </cell>
          <cell r="BO27">
            <v>847615</v>
          </cell>
          <cell r="BP27">
            <v>48714</v>
          </cell>
          <cell r="BQ27">
            <v>40393</v>
          </cell>
          <cell r="BR27">
            <v>42015</v>
          </cell>
          <cell r="BS27">
            <v>39127</v>
          </cell>
          <cell r="BT27">
            <v>38252</v>
          </cell>
          <cell r="BU27">
            <v>36584</v>
          </cell>
          <cell r="BV27">
            <v>34974</v>
          </cell>
          <cell r="BW27">
            <v>32707</v>
          </cell>
          <cell r="BX27">
            <v>31521</v>
          </cell>
          <cell r="BY27">
            <v>32201</v>
          </cell>
          <cell r="BZ27">
            <v>27828</v>
          </cell>
          <cell r="CA27">
            <v>29747</v>
          </cell>
          <cell r="CB27">
            <v>434063</v>
          </cell>
          <cell r="CC27">
            <v>27921</v>
          </cell>
          <cell r="CD27">
            <v>23080</v>
          </cell>
          <cell r="CE27">
            <v>24949</v>
          </cell>
          <cell r="CF27">
            <v>22874</v>
          </cell>
          <cell r="CG27">
            <v>22080</v>
          </cell>
          <cell r="CH27">
            <v>21911</v>
          </cell>
          <cell r="CI27">
            <v>22896</v>
          </cell>
          <cell r="CJ27">
            <v>22494</v>
          </cell>
          <cell r="CK27">
            <v>21542</v>
          </cell>
          <cell r="CL27">
            <v>22563</v>
          </cell>
          <cell r="CM27">
            <v>20291</v>
          </cell>
          <cell r="CN27">
            <v>21880</v>
          </cell>
          <cell r="CO27">
            <v>274481</v>
          </cell>
          <cell r="CP27">
            <v>19844</v>
          </cell>
          <cell r="CQ27">
            <v>17154</v>
          </cell>
          <cell r="CR27">
            <v>16782</v>
          </cell>
          <cell r="CS27">
            <v>16997</v>
          </cell>
          <cell r="CT27">
            <v>16178</v>
          </cell>
          <cell r="CU27">
            <v>16904</v>
          </cell>
          <cell r="CV27">
            <v>16384</v>
          </cell>
          <cell r="CW27">
            <v>15842</v>
          </cell>
          <cell r="CX27">
            <v>15964</v>
          </cell>
          <cell r="CY27">
            <v>16472</v>
          </cell>
          <cell r="CZ27">
            <v>14946</v>
          </cell>
          <cell r="DA27">
            <v>15849</v>
          </cell>
          <cell r="DB27">
            <v>199316</v>
          </cell>
          <cell r="DC27">
            <v>15978</v>
          </cell>
          <cell r="DD27">
            <v>14671</v>
          </cell>
          <cell r="DE27">
            <v>16022</v>
          </cell>
          <cell r="DF27">
            <v>16272</v>
          </cell>
          <cell r="DG27">
            <v>15369</v>
          </cell>
          <cell r="DH27">
            <v>15149</v>
          </cell>
          <cell r="DI27">
            <v>14926</v>
          </cell>
          <cell r="DJ27">
            <v>13698</v>
          </cell>
          <cell r="DK27">
            <v>13427</v>
          </cell>
          <cell r="DL27">
            <v>13744</v>
          </cell>
          <cell r="DM27">
            <v>11664</v>
          </cell>
          <cell r="DN27">
            <v>14779</v>
          </cell>
          <cell r="DO27">
            <v>175699</v>
          </cell>
          <cell r="DP27">
            <v>9993</v>
          </cell>
          <cell r="DQ27">
            <v>8353</v>
          </cell>
          <cell r="DR27">
            <v>9618</v>
          </cell>
          <cell r="DS27">
            <v>8991</v>
          </cell>
          <cell r="DT27">
            <v>8508</v>
          </cell>
          <cell r="DU27">
            <v>8679</v>
          </cell>
          <cell r="DV27">
            <v>6660</v>
          </cell>
          <cell r="DW27">
            <v>6066</v>
          </cell>
          <cell r="DX27">
            <v>6581</v>
          </cell>
          <cell r="DY27">
            <v>6610</v>
          </cell>
          <cell r="DZ27">
            <v>6454</v>
          </cell>
          <cell r="EA27">
            <v>6696</v>
          </cell>
          <cell r="EB27">
            <v>93209</v>
          </cell>
          <cell r="EC27">
            <v>6425</v>
          </cell>
          <cell r="ED27">
            <v>5825</v>
          </cell>
          <cell r="EE27">
            <v>6648</v>
          </cell>
          <cell r="EF27">
            <v>5883</v>
          </cell>
          <cell r="EG27">
            <v>6491</v>
          </cell>
          <cell r="EH27">
            <v>6100</v>
          </cell>
          <cell r="EI27">
            <v>6873</v>
          </cell>
          <cell r="EJ27">
            <v>6699</v>
          </cell>
          <cell r="EK27">
            <v>5586</v>
          </cell>
          <cell r="EL27">
            <v>6587</v>
          </cell>
          <cell r="EM27">
            <v>6290</v>
          </cell>
          <cell r="EN27">
            <v>6349</v>
          </cell>
          <cell r="EO27">
            <v>75756</v>
          </cell>
          <cell r="EP27">
            <v>5372</v>
          </cell>
          <cell r="EQ27">
            <v>4636</v>
          </cell>
          <cell r="ER27">
            <v>5060</v>
          </cell>
          <cell r="ES27">
            <v>5161</v>
          </cell>
          <cell r="ET27">
            <v>4756</v>
          </cell>
          <cell r="EU27">
            <v>4742</v>
          </cell>
          <cell r="EV27">
            <v>4947</v>
          </cell>
          <cell r="EW27">
            <v>4592</v>
          </cell>
          <cell r="EX27">
            <v>4138</v>
          </cell>
          <cell r="EY27">
            <v>0</v>
          </cell>
          <cell r="EZ27">
            <v>0</v>
          </cell>
          <cell r="FA27">
            <v>0</v>
          </cell>
          <cell r="FB27">
            <v>43404</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row>
        <row r="28">
          <cell r="B28" t="str">
            <v>FOSTEUM</v>
          </cell>
          <cell r="C28">
            <v>23079</v>
          </cell>
          <cell r="D28">
            <v>53389</v>
          </cell>
          <cell r="E28">
            <v>91266</v>
          </cell>
          <cell r="F28">
            <v>123471</v>
          </cell>
          <cell r="G28">
            <v>148314</v>
          </cell>
          <cell r="H28">
            <v>166752</v>
          </cell>
          <cell r="I28">
            <v>205504</v>
          </cell>
          <cell r="J28">
            <v>239634</v>
          </cell>
          <cell r="K28">
            <v>269815</v>
          </cell>
          <cell r="L28">
            <v>300431</v>
          </cell>
          <cell r="M28">
            <v>281009</v>
          </cell>
          <cell r="N28">
            <v>320300</v>
          </cell>
          <cell r="O28">
            <v>2222964</v>
          </cell>
          <cell r="P28">
            <v>282906</v>
          </cell>
          <cell r="Q28">
            <v>260687</v>
          </cell>
          <cell r="R28">
            <v>285793</v>
          </cell>
          <cell r="S28">
            <v>273827</v>
          </cell>
          <cell r="T28">
            <v>271493</v>
          </cell>
          <cell r="U28">
            <v>268393</v>
          </cell>
          <cell r="V28">
            <v>264995</v>
          </cell>
          <cell r="W28">
            <v>258232</v>
          </cell>
          <cell r="X28">
            <v>251030</v>
          </cell>
          <cell r="Y28">
            <v>228017</v>
          </cell>
          <cell r="Z28">
            <v>233001</v>
          </cell>
          <cell r="AA28">
            <v>238582</v>
          </cell>
          <cell r="AB28">
            <v>3116956</v>
          </cell>
          <cell r="AC28">
            <v>230365</v>
          </cell>
          <cell r="AD28">
            <v>198310</v>
          </cell>
          <cell r="AE28">
            <v>227893</v>
          </cell>
          <cell r="AF28">
            <v>211498</v>
          </cell>
          <cell r="AG28">
            <v>207286</v>
          </cell>
          <cell r="AH28">
            <v>225885</v>
          </cell>
          <cell r="AI28">
            <v>221863</v>
          </cell>
          <cell r="AJ28">
            <v>215407</v>
          </cell>
          <cell r="AK28">
            <v>219952</v>
          </cell>
          <cell r="AL28">
            <v>214624</v>
          </cell>
          <cell r="AM28">
            <v>215098</v>
          </cell>
          <cell r="AN28">
            <v>216030</v>
          </cell>
          <cell r="AO28">
            <v>2604211</v>
          </cell>
          <cell r="AP28">
            <v>217549</v>
          </cell>
          <cell r="AQ28">
            <v>194050</v>
          </cell>
          <cell r="AR28">
            <v>217674</v>
          </cell>
          <cell r="AS28">
            <v>199619</v>
          </cell>
          <cell r="AT28">
            <v>203309</v>
          </cell>
          <cell r="AU28">
            <v>216399</v>
          </cell>
          <cell r="AV28">
            <v>200056</v>
          </cell>
          <cell r="AW28">
            <v>225929</v>
          </cell>
          <cell r="AX28">
            <v>212792</v>
          </cell>
          <cell r="AY28">
            <v>215349</v>
          </cell>
          <cell r="AZ28">
            <v>227550</v>
          </cell>
          <cell r="BA28">
            <v>229654</v>
          </cell>
          <cell r="BB28">
            <v>2559930</v>
          </cell>
          <cell r="BC28">
            <v>217995</v>
          </cell>
          <cell r="BD28">
            <v>210226</v>
          </cell>
          <cell r="BE28">
            <v>210589</v>
          </cell>
          <cell r="BF28">
            <v>209026</v>
          </cell>
          <cell r="BG28">
            <v>210527</v>
          </cell>
          <cell r="BH28">
            <v>181812</v>
          </cell>
          <cell r="BI28">
            <v>187016</v>
          </cell>
          <cell r="BJ28">
            <v>196606</v>
          </cell>
          <cell r="BK28">
            <v>185226</v>
          </cell>
          <cell r="BL28">
            <v>204562</v>
          </cell>
          <cell r="BM28">
            <v>195196</v>
          </cell>
          <cell r="BN28">
            <v>191721</v>
          </cell>
          <cell r="BO28">
            <v>2400502</v>
          </cell>
          <cell r="BP28">
            <v>192057</v>
          </cell>
          <cell r="BQ28">
            <v>178719</v>
          </cell>
          <cell r="BR28">
            <v>185045</v>
          </cell>
          <cell r="BS28">
            <v>196963</v>
          </cell>
          <cell r="BT28">
            <v>194568</v>
          </cell>
          <cell r="BU28">
            <v>178621</v>
          </cell>
          <cell r="BV28">
            <v>184890</v>
          </cell>
          <cell r="BW28">
            <v>175078</v>
          </cell>
          <cell r="BX28">
            <v>170976</v>
          </cell>
          <cell r="BY28">
            <v>181942</v>
          </cell>
          <cell r="BZ28">
            <v>160182</v>
          </cell>
          <cell r="CA28">
            <v>156861</v>
          </cell>
          <cell r="CB28">
            <v>2155902</v>
          </cell>
          <cell r="CC28">
            <v>150043</v>
          </cell>
          <cell r="CD28">
            <v>134875</v>
          </cell>
          <cell r="CE28">
            <v>139343</v>
          </cell>
          <cell r="CF28">
            <v>141595</v>
          </cell>
          <cell r="CG28">
            <v>136039</v>
          </cell>
          <cell r="CH28">
            <v>136807</v>
          </cell>
          <cell r="CI28">
            <v>128407</v>
          </cell>
          <cell r="CJ28">
            <v>127544</v>
          </cell>
          <cell r="CK28">
            <v>129691</v>
          </cell>
          <cell r="CL28">
            <v>130454</v>
          </cell>
          <cell r="CM28">
            <v>121370</v>
          </cell>
          <cell r="CN28">
            <v>126917</v>
          </cell>
          <cell r="CO28">
            <v>1603085</v>
          </cell>
          <cell r="CP28">
            <v>109570</v>
          </cell>
          <cell r="CQ28">
            <v>101592</v>
          </cell>
          <cell r="CR28">
            <v>112925</v>
          </cell>
          <cell r="CS28">
            <v>103460</v>
          </cell>
          <cell r="CT28">
            <v>97577</v>
          </cell>
          <cell r="CU28">
            <v>104058</v>
          </cell>
          <cell r="CV28">
            <v>106881</v>
          </cell>
          <cell r="CW28">
            <v>100323</v>
          </cell>
          <cell r="CX28">
            <v>99626</v>
          </cell>
          <cell r="CY28">
            <v>92813</v>
          </cell>
          <cell r="CZ28">
            <v>85433</v>
          </cell>
          <cell r="DA28">
            <v>93820</v>
          </cell>
          <cell r="DB28">
            <v>1208078</v>
          </cell>
          <cell r="DC28">
            <v>74659</v>
          </cell>
          <cell r="DD28">
            <v>85476</v>
          </cell>
          <cell r="DE28">
            <v>86175</v>
          </cell>
          <cell r="DF28">
            <v>82462</v>
          </cell>
          <cell r="DG28">
            <v>82594</v>
          </cell>
          <cell r="DH28">
            <v>76614</v>
          </cell>
          <cell r="DI28">
            <v>66407</v>
          </cell>
          <cell r="DJ28">
            <v>69256</v>
          </cell>
          <cell r="DK28">
            <v>71868</v>
          </cell>
          <cell r="DL28">
            <v>70983</v>
          </cell>
          <cell r="DM28">
            <v>64886</v>
          </cell>
          <cell r="DN28">
            <v>57547</v>
          </cell>
          <cell r="DO28">
            <v>888927</v>
          </cell>
          <cell r="DP28">
            <v>43362</v>
          </cell>
          <cell r="DQ28">
            <v>35523</v>
          </cell>
          <cell r="DR28">
            <v>37993</v>
          </cell>
          <cell r="DS28">
            <v>33063</v>
          </cell>
          <cell r="DT28">
            <v>31653</v>
          </cell>
          <cell r="DU28">
            <v>37878</v>
          </cell>
          <cell r="DV28">
            <v>30903</v>
          </cell>
          <cell r="DW28">
            <v>33588</v>
          </cell>
          <cell r="DX28">
            <v>29628</v>
          </cell>
          <cell r="DY28">
            <v>32196</v>
          </cell>
          <cell r="DZ28">
            <v>31610</v>
          </cell>
          <cell r="EA28">
            <v>26779</v>
          </cell>
          <cell r="EB28">
            <v>404176</v>
          </cell>
          <cell r="EC28">
            <v>29566</v>
          </cell>
          <cell r="ED28">
            <v>23388</v>
          </cell>
          <cell r="EE28">
            <v>29996</v>
          </cell>
          <cell r="EF28">
            <v>25155</v>
          </cell>
          <cell r="EG28">
            <v>33170</v>
          </cell>
          <cell r="EH28">
            <v>24657</v>
          </cell>
          <cell r="EI28">
            <v>10298</v>
          </cell>
          <cell r="EJ28">
            <v>26548</v>
          </cell>
          <cell r="EK28">
            <v>22500</v>
          </cell>
          <cell r="EL28">
            <v>26103</v>
          </cell>
          <cell r="EM28">
            <v>27831</v>
          </cell>
          <cell r="EN28">
            <v>25720</v>
          </cell>
          <cell r="EO28">
            <v>304932</v>
          </cell>
          <cell r="EP28">
            <v>26503</v>
          </cell>
          <cell r="EQ28">
            <v>22691</v>
          </cell>
          <cell r="ER28">
            <v>26642</v>
          </cell>
          <cell r="ES28">
            <v>23103</v>
          </cell>
          <cell r="ET28">
            <v>19087</v>
          </cell>
          <cell r="EU28">
            <v>20613</v>
          </cell>
          <cell r="EV28">
            <v>22093</v>
          </cell>
          <cell r="EW28">
            <v>19721</v>
          </cell>
          <cell r="EX28">
            <v>18312</v>
          </cell>
          <cell r="EY28">
            <v>0</v>
          </cell>
          <cell r="EZ28">
            <v>0</v>
          </cell>
          <cell r="FA28">
            <v>0</v>
          </cell>
          <cell r="FB28">
            <v>198765</v>
          </cell>
          <cell r="FC28">
            <v>0</v>
          </cell>
          <cell r="FD28">
            <v>0</v>
          </cell>
          <cell r="FE28">
            <v>0</v>
          </cell>
          <cell r="FF28">
            <v>0</v>
          </cell>
          <cell r="FG28">
            <v>0</v>
          </cell>
          <cell r="FH28">
            <v>0</v>
          </cell>
          <cell r="FI28">
            <v>0</v>
          </cell>
          <cell r="FJ28">
            <v>0</v>
          </cell>
          <cell r="FK28">
            <v>0</v>
          </cell>
          <cell r="FL28">
            <v>0</v>
          </cell>
          <cell r="FM28">
            <v>0</v>
          </cell>
          <cell r="FN28">
            <v>0</v>
          </cell>
          <cell r="FO28">
            <v>0</v>
          </cell>
          <cell r="FP28">
            <v>0</v>
          </cell>
          <cell r="FQ28">
            <v>0</v>
          </cell>
          <cell r="FR28">
            <v>0</v>
          </cell>
          <cell r="FS28">
            <v>0</v>
          </cell>
          <cell r="FT28">
            <v>0</v>
          </cell>
          <cell r="FU28">
            <v>0</v>
          </cell>
          <cell r="FV28">
            <v>0</v>
          </cell>
          <cell r="FW28">
            <v>0</v>
          </cell>
          <cell r="FX28">
            <v>0</v>
          </cell>
          <cell r="FY28">
            <v>0</v>
          </cell>
          <cell r="FZ28">
            <v>0</v>
          </cell>
          <cell r="GA28">
            <v>0</v>
          </cell>
          <cell r="GB28">
            <v>0</v>
          </cell>
          <cell r="GC28">
            <v>0</v>
          </cell>
          <cell r="GD28">
            <v>0</v>
          </cell>
          <cell r="GE28">
            <v>0</v>
          </cell>
          <cell r="GF28">
            <v>0</v>
          </cell>
          <cell r="GG28">
            <v>0</v>
          </cell>
          <cell r="GH28">
            <v>0</v>
          </cell>
          <cell r="GI28">
            <v>0</v>
          </cell>
          <cell r="GJ28">
            <v>0</v>
          </cell>
          <cell r="GK28">
            <v>0</v>
          </cell>
          <cell r="GL28">
            <v>0</v>
          </cell>
          <cell r="GM28">
            <v>0</v>
          </cell>
          <cell r="GN28">
            <v>0</v>
          </cell>
          <cell r="GO28">
            <v>0</v>
          </cell>
          <cell r="GP28">
            <v>0</v>
          </cell>
          <cell r="GQ28">
            <v>0</v>
          </cell>
          <cell r="GR28">
            <v>0</v>
          </cell>
          <cell r="GS28">
            <v>0</v>
          </cell>
          <cell r="GT28">
            <v>0</v>
          </cell>
          <cell r="GU28">
            <v>0</v>
          </cell>
          <cell r="GV28">
            <v>0</v>
          </cell>
          <cell r="GW28">
            <v>0</v>
          </cell>
          <cell r="GX28">
            <v>0</v>
          </cell>
          <cell r="GY28">
            <v>0</v>
          </cell>
          <cell r="GZ28">
            <v>0</v>
          </cell>
          <cell r="HA28">
            <v>0</v>
          </cell>
          <cell r="HB28">
            <v>0</v>
          </cell>
          <cell r="HC28">
            <v>0</v>
          </cell>
          <cell r="HD28">
            <v>0</v>
          </cell>
          <cell r="HE28">
            <v>0</v>
          </cell>
          <cell r="HF28">
            <v>0</v>
          </cell>
          <cell r="HG28">
            <v>0</v>
          </cell>
          <cell r="HH28">
            <v>0</v>
          </cell>
          <cell r="HI28">
            <v>0</v>
          </cell>
          <cell r="HJ28">
            <v>0</v>
          </cell>
          <cell r="HK28">
            <v>0</v>
          </cell>
          <cell r="HL28">
            <v>0</v>
          </cell>
          <cell r="HM28">
            <v>0</v>
          </cell>
          <cell r="HN28">
            <v>0</v>
          </cell>
          <cell r="HO28">
            <v>0</v>
          </cell>
          <cell r="HP28">
            <v>0</v>
          </cell>
          <cell r="HQ28">
            <v>0</v>
          </cell>
          <cell r="HR28">
            <v>0</v>
          </cell>
          <cell r="HS28">
            <v>0</v>
          </cell>
          <cell r="HT28">
            <v>0</v>
          </cell>
          <cell r="HU28">
            <v>0</v>
          </cell>
          <cell r="HV28">
            <v>0</v>
          </cell>
          <cell r="HW28">
            <v>0</v>
          </cell>
          <cell r="HX28">
            <v>0</v>
          </cell>
          <cell r="HY28">
            <v>0</v>
          </cell>
          <cell r="HZ28">
            <v>0</v>
          </cell>
          <cell r="IA28">
            <v>0</v>
          </cell>
          <cell r="IB28">
            <v>0</v>
          </cell>
        </row>
        <row r="29">
          <cell r="B29" t="str">
            <v>FOSTEUM PLUS</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2162</v>
          </cell>
          <cell r="BW29">
            <v>11901</v>
          </cell>
          <cell r="BX29">
            <v>15139</v>
          </cell>
          <cell r="BY29">
            <v>22169</v>
          </cell>
          <cell r="BZ29">
            <v>26897</v>
          </cell>
          <cell r="CA29">
            <v>31144</v>
          </cell>
          <cell r="CB29">
            <v>109412</v>
          </cell>
          <cell r="CC29">
            <v>37268</v>
          </cell>
          <cell r="CD29">
            <v>37777</v>
          </cell>
          <cell r="CE29">
            <v>42281</v>
          </cell>
          <cell r="CF29">
            <v>45910</v>
          </cell>
          <cell r="CG29">
            <v>55489</v>
          </cell>
          <cell r="CH29">
            <v>57020</v>
          </cell>
          <cell r="CI29">
            <v>58324</v>
          </cell>
          <cell r="CJ29">
            <v>63382</v>
          </cell>
          <cell r="CK29">
            <v>63780</v>
          </cell>
          <cell r="CL29">
            <v>68103</v>
          </cell>
          <cell r="CM29">
            <v>68606</v>
          </cell>
          <cell r="CN29">
            <v>78495</v>
          </cell>
          <cell r="CO29">
            <v>676435</v>
          </cell>
          <cell r="CP29">
            <v>73725</v>
          </cell>
          <cell r="CQ29">
            <v>63713</v>
          </cell>
          <cell r="CR29">
            <v>77140</v>
          </cell>
          <cell r="CS29">
            <v>75969</v>
          </cell>
          <cell r="CT29">
            <v>77003</v>
          </cell>
          <cell r="CU29">
            <v>90455</v>
          </cell>
          <cell r="CV29">
            <v>91122</v>
          </cell>
          <cell r="CW29">
            <v>90409</v>
          </cell>
          <cell r="CX29">
            <v>95804</v>
          </cell>
          <cell r="CY29">
            <v>106206</v>
          </cell>
          <cell r="CZ29">
            <v>99087</v>
          </cell>
          <cell r="DA29">
            <v>110523</v>
          </cell>
          <cell r="DB29">
            <v>1051156</v>
          </cell>
          <cell r="DC29">
            <v>118266</v>
          </cell>
          <cell r="DD29">
            <v>118979</v>
          </cell>
          <cell r="DE29">
            <v>128908</v>
          </cell>
          <cell r="DF29">
            <v>130825</v>
          </cell>
          <cell r="DG29">
            <v>136984</v>
          </cell>
          <cell r="DH29">
            <v>165389</v>
          </cell>
          <cell r="DI29">
            <v>153453</v>
          </cell>
          <cell r="DJ29">
            <v>167705</v>
          </cell>
          <cell r="DK29">
            <v>155016</v>
          </cell>
          <cell r="DL29">
            <v>169536</v>
          </cell>
          <cell r="DM29">
            <v>175202</v>
          </cell>
          <cell r="DN29">
            <v>169216</v>
          </cell>
          <cell r="DO29">
            <v>1789479</v>
          </cell>
          <cell r="DP29">
            <v>173013</v>
          </cell>
          <cell r="DQ29">
            <v>172806</v>
          </cell>
          <cell r="DR29">
            <v>161327</v>
          </cell>
          <cell r="DS29">
            <v>157711</v>
          </cell>
          <cell r="DT29">
            <v>186482</v>
          </cell>
          <cell r="DU29">
            <v>183392</v>
          </cell>
          <cell r="DV29">
            <v>183532</v>
          </cell>
          <cell r="DW29">
            <v>184043</v>
          </cell>
          <cell r="DX29">
            <v>180775</v>
          </cell>
          <cell r="DY29">
            <v>210613</v>
          </cell>
          <cell r="DZ29">
            <v>197132</v>
          </cell>
          <cell r="EA29">
            <v>184056</v>
          </cell>
          <cell r="EB29">
            <v>2174882</v>
          </cell>
          <cell r="EC29">
            <v>204310</v>
          </cell>
          <cell r="ED29">
            <v>184634</v>
          </cell>
          <cell r="EE29">
            <v>196104</v>
          </cell>
          <cell r="EF29">
            <v>198374</v>
          </cell>
          <cell r="EG29">
            <v>214088</v>
          </cell>
          <cell r="EH29">
            <v>192755</v>
          </cell>
          <cell r="EI29">
            <v>63333</v>
          </cell>
          <cell r="EJ29">
            <v>179445</v>
          </cell>
          <cell r="EK29">
            <v>185976</v>
          </cell>
          <cell r="EL29">
            <v>206352</v>
          </cell>
          <cell r="EM29">
            <v>201568</v>
          </cell>
          <cell r="EN29">
            <v>173099</v>
          </cell>
          <cell r="EO29">
            <v>2200038</v>
          </cell>
          <cell r="EP29">
            <v>199644</v>
          </cell>
          <cell r="EQ29">
            <v>178998</v>
          </cell>
          <cell r="ER29">
            <v>180504</v>
          </cell>
          <cell r="ES29">
            <v>150519</v>
          </cell>
          <cell r="ET29">
            <v>149019</v>
          </cell>
          <cell r="EU29">
            <v>152732</v>
          </cell>
          <cell r="EV29">
            <v>165903</v>
          </cell>
          <cell r="EW29">
            <v>170352</v>
          </cell>
          <cell r="EX29">
            <v>155896</v>
          </cell>
          <cell r="EY29">
            <v>0</v>
          </cell>
          <cell r="EZ29">
            <v>0</v>
          </cell>
          <cell r="FA29">
            <v>0</v>
          </cell>
          <cell r="FB29">
            <v>1503567</v>
          </cell>
          <cell r="FC29">
            <v>0</v>
          </cell>
          <cell r="FD29">
            <v>0</v>
          </cell>
          <cell r="FE29">
            <v>0</v>
          </cell>
          <cell r="FF29">
            <v>0</v>
          </cell>
          <cell r="FG29">
            <v>0</v>
          </cell>
          <cell r="FH29">
            <v>0</v>
          </cell>
          <cell r="FI29">
            <v>0</v>
          </cell>
          <cell r="FJ29">
            <v>0</v>
          </cell>
          <cell r="FK29">
            <v>0</v>
          </cell>
          <cell r="FL29">
            <v>0</v>
          </cell>
          <cell r="FM29">
            <v>0</v>
          </cell>
          <cell r="FN29">
            <v>0</v>
          </cell>
          <cell r="FO29">
            <v>0</v>
          </cell>
          <cell r="FP29">
            <v>0</v>
          </cell>
          <cell r="FQ29">
            <v>0</v>
          </cell>
          <cell r="FR29">
            <v>0</v>
          </cell>
          <cell r="FS29">
            <v>0</v>
          </cell>
          <cell r="FT29">
            <v>0</v>
          </cell>
          <cell r="FU29">
            <v>0</v>
          </cell>
          <cell r="FV29">
            <v>0</v>
          </cell>
          <cell r="FW29">
            <v>0</v>
          </cell>
          <cell r="FX29">
            <v>0</v>
          </cell>
          <cell r="FY29">
            <v>0</v>
          </cell>
          <cell r="FZ29">
            <v>0</v>
          </cell>
          <cell r="GA29">
            <v>0</v>
          </cell>
          <cell r="GB29">
            <v>0</v>
          </cell>
          <cell r="GC29">
            <v>0</v>
          </cell>
          <cell r="GD29">
            <v>0</v>
          </cell>
          <cell r="GE29">
            <v>0</v>
          </cell>
          <cell r="GF29">
            <v>0</v>
          </cell>
          <cell r="GG29">
            <v>0</v>
          </cell>
          <cell r="GH29">
            <v>0</v>
          </cell>
          <cell r="GI29">
            <v>0</v>
          </cell>
          <cell r="GJ29">
            <v>0</v>
          </cell>
          <cell r="GK29">
            <v>0</v>
          </cell>
          <cell r="GL29">
            <v>0</v>
          </cell>
          <cell r="GM29">
            <v>0</v>
          </cell>
          <cell r="GN29">
            <v>0</v>
          </cell>
          <cell r="GO29">
            <v>0</v>
          </cell>
          <cell r="GP29">
            <v>0</v>
          </cell>
          <cell r="GQ29">
            <v>0</v>
          </cell>
          <cell r="GR29">
            <v>0</v>
          </cell>
          <cell r="GS29">
            <v>0</v>
          </cell>
          <cell r="GT29">
            <v>0</v>
          </cell>
          <cell r="GU29">
            <v>0</v>
          </cell>
          <cell r="GV29">
            <v>0</v>
          </cell>
          <cell r="GW29">
            <v>0</v>
          </cell>
          <cell r="GX29">
            <v>0</v>
          </cell>
          <cell r="GY29">
            <v>0</v>
          </cell>
          <cell r="GZ29">
            <v>0</v>
          </cell>
          <cell r="HA29">
            <v>0</v>
          </cell>
          <cell r="HB29">
            <v>0</v>
          </cell>
          <cell r="HC29">
            <v>0</v>
          </cell>
          <cell r="HD29">
            <v>0</v>
          </cell>
          <cell r="HE29">
            <v>0</v>
          </cell>
          <cell r="HF29">
            <v>0</v>
          </cell>
          <cell r="HG29">
            <v>0</v>
          </cell>
          <cell r="HH29">
            <v>0</v>
          </cell>
          <cell r="HI29">
            <v>0</v>
          </cell>
          <cell r="HJ29">
            <v>0</v>
          </cell>
          <cell r="HK29">
            <v>0</v>
          </cell>
          <cell r="HL29">
            <v>0</v>
          </cell>
          <cell r="HM29">
            <v>0</v>
          </cell>
          <cell r="HN29">
            <v>0</v>
          </cell>
          <cell r="HO29">
            <v>0</v>
          </cell>
          <cell r="HP29">
            <v>0</v>
          </cell>
          <cell r="HQ29">
            <v>0</v>
          </cell>
          <cell r="HR29">
            <v>0</v>
          </cell>
          <cell r="HS29">
            <v>0</v>
          </cell>
          <cell r="HT29">
            <v>0</v>
          </cell>
          <cell r="HU29">
            <v>0</v>
          </cell>
          <cell r="HV29">
            <v>0</v>
          </cell>
          <cell r="HW29">
            <v>0</v>
          </cell>
          <cell r="HX29">
            <v>0</v>
          </cell>
          <cell r="HY29">
            <v>0</v>
          </cell>
          <cell r="HZ29">
            <v>0</v>
          </cell>
          <cell r="IA29">
            <v>0</v>
          </cell>
          <cell r="IB29">
            <v>0</v>
          </cell>
        </row>
        <row r="30">
          <cell r="B30" t="str">
            <v>IBANDRONATE SOD</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65967</v>
          </cell>
          <cell r="BF30">
            <v>259655</v>
          </cell>
          <cell r="BG30">
            <v>280592</v>
          </cell>
          <cell r="BH30">
            <v>272768</v>
          </cell>
          <cell r="BI30">
            <v>279748</v>
          </cell>
          <cell r="BJ30">
            <v>286934</v>
          </cell>
          <cell r="BK30">
            <v>271223</v>
          </cell>
          <cell r="BL30">
            <v>293124</v>
          </cell>
          <cell r="BM30">
            <v>277328</v>
          </cell>
          <cell r="BN30">
            <v>279542</v>
          </cell>
          <cell r="BO30">
            <v>2566881</v>
          </cell>
          <cell r="BP30">
            <v>289374</v>
          </cell>
          <cell r="BQ30">
            <v>256168</v>
          </cell>
          <cell r="BR30">
            <v>273906</v>
          </cell>
          <cell r="BS30">
            <v>275984</v>
          </cell>
          <cell r="BT30">
            <v>281715</v>
          </cell>
          <cell r="BU30">
            <v>263042</v>
          </cell>
          <cell r="BV30">
            <v>271406</v>
          </cell>
          <cell r="BW30">
            <v>259214</v>
          </cell>
          <cell r="BX30">
            <v>249080</v>
          </cell>
          <cell r="BY30">
            <v>263973</v>
          </cell>
          <cell r="BZ30">
            <v>244133</v>
          </cell>
          <cell r="CA30">
            <v>259369</v>
          </cell>
          <cell r="CB30">
            <v>3187364</v>
          </cell>
          <cell r="CC30">
            <v>246643</v>
          </cell>
          <cell r="CD30">
            <v>222593</v>
          </cell>
          <cell r="CE30">
            <v>240225</v>
          </cell>
          <cell r="CF30">
            <v>235655</v>
          </cell>
          <cell r="CG30">
            <v>233788</v>
          </cell>
          <cell r="CH30">
            <v>236138</v>
          </cell>
          <cell r="CI30">
            <v>243894</v>
          </cell>
          <cell r="CJ30">
            <v>235154</v>
          </cell>
          <cell r="CK30">
            <v>241274</v>
          </cell>
          <cell r="CL30">
            <v>252207</v>
          </cell>
          <cell r="CM30">
            <v>231118</v>
          </cell>
          <cell r="CN30">
            <v>255757</v>
          </cell>
          <cell r="CO30">
            <v>2874446</v>
          </cell>
          <cell r="CP30">
            <v>242382</v>
          </cell>
          <cell r="CQ30">
            <v>214970</v>
          </cell>
          <cell r="CR30">
            <v>235834</v>
          </cell>
          <cell r="CS30">
            <v>229629</v>
          </cell>
          <cell r="CT30">
            <v>224191</v>
          </cell>
          <cell r="CU30">
            <v>229035</v>
          </cell>
          <cell r="CV30">
            <v>237598</v>
          </cell>
          <cell r="CW30">
            <v>229529</v>
          </cell>
          <cell r="CX30">
            <v>230136</v>
          </cell>
          <cell r="CY30">
            <v>242518</v>
          </cell>
          <cell r="CZ30">
            <v>229910</v>
          </cell>
          <cell r="DA30">
            <v>247637</v>
          </cell>
          <cell r="DB30">
            <v>2793369</v>
          </cell>
          <cell r="DC30">
            <v>242116</v>
          </cell>
          <cell r="DD30">
            <v>235091</v>
          </cell>
          <cell r="DE30">
            <v>255654</v>
          </cell>
          <cell r="DF30">
            <v>248414</v>
          </cell>
          <cell r="DG30">
            <v>251751</v>
          </cell>
          <cell r="DH30">
            <v>254916</v>
          </cell>
          <cell r="DI30">
            <v>244674</v>
          </cell>
          <cell r="DJ30">
            <v>253538</v>
          </cell>
          <cell r="DK30">
            <v>244222</v>
          </cell>
          <cell r="DL30">
            <v>248907</v>
          </cell>
          <cell r="DM30">
            <v>241539</v>
          </cell>
          <cell r="DN30">
            <v>251104</v>
          </cell>
          <cell r="DO30">
            <v>2971926</v>
          </cell>
          <cell r="DP30">
            <v>203833</v>
          </cell>
          <cell r="DQ30">
            <v>182808</v>
          </cell>
          <cell r="DR30">
            <v>203689</v>
          </cell>
          <cell r="DS30">
            <v>181998</v>
          </cell>
          <cell r="DT30">
            <v>195473</v>
          </cell>
          <cell r="DU30">
            <v>190473</v>
          </cell>
          <cell r="DV30">
            <v>186593</v>
          </cell>
          <cell r="DW30">
            <v>193833</v>
          </cell>
          <cell r="DX30">
            <v>182924</v>
          </cell>
          <cell r="DY30">
            <v>199031</v>
          </cell>
          <cell r="DZ30">
            <v>186224</v>
          </cell>
          <cell r="EA30">
            <v>186499</v>
          </cell>
          <cell r="EB30">
            <v>2293378</v>
          </cell>
          <cell r="EC30">
            <v>199819</v>
          </cell>
          <cell r="ED30">
            <v>176498</v>
          </cell>
          <cell r="EE30">
            <v>196170</v>
          </cell>
          <cell r="EF30">
            <v>192707</v>
          </cell>
          <cell r="EG30">
            <v>197748</v>
          </cell>
          <cell r="EH30">
            <v>189973</v>
          </cell>
          <cell r="EI30">
            <v>198899</v>
          </cell>
          <cell r="EJ30">
            <v>202355</v>
          </cell>
          <cell r="EK30">
            <v>189294</v>
          </cell>
          <cell r="EL30">
            <v>210368</v>
          </cell>
          <cell r="EM30">
            <v>197530</v>
          </cell>
          <cell r="EN30">
            <v>200061</v>
          </cell>
          <cell r="EO30">
            <v>2351422</v>
          </cell>
          <cell r="EP30">
            <v>194322</v>
          </cell>
          <cell r="EQ30">
            <v>173059</v>
          </cell>
          <cell r="ER30">
            <v>189978</v>
          </cell>
          <cell r="ES30">
            <v>193024</v>
          </cell>
          <cell r="ET30">
            <v>195010</v>
          </cell>
          <cell r="EU30">
            <v>186213</v>
          </cell>
          <cell r="EV30">
            <v>200707</v>
          </cell>
          <cell r="EW30">
            <v>197606</v>
          </cell>
          <cell r="EX30">
            <v>188668</v>
          </cell>
          <cell r="EY30">
            <v>0</v>
          </cell>
          <cell r="EZ30">
            <v>0</v>
          </cell>
          <cell r="FA30">
            <v>0</v>
          </cell>
          <cell r="FB30">
            <v>1718587</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row>
        <row r="31">
          <cell r="B31" t="str">
            <v>RALOXIFENE HCL</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12243</v>
          </cell>
          <cell r="CF31">
            <v>7737064</v>
          </cell>
          <cell r="CG31">
            <v>9309836</v>
          </cell>
          <cell r="CH31">
            <v>9315666</v>
          </cell>
          <cell r="CI31">
            <v>10138504</v>
          </cell>
          <cell r="CJ31">
            <v>9762118</v>
          </cell>
          <cell r="CK31">
            <v>10114583</v>
          </cell>
          <cell r="CL31">
            <v>10709617</v>
          </cell>
          <cell r="CM31">
            <v>10138994</v>
          </cell>
          <cell r="CN31">
            <v>11158178</v>
          </cell>
          <cell r="CO31">
            <v>88396803</v>
          </cell>
          <cell r="CP31">
            <v>9980690</v>
          </cell>
          <cell r="CQ31">
            <v>8699366</v>
          </cell>
          <cell r="CR31">
            <v>9661864</v>
          </cell>
          <cell r="CS31">
            <v>9552083</v>
          </cell>
          <cell r="CT31">
            <v>9322245</v>
          </cell>
          <cell r="CU31">
            <v>9397642</v>
          </cell>
          <cell r="CV31">
            <v>9633276</v>
          </cell>
          <cell r="CW31">
            <v>9299399</v>
          </cell>
          <cell r="CX31">
            <v>9052251</v>
          </cell>
          <cell r="CY31">
            <v>9410078</v>
          </cell>
          <cell r="CZ31">
            <v>8957667</v>
          </cell>
          <cell r="DA31">
            <v>9451140</v>
          </cell>
          <cell r="DB31">
            <v>112417701</v>
          </cell>
          <cell r="DC31">
            <v>9060904</v>
          </cell>
          <cell r="DD31">
            <v>8523603</v>
          </cell>
          <cell r="DE31">
            <v>9223857</v>
          </cell>
          <cell r="DF31">
            <v>8831961</v>
          </cell>
          <cell r="DG31">
            <v>8938876</v>
          </cell>
          <cell r="DH31">
            <v>9015904</v>
          </cell>
          <cell r="DI31">
            <v>8812739</v>
          </cell>
          <cell r="DJ31">
            <v>9102554</v>
          </cell>
          <cell r="DK31">
            <v>8717580</v>
          </cell>
          <cell r="DL31">
            <v>8877747</v>
          </cell>
          <cell r="DM31">
            <v>8522187</v>
          </cell>
          <cell r="DN31">
            <v>8884283</v>
          </cell>
          <cell r="DO31">
            <v>106512195</v>
          </cell>
          <cell r="DP31">
            <v>8846639</v>
          </cell>
          <cell r="DQ31">
            <v>7746253</v>
          </cell>
          <cell r="DR31">
            <v>8752327</v>
          </cell>
          <cell r="DS31">
            <v>8185044</v>
          </cell>
          <cell r="DT31">
            <v>8536110</v>
          </cell>
          <cell r="DU31">
            <v>8279146</v>
          </cell>
          <cell r="DV31">
            <v>8177890</v>
          </cell>
          <cell r="DW31">
            <v>8330264</v>
          </cell>
          <cell r="DX31">
            <v>7878538</v>
          </cell>
          <cell r="DY31">
            <v>8388892</v>
          </cell>
          <cell r="DZ31">
            <v>7944633</v>
          </cell>
          <cell r="EA31">
            <v>8085783</v>
          </cell>
          <cell r="EC31">
            <v>8323003</v>
          </cell>
          <cell r="ED31">
            <v>7392827</v>
          </cell>
          <cell r="EE31">
            <v>8239721</v>
          </cell>
          <cell r="EF31">
            <v>8036953</v>
          </cell>
          <cell r="EG31">
            <v>8186801</v>
          </cell>
          <cell r="EH31">
            <v>7885174</v>
          </cell>
          <cell r="EI31">
            <v>8096586</v>
          </cell>
          <cell r="EJ31">
            <v>8144446</v>
          </cell>
          <cell r="EK31">
            <v>7570348</v>
          </cell>
          <cell r="EL31">
            <v>8344510</v>
          </cell>
          <cell r="EM31">
            <v>7843041</v>
          </cell>
          <cell r="EN31">
            <v>7915198</v>
          </cell>
          <cell r="EO31">
            <v>95978608</v>
          </cell>
          <cell r="EP31">
            <v>7646986</v>
          </cell>
          <cell r="EQ31">
            <v>6607191</v>
          </cell>
          <cell r="ER31">
            <v>7202567</v>
          </cell>
          <cell r="ES31">
            <v>7344783</v>
          </cell>
          <cell r="ET31">
            <v>7347991</v>
          </cell>
          <cell r="EU31">
            <v>6881094</v>
          </cell>
          <cell r="EV31">
            <v>7362453</v>
          </cell>
          <cell r="EW31">
            <v>7134169</v>
          </cell>
          <cell r="EX31">
            <v>6876980</v>
          </cell>
          <cell r="EY31">
            <v>0</v>
          </cell>
          <cell r="EZ31">
            <v>0</v>
          </cell>
          <cell r="FA31">
            <v>0</v>
          </cell>
        </row>
        <row r="32">
          <cell r="B32" t="str">
            <v>RISEDRONATE SOD</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24287</v>
          </cell>
          <cell r="CI32">
            <v>60703</v>
          </cell>
          <cell r="CJ32">
            <v>62139</v>
          </cell>
          <cell r="CK32">
            <v>66259</v>
          </cell>
          <cell r="CL32">
            <v>72531</v>
          </cell>
          <cell r="CM32">
            <v>67475</v>
          </cell>
          <cell r="CN32">
            <v>74285</v>
          </cell>
          <cell r="CO32">
            <v>427679</v>
          </cell>
          <cell r="CP32">
            <v>69618</v>
          </cell>
          <cell r="CQ32">
            <v>59004</v>
          </cell>
          <cell r="CR32">
            <v>65339</v>
          </cell>
          <cell r="CS32">
            <v>63827</v>
          </cell>
          <cell r="CT32">
            <v>61816</v>
          </cell>
          <cell r="CU32">
            <v>173798</v>
          </cell>
          <cell r="CV32">
            <v>225584</v>
          </cell>
          <cell r="CW32">
            <v>239858</v>
          </cell>
          <cell r="CX32">
            <v>248587</v>
          </cell>
          <cell r="CY32">
            <v>262291</v>
          </cell>
          <cell r="CZ32">
            <v>254600</v>
          </cell>
          <cell r="DA32">
            <v>283043</v>
          </cell>
          <cell r="DB32">
            <v>2007365</v>
          </cell>
          <cell r="DC32">
            <v>279043</v>
          </cell>
          <cell r="DD32">
            <v>288939</v>
          </cell>
          <cell r="DE32">
            <v>309132</v>
          </cell>
          <cell r="DF32">
            <v>316852</v>
          </cell>
          <cell r="DG32">
            <v>322283</v>
          </cell>
          <cell r="DH32">
            <v>329025</v>
          </cell>
          <cell r="DI32">
            <v>303107</v>
          </cell>
          <cell r="DJ32">
            <v>322367</v>
          </cell>
          <cell r="DK32">
            <v>310064</v>
          </cell>
          <cell r="DL32">
            <v>317483</v>
          </cell>
          <cell r="DM32">
            <v>315248</v>
          </cell>
          <cell r="DN32">
            <v>330280</v>
          </cell>
          <cell r="DO32">
            <v>3743823</v>
          </cell>
          <cell r="DP32">
            <v>246849</v>
          </cell>
          <cell r="DQ32">
            <v>221587</v>
          </cell>
          <cell r="DR32">
            <v>250184</v>
          </cell>
          <cell r="DS32">
            <v>231242</v>
          </cell>
          <cell r="DT32">
            <v>247378</v>
          </cell>
          <cell r="DU32">
            <v>238882</v>
          </cell>
          <cell r="DV32">
            <v>236581</v>
          </cell>
          <cell r="DW32">
            <v>250502</v>
          </cell>
          <cell r="DX32">
            <v>234685</v>
          </cell>
          <cell r="DY32">
            <v>250507</v>
          </cell>
          <cell r="DZ32">
            <v>243140</v>
          </cell>
          <cell r="EA32">
            <v>239068</v>
          </cell>
          <cell r="EC32">
            <v>244219</v>
          </cell>
          <cell r="ED32">
            <v>220089</v>
          </cell>
          <cell r="EE32">
            <v>242968</v>
          </cell>
          <cell r="EF32">
            <v>239035</v>
          </cell>
          <cell r="EG32">
            <v>245454</v>
          </cell>
          <cell r="EH32">
            <v>237484</v>
          </cell>
          <cell r="EI32">
            <v>242512</v>
          </cell>
          <cell r="EJ32">
            <v>254064</v>
          </cell>
          <cell r="EK32">
            <v>235634</v>
          </cell>
          <cell r="EL32">
            <v>255263</v>
          </cell>
          <cell r="EM32">
            <v>243755</v>
          </cell>
          <cell r="EN32">
            <v>245170</v>
          </cell>
          <cell r="EO32">
            <v>2905647</v>
          </cell>
          <cell r="EP32">
            <v>263248</v>
          </cell>
          <cell r="EQ32">
            <v>204229</v>
          </cell>
          <cell r="ER32">
            <v>219389</v>
          </cell>
          <cell r="ES32">
            <v>222528</v>
          </cell>
          <cell r="ET32">
            <v>228322</v>
          </cell>
          <cell r="EU32">
            <v>209027</v>
          </cell>
          <cell r="EV32">
            <v>226465</v>
          </cell>
          <cell r="EW32">
            <v>222748</v>
          </cell>
          <cell r="EX32">
            <v>203136</v>
          </cell>
          <cell r="EY32">
            <v>0</v>
          </cell>
          <cell r="EZ32">
            <v>0</v>
          </cell>
          <cell r="FA32">
            <v>0</v>
          </cell>
        </row>
        <row r="33">
          <cell r="B33" t="str">
            <v>RISEDRONATE SOD DR</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12914</v>
          </cell>
          <cell r="CU33">
            <v>82547</v>
          </cell>
          <cell r="CV33">
            <v>91154</v>
          </cell>
          <cell r="CW33">
            <v>86437</v>
          </cell>
          <cell r="CX33">
            <v>94671</v>
          </cell>
          <cell r="CY33">
            <v>101845</v>
          </cell>
          <cell r="CZ33">
            <v>94391</v>
          </cell>
          <cell r="DA33">
            <v>107547</v>
          </cell>
          <cell r="DB33">
            <v>671506</v>
          </cell>
          <cell r="DC33">
            <v>97677</v>
          </cell>
          <cell r="DD33">
            <v>95443</v>
          </cell>
          <cell r="DE33">
            <v>105367</v>
          </cell>
          <cell r="DF33">
            <v>98149</v>
          </cell>
          <cell r="DG33">
            <v>102595</v>
          </cell>
          <cell r="DH33">
            <v>104856</v>
          </cell>
          <cell r="DI33">
            <v>96152</v>
          </cell>
          <cell r="DJ33">
            <v>100206</v>
          </cell>
          <cell r="DK33">
            <v>91552</v>
          </cell>
          <cell r="DL33">
            <v>94859</v>
          </cell>
          <cell r="DM33">
            <v>92485</v>
          </cell>
          <cell r="DN33">
            <v>88084</v>
          </cell>
          <cell r="DO33">
            <v>1167425</v>
          </cell>
          <cell r="DP33">
            <v>63719</v>
          </cell>
          <cell r="DQ33">
            <v>58631</v>
          </cell>
          <cell r="DR33">
            <v>66015</v>
          </cell>
          <cell r="DS33">
            <v>56907</v>
          </cell>
          <cell r="DT33">
            <v>61195</v>
          </cell>
          <cell r="DU33">
            <v>59203</v>
          </cell>
          <cell r="DV33">
            <v>56333</v>
          </cell>
          <cell r="DW33">
            <v>58147</v>
          </cell>
          <cell r="DX33">
            <v>53930</v>
          </cell>
          <cell r="DY33">
            <v>57285</v>
          </cell>
          <cell r="DZ33">
            <v>55202</v>
          </cell>
          <cell r="EA33">
            <v>52939</v>
          </cell>
          <cell r="EC33">
            <v>52110</v>
          </cell>
          <cell r="ED33">
            <v>48019</v>
          </cell>
          <cell r="EE33">
            <v>48940</v>
          </cell>
          <cell r="EF33">
            <v>45670</v>
          </cell>
          <cell r="EG33">
            <v>48163</v>
          </cell>
          <cell r="EH33">
            <v>44356</v>
          </cell>
          <cell r="EI33">
            <v>44481</v>
          </cell>
          <cell r="EJ33">
            <v>46170</v>
          </cell>
          <cell r="EK33">
            <v>40614</v>
          </cell>
          <cell r="EL33">
            <v>45272</v>
          </cell>
          <cell r="EM33">
            <v>42347</v>
          </cell>
          <cell r="EN33">
            <v>40663</v>
          </cell>
          <cell r="EO33">
            <v>546805</v>
          </cell>
          <cell r="EP33">
            <v>37946</v>
          </cell>
          <cell r="EQ33">
            <v>33258</v>
          </cell>
          <cell r="ER33">
            <v>35224</v>
          </cell>
          <cell r="ES33">
            <v>35171</v>
          </cell>
          <cell r="ET33">
            <v>35541</v>
          </cell>
          <cell r="EU33">
            <v>32589</v>
          </cell>
          <cell r="EV33">
            <v>35312</v>
          </cell>
          <cell r="EW33">
            <v>32695</v>
          </cell>
          <cell r="EX33">
            <v>24947</v>
          </cell>
          <cell r="EY33">
            <v>0</v>
          </cell>
          <cell r="EZ33">
            <v>0</v>
          </cell>
          <cell r="FA33">
            <v>0</v>
          </cell>
        </row>
        <row r="34">
          <cell r="B34" t="str">
            <v>SKELID</v>
          </cell>
          <cell r="C34">
            <v>58</v>
          </cell>
          <cell r="D34">
            <v>157</v>
          </cell>
          <cell r="E34">
            <v>0</v>
          </cell>
          <cell r="F34">
            <v>59</v>
          </cell>
          <cell r="G34">
            <v>0</v>
          </cell>
          <cell r="H34">
            <v>63</v>
          </cell>
          <cell r="I34">
            <v>0</v>
          </cell>
          <cell r="J34">
            <v>0</v>
          </cell>
          <cell r="K34">
            <v>0</v>
          </cell>
          <cell r="L34">
            <v>0</v>
          </cell>
          <cell r="M34">
            <v>0</v>
          </cell>
          <cell r="N34">
            <v>0</v>
          </cell>
          <cell r="O34">
            <v>337</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28</v>
          </cell>
          <cell r="AH34">
            <v>0</v>
          </cell>
          <cell r="AI34">
            <v>0</v>
          </cell>
          <cell r="AJ34">
            <v>0</v>
          </cell>
          <cell r="AK34">
            <v>0</v>
          </cell>
          <cell r="AL34">
            <v>0</v>
          </cell>
          <cell r="AM34">
            <v>0</v>
          </cell>
          <cell r="AN34">
            <v>41</v>
          </cell>
          <cell r="AO34">
            <v>69</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65</v>
          </cell>
          <cell r="CI34">
            <v>0</v>
          </cell>
          <cell r="CJ34">
            <v>0</v>
          </cell>
          <cell r="CK34">
            <v>0</v>
          </cell>
          <cell r="CL34">
            <v>0</v>
          </cell>
          <cell r="CM34">
            <v>0</v>
          </cell>
          <cell r="CN34">
            <v>0</v>
          </cell>
          <cell r="CO34">
            <v>65</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row>
        <row r="35">
          <cell r="B35" t="str">
            <v>VP-GSTN</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2096</v>
          </cell>
          <cell r="BH35">
            <v>14314</v>
          </cell>
          <cell r="BI35">
            <v>16932</v>
          </cell>
          <cell r="BJ35">
            <v>20855</v>
          </cell>
          <cell r="BK35">
            <v>13857</v>
          </cell>
          <cell r="BL35">
            <v>13922</v>
          </cell>
          <cell r="BM35">
            <v>13474</v>
          </cell>
          <cell r="BN35">
            <v>13319</v>
          </cell>
          <cell r="BO35">
            <v>108769</v>
          </cell>
          <cell r="BP35">
            <v>12849</v>
          </cell>
          <cell r="BQ35">
            <v>10635</v>
          </cell>
          <cell r="BR35">
            <v>11647</v>
          </cell>
          <cell r="BS35">
            <v>12070</v>
          </cell>
          <cell r="BT35">
            <v>11926</v>
          </cell>
          <cell r="BU35">
            <v>12500</v>
          </cell>
          <cell r="BV35">
            <v>12738</v>
          </cell>
          <cell r="BW35">
            <v>11657</v>
          </cell>
          <cell r="BX35">
            <v>11204</v>
          </cell>
          <cell r="BY35">
            <v>12362</v>
          </cell>
          <cell r="BZ35">
            <v>9898</v>
          </cell>
          <cell r="CA35">
            <v>11943</v>
          </cell>
          <cell r="CB35">
            <v>141429</v>
          </cell>
          <cell r="CC35">
            <v>11287</v>
          </cell>
          <cell r="CD35">
            <v>9251</v>
          </cell>
          <cell r="CE35">
            <v>10532</v>
          </cell>
          <cell r="CF35">
            <v>9801</v>
          </cell>
          <cell r="CG35">
            <v>11382</v>
          </cell>
          <cell r="CH35">
            <v>10881</v>
          </cell>
          <cell r="CI35">
            <v>9383</v>
          </cell>
          <cell r="CJ35">
            <v>6134</v>
          </cell>
          <cell r="CK35">
            <v>6686</v>
          </cell>
          <cell r="CL35">
            <v>7611</v>
          </cell>
          <cell r="CM35">
            <v>6248</v>
          </cell>
          <cell r="CN35">
            <v>8062</v>
          </cell>
          <cell r="CO35">
            <v>107258</v>
          </cell>
          <cell r="CP35">
            <v>8144</v>
          </cell>
          <cell r="CQ35">
            <v>5682</v>
          </cell>
          <cell r="CR35">
            <v>8561</v>
          </cell>
          <cell r="CS35">
            <v>6681</v>
          </cell>
          <cell r="CT35">
            <v>6777</v>
          </cell>
          <cell r="CU35">
            <v>8956</v>
          </cell>
          <cell r="CV35">
            <v>6614</v>
          </cell>
          <cell r="CW35">
            <v>8363</v>
          </cell>
          <cell r="CX35">
            <v>9969</v>
          </cell>
          <cell r="CY35">
            <v>11894</v>
          </cell>
          <cell r="CZ35">
            <v>13328</v>
          </cell>
          <cell r="DA35">
            <v>15607</v>
          </cell>
          <cell r="DB35">
            <v>110576</v>
          </cell>
          <cell r="DC35">
            <v>13476</v>
          </cell>
          <cell r="DD35">
            <v>10666</v>
          </cell>
          <cell r="DE35">
            <v>18834</v>
          </cell>
          <cell r="DF35">
            <v>18065</v>
          </cell>
          <cell r="DG35">
            <v>17737</v>
          </cell>
          <cell r="DH35">
            <v>17945</v>
          </cell>
          <cell r="DI35">
            <v>19061</v>
          </cell>
          <cell r="DJ35">
            <v>19963</v>
          </cell>
          <cell r="DK35">
            <v>0</v>
          </cell>
          <cell r="DL35">
            <v>0</v>
          </cell>
          <cell r="DM35">
            <v>20434</v>
          </cell>
          <cell r="DN35">
            <v>24943</v>
          </cell>
          <cell r="DO35">
            <v>181124</v>
          </cell>
          <cell r="DP35">
            <v>24731</v>
          </cell>
          <cell r="DQ35">
            <v>23220</v>
          </cell>
          <cell r="DR35">
            <v>28983</v>
          </cell>
          <cell r="DS35">
            <v>22000</v>
          </cell>
          <cell r="DT35">
            <v>27033</v>
          </cell>
          <cell r="DU35">
            <v>24920</v>
          </cell>
          <cell r="DV35">
            <v>23066</v>
          </cell>
          <cell r="DW35">
            <v>23711</v>
          </cell>
          <cell r="DX35">
            <v>24331</v>
          </cell>
          <cell r="DY35">
            <v>26916</v>
          </cell>
          <cell r="DZ35">
            <v>22652</v>
          </cell>
          <cell r="EA35">
            <v>25428</v>
          </cell>
          <cell r="EB35">
            <v>296991</v>
          </cell>
          <cell r="EC35">
            <v>25037</v>
          </cell>
          <cell r="ED35">
            <v>19695</v>
          </cell>
          <cell r="EE35">
            <v>24312</v>
          </cell>
          <cell r="EF35">
            <v>21698</v>
          </cell>
          <cell r="EG35">
            <v>22476</v>
          </cell>
          <cell r="EH35">
            <v>21604</v>
          </cell>
          <cell r="EI35">
            <v>26022</v>
          </cell>
          <cell r="EJ35">
            <v>21378</v>
          </cell>
          <cell r="EK35">
            <v>20090</v>
          </cell>
          <cell r="EL35">
            <v>22895</v>
          </cell>
          <cell r="EM35">
            <v>19738</v>
          </cell>
          <cell r="EN35">
            <v>17112</v>
          </cell>
          <cell r="EO35">
            <v>262057</v>
          </cell>
          <cell r="EP35">
            <v>12084</v>
          </cell>
          <cell r="EQ35">
            <v>8002</v>
          </cell>
          <cell r="ER35">
            <v>5700</v>
          </cell>
          <cell r="ES35">
            <v>3063</v>
          </cell>
          <cell r="ET35">
            <v>3512</v>
          </cell>
          <cell r="EU35">
            <v>1555</v>
          </cell>
          <cell r="EV35">
            <v>717</v>
          </cell>
          <cell r="EW35">
            <v>337</v>
          </cell>
          <cell r="EX35">
            <v>226</v>
          </cell>
          <cell r="EY35">
            <v>0</v>
          </cell>
          <cell r="EZ35">
            <v>0</v>
          </cell>
          <cell r="FA35">
            <v>0</v>
          </cell>
          <cell r="FB35">
            <v>35196</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row>
        <row r="36">
          <cell r="B36" t="str">
            <v>Orals</v>
          </cell>
          <cell r="C36">
            <v>46291888</v>
          </cell>
          <cell r="D36">
            <v>41439105</v>
          </cell>
          <cell r="E36">
            <v>43774510</v>
          </cell>
          <cell r="F36">
            <v>42926013</v>
          </cell>
          <cell r="G36">
            <v>42821689</v>
          </cell>
          <cell r="H36">
            <v>40561231</v>
          </cell>
          <cell r="I36">
            <v>42332714</v>
          </cell>
          <cell r="J36">
            <v>40313515</v>
          </cell>
          <cell r="K36">
            <v>40806359</v>
          </cell>
          <cell r="L36">
            <v>41605672</v>
          </cell>
          <cell r="M36">
            <v>37263109</v>
          </cell>
          <cell r="N36">
            <v>40912325</v>
          </cell>
          <cell r="O36">
            <v>501048130</v>
          </cell>
          <cell r="P36">
            <v>40407258</v>
          </cell>
          <cell r="Q36">
            <v>35805512</v>
          </cell>
          <cell r="R36">
            <v>39486498</v>
          </cell>
          <cell r="S36">
            <v>38305312</v>
          </cell>
          <cell r="T36">
            <v>37105728</v>
          </cell>
          <cell r="U36">
            <v>38138962</v>
          </cell>
          <cell r="V36">
            <v>37973277</v>
          </cell>
          <cell r="W36">
            <v>36456651</v>
          </cell>
          <cell r="X36">
            <v>36414017</v>
          </cell>
          <cell r="Y36">
            <v>36449713</v>
          </cell>
          <cell r="Z36">
            <v>34645373</v>
          </cell>
          <cell r="AA36">
            <v>37643429</v>
          </cell>
          <cell r="AB36">
            <v>448831730</v>
          </cell>
          <cell r="AC36">
            <v>35231805</v>
          </cell>
          <cell r="AD36">
            <v>31962310</v>
          </cell>
          <cell r="AE36">
            <v>35726442</v>
          </cell>
          <cell r="AF36">
            <v>33576374</v>
          </cell>
          <cell r="AG36">
            <v>32405593</v>
          </cell>
          <cell r="AH36">
            <v>34255023</v>
          </cell>
          <cell r="AI36">
            <v>32980655</v>
          </cell>
          <cell r="AJ36">
            <v>33048855</v>
          </cell>
          <cell r="AK36">
            <v>31838537</v>
          </cell>
          <cell r="AL36">
            <v>31245956</v>
          </cell>
          <cell r="AM36">
            <v>31009590</v>
          </cell>
          <cell r="AN36">
            <v>31267204</v>
          </cell>
          <cell r="AO36">
            <v>394548344</v>
          </cell>
          <cell r="AP36">
            <v>30748255</v>
          </cell>
          <cell r="AQ36">
            <v>26456539</v>
          </cell>
          <cell r="AR36">
            <v>29513369</v>
          </cell>
          <cell r="AS36">
            <v>26839447</v>
          </cell>
          <cell r="AT36">
            <v>27014519</v>
          </cell>
          <cell r="AU36">
            <v>27177013</v>
          </cell>
          <cell r="AV36">
            <v>25305372</v>
          </cell>
          <cell r="AW36">
            <v>26806723</v>
          </cell>
          <cell r="AX36">
            <v>25212604</v>
          </cell>
          <cell r="AY36">
            <v>25170846</v>
          </cell>
          <cell r="AZ36">
            <v>24974773</v>
          </cell>
          <cell r="BA36">
            <v>25099227</v>
          </cell>
          <cell r="BB36">
            <v>320318687</v>
          </cell>
          <cell r="BC36">
            <v>25361279</v>
          </cell>
          <cell r="BD36">
            <v>23613884</v>
          </cell>
          <cell r="BE36">
            <v>24553004</v>
          </cell>
          <cell r="BF36">
            <v>23889478</v>
          </cell>
          <cell r="BG36">
            <v>24054121</v>
          </cell>
          <cell r="BH36">
            <v>22958954</v>
          </cell>
          <cell r="BI36">
            <v>23407727</v>
          </cell>
          <cell r="BJ36">
            <v>23505429</v>
          </cell>
          <cell r="BK36">
            <v>21541263</v>
          </cell>
          <cell r="BL36">
            <v>23144287</v>
          </cell>
          <cell r="BM36">
            <v>21829952</v>
          </cell>
          <cell r="BN36">
            <v>21576132</v>
          </cell>
          <cell r="BO36">
            <v>279435510</v>
          </cell>
          <cell r="BP36">
            <v>22237531</v>
          </cell>
          <cell r="BQ36">
            <v>19192898</v>
          </cell>
          <cell r="BR36">
            <v>20590183</v>
          </cell>
          <cell r="BS36">
            <v>21042048</v>
          </cell>
          <cell r="BT36">
            <v>20956188</v>
          </cell>
          <cell r="BU36">
            <v>19740059</v>
          </cell>
          <cell r="BV36">
            <v>20753015</v>
          </cell>
          <cell r="BW36">
            <v>19749252</v>
          </cell>
          <cell r="BX36">
            <v>19062702</v>
          </cell>
          <cell r="BY36">
            <v>20333800</v>
          </cell>
          <cell r="BZ36">
            <v>18627394</v>
          </cell>
          <cell r="CA36">
            <v>19621578</v>
          </cell>
          <cell r="CB36">
            <v>241906648</v>
          </cell>
          <cell r="CC36">
            <v>19388913</v>
          </cell>
          <cell r="CD36">
            <v>17078914</v>
          </cell>
          <cell r="CE36">
            <v>18056683</v>
          </cell>
          <cell r="CF36">
            <v>18511351</v>
          </cell>
          <cell r="CG36">
            <v>18341196</v>
          </cell>
          <cell r="CH36">
            <v>18161223</v>
          </cell>
          <cell r="CI36">
            <v>19202679</v>
          </cell>
          <cell r="CJ36">
            <v>18345274</v>
          </cell>
          <cell r="CK36">
            <v>18697039</v>
          </cell>
          <cell r="CL36">
            <v>19542078</v>
          </cell>
          <cell r="CM36">
            <v>18225585</v>
          </cell>
          <cell r="CN36">
            <v>20027173</v>
          </cell>
          <cell r="CO36">
            <v>223578108</v>
          </cell>
          <cell r="CP36">
            <v>18017385</v>
          </cell>
          <cell r="CQ36">
            <v>15885797</v>
          </cell>
          <cell r="CR36">
            <v>17642789</v>
          </cell>
          <cell r="CS36">
            <v>17313433</v>
          </cell>
          <cell r="CT36">
            <v>16947307</v>
          </cell>
          <cell r="CU36">
            <v>17305382</v>
          </cell>
          <cell r="CV36">
            <v>17629929</v>
          </cell>
          <cell r="CW36">
            <v>17114787</v>
          </cell>
          <cell r="CX36">
            <v>16792296</v>
          </cell>
          <cell r="CY36">
            <v>17457914</v>
          </cell>
          <cell r="CZ36">
            <v>16563895</v>
          </cell>
          <cell r="DA36">
            <v>17536336</v>
          </cell>
          <cell r="DB36">
            <v>206207250</v>
          </cell>
          <cell r="DC36">
            <v>16719466</v>
          </cell>
          <cell r="DD36">
            <v>15977125</v>
          </cell>
          <cell r="DE36">
            <v>17182171</v>
          </cell>
          <cell r="DF36">
            <v>16450748</v>
          </cell>
          <cell r="DG36">
            <v>16723894</v>
          </cell>
          <cell r="DH36">
            <v>16863755</v>
          </cell>
          <cell r="DI36">
            <v>16372551</v>
          </cell>
          <cell r="DJ36">
            <v>17162605</v>
          </cell>
          <cell r="DK36">
            <v>16365889</v>
          </cell>
          <cell r="DL36">
            <v>16728070</v>
          </cell>
          <cell r="DM36">
            <v>16280562</v>
          </cell>
          <cell r="DN36">
            <v>16813781</v>
          </cell>
          <cell r="DO36">
            <v>199640617</v>
          </cell>
          <cell r="DP36">
            <v>16637945</v>
          </cell>
          <cell r="DQ36">
            <v>14803387</v>
          </cell>
          <cell r="DR36">
            <v>16675647</v>
          </cell>
          <cell r="DS36">
            <v>15561134</v>
          </cell>
          <cell r="DT36">
            <v>16511173</v>
          </cell>
          <cell r="DU36">
            <v>16064621</v>
          </cell>
          <cell r="DV36">
            <v>15913716</v>
          </cell>
          <cell r="DW36">
            <v>16336550</v>
          </cell>
          <cell r="DX36">
            <v>15473315</v>
          </cell>
          <cell r="DY36">
            <v>16549617</v>
          </cell>
          <cell r="DZ36">
            <v>15742944</v>
          </cell>
          <cell r="EA36">
            <v>15855503</v>
          </cell>
          <cell r="EB36">
            <v>192125552</v>
          </cell>
          <cell r="EC36">
            <v>16811410</v>
          </cell>
          <cell r="ED36">
            <v>14959675</v>
          </cell>
          <cell r="EE36">
            <v>16597052</v>
          </cell>
          <cell r="EF36">
            <v>16332427</v>
          </cell>
          <cell r="EG36">
            <v>16787586</v>
          </cell>
          <cell r="EH36">
            <v>16169534</v>
          </cell>
          <cell r="EI36">
            <v>16536940</v>
          </cell>
          <cell r="EJ36">
            <v>16841564</v>
          </cell>
          <cell r="EK36">
            <v>15727963</v>
          </cell>
          <cell r="EL36">
            <v>17501521</v>
          </cell>
          <cell r="EM36">
            <v>16315807</v>
          </cell>
          <cell r="EN36">
            <v>16448601</v>
          </cell>
          <cell r="EO36">
            <v>197030080</v>
          </cell>
          <cell r="EP36">
            <v>16113988</v>
          </cell>
          <cell r="EQ36">
            <v>14095040</v>
          </cell>
          <cell r="ER36">
            <v>15348161</v>
          </cell>
          <cell r="ES36">
            <v>15735113</v>
          </cell>
          <cell r="ET36">
            <v>15764774</v>
          </cell>
          <cell r="EU36">
            <v>14833813</v>
          </cell>
          <cell r="EV36">
            <v>15950999</v>
          </cell>
          <cell r="EW36">
            <v>15594029</v>
          </cell>
          <cell r="EX36">
            <v>15004441</v>
          </cell>
          <cell r="EY36">
            <v>17700933.202708595</v>
          </cell>
          <cell r="EZ36">
            <v>16495183.956396244</v>
          </cell>
          <cell r="FA36">
            <v>16622991.439619273</v>
          </cell>
          <cell r="FB36">
            <v>189259466.59872413</v>
          </cell>
          <cell r="FC36">
            <v>15952283.373386661</v>
          </cell>
          <cell r="FD36">
            <v>13962097.741873467</v>
          </cell>
          <cell r="FE36">
            <v>15204162.937511494</v>
          </cell>
          <cell r="FF36">
            <v>15588292.910649095</v>
          </cell>
          <cell r="FG36">
            <v>15614593.390773814</v>
          </cell>
          <cell r="FH36">
            <v>14684077.139477234</v>
          </cell>
          <cell r="FI36">
            <v>15806712.106626978</v>
          </cell>
          <cell r="FJ36">
            <v>15434481.662182098</v>
          </cell>
          <cell r="FK36">
            <v>14850232.38876375</v>
          </cell>
          <cell r="FL36">
            <v>17516888.013842948</v>
          </cell>
          <cell r="FM36">
            <v>16325653.954494303</v>
          </cell>
          <cell r="FN36">
            <v>16450153.797347767</v>
          </cell>
          <cell r="FO36">
            <v>187389629.41692957</v>
          </cell>
          <cell r="FP36">
            <v>15785533.902690969</v>
          </cell>
          <cell r="FQ36">
            <v>13817403.012060121</v>
          </cell>
          <cell r="FR36">
            <v>15044312.46652402</v>
          </cell>
          <cell r="FS36">
            <v>15425800.824305614</v>
          </cell>
          <cell r="FT36">
            <v>15449481.741971411</v>
          </cell>
          <cell r="FU36">
            <v>14530120.821382752</v>
          </cell>
          <cell r="FV36">
            <v>15638611.143742284</v>
          </cell>
          <cell r="FW36">
            <v>15271722.345240602</v>
          </cell>
          <cell r="FX36">
            <v>14691403.432629457</v>
          </cell>
          <cell r="FY36">
            <v>17331107.729175098</v>
          </cell>
          <cell r="FZ36">
            <v>16150055.334440811</v>
          </cell>
          <cell r="GA36">
            <v>16274689.983900871</v>
          </cell>
          <cell r="GB36">
            <v>185410242.73806399</v>
          </cell>
          <cell r="GC36">
            <v>15617158.596460545</v>
          </cell>
          <cell r="GD36">
            <v>13670020.121343298</v>
          </cell>
          <cell r="GE36">
            <v>14883842.222526938</v>
          </cell>
          <cell r="GF36">
            <v>15261260.855732443</v>
          </cell>
          <cell r="GG36">
            <v>15284688.602069542</v>
          </cell>
          <cell r="GH36">
            <v>14520336.944670647</v>
          </cell>
          <cell r="GI36">
            <v>15628080.272642041</v>
          </cell>
          <cell r="GJ36">
            <v>15261437.955960998</v>
          </cell>
          <cell r="GK36">
            <v>14681509.290492127</v>
          </cell>
          <cell r="GL36">
            <v>17319435.184192732</v>
          </cell>
          <cell r="GM36">
            <v>16139177.620725771</v>
          </cell>
          <cell r="GN36">
            <v>16263727.708427453</v>
          </cell>
          <cell r="GO36">
            <v>184530675.37524456</v>
          </cell>
          <cell r="GP36">
            <v>15606638.629257031</v>
          </cell>
          <cell r="GQ36">
            <v>13660811.260747077</v>
          </cell>
          <cell r="GR36">
            <v>14873815.103195094</v>
          </cell>
          <cell r="GS36">
            <v>15250978.895402325</v>
          </cell>
          <cell r="GT36">
            <v>15274390.279587386</v>
          </cell>
          <cell r="GU36">
            <v>14510553.067958543</v>
          </cell>
          <cell r="GV36">
            <v>15617549.401541796</v>
          </cell>
          <cell r="GW36">
            <v>15251153.566681394</v>
          </cell>
          <cell r="GX36">
            <v>14671615.148354799</v>
          </cell>
          <cell r="GY36">
            <v>17307762.639210369</v>
          </cell>
          <cell r="GZ36">
            <v>16128299.90701073</v>
          </cell>
          <cell r="HA36">
            <v>16252765.432954034</v>
          </cell>
          <cell r="HB36">
            <v>184406333.3319006</v>
          </cell>
          <cell r="HC36">
            <v>15596118.662053514</v>
          </cell>
          <cell r="HD36">
            <v>13651602.400150856</v>
          </cell>
          <cell r="HE36">
            <v>14863787.983863251</v>
          </cell>
          <cell r="HF36">
            <v>15240696.935072208</v>
          </cell>
          <cell r="HG36">
            <v>15264091.957105232</v>
          </cell>
          <cell r="HH36">
            <v>14500769.191246439</v>
          </cell>
          <cell r="HI36">
            <v>15607018.530441552</v>
          </cell>
          <cell r="HJ36">
            <v>15240869.17740179</v>
          </cell>
          <cell r="HK36">
            <v>14661721.006217469</v>
          </cell>
          <cell r="HL36">
            <v>17296090.094228003</v>
          </cell>
          <cell r="HM36">
            <v>16117422.193295689</v>
          </cell>
          <cell r="HN36">
            <v>16241803.157480614</v>
          </cell>
          <cell r="HO36">
            <v>184281991.28855664</v>
          </cell>
          <cell r="HP36">
            <v>15585598.69485</v>
          </cell>
          <cell r="HQ36">
            <v>13642393.539554637</v>
          </cell>
          <cell r="HR36">
            <v>14853760.864531409</v>
          </cell>
          <cell r="HS36">
            <v>15230414.97474209</v>
          </cell>
          <cell r="HT36">
            <v>15253793.634623079</v>
          </cell>
          <cell r="HU36">
            <v>14490985.314534336</v>
          </cell>
          <cell r="HV36">
            <v>15596487.659341307</v>
          </cell>
          <cell r="HW36">
            <v>15230584.788122186</v>
          </cell>
          <cell r="HX36">
            <v>14651826.864080139</v>
          </cell>
          <cell r="HY36">
            <v>17284417.549245641</v>
          </cell>
          <cell r="HZ36">
            <v>16106544.47958065</v>
          </cell>
          <cell r="IA36">
            <v>16230840.882007197</v>
          </cell>
          <cell r="IB36">
            <v>184157649.24521267</v>
          </cell>
        </row>
        <row r="37">
          <cell r="B37" t="str">
            <v>BONIVA</v>
          </cell>
          <cell r="C37">
            <v>3632</v>
          </cell>
          <cell r="D37">
            <v>3235</v>
          </cell>
          <cell r="E37">
            <v>3546</v>
          </cell>
          <cell r="F37">
            <v>3760</v>
          </cell>
          <cell r="G37">
            <v>3596</v>
          </cell>
          <cell r="H37">
            <v>3719</v>
          </cell>
          <cell r="I37">
            <v>3936</v>
          </cell>
          <cell r="J37">
            <v>3593</v>
          </cell>
          <cell r="K37">
            <v>3937</v>
          </cell>
          <cell r="L37">
            <v>4189</v>
          </cell>
          <cell r="M37">
            <v>3608</v>
          </cell>
          <cell r="N37">
            <v>4580</v>
          </cell>
          <cell r="O37">
            <v>45331</v>
          </cell>
          <cell r="P37">
            <v>4176</v>
          </cell>
          <cell r="Q37">
            <v>3739</v>
          </cell>
          <cell r="R37">
            <v>4242</v>
          </cell>
          <cell r="S37">
            <v>4232</v>
          </cell>
          <cell r="T37">
            <v>4068</v>
          </cell>
          <cell r="U37">
            <v>4686</v>
          </cell>
          <cell r="V37">
            <v>4695</v>
          </cell>
          <cell r="W37">
            <v>4820</v>
          </cell>
          <cell r="X37">
            <v>4625</v>
          </cell>
          <cell r="Y37">
            <v>4731</v>
          </cell>
          <cell r="Z37">
            <v>3858</v>
          </cell>
          <cell r="AA37">
            <v>4184</v>
          </cell>
          <cell r="AB37">
            <v>52056</v>
          </cell>
          <cell r="AC37">
            <v>4010</v>
          </cell>
          <cell r="AD37">
            <v>3563</v>
          </cell>
          <cell r="AE37">
            <v>4082</v>
          </cell>
          <cell r="AF37">
            <v>3900</v>
          </cell>
          <cell r="AG37">
            <v>3533</v>
          </cell>
          <cell r="AH37">
            <v>4198</v>
          </cell>
          <cell r="AI37">
            <v>3795</v>
          </cell>
          <cell r="AJ37">
            <v>3805</v>
          </cell>
          <cell r="AK37">
            <v>4002</v>
          </cell>
          <cell r="AL37">
            <v>3760</v>
          </cell>
          <cell r="AM37">
            <v>3581</v>
          </cell>
          <cell r="AN37">
            <v>3436</v>
          </cell>
          <cell r="AO37">
            <v>45665</v>
          </cell>
          <cell r="AP37">
            <v>3959</v>
          </cell>
          <cell r="AQ37">
            <v>3738</v>
          </cell>
          <cell r="AR37">
            <v>4161</v>
          </cell>
          <cell r="AS37">
            <v>3703</v>
          </cell>
          <cell r="AT37">
            <v>3816</v>
          </cell>
          <cell r="AU37">
            <v>3910</v>
          </cell>
          <cell r="AV37">
            <v>3333</v>
          </cell>
          <cell r="AW37">
            <v>3636</v>
          </cell>
          <cell r="AX37">
            <v>3588</v>
          </cell>
          <cell r="AY37">
            <v>4874</v>
          </cell>
          <cell r="AZ37">
            <v>6262</v>
          </cell>
          <cell r="BA37">
            <v>7317</v>
          </cell>
          <cell r="BB37">
            <v>52297</v>
          </cell>
          <cell r="BC37">
            <v>3280</v>
          </cell>
          <cell r="BD37">
            <v>3221</v>
          </cell>
          <cell r="BE37">
            <v>3005</v>
          </cell>
          <cell r="BF37">
            <v>2705</v>
          </cell>
          <cell r="BG37">
            <v>2707</v>
          </cell>
          <cell r="BH37">
            <v>2268</v>
          </cell>
          <cell r="BI37">
            <v>2580</v>
          </cell>
          <cell r="BJ37">
            <v>2063</v>
          </cell>
          <cell r="BK37">
            <v>1119</v>
          </cell>
          <cell r="BL37">
            <v>1171</v>
          </cell>
          <cell r="BM37">
            <v>4837</v>
          </cell>
          <cell r="BN37">
            <v>3189</v>
          </cell>
          <cell r="BO37">
            <v>32145</v>
          </cell>
          <cell r="BP37">
            <v>1525</v>
          </cell>
          <cell r="BQ37">
            <v>1980</v>
          </cell>
          <cell r="BR37">
            <v>1586</v>
          </cell>
          <cell r="BS37">
            <v>1074</v>
          </cell>
          <cell r="BT37">
            <v>754</v>
          </cell>
          <cell r="BU37">
            <v>1749</v>
          </cell>
          <cell r="BV37">
            <v>1237</v>
          </cell>
          <cell r="BW37">
            <v>986</v>
          </cell>
          <cell r="BX37">
            <v>1414</v>
          </cell>
          <cell r="BY37">
            <v>1268</v>
          </cell>
          <cell r="BZ37">
            <v>866</v>
          </cell>
          <cell r="CA37">
            <v>1099</v>
          </cell>
          <cell r="CB37">
            <v>15538</v>
          </cell>
          <cell r="CC37">
            <v>1045</v>
          </cell>
          <cell r="CD37">
            <v>843</v>
          </cell>
          <cell r="CE37">
            <v>842</v>
          </cell>
          <cell r="CF37">
            <v>652</v>
          </cell>
          <cell r="CG37">
            <v>649</v>
          </cell>
          <cell r="CH37">
            <v>664</v>
          </cell>
          <cell r="CI37">
            <v>618</v>
          </cell>
          <cell r="CJ37">
            <v>568</v>
          </cell>
          <cell r="CK37">
            <v>572</v>
          </cell>
          <cell r="CL37">
            <v>457</v>
          </cell>
          <cell r="CM37">
            <v>409</v>
          </cell>
          <cell r="CN37">
            <v>427</v>
          </cell>
          <cell r="CO37">
            <v>7746</v>
          </cell>
          <cell r="CP37">
            <v>247</v>
          </cell>
          <cell r="CQ37">
            <v>261</v>
          </cell>
          <cell r="CR37">
            <v>268</v>
          </cell>
          <cell r="CS37">
            <v>188</v>
          </cell>
          <cell r="CT37">
            <v>150</v>
          </cell>
          <cell r="CU37">
            <v>206</v>
          </cell>
          <cell r="CV37">
            <v>207</v>
          </cell>
          <cell r="CW37">
            <v>179</v>
          </cell>
          <cell r="CX37">
            <v>202</v>
          </cell>
          <cell r="CY37">
            <v>147</v>
          </cell>
          <cell r="CZ37">
            <v>115</v>
          </cell>
          <cell r="DA37">
            <v>173</v>
          </cell>
          <cell r="DB37">
            <v>2343</v>
          </cell>
          <cell r="DC37">
            <v>83</v>
          </cell>
          <cell r="DD37">
            <v>121</v>
          </cell>
          <cell r="DE37">
            <v>128</v>
          </cell>
          <cell r="DF37">
            <v>90</v>
          </cell>
          <cell r="DG37">
            <v>88</v>
          </cell>
          <cell r="DH37">
            <v>115</v>
          </cell>
          <cell r="DI37">
            <v>119</v>
          </cell>
          <cell r="DJ37">
            <v>98</v>
          </cell>
          <cell r="DK37">
            <v>91</v>
          </cell>
          <cell r="DL37">
            <v>68</v>
          </cell>
          <cell r="DM37">
            <v>82</v>
          </cell>
          <cell r="DN37">
            <v>64</v>
          </cell>
          <cell r="DO37">
            <v>1147</v>
          </cell>
          <cell r="DP37">
            <v>68</v>
          </cell>
          <cell r="DQ37">
            <v>44</v>
          </cell>
          <cell r="DR37">
            <v>57</v>
          </cell>
          <cell r="DS37">
            <v>44</v>
          </cell>
          <cell r="DT37">
            <v>34</v>
          </cell>
          <cell r="DU37">
            <v>30</v>
          </cell>
          <cell r="DV37">
            <v>38</v>
          </cell>
          <cell r="DW37">
            <v>35</v>
          </cell>
          <cell r="DX37">
            <v>30</v>
          </cell>
          <cell r="DY37">
            <v>0</v>
          </cell>
          <cell r="DZ37">
            <v>0</v>
          </cell>
          <cell r="EA37">
            <v>0</v>
          </cell>
          <cell r="EB37">
            <v>380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row>
        <row r="38">
          <cell r="B38" t="str">
            <v>FORTICAL</v>
          </cell>
          <cell r="C38">
            <v>357035</v>
          </cell>
          <cell r="D38">
            <v>331210</v>
          </cell>
          <cell r="E38">
            <v>352594</v>
          </cell>
          <cell r="F38">
            <v>350385</v>
          </cell>
          <cell r="G38">
            <v>351944</v>
          </cell>
          <cell r="H38">
            <v>351352</v>
          </cell>
          <cell r="I38">
            <v>360704</v>
          </cell>
          <cell r="J38">
            <v>351810</v>
          </cell>
          <cell r="K38">
            <v>357177</v>
          </cell>
          <cell r="L38">
            <v>363604</v>
          </cell>
          <cell r="M38">
            <v>328307</v>
          </cell>
          <cell r="N38">
            <v>365252</v>
          </cell>
          <cell r="O38">
            <v>4221374</v>
          </cell>
          <cell r="P38">
            <v>343482</v>
          </cell>
          <cell r="Q38">
            <v>301553</v>
          </cell>
          <cell r="R38">
            <v>316403</v>
          </cell>
          <cell r="S38">
            <v>281590</v>
          </cell>
          <cell r="T38">
            <v>257699</v>
          </cell>
          <cell r="U38">
            <v>255479</v>
          </cell>
          <cell r="V38">
            <v>257716</v>
          </cell>
          <cell r="W38">
            <v>244729</v>
          </cell>
          <cell r="X38">
            <v>240472</v>
          </cell>
          <cell r="Y38">
            <v>234508</v>
          </cell>
          <cell r="Z38">
            <v>218466</v>
          </cell>
          <cell r="AA38">
            <v>219673</v>
          </cell>
          <cell r="AB38">
            <v>3171770</v>
          </cell>
          <cell r="AC38">
            <v>201536</v>
          </cell>
          <cell r="AD38">
            <v>181612</v>
          </cell>
          <cell r="AE38">
            <v>204053</v>
          </cell>
          <cell r="AF38">
            <v>184906</v>
          </cell>
          <cell r="AG38">
            <v>175936</v>
          </cell>
          <cell r="AH38">
            <v>183713</v>
          </cell>
          <cell r="AI38">
            <v>171828</v>
          </cell>
          <cell r="AJ38">
            <v>171468</v>
          </cell>
          <cell r="AK38">
            <v>161631</v>
          </cell>
          <cell r="AL38">
            <v>153508</v>
          </cell>
          <cell r="AM38">
            <v>151066</v>
          </cell>
          <cell r="AN38">
            <v>150603</v>
          </cell>
          <cell r="AO38">
            <v>2091860</v>
          </cell>
          <cell r="AP38">
            <v>145969</v>
          </cell>
          <cell r="AQ38">
            <v>134467</v>
          </cell>
          <cell r="AR38">
            <v>145983</v>
          </cell>
          <cell r="AS38">
            <v>132471</v>
          </cell>
          <cell r="AT38">
            <v>135868</v>
          </cell>
          <cell r="AU38">
            <v>131740</v>
          </cell>
          <cell r="AV38">
            <v>125628</v>
          </cell>
          <cell r="AW38">
            <v>128772</v>
          </cell>
          <cell r="AX38">
            <v>118571</v>
          </cell>
          <cell r="AY38">
            <v>118269</v>
          </cell>
          <cell r="AZ38">
            <v>110122</v>
          </cell>
          <cell r="BA38">
            <v>110534</v>
          </cell>
          <cell r="BB38">
            <v>1538394</v>
          </cell>
          <cell r="BC38">
            <v>112834</v>
          </cell>
          <cell r="BD38">
            <v>101667</v>
          </cell>
          <cell r="BE38">
            <v>106398</v>
          </cell>
          <cell r="BF38">
            <v>100117</v>
          </cell>
          <cell r="BG38">
            <v>100461</v>
          </cell>
          <cell r="BH38">
            <v>93656</v>
          </cell>
          <cell r="BI38">
            <v>93707</v>
          </cell>
          <cell r="BJ38">
            <v>91114</v>
          </cell>
          <cell r="BK38">
            <v>81874</v>
          </cell>
          <cell r="BL38">
            <v>84440</v>
          </cell>
          <cell r="BM38">
            <v>79797</v>
          </cell>
          <cell r="BN38">
            <v>76592</v>
          </cell>
          <cell r="BO38">
            <v>1122657</v>
          </cell>
          <cell r="BP38">
            <v>78401</v>
          </cell>
          <cell r="BQ38">
            <v>64661</v>
          </cell>
          <cell r="BR38">
            <v>64514</v>
          </cell>
          <cell r="BS38">
            <v>63776</v>
          </cell>
          <cell r="BT38">
            <v>60495</v>
          </cell>
          <cell r="BU38">
            <v>54282</v>
          </cell>
          <cell r="BV38">
            <v>55147</v>
          </cell>
          <cell r="BW38">
            <v>62832</v>
          </cell>
          <cell r="BX38">
            <v>46624</v>
          </cell>
          <cell r="BY38">
            <v>46296</v>
          </cell>
          <cell r="BZ38">
            <v>41976</v>
          </cell>
          <cell r="CA38">
            <v>42194</v>
          </cell>
          <cell r="CB38">
            <v>681198</v>
          </cell>
          <cell r="CC38">
            <v>39745</v>
          </cell>
          <cell r="CD38">
            <v>34777</v>
          </cell>
          <cell r="CE38">
            <v>34459</v>
          </cell>
          <cell r="CF38">
            <v>33555</v>
          </cell>
          <cell r="CG38">
            <v>30941</v>
          </cell>
          <cell r="CH38">
            <v>30016</v>
          </cell>
          <cell r="CI38">
            <v>30427</v>
          </cell>
          <cell r="CJ38">
            <v>27913</v>
          </cell>
          <cell r="CK38">
            <v>28492</v>
          </cell>
          <cell r="CL38">
            <v>27629</v>
          </cell>
          <cell r="CM38">
            <v>24787</v>
          </cell>
          <cell r="CN38">
            <v>27390</v>
          </cell>
          <cell r="CO38">
            <v>370131</v>
          </cell>
          <cell r="CP38">
            <v>23385</v>
          </cell>
          <cell r="CQ38">
            <v>20302</v>
          </cell>
          <cell r="CR38">
            <v>21279</v>
          </cell>
          <cell r="CS38">
            <v>19438</v>
          </cell>
          <cell r="CT38">
            <v>18481</v>
          </cell>
          <cell r="CU38">
            <v>18604</v>
          </cell>
          <cell r="CV38">
            <v>18066</v>
          </cell>
          <cell r="CW38">
            <v>16510</v>
          </cell>
          <cell r="CX38">
            <v>15992</v>
          </cell>
          <cell r="CY38">
            <v>16163</v>
          </cell>
          <cell r="CZ38">
            <v>15729</v>
          </cell>
          <cell r="DA38">
            <v>15521</v>
          </cell>
          <cell r="DB38">
            <v>219470</v>
          </cell>
          <cell r="DC38">
            <v>14736</v>
          </cell>
          <cell r="DD38">
            <v>14067</v>
          </cell>
          <cell r="DE38">
            <v>13814</v>
          </cell>
          <cell r="DF38">
            <v>11998</v>
          </cell>
          <cell r="DG38">
            <v>13603</v>
          </cell>
          <cell r="DH38">
            <v>13155</v>
          </cell>
          <cell r="DI38">
            <v>11149</v>
          </cell>
          <cell r="DJ38">
            <v>11886</v>
          </cell>
          <cell r="DK38">
            <v>11511</v>
          </cell>
          <cell r="DL38">
            <v>8171</v>
          </cell>
          <cell r="DM38">
            <v>4262</v>
          </cell>
          <cell r="DN38">
            <v>2125</v>
          </cell>
          <cell r="DO38">
            <v>130477</v>
          </cell>
          <cell r="DP38">
            <v>1392</v>
          </cell>
          <cell r="DQ38">
            <v>753</v>
          </cell>
          <cell r="DR38">
            <v>698</v>
          </cell>
          <cell r="DS38">
            <v>388</v>
          </cell>
          <cell r="DT38">
            <v>200</v>
          </cell>
          <cell r="DU38">
            <v>158</v>
          </cell>
          <cell r="DV38">
            <v>112</v>
          </cell>
          <cell r="DW38">
            <v>133</v>
          </cell>
          <cell r="DX38">
            <v>47</v>
          </cell>
          <cell r="DY38">
            <v>43</v>
          </cell>
          <cell r="DZ38">
            <v>60</v>
          </cell>
          <cell r="EA38">
            <v>42</v>
          </cell>
          <cell r="EB38">
            <v>4026</v>
          </cell>
          <cell r="EC38">
            <v>31</v>
          </cell>
          <cell r="ED38">
            <v>46</v>
          </cell>
          <cell r="EE38">
            <v>7</v>
          </cell>
          <cell r="EF38">
            <v>24</v>
          </cell>
          <cell r="EG38">
            <v>28</v>
          </cell>
          <cell r="EH38">
            <v>17</v>
          </cell>
          <cell r="EI38">
            <v>20</v>
          </cell>
          <cell r="EJ38">
            <v>4</v>
          </cell>
          <cell r="EK38">
            <v>24</v>
          </cell>
          <cell r="EL38">
            <v>13</v>
          </cell>
          <cell r="EM38">
            <v>20</v>
          </cell>
          <cell r="EN38">
            <v>5</v>
          </cell>
          <cell r="EO38">
            <v>239</v>
          </cell>
          <cell r="EP38">
            <v>23</v>
          </cell>
          <cell r="EQ38">
            <v>10</v>
          </cell>
          <cell r="ER38">
            <v>9</v>
          </cell>
          <cell r="ES38">
            <v>4</v>
          </cell>
          <cell r="ET38">
            <v>12</v>
          </cell>
          <cell r="EU38">
            <v>8</v>
          </cell>
          <cell r="EV38">
            <v>8</v>
          </cell>
          <cell r="EW38">
            <v>4</v>
          </cell>
          <cell r="EX38">
            <v>10</v>
          </cell>
          <cell r="EY38">
            <v>0</v>
          </cell>
          <cell r="EZ38">
            <v>0</v>
          </cell>
          <cell r="FA38">
            <v>0</v>
          </cell>
          <cell r="FB38">
            <v>88</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row>
        <row r="39">
          <cell r="B39" t="str">
            <v>MIACALCIN</v>
          </cell>
          <cell r="C39">
            <v>436124</v>
          </cell>
          <cell r="D39">
            <v>374167</v>
          </cell>
          <cell r="E39">
            <v>380890</v>
          </cell>
          <cell r="F39">
            <v>374115</v>
          </cell>
          <cell r="G39">
            <v>374790</v>
          </cell>
          <cell r="H39">
            <v>362736</v>
          </cell>
          <cell r="I39">
            <v>363743</v>
          </cell>
          <cell r="J39">
            <v>339037</v>
          </cell>
          <cell r="K39">
            <v>342820</v>
          </cell>
          <cell r="L39">
            <v>349881</v>
          </cell>
          <cell r="M39">
            <v>299019</v>
          </cell>
          <cell r="N39">
            <v>254027</v>
          </cell>
          <cell r="O39">
            <v>4251349</v>
          </cell>
          <cell r="P39">
            <v>119720</v>
          </cell>
          <cell r="Q39">
            <v>90364</v>
          </cell>
          <cell r="R39">
            <v>91965</v>
          </cell>
          <cell r="S39">
            <v>74141</v>
          </cell>
          <cell r="T39">
            <v>69640</v>
          </cell>
          <cell r="U39">
            <v>67859</v>
          </cell>
          <cell r="V39">
            <v>61363</v>
          </cell>
          <cell r="W39">
            <v>58359</v>
          </cell>
          <cell r="X39">
            <v>54683</v>
          </cell>
          <cell r="Y39">
            <v>53802</v>
          </cell>
          <cell r="Z39">
            <v>46875</v>
          </cell>
          <cell r="AA39">
            <v>49802</v>
          </cell>
          <cell r="AB39">
            <v>838573</v>
          </cell>
          <cell r="AC39">
            <v>38291</v>
          </cell>
          <cell r="AD39">
            <v>33735</v>
          </cell>
          <cell r="AE39">
            <v>36648</v>
          </cell>
          <cell r="AF39">
            <v>33786</v>
          </cell>
          <cell r="AG39">
            <v>29773</v>
          </cell>
          <cell r="AH39">
            <v>32183</v>
          </cell>
          <cell r="AI39">
            <v>29895</v>
          </cell>
          <cell r="AJ39">
            <v>27221</v>
          </cell>
          <cell r="AK39">
            <v>24911</v>
          </cell>
          <cell r="AL39">
            <v>24568</v>
          </cell>
          <cell r="AM39">
            <v>24097</v>
          </cell>
          <cell r="AN39">
            <v>23853</v>
          </cell>
          <cell r="AO39">
            <v>358961</v>
          </cell>
          <cell r="AP39">
            <v>21806</v>
          </cell>
          <cell r="AQ39">
            <v>22349</v>
          </cell>
          <cell r="AR39">
            <v>22834</v>
          </cell>
          <cell r="AS39">
            <v>18206</v>
          </cell>
          <cell r="AT39">
            <v>17208</v>
          </cell>
          <cell r="AU39">
            <v>18316</v>
          </cell>
          <cell r="AV39">
            <v>16462</v>
          </cell>
          <cell r="AW39">
            <v>18151</v>
          </cell>
          <cell r="AX39">
            <v>15466</v>
          </cell>
          <cell r="AY39">
            <v>14573</v>
          </cell>
          <cell r="AZ39">
            <v>14603</v>
          </cell>
          <cell r="BA39">
            <v>14156</v>
          </cell>
          <cell r="BB39">
            <v>214130</v>
          </cell>
          <cell r="BC39">
            <v>11710</v>
          </cell>
          <cell r="BD39">
            <v>8074</v>
          </cell>
          <cell r="BE39">
            <v>9872</v>
          </cell>
          <cell r="BF39">
            <v>9287</v>
          </cell>
          <cell r="BG39">
            <v>9650</v>
          </cell>
          <cell r="BH39">
            <v>9160</v>
          </cell>
          <cell r="BI39">
            <v>9331</v>
          </cell>
          <cell r="BJ39">
            <v>8823</v>
          </cell>
          <cell r="BK39">
            <v>7985</v>
          </cell>
          <cell r="BL39">
            <v>8664</v>
          </cell>
          <cell r="BM39">
            <v>7749</v>
          </cell>
          <cell r="BN39">
            <v>9187</v>
          </cell>
          <cell r="BO39">
            <v>109492</v>
          </cell>
          <cell r="BP39">
            <v>8445</v>
          </cell>
          <cell r="BQ39">
            <v>7466</v>
          </cell>
          <cell r="BR39">
            <v>7328</v>
          </cell>
          <cell r="BS39">
            <v>7088</v>
          </cell>
          <cell r="BT39">
            <v>6706</v>
          </cell>
          <cell r="BU39">
            <v>6713</v>
          </cell>
          <cell r="BV39">
            <v>6013</v>
          </cell>
          <cell r="BW39">
            <v>5332</v>
          </cell>
          <cell r="BX39">
            <v>5059</v>
          </cell>
          <cell r="BY39">
            <v>5502</v>
          </cell>
          <cell r="BZ39">
            <v>4452</v>
          </cell>
          <cell r="CA39">
            <v>5179</v>
          </cell>
          <cell r="CB39">
            <v>75283</v>
          </cell>
          <cell r="CC39">
            <v>4732</v>
          </cell>
          <cell r="CD39">
            <v>3688</v>
          </cell>
          <cell r="CE39">
            <v>4053</v>
          </cell>
          <cell r="CF39">
            <v>3646</v>
          </cell>
          <cell r="CG39">
            <v>3660</v>
          </cell>
          <cell r="CH39">
            <v>3652</v>
          </cell>
          <cell r="CI39">
            <v>3660</v>
          </cell>
          <cell r="CJ39">
            <v>3596</v>
          </cell>
          <cell r="CK39">
            <v>3790</v>
          </cell>
          <cell r="CL39">
            <v>2958</v>
          </cell>
          <cell r="CM39">
            <v>2730</v>
          </cell>
          <cell r="CN39">
            <v>2852</v>
          </cell>
          <cell r="CO39">
            <v>43017</v>
          </cell>
          <cell r="CP39">
            <v>2572</v>
          </cell>
          <cell r="CQ39">
            <v>2090</v>
          </cell>
          <cell r="CR39">
            <v>2271</v>
          </cell>
          <cell r="CS39">
            <v>2048</v>
          </cell>
          <cell r="CT39">
            <v>2195</v>
          </cell>
          <cell r="CU39">
            <v>2072</v>
          </cell>
          <cell r="CV39">
            <v>2115</v>
          </cell>
          <cell r="CW39">
            <v>2055</v>
          </cell>
          <cell r="CX39">
            <v>1723</v>
          </cell>
          <cell r="CY39">
            <v>2319</v>
          </cell>
          <cell r="CZ39">
            <v>1692</v>
          </cell>
          <cell r="DA39">
            <v>1710</v>
          </cell>
          <cell r="DB39">
            <v>24862</v>
          </cell>
          <cell r="DC39">
            <v>1592</v>
          </cell>
          <cell r="DD39">
            <v>1280</v>
          </cell>
          <cell r="DE39">
            <v>1705</v>
          </cell>
          <cell r="DF39">
            <v>1382</v>
          </cell>
          <cell r="DG39">
            <v>1730</v>
          </cell>
          <cell r="DH39">
            <v>1405</v>
          </cell>
          <cell r="DI39">
            <v>1949</v>
          </cell>
          <cell r="DJ39">
            <v>2281</v>
          </cell>
          <cell r="DK39">
            <v>1403</v>
          </cell>
          <cell r="DL39">
            <v>1255</v>
          </cell>
          <cell r="DM39">
            <v>1168</v>
          </cell>
          <cell r="DN39">
            <v>1598</v>
          </cell>
          <cell r="DO39">
            <v>18748</v>
          </cell>
          <cell r="DP39">
            <v>169</v>
          </cell>
          <cell r="DQ39">
            <v>107</v>
          </cell>
          <cell r="DR39">
            <v>42</v>
          </cell>
          <cell r="DS39">
            <v>86</v>
          </cell>
          <cell r="DT39">
            <v>25</v>
          </cell>
          <cell r="DU39">
            <v>4</v>
          </cell>
          <cell r="DV39">
            <v>8</v>
          </cell>
          <cell r="DW39">
            <v>11</v>
          </cell>
          <cell r="DX39">
            <v>4</v>
          </cell>
          <cell r="DY39">
            <v>12</v>
          </cell>
          <cell r="DZ39">
            <v>9</v>
          </cell>
          <cell r="EA39">
            <v>9</v>
          </cell>
          <cell r="EB39">
            <v>486</v>
          </cell>
          <cell r="EC39">
            <v>32</v>
          </cell>
          <cell r="ED39">
            <v>8</v>
          </cell>
          <cell r="EE39">
            <v>18</v>
          </cell>
          <cell r="EF39">
            <v>0</v>
          </cell>
          <cell r="EG39">
            <v>5</v>
          </cell>
          <cell r="EH39">
            <v>9</v>
          </cell>
          <cell r="EI39">
            <v>6</v>
          </cell>
          <cell r="EJ39">
            <v>16</v>
          </cell>
          <cell r="EK39">
            <v>9</v>
          </cell>
          <cell r="EL39">
            <v>0</v>
          </cell>
          <cell r="EM39">
            <v>0</v>
          </cell>
          <cell r="EN39">
            <v>0</v>
          </cell>
          <cell r="EO39">
            <v>103</v>
          </cell>
          <cell r="EP39">
            <v>0</v>
          </cell>
          <cell r="EQ39">
            <v>0</v>
          </cell>
          <cell r="ER39">
            <v>0</v>
          </cell>
          <cell r="ES39">
            <v>0</v>
          </cell>
          <cell r="ET39">
            <v>0</v>
          </cell>
          <cell r="EU39">
            <v>0</v>
          </cell>
          <cell r="EV39">
            <v>0</v>
          </cell>
          <cell r="EW39">
            <v>0</v>
          </cell>
          <cell r="EX39">
            <v>7</v>
          </cell>
          <cell r="EY39">
            <v>0</v>
          </cell>
          <cell r="EZ39">
            <v>0</v>
          </cell>
          <cell r="FA39">
            <v>0</v>
          </cell>
          <cell r="FB39">
            <v>7</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row>
        <row r="40">
          <cell r="B40" t="str">
            <v>SALMON CALCITONIN</v>
          </cell>
          <cell r="C40">
            <v>0</v>
          </cell>
          <cell r="D40">
            <v>0</v>
          </cell>
          <cell r="E40">
            <v>0</v>
          </cell>
          <cell r="F40">
            <v>0</v>
          </cell>
          <cell r="G40">
            <v>0</v>
          </cell>
          <cell r="H40">
            <v>0</v>
          </cell>
          <cell r="I40">
            <v>0</v>
          </cell>
          <cell r="J40">
            <v>0</v>
          </cell>
          <cell r="K40">
            <v>0</v>
          </cell>
          <cell r="L40">
            <v>0</v>
          </cell>
          <cell r="M40">
            <v>0</v>
          </cell>
          <cell r="N40">
            <v>83843</v>
          </cell>
          <cell r="O40">
            <v>83843</v>
          </cell>
          <cell r="P40">
            <v>207860</v>
          </cell>
          <cell r="Q40">
            <v>214039</v>
          </cell>
          <cell r="R40">
            <v>239442</v>
          </cell>
          <cell r="S40">
            <v>250944</v>
          </cell>
          <cell r="T40">
            <v>266703</v>
          </cell>
          <cell r="U40">
            <v>282981</v>
          </cell>
          <cell r="V40">
            <v>281143</v>
          </cell>
          <cell r="W40">
            <v>276476</v>
          </cell>
          <cell r="X40">
            <v>281219</v>
          </cell>
          <cell r="Y40">
            <v>280668</v>
          </cell>
          <cell r="Z40">
            <v>280564</v>
          </cell>
          <cell r="AA40">
            <v>313051</v>
          </cell>
          <cell r="AB40">
            <v>3175090</v>
          </cell>
          <cell r="AC40">
            <v>295509</v>
          </cell>
          <cell r="AD40">
            <v>271729</v>
          </cell>
          <cell r="AE40">
            <v>316997</v>
          </cell>
          <cell r="AF40">
            <v>305650</v>
          </cell>
          <cell r="AG40">
            <v>299931</v>
          </cell>
          <cell r="AH40">
            <v>324595</v>
          </cell>
          <cell r="AI40">
            <v>312994</v>
          </cell>
          <cell r="AJ40">
            <v>320738</v>
          </cell>
          <cell r="AK40">
            <v>316801</v>
          </cell>
          <cell r="AL40">
            <v>309838</v>
          </cell>
          <cell r="AM40">
            <v>316868</v>
          </cell>
          <cell r="AN40">
            <v>320865</v>
          </cell>
          <cell r="AO40">
            <v>3712515</v>
          </cell>
          <cell r="AP40">
            <v>305669</v>
          </cell>
          <cell r="AQ40">
            <v>272365</v>
          </cell>
          <cell r="AR40">
            <v>305127</v>
          </cell>
          <cell r="AS40">
            <v>275516</v>
          </cell>
          <cell r="AT40">
            <v>293119</v>
          </cell>
          <cell r="AU40">
            <v>287127</v>
          </cell>
          <cell r="AV40">
            <v>270208</v>
          </cell>
          <cell r="AW40">
            <v>292597</v>
          </cell>
          <cell r="AX40">
            <v>273952</v>
          </cell>
          <cell r="AY40">
            <v>279091</v>
          </cell>
          <cell r="AZ40">
            <v>281416</v>
          </cell>
          <cell r="BA40">
            <v>284435</v>
          </cell>
          <cell r="BB40">
            <v>3420622</v>
          </cell>
          <cell r="BC40">
            <v>284993</v>
          </cell>
          <cell r="BD40">
            <v>270654</v>
          </cell>
          <cell r="BE40">
            <v>283669</v>
          </cell>
          <cell r="BF40">
            <v>281152</v>
          </cell>
          <cell r="BG40">
            <v>296377</v>
          </cell>
          <cell r="BH40">
            <v>279587</v>
          </cell>
          <cell r="BI40">
            <v>292480</v>
          </cell>
          <cell r="BJ40">
            <v>293621</v>
          </cell>
          <cell r="BK40">
            <v>264251</v>
          </cell>
          <cell r="BL40">
            <v>291255</v>
          </cell>
          <cell r="BM40">
            <v>281347</v>
          </cell>
          <cell r="BN40">
            <v>278158</v>
          </cell>
          <cell r="BO40">
            <v>3397544</v>
          </cell>
          <cell r="BP40">
            <v>289346</v>
          </cell>
          <cell r="BQ40">
            <v>249490</v>
          </cell>
          <cell r="BR40">
            <v>255061</v>
          </cell>
          <cell r="BS40">
            <v>261865</v>
          </cell>
          <cell r="BT40">
            <v>254657</v>
          </cell>
          <cell r="BU40">
            <v>240723</v>
          </cell>
          <cell r="BV40">
            <v>246866</v>
          </cell>
          <cell r="BW40">
            <v>224990</v>
          </cell>
          <cell r="BX40">
            <v>237505</v>
          </cell>
          <cell r="BY40">
            <v>257117</v>
          </cell>
          <cell r="BZ40">
            <v>228769</v>
          </cell>
          <cell r="CA40">
            <v>238571</v>
          </cell>
          <cell r="CB40">
            <v>2984960</v>
          </cell>
          <cell r="CC40">
            <v>230530</v>
          </cell>
          <cell r="CD40">
            <v>205308</v>
          </cell>
          <cell r="CE40">
            <v>219199</v>
          </cell>
          <cell r="CF40">
            <v>218314</v>
          </cell>
          <cell r="CG40">
            <v>212988</v>
          </cell>
          <cell r="CH40">
            <v>222450</v>
          </cell>
          <cell r="CI40">
            <v>228392</v>
          </cell>
          <cell r="CJ40">
            <v>216851</v>
          </cell>
          <cell r="CK40">
            <v>219129</v>
          </cell>
          <cell r="CL40">
            <v>229661</v>
          </cell>
          <cell r="CM40">
            <v>207364</v>
          </cell>
          <cell r="CN40">
            <v>226691</v>
          </cell>
          <cell r="CO40">
            <v>2636877</v>
          </cell>
          <cell r="CP40">
            <v>213573</v>
          </cell>
          <cell r="CQ40">
            <v>186431</v>
          </cell>
          <cell r="CR40">
            <v>207813</v>
          </cell>
          <cell r="CS40">
            <v>199135</v>
          </cell>
          <cell r="CT40">
            <v>195014</v>
          </cell>
          <cell r="CU40">
            <v>201811</v>
          </cell>
          <cell r="CV40">
            <v>201218</v>
          </cell>
          <cell r="CW40">
            <v>198045</v>
          </cell>
          <cell r="CX40">
            <v>196526</v>
          </cell>
          <cell r="CY40">
            <v>206814</v>
          </cell>
          <cell r="CZ40">
            <v>191701</v>
          </cell>
          <cell r="DA40">
            <v>206123</v>
          </cell>
          <cell r="DB40">
            <v>2404204</v>
          </cell>
          <cell r="DC40">
            <v>192451</v>
          </cell>
          <cell r="DD40">
            <v>190312</v>
          </cell>
          <cell r="DE40">
            <v>204465</v>
          </cell>
          <cell r="DF40">
            <v>193223</v>
          </cell>
          <cell r="DG40">
            <v>202005</v>
          </cell>
          <cell r="DH40">
            <v>205661</v>
          </cell>
          <cell r="DI40">
            <v>191713</v>
          </cell>
          <cell r="DJ40">
            <v>203684</v>
          </cell>
          <cell r="DK40">
            <v>197203</v>
          </cell>
          <cell r="DL40">
            <v>200372</v>
          </cell>
          <cell r="DM40">
            <v>197990</v>
          </cell>
          <cell r="DN40">
            <v>206596</v>
          </cell>
          <cell r="DO40">
            <v>2385675</v>
          </cell>
          <cell r="DP40">
            <v>178343</v>
          </cell>
          <cell r="DQ40">
            <v>158352</v>
          </cell>
          <cell r="DR40">
            <v>178970</v>
          </cell>
          <cell r="DS40">
            <v>163483</v>
          </cell>
          <cell r="DT40">
            <v>178757</v>
          </cell>
          <cell r="DU40">
            <v>169441</v>
          </cell>
          <cell r="DV40">
            <v>165605</v>
          </cell>
          <cell r="DW40">
            <v>170773</v>
          </cell>
          <cell r="DX40">
            <v>155832</v>
          </cell>
          <cell r="DY40">
            <v>169362</v>
          </cell>
          <cell r="DZ40">
            <v>160789</v>
          </cell>
          <cell r="EA40">
            <v>157191</v>
          </cell>
          <cell r="EB40">
            <v>2006898</v>
          </cell>
          <cell r="EC40">
            <v>161913</v>
          </cell>
          <cell r="ED40">
            <v>146745</v>
          </cell>
          <cell r="EE40">
            <v>159716</v>
          </cell>
          <cell r="EF40">
            <v>156174</v>
          </cell>
          <cell r="EG40">
            <v>159758</v>
          </cell>
          <cell r="EH40">
            <v>153494</v>
          </cell>
          <cell r="EI40">
            <v>155394</v>
          </cell>
          <cell r="EJ40">
            <v>158328</v>
          </cell>
          <cell r="EK40">
            <v>142991</v>
          </cell>
          <cell r="EL40">
            <v>161632</v>
          </cell>
          <cell r="EM40">
            <v>149941</v>
          </cell>
          <cell r="EN40">
            <v>149820</v>
          </cell>
          <cell r="EO40">
            <v>1855906</v>
          </cell>
          <cell r="EP40">
            <v>143115</v>
          </cell>
          <cell r="EQ40">
            <v>124984</v>
          </cell>
          <cell r="ER40">
            <v>135241</v>
          </cell>
          <cell r="ES40">
            <v>136816</v>
          </cell>
          <cell r="ET40">
            <v>133320</v>
          </cell>
          <cell r="EU40">
            <v>127758</v>
          </cell>
          <cell r="EV40">
            <v>137027</v>
          </cell>
          <cell r="EW40">
            <v>132711</v>
          </cell>
          <cell r="EX40">
            <v>127312</v>
          </cell>
          <cell r="EY40">
            <v>0</v>
          </cell>
          <cell r="EZ40">
            <v>0</v>
          </cell>
          <cell r="FA40">
            <v>0</v>
          </cell>
          <cell r="FB40">
            <v>1198284</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row>
        <row r="41">
          <cell r="B41" t="str">
            <v>Other</v>
          </cell>
          <cell r="C41">
            <v>796791</v>
          </cell>
          <cell r="D41">
            <v>708612</v>
          </cell>
          <cell r="E41">
            <v>737030</v>
          </cell>
          <cell r="F41">
            <v>728260</v>
          </cell>
          <cell r="G41">
            <v>730330</v>
          </cell>
          <cell r="H41">
            <v>717807</v>
          </cell>
          <cell r="I41">
            <v>728383</v>
          </cell>
          <cell r="J41">
            <v>694440</v>
          </cell>
          <cell r="K41">
            <v>703934</v>
          </cell>
          <cell r="L41">
            <v>717674</v>
          </cell>
          <cell r="M41">
            <v>630934</v>
          </cell>
          <cell r="N41">
            <v>707702</v>
          </cell>
          <cell r="O41">
            <v>8601897</v>
          </cell>
          <cell r="P41">
            <v>675238</v>
          </cell>
          <cell r="Q41">
            <v>609695</v>
          </cell>
          <cell r="R41">
            <v>652052</v>
          </cell>
          <cell r="S41">
            <v>610907</v>
          </cell>
          <cell r="T41">
            <v>598110</v>
          </cell>
          <cell r="U41">
            <v>611005</v>
          </cell>
          <cell r="V41">
            <v>604917</v>
          </cell>
          <cell r="W41">
            <v>584384</v>
          </cell>
          <cell r="X41">
            <v>580999</v>
          </cell>
          <cell r="Y41">
            <v>573709</v>
          </cell>
          <cell r="Z41">
            <v>549763</v>
          </cell>
          <cell r="AA41">
            <v>586710</v>
          </cell>
          <cell r="AB41">
            <v>7237489</v>
          </cell>
          <cell r="AC41">
            <v>539346</v>
          </cell>
          <cell r="AD41">
            <v>490639</v>
          </cell>
          <cell r="AE41">
            <v>561780</v>
          </cell>
          <cell r="AF41">
            <v>528242</v>
          </cell>
          <cell r="AG41">
            <v>509173</v>
          </cell>
          <cell r="AH41">
            <v>544689</v>
          </cell>
          <cell r="AI41">
            <v>518512</v>
          </cell>
          <cell r="AJ41">
            <v>523232</v>
          </cell>
          <cell r="AK41">
            <v>507345</v>
          </cell>
          <cell r="AL41">
            <v>491674</v>
          </cell>
          <cell r="AM41">
            <v>495612</v>
          </cell>
          <cell r="AN41">
            <v>498757</v>
          </cell>
          <cell r="AO41">
            <v>6209001</v>
          </cell>
          <cell r="AP41">
            <v>477403</v>
          </cell>
          <cell r="AQ41">
            <v>432919</v>
          </cell>
          <cell r="AR41">
            <v>478105</v>
          </cell>
          <cell r="AS41">
            <v>429896</v>
          </cell>
          <cell r="AT41">
            <v>450011</v>
          </cell>
          <cell r="AU41">
            <v>441093</v>
          </cell>
          <cell r="AV41">
            <v>415631</v>
          </cell>
          <cell r="AW41">
            <v>443156</v>
          </cell>
          <cell r="AX41">
            <v>411577</v>
          </cell>
          <cell r="AY41">
            <v>416807</v>
          </cell>
          <cell r="AZ41">
            <v>412403</v>
          </cell>
          <cell r="BA41">
            <v>416442</v>
          </cell>
          <cell r="BB41">
            <v>5225443</v>
          </cell>
          <cell r="BC41">
            <v>412817</v>
          </cell>
          <cell r="BD41">
            <v>383616</v>
          </cell>
          <cell r="BE41">
            <v>402944</v>
          </cell>
          <cell r="BF41">
            <v>393261</v>
          </cell>
          <cell r="BG41">
            <v>409195</v>
          </cell>
          <cell r="BH41">
            <v>384671</v>
          </cell>
          <cell r="BI41">
            <v>398098</v>
          </cell>
          <cell r="BJ41">
            <v>395621</v>
          </cell>
          <cell r="BK41">
            <v>355229</v>
          </cell>
          <cell r="BL41">
            <v>385530</v>
          </cell>
          <cell r="BM41">
            <v>373730</v>
          </cell>
          <cell r="BN41">
            <v>367126</v>
          </cell>
          <cell r="BO41">
            <v>4661838</v>
          </cell>
          <cell r="BP41">
            <v>377717</v>
          </cell>
          <cell r="BQ41">
            <v>323597</v>
          </cell>
          <cell r="BR41">
            <v>328489</v>
          </cell>
          <cell r="BS41">
            <v>333803</v>
          </cell>
          <cell r="BT41">
            <v>322612</v>
          </cell>
          <cell r="BU41">
            <v>303467</v>
          </cell>
          <cell r="BV41">
            <v>309263</v>
          </cell>
          <cell r="BW41">
            <v>294140</v>
          </cell>
          <cell r="BX41">
            <v>290602</v>
          </cell>
          <cell r="BY41">
            <v>310183</v>
          </cell>
          <cell r="BZ41">
            <v>276063</v>
          </cell>
          <cell r="CA41">
            <v>287043</v>
          </cell>
          <cell r="CB41">
            <v>3756979</v>
          </cell>
          <cell r="CC41">
            <v>276052</v>
          </cell>
          <cell r="CD41">
            <v>244616</v>
          </cell>
          <cell r="CE41">
            <v>258553</v>
          </cell>
          <cell r="CF41">
            <v>256167</v>
          </cell>
          <cell r="CG41">
            <v>248238</v>
          </cell>
          <cell r="CH41">
            <v>256782</v>
          </cell>
          <cell r="CI41">
            <v>263097</v>
          </cell>
          <cell r="CJ41">
            <v>248928</v>
          </cell>
          <cell r="CK41">
            <v>251983</v>
          </cell>
          <cell r="CL41">
            <v>260705</v>
          </cell>
          <cell r="CM41">
            <v>235290</v>
          </cell>
          <cell r="CN41">
            <v>257360</v>
          </cell>
          <cell r="CO41">
            <v>3057771</v>
          </cell>
          <cell r="CP41">
            <v>239777</v>
          </cell>
          <cell r="CQ41">
            <v>209084</v>
          </cell>
          <cell r="CR41">
            <v>231631</v>
          </cell>
          <cell r="CS41">
            <v>220809</v>
          </cell>
          <cell r="CT41">
            <v>215840</v>
          </cell>
          <cell r="CU41">
            <v>222693</v>
          </cell>
          <cell r="CV41">
            <v>221606</v>
          </cell>
          <cell r="CW41">
            <v>216789</v>
          </cell>
          <cell r="CX41">
            <v>214443</v>
          </cell>
          <cell r="CY41">
            <v>225443</v>
          </cell>
          <cell r="CZ41">
            <v>209237</v>
          </cell>
          <cell r="DA41">
            <v>223527</v>
          </cell>
          <cell r="DB41">
            <v>2650879</v>
          </cell>
          <cell r="DC41">
            <v>208862</v>
          </cell>
          <cell r="DD41">
            <v>205780</v>
          </cell>
          <cell r="DE41">
            <v>220112</v>
          </cell>
          <cell r="DF41">
            <v>206693</v>
          </cell>
          <cell r="DG41">
            <v>217426</v>
          </cell>
          <cell r="DH41">
            <v>220336</v>
          </cell>
          <cell r="DI41">
            <v>204930</v>
          </cell>
          <cell r="DJ41">
            <v>217949</v>
          </cell>
          <cell r="DK41">
            <v>210208</v>
          </cell>
          <cell r="DL41">
            <v>209866</v>
          </cell>
          <cell r="DM41">
            <v>203502</v>
          </cell>
          <cell r="DN41">
            <v>210383</v>
          </cell>
          <cell r="DO41">
            <v>2536047</v>
          </cell>
          <cell r="DP41">
            <v>179972</v>
          </cell>
          <cell r="DQ41">
            <v>159256</v>
          </cell>
          <cell r="DR41">
            <v>179767</v>
          </cell>
          <cell r="DS41">
            <v>164001</v>
          </cell>
          <cell r="DT41">
            <v>179016</v>
          </cell>
          <cell r="DU41">
            <v>169633</v>
          </cell>
          <cell r="DV41">
            <v>165763</v>
          </cell>
          <cell r="DW41">
            <v>170952</v>
          </cell>
          <cell r="DX41">
            <v>155913</v>
          </cell>
          <cell r="DY41">
            <v>169417</v>
          </cell>
          <cell r="DZ41">
            <v>160858</v>
          </cell>
          <cell r="EA41">
            <v>157242</v>
          </cell>
          <cell r="EB41">
            <v>2011790</v>
          </cell>
          <cell r="EC41">
            <v>161976</v>
          </cell>
          <cell r="ED41">
            <v>146799</v>
          </cell>
          <cell r="EE41">
            <v>159741</v>
          </cell>
          <cell r="EF41">
            <v>156198</v>
          </cell>
          <cell r="EG41">
            <v>159791</v>
          </cell>
          <cell r="EH41">
            <v>153520</v>
          </cell>
          <cell r="EI41">
            <v>155420</v>
          </cell>
          <cell r="EJ41">
            <v>158348</v>
          </cell>
          <cell r="EK41">
            <v>143024</v>
          </cell>
          <cell r="EL41">
            <v>161645</v>
          </cell>
          <cell r="EM41">
            <v>149961</v>
          </cell>
          <cell r="EN41">
            <v>149825</v>
          </cell>
          <cell r="EO41">
            <v>1856248</v>
          </cell>
          <cell r="EP41">
            <v>143138</v>
          </cell>
          <cell r="EQ41">
            <v>124994</v>
          </cell>
          <cell r="ER41">
            <v>135250</v>
          </cell>
          <cell r="ES41">
            <v>136820</v>
          </cell>
          <cell r="ET41">
            <v>133332</v>
          </cell>
          <cell r="EU41">
            <v>127766</v>
          </cell>
          <cell r="EV41">
            <v>137035</v>
          </cell>
          <cell r="EW41">
            <v>132715</v>
          </cell>
          <cell r="EX41">
            <v>127329</v>
          </cell>
          <cell r="EY41">
            <v>150215.49715280143</v>
          </cell>
          <cell r="EZ41">
            <v>139986.71035831247</v>
          </cell>
          <cell r="FA41">
            <v>141074.94660791586</v>
          </cell>
          <cell r="FB41">
            <v>1629656.1541190299</v>
          </cell>
          <cell r="FC41">
            <v>135382.82404520153</v>
          </cell>
          <cell r="FD41">
            <v>120201.9818240607</v>
          </cell>
          <cell r="FE41">
            <v>129040.30078435659</v>
          </cell>
          <cell r="FF41">
            <v>134209.00401333888</v>
          </cell>
          <cell r="FG41">
            <v>132530.44934364379</v>
          </cell>
          <cell r="FH41">
            <v>126430.5116626277</v>
          </cell>
          <cell r="FI41">
            <v>134167.91623108488</v>
          </cell>
          <cell r="FJ41">
            <v>132898.30166700445</v>
          </cell>
          <cell r="FK41">
            <v>126055.70999999999</v>
          </cell>
          <cell r="FL41">
            <v>150836.51173769124</v>
          </cell>
          <cell r="FM41">
            <v>138586.84325472935</v>
          </cell>
          <cell r="FN41">
            <v>141658.17271352166</v>
          </cell>
          <cell r="FO41">
            <v>1601998.5272772608</v>
          </cell>
          <cell r="FP41">
            <v>135942.51801732293</v>
          </cell>
          <cell r="FQ41">
            <v>118999.9620058201</v>
          </cell>
          <cell r="FR41">
            <v>129573.77376380652</v>
          </cell>
          <cell r="FS41">
            <v>132866.91397320549</v>
          </cell>
          <cell r="FT41">
            <v>133078.35114834696</v>
          </cell>
          <cell r="FU41">
            <v>125166.20654600143</v>
          </cell>
          <cell r="FV41">
            <v>134722.58758246366</v>
          </cell>
          <cell r="FW41">
            <v>131569.3186503344</v>
          </cell>
          <cell r="FX41">
            <v>126576.84420986791</v>
          </cell>
          <cell r="FY41">
            <v>149328.14662031434</v>
          </cell>
          <cell r="FZ41">
            <v>139159.78314819108</v>
          </cell>
          <cell r="GA41">
            <v>140241.59098638647</v>
          </cell>
          <cell r="GB41">
            <v>1597225.9966520614</v>
          </cell>
          <cell r="GC41">
            <v>134583.09283714968</v>
          </cell>
          <cell r="GD41">
            <v>117809.96238576189</v>
          </cell>
          <cell r="GE41">
            <v>128278.03602616845</v>
          </cell>
          <cell r="GF41">
            <v>131538.24483347344</v>
          </cell>
          <cell r="GG41">
            <v>131747.56763686347</v>
          </cell>
          <cell r="GH41">
            <v>125166.20654600143</v>
          </cell>
          <cell r="GI41">
            <v>134722.58758246366</v>
          </cell>
          <cell r="GJ41">
            <v>131569.3186503344</v>
          </cell>
          <cell r="GK41">
            <v>126576.84420986791</v>
          </cell>
          <cell r="GL41">
            <v>149328.14662031434</v>
          </cell>
          <cell r="GM41">
            <v>139159.78314819108</v>
          </cell>
          <cell r="GN41">
            <v>140241.59098638647</v>
          </cell>
          <cell r="GO41">
            <v>1590721.3814629763</v>
          </cell>
          <cell r="GP41">
            <v>134583.09283714968</v>
          </cell>
          <cell r="GQ41">
            <v>117809.96238576189</v>
          </cell>
          <cell r="GR41">
            <v>128278.03602616845</v>
          </cell>
          <cell r="GS41">
            <v>131538.24483347344</v>
          </cell>
          <cell r="GT41">
            <v>131747.56763686347</v>
          </cell>
          <cell r="GU41">
            <v>125166.20654600143</v>
          </cell>
          <cell r="GV41">
            <v>134722.58758246366</v>
          </cell>
          <cell r="GW41">
            <v>131569.3186503344</v>
          </cell>
          <cell r="GX41">
            <v>126576.84420986791</v>
          </cell>
          <cell r="GY41">
            <v>149328.14662031434</v>
          </cell>
          <cell r="GZ41">
            <v>139159.78314819108</v>
          </cell>
          <cell r="HA41">
            <v>140241.59098638647</v>
          </cell>
          <cell r="HB41">
            <v>1590721.3814629763</v>
          </cell>
          <cell r="HC41">
            <v>134583.09283714968</v>
          </cell>
          <cell r="HD41">
            <v>117809.96238576189</v>
          </cell>
          <cell r="HE41">
            <v>128278.03602616845</v>
          </cell>
          <cell r="HF41">
            <v>131538.24483347344</v>
          </cell>
          <cell r="HG41">
            <v>131747.56763686347</v>
          </cell>
          <cell r="HH41">
            <v>125166.20654600143</v>
          </cell>
          <cell r="HI41">
            <v>134722.58758246366</v>
          </cell>
          <cell r="HJ41">
            <v>131569.3186503344</v>
          </cell>
          <cell r="HK41">
            <v>126576.84420986791</v>
          </cell>
          <cell r="HL41">
            <v>149328.14662031434</v>
          </cell>
          <cell r="HM41">
            <v>139159.78314819108</v>
          </cell>
          <cell r="HN41">
            <v>140241.59098638647</v>
          </cell>
          <cell r="HO41">
            <v>1590721.3814629763</v>
          </cell>
          <cell r="HP41">
            <v>134583.09283714968</v>
          </cell>
          <cell r="HQ41">
            <v>117809.96238576189</v>
          </cell>
          <cell r="HR41">
            <v>128278.03602616845</v>
          </cell>
          <cell r="HS41">
            <v>131538.24483347344</v>
          </cell>
          <cell r="HT41">
            <v>131747.56763686347</v>
          </cell>
          <cell r="HU41">
            <v>125166.20654600143</v>
          </cell>
          <cell r="HV41">
            <v>134722.58758246366</v>
          </cell>
          <cell r="HW41">
            <v>131569.3186503344</v>
          </cell>
          <cell r="HX41">
            <v>126576.84420986791</v>
          </cell>
          <cell r="HY41">
            <v>149328.14662031434</v>
          </cell>
          <cell r="HZ41">
            <v>139159.78314819108</v>
          </cell>
          <cell r="IA41">
            <v>140241.59098638647</v>
          </cell>
          <cell r="IB41">
            <v>1590721.3814629763</v>
          </cell>
        </row>
        <row r="42">
          <cell r="B42" t="str">
            <v>Total</v>
          </cell>
          <cell r="C42">
            <v>47369886</v>
          </cell>
          <cell r="D42">
            <v>42417396</v>
          </cell>
          <cell r="E42">
            <v>44792319</v>
          </cell>
          <cell r="F42">
            <v>43938782</v>
          </cell>
          <cell r="G42">
            <v>43839390</v>
          </cell>
          <cell r="H42">
            <v>41565238</v>
          </cell>
          <cell r="I42">
            <v>43380230</v>
          </cell>
          <cell r="J42">
            <v>41303417</v>
          </cell>
          <cell r="K42">
            <v>41843285</v>
          </cell>
          <cell r="L42">
            <v>42649856</v>
          </cell>
          <cell r="M42">
            <v>38167751</v>
          </cell>
          <cell r="N42">
            <v>41905194</v>
          </cell>
          <cell r="O42">
            <v>513172744</v>
          </cell>
          <cell r="P42">
            <v>41310285</v>
          </cell>
          <cell r="Q42">
            <v>36635101</v>
          </cell>
          <cell r="R42">
            <v>40385557</v>
          </cell>
          <cell r="S42">
            <v>39111587</v>
          </cell>
          <cell r="T42">
            <v>37927031</v>
          </cell>
          <cell r="U42">
            <v>39029864</v>
          </cell>
          <cell r="V42">
            <v>38846090</v>
          </cell>
          <cell r="W42">
            <v>37303108</v>
          </cell>
          <cell r="X42">
            <v>37252477</v>
          </cell>
          <cell r="Y42">
            <v>37282854</v>
          </cell>
          <cell r="Z42">
            <v>35438124</v>
          </cell>
          <cell r="AA42">
            <v>38500806</v>
          </cell>
          <cell r="AB42">
            <v>459022884</v>
          </cell>
          <cell r="AC42">
            <v>36007237</v>
          </cell>
          <cell r="AD42">
            <v>32687725</v>
          </cell>
          <cell r="AE42">
            <v>36573734</v>
          </cell>
          <cell r="AF42">
            <v>34367194</v>
          </cell>
          <cell r="AG42">
            <v>33171191</v>
          </cell>
          <cell r="AH42">
            <v>35072530</v>
          </cell>
          <cell r="AI42">
            <v>33749920</v>
          </cell>
          <cell r="AJ42">
            <v>33823637</v>
          </cell>
          <cell r="AK42">
            <v>32585937</v>
          </cell>
          <cell r="AL42">
            <v>31964329</v>
          </cell>
          <cell r="AM42">
            <v>31734648</v>
          </cell>
          <cell r="AN42">
            <v>32006279</v>
          </cell>
          <cell r="AO42">
            <v>403744361</v>
          </cell>
          <cell r="AP42">
            <v>31455909</v>
          </cell>
          <cell r="AQ42">
            <v>27098537</v>
          </cell>
          <cell r="AR42">
            <v>30253593</v>
          </cell>
          <cell r="AS42">
            <v>27501305</v>
          </cell>
          <cell r="AT42">
            <v>27719970</v>
          </cell>
          <cell r="AU42">
            <v>27879872</v>
          </cell>
          <cell r="AV42">
            <v>25953299</v>
          </cell>
          <cell r="AW42">
            <v>27507972</v>
          </cell>
          <cell r="AX42">
            <v>25852654</v>
          </cell>
          <cell r="AY42">
            <v>25821018</v>
          </cell>
          <cell r="AZ42">
            <v>25622022</v>
          </cell>
          <cell r="BA42">
            <v>25746770</v>
          </cell>
          <cell r="BB42">
            <v>328412921</v>
          </cell>
          <cell r="BC42">
            <v>25984912</v>
          </cell>
          <cell r="BD42">
            <v>24216214</v>
          </cell>
          <cell r="BE42">
            <v>25180080</v>
          </cell>
          <cell r="BF42">
            <v>24511600</v>
          </cell>
          <cell r="BG42">
            <v>24708916</v>
          </cell>
          <cell r="BH42">
            <v>23563964</v>
          </cell>
          <cell r="BI42">
            <v>24033277</v>
          </cell>
          <cell r="BJ42">
            <v>24138096</v>
          </cell>
          <cell r="BK42">
            <v>22105542</v>
          </cell>
          <cell r="BL42">
            <v>23781014</v>
          </cell>
          <cell r="BM42">
            <v>22426137</v>
          </cell>
          <cell r="BN42">
            <v>22158661</v>
          </cell>
          <cell r="BO42">
            <v>286808413</v>
          </cell>
          <cell r="BP42">
            <v>22841970</v>
          </cell>
          <cell r="BQ42">
            <v>19728971</v>
          </cell>
          <cell r="BR42">
            <v>21140483</v>
          </cell>
          <cell r="BS42">
            <v>21602547</v>
          </cell>
          <cell r="BT42">
            <v>21508664</v>
          </cell>
          <cell r="BU42">
            <v>20273057</v>
          </cell>
          <cell r="BV42">
            <v>21323671</v>
          </cell>
          <cell r="BW42">
            <v>20279162</v>
          </cell>
          <cell r="BX42">
            <v>19591863</v>
          </cell>
          <cell r="BY42">
            <v>20903717</v>
          </cell>
          <cell r="BZ42">
            <v>19142174</v>
          </cell>
          <cell r="CA42">
            <v>20161234</v>
          </cell>
          <cell r="CB42">
            <v>248497513</v>
          </cell>
          <cell r="CC42">
            <v>19910675</v>
          </cell>
          <cell r="CD42">
            <v>17543428</v>
          </cell>
          <cell r="CE42">
            <v>18546229</v>
          </cell>
          <cell r="CF42">
            <v>18992811</v>
          </cell>
          <cell r="CG42">
            <v>18815987</v>
          </cell>
          <cell r="CH42">
            <v>18657664</v>
          </cell>
          <cell r="CI42">
            <v>19722926</v>
          </cell>
          <cell r="CJ42">
            <v>18808141</v>
          </cell>
          <cell r="CK42">
            <v>19172849</v>
          </cell>
          <cell r="CL42">
            <v>20045496</v>
          </cell>
          <cell r="CM42">
            <v>18674348</v>
          </cell>
          <cell r="CN42">
            <v>20536643</v>
          </cell>
          <cell r="CO42">
            <v>229427197</v>
          </cell>
          <cell r="CP42">
            <v>18476796</v>
          </cell>
          <cell r="CQ42">
            <v>16297810</v>
          </cell>
          <cell r="CR42">
            <v>18096744</v>
          </cell>
          <cell r="CS42">
            <v>17756330</v>
          </cell>
          <cell r="CT42">
            <v>17371252</v>
          </cell>
          <cell r="CU42">
            <v>17758047</v>
          </cell>
          <cell r="CV42">
            <v>18081972</v>
          </cell>
          <cell r="CW42">
            <v>17539532</v>
          </cell>
          <cell r="CX42">
            <v>17219583</v>
          </cell>
          <cell r="CY42">
            <v>17900446</v>
          </cell>
          <cell r="CZ42">
            <v>16979233</v>
          </cell>
          <cell r="DA42">
            <v>17985977</v>
          </cell>
          <cell r="DB42">
            <v>211463722</v>
          </cell>
          <cell r="DC42">
            <v>17124478</v>
          </cell>
          <cell r="DD42">
            <v>16367443</v>
          </cell>
          <cell r="DE42">
            <v>17608422</v>
          </cell>
          <cell r="DF42">
            <v>16847383</v>
          </cell>
          <cell r="DG42">
            <v>17148743</v>
          </cell>
          <cell r="DH42">
            <v>17290480</v>
          </cell>
          <cell r="DI42">
            <v>16757116</v>
          </cell>
          <cell r="DJ42">
            <v>17584406</v>
          </cell>
          <cell r="DK42">
            <v>16763616</v>
          </cell>
          <cell r="DL42">
            <v>17130269</v>
          </cell>
          <cell r="DM42">
            <v>16680894</v>
          </cell>
          <cell r="DN42">
            <v>17222367</v>
          </cell>
          <cell r="DO42">
            <v>204525617</v>
          </cell>
          <cell r="DP42">
            <v>17004192</v>
          </cell>
          <cell r="DQ42">
            <v>15134761</v>
          </cell>
          <cell r="DR42">
            <v>17039223</v>
          </cell>
          <cell r="DS42">
            <v>15895152</v>
          </cell>
          <cell r="DT42">
            <v>16870977</v>
          </cell>
          <cell r="DU42">
            <v>16424215</v>
          </cell>
          <cell r="DV42">
            <v>16259952</v>
          </cell>
          <cell r="DW42">
            <v>16702385</v>
          </cell>
          <cell r="DX42">
            <v>15786880</v>
          </cell>
          <cell r="DY42">
            <v>16904853</v>
          </cell>
          <cell r="DZ42">
            <v>16092240</v>
          </cell>
          <cell r="EA42">
            <v>16196173</v>
          </cell>
          <cell r="EB42">
            <v>196311003</v>
          </cell>
          <cell r="EC42">
            <v>17157818</v>
          </cell>
          <cell r="ED42">
            <v>15272877</v>
          </cell>
          <cell r="EE42">
            <v>16927639</v>
          </cell>
          <cell r="EF42">
            <v>16663719</v>
          </cell>
          <cell r="EG42">
            <v>17133864</v>
          </cell>
          <cell r="EH42">
            <v>16501843</v>
          </cell>
          <cell r="EI42">
            <v>16882187</v>
          </cell>
          <cell r="EJ42">
            <v>17175706</v>
          </cell>
          <cell r="EK42">
            <v>16035379</v>
          </cell>
          <cell r="EL42">
            <v>17866104</v>
          </cell>
          <cell r="EM42">
            <v>16649528</v>
          </cell>
          <cell r="EN42">
            <v>16778959</v>
          </cell>
          <cell r="EO42">
            <v>201045623</v>
          </cell>
          <cell r="EP42">
            <v>16427250</v>
          </cell>
          <cell r="EQ42">
            <v>14379917</v>
          </cell>
          <cell r="ER42">
            <v>15657653</v>
          </cell>
          <cell r="ES42">
            <v>16055595</v>
          </cell>
          <cell r="ET42">
            <v>16081145</v>
          </cell>
          <cell r="EU42">
            <v>15125044</v>
          </cell>
          <cell r="EV42">
            <v>16279834</v>
          </cell>
          <cell r="EW42">
            <v>15898794</v>
          </cell>
          <cell r="EX42">
            <v>15295505</v>
          </cell>
          <cell r="EY42">
            <v>18044765.039999999</v>
          </cell>
          <cell r="EZ42">
            <v>16816023.280000001</v>
          </cell>
          <cell r="FA42">
            <v>16946748.59</v>
          </cell>
          <cell r="FB42">
            <v>193008273.91</v>
          </cell>
          <cell r="FC42">
            <v>16262977.5</v>
          </cell>
          <cell r="FD42">
            <v>14236117.83</v>
          </cell>
          <cell r="FE42">
            <v>15501076.470000001</v>
          </cell>
          <cell r="FF42">
            <v>15895039.050000001</v>
          </cell>
          <cell r="FG42">
            <v>15920333.550000001</v>
          </cell>
          <cell r="FH42">
            <v>14973793.560000001</v>
          </cell>
          <cell r="FI42">
            <v>16117035.66</v>
          </cell>
          <cell r="FJ42">
            <v>15739806.060000001</v>
          </cell>
          <cell r="FK42">
            <v>15142549.949999999</v>
          </cell>
          <cell r="FL42">
            <v>17864317.389599998</v>
          </cell>
          <cell r="FM42">
            <v>16647863.047200002</v>
          </cell>
          <cell r="FN42">
            <v>16777281.1041</v>
          </cell>
          <cell r="FO42">
            <v>191078191.17089999</v>
          </cell>
          <cell r="FP42">
            <v>16100347.725</v>
          </cell>
          <cell r="FQ42">
            <v>14093756.651699999</v>
          </cell>
          <cell r="FR42">
            <v>15346065.705300001</v>
          </cell>
          <cell r="FS42">
            <v>15736088.659500001</v>
          </cell>
          <cell r="FT42">
            <v>15761130.214500001</v>
          </cell>
          <cell r="FU42">
            <v>14824055.624400001</v>
          </cell>
          <cell r="FV42">
            <v>15955865.303400001</v>
          </cell>
          <cell r="FW42">
            <v>15582407.999400001</v>
          </cell>
          <cell r="FX42">
            <v>14991124.450499998</v>
          </cell>
          <cell r="FY42">
            <v>17685674.215703998</v>
          </cell>
          <cell r="FZ42">
            <v>16481384.416728001</v>
          </cell>
          <cell r="GA42">
            <v>16609508.293059001</v>
          </cell>
          <cell r="GB42">
            <v>189167409.25919098</v>
          </cell>
          <cell r="GC42">
            <v>15939344.247749999</v>
          </cell>
          <cell r="GD42">
            <v>13952819.085182998</v>
          </cell>
          <cell r="GE42">
            <v>15192605.048247002</v>
          </cell>
          <cell r="GF42">
            <v>15578727.772905001</v>
          </cell>
          <cell r="GG42">
            <v>15603518.912355</v>
          </cell>
          <cell r="GH42">
            <v>14824055.624400001</v>
          </cell>
          <cell r="GI42">
            <v>15955865.303400001</v>
          </cell>
          <cell r="GJ42">
            <v>15582407.999400001</v>
          </cell>
          <cell r="GK42">
            <v>14991124.450499998</v>
          </cell>
          <cell r="GL42">
            <v>17685674.215703998</v>
          </cell>
          <cell r="GM42">
            <v>16481384.416728001</v>
          </cell>
          <cell r="GN42">
            <v>16609508.293059001</v>
          </cell>
          <cell r="GO42">
            <v>188397035.36963099</v>
          </cell>
          <cell r="GP42">
            <v>15939344.247749999</v>
          </cell>
          <cell r="GQ42">
            <v>13952819.085182998</v>
          </cell>
          <cell r="GR42">
            <v>15192605.048247002</v>
          </cell>
          <cell r="GS42">
            <v>15578727.772905001</v>
          </cell>
          <cell r="GT42">
            <v>15603518.912355</v>
          </cell>
          <cell r="GU42">
            <v>14824055.624400001</v>
          </cell>
          <cell r="GV42">
            <v>15955865.303400001</v>
          </cell>
          <cell r="GW42">
            <v>15582407.999400001</v>
          </cell>
          <cell r="GX42">
            <v>14991124.450499998</v>
          </cell>
          <cell r="GY42">
            <v>17685674.215703998</v>
          </cell>
          <cell r="GZ42">
            <v>16481384.416728001</v>
          </cell>
          <cell r="HA42">
            <v>16609508.293059001</v>
          </cell>
          <cell r="HB42">
            <v>188397035.36963099</v>
          </cell>
          <cell r="HC42">
            <v>15939344.247749999</v>
          </cell>
          <cell r="HD42">
            <v>13952819.085182998</v>
          </cell>
          <cell r="HE42">
            <v>15192605.048247002</v>
          </cell>
          <cell r="HF42">
            <v>15578727.772905001</v>
          </cell>
          <cell r="HG42">
            <v>15603518.912355</v>
          </cell>
          <cell r="HH42">
            <v>14824055.624400001</v>
          </cell>
          <cell r="HI42">
            <v>15955865.303400001</v>
          </cell>
          <cell r="HJ42">
            <v>15582407.999400001</v>
          </cell>
          <cell r="HK42">
            <v>14991124.450499998</v>
          </cell>
          <cell r="HL42">
            <v>17685674.215703998</v>
          </cell>
          <cell r="HM42">
            <v>16481384.416728001</v>
          </cell>
          <cell r="HN42">
            <v>16609508.293059001</v>
          </cell>
          <cell r="HO42">
            <v>188397035.36963099</v>
          </cell>
          <cell r="HP42">
            <v>15939344.247749999</v>
          </cell>
          <cell r="HQ42">
            <v>13952819.085182998</v>
          </cell>
          <cell r="HR42">
            <v>15192605.048247002</v>
          </cell>
          <cell r="HS42">
            <v>15578727.772905001</v>
          </cell>
          <cell r="HT42">
            <v>15603518.912355</v>
          </cell>
          <cell r="HU42">
            <v>14824055.624400001</v>
          </cell>
          <cell r="HV42">
            <v>15955865.303400001</v>
          </cell>
          <cell r="HW42">
            <v>15582407.999400001</v>
          </cell>
          <cell r="HX42">
            <v>14991124.450499998</v>
          </cell>
          <cell r="HY42">
            <v>17685674.215703998</v>
          </cell>
          <cell r="HZ42">
            <v>16481384.416728001</v>
          </cell>
          <cell r="IA42">
            <v>16609508.293059001</v>
          </cell>
          <cell r="IB42">
            <v>188397035.36963099</v>
          </cell>
        </row>
        <row r="43">
          <cell r="B43" t="str">
            <v>Growth</v>
          </cell>
          <cell r="P43">
            <v>-0.1279209538313012</v>
          </cell>
          <cell r="Q43">
            <v>-0.13631895272401917</v>
          </cell>
          <cell r="R43">
            <v>-9.8382090911613651E-2</v>
          </cell>
          <cell r="S43">
            <v>-0.10986183003434191</v>
          </cell>
          <cell r="T43">
            <v>-0.13486407999746342</v>
          </cell>
          <cell r="U43">
            <v>-6.0997461388287988E-2</v>
          </cell>
          <cell r="V43">
            <v>-0.10452088428300177</v>
          </cell>
          <cell r="W43">
            <v>-9.6851768946864647E-2</v>
          </cell>
          <cell r="X43">
            <v>-0.10971433050727253</v>
          </cell>
          <cell r="Y43">
            <v>-0.12583868981878865</v>
          </cell>
          <cell r="Z43">
            <v>-7.1516579533334346E-2</v>
          </cell>
          <cell r="AA43">
            <v>-8.1240239575075091E-2</v>
          </cell>
          <cell r="AB43">
            <v>-0.10551975067483321</v>
          </cell>
          <cell r="AC43">
            <v>-0.12837113082129548</v>
          </cell>
          <cell r="AD43">
            <v>-0.10774846778776448</v>
          </cell>
          <cell r="AE43">
            <v>-9.4385797378008229E-2</v>
          </cell>
          <cell r="AF43">
            <v>-0.12130402686037767</v>
          </cell>
          <cell r="AG43">
            <v>-0.12539447129410153</v>
          </cell>
          <cell r="AH43">
            <v>-0.10139246193632645</v>
          </cell>
          <cell r="AI43">
            <v>-0.13118875027061927</v>
          </cell>
          <cell r="AJ43">
            <v>-9.3275632689908794E-2</v>
          </cell>
          <cell r="AK43">
            <v>-0.12526791171497131</v>
          </cell>
          <cell r="AL43">
            <v>-0.14265337626781471</v>
          </cell>
          <cell r="AM43">
            <v>-0.10450541907918154</v>
          </cell>
          <cell r="AN43">
            <v>-0.16868548154550322</v>
          </cell>
          <cell r="AO43">
            <v>-0.12042650797340204</v>
          </cell>
          <cell r="AP43">
            <v>-0.12640036779273012</v>
          </cell>
          <cell r="AQ43">
            <v>-0.17098736605254727</v>
          </cell>
          <cell r="AR43">
            <v>-0.17280546197443225</v>
          </cell>
          <cell r="AS43">
            <v>-0.19978031956871423</v>
          </cell>
          <cell r="AT43">
            <v>-0.16433600469757026</v>
          </cell>
          <cell r="AU43">
            <v>-0.20507953090353048</v>
          </cell>
          <cell r="AV43">
            <v>-0.23101154017550263</v>
          </cell>
          <cell r="AW43">
            <v>-0.18672341475282506</v>
          </cell>
          <cell r="AX43">
            <v>-0.20663156011134498</v>
          </cell>
          <cell r="AY43">
            <v>-0.19219270956696766</v>
          </cell>
          <cell r="AZ43">
            <v>-0.19261678906915869</v>
          </cell>
          <cell r="BA43">
            <v>-0.19557128149760861</v>
          </cell>
          <cell r="BB43">
            <v>-0.1865820238663346</v>
          </cell>
          <cell r="BC43">
            <v>-0.1739258909987309</v>
          </cell>
          <cell r="BD43">
            <v>-0.10636452440218447</v>
          </cell>
          <cell r="BE43">
            <v>-0.16769951919429871</v>
          </cell>
          <cell r="BF43">
            <v>-0.10871138660510837</v>
          </cell>
          <cell r="BG43">
            <v>-0.10862399923232235</v>
          </cell>
          <cell r="BH43">
            <v>-0.15480372363259054</v>
          </cell>
          <cell r="BI43">
            <v>-7.3979882095143279E-2</v>
          </cell>
          <cell r="BJ43">
            <v>-0.12250543224342381</v>
          </cell>
          <cell r="BK43">
            <v>-0.14494109579619952</v>
          </cell>
          <cell r="BL43">
            <v>-7.9005560508884631E-2</v>
          </cell>
          <cell r="BM43">
            <v>-0.12473195909362655</v>
          </cell>
          <cell r="BN43">
            <v>-0.13936151991104129</v>
          </cell>
          <cell r="BO43">
            <v>-0.12668352960448837</v>
          </cell>
          <cell r="BP43">
            <v>-0.12095257432466966</v>
          </cell>
          <cell r="BQ43">
            <v>-0.1852991140563921</v>
          </cell>
          <cell r="BR43">
            <v>-0.16042828299195233</v>
          </cell>
          <cell r="BS43">
            <v>-0.11868066548083356</v>
          </cell>
          <cell r="BT43">
            <v>-0.12951810593390656</v>
          </cell>
          <cell r="BU43">
            <v>-0.13965846323649111</v>
          </cell>
          <cell r="BV43">
            <v>-0.11274392584914661</v>
          </cell>
          <cell r="BW43">
            <v>-0.15986903026651311</v>
          </cell>
          <cell r="BX43">
            <v>-0.11371261559657753</v>
          </cell>
          <cell r="BY43">
            <v>-0.12099135049497889</v>
          </cell>
          <cell r="BZ43">
            <v>-0.14643462670365381</v>
          </cell>
          <cell r="CA43">
            <v>-9.014204423272687E-2</v>
          </cell>
          <cell r="CB43">
            <v>-0.13357662559222072</v>
          </cell>
          <cell r="CC43">
            <v>-0.12832934287191511</v>
          </cell>
          <cell r="CD43">
            <v>-0.11077835737099517</v>
          </cell>
          <cell r="CE43">
            <v>-0.1227149824344127</v>
          </cell>
          <cell r="CF43">
            <v>-0.1208068659681657</v>
          </cell>
          <cell r="CG43">
            <v>-0.12519034190129152</v>
          </cell>
          <cell r="CH43">
            <v>-7.9681766790277386E-2</v>
          </cell>
          <cell r="CI43">
            <v>-7.5068922232011559E-2</v>
          </cell>
          <cell r="CJ43">
            <v>-7.2538549669853181E-2</v>
          </cell>
          <cell r="CK43">
            <v>-2.1387144244526368E-2</v>
          </cell>
          <cell r="CL43">
            <v>-4.105590407677262E-2</v>
          </cell>
          <cell r="CM43">
            <v>-2.4439543805212516E-2</v>
          </cell>
          <cell r="CN43">
            <v>1.8620338417777438E-2</v>
          </cell>
          <cell r="CO43">
            <v>-7.6742482328183259E-2</v>
          </cell>
          <cell r="CP43">
            <v>-7.2015589627172361E-2</v>
          </cell>
          <cell r="CQ43">
            <v>-7.1001972932542068E-2</v>
          </cell>
          <cell r="CR43">
            <v>-2.4235924187067881E-2</v>
          </cell>
          <cell r="CS43">
            <v>-6.5102580128870824E-2</v>
          </cell>
          <cell r="CT43">
            <v>-7.6782312827915922E-2</v>
          </cell>
          <cell r="CU43">
            <v>-4.8217022238153717E-2</v>
          </cell>
          <cell r="CV43">
            <v>-8.3200332445601655E-2</v>
          </cell>
          <cell r="CW43">
            <v>-6.7449994127542934E-2</v>
          </cell>
          <cell r="CX43">
            <v>-0.10187666945063822</v>
          </cell>
          <cell r="CY43">
            <v>-0.10700907575447371</v>
          </cell>
          <cell r="CZ43">
            <v>-9.0772379308771578E-2</v>
          </cell>
          <cell r="DA43">
            <v>-0.12420072745092758</v>
          </cell>
          <cell r="DB43">
            <v>-7.8297059960158122E-2</v>
          </cell>
          <cell r="DC43">
            <v>-7.319007039965153E-2</v>
          </cell>
          <cell r="DD43">
            <v>4.27253723046217E-3</v>
          </cell>
          <cell r="DE43">
            <v>-2.6983970155073145E-2</v>
          </cell>
          <cell r="DF43">
            <v>-5.1190026317375237E-2</v>
          </cell>
          <cell r="DG43">
            <v>-1.2809036447113842E-2</v>
          </cell>
          <cell r="DH43">
            <v>-2.6329866116471035E-2</v>
          </cell>
          <cell r="DI43">
            <v>-7.3269442071915658E-2</v>
          </cell>
          <cell r="DJ43">
            <v>2.5584491079921889E-3</v>
          </cell>
          <cell r="DK43">
            <v>-2.6479561090416603E-2</v>
          </cell>
          <cell r="DL43">
            <v>-4.3025576010787714E-2</v>
          </cell>
          <cell r="DM43">
            <v>-1.7570817244807246E-2</v>
          </cell>
          <cell r="DN43">
            <v>-4.2455853246115005E-2</v>
          </cell>
          <cell r="DO43">
            <v>-3.2809906750813744E-2</v>
          </cell>
          <cell r="DP43">
            <v>-7.0242141103512568E-3</v>
          </cell>
          <cell r="DQ43">
            <v>-7.53130467599612E-2</v>
          </cell>
          <cell r="DR43">
            <v>-3.2325383841891098E-2</v>
          </cell>
          <cell r="DS43">
            <v>-5.6521003885291909E-2</v>
          </cell>
          <cell r="DT43">
            <v>-1.6197455405332017E-2</v>
          </cell>
          <cell r="DU43">
            <v>-5.0100691247437878E-2</v>
          </cell>
          <cell r="DV43">
            <v>-2.966882845472929E-2</v>
          </cell>
          <cell r="DW43">
            <v>-5.0159271800253036E-2</v>
          </cell>
          <cell r="DX43">
            <v>-5.8265233467528765E-2</v>
          </cell>
          <cell r="DY43">
            <v>-1.3158929378166762E-2</v>
          </cell>
          <cell r="DZ43">
            <v>-3.5289115799189141E-2</v>
          </cell>
          <cell r="EA43">
            <v>-5.9584957166456842E-2</v>
          </cell>
          <cell r="EB43">
            <v>-4.0164230380979604E-2</v>
          </cell>
          <cell r="EC43">
            <v>9.034595704400461E-3</v>
          </cell>
          <cell r="ED43">
            <v>9.1257470137784402E-3</v>
          </cell>
          <cell r="EE43">
            <v>-6.5486554169752464E-3</v>
          </cell>
          <cell r="EF43">
            <v>4.8352290056741909E-2</v>
          </cell>
          <cell r="EG43">
            <v>1.5582203686247631E-2</v>
          </cell>
          <cell r="EH43">
            <v>4.7264359362075847E-3</v>
          </cell>
          <cell r="EI43">
            <v>3.8267948146464503E-2</v>
          </cell>
          <cell r="EJ43">
            <v>2.8338527701283311E-2</v>
          </cell>
          <cell r="EK43">
            <v>1.5740855697895961E-2</v>
          </cell>
          <cell r="EL43">
            <v>5.6862428794855591E-2</v>
          </cell>
          <cell r="EM43">
            <v>3.4630853131695671E-2</v>
          </cell>
          <cell r="EN43">
            <v>3.5982944859875188E-2</v>
          </cell>
          <cell r="EO43">
            <v>2.4117955324185258E-2</v>
          </cell>
          <cell r="EP43">
            <v>-4.2579306995796373E-2</v>
          </cell>
          <cell r="EQ43">
            <v>-5.8467045861758771E-2</v>
          </cell>
          <cell r="ER43">
            <v>-7.5024402398940593E-2</v>
          </cell>
          <cell r="ES43">
            <v>-3.6493894310147712E-2</v>
          </cell>
          <cell r="ET43">
            <v>-6.1440840198101254E-2</v>
          </cell>
          <cell r="EU43">
            <v>-8.3433044418129487E-2</v>
          </cell>
          <cell r="EV43">
            <v>-3.567979669932575E-2</v>
          </cell>
          <cell r="EW43">
            <v>-7.4344076453101815E-2</v>
          </cell>
          <cell r="EX43">
            <v>-4.6140100586334776E-2</v>
          </cell>
          <cell r="EY43">
            <v>0.01</v>
          </cell>
          <cell r="EZ43">
            <v>0.01</v>
          </cell>
          <cell r="FA43">
            <v>0.01</v>
          </cell>
          <cell r="FB43">
            <v>-3.9977737242257727E-2</v>
          </cell>
          <cell r="FC43">
            <v>-0.01</v>
          </cell>
          <cell r="FD43">
            <v>-0.01</v>
          </cell>
          <cell r="FE43">
            <v>-0.01</v>
          </cell>
          <cell r="FF43">
            <v>-0.01</v>
          </cell>
          <cell r="FG43">
            <v>-0.01</v>
          </cell>
          <cell r="FH43">
            <v>-0.01</v>
          </cell>
          <cell r="FI43">
            <v>-0.01</v>
          </cell>
          <cell r="FJ43">
            <v>-0.01</v>
          </cell>
          <cell r="FK43">
            <v>-0.01</v>
          </cell>
          <cell r="FL43">
            <v>-0.01</v>
          </cell>
          <cell r="FM43">
            <v>-0.01</v>
          </cell>
          <cell r="FN43">
            <v>-0.01</v>
          </cell>
          <cell r="FO43">
            <v>-1.0000000000000009E-2</v>
          </cell>
          <cell r="FP43">
            <v>-0.01</v>
          </cell>
          <cell r="FQ43">
            <v>-0.01</v>
          </cell>
          <cell r="FR43">
            <v>-0.01</v>
          </cell>
          <cell r="FS43">
            <v>-0.01</v>
          </cell>
          <cell r="FT43">
            <v>-0.01</v>
          </cell>
          <cell r="FU43">
            <v>-0.01</v>
          </cell>
          <cell r="FV43">
            <v>-0.01</v>
          </cell>
          <cell r="FW43">
            <v>-0.01</v>
          </cell>
          <cell r="FX43">
            <v>-0.01</v>
          </cell>
          <cell r="FY43">
            <v>-0.01</v>
          </cell>
          <cell r="FZ43">
            <v>-0.01</v>
          </cell>
          <cell r="GA43">
            <v>-0.01</v>
          </cell>
          <cell r="GB43">
            <v>-1.0000000000000009E-2</v>
          </cell>
          <cell r="GC43">
            <v>-0.01</v>
          </cell>
          <cell r="GD43">
            <v>-0.01</v>
          </cell>
          <cell r="GE43">
            <v>-0.01</v>
          </cell>
          <cell r="GF43">
            <v>-0.01</v>
          </cell>
          <cell r="GG43">
            <v>-0.01</v>
          </cell>
          <cell r="GH43">
            <v>0</v>
          </cell>
          <cell r="GI43">
            <v>0</v>
          </cell>
          <cell r="GJ43">
            <v>0</v>
          </cell>
          <cell r="GK43">
            <v>0</v>
          </cell>
          <cell r="GL43">
            <v>0</v>
          </cell>
          <cell r="GM43">
            <v>0</v>
          </cell>
          <cell r="GN43">
            <v>0</v>
          </cell>
          <cell r="GO43">
            <v>-4.0724451033975484E-3</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row>
        <row r="44">
          <cell r="B44" t="str">
            <v>Bull</v>
          </cell>
          <cell r="ED44">
            <v>0.03</v>
          </cell>
          <cell r="EE44">
            <v>0.03</v>
          </cell>
          <cell r="EF44">
            <v>0.03</v>
          </cell>
          <cell r="EG44">
            <v>0.03</v>
          </cell>
          <cell r="EH44">
            <v>0.03</v>
          </cell>
          <cell r="EI44">
            <v>0.03</v>
          </cell>
          <cell r="EJ44">
            <v>0.03</v>
          </cell>
          <cell r="EY44">
            <v>0.03</v>
          </cell>
          <cell r="EZ44">
            <v>0.03</v>
          </cell>
          <cell r="FA44">
            <v>0.03</v>
          </cell>
          <cell r="FC44">
            <v>0.03</v>
          </cell>
          <cell r="FD44">
            <v>0.03</v>
          </cell>
          <cell r="FE44">
            <v>0.03</v>
          </cell>
          <cell r="FF44">
            <v>0.03</v>
          </cell>
          <cell r="FG44">
            <v>0.03</v>
          </cell>
          <cell r="FH44">
            <v>0.03</v>
          </cell>
          <cell r="FI44">
            <v>0.03</v>
          </cell>
          <cell r="FJ44">
            <v>0.03</v>
          </cell>
          <cell r="FK44">
            <v>0.03</v>
          </cell>
          <cell r="FL44">
            <v>0.03</v>
          </cell>
          <cell r="FM44">
            <v>0.03</v>
          </cell>
          <cell r="FN44">
            <v>0.03</v>
          </cell>
          <cell r="FP44">
            <v>0.03</v>
          </cell>
          <cell r="FQ44">
            <v>0.03</v>
          </cell>
          <cell r="FR44">
            <v>0.03</v>
          </cell>
          <cell r="FS44">
            <v>0.03</v>
          </cell>
          <cell r="FT44">
            <v>0.03</v>
          </cell>
          <cell r="FU44">
            <v>0.03</v>
          </cell>
          <cell r="FV44">
            <v>0.03</v>
          </cell>
          <cell r="FW44">
            <v>0.03</v>
          </cell>
          <cell r="FX44">
            <v>0.03</v>
          </cell>
          <cell r="FY44">
            <v>0.03</v>
          </cell>
          <cell r="FZ44">
            <v>0.03</v>
          </cell>
          <cell r="GA44">
            <v>0.03</v>
          </cell>
          <cell r="GC44">
            <v>0.03</v>
          </cell>
          <cell r="GD44">
            <v>0.03</v>
          </cell>
          <cell r="GE44">
            <v>0.03</v>
          </cell>
          <cell r="GF44">
            <v>0.03</v>
          </cell>
          <cell r="GG44">
            <v>0.03</v>
          </cell>
          <cell r="GH44">
            <v>0.03</v>
          </cell>
          <cell r="GI44">
            <v>0.03</v>
          </cell>
          <cell r="GJ44">
            <v>0.03</v>
          </cell>
          <cell r="GK44">
            <v>0.03</v>
          </cell>
          <cell r="GL44">
            <v>0.03</v>
          </cell>
          <cell r="GM44">
            <v>0.03</v>
          </cell>
          <cell r="GN44">
            <v>0.03</v>
          </cell>
          <cell r="GP44">
            <v>0.03</v>
          </cell>
          <cell r="GQ44">
            <v>0.03</v>
          </cell>
          <cell r="GR44">
            <v>0.03</v>
          </cell>
          <cell r="GS44">
            <v>0.03</v>
          </cell>
          <cell r="GT44">
            <v>0.03</v>
          </cell>
          <cell r="GU44">
            <v>0.03</v>
          </cell>
          <cell r="GV44">
            <v>0.03</v>
          </cell>
          <cell r="GW44">
            <v>0.03</v>
          </cell>
          <cell r="GX44">
            <v>0.03</v>
          </cell>
          <cell r="GY44">
            <v>0.03</v>
          </cell>
          <cell r="GZ44">
            <v>0.03</v>
          </cell>
          <cell r="HA44">
            <v>0.03</v>
          </cell>
          <cell r="HC44">
            <v>0.03</v>
          </cell>
          <cell r="HD44">
            <v>0.03</v>
          </cell>
          <cell r="HE44">
            <v>0.03</v>
          </cell>
          <cell r="HF44">
            <v>0.03</v>
          </cell>
          <cell r="HG44">
            <v>0.03</v>
          </cell>
          <cell r="HH44">
            <v>0.03</v>
          </cell>
          <cell r="HI44">
            <v>0.03</v>
          </cell>
          <cell r="HJ44">
            <v>0.03</v>
          </cell>
          <cell r="HK44">
            <v>0.03</v>
          </cell>
          <cell r="HL44">
            <v>0.03</v>
          </cell>
          <cell r="HM44">
            <v>0.03</v>
          </cell>
          <cell r="HN44">
            <v>0.03</v>
          </cell>
          <cell r="HP44">
            <v>0.03</v>
          </cell>
          <cell r="HQ44">
            <v>0.03</v>
          </cell>
          <cell r="HR44">
            <v>0.03</v>
          </cell>
          <cell r="HS44">
            <v>0.03</v>
          </cell>
          <cell r="HT44">
            <v>0.03</v>
          </cell>
          <cell r="HU44">
            <v>0.03</v>
          </cell>
          <cell r="HV44">
            <v>0.03</v>
          </cell>
          <cell r="HW44">
            <v>0.03</v>
          </cell>
          <cell r="HX44">
            <v>0.03</v>
          </cell>
          <cell r="HY44">
            <v>0.03</v>
          </cell>
          <cell r="HZ44">
            <v>0.03</v>
          </cell>
          <cell r="IA44">
            <v>0.03</v>
          </cell>
        </row>
        <row r="45">
          <cell r="B45" t="str">
            <v>Base</v>
          </cell>
          <cell r="ED45">
            <v>0</v>
          </cell>
          <cell r="EE45">
            <v>0</v>
          </cell>
          <cell r="EF45">
            <v>0</v>
          </cell>
          <cell r="EG45">
            <v>0</v>
          </cell>
          <cell r="EH45">
            <v>0</v>
          </cell>
          <cell r="EI45">
            <v>0</v>
          </cell>
          <cell r="EJ45">
            <v>0</v>
          </cell>
          <cell r="EY45">
            <v>0.01</v>
          </cell>
          <cell r="EZ45">
            <v>0.01</v>
          </cell>
          <cell r="FA45">
            <v>0.01</v>
          </cell>
          <cell r="FC45">
            <v>-0.01</v>
          </cell>
          <cell r="FD45">
            <v>-0.01</v>
          </cell>
          <cell r="FE45">
            <v>-0.01</v>
          </cell>
          <cell r="FF45">
            <v>-0.01</v>
          </cell>
          <cell r="FG45">
            <v>-0.01</v>
          </cell>
          <cell r="FH45">
            <v>-0.01</v>
          </cell>
          <cell r="FI45">
            <v>-0.01</v>
          </cell>
          <cell r="FJ45">
            <v>-0.01</v>
          </cell>
          <cell r="FK45">
            <v>-0.01</v>
          </cell>
          <cell r="FL45">
            <v>-0.01</v>
          </cell>
          <cell r="FM45">
            <v>-0.01</v>
          </cell>
          <cell r="FN45">
            <v>-0.01</v>
          </cell>
          <cell r="FP45">
            <v>-0.01</v>
          </cell>
          <cell r="FQ45">
            <v>-0.01</v>
          </cell>
          <cell r="FR45">
            <v>-0.01</v>
          </cell>
          <cell r="FS45">
            <v>-0.01</v>
          </cell>
          <cell r="FT45">
            <v>-0.01</v>
          </cell>
          <cell r="FU45">
            <v>-0.01</v>
          </cell>
          <cell r="FV45">
            <v>-0.01</v>
          </cell>
          <cell r="FW45">
            <v>-0.01</v>
          </cell>
          <cell r="FX45">
            <v>-0.01</v>
          </cell>
          <cell r="FY45">
            <v>-0.01</v>
          </cell>
          <cell r="FZ45">
            <v>-0.01</v>
          </cell>
          <cell r="GA45">
            <v>-0.01</v>
          </cell>
          <cell r="GC45">
            <v>-0.01</v>
          </cell>
          <cell r="GD45">
            <v>-0.01</v>
          </cell>
          <cell r="GE45">
            <v>-0.01</v>
          </cell>
          <cell r="GF45">
            <v>-0.01</v>
          </cell>
          <cell r="GG45">
            <v>-0.01</v>
          </cell>
          <cell r="GH45">
            <v>0</v>
          </cell>
          <cell r="GI45">
            <v>0</v>
          </cell>
          <cell r="GJ45">
            <v>0</v>
          </cell>
          <cell r="GK45">
            <v>0</v>
          </cell>
          <cell r="GL45">
            <v>0</v>
          </cell>
          <cell r="GM45">
            <v>0</v>
          </cell>
          <cell r="GN45">
            <v>0</v>
          </cell>
          <cell r="GP45">
            <v>0</v>
          </cell>
          <cell r="GQ45">
            <v>0</v>
          </cell>
          <cell r="GR45">
            <v>0</v>
          </cell>
          <cell r="GS45">
            <v>0</v>
          </cell>
          <cell r="GT45">
            <v>0</v>
          </cell>
          <cell r="GU45">
            <v>0</v>
          </cell>
          <cell r="GV45">
            <v>0</v>
          </cell>
          <cell r="GW45">
            <v>0</v>
          </cell>
          <cell r="GX45">
            <v>0</v>
          </cell>
          <cell r="GY45">
            <v>0</v>
          </cell>
          <cell r="GZ45">
            <v>0</v>
          </cell>
          <cell r="HA45">
            <v>0</v>
          </cell>
          <cell r="HC45">
            <v>0</v>
          </cell>
          <cell r="HD45">
            <v>0</v>
          </cell>
          <cell r="HE45">
            <v>0</v>
          </cell>
          <cell r="HF45">
            <v>0</v>
          </cell>
          <cell r="HG45">
            <v>0</v>
          </cell>
          <cell r="HH45">
            <v>0</v>
          </cell>
          <cell r="HI45">
            <v>0</v>
          </cell>
          <cell r="HJ45">
            <v>0</v>
          </cell>
          <cell r="HK45">
            <v>0</v>
          </cell>
          <cell r="HL45">
            <v>0</v>
          </cell>
          <cell r="HM45">
            <v>0</v>
          </cell>
          <cell r="HN45">
            <v>0</v>
          </cell>
          <cell r="HP45">
            <v>0</v>
          </cell>
          <cell r="HQ45">
            <v>0</v>
          </cell>
          <cell r="HR45">
            <v>0</v>
          </cell>
          <cell r="HS45">
            <v>0</v>
          </cell>
          <cell r="HT45">
            <v>0</v>
          </cell>
          <cell r="HU45">
            <v>0</v>
          </cell>
          <cell r="HV45">
            <v>0</v>
          </cell>
          <cell r="HW45">
            <v>0</v>
          </cell>
          <cell r="HX45">
            <v>0</v>
          </cell>
          <cell r="HY45">
            <v>0</v>
          </cell>
          <cell r="HZ45">
            <v>0</v>
          </cell>
          <cell r="IA45">
            <v>0</v>
          </cell>
        </row>
        <row r="46">
          <cell r="B46" t="str">
            <v>Bear</v>
          </cell>
          <cell r="ED46">
            <v>-1.4999999999999999E-2</v>
          </cell>
          <cell r="EE46">
            <v>-1.4999999999999999E-2</v>
          </cell>
          <cell r="EF46">
            <v>-1.4999999999999999E-2</v>
          </cell>
          <cell r="EG46">
            <v>-1.4999999999999999E-2</v>
          </cell>
          <cell r="EH46">
            <v>-1.4999999999999999E-2</v>
          </cell>
          <cell r="EI46">
            <v>-1.4999999999999999E-2</v>
          </cell>
          <cell r="EJ46">
            <v>-1.4999999999999999E-2</v>
          </cell>
          <cell r="EY46">
            <v>-1.4999999999999999E-2</v>
          </cell>
          <cell r="EZ46">
            <v>-1.4999999999999999E-2</v>
          </cell>
          <cell r="FA46">
            <v>-1.4999999999999999E-2</v>
          </cell>
          <cell r="FC46">
            <v>-1.4999999999999999E-2</v>
          </cell>
          <cell r="FD46">
            <v>-1.4999999999999999E-2</v>
          </cell>
          <cell r="FE46">
            <v>-1.4999999999999999E-2</v>
          </cell>
          <cell r="FF46">
            <v>-1.4999999999999999E-2</v>
          </cell>
          <cell r="FG46">
            <v>-1.4999999999999999E-2</v>
          </cell>
          <cell r="FH46">
            <v>-1.4999999999999999E-2</v>
          </cell>
          <cell r="FI46">
            <v>-1.4999999999999999E-2</v>
          </cell>
          <cell r="FJ46">
            <v>-1.4999999999999999E-2</v>
          </cell>
          <cell r="FK46">
            <v>-1.4999999999999999E-2</v>
          </cell>
          <cell r="FL46">
            <v>-1.4999999999999999E-2</v>
          </cell>
          <cell r="FM46">
            <v>-1.4999999999999999E-2</v>
          </cell>
          <cell r="FN46">
            <v>-1.4999999999999999E-2</v>
          </cell>
          <cell r="FP46">
            <v>-1.4999999999999999E-2</v>
          </cell>
          <cell r="FQ46">
            <v>-1.4999999999999999E-2</v>
          </cell>
          <cell r="FR46">
            <v>-1.4999999999999999E-2</v>
          </cell>
          <cell r="FS46">
            <v>-1.4999999999999999E-2</v>
          </cell>
          <cell r="FT46">
            <v>-1.4999999999999999E-2</v>
          </cell>
          <cell r="FU46">
            <v>-1.4999999999999999E-2</v>
          </cell>
          <cell r="FV46">
            <v>-1.4999999999999999E-2</v>
          </cell>
          <cell r="FW46">
            <v>-1.4999999999999999E-2</v>
          </cell>
          <cell r="FX46">
            <v>-1.4999999999999999E-2</v>
          </cell>
          <cell r="FY46">
            <v>-1.4999999999999999E-2</v>
          </cell>
          <cell r="FZ46">
            <v>-1.4999999999999999E-2</v>
          </cell>
          <cell r="GA46">
            <v>-1.4999999999999999E-2</v>
          </cell>
          <cell r="GC46">
            <v>-1.4999999999999999E-2</v>
          </cell>
          <cell r="GD46">
            <v>-1.4999999999999999E-2</v>
          </cell>
          <cell r="GE46">
            <v>-1.4999999999999999E-2</v>
          </cell>
          <cell r="GF46">
            <v>-1.4999999999999999E-2</v>
          </cell>
          <cell r="GG46">
            <v>-1.4999999999999999E-2</v>
          </cell>
          <cell r="GH46">
            <v>-1.4999999999999999E-2</v>
          </cell>
          <cell r="GI46">
            <v>-1.4999999999999999E-2</v>
          </cell>
          <cell r="GJ46">
            <v>-1.4999999999999999E-2</v>
          </cell>
          <cell r="GK46">
            <v>-1.4999999999999999E-2</v>
          </cell>
          <cell r="GL46">
            <v>-1.4999999999999999E-2</v>
          </cell>
          <cell r="GM46">
            <v>-1.4999999999999999E-2</v>
          </cell>
          <cell r="GN46">
            <v>-1.4999999999999999E-2</v>
          </cell>
          <cell r="GP46">
            <v>-1.4999999999999999E-2</v>
          </cell>
          <cell r="GQ46">
            <v>-1.4999999999999999E-2</v>
          </cell>
          <cell r="GR46">
            <v>-1.4999999999999999E-2</v>
          </cell>
          <cell r="GS46">
            <v>-1.4999999999999999E-2</v>
          </cell>
          <cell r="GT46">
            <v>-1.4999999999999999E-2</v>
          </cell>
          <cell r="GU46">
            <v>-1.4999999999999999E-2</v>
          </cell>
          <cell r="GV46">
            <v>-1.4999999999999999E-2</v>
          </cell>
          <cell r="GW46">
            <v>-1.4999999999999999E-2</v>
          </cell>
          <cell r="GX46">
            <v>-1.4999999999999999E-2</v>
          </cell>
          <cell r="GY46">
            <v>-1.4999999999999999E-2</v>
          </cell>
          <cell r="GZ46">
            <v>-1.4999999999999999E-2</v>
          </cell>
          <cell r="HA46">
            <v>-1.4999999999999999E-2</v>
          </cell>
          <cell r="HC46">
            <v>-1.4999999999999999E-2</v>
          </cell>
          <cell r="HD46">
            <v>-1.4999999999999999E-2</v>
          </cell>
          <cell r="HE46">
            <v>-1.4999999999999999E-2</v>
          </cell>
          <cell r="HF46">
            <v>-1.4999999999999999E-2</v>
          </cell>
          <cell r="HG46">
            <v>-1.4999999999999999E-2</v>
          </cell>
          <cell r="HH46">
            <v>-1.4999999999999999E-2</v>
          </cell>
          <cell r="HI46">
            <v>-1.4999999999999999E-2</v>
          </cell>
          <cell r="HJ46">
            <v>-1.4999999999999999E-2</v>
          </cell>
          <cell r="HK46">
            <v>-1.4999999999999999E-2</v>
          </cell>
          <cell r="HL46">
            <v>-1.4999999999999999E-2</v>
          </cell>
          <cell r="HM46">
            <v>-1.4999999999999999E-2</v>
          </cell>
          <cell r="HN46">
            <v>-1.4999999999999999E-2</v>
          </cell>
          <cell r="HP46">
            <v>-1.4999999999999999E-2</v>
          </cell>
          <cell r="HQ46">
            <v>-1.4999999999999999E-2</v>
          </cell>
          <cell r="HR46">
            <v>-1.4999999999999999E-2</v>
          </cell>
          <cell r="HS46">
            <v>-1.4999999999999999E-2</v>
          </cell>
          <cell r="HT46">
            <v>-1.4999999999999999E-2</v>
          </cell>
          <cell r="HU46">
            <v>-1.4999999999999999E-2</v>
          </cell>
          <cell r="HV46">
            <v>-1.4999999999999999E-2</v>
          </cell>
          <cell r="HW46">
            <v>-1.4999999999999999E-2</v>
          </cell>
          <cell r="HX46">
            <v>-1.4999999999999999E-2</v>
          </cell>
          <cell r="HY46">
            <v>-1.4999999999999999E-2</v>
          </cell>
          <cell r="HZ46">
            <v>-1.4999999999999999E-2</v>
          </cell>
          <cell r="IA46">
            <v>-1.4999999999999999E-2</v>
          </cell>
        </row>
        <row r="48">
          <cell r="B48" t="str">
            <v>Market Share</v>
          </cell>
          <cell r="GA48">
            <v>5.9702686304637265E-2</v>
          </cell>
          <cell r="GI48" t="str">
            <v>x</v>
          </cell>
          <cell r="GN48">
            <v>5.6339091215132031E-2</v>
          </cell>
          <cell r="GU48" t="str">
            <v>x</v>
          </cell>
        </row>
        <row r="49">
          <cell r="B49" t="str">
            <v>Injectables</v>
          </cell>
          <cell r="C49">
            <v>5.9364086288913598E-3</v>
          </cell>
          <cell r="D49">
            <v>6.3577452986505823E-3</v>
          </cell>
          <cell r="E49">
            <v>6.268463126457016E-3</v>
          </cell>
          <cell r="F49">
            <v>6.4751225921556039E-3</v>
          </cell>
          <cell r="G49">
            <v>6.555086646962925E-3</v>
          </cell>
          <cell r="H49">
            <v>6.8855614395856458E-3</v>
          </cell>
          <cell r="I49">
            <v>7.3566461035361038E-3</v>
          </cell>
          <cell r="J49">
            <v>7.1534517349980996E-3</v>
          </cell>
          <cell r="K49">
            <v>7.9580749933949972E-3</v>
          </cell>
          <cell r="L49">
            <v>7.6555944292051072E-3</v>
          </cell>
          <cell r="M49">
            <v>7.1711849094802573E-3</v>
          </cell>
          <cell r="N49">
            <v>6.8050514215493192E-3</v>
          </cell>
          <cell r="O49">
            <v>6.8645832055336123E-3</v>
          </cell>
          <cell r="P49">
            <v>5.5140989707526834E-3</v>
          </cell>
          <cell r="Q49">
            <v>6.002276341479173E-3</v>
          </cell>
          <cell r="R49">
            <v>6.1162212025452564E-3</v>
          </cell>
          <cell r="S49">
            <v>4.9951437664751365E-3</v>
          </cell>
          <cell r="T49">
            <v>5.8848002101720013E-3</v>
          </cell>
          <cell r="U49">
            <v>7.1713547349281049E-3</v>
          </cell>
          <cell r="V49">
            <v>6.8963440078525281E-3</v>
          </cell>
          <cell r="W49">
            <v>7.0255003953021821E-3</v>
          </cell>
          <cell r="X49">
            <v>6.9112451233779701E-3</v>
          </cell>
          <cell r="Y49">
            <v>6.9584801635625857E-3</v>
          </cell>
          <cell r="Z49">
            <v>6.8566834971286851E-3</v>
          </cell>
          <cell r="AA49">
            <v>7.0301645113611385E-3</v>
          </cell>
          <cell r="AB49">
            <v>6.4346791912884239E-3</v>
          </cell>
          <cell r="AC49">
            <v>6.556626380413471E-3</v>
          </cell>
          <cell r="AD49">
            <v>7.1823903315388271E-3</v>
          </cell>
          <cell r="AE49">
            <v>7.8064766370313735E-3</v>
          </cell>
          <cell r="AF49">
            <v>7.6403677297599568E-3</v>
          </cell>
          <cell r="AG49">
            <v>7.7303525218615152E-3</v>
          </cell>
          <cell r="AH49">
            <v>7.778680351830906E-3</v>
          </cell>
          <cell r="AI49">
            <v>7.4297361297448999E-3</v>
          </cell>
          <cell r="AJ49">
            <v>7.4371067783160043E-3</v>
          </cell>
          <cell r="AK49">
            <v>7.3668282118141944E-3</v>
          </cell>
          <cell r="AL49">
            <v>7.0922496136239868E-3</v>
          </cell>
          <cell r="AM49">
            <v>7.2301416420311329E-3</v>
          </cell>
          <cell r="AN49">
            <v>7.5084641985405428E-3</v>
          </cell>
          <cell r="AO49">
            <v>7.3982853719658515E-3</v>
          </cell>
          <cell r="AP49">
            <v>7.3198011858439695E-3</v>
          </cell>
          <cell r="AQ49">
            <v>7.7155087745142846E-3</v>
          </cell>
          <cell r="AR49">
            <v>8.6640618190374948E-3</v>
          </cell>
          <cell r="AS49">
            <v>8.4345815589478394E-3</v>
          </cell>
          <cell r="AT49">
            <v>9.2150171879695399E-3</v>
          </cell>
          <cell r="AU49">
            <v>9.3890674964361379E-3</v>
          </cell>
          <cell r="AV49">
            <v>8.9505384267333406E-3</v>
          </cell>
          <cell r="AW49">
            <v>9.3824801043130325E-3</v>
          </cell>
          <cell r="AX49">
            <v>8.8375065863644017E-3</v>
          </cell>
          <cell r="AY49">
            <v>9.0377923906795627E-3</v>
          </cell>
          <cell r="AZ49">
            <v>9.1657871498197919E-3</v>
          </cell>
          <cell r="BA49">
            <v>8.9759220282777212E-3</v>
          </cell>
          <cell r="BB49">
            <v>8.735317085773249E-3</v>
          </cell>
          <cell r="BC49">
            <v>8.1130157377481207E-3</v>
          </cell>
          <cell r="BD49">
            <v>9.0317173444205614E-3</v>
          </cell>
          <cell r="BE49">
            <v>8.9011631416580084E-3</v>
          </cell>
          <cell r="BF49">
            <v>9.3368445960280034E-3</v>
          </cell>
          <cell r="BG49">
            <v>9.9397318765420545E-3</v>
          </cell>
          <cell r="BH49">
            <v>9.350676312355595E-3</v>
          </cell>
          <cell r="BI49">
            <v>9.4640443748058162E-3</v>
          </cell>
          <cell r="BJ49">
            <v>9.8204100273691849E-3</v>
          </cell>
          <cell r="BK49">
            <v>9.4569045174282534E-3</v>
          </cell>
          <cell r="BL49">
            <v>1.0562922169761138E-2</v>
          </cell>
          <cell r="BM49">
            <v>9.9194524674490313E-3</v>
          </cell>
          <cell r="BN49">
            <v>9.720939365424652E-3</v>
          </cell>
          <cell r="BO49">
            <v>9.4525295532387338E-3</v>
          </cell>
          <cell r="BP49">
            <v>9.9256762879909224E-3</v>
          </cell>
          <cell r="BQ49">
            <v>1.0769745669959169E-2</v>
          </cell>
          <cell r="BR49">
            <v>1.0492238989998478E-2</v>
          </cell>
          <cell r="BS49">
            <v>1.0493947773843519E-2</v>
          </cell>
          <cell r="BT49">
            <v>1.0687042207735449E-2</v>
          </cell>
          <cell r="BU49">
            <v>1.1321972803608258E-2</v>
          </cell>
          <cell r="BV49">
            <v>1.2258348949390561E-2</v>
          </cell>
          <cell r="BW49">
            <v>1.1626220057811068E-2</v>
          </cell>
          <cell r="BX49">
            <v>1.2176432634303333E-2</v>
          </cell>
          <cell r="BY49">
            <v>1.2425254321994504E-2</v>
          </cell>
          <cell r="BZ49">
            <v>1.2470736082536916E-2</v>
          </cell>
          <cell r="CA49">
            <v>1.2529639802801753E-2</v>
          </cell>
          <cell r="CB49">
            <v>1.1404081939443797E-2</v>
          </cell>
          <cell r="CC49">
            <v>1.2340616277449158E-2</v>
          </cell>
          <cell r="CD49">
            <v>1.2534494398700186E-2</v>
          </cell>
          <cell r="CE49">
            <v>1.2454984784238348E-2</v>
          </cell>
          <cell r="CF49">
            <v>1.1862014527496747E-2</v>
          </cell>
          <cell r="CG49">
            <v>1.2040452621486186E-2</v>
          </cell>
          <cell r="CH49">
            <v>1.2845069993756989E-2</v>
          </cell>
          <cell r="CI49">
            <v>1.3038126290186355E-2</v>
          </cell>
          <cell r="CJ49">
            <v>1.1374808387495607E-2</v>
          </cell>
          <cell r="CK49">
            <v>1.1674164856772199E-2</v>
          </cell>
          <cell r="CL49">
            <v>1.2108106479380704E-2</v>
          </cell>
          <cell r="CM49">
            <v>1.1431349571080072E-2</v>
          </cell>
          <cell r="CN49">
            <v>1.2276105690691512E-2</v>
          </cell>
          <cell r="CO49">
            <v>1.2166465164110426E-2</v>
          </cell>
          <cell r="CP49">
            <v>1.1887017640937313E-2</v>
          </cell>
          <cell r="CQ49">
            <v>1.2451304807210293E-2</v>
          </cell>
          <cell r="CR49">
            <v>1.2285303919865364E-2</v>
          </cell>
          <cell r="CS49">
            <v>1.2507539564763664E-2</v>
          </cell>
          <cell r="CT49">
            <v>1.1979850387295056E-2</v>
          </cell>
          <cell r="CU49">
            <v>1.2950297969140413E-2</v>
          </cell>
          <cell r="CV49">
            <v>1.2744019291701148E-2</v>
          </cell>
          <cell r="CW49">
            <v>1.1856416693444272E-2</v>
          </cell>
          <cell r="CX49">
            <v>1.2360578069747682E-2</v>
          </cell>
          <cell r="CY49">
            <v>1.2127574921876248E-2</v>
          </cell>
          <cell r="CZ49">
            <v>1.2138416381941399E-2</v>
          </cell>
          <cell r="DA49">
            <v>1.2571682928316877E-2</v>
          </cell>
          <cell r="DB49">
            <v>1.232170215938978E-2</v>
          </cell>
          <cell r="DC49">
            <v>1.1454363747613211E-2</v>
          </cell>
          <cell r="DD49">
            <v>1.1274699413952443E-2</v>
          </cell>
          <cell r="DE49">
            <v>1.1706841192243122E-2</v>
          </cell>
          <cell r="DF49">
            <v>1.1274273280307097E-2</v>
          </cell>
          <cell r="DG49">
            <v>1.2095522103281856E-2</v>
          </cell>
          <cell r="DH49">
            <v>1.1936568562584729E-2</v>
          </cell>
          <cell r="DI49">
            <v>1.071992340448082E-2</v>
          </cell>
          <cell r="DJ49">
            <v>1.1592771458984739E-2</v>
          </cell>
          <cell r="DK49">
            <v>1.1186071072016921E-2</v>
          </cell>
          <cell r="DL49">
            <v>1.122766957133014E-2</v>
          </cell>
          <cell r="DM49">
            <v>1.1799727280804015E-2</v>
          </cell>
          <cell r="DN49">
            <v>1.1508464544972244E-2</v>
          </cell>
          <cell r="DO49">
            <v>1.1484884067114195E-2</v>
          </cell>
          <cell r="DP49">
            <v>1.0954651652957106E-2</v>
          </cell>
          <cell r="DQ49">
            <v>1.1372363263615461E-2</v>
          </cell>
          <cell r="DR49">
            <v>1.078740503601602E-2</v>
          </cell>
          <cell r="DS49">
            <v>1.069615439978177E-2</v>
          </cell>
          <cell r="DT49">
            <v>1.0715917637727798E-2</v>
          </cell>
          <cell r="DU49">
            <v>1.1565910455994395E-2</v>
          </cell>
          <cell r="DV49">
            <v>1.1099233257269149E-2</v>
          </cell>
          <cell r="DW49">
            <v>1.166797436414021E-2</v>
          </cell>
          <cell r="DX49">
            <v>9.9862670774719265E-3</v>
          </cell>
          <cell r="DY49">
            <v>1.0992050625935642E-2</v>
          </cell>
          <cell r="DZ49">
            <v>1.1709867613209845E-2</v>
          </cell>
          <cell r="EA49">
            <v>1.1325391498349642E-2</v>
          </cell>
          <cell r="EB49">
            <v>1.1072537793513285E-2</v>
          </cell>
          <cell r="EC49">
            <v>1.0749152368908447E-2</v>
          </cell>
          <cell r="ED49">
            <v>1.0895327710686074E-2</v>
          </cell>
          <cell r="EE49">
            <v>1.009272468535039E-2</v>
          </cell>
          <cell r="EF49">
            <v>1.0507498356159271E-2</v>
          </cell>
          <cell r="EG49">
            <v>1.0884118141710475E-2</v>
          </cell>
          <cell r="EH49">
            <v>1.0834486790354265E-2</v>
          </cell>
          <cell r="EI49">
            <v>1.1244218536378019E-2</v>
          </cell>
          <cell r="EJ49">
            <v>1.0235037791168525E-2</v>
          </cell>
          <cell r="EK49">
            <v>1.0251831278824154E-2</v>
          </cell>
          <cell r="EL49">
            <v>1.1358827867564187E-2</v>
          </cell>
          <cell r="EM49">
            <v>1.1036949515926217E-2</v>
          </cell>
          <cell r="EN49">
            <v>1.0759487522438072E-2</v>
          </cell>
          <cell r="EO49">
            <v>1.0740323354366187E-2</v>
          </cell>
          <cell r="EP49">
            <v>1.0356206912295119E-2</v>
          </cell>
          <cell r="EQ49">
            <v>1.1118492547627361E-2</v>
          </cell>
          <cell r="ER49">
            <v>1.1128232309146205E-2</v>
          </cell>
          <cell r="ES49">
            <v>1.14391276062955E-2</v>
          </cell>
          <cell r="ET49">
            <v>1.1382211900956058E-2</v>
          </cell>
          <cell r="EU49">
            <v>1.0807571865576061E-2</v>
          </cell>
          <cell r="EV49">
            <v>1.1781446911559417E-2</v>
          </cell>
          <cell r="EW49">
            <v>1.0821575523275539E-2</v>
          </cell>
          <cell r="EX49">
            <v>1.070477895303228E-2</v>
          </cell>
          <cell r="EY49">
            <v>1.072977895303228E-2</v>
          </cell>
          <cell r="EZ49">
            <v>1.0754778953032281E-2</v>
          </cell>
          <cell r="FA49">
            <v>1.0779778953032282E-2</v>
          </cell>
          <cell r="FB49">
            <v>1.0979587114203321E-2</v>
          </cell>
          <cell r="FC49">
            <v>1.0779778953032282E-2</v>
          </cell>
          <cell r="FD49">
            <v>1.0804778953032283E-2</v>
          </cell>
          <cell r="FE49">
            <v>1.0829778953032283E-2</v>
          </cell>
          <cell r="FF49">
            <v>1.0854778953032284E-2</v>
          </cell>
          <cell r="FG49">
            <v>1.0879778953032285E-2</v>
          </cell>
          <cell r="FH49">
            <v>1.0904778953032285E-2</v>
          </cell>
          <cell r="FI49">
            <v>1.0929778953032286E-2</v>
          </cell>
          <cell r="FJ49">
            <v>1.0954778953032287E-2</v>
          </cell>
          <cell r="FK49">
            <v>1.0979778953032288E-2</v>
          </cell>
          <cell r="FL49">
            <v>1.1004778953032288E-2</v>
          </cell>
          <cell r="FM49">
            <v>1.1029778953032289E-2</v>
          </cell>
          <cell r="FN49">
            <v>1.105477895303229E-2</v>
          </cell>
          <cell r="FO49">
            <v>1.0919944415984744E-2</v>
          </cell>
          <cell r="FP49">
            <v>1.1109778953032289E-2</v>
          </cell>
          <cell r="FQ49">
            <v>1.1164778953032289E-2</v>
          </cell>
          <cell r="FR49">
            <v>1.1219778953032288E-2</v>
          </cell>
          <cell r="FS49">
            <v>1.1274778953032288E-2</v>
          </cell>
          <cell r="FT49">
            <v>1.1329778953032287E-2</v>
          </cell>
          <cell r="FU49">
            <v>1.1384778953032287E-2</v>
          </cell>
          <cell r="FV49">
            <v>1.1439778953032286E-2</v>
          </cell>
          <cell r="FW49">
            <v>1.1494778953032286E-2</v>
          </cell>
          <cell r="FX49">
            <v>1.1549778953032285E-2</v>
          </cell>
          <cell r="FY49">
            <v>1.1604778953032285E-2</v>
          </cell>
          <cell r="FZ49">
            <v>1.1659778953032284E-2</v>
          </cell>
          <cell r="GA49">
            <v>1.1714778953032284E-2</v>
          </cell>
          <cell r="GB49">
            <v>1.1418142971527696E-2</v>
          </cell>
          <cell r="GC49">
            <v>1.1769778953032283E-2</v>
          </cell>
          <cell r="GD49">
            <v>1.1824778953032283E-2</v>
          </cell>
          <cell r="GE49">
            <v>1.1879778953032282E-2</v>
          </cell>
          <cell r="GF49">
            <v>1.1934778953032282E-2</v>
          </cell>
          <cell r="GG49">
            <v>1.1989778953032281E-2</v>
          </cell>
          <cell r="GH49">
            <v>1.2044778953032281E-2</v>
          </cell>
          <cell r="GI49">
            <v>1.209977895303228E-2</v>
          </cell>
          <cell r="GJ49">
            <v>1.215477895303228E-2</v>
          </cell>
          <cell r="GK49">
            <v>1.2209778953032279E-2</v>
          </cell>
          <cell r="GL49">
            <v>1.2264778953032279E-2</v>
          </cell>
          <cell r="GM49">
            <v>1.2319778953032278E-2</v>
          </cell>
          <cell r="GN49">
            <v>1.2374778953032278E-2</v>
          </cell>
          <cell r="GO49">
            <v>1.2078951287416711E-2</v>
          </cell>
          <cell r="GP49">
            <v>1.2429778953032277E-2</v>
          </cell>
          <cell r="GQ49">
            <v>1.2484778953032277E-2</v>
          </cell>
          <cell r="GR49">
            <v>1.2539778953032276E-2</v>
          </cell>
          <cell r="GS49">
            <v>1.2594778953032276E-2</v>
          </cell>
          <cell r="GT49">
            <v>1.2649778953032275E-2</v>
          </cell>
          <cell r="GU49">
            <v>1.2704778953032275E-2</v>
          </cell>
          <cell r="GV49">
            <v>1.2759778953032274E-2</v>
          </cell>
          <cell r="GW49">
            <v>1.2814778953032274E-2</v>
          </cell>
          <cell r="GX49">
            <v>1.2869778953032273E-2</v>
          </cell>
          <cell r="GY49">
            <v>1.2924778953032273E-2</v>
          </cell>
          <cell r="GZ49">
            <v>1.2979778953032272E-2</v>
          </cell>
          <cell r="HA49">
            <v>1.3034778953032271E-2</v>
          </cell>
          <cell r="HB49">
            <v>1.2738951287416709E-2</v>
          </cell>
          <cell r="HC49">
            <v>1.3089778953032271E-2</v>
          </cell>
          <cell r="HD49">
            <v>1.314477895303227E-2</v>
          </cell>
          <cell r="HE49">
            <v>1.319977895303227E-2</v>
          </cell>
          <cell r="HF49">
            <v>1.3254778953032269E-2</v>
          </cell>
          <cell r="HG49">
            <v>1.3309778953032269E-2</v>
          </cell>
          <cell r="HH49">
            <v>1.3364778953032268E-2</v>
          </cell>
          <cell r="HI49">
            <v>1.3419778953032268E-2</v>
          </cell>
          <cell r="HJ49">
            <v>1.3474778953032267E-2</v>
          </cell>
          <cell r="HK49">
            <v>1.3529778953032267E-2</v>
          </cell>
          <cell r="HL49">
            <v>1.3584778953032266E-2</v>
          </cell>
          <cell r="HM49">
            <v>1.3639778953032266E-2</v>
          </cell>
          <cell r="HN49">
            <v>1.3694778953032265E-2</v>
          </cell>
          <cell r="HO49">
            <v>1.3398951287416701E-2</v>
          </cell>
          <cell r="HP49">
            <v>1.3749778953032265E-2</v>
          </cell>
          <cell r="HQ49">
            <v>1.3804778953032264E-2</v>
          </cell>
          <cell r="HR49">
            <v>1.3859778953032264E-2</v>
          </cell>
          <cell r="HS49">
            <v>1.3914778953032263E-2</v>
          </cell>
          <cell r="HT49">
            <v>1.3969778953032263E-2</v>
          </cell>
          <cell r="HU49">
            <v>1.4024778953032262E-2</v>
          </cell>
          <cell r="HV49">
            <v>1.4079778953032262E-2</v>
          </cell>
          <cell r="HW49">
            <v>1.4134778953032261E-2</v>
          </cell>
          <cell r="HX49">
            <v>1.4189778953032261E-2</v>
          </cell>
          <cell r="HY49">
            <v>1.424477895303226E-2</v>
          </cell>
          <cell r="HZ49">
            <v>1.429977895303226E-2</v>
          </cell>
          <cell r="IA49">
            <v>1.4354778953032259E-2</v>
          </cell>
          <cell r="IB49">
            <v>1.4058951287416696E-2</v>
          </cell>
        </row>
        <row r="50">
          <cell r="B50" t="str">
            <v>Orals</v>
          </cell>
          <cell r="C50">
            <v>0.97724296824357992</v>
          </cell>
          <cell r="D50">
            <v>0.97693656159373854</v>
          </cell>
          <cell r="E50">
            <v>0.97727715325478015</v>
          </cell>
          <cell r="F50">
            <v>0.97695045347410858</v>
          </cell>
          <cell r="G50">
            <v>0.97678569432649498</v>
          </cell>
          <cell r="H50">
            <v>0.97584503185089422</v>
          </cell>
          <cell r="I50">
            <v>0.97585268681148074</v>
          </cell>
          <cell r="J50">
            <v>0.97603341147295397</v>
          </cell>
          <cell r="K50">
            <v>0.97521881945932309</v>
          </cell>
          <cell r="L50">
            <v>0.9755172913127772</v>
          </cell>
          <cell r="M50">
            <v>0.97629826289738686</v>
          </cell>
          <cell r="N50">
            <v>0.97630677953668465</v>
          </cell>
          <cell r="O50">
            <v>0.97637323076535021</v>
          </cell>
          <cell r="P50">
            <v>0.97814038319997065</v>
          </cell>
          <cell r="Q50">
            <v>0.97735535108801797</v>
          </cell>
          <cell r="R50">
            <v>0.97773810572923381</v>
          </cell>
          <cell r="S50">
            <v>0.97938526503667567</v>
          </cell>
          <cell r="T50">
            <v>0.97834518077621213</v>
          </cell>
          <cell r="U50">
            <v>0.97717383796161827</v>
          </cell>
          <cell r="V50">
            <v>0.97753150960624346</v>
          </cell>
          <cell r="W50">
            <v>0.97730867358290896</v>
          </cell>
          <cell r="X50">
            <v>0.97749250338440585</v>
          </cell>
          <cell r="Y50">
            <v>0.97765350796374118</v>
          </cell>
          <cell r="Z50">
            <v>0.97762999531239292</v>
          </cell>
          <cell r="AA50">
            <v>0.97773093373681574</v>
          </cell>
          <cell r="AB50">
            <v>0.97779815700866013</v>
          </cell>
          <cell r="AC50">
            <v>0.97846455144558853</v>
          </cell>
          <cell r="AD50">
            <v>0.97780772445925801</v>
          </cell>
          <cell r="AE50">
            <v>0.97683331978080223</v>
          </cell>
          <cell r="AF50">
            <v>0.97698910187430488</v>
          </cell>
          <cell r="AG50">
            <v>0.97691979163485565</v>
          </cell>
          <cell r="AH50">
            <v>0.9766909601331869</v>
          </cell>
          <cell r="AI50">
            <v>0.97720690893489526</v>
          </cell>
          <cell r="AJ50">
            <v>0.97709347460179996</v>
          </cell>
          <cell r="AK50">
            <v>0.97706372537331054</v>
          </cell>
          <cell r="AL50">
            <v>0.97752579132820216</v>
          </cell>
          <cell r="AM50">
            <v>0.97715248015355327</v>
          </cell>
          <cell r="AN50">
            <v>0.97690843724757881</v>
          </cell>
          <cell r="AO50">
            <v>0.97722316919244845</v>
          </cell>
          <cell r="AP50">
            <v>0.9775033047050079</v>
          </cell>
          <cell r="AQ50">
            <v>0.97630875792298311</v>
          </cell>
          <cell r="AR50">
            <v>0.97553269127405795</v>
          </cell>
          <cell r="AS50">
            <v>0.97593357842473294</v>
          </cell>
          <cell r="AT50">
            <v>0.97455080218340784</v>
          </cell>
          <cell r="AU50">
            <v>0.97478973361140253</v>
          </cell>
          <cell r="AV50">
            <v>0.97503488862822407</v>
          </cell>
          <cell r="AW50">
            <v>0.97450742642896393</v>
          </cell>
          <cell r="AX50">
            <v>0.97524238710656164</v>
          </cell>
          <cell r="AY50">
            <v>0.97482004776109132</v>
          </cell>
          <cell r="AZ50">
            <v>0.97473856669079439</v>
          </cell>
          <cell r="BA50">
            <v>0.97484954423409231</v>
          </cell>
          <cell r="BB50">
            <v>0.97535348495012475</v>
          </cell>
          <cell r="BC50">
            <v>0.97600018810916123</v>
          </cell>
          <cell r="BD50">
            <v>0.97512699549153303</v>
          </cell>
          <cell r="BE50">
            <v>0.97509634600048922</v>
          </cell>
          <cell r="BF50">
            <v>0.97461928229899308</v>
          </cell>
          <cell r="BG50">
            <v>0.97349964684812562</v>
          </cell>
          <cell r="BH50">
            <v>0.97432477829282038</v>
          </cell>
          <cell r="BI50">
            <v>0.97397150625776086</v>
          </cell>
          <cell r="BJ50">
            <v>0.97378968912875319</v>
          </cell>
          <cell r="BK50">
            <v>0.97447341485678118</v>
          </cell>
          <cell r="BL50">
            <v>0.97322540577958538</v>
          </cell>
          <cell r="BM50">
            <v>0.97341561767860418</v>
          </cell>
          <cell r="BN50">
            <v>0.97371100176134284</v>
          </cell>
          <cell r="BO50">
            <v>0.97429328197565812</v>
          </cell>
          <cell r="BP50">
            <v>0.97353822809503732</v>
          </cell>
          <cell r="BQ50">
            <v>0.97282813178649818</v>
          </cell>
          <cell r="BR50">
            <v>0.97396937430426733</v>
          </cell>
          <cell r="BS50">
            <v>0.97405403168431948</v>
          </cell>
          <cell r="BT50">
            <v>0.97431379280461117</v>
          </cell>
          <cell r="BU50">
            <v>0.97370904644524015</v>
          </cell>
          <cell r="BV50">
            <v>0.97323837907647326</v>
          </cell>
          <cell r="BW50">
            <v>0.97386923581950768</v>
          </cell>
          <cell r="BX50">
            <v>0.97299077683423985</v>
          </cell>
          <cell r="BY50">
            <v>0.97273609282023865</v>
          </cell>
          <cell r="BZ50">
            <v>0.9731075477633836</v>
          </cell>
          <cell r="CA50">
            <v>0.97323298762367427</v>
          </cell>
          <cell r="CB50">
            <v>0.97347713898448551</v>
          </cell>
          <cell r="CC50">
            <v>0.97379486129927795</v>
          </cell>
          <cell r="CD50">
            <v>0.9735220505365314</v>
          </cell>
          <cell r="CE50">
            <v>0.97360401405590324</v>
          </cell>
          <cell r="CF50">
            <v>0.97465040851509555</v>
          </cell>
          <cell r="CG50">
            <v>0.97476661734513315</v>
          </cell>
          <cell r="CH50">
            <v>0.97339211382518198</v>
          </cell>
          <cell r="CI50">
            <v>0.97362222015131017</v>
          </cell>
          <cell r="CJ50">
            <v>0.97539007177796044</v>
          </cell>
          <cell r="CK50">
            <v>0.97518313527634837</v>
          </cell>
          <cell r="CL50">
            <v>0.9748862288067105</v>
          </cell>
          <cell r="CM50">
            <v>0.97596901375084155</v>
          </cell>
          <cell r="CN50">
            <v>0.97519214800588394</v>
          </cell>
          <cell r="CO50">
            <v>0.97450568600199561</v>
          </cell>
          <cell r="CP50">
            <v>0.97513578652922295</v>
          </cell>
          <cell r="CQ50">
            <v>0.97471973228304909</v>
          </cell>
          <cell r="CR50">
            <v>0.97491510074961552</v>
          </cell>
          <cell r="CS50">
            <v>0.97505695152095051</v>
          </cell>
          <cell r="CT50">
            <v>0.97559502331783565</v>
          </cell>
          <cell r="CU50">
            <v>0.97450930274032954</v>
          </cell>
          <cell r="CV50">
            <v>0.97500034841332572</v>
          </cell>
          <cell r="CW50">
            <v>0.97578356138578837</v>
          </cell>
          <cell r="CX50">
            <v>0.97518598446896188</v>
          </cell>
          <cell r="CY50">
            <v>0.97527815787383176</v>
          </cell>
          <cell r="CZ50">
            <v>0.97553847102516356</v>
          </cell>
          <cell r="DA50">
            <v>0.97500046842048116</v>
          </cell>
          <cell r="DB50">
            <v>0.97514244074451695</v>
          </cell>
          <cell r="DC50">
            <v>0.9763489433079362</v>
          </cell>
          <cell r="DD50">
            <v>0.97615278085892832</v>
          </cell>
          <cell r="DE50">
            <v>0.97579277688824129</v>
          </cell>
          <cell r="DF50">
            <v>0.97645717438726243</v>
          </cell>
          <cell r="DG50">
            <v>0.97522564773406428</v>
          </cell>
          <cell r="DH50">
            <v>0.975320234024735</v>
          </cell>
          <cell r="DI50">
            <v>0.97705064523036067</v>
          </cell>
          <cell r="DJ50">
            <v>0.97601278086959553</v>
          </cell>
          <cell r="DK50">
            <v>0.97627439091899981</v>
          </cell>
          <cell r="DL50">
            <v>0.97652115095215375</v>
          </cell>
          <cell r="DM50">
            <v>0.97600056687609194</v>
          </cell>
          <cell r="DN50">
            <v>0.97627585104881343</v>
          </cell>
          <cell r="DO50">
            <v>0.9761154613702987</v>
          </cell>
          <cell r="DP50">
            <v>0.97846136999629263</v>
          </cell>
          <cell r="DQ50">
            <v>0.97810510519459148</v>
          </cell>
          <cell r="DR50">
            <v>0.97866240731751675</v>
          </cell>
          <cell r="DS50">
            <v>0.97898617138106003</v>
          </cell>
          <cell r="DT50">
            <v>0.97867319717168721</v>
          </cell>
          <cell r="DU50">
            <v>0.97810586381145159</v>
          </cell>
          <cell r="DV50">
            <v>0.97870621020283455</v>
          </cell>
          <cell r="DW50">
            <v>0.97809684066077984</v>
          </cell>
          <cell r="DX50">
            <v>0.98013762060647824</v>
          </cell>
          <cell r="DY50">
            <v>0.97898615267461953</v>
          </cell>
          <cell r="DZ50">
            <v>0.97829413431567014</v>
          </cell>
          <cell r="EA50">
            <v>0.97896601870083755</v>
          </cell>
          <cell r="EB50">
            <v>0.97867948848491182</v>
          </cell>
          <cell r="EC50">
            <v>0.97981048639168455</v>
          </cell>
          <cell r="ED50">
            <v>0.97949292723302883</v>
          </cell>
          <cell r="EE50">
            <v>0.98047057832459683</v>
          </cell>
          <cell r="EF50">
            <v>0.98011896383994468</v>
          </cell>
          <cell r="EG50">
            <v>0.9797898477541318</v>
          </cell>
          <cell r="EH50">
            <v>0.97986230992501866</v>
          </cell>
          <cell r="EI50">
            <v>0.97954962825610215</v>
          </cell>
          <cell r="EJ50">
            <v>0.98054566141269539</v>
          </cell>
          <cell r="EK50">
            <v>0.98082889091676595</v>
          </cell>
          <cell r="EL50">
            <v>0.97959359242507493</v>
          </cell>
          <cell r="EM50">
            <v>0.97995612848604474</v>
          </cell>
          <cell r="EN50">
            <v>0.98031117425103664</v>
          </cell>
          <cell r="EO50">
            <v>0.98002670766923383</v>
          </cell>
          <cell r="EP50">
            <v>0.98093034439726678</v>
          </cell>
          <cell r="EQ50">
            <v>0.98018924587673206</v>
          </cell>
          <cell r="ER50">
            <v>0.98023381920649277</v>
          </cell>
          <cell r="ES50">
            <v>0.98003923242956736</v>
          </cell>
          <cell r="ET50">
            <v>0.98032658744137935</v>
          </cell>
          <cell r="EU50">
            <v>0.98074511386545393</v>
          </cell>
          <cell r="EV50">
            <v>0.97980108396682664</v>
          </cell>
          <cell r="EW50">
            <v>0.98083093598168514</v>
          </cell>
          <cell r="EX50">
            <v>0.98097061849216483</v>
          </cell>
          <cell r="EY50">
            <v>0.98094561849216488</v>
          </cell>
          <cell r="EZ50">
            <v>0.98092061849216494</v>
          </cell>
          <cell r="FA50">
            <v>0.98089561849216489</v>
          </cell>
          <cell r="FB50">
            <v>0.98057696058655008</v>
          </cell>
          <cell r="FC50">
            <v>0.98089561849216489</v>
          </cell>
          <cell r="FD50">
            <v>0.98075176874772096</v>
          </cell>
          <cell r="FE50">
            <v>0.98084561849216489</v>
          </cell>
          <cell r="FF50">
            <v>0.98070176874772097</v>
          </cell>
          <cell r="FG50">
            <v>0.9807956184921649</v>
          </cell>
          <cell r="FH50">
            <v>0.98065176874772098</v>
          </cell>
          <cell r="FI50">
            <v>0.98074561849216491</v>
          </cell>
          <cell r="FJ50">
            <v>0.98060176874772098</v>
          </cell>
          <cell r="FK50">
            <v>0.98069561849216491</v>
          </cell>
          <cell r="FL50">
            <v>0.98055176874772099</v>
          </cell>
          <cell r="FM50">
            <v>0.98064561849216492</v>
          </cell>
          <cell r="FN50">
            <v>0.98050176874772099</v>
          </cell>
          <cell r="FO50">
            <v>0.98069606096139261</v>
          </cell>
          <cell r="FP50">
            <v>0.98044676874772096</v>
          </cell>
          <cell r="FQ50">
            <v>0.98039176874772105</v>
          </cell>
          <cell r="FR50">
            <v>0.98033676874772102</v>
          </cell>
          <cell r="FS50">
            <v>0.98028176874772099</v>
          </cell>
          <cell r="FT50">
            <v>0.98022676874772097</v>
          </cell>
          <cell r="FU50">
            <v>0.98017176874772105</v>
          </cell>
          <cell r="FV50">
            <v>0.98011676874772102</v>
          </cell>
          <cell r="FW50">
            <v>0.980061768747721</v>
          </cell>
          <cell r="FX50">
            <v>0.98000676874772097</v>
          </cell>
          <cell r="FY50">
            <v>0.97995176874772105</v>
          </cell>
          <cell r="FZ50">
            <v>0.97989676874772103</v>
          </cell>
          <cell r="GA50">
            <v>0.979841768747721</v>
          </cell>
          <cell r="GB50">
            <v>0.98013840472922564</v>
          </cell>
          <cell r="GC50">
            <v>0.97978676874772097</v>
          </cell>
          <cell r="GD50">
            <v>0.97973176874772105</v>
          </cell>
          <cell r="GE50">
            <v>0.97967676874772103</v>
          </cell>
          <cell r="GF50">
            <v>0.979621768747721</v>
          </cell>
          <cell r="GG50">
            <v>0.97956676874772097</v>
          </cell>
          <cell r="GH50">
            <v>0.97951176874772106</v>
          </cell>
          <cell r="GI50">
            <v>0.97945676874772103</v>
          </cell>
          <cell r="GJ50">
            <v>0.979401768747721</v>
          </cell>
          <cell r="GK50">
            <v>0.97934676874772097</v>
          </cell>
          <cell r="GL50">
            <v>0.97929176874772106</v>
          </cell>
          <cell r="GM50">
            <v>0.97923676874772103</v>
          </cell>
          <cell r="GN50">
            <v>0.979181768747721</v>
          </cell>
          <cell r="GO50">
            <v>0.97947759641333676</v>
          </cell>
          <cell r="GP50">
            <v>0.97912676874772098</v>
          </cell>
          <cell r="GQ50">
            <v>0.97907176874772106</v>
          </cell>
          <cell r="GR50">
            <v>0.97901676874772103</v>
          </cell>
          <cell r="GS50">
            <v>0.97896176874772101</v>
          </cell>
          <cell r="GT50">
            <v>0.97890676874772098</v>
          </cell>
          <cell r="GU50">
            <v>0.97885176874772106</v>
          </cell>
          <cell r="GV50">
            <v>0.97879676874772104</v>
          </cell>
          <cell r="GW50">
            <v>0.97874176874772101</v>
          </cell>
          <cell r="GX50">
            <v>0.97868676874772098</v>
          </cell>
          <cell r="GY50">
            <v>0.97863176874772106</v>
          </cell>
          <cell r="GZ50">
            <v>0.97857676874772104</v>
          </cell>
          <cell r="HA50">
            <v>0.97852176874772101</v>
          </cell>
          <cell r="HB50">
            <v>0.97881759641333677</v>
          </cell>
          <cell r="HC50">
            <v>0.97846676874772098</v>
          </cell>
          <cell r="HD50">
            <v>0.97841176874772107</v>
          </cell>
          <cell r="HE50">
            <v>0.97835676874772104</v>
          </cell>
          <cell r="HF50">
            <v>0.97830176874772101</v>
          </cell>
          <cell r="HG50">
            <v>0.97824676874772099</v>
          </cell>
          <cell r="HH50">
            <v>0.97819176874772107</v>
          </cell>
          <cell r="HI50">
            <v>0.97813676874772104</v>
          </cell>
          <cell r="HJ50">
            <v>0.97808176874772101</v>
          </cell>
          <cell r="HK50">
            <v>0.97802676874772099</v>
          </cell>
          <cell r="HL50">
            <v>0.97797176874772107</v>
          </cell>
          <cell r="HM50">
            <v>0.97791676874772104</v>
          </cell>
          <cell r="HN50">
            <v>0.97786176874772102</v>
          </cell>
          <cell r="HO50">
            <v>0.97815759641333677</v>
          </cell>
          <cell r="HP50">
            <v>0.97780676874772099</v>
          </cell>
          <cell r="HQ50">
            <v>0.97775176874772107</v>
          </cell>
          <cell r="HR50">
            <v>0.97769676874772105</v>
          </cell>
          <cell r="HS50">
            <v>0.97764176874772102</v>
          </cell>
          <cell r="HT50">
            <v>0.97758676874772099</v>
          </cell>
          <cell r="HU50">
            <v>0.97753176874772107</v>
          </cell>
          <cell r="HV50">
            <v>0.97747676874772105</v>
          </cell>
          <cell r="HW50">
            <v>0.97742176874772102</v>
          </cell>
          <cell r="HX50">
            <v>0.97736676874772099</v>
          </cell>
          <cell r="HY50">
            <v>0.97731176874772108</v>
          </cell>
          <cell r="HZ50">
            <v>0.97725676874772105</v>
          </cell>
          <cell r="IA50">
            <v>0.97720176874772102</v>
          </cell>
          <cell r="IB50">
            <v>0.97749759641333667</v>
          </cell>
        </row>
        <row r="51">
          <cell r="B51" t="str">
            <v>Other</v>
          </cell>
          <cell r="C51">
            <v>1.6820623127528744E-2</v>
          </cell>
          <cell r="D51">
            <v>1.6705693107610848E-2</v>
          </cell>
          <cell r="E51">
            <v>1.6454383618762849E-2</v>
          </cell>
          <cell r="F51">
            <v>1.6574423933735805E-2</v>
          </cell>
          <cell r="G51">
            <v>1.6659219026542112E-2</v>
          </cell>
          <cell r="H51">
            <v>1.7269406709520103E-2</v>
          </cell>
          <cell r="I51">
            <v>1.6790667084983182E-2</v>
          </cell>
          <cell r="J51">
            <v>1.6813136792047979E-2</v>
          </cell>
          <cell r="K51">
            <v>1.6823105547281961E-2</v>
          </cell>
          <cell r="L51">
            <v>1.682711425801766E-2</v>
          </cell>
          <cell r="M51">
            <v>1.6530552193132889E-2</v>
          </cell>
          <cell r="N51">
            <v>1.688816904176604E-2</v>
          </cell>
          <cell r="O51">
            <v>1.6762186029116152E-2</v>
          </cell>
          <cell r="P51">
            <v>1.6345517829276655E-2</v>
          </cell>
          <cell r="Q51">
            <v>1.6642372570502807E-2</v>
          </cell>
          <cell r="R51">
            <v>1.61456730682209E-2</v>
          </cell>
          <cell r="S51">
            <v>1.5619591196849159E-2</v>
          </cell>
          <cell r="T51">
            <v>1.577001901361591E-2</v>
          </cell>
          <cell r="U51">
            <v>1.5654807303453581E-2</v>
          </cell>
          <cell r="V51">
            <v>1.5572146385903962E-2</v>
          </cell>
          <cell r="W51">
            <v>1.5665826021788856E-2</v>
          </cell>
          <cell r="X51">
            <v>1.5596251492216209E-2</v>
          </cell>
          <cell r="Y51">
            <v>1.5388011872696226E-2</v>
          </cell>
          <cell r="Z51">
            <v>1.5513321190478368E-2</v>
          </cell>
          <cell r="AA51">
            <v>1.5238901751823066E-2</v>
          </cell>
          <cell r="AB51">
            <v>1.5767163800051415E-2</v>
          </cell>
          <cell r="AC51">
            <v>1.4978822173997966E-2</v>
          </cell>
          <cell r="AD51">
            <v>1.5009885209203148E-2</v>
          </cell>
          <cell r="AE51">
            <v>1.5360203582166372E-2</v>
          </cell>
          <cell r="AF51">
            <v>1.5370530395935146E-2</v>
          </cell>
          <cell r="AG51">
            <v>1.5349855843282805E-2</v>
          </cell>
          <cell r="AH51">
            <v>1.5530359514982238E-2</v>
          </cell>
          <cell r="AI51">
            <v>1.5363354935359846E-2</v>
          </cell>
          <cell r="AJ51">
            <v>1.5469418619884077E-2</v>
          </cell>
          <cell r="AK51">
            <v>1.5569446414875227E-2</v>
          </cell>
          <cell r="AL51">
            <v>1.538195905817388E-2</v>
          </cell>
          <cell r="AM51">
            <v>1.5617378204415566E-2</v>
          </cell>
          <cell r="AN51">
            <v>1.5583098553880631E-2</v>
          </cell>
          <cell r="AO51">
            <v>1.5378545435585663E-2</v>
          </cell>
          <cell r="AP51">
            <v>1.5176894109148142E-2</v>
          </cell>
          <cell r="AQ51">
            <v>1.597573330250264E-2</v>
          </cell>
          <cell r="AR51">
            <v>1.5803246906904579E-2</v>
          </cell>
          <cell r="AS51">
            <v>1.5631840016319225E-2</v>
          </cell>
          <cell r="AT51">
            <v>1.6234180628622613E-2</v>
          </cell>
          <cell r="AU51">
            <v>1.5821198892161343E-2</v>
          </cell>
          <cell r="AV51">
            <v>1.6014572945042556E-2</v>
          </cell>
          <cell r="AW51">
            <v>1.6110093466723027E-2</v>
          </cell>
          <cell r="AX51">
            <v>1.5920106307073929E-2</v>
          </cell>
          <cell r="AY51">
            <v>1.6142159848229067E-2</v>
          </cell>
          <cell r="AZ51">
            <v>1.609564615938586E-2</v>
          </cell>
          <cell r="BA51">
            <v>1.617453373763E-2</v>
          </cell>
          <cell r="BB51">
            <v>1.5911197964102026E-2</v>
          </cell>
          <cell r="BC51">
            <v>1.5886796153090684E-2</v>
          </cell>
          <cell r="BD51">
            <v>1.5841287164046369E-2</v>
          </cell>
          <cell r="BE51">
            <v>1.6002490857852714E-2</v>
          </cell>
          <cell r="BF51">
            <v>1.6043873104978866E-2</v>
          </cell>
          <cell r="BG51">
            <v>1.6560621275332355E-2</v>
          </cell>
          <cell r="BH51">
            <v>1.6324545394824062E-2</v>
          </cell>
          <cell r="BI51">
            <v>1.6564449367433329E-2</v>
          </cell>
          <cell r="BJ51">
            <v>1.6389900843877661E-2</v>
          </cell>
          <cell r="BK51">
            <v>1.6069680625790582E-2</v>
          </cell>
          <cell r="BL51">
            <v>1.6211672050653516E-2</v>
          </cell>
          <cell r="BM51">
            <v>1.6664929853946759E-2</v>
          </cell>
          <cell r="BN51">
            <v>1.6568058873232459E-2</v>
          </cell>
          <cell r="BO51">
            <v>1.6254188471103184E-2</v>
          </cell>
          <cell r="BP51">
            <v>1.6536095616971742E-2</v>
          </cell>
          <cell r="BQ51">
            <v>1.6402122543542692E-2</v>
          </cell>
          <cell r="BR51">
            <v>1.5538386705734207E-2</v>
          </cell>
          <cell r="BS51">
            <v>1.5452020541837034E-2</v>
          </cell>
          <cell r="BT51">
            <v>1.4999164987653347E-2</v>
          </cell>
          <cell r="BU51">
            <v>1.4968980751151639E-2</v>
          </cell>
          <cell r="BV51">
            <v>1.450327197413616E-2</v>
          </cell>
          <cell r="BW51">
            <v>1.4504544122681203E-2</v>
          </cell>
          <cell r="BX51">
            <v>1.483279053145686E-2</v>
          </cell>
          <cell r="BY51">
            <v>1.4838652857766874E-2</v>
          </cell>
          <cell r="BZ51">
            <v>1.4421716154079469E-2</v>
          </cell>
          <cell r="CA51">
            <v>1.4237372573524022E-2</v>
          </cell>
          <cell r="CB51">
            <v>1.5118779076070673E-2</v>
          </cell>
          <cell r="CC51">
            <v>1.3864522423272943E-2</v>
          </cell>
          <cell r="CD51">
            <v>1.3943455064768413E-2</v>
          </cell>
          <cell r="CE51">
            <v>1.3941001159858427E-2</v>
          </cell>
          <cell r="CF51">
            <v>1.3487576957407727E-2</v>
          </cell>
          <cell r="CG51">
            <v>1.3192930033380656E-2</v>
          </cell>
          <cell r="CH51">
            <v>1.3762816181061037E-2</v>
          </cell>
          <cell r="CI51">
            <v>1.333965355850344E-2</v>
          </cell>
          <cell r="CJ51">
            <v>1.3235119834543988E-2</v>
          </cell>
          <cell r="CK51">
            <v>1.3142699866879461E-2</v>
          </cell>
          <cell r="CL51">
            <v>1.30056647139088E-2</v>
          </cell>
          <cell r="CM51">
            <v>1.25996366780784E-2</v>
          </cell>
          <cell r="CN51">
            <v>1.2531746303424567E-2</v>
          </cell>
          <cell r="CO51">
            <v>1.3327848833893917E-2</v>
          </cell>
          <cell r="CP51">
            <v>1.2977195829839762E-2</v>
          </cell>
          <cell r="CQ51">
            <v>1.2828962909740635E-2</v>
          </cell>
          <cell r="CR51">
            <v>1.2799595330519125E-2</v>
          </cell>
          <cell r="CS51">
            <v>1.2435508914285779E-2</v>
          </cell>
          <cell r="CT51">
            <v>1.2425126294869247E-2</v>
          </cell>
          <cell r="CU51">
            <v>1.254039929053009E-2</v>
          </cell>
          <cell r="CV51">
            <v>1.2255632294973137E-2</v>
          </cell>
          <cell r="CW51">
            <v>1.2360021920767328E-2</v>
          </cell>
          <cell r="CX51">
            <v>1.2453437461290439E-2</v>
          </cell>
          <cell r="CY51">
            <v>1.2594267204292004E-2</v>
          </cell>
          <cell r="CZ51">
            <v>1.2323112592895097E-2</v>
          </cell>
          <cell r="DA51">
            <v>1.242784865120199E-2</v>
          </cell>
          <cell r="DB51">
            <v>1.2535857096093296E-2</v>
          </cell>
          <cell r="DC51">
            <v>1.2196692944450627E-2</v>
          </cell>
          <cell r="DD51">
            <v>1.2572519727119258E-2</v>
          </cell>
          <cell r="DE51">
            <v>1.2500381919515559E-2</v>
          </cell>
          <cell r="DF51">
            <v>1.2268552332430504E-2</v>
          </cell>
          <cell r="DG51">
            <v>1.2678830162653905E-2</v>
          </cell>
          <cell r="DH51">
            <v>1.2743197412680273E-2</v>
          </cell>
          <cell r="DI51">
            <v>1.2229431365158539E-2</v>
          </cell>
          <cell r="DJ51">
            <v>1.239444767141978E-2</v>
          </cell>
          <cell r="DK51">
            <v>1.2539538008983265E-2</v>
          </cell>
          <cell r="DL51">
            <v>1.2251179476516102E-2</v>
          </cell>
          <cell r="DM51">
            <v>1.2199705843104093E-2</v>
          </cell>
          <cell r="DN51">
            <v>1.2215684406214315E-2</v>
          </cell>
          <cell r="DO51">
            <v>1.239965456258714E-2</v>
          </cell>
          <cell r="DP51">
            <v>1.0583978350750214E-2</v>
          </cell>
          <cell r="DQ51">
            <v>1.0522531541793095E-2</v>
          </cell>
          <cell r="DR51">
            <v>1.0550187646467212E-2</v>
          </cell>
          <cell r="DS51">
            <v>1.0317674219158144E-2</v>
          </cell>
          <cell r="DT51">
            <v>1.0610885190584991E-2</v>
          </cell>
          <cell r="DU51">
            <v>1.0328225732554036E-2</v>
          </cell>
          <cell r="DV51">
            <v>1.0194556539896305E-2</v>
          </cell>
          <cell r="DW51">
            <v>1.0235184975079907E-2</v>
          </cell>
          <cell r="DX51">
            <v>9.876112316049783E-3</v>
          </cell>
          <cell r="DY51">
            <v>1.0021796699444828E-2</v>
          </cell>
          <cell r="DZ51">
            <v>9.9959980711199926E-3</v>
          </cell>
          <cell r="EA51">
            <v>9.7085898008128224E-3</v>
          </cell>
          <cell r="EB51">
            <v>1.0247973721574842E-2</v>
          </cell>
          <cell r="EC51">
            <v>9.4403612394070163E-3</v>
          </cell>
          <cell r="ED51">
            <v>9.6117450562850735E-3</v>
          </cell>
          <cell r="EE51">
            <v>9.4366969900527772E-3</v>
          </cell>
          <cell r="EF51">
            <v>9.3735378038959979E-3</v>
          </cell>
          <cell r="EG51">
            <v>9.3260341041577072E-3</v>
          </cell>
          <cell r="EH51">
            <v>9.3032032846270558E-3</v>
          </cell>
          <cell r="EI51">
            <v>9.2061532075198554E-3</v>
          </cell>
          <cell r="EJ51">
            <v>9.2193007961361238E-3</v>
          </cell>
          <cell r="EK51">
            <v>8.9192778044098614E-3</v>
          </cell>
          <cell r="EL51">
            <v>9.0475797073609338E-3</v>
          </cell>
          <cell r="EM51">
            <v>9.0069219980290129E-3</v>
          </cell>
          <cell r="EN51">
            <v>8.9293382265252571E-3</v>
          </cell>
          <cell r="EO51">
            <v>9.2329689763999481E-3</v>
          </cell>
          <cell r="EP51">
            <v>8.7134486904381445E-3</v>
          </cell>
          <cell r="EQ51">
            <v>8.6922615756405263E-3</v>
          </cell>
          <cell r="ER51">
            <v>8.6379484843609709E-3</v>
          </cell>
          <cell r="ES51">
            <v>8.5216399641371132E-3</v>
          </cell>
          <cell r="ET51">
            <v>8.2912006576646123E-3</v>
          </cell>
          <cell r="EU51">
            <v>8.4473142689700607E-3</v>
          </cell>
          <cell r="EV51">
            <v>8.4174691216138929E-3</v>
          </cell>
          <cell r="EW51">
            <v>8.34748849503931E-3</v>
          </cell>
          <cell r="EX51">
            <v>8.3246025548028655E-3</v>
          </cell>
          <cell r="EY51">
            <v>8.3246025548028655E-3</v>
          </cell>
          <cell r="EZ51">
            <v>8.3246025548028655E-3</v>
          </cell>
          <cell r="FA51">
            <v>8.3246025548028655E-3</v>
          </cell>
          <cell r="FB51">
            <v>8.4434522992467183E-3</v>
          </cell>
          <cell r="FC51">
            <v>8.3246025548028655E-3</v>
          </cell>
          <cell r="FD51">
            <v>8.4434522992467183E-3</v>
          </cell>
          <cell r="FE51">
            <v>8.3246025548028655E-3</v>
          </cell>
          <cell r="FF51">
            <v>8.4434522992467183E-3</v>
          </cell>
          <cell r="FG51">
            <v>8.3246025548028655E-3</v>
          </cell>
          <cell r="FH51">
            <v>8.4434522992467183E-3</v>
          </cell>
          <cell r="FI51">
            <v>8.3246025548028655E-3</v>
          </cell>
          <cell r="FJ51">
            <v>8.4434522992467183E-3</v>
          </cell>
          <cell r="FK51">
            <v>8.3246025548028655E-3</v>
          </cell>
          <cell r="FL51">
            <v>8.4434522992467183E-3</v>
          </cell>
          <cell r="FM51">
            <v>8.3246025548028655E-3</v>
          </cell>
          <cell r="FN51">
            <v>8.4434522992467183E-3</v>
          </cell>
          <cell r="FO51">
            <v>8.3839946226225062E-3</v>
          </cell>
          <cell r="FP51">
            <v>8.4434522992467183E-3</v>
          </cell>
          <cell r="FQ51">
            <v>8.4434522992467183E-3</v>
          </cell>
          <cell r="FR51">
            <v>8.4434522992467183E-3</v>
          </cell>
          <cell r="FS51">
            <v>8.4434522992467183E-3</v>
          </cell>
          <cell r="FT51">
            <v>8.4434522992467183E-3</v>
          </cell>
          <cell r="FU51">
            <v>8.4434522992467183E-3</v>
          </cell>
          <cell r="FV51">
            <v>8.4434522992467183E-3</v>
          </cell>
          <cell r="FW51">
            <v>8.4434522992467183E-3</v>
          </cell>
          <cell r="FX51">
            <v>8.4434522992467183E-3</v>
          </cell>
          <cell r="FY51">
            <v>8.4434522992467183E-3</v>
          </cell>
          <cell r="FZ51">
            <v>8.4434522992467183E-3</v>
          </cell>
          <cell r="GA51">
            <v>8.4434522992467183E-3</v>
          </cell>
          <cell r="GB51">
            <v>8.44345229924672E-3</v>
          </cell>
          <cell r="GC51">
            <v>8.4434522992467183E-3</v>
          </cell>
          <cell r="GD51">
            <v>8.4434522992467183E-3</v>
          </cell>
          <cell r="GE51">
            <v>8.4434522992467183E-3</v>
          </cell>
          <cell r="GF51">
            <v>8.4434522992467183E-3</v>
          </cell>
          <cell r="GG51">
            <v>8.4434522992467183E-3</v>
          </cell>
          <cell r="GH51">
            <v>8.4434522992467183E-3</v>
          </cell>
          <cell r="GI51">
            <v>8.4434522992467183E-3</v>
          </cell>
          <cell r="GJ51">
            <v>8.4434522992467183E-3</v>
          </cell>
          <cell r="GK51">
            <v>8.4434522992467183E-3</v>
          </cell>
          <cell r="GL51">
            <v>8.4434522992467183E-3</v>
          </cell>
          <cell r="GM51">
            <v>8.4434522992467183E-3</v>
          </cell>
          <cell r="GN51">
            <v>8.4434522992467183E-3</v>
          </cell>
          <cell r="GO51">
            <v>8.44345229924672E-3</v>
          </cell>
          <cell r="GP51">
            <v>8.4434522992467183E-3</v>
          </cell>
          <cell r="GQ51">
            <v>8.4434522992467183E-3</v>
          </cell>
          <cell r="GR51">
            <v>8.4434522992467183E-3</v>
          </cell>
          <cell r="GS51">
            <v>8.4434522992467183E-3</v>
          </cell>
          <cell r="GT51">
            <v>8.4434522992467183E-3</v>
          </cell>
          <cell r="GU51">
            <v>8.4434522992467183E-3</v>
          </cell>
          <cell r="GV51">
            <v>8.4434522992467183E-3</v>
          </cell>
          <cell r="GW51">
            <v>8.4434522992467183E-3</v>
          </cell>
          <cell r="GX51">
            <v>8.4434522992467183E-3</v>
          </cell>
          <cell r="GY51">
            <v>8.4434522992467183E-3</v>
          </cell>
          <cell r="GZ51">
            <v>8.4434522992467183E-3</v>
          </cell>
          <cell r="HA51">
            <v>8.4434522992467183E-3</v>
          </cell>
          <cell r="HB51">
            <v>8.44345229924672E-3</v>
          </cell>
          <cell r="HC51">
            <v>8.4434522992467183E-3</v>
          </cell>
          <cell r="HD51">
            <v>8.4434522992467183E-3</v>
          </cell>
          <cell r="HE51">
            <v>8.4434522992467183E-3</v>
          </cell>
          <cell r="HF51">
            <v>8.4434522992467183E-3</v>
          </cell>
          <cell r="HG51">
            <v>8.4434522992467183E-3</v>
          </cell>
          <cell r="HH51">
            <v>8.4434522992467183E-3</v>
          </cell>
          <cell r="HI51">
            <v>8.4434522992467183E-3</v>
          </cell>
          <cell r="HJ51">
            <v>8.4434522992467183E-3</v>
          </cell>
          <cell r="HK51">
            <v>8.4434522992467183E-3</v>
          </cell>
          <cell r="HL51">
            <v>8.4434522992467183E-3</v>
          </cell>
          <cell r="HM51">
            <v>8.4434522992467183E-3</v>
          </cell>
          <cell r="HN51">
            <v>8.4434522992467183E-3</v>
          </cell>
          <cell r="HO51">
            <v>8.44345229924672E-3</v>
          </cell>
          <cell r="HP51">
            <v>8.4434522992467183E-3</v>
          </cell>
          <cell r="HQ51">
            <v>8.4434522992467183E-3</v>
          </cell>
          <cell r="HR51">
            <v>8.4434522992467183E-3</v>
          </cell>
          <cell r="HS51">
            <v>8.4434522992467183E-3</v>
          </cell>
          <cell r="HT51">
            <v>8.4434522992467183E-3</v>
          </cell>
          <cell r="HU51">
            <v>8.4434522992467183E-3</v>
          </cell>
          <cell r="HV51">
            <v>8.4434522992467183E-3</v>
          </cell>
          <cell r="HW51">
            <v>8.4434522992467183E-3</v>
          </cell>
          <cell r="HX51">
            <v>8.4434522992467183E-3</v>
          </cell>
          <cell r="HY51">
            <v>8.4434522992467183E-3</v>
          </cell>
          <cell r="HZ51">
            <v>8.4434522992467183E-3</v>
          </cell>
          <cell r="IA51">
            <v>8.4434522992467183E-3</v>
          </cell>
          <cell r="IB51">
            <v>8.44345229924672E-3</v>
          </cell>
        </row>
        <row r="53">
          <cell r="B53" t="str">
            <v>Injectables Sub-market</v>
          </cell>
        </row>
        <row r="54">
          <cell r="B54" t="str">
            <v>Forteo + teriparatide (Aug 2029)</v>
          </cell>
          <cell r="C54">
            <v>219772</v>
          </cell>
          <cell r="D54">
            <v>196047</v>
          </cell>
          <cell r="E54">
            <v>201869</v>
          </cell>
          <cell r="F54">
            <v>209697</v>
          </cell>
          <cell r="G54">
            <v>203559</v>
          </cell>
          <cell r="H54">
            <v>195492</v>
          </cell>
          <cell r="I54">
            <v>213090</v>
          </cell>
          <cell r="J54">
            <v>197775</v>
          </cell>
          <cell r="K54">
            <v>205387</v>
          </cell>
          <cell r="L54">
            <v>207359</v>
          </cell>
          <cell r="M54">
            <v>162801</v>
          </cell>
          <cell r="N54">
            <v>172443</v>
          </cell>
          <cell r="O54">
            <v>2385291</v>
          </cell>
          <cell r="P54">
            <v>149419</v>
          </cell>
          <cell r="Q54">
            <v>138997</v>
          </cell>
          <cell r="R54">
            <v>151846</v>
          </cell>
          <cell r="S54">
            <v>147612</v>
          </cell>
          <cell r="T54">
            <v>135528</v>
          </cell>
          <cell r="U54">
            <v>146384</v>
          </cell>
          <cell r="V54">
            <v>151546</v>
          </cell>
          <cell r="W54">
            <v>143325</v>
          </cell>
          <cell r="X54">
            <v>147191</v>
          </cell>
          <cell r="Y54">
            <v>141248</v>
          </cell>
          <cell r="Z54">
            <v>134934</v>
          </cell>
          <cell r="AA54">
            <v>149480</v>
          </cell>
          <cell r="AB54">
            <v>1737510</v>
          </cell>
          <cell r="AC54">
            <v>131030</v>
          </cell>
          <cell r="AD54">
            <v>127807</v>
          </cell>
          <cell r="AE54">
            <v>151363</v>
          </cell>
          <cell r="AF54">
            <v>137536</v>
          </cell>
          <cell r="AG54">
            <v>129640</v>
          </cell>
          <cell r="AH54">
            <v>136196</v>
          </cell>
          <cell r="AI54">
            <v>125683</v>
          </cell>
          <cell r="AJ54">
            <v>127399</v>
          </cell>
          <cell r="AK54">
            <v>122707</v>
          </cell>
          <cell r="AL54">
            <v>116075</v>
          </cell>
          <cell r="AM54">
            <v>115709</v>
          </cell>
          <cell r="AN54">
            <v>122637</v>
          </cell>
          <cell r="AO54">
            <v>1543782</v>
          </cell>
          <cell r="AP54">
            <v>110642</v>
          </cell>
          <cell r="AQ54">
            <v>102124</v>
          </cell>
          <cell r="AR54">
            <v>116860</v>
          </cell>
          <cell r="AS54">
            <v>104571</v>
          </cell>
          <cell r="AT54">
            <v>107910</v>
          </cell>
          <cell r="AU54">
            <v>112867</v>
          </cell>
          <cell r="AV54">
            <v>99882</v>
          </cell>
          <cell r="AW54">
            <v>110475</v>
          </cell>
          <cell r="AX54">
            <v>100342</v>
          </cell>
          <cell r="AY54">
            <v>96164</v>
          </cell>
          <cell r="AZ54">
            <v>99529</v>
          </cell>
          <cell r="BA54">
            <v>101740</v>
          </cell>
          <cell r="BB54">
            <v>1263106</v>
          </cell>
          <cell r="BC54">
            <v>95968</v>
          </cell>
          <cell r="BD54">
            <v>92594</v>
          </cell>
          <cell r="BE54">
            <v>95026</v>
          </cell>
          <cell r="BF54">
            <v>94567</v>
          </cell>
          <cell r="BG54">
            <v>99287</v>
          </cell>
          <cell r="BH54">
            <v>95680</v>
          </cell>
          <cell r="BI54">
            <v>97967</v>
          </cell>
          <cell r="BJ54">
            <v>100831</v>
          </cell>
          <cell r="BK54">
            <v>90769</v>
          </cell>
          <cell r="BL54">
            <v>103262</v>
          </cell>
          <cell r="BM54">
            <v>97442</v>
          </cell>
          <cell r="BN54">
            <v>96361</v>
          </cell>
          <cell r="BO54">
            <v>1159754</v>
          </cell>
          <cell r="BP54">
            <v>101752</v>
          </cell>
          <cell r="BQ54">
            <v>93515</v>
          </cell>
          <cell r="BR54">
            <v>97683</v>
          </cell>
          <cell r="BS54">
            <v>100471</v>
          </cell>
          <cell r="BT54">
            <v>100424</v>
          </cell>
          <cell r="BU54">
            <v>92421</v>
          </cell>
          <cell r="BV54">
            <v>96410</v>
          </cell>
          <cell r="BW54">
            <v>94719</v>
          </cell>
          <cell r="BX54">
            <v>92919</v>
          </cell>
          <cell r="BY54">
            <v>101260</v>
          </cell>
          <cell r="BZ54">
            <v>90437</v>
          </cell>
          <cell r="CA54">
            <v>98465</v>
          </cell>
          <cell r="CB54">
            <v>1160476</v>
          </cell>
          <cell r="CC54">
            <v>98864</v>
          </cell>
          <cell r="CD54">
            <v>88905</v>
          </cell>
          <cell r="CE54">
            <v>80204</v>
          </cell>
          <cell r="CF54">
            <v>80871</v>
          </cell>
          <cell r="CG54">
            <v>82020</v>
          </cell>
          <cell r="CH54">
            <v>82562</v>
          </cell>
          <cell r="CI54">
            <v>85830</v>
          </cell>
          <cell r="CJ54">
            <v>82424</v>
          </cell>
          <cell r="CK54">
            <v>88437</v>
          </cell>
          <cell r="CL54">
            <v>98908</v>
          </cell>
          <cell r="CM54">
            <v>86557</v>
          </cell>
          <cell r="CN54">
            <v>104469</v>
          </cell>
          <cell r="CO54">
            <v>1060051</v>
          </cell>
          <cell r="CP54">
            <v>89766</v>
          </cell>
          <cell r="CQ54">
            <v>83063</v>
          </cell>
          <cell r="CR54">
            <v>92228</v>
          </cell>
          <cell r="CS54">
            <v>88140</v>
          </cell>
          <cell r="CT54">
            <v>84301</v>
          </cell>
          <cell r="CU54">
            <v>89992</v>
          </cell>
          <cell r="CV54">
            <v>88581</v>
          </cell>
          <cell r="CW54">
            <v>88003</v>
          </cell>
          <cell r="CX54">
            <v>88073</v>
          </cell>
          <cell r="CY54">
            <v>87548</v>
          </cell>
          <cell r="CZ54">
            <v>82714</v>
          </cell>
          <cell r="DA54">
            <v>91096</v>
          </cell>
          <cell r="DB54">
            <v>1053505</v>
          </cell>
          <cell r="DC54">
            <v>72143</v>
          </cell>
          <cell r="DD54">
            <v>74596</v>
          </cell>
          <cell r="DE54">
            <v>81077</v>
          </cell>
          <cell r="DF54">
            <v>74913</v>
          </cell>
          <cell r="DG54">
            <v>75067</v>
          </cell>
          <cell r="DH54">
            <v>75874</v>
          </cell>
          <cell r="DI54">
            <v>61428</v>
          </cell>
          <cell r="DJ54">
            <v>72425</v>
          </cell>
          <cell r="DK54">
            <v>67020</v>
          </cell>
          <cell r="DL54">
            <v>65784</v>
          </cell>
          <cell r="DM54">
            <v>67085</v>
          </cell>
          <cell r="DN54">
            <v>68321</v>
          </cell>
          <cell r="DO54">
            <v>855733</v>
          </cell>
          <cell r="DP54">
            <v>61639</v>
          </cell>
          <cell r="DQ54">
            <v>57824</v>
          </cell>
          <cell r="DR54">
            <v>66103</v>
          </cell>
          <cell r="DS54">
            <v>60607</v>
          </cell>
          <cell r="DT54">
            <v>69307</v>
          </cell>
          <cell r="DU54">
            <v>66084</v>
          </cell>
          <cell r="DV54">
            <v>63569</v>
          </cell>
          <cell r="DW54">
            <v>70256</v>
          </cell>
          <cell r="DX54">
            <v>62360</v>
          </cell>
          <cell r="DY54">
            <v>68325</v>
          </cell>
          <cell r="DZ54">
            <v>66874</v>
          </cell>
          <cell r="EA54">
            <v>64926</v>
          </cell>
          <cell r="EB54">
            <v>777874</v>
          </cell>
          <cell r="EC54">
            <v>64100</v>
          </cell>
          <cell r="ED54">
            <v>55184</v>
          </cell>
          <cell r="EE54">
            <v>58679</v>
          </cell>
          <cell r="EF54">
            <v>58776</v>
          </cell>
          <cell r="EG54">
            <v>62610</v>
          </cell>
          <cell r="EH54">
            <v>56876</v>
          </cell>
          <cell r="EI54">
            <v>59037</v>
          </cell>
          <cell r="EJ54">
            <v>60425</v>
          </cell>
          <cell r="EK54">
            <v>53958</v>
          </cell>
          <cell r="EL54">
            <v>61838</v>
          </cell>
          <cell r="EM54">
            <v>55510</v>
          </cell>
          <cell r="EN54">
            <v>55252</v>
          </cell>
          <cell r="EO54">
            <v>702245</v>
          </cell>
          <cell r="EP54">
            <v>52801</v>
          </cell>
          <cell r="EQ54">
            <v>46180</v>
          </cell>
          <cell r="ER54">
            <v>48357</v>
          </cell>
          <cell r="ES54">
            <v>49063</v>
          </cell>
          <cell r="ET54">
            <v>48636</v>
          </cell>
          <cell r="EU54">
            <v>45927</v>
          </cell>
          <cell r="EV54">
            <v>50084</v>
          </cell>
          <cell r="EW54">
            <v>47382</v>
          </cell>
          <cell r="EX54">
            <v>44224</v>
          </cell>
          <cell r="EY54">
            <v>51907.567003905489</v>
          </cell>
          <cell r="EZ54">
            <v>48123.970792118867</v>
          </cell>
          <cell r="FA54">
            <v>48245.45122203786</v>
          </cell>
          <cell r="FB54">
            <v>580930.98901806225</v>
          </cell>
          <cell r="FC54">
            <v>45860.555029177427</v>
          </cell>
          <cell r="FD54">
            <v>39853.49771967336</v>
          </cell>
          <cell r="FE54">
            <v>43075.426942179511</v>
          </cell>
          <cell r="FF54">
            <v>43840.818319214515</v>
          </cell>
          <cell r="FG54">
            <v>43578.691853694552</v>
          </cell>
          <cell r="FH54">
            <v>40673.698655750144</v>
          </cell>
          <cell r="FI54">
            <v>43439.094150000739</v>
          </cell>
          <cell r="FJ54">
            <v>42088.342858841213</v>
          </cell>
          <cell r="FK54">
            <v>40168.02704995971</v>
          </cell>
          <cell r="FL54">
            <v>47004.3650294416</v>
          </cell>
          <cell r="FM54">
            <v>43444.100697807982</v>
          </cell>
          <cell r="FN54">
            <v>43417.391467323025</v>
          </cell>
          <cell r="FO54">
            <v>516444.00977306371</v>
          </cell>
          <cell r="FP54">
            <v>41694.00140283339</v>
          </cell>
          <cell r="FQ54">
            <v>36520.997173523945</v>
          </cell>
          <cell r="FR54">
            <v>39789.808393144267</v>
          </cell>
          <cell r="FS54">
            <v>40823.661640086073</v>
          </cell>
          <cell r="FT54">
            <v>40909.516695440325</v>
          </cell>
          <cell r="FU54">
            <v>38495.268038777773</v>
          </cell>
          <cell r="FV54">
            <v>41452.00198152574</v>
          </cell>
          <cell r="FW54">
            <v>40497.302598659502</v>
          </cell>
          <cell r="FX54">
            <v>38973.882667876278</v>
          </cell>
          <cell r="FY54">
            <v>45992.879733780042</v>
          </cell>
          <cell r="FZ54">
            <v>42872.004128503242</v>
          </cell>
          <cell r="GA54">
            <v>43214.510488498709</v>
          </cell>
          <cell r="GB54">
            <v>491235.83494264929</v>
          </cell>
          <cell r="GC54">
            <v>41477.982132674653</v>
          </cell>
          <cell r="GD54">
            <v>36313.249413051366</v>
          </cell>
          <cell r="GE54">
            <v>39543.309679395665</v>
          </cell>
          <cell r="GF54">
            <v>40550.108314782105</v>
          </cell>
          <cell r="GG54">
            <v>40614.722502277342</v>
          </cell>
          <cell r="GH54">
            <v>38584.291430910183</v>
          </cell>
          <cell r="GI54">
            <v>41526.760525602287</v>
          </cell>
          <cell r="GJ54">
            <v>40549.742592303563</v>
          </cell>
          <cell r="GK54">
            <v>39004.544511138498</v>
          </cell>
          <cell r="GL54">
            <v>46005.707738940968</v>
          </cell>
          <cell r="GM54">
            <v>42862.203194963433</v>
          </cell>
          <cell r="GN54">
            <v>43182.708812985577</v>
          </cell>
          <cell r="GO54">
            <v>490215.33084902563</v>
          </cell>
          <cell r="GP54">
            <v>41426.423663659894</v>
          </cell>
          <cell r="GQ54">
            <v>36249.69897000472</v>
          </cell>
          <cell r="GR54">
            <v>39454.058185614267</v>
          </cell>
          <cell r="GS54">
            <v>40438.024557956189</v>
          </cell>
          <cell r="GT54">
            <v>40481.863736497064</v>
          </cell>
          <cell r="GU54">
            <v>38438.501781952109</v>
          </cell>
          <cell r="GV54">
            <v>41348.778163272975</v>
          </cell>
          <cell r="GW54">
            <v>40355.357243237115</v>
          </cell>
          <cell r="GX54">
            <v>38797.746943104794</v>
          </cell>
          <cell r="GY54">
            <v>45738.394664525156</v>
          </cell>
          <cell r="GZ54">
            <v>42591.337132262663</v>
          </cell>
          <cell r="HA54">
            <v>42887.812526110385</v>
          </cell>
          <cell r="HB54">
            <v>488207.99756819726</v>
          </cell>
          <cell r="HC54">
            <v>41122.385981760774</v>
          </cell>
          <cell r="HD54">
            <v>35965.135872648789</v>
          </cell>
          <cell r="HE54">
            <v>39124.155827868643</v>
          </cell>
          <cell r="HF54">
            <v>40079.173753207462</v>
          </cell>
          <cell r="HG54">
            <v>40101.845231145082</v>
          </cell>
          <cell r="HH54">
            <v>38057.899091903542</v>
          </cell>
          <cell r="HI54">
            <v>40918.054894537803</v>
          </cell>
          <cell r="HJ54">
            <v>39914.14655146018</v>
          </cell>
          <cell r="HK54">
            <v>38353.489963775181</v>
          </cell>
          <cell r="HL54">
            <v>45190.940510532586</v>
          </cell>
          <cell r="HM54">
            <v>42059.405940400924</v>
          </cell>
          <cell r="HN54">
            <v>42329.821627873142</v>
          </cell>
          <cell r="HO54">
            <v>483216.45524711406</v>
          </cell>
          <cell r="HP54">
            <v>40785.031547040147</v>
          </cell>
          <cell r="HQ54">
            <v>35844.791287468768</v>
          </cell>
          <cell r="HR54">
            <v>39185.301049227062</v>
          </cell>
          <cell r="HS54">
            <v>40340.65411385367</v>
          </cell>
          <cell r="HT54">
            <v>40564.555536696687</v>
          </cell>
          <cell r="HU54">
            <v>38689.907980682467</v>
          </cell>
          <cell r="HV54">
            <v>41807.176114730391</v>
          </cell>
          <cell r="HW54">
            <v>40988.141657992594</v>
          </cell>
          <cell r="HX54">
            <v>39586.260253039574</v>
          </cell>
          <cell r="HY54">
            <v>46882.630475343736</v>
          </cell>
          <cell r="HZ54">
            <v>43858.891313368986</v>
          </cell>
          <cell r="IA54">
            <v>44369.845959058875</v>
          </cell>
          <cell r="IB54">
            <v>492903.18728850305</v>
          </cell>
        </row>
        <row r="55">
          <cell r="B55" t="str">
            <v>Tymlos-SubQ</v>
          </cell>
          <cell r="DT55">
            <v>2</v>
          </cell>
          <cell r="DU55">
            <v>201</v>
          </cell>
          <cell r="DV55">
            <v>460</v>
          </cell>
          <cell r="DW55">
            <v>1131</v>
          </cell>
          <cell r="DX55">
            <v>1323</v>
          </cell>
          <cell r="DY55">
            <v>1859</v>
          </cell>
          <cell r="DZ55">
            <v>2445</v>
          </cell>
          <cell r="EA55">
            <v>3139</v>
          </cell>
          <cell r="EB55">
            <v>10560</v>
          </cell>
          <cell r="EC55">
            <v>4601</v>
          </cell>
          <cell r="ED55">
            <v>5158</v>
          </cell>
          <cell r="EE55">
            <v>6728</v>
          </cell>
          <cell r="EF55">
            <v>7286</v>
          </cell>
          <cell r="EG55">
            <v>8753</v>
          </cell>
          <cell r="EH55">
            <v>8819</v>
          </cell>
          <cell r="EI55">
            <v>9677</v>
          </cell>
          <cell r="EJ55">
            <v>10902</v>
          </cell>
          <cell r="EK55">
            <v>9827</v>
          </cell>
          <cell r="EL55">
            <v>12318</v>
          </cell>
          <cell r="EM55">
            <v>12093</v>
          </cell>
          <cell r="EN55">
            <v>12603</v>
          </cell>
          <cell r="EO55">
            <v>108765</v>
          </cell>
          <cell r="EP55">
            <v>12565</v>
          </cell>
          <cell r="EQ55">
            <v>12395</v>
          </cell>
          <cell r="ER55">
            <v>13522</v>
          </cell>
          <cell r="ES55">
            <v>15325</v>
          </cell>
          <cell r="ET55">
            <v>16019</v>
          </cell>
          <cell r="EU55">
            <v>15259</v>
          </cell>
          <cell r="EV55">
            <v>17525</v>
          </cell>
          <cell r="EW55">
            <v>17397</v>
          </cell>
          <cell r="EX55">
            <v>16639</v>
          </cell>
          <cell r="EY55">
            <v>20062.819961959463</v>
          </cell>
          <cell r="EZ55">
            <v>19101.928373957486</v>
          </cell>
          <cell r="FA55">
            <v>19660.536918705584</v>
          </cell>
          <cell r="FB55">
            <v>195471.28525462255</v>
          </cell>
          <cell r="FC55">
            <v>19305.547564675788</v>
          </cell>
          <cell r="FD55">
            <v>17323.229332498318</v>
          </cell>
          <cell r="FE55">
            <v>19325.822034579767</v>
          </cell>
          <cell r="FF55">
            <v>20294.080560379323</v>
          </cell>
          <cell r="FG55">
            <v>20806.214077115979</v>
          </cell>
          <cell r="FH55">
            <v>20022.366760651988</v>
          </cell>
          <cell r="FI55">
            <v>22040.861530640675</v>
          </cell>
          <cell r="FJ55">
            <v>22005.280923686096</v>
          </cell>
          <cell r="FK55">
            <v>21634.245230199635</v>
          </cell>
          <cell r="FL55">
            <v>26072.444955046947</v>
          </cell>
          <cell r="FM55">
            <v>24811.317925787589</v>
          </cell>
          <cell r="FN55">
            <v>25524.544618413496</v>
          </cell>
          <cell r="FO55">
            <v>259165.95551367561</v>
          </cell>
          <cell r="FP55">
            <v>24634.428373321603</v>
          </cell>
          <cell r="FQ55">
            <v>21672.561604450966</v>
          </cell>
          <cell r="FR55">
            <v>23716.261668169362</v>
          </cell>
          <cell r="FS55">
            <v>24440.002036157977</v>
          </cell>
          <cell r="FT55">
            <v>24600.091809034398</v>
          </cell>
          <cell r="FU55">
            <v>23251.506499908486</v>
          </cell>
          <cell r="FV55">
            <v>25147.652604134139</v>
          </cell>
          <cell r="FW55">
            <v>24677.130262431889</v>
          </cell>
          <cell r="FX55">
            <v>23854.336431471402</v>
          </cell>
          <cell r="FY55">
            <v>28275.998581453583</v>
          </cell>
          <cell r="FZ55">
            <v>26475.456935938306</v>
          </cell>
          <cell r="GA55">
            <v>26807.130721572772</v>
          </cell>
          <cell r="GB55">
            <v>297552.55752804491</v>
          </cell>
          <cell r="GC55">
            <v>25846.290118294117</v>
          </cell>
          <cell r="GD55">
            <v>22730.785939629513</v>
          </cell>
          <cell r="GE55">
            <v>24865.664279060165</v>
          </cell>
          <cell r="GF55">
            <v>25615.676279846826</v>
          </cell>
          <cell r="GG55">
            <v>25774.674303554828</v>
          </cell>
          <cell r="GH55">
            <v>24599.446091291778</v>
          </cell>
          <cell r="GI55">
            <v>26598.506749731856</v>
          </cell>
          <cell r="GJ55">
            <v>26094.026232311197</v>
          </cell>
          <cell r="GK55">
            <v>25217.467458376257</v>
          </cell>
          <cell r="GL55">
            <v>29884.14287608341</v>
          </cell>
          <cell r="GM55">
            <v>27974.096116672928</v>
          </cell>
          <cell r="GN55">
            <v>28317.420104511428</v>
          </cell>
          <cell r="GO55">
            <v>313518.19654936431</v>
          </cell>
          <cell r="GP55">
            <v>27130.53991272422</v>
          </cell>
          <cell r="GQ55">
            <v>23564.010030092861</v>
          </cell>
          <cell r="GR55">
            <v>25453.316155581204</v>
          </cell>
          <cell r="GS55">
            <v>25887.675585753383</v>
          </cell>
          <cell r="GT55">
            <v>25713.131883483307</v>
          </cell>
          <cell r="GU55">
            <v>24220.969141966707</v>
          </cell>
          <cell r="GV55">
            <v>25843.766657342363</v>
          </cell>
          <cell r="GW55">
            <v>25014.858276337076</v>
          </cell>
          <cell r="GX55">
            <v>23847.388664530557</v>
          </cell>
          <cell r="GY55">
            <v>27873.04953105238</v>
          </cell>
          <cell r="GZ55">
            <v>25729.052582448639</v>
          </cell>
          <cell r="HA55">
            <v>25678.101829343948</v>
          </cell>
          <cell r="HB55">
            <v>305955.86025065661</v>
          </cell>
          <cell r="HC55">
            <v>24398.275315344545</v>
          </cell>
          <cell r="HD55">
            <v>21141.57217126344</v>
          </cell>
          <cell r="HE55">
            <v>22782.207422008494</v>
          </cell>
          <cell r="HF55">
            <v>23114.406953651534</v>
          </cell>
          <cell r="HG55">
            <v>22901.122281018183</v>
          </cell>
          <cell r="HH55">
            <v>21516.818664671169</v>
          </cell>
          <cell r="HI55">
            <v>23005.114751189059</v>
          </cell>
          <cell r="HJ55">
            <v>22313.778816611677</v>
          </cell>
          <cell r="HK55">
            <v>21318.060576478994</v>
          </cell>
          <cell r="HL55">
            <v>24971.770982725855</v>
          </cell>
          <cell r="HM55">
            <v>23103.289068197955</v>
          </cell>
          <cell r="HN55">
            <v>23111.400674311426</v>
          </cell>
          <cell r="HO55">
            <v>273677.81767747237</v>
          </cell>
          <cell r="HP55">
            <v>22085.33479339855</v>
          </cell>
          <cell r="HQ55">
            <v>19249.652610384011</v>
          </cell>
          <cell r="HR55">
            <v>20868.127727453917</v>
          </cell>
          <cell r="HS55">
            <v>21302.765412764773</v>
          </cell>
          <cell r="HT55">
            <v>21239.353368281474</v>
          </cell>
          <cell r="HU55">
            <v>20084.545945448786</v>
          </cell>
          <cell r="HV55">
            <v>21515.55681452337</v>
          </cell>
          <cell r="HW55">
            <v>20910.505741072007</v>
          </cell>
          <cell r="HX55">
            <v>20018.054795921154</v>
          </cell>
          <cell r="HY55">
            <v>23497.756627179857</v>
          </cell>
          <cell r="HZ55">
            <v>21785.846677581492</v>
          </cell>
          <cell r="IA55">
            <v>21840.962893640575</v>
          </cell>
          <cell r="IB55">
            <v>254398.46340764995</v>
          </cell>
        </row>
        <row r="56">
          <cell r="B56" t="str">
            <v>Tymlos-TransDermal (Patch)</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495.30631413954762</v>
          </cell>
          <cell r="GQ56">
            <v>1306.4839653761981</v>
          </cell>
          <cell r="GR56">
            <v>2381.3988628217462</v>
          </cell>
          <cell r="GS56">
            <v>3433.6860717110576</v>
          </cell>
          <cell r="GT56">
            <v>4441.0739654418603</v>
          </cell>
          <cell r="GU56">
            <v>5179.249622125064</v>
          </cell>
          <cell r="GV56">
            <v>6616.7827139615911</v>
          </cell>
          <cell r="GW56">
            <v>7488.1917775602324</v>
          </cell>
          <cell r="GX56">
            <v>8199.6294622516252</v>
          </cell>
          <cell r="GY56">
            <v>10857.712918982535</v>
          </cell>
          <cell r="GZ56">
            <v>11231.048144876708</v>
          </cell>
          <cell r="HA56">
            <v>12448.822974318373</v>
          </cell>
          <cell r="HB56">
            <v>74079.386793566548</v>
          </cell>
          <cell r="HC56">
            <v>13040.155803708367</v>
          </cell>
          <cell r="HD56">
            <v>12379.953778630679</v>
          </cell>
          <cell r="HE56">
            <v>14539.079555924738</v>
          </cell>
          <cell r="HF56">
            <v>16003.17595744734</v>
          </cell>
          <cell r="HG56">
            <v>17133.549478064542</v>
          </cell>
          <cell r="HH56">
            <v>17335.519828161567</v>
          </cell>
          <cell r="HI56">
            <v>19485.30086921465</v>
          </cell>
          <cell r="HJ56">
            <v>19842.118066374358</v>
          </cell>
          <cell r="HK56">
            <v>19877.006807120906</v>
          </cell>
          <cell r="HL56">
            <v>24385.981447851635</v>
          </cell>
          <cell r="HM56">
            <v>23604.256229832663</v>
          </cell>
          <cell r="HN56">
            <v>24679.794588231925</v>
          </cell>
          <cell r="HO56">
            <v>222305.89241056336</v>
          </cell>
          <cell r="HP56">
            <v>24327.033066976226</v>
          </cell>
          <cell r="HQ56">
            <v>21861.86869803524</v>
          </cell>
          <cell r="HR56">
            <v>24425.67313197337</v>
          </cell>
          <cell r="HS56">
            <v>25687.784569538377</v>
          </cell>
          <cell r="HT56">
            <v>26375.302921501996</v>
          </cell>
          <cell r="HU56">
            <v>25676.156759978592</v>
          </cell>
          <cell r="HV56">
            <v>28306.537116004867</v>
          </cell>
          <cell r="HW56">
            <v>28302.625202631272</v>
          </cell>
          <cell r="HX56">
            <v>27866.417229508985</v>
          </cell>
          <cell r="HY56">
            <v>33632.457398379105</v>
          </cell>
          <cell r="HZ56">
            <v>32052.500943885898</v>
          </cell>
          <cell r="IA56">
            <v>33021.97607906042</v>
          </cell>
          <cell r="IB56">
            <v>331536.33311747434</v>
          </cell>
        </row>
        <row r="57">
          <cell r="B57" t="str">
            <v>Abaloparatide generics</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row>
        <row r="58">
          <cell r="B58" t="str">
            <v>Others</v>
          </cell>
          <cell r="C58">
            <v>61435</v>
          </cell>
          <cell r="D58">
            <v>73632</v>
          </cell>
          <cell r="E58">
            <v>78910</v>
          </cell>
          <cell r="F58">
            <v>74812</v>
          </cell>
          <cell r="G58">
            <v>83812</v>
          </cell>
          <cell r="H58">
            <v>90708</v>
          </cell>
          <cell r="I58">
            <v>106043</v>
          </cell>
          <cell r="J58">
            <v>97687</v>
          </cell>
          <cell r="K58">
            <v>127605</v>
          </cell>
          <cell r="L58">
            <v>119151</v>
          </cell>
          <cell r="M58">
            <v>110907</v>
          </cell>
          <cell r="N58">
            <v>112724</v>
          </cell>
          <cell r="O58">
            <v>1137426</v>
          </cell>
          <cell r="P58">
            <v>78370</v>
          </cell>
          <cell r="Q58">
            <v>80897</v>
          </cell>
          <cell r="R58">
            <v>95161</v>
          </cell>
          <cell r="S58">
            <v>47756</v>
          </cell>
          <cell r="T58">
            <v>87665</v>
          </cell>
          <cell r="U58">
            <v>133513</v>
          </cell>
          <cell r="V58">
            <v>116350</v>
          </cell>
          <cell r="W58">
            <v>118748</v>
          </cell>
          <cell r="X58">
            <v>110270</v>
          </cell>
          <cell r="Y58">
            <v>118184</v>
          </cell>
          <cell r="Z58">
            <v>108054</v>
          </cell>
          <cell r="AA58">
            <v>121187</v>
          </cell>
          <cell r="AB58">
            <v>1216155</v>
          </cell>
          <cell r="AC58">
            <v>105056</v>
          </cell>
          <cell r="AD58">
            <v>106969</v>
          </cell>
          <cell r="AE58">
            <v>134149</v>
          </cell>
          <cell r="AF58">
            <v>125042</v>
          </cell>
          <cell r="AG58">
            <v>126785</v>
          </cell>
          <cell r="AH58">
            <v>136622</v>
          </cell>
          <cell r="AI58">
            <v>125070</v>
          </cell>
          <cell r="AJ58">
            <v>124151</v>
          </cell>
          <cell r="AK58">
            <v>117348</v>
          </cell>
          <cell r="AL58">
            <v>110624</v>
          </cell>
          <cell r="AM58">
            <v>113737</v>
          </cell>
          <cell r="AN58">
            <v>117681</v>
          </cell>
          <cell r="AO58">
            <v>1443234</v>
          </cell>
          <cell r="AP58">
            <v>119609</v>
          </cell>
          <cell r="AQ58">
            <v>106955</v>
          </cell>
          <cell r="AR58">
            <v>145259</v>
          </cell>
          <cell r="AS58">
            <v>127391</v>
          </cell>
          <cell r="AT58">
            <v>147530</v>
          </cell>
          <cell r="AU58">
            <v>148899</v>
          </cell>
          <cell r="AV58">
            <v>132414</v>
          </cell>
          <cell r="AW58">
            <v>147618</v>
          </cell>
          <cell r="AX58">
            <v>128131</v>
          </cell>
          <cell r="AY58">
            <v>137201</v>
          </cell>
          <cell r="AZ58">
            <v>135317</v>
          </cell>
          <cell r="BA58">
            <v>129361</v>
          </cell>
          <cell r="BB58">
            <v>1605685</v>
          </cell>
          <cell r="BC58">
            <v>114848</v>
          </cell>
          <cell r="BD58">
            <v>126120</v>
          </cell>
          <cell r="BE58">
            <v>129106</v>
          </cell>
          <cell r="BF58">
            <v>134294</v>
          </cell>
          <cell r="BG58">
            <v>146313</v>
          </cell>
          <cell r="BH58">
            <v>124659</v>
          </cell>
          <cell r="BI58">
            <v>129485</v>
          </cell>
          <cell r="BJ58">
            <v>136215</v>
          </cell>
          <cell r="BK58">
            <v>118281</v>
          </cell>
          <cell r="BL58">
            <v>147935</v>
          </cell>
          <cell r="BM58">
            <v>125013</v>
          </cell>
          <cell r="BN58">
            <v>119042</v>
          </cell>
          <cell r="BO58">
            <v>1551311</v>
          </cell>
          <cell r="BP58">
            <v>124970</v>
          </cell>
          <cell r="BQ58">
            <v>118961</v>
          </cell>
          <cell r="BR58">
            <v>124128</v>
          </cell>
          <cell r="BS58">
            <v>126225</v>
          </cell>
          <cell r="BT58">
            <v>129440</v>
          </cell>
          <cell r="BU58">
            <v>137110</v>
          </cell>
          <cell r="BV58">
            <v>164983</v>
          </cell>
          <cell r="BW58">
            <v>141051</v>
          </cell>
          <cell r="BX58">
            <v>145640</v>
          </cell>
          <cell r="BY58">
            <v>158474</v>
          </cell>
          <cell r="BZ58">
            <v>148280</v>
          </cell>
          <cell r="CA58">
            <v>154148</v>
          </cell>
          <cell r="CB58">
            <v>1673410</v>
          </cell>
          <cell r="CC58">
            <v>146846</v>
          </cell>
          <cell r="CD58">
            <v>130993</v>
          </cell>
          <cell r="CE58">
            <v>150789</v>
          </cell>
          <cell r="CF58">
            <v>144422</v>
          </cell>
          <cell r="CG58">
            <v>144533</v>
          </cell>
          <cell r="CH58">
            <v>157097</v>
          </cell>
          <cell r="CI58">
            <v>171320</v>
          </cell>
          <cell r="CJ58">
            <v>131515</v>
          </cell>
          <cell r="CK58">
            <v>135390</v>
          </cell>
          <cell r="CL58">
            <v>143805</v>
          </cell>
          <cell r="CM58">
            <v>126916</v>
          </cell>
          <cell r="CN58">
            <v>147641</v>
          </cell>
          <cell r="CO58">
            <v>1731267</v>
          </cell>
          <cell r="CP58">
            <v>129868</v>
          </cell>
          <cell r="CQ58">
            <v>119866</v>
          </cell>
          <cell r="CR58">
            <v>130096</v>
          </cell>
          <cell r="CS58">
            <v>133948</v>
          </cell>
          <cell r="CT58">
            <v>123804</v>
          </cell>
          <cell r="CU58">
            <v>139980</v>
          </cell>
          <cell r="CV58">
            <v>141856</v>
          </cell>
          <cell r="CW58">
            <v>119953</v>
          </cell>
          <cell r="CX58">
            <v>124771</v>
          </cell>
          <cell r="CY58">
            <v>129541</v>
          </cell>
          <cell r="CZ58">
            <v>123387</v>
          </cell>
          <cell r="DA58">
            <v>135018</v>
          </cell>
          <cell r="DB58">
            <v>1552088</v>
          </cell>
          <cell r="DC58">
            <v>124007</v>
          </cell>
          <cell r="DD58">
            <v>109942</v>
          </cell>
          <cell r="DE58">
            <v>125062</v>
          </cell>
          <cell r="DF58">
            <v>115029</v>
          </cell>
          <cell r="DG58">
            <v>132356</v>
          </cell>
          <cell r="DH58">
            <v>130515</v>
          </cell>
          <cell r="DI58">
            <v>118207</v>
          </cell>
          <cell r="DJ58">
            <v>131427</v>
          </cell>
          <cell r="DK58">
            <v>120499</v>
          </cell>
          <cell r="DL58">
            <v>126549</v>
          </cell>
          <cell r="DM58">
            <v>129745</v>
          </cell>
          <cell r="DN58">
            <v>129882</v>
          </cell>
          <cell r="DO58">
            <v>1493220</v>
          </cell>
          <cell r="DP58">
            <v>124636</v>
          </cell>
          <cell r="DQ58">
            <v>114294</v>
          </cell>
          <cell r="DR58">
            <v>117706</v>
          </cell>
          <cell r="DS58">
            <v>109410</v>
          </cell>
          <cell r="DT58">
            <v>111479</v>
          </cell>
          <cell r="DU58">
            <v>123676</v>
          </cell>
          <cell r="DV58">
            <v>116444</v>
          </cell>
          <cell r="DW58">
            <v>123496</v>
          </cell>
          <cell r="DX58">
            <v>93969</v>
          </cell>
          <cell r="DY58">
            <v>115635</v>
          </cell>
          <cell r="DZ58">
            <v>119119</v>
          </cell>
          <cell r="EA58">
            <v>115363</v>
          </cell>
          <cell r="EB58">
            <v>1385227</v>
          </cell>
          <cell r="EC58">
            <v>115731</v>
          </cell>
          <cell r="ED58">
            <v>106061</v>
          </cell>
          <cell r="EE58">
            <v>105439</v>
          </cell>
          <cell r="EF58">
            <v>109032</v>
          </cell>
          <cell r="EG58">
            <v>115124</v>
          </cell>
          <cell r="EH58">
            <v>113094</v>
          </cell>
          <cell r="EI58">
            <v>121113</v>
          </cell>
          <cell r="EJ58">
            <v>104467</v>
          </cell>
          <cell r="EK58">
            <v>100607</v>
          </cell>
          <cell r="EL58">
            <v>128782</v>
          </cell>
          <cell r="EM58">
            <v>116157</v>
          </cell>
          <cell r="EN58">
            <v>112678</v>
          </cell>
          <cell r="EO58">
            <v>1348285</v>
          </cell>
          <cell r="EP58">
            <v>104758</v>
          </cell>
          <cell r="EQ58">
            <v>101308</v>
          </cell>
          <cell r="ER58">
            <v>112363</v>
          </cell>
          <cell r="ES58">
            <v>119274</v>
          </cell>
          <cell r="ET58">
            <v>118384</v>
          </cell>
          <cell r="EU58">
            <v>102279</v>
          </cell>
          <cell r="EV58">
            <v>124191</v>
          </cell>
          <cell r="EW58">
            <v>107271</v>
          </cell>
          <cell r="EX58">
            <v>102872</v>
          </cell>
          <cell r="EY58">
            <v>121645.95317273974</v>
          </cell>
          <cell r="EZ58">
            <v>113626.71407936851</v>
          </cell>
          <cell r="FA58">
            <v>114776.21563206805</v>
          </cell>
          <cell r="FB58">
            <v>1342748.8828841764</v>
          </cell>
          <cell r="FC58">
            <v>110145.19997428435</v>
          </cell>
          <cell r="FD58">
            <v>96641.379250299928</v>
          </cell>
          <cell r="FE58">
            <v>105471.98272739071</v>
          </cell>
          <cell r="FF58">
            <v>108402.23645797245</v>
          </cell>
          <cell r="FG58">
            <v>108824.80395173324</v>
          </cell>
          <cell r="FH58">
            <v>102589.84344373626</v>
          </cell>
          <cell r="FI58">
            <v>110675.6814612974</v>
          </cell>
          <cell r="FJ58">
            <v>108332.47236837076</v>
          </cell>
          <cell r="FK58">
            <v>104459.57895609076</v>
          </cell>
          <cell r="FL58">
            <v>123516.05403487022</v>
          </cell>
          <cell r="FM58">
            <v>115366.830827375</v>
          </cell>
          <cell r="FN58">
            <v>116527.1979529745</v>
          </cell>
          <cell r="FO58">
            <v>1310953.2614063956</v>
          </cell>
          <cell r="FP58">
            <v>112542.87451555132</v>
          </cell>
          <cell r="FQ58">
            <v>99160.118856084082</v>
          </cell>
          <cell r="FR58">
            <v>108673.39495086191</v>
          </cell>
          <cell r="FS58">
            <v>112157.25754493663</v>
          </cell>
          <cell r="FT58">
            <v>113060.51287576865</v>
          </cell>
          <cell r="FU58">
            <v>107021.82193256277</v>
          </cell>
          <cell r="FV58">
            <v>115931.91748959356</v>
          </cell>
          <cell r="FW58">
            <v>113941.90264797365</v>
          </cell>
          <cell r="FX58">
            <v>110315.95456132488</v>
          </cell>
          <cell r="FY58">
            <v>130969.46159335389</v>
          </cell>
          <cell r="FZ58">
            <v>122821.83807455789</v>
          </cell>
          <cell r="GA58">
            <v>124555.07696167125</v>
          </cell>
          <cell r="GB58">
            <v>1371152.1320042405</v>
          </cell>
          <cell r="GC58">
            <v>120278.28620133536</v>
          </cell>
          <cell r="GD58">
            <v>105944.96610125819</v>
          </cell>
          <cell r="GE58">
            <v>116075.81573544092</v>
          </cell>
          <cell r="GF58">
            <v>119762.88774445716</v>
          </cell>
          <cell r="GG58">
            <v>120693.34584276295</v>
          </cell>
          <cell r="GH58">
            <v>115368.73566115097</v>
          </cell>
          <cell r="GI58">
            <v>124937.1759001632</v>
          </cell>
          <cell r="GJ58">
            <v>122756.95596405423</v>
          </cell>
          <cell r="GK58">
            <v>118816.30382848773</v>
          </cell>
          <cell r="GL58">
            <v>141021.03427592767</v>
          </cell>
          <cell r="GM58">
            <v>132210.71354240342</v>
          </cell>
          <cell r="GN58">
            <v>134038.86472766459</v>
          </cell>
          <cell r="GO58">
            <v>1471905.0855251062</v>
          </cell>
          <cell r="GP58">
            <v>129070.25576529537</v>
          </cell>
          <cell r="GQ58">
            <v>113077.66908468597</v>
          </cell>
          <cell r="GR58">
            <v>123223.13582172245</v>
          </cell>
          <cell r="GS58">
            <v>126451.24645378263</v>
          </cell>
          <cell r="GT58">
            <v>126744.99554532713</v>
          </cell>
          <cell r="GU58">
            <v>120497.62934941296</v>
          </cell>
          <cell r="GV58">
            <v>129783.98674116432</v>
          </cell>
          <cell r="GW58">
            <v>126826.70677113846</v>
          </cell>
          <cell r="GX58">
            <v>122087.69286544541</v>
          </cell>
          <cell r="GY58">
            <v>144114.27275875653</v>
          </cell>
          <cell r="GZ58">
            <v>134373.28870949216</v>
          </cell>
          <cell r="HA58">
            <v>135486.53178880774</v>
          </cell>
          <cell r="HB58">
            <v>1531737.4116550314</v>
          </cell>
          <cell r="HC58">
            <v>130081.67575852026</v>
          </cell>
          <cell r="HD58">
            <v>113920.06082383754</v>
          </cell>
          <cell r="HE58">
            <v>124093.58555178072</v>
          </cell>
          <cell r="HF58">
            <v>127295.83633501416</v>
          </cell>
          <cell r="HG58">
            <v>127542.87062267573</v>
          </cell>
          <cell r="HH58">
            <v>121209.98902282451</v>
          </cell>
          <cell r="HI58">
            <v>130715.7148610436</v>
          </cell>
          <cell r="HJ58">
            <v>127899.45991343056</v>
          </cell>
          <cell r="HK58">
            <v>123278.04272528722</v>
          </cell>
          <cell r="HL58">
            <v>145707.28191457101</v>
          </cell>
          <cell r="HM58">
            <v>136035.48904568903</v>
          </cell>
          <cell r="HN58">
            <v>137342.52770158279</v>
          </cell>
          <cell r="HO58">
            <v>1545122.5342762573</v>
          </cell>
          <cell r="HP58">
            <v>131965.06065543392</v>
          </cell>
          <cell r="HQ58">
            <v>115659.27064671314</v>
          </cell>
          <cell r="HR58">
            <v>126087.04578077118</v>
          </cell>
          <cell r="HS58">
            <v>129443.3492332809</v>
          </cell>
          <cell r="HT58">
            <v>129798.4982685776</v>
          </cell>
          <cell r="HU58">
            <v>123453.49263355482</v>
          </cell>
          <cell r="HV58">
            <v>133025.78643097042</v>
          </cell>
          <cell r="HW58">
            <v>130052.62002578481</v>
          </cell>
          <cell r="HX58">
            <v>125250.00993152248</v>
          </cell>
          <cell r="HY58">
            <v>147915.67533714295</v>
          </cell>
          <cell r="HZ58">
            <v>137982.91506432457</v>
          </cell>
          <cell r="IA58">
            <v>139193.03513365827</v>
          </cell>
          <cell r="IB58">
            <v>1569826.7591417353</v>
          </cell>
        </row>
        <row r="59">
          <cell r="B59" t="str">
            <v>Total</v>
          </cell>
          <cell r="C59">
            <v>281207</v>
          </cell>
          <cell r="D59">
            <v>269679</v>
          </cell>
          <cell r="E59">
            <v>280779</v>
          </cell>
          <cell r="F59">
            <v>284509</v>
          </cell>
          <cell r="G59">
            <v>287371</v>
          </cell>
          <cell r="H59">
            <v>286200</v>
          </cell>
          <cell r="I59">
            <v>319133</v>
          </cell>
          <cell r="J59">
            <v>295462</v>
          </cell>
          <cell r="K59">
            <v>332992</v>
          </cell>
          <cell r="L59">
            <v>326510</v>
          </cell>
          <cell r="M59">
            <v>273708</v>
          </cell>
          <cell r="N59">
            <v>285167</v>
          </cell>
          <cell r="O59">
            <v>3522717</v>
          </cell>
          <cell r="P59">
            <v>227789</v>
          </cell>
          <cell r="Q59">
            <v>219894</v>
          </cell>
          <cell r="R59">
            <v>247007</v>
          </cell>
          <cell r="S59">
            <v>195368</v>
          </cell>
          <cell r="T59">
            <v>223193</v>
          </cell>
          <cell r="U59">
            <v>279897</v>
          </cell>
          <cell r="V59">
            <v>267896</v>
          </cell>
          <cell r="W59">
            <v>262073</v>
          </cell>
          <cell r="X59">
            <v>257461</v>
          </cell>
          <cell r="Y59">
            <v>259432</v>
          </cell>
          <cell r="Z59">
            <v>242988</v>
          </cell>
          <cell r="AA59">
            <v>270667</v>
          </cell>
          <cell r="AB59">
            <v>2953665</v>
          </cell>
          <cell r="AC59">
            <v>236086</v>
          </cell>
          <cell r="AD59">
            <v>234776</v>
          </cell>
          <cell r="AE59">
            <v>285512</v>
          </cell>
          <cell r="AF59">
            <v>262578</v>
          </cell>
          <cell r="AG59">
            <v>256425</v>
          </cell>
          <cell r="AH59">
            <v>272818</v>
          </cell>
          <cell r="AI59">
            <v>250753</v>
          </cell>
          <cell r="AJ59">
            <v>251550</v>
          </cell>
          <cell r="AK59">
            <v>240055</v>
          </cell>
          <cell r="AL59">
            <v>226699</v>
          </cell>
          <cell r="AM59">
            <v>229446</v>
          </cell>
          <cell r="AN59">
            <v>240318</v>
          </cell>
          <cell r="AO59">
            <v>2987016</v>
          </cell>
          <cell r="AP59">
            <v>230251</v>
          </cell>
          <cell r="AQ59">
            <v>209079</v>
          </cell>
          <cell r="AR59">
            <v>262119</v>
          </cell>
          <cell r="AS59">
            <v>231962</v>
          </cell>
          <cell r="AT59">
            <v>255440</v>
          </cell>
          <cell r="AU59">
            <v>261766</v>
          </cell>
          <cell r="AV59">
            <v>232296</v>
          </cell>
          <cell r="AW59">
            <v>258093</v>
          </cell>
          <cell r="AX59">
            <v>228473</v>
          </cell>
          <cell r="AY59">
            <v>233365</v>
          </cell>
          <cell r="AZ59">
            <v>234846</v>
          </cell>
          <cell r="BA59">
            <v>231101</v>
          </cell>
          <cell r="BB59">
            <v>2868791</v>
          </cell>
          <cell r="BC59">
            <v>210816</v>
          </cell>
          <cell r="BD59">
            <v>218714</v>
          </cell>
          <cell r="BE59">
            <v>224132</v>
          </cell>
          <cell r="BF59">
            <v>228861</v>
          </cell>
          <cell r="BG59">
            <v>245600</v>
          </cell>
          <cell r="BH59">
            <v>220339</v>
          </cell>
          <cell r="BI59">
            <v>227452</v>
          </cell>
          <cell r="BJ59">
            <v>237046</v>
          </cell>
          <cell r="BK59">
            <v>209050</v>
          </cell>
          <cell r="BL59">
            <v>251197</v>
          </cell>
          <cell r="BM59">
            <v>222455</v>
          </cell>
          <cell r="BN59">
            <v>215403</v>
          </cell>
          <cell r="BO59">
            <v>2711065</v>
          </cell>
          <cell r="BP59">
            <v>226722</v>
          </cell>
          <cell r="BQ59">
            <v>212476</v>
          </cell>
          <cell r="BR59">
            <v>221811</v>
          </cell>
          <cell r="BS59">
            <v>226696</v>
          </cell>
          <cell r="BT59">
            <v>229864</v>
          </cell>
          <cell r="BU59">
            <v>229531</v>
          </cell>
          <cell r="BV59">
            <v>261393</v>
          </cell>
          <cell r="BW59">
            <v>235770</v>
          </cell>
          <cell r="BX59">
            <v>238559</v>
          </cell>
          <cell r="BY59">
            <v>259734</v>
          </cell>
          <cell r="BZ59">
            <v>238717</v>
          </cell>
          <cell r="CA59">
            <v>252613</v>
          </cell>
          <cell r="CB59">
            <v>2833886</v>
          </cell>
          <cell r="CC59">
            <v>245710</v>
          </cell>
          <cell r="CD59">
            <v>219898</v>
          </cell>
          <cell r="CE59">
            <v>230993</v>
          </cell>
          <cell r="CF59">
            <v>225293</v>
          </cell>
          <cell r="CG59">
            <v>226553</v>
          </cell>
          <cell r="CH59">
            <v>239659</v>
          </cell>
          <cell r="CI59">
            <v>257150</v>
          </cell>
          <cell r="CJ59">
            <v>213939</v>
          </cell>
          <cell r="CK59">
            <v>223827</v>
          </cell>
          <cell r="CL59">
            <v>242713</v>
          </cell>
          <cell r="CM59">
            <v>213473</v>
          </cell>
          <cell r="CN59">
            <v>252110</v>
          </cell>
          <cell r="CO59">
            <v>2791318</v>
          </cell>
          <cell r="CP59">
            <v>219634</v>
          </cell>
          <cell r="CQ59">
            <v>202929</v>
          </cell>
          <cell r="CR59">
            <v>222324</v>
          </cell>
          <cell r="CS59">
            <v>222088</v>
          </cell>
          <cell r="CT59">
            <v>208105</v>
          </cell>
          <cell r="CU59">
            <v>229972</v>
          </cell>
          <cell r="CV59">
            <v>230437</v>
          </cell>
          <cell r="CW59">
            <v>207956</v>
          </cell>
          <cell r="CX59">
            <v>212844</v>
          </cell>
          <cell r="CY59">
            <v>217089</v>
          </cell>
          <cell r="CZ59">
            <v>206101</v>
          </cell>
          <cell r="DA59">
            <v>226114</v>
          </cell>
          <cell r="DB59">
            <v>2605593</v>
          </cell>
          <cell r="DC59">
            <v>196150</v>
          </cell>
          <cell r="DD59">
            <v>184538</v>
          </cell>
          <cell r="DE59">
            <v>206139</v>
          </cell>
          <cell r="DF59">
            <v>189942</v>
          </cell>
          <cell r="DG59">
            <v>207423</v>
          </cell>
          <cell r="DH59">
            <v>206389</v>
          </cell>
          <cell r="DI59">
            <v>179635</v>
          </cell>
          <cell r="DJ59">
            <v>203852</v>
          </cell>
          <cell r="DK59">
            <v>187519</v>
          </cell>
          <cell r="DL59">
            <v>192333</v>
          </cell>
          <cell r="DM59">
            <v>196830</v>
          </cell>
          <cell r="DN59">
            <v>198203</v>
          </cell>
          <cell r="DO59">
            <v>2348953</v>
          </cell>
          <cell r="DP59">
            <v>186275</v>
          </cell>
          <cell r="DQ59">
            <v>172118</v>
          </cell>
          <cell r="DR59">
            <v>183809</v>
          </cell>
          <cell r="DS59">
            <v>170017</v>
          </cell>
          <cell r="DT59">
            <v>180788</v>
          </cell>
          <cell r="DU59">
            <v>189961</v>
          </cell>
          <cell r="DV59">
            <v>180473</v>
          </cell>
          <cell r="DW59">
            <v>194883</v>
          </cell>
          <cell r="DX59">
            <v>157652</v>
          </cell>
          <cell r="DY59">
            <v>185819</v>
          </cell>
          <cell r="DZ59">
            <v>188438</v>
          </cell>
          <cell r="EA59">
            <v>183428</v>
          </cell>
          <cell r="EB59">
            <v>2173661</v>
          </cell>
          <cell r="EC59">
            <v>184432</v>
          </cell>
          <cell r="ED59">
            <v>166403</v>
          </cell>
          <cell r="EE59">
            <v>170846</v>
          </cell>
          <cell r="EF59">
            <v>175094</v>
          </cell>
          <cell r="EG59">
            <v>186487</v>
          </cell>
          <cell r="EH59">
            <v>178789</v>
          </cell>
          <cell r="EI59">
            <v>189827</v>
          </cell>
          <cell r="EJ59">
            <v>175794</v>
          </cell>
          <cell r="EK59">
            <v>164392</v>
          </cell>
          <cell r="EL59">
            <v>202938</v>
          </cell>
          <cell r="EM59">
            <v>183760</v>
          </cell>
          <cell r="EN59">
            <v>180533</v>
          </cell>
          <cell r="EO59">
            <v>2159295</v>
          </cell>
          <cell r="EP59">
            <v>170124</v>
          </cell>
          <cell r="EQ59">
            <v>159883</v>
          </cell>
          <cell r="ER59">
            <v>174242</v>
          </cell>
          <cell r="ES59">
            <v>183662</v>
          </cell>
          <cell r="ET59">
            <v>183039</v>
          </cell>
          <cell r="EU59">
            <v>163465</v>
          </cell>
          <cell r="EV59">
            <v>191800</v>
          </cell>
          <cell r="EW59">
            <v>172050</v>
          </cell>
          <cell r="EX59">
            <v>163735</v>
          </cell>
          <cell r="EY59">
            <v>193616.34013860469</v>
          </cell>
          <cell r="EZ59">
            <v>180852.61324544487</v>
          </cell>
          <cell r="FA59">
            <v>182682.20377281151</v>
          </cell>
          <cell r="FB59">
            <v>2119151.1571568609</v>
          </cell>
          <cell r="FC59">
            <v>175311.30256813756</v>
          </cell>
          <cell r="FD59">
            <v>153818.1063024716</v>
          </cell>
          <cell r="FE59">
            <v>167873.23170414998</v>
          </cell>
          <cell r="FF59">
            <v>172537.13533756629</v>
          </cell>
          <cell r="FG59">
            <v>173209.70988254377</v>
          </cell>
          <cell r="FH59">
            <v>163285.90886013838</v>
          </cell>
          <cell r="FI59">
            <v>176155.63714193882</v>
          </cell>
          <cell r="FJ59">
            <v>172426.09615089805</v>
          </cell>
          <cell r="FK59">
            <v>166261.85123625011</v>
          </cell>
          <cell r="FL59">
            <v>196592.86401935876</v>
          </cell>
          <cell r="FM59">
            <v>183622.24945097056</v>
          </cell>
          <cell r="FN59">
            <v>185469.13403871102</v>
          </cell>
          <cell r="FO59">
            <v>2086563.2266931348</v>
          </cell>
          <cell r="FP59">
            <v>178871.3042917063</v>
          </cell>
          <cell r="FQ59">
            <v>157353.67763405899</v>
          </cell>
          <cell r="FR59">
            <v>172179.46501217555</v>
          </cell>
          <cell r="FS59">
            <v>177420.92122118067</v>
          </cell>
          <cell r="FT59">
            <v>178570.12138024336</v>
          </cell>
          <cell r="FU59">
            <v>168768.59647124904</v>
          </cell>
          <cell r="FV59">
            <v>182531.57207525344</v>
          </cell>
          <cell r="FW59">
            <v>179116.33550906504</v>
          </cell>
          <cell r="FX59">
            <v>173144.17366067256</v>
          </cell>
          <cell r="FY59">
            <v>205238.33990858751</v>
          </cell>
          <cell r="FZ59">
            <v>192169.29913899943</v>
          </cell>
          <cell r="GA59">
            <v>194576.71817174274</v>
          </cell>
          <cell r="GB59">
            <v>2159940.5244749347</v>
          </cell>
          <cell r="GC59">
            <v>187602.55845230413</v>
          </cell>
          <cell r="GD59">
            <v>164989.00145393907</v>
          </cell>
          <cell r="GE59">
            <v>180484.78969389675</v>
          </cell>
          <cell r="GF59">
            <v>185928.67233908607</v>
          </cell>
          <cell r="GG59">
            <v>187082.74264859513</v>
          </cell>
          <cell r="GH59">
            <v>178552.47318335294</v>
          </cell>
          <cell r="GI59">
            <v>193062.44317549735</v>
          </cell>
          <cell r="GJ59">
            <v>189400.72478866897</v>
          </cell>
          <cell r="GK59">
            <v>183038.31579800247</v>
          </cell>
          <cell r="GL59">
            <v>216910.88489095203</v>
          </cell>
          <cell r="GM59">
            <v>203047.01285403979</v>
          </cell>
          <cell r="GN59">
            <v>205538.99364516159</v>
          </cell>
          <cell r="GO59">
            <v>2275638.6129234959</v>
          </cell>
          <cell r="GP59">
            <v>198122.52565581904</v>
          </cell>
          <cell r="GQ59">
            <v>174197.86205015975</v>
          </cell>
          <cell r="GR59">
            <v>190511.90902573967</v>
          </cell>
          <cell r="GS59">
            <v>196210.63266920327</v>
          </cell>
          <cell r="GT59">
            <v>197381.06513074934</v>
          </cell>
          <cell r="GU59">
            <v>188336.34989545683</v>
          </cell>
          <cell r="GV59">
            <v>203593.31427574126</v>
          </cell>
          <cell r="GW59">
            <v>199685.11406827287</v>
          </cell>
          <cell r="GX59">
            <v>192932.45793533238</v>
          </cell>
          <cell r="GY59">
            <v>228583.42987331658</v>
          </cell>
          <cell r="GZ59">
            <v>213924.72656908017</v>
          </cell>
          <cell r="HA59">
            <v>216501.26911858044</v>
          </cell>
          <cell r="HB59">
            <v>2399980.6562674521</v>
          </cell>
          <cell r="HC59">
            <v>208642.49285933393</v>
          </cell>
          <cell r="HD59">
            <v>183406.72264638045</v>
          </cell>
          <cell r="HE59">
            <v>200539.0283575826</v>
          </cell>
          <cell r="HF59">
            <v>206492.59299932051</v>
          </cell>
          <cell r="HG59">
            <v>207679.38761290355</v>
          </cell>
          <cell r="HH59">
            <v>198120.22660756076</v>
          </cell>
          <cell r="HI59">
            <v>214124.18537598514</v>
          </cell>
          <cell r="HJ59">
            <v>209969.50334787677</v>
          </cell>
          <cell r="HK59">
            <v>202826.60007266229</v>
          </cell>
          <cell r="HL59">
            <v>240255.9748556811</v>
          </cell>
          <cell r="HM59">
            <v>224802.44028412056</v>
          </cell>
          <cell r="HN59">
            <v>227463.54459199926</v>
          </cell>
          <cell r="HO59">
            <v>2524322.6996114068</v>
          </cell>
          <cell r="HP59">
            <v>219162.46006284884</v>
          </cell>
          <cell r="HQ59">
            <v>192615.58324260116</v>
          </cell>
          <cell r="HR59">
            <v>210566.14768942553</v>
          </cell>
          <cell r="HS59">
            <v>216774.55332943771</v>
          </cell>
          <cell r="HT59">
            <v>217977.71009505776</v>
          </cell>
          <cell r="HU59">
            <v>207904.10331966466</v>
          </cell>
          <cell r="HV59">
            <v>224655.05647622905</v>
          </cell>
          <cell r="HW59">
            <v>220253.89262748067</v>
          </cell>
          <cell r="HX59">
            <v>212720.7422099922</v>
          </cell>
          <cell r="HY59">
            <v>251928.51983804564</v>
          </cell>
          <cell r="HZ59">
            <v>235680.15399916095</v>
          </cell>
          <cell r="IA59">
            <v>238425.82006541811</v>
          </cell>
          <cell r="IB59">
            <v>2648664.7429553624</v>
          </cell>
        </row>
        <row r="60">
          <cell r="B60" t="str">
            <v>Growth</v>
          </cell>
          <cell r="P60">
            <v>-0.18995970939556983</v>
          </cell>
          <cell r="Q60">
            <v>-0.18460836772607436</v>
          </cell>
          <cell r="R60">
            <v>-0.12027965054366596</v>
          </cell>
          <cell r="S60">
            <v>-0.3133152202566527</v>
          </cell>
          <cell r="T60">
            <v>-0.22332803240410481</v>
          </cell>
          <cell r="U60">
            <v>-2.2023060796645733E-2</v>
          </cell>
          <cell r="V60">
            <v>-0.16055061682746696</v>
          </cell>
          <cell r="W60">
            <v>-0.11300607184680267</v>
          </cell>
          <cell r="X60">
            <v>-0.22682526907553335</v>
          </cell>
          <cell r="Y60">
            <v>-0.20543934335854952</v>
          </cell>
          <cell r="Z60">
            <v>-0.11223639791310447</v>
          </cell>
          <cell r="AA60">
            <v>-5.0847398191235293E-2</v>
          </cell>
          <cell r="AB60">
            <v>-0.16153781300059022</v>
          </cell>
          <cell r="AC60">
            <v>3.6424059107331708E-2</v>
          </cell>
          <cell r="AD60">
            <v>6.7678063066750394E-2</v>
          </cell>
          <cell r="AE60">
            <v>0.15588627042958292</v>
          </cell>
          <cell r="AF60">
            <v>0.34401744400311207</v>
          </cell>
          <cell r="AG60">
            <v>0.14889355848973751</v>
          </cell>
          <cell r="AH60">
            <v>-2.5291446496389702E-2</v>
          </cell>
          <cell r="AI60">
            <v>-6.3991250335951211E-2</v>
          </cell>
          <cell r="AJ60">
            <v>-4.0152934487719061E-2</v>
          </cell>
          <cell r="AK60">
            <v>-6.7606355914099581E-2</v>
          </cell>
          <cell r="AL60">
            <v>-0.12617179068118045</v>
          </cell>
          <cell r="AM60">
            <v>-5.5731147217146559E-2</v>
          </cell>
          <cell r="AN60">
            <v>-0.11212670920356005</v>
          </cell>
          <cell r="AO60">
            <v>1.1291395605121046E-2</v>
          </cell>
          <cell r="AP60">
            <v>-2.4715569750006328E-2</v>
          </cell>
          <cell r="AQ60">
            <v>-0.1094532660919344</v>
          </cell>
          <cell r="AR60">
            <v>-8.1933508924318388E-2</v>
          </cell>
          <cell r="AS60">
            <v>-0.11659773476833546</v>
          </cell>
          <cell r="AT60">
            <v>-3.8412791264502699E-3</v>
          </cell>
          <cell r="AU60">
            <v>-4.0510523499182605E-2</v>
          </cell>
          <cell r="AV60">
            <v>-7.3606297830933198E-2</v>
          </cell>
          <cell r="AW60">
            <v>2.6010733452593859E-2</v>
          </cell>
          <cell r="AX60">
            <v>-4.8247276665764116E-2</v>
          </cell>
          <cell r="AY60">
            <v>2.9404629045562514E-2</v>
          </cell>
          <cell r="AZ60">
            <v>2.3534949399858895E-2</v>
          </cell>
          <cell r="BA60">
            <v>-3.8353348479930771E-2</v>
          </cell>
          <cell r="BB60">
            <v>-3.9579633989238805E-2</v>
          </cell>
          <cell r="BC60">
            <v>-8.4407885307772768E-2</v>
          </cell>
          <cell r="BD60">
            <v>4.6083059513389646E-2</v>
          </cell>
          <cell r="BE60">
            <v>-0.14492272593745592</v>
          </cell>
          <cell r="BF60">
            <v>-1.3368568989748364E-2</v>
          </cell>
          <cell r="BG60">
            <v>-3.8521766363921128E-2</v>
          </cell>
          <cell r="BH60">
            <v>-0.15825966703085959</v>
          </cell>
          <cell r="BI60">
            <v>-2.085270516926685E-2</v>
          </cell>
          <cell r="BJ60">
            <v>-8.1548124125799593E-2</v>
          </cell>
          <cell r="BK60">
            <v>-8.5012233393004899E-2</v>
          </cell>
          <cell r="BL60">
            <v>7.6412486876781038E-2</v>
          </cell>
          <cell r="BM60">
            <v>-5.2762235677848435E-2</v>
          </cell>
          <cell r="BN60">
            <v>-6.7927010268237664E-2</v>
          </cell>
          <cell r="BO60">
            <v>-5.4979954970578171E-2</v>
          </cell>
          <cell r="BP60">
            <v>7.5449681238615618E-2</v>
          </cell>
          <cell r="BQ60">
            <v>-2.852126521393239E-2</v>
          </cell>
          <cell r="BR60">
            <v>-1.0355504791819126E-2</v>
          </cell>
          <cell r="BS60">
            <v>-9.459890501221313E-3</v>
          </cell>
          <cell r="BT60">
            <v>-6.4071661237785071E-2</v>
          </cell>
          <cell r="BU60">
            <v>4.1717535252497218E-2</v>
          </cell>
          <cell r="BV60">
            <v>0.14922269313965142</v>
          </cell>
          <cell r="BW60">
            <v>-5.3829214582823415E-3</v>
          </cell>
          <cell r="BX60">
            <v>0.14115761779478597</v>
          </cell>
          <cell r="BY60">
            <v>3.3985278486606152E-2</v>
          </cell>
          <cell r="BZ60">
            <v>7.3102425209592869E-2</v>
          </cell>
          <cell r="CA60">
            <v>0.17274596918334462</v>
          </cell>
          <cell r="CB60">
            <v>4.530359840136633E-2</v>
          </cell>
          <cell r="CC60">
            <v>8.3750143347359307E-2</v>
          </cell>
          <cell r="CD60">
            <v>3.493100397221327E-2</v>
          </cell>
          <cell r="CE60">
            <v>4.1395602562541933E-2</v>
          </cell>
          <cell r="CF60">
            <v>-6.1889049652398276E-3</v>
          </cell>
          <cell r="CG60">
            <v>-1.4404169421919022E-2</v>
          </cell>
          <cell r="CH60">
            <v>4.4124758747184467E-2</v>
          </cell>
          <cell r="CI60">
            <v>-1.6232263297027871E-2</v>
          </cell>
          <cell r="CJ60">
            <v>-9.2594477668914599E-2</v>
          </cell>
          <cell r="CK60">
            <v>-6.1754115334152093E-2</v>
          </cell>
          <cell r="CL60">
            <v>-6.5532429331546904E-2</v>
          </cell>
          <cell r="CM60">
            <v>-0.1057486479806633</v>
          </cell>
          <cell r="CN60">
            <v>-1.9911881019583078E-3</v>
          </cell>
          <cell r="CO60">
            <v>-1.5021070007756099E-2</v>
          </cell>
          <cell r="CP60">
            <v>-0.10612510683325871</v>
          </cell>
          <cell r="CQ60">
            <v>-7.7167595885365037E-2</v>
          </cell>
          <cell r="CR60">
            <v>-3.7529275778919735E-2</v>
          </cell>
          <cell r="CS60">
            <v>-1.4225919136413467E-2</v>
          </cell>
          <cell r="CT60">
            <v>-8.1429069577538149E-2</v>
          </cell>
          <cell r="CU60">
            <v>-4.0419929983852021E-2</v>
          </cell>
          <cell r="CV60">
            <v>-0.10388100330546368</v>
          </cell>
          <cell r="CW60">
            <v>-2.7965915517974782E-2</v>
          </cell>
          <cell r="CX60">
            <v>-4.9069147153828596E-2</v>
          </cell>
          <cell r="CY60">
            <v>-0.10557324906370902</v>
          </cell>
          <cell r="CZ60">
            <v>-3.4533641256739744E-2</v>
          </cell>
          <cell r="DA60">
            <v>-0.10311372020149934</v>
          </cell>
          <cell r="DB60">
            <v>-6.6536668340905658E-2</v>
          </cell>
          <cell r="DC60">
            <v>-0.10692333609550431</v>
          </cell>
          <cell r="DD60">
            <v>-9.0627756505970103E-2</v>
          </cell>
          <cell r="DE60">
            <v>-7.2799157985642626E-2</v>
          </cell>
          <cell r="DF60">
            <v>-0.14474442563308243</v>
          </cell>
          <cell r="DG60">
            <v>-3.2771918022151958E-3</v>
          </cell>
          <cell r="DH60">
            <v>-0.1025472666237629</v>
          </cell>
          <cell r="DI60">
            <v>-0.2204593880323038</v>
          </cell>
          <cell r="DJ60">
            <v>-1.9734943930446835E-2</v>
          </cell>
          <cell r="DK60">
            <v>-0.11898385672135459</v>
          </cell>
          <cell r="DL60">
            <v>-0.11403617871011429</v>
          </cell>
          <cell r="DM60">
            <v>-4.4982799695295062E-2</v>
          </cell>
          <cell r="DN60">
            <v>-0.12343773494785815</v>
          </cell>
          <cell r="DO60">
            <v>-9.8495812661455573E-2</v>
          </cell>
          <cell r="DP60">
            <v>-5.0344124394596013E-2</v>
          </cell>
          <cell r="DQ60">
            <v>-6.7303211262720986E-2</v>
          </cell>
          <cell r="DR60">
            <v>-0.10832496519338897</v>
          </cell>
          <cell r="DS60">
            <v>-0.10490044329321579</v>
          </cell>
          <cell r="DT60">
            <v>-0.12840909638757514</v>
          </cell>
          <cell r="DU60">
            <v>-7.9597265358134384E-2</v>
          </cell>
          <cell r="DV60">
            <v>4.6650151696496778E-3</v>
          </cell>
          <cell r="DW60">
            <v>-4.3997606106390919E-2</v>
          </cell>
          <cell r="DX60">
            <v>-0.15927452684794607</v>
          </cell>
          <cell r="DY60">
            <v>-3.3868342926070882E-2</v>
          </cell>
          <cell r="DZ60">
            <v>-4.2635777066504121E-2</v>
          </cell>
          <cell r="EA60">
            <v>-7.454478489225691E-2</v>
          </cell>
          <cell r="EB60">
            <v>-7.4625588506879503E-2</v>
          </cell>
          <cell r="EC60">
            <v>-9.8939739632264434E-3</v>
          </cell>
          <cell r="ED60">
            <v>-3.3203964721876811E-2</v>
          </cell>
          <cell r="EE60">
            <v>-7.0524294240216778E-2</v>
          </cell>
          <cell r="EF60">
            <v>2.9861719710381873E-2</v>
          </cell>
          <cell r="EG60">
            <v>3.152310994092522E-2</v>
          </cell>
          <cell r="EH60">
            <v>-5.8812071951611089E-2</v>
          </cell>
          <cell r="EI60">
            <v>5.1830467715392237E-2</v>
          </cell>
          <cell r="EJ60">
            <v>-9.7951078339311271E-2</v>
          </cell>
          <cell r="EK60">
            <v>4.2752391342957941E-2</v>
          </cell>
          <cell r="EL60">
            <v>9.2127285153832394E-2</v>
          </cell>
          <cell r="EM60">
            <v>-2.4825141425827035E-2</v>
          </cell>
          <cell r="EN60">
            <v>-1.5782759447848793E-2</v>
          </cell>
          <cell r="EO60">
            <v>-6.6091262620988633E-3</v>
          </cell>
          <cell r="EP60">
            <v>-7.7578728203348657E-2</v>
          </cell>
          <cell r="EQ60">
            <v>-3.9181985901696526E-2</v>
          </cell>
          <cell r="ER60">
            <v>1.987755054259388E-2</v>
          </cell>
          <cell r="ES60">
            <v>4.8933715604189798E-2</v>
          </cell>
          <cell r="ET60">
            <v>-1.8489224449961705E-2</v>
          </cell>
          <cell r="EU60">
            <v>-8.5709970971368454E-2</v>
          </cell>
          <cell r="EV60">
            <v>1.03936742402293E-2</v>
          </cell>
          <cell r="EW60">
            <v>-2.1297655210075428E-2</v>
          </cell>
          <cell r="EX60">
            <v>-3.9965448440313356E-3</v>
          </cell>
          <cell r="EY60">
            <v>-4.5933535668013392E-2</v>
          </cell>
          <cell r="EZ60">
            <v>-1.5821651907679257E-2</v>
          </cell>
          <cell r="FA60">
            <v>1.190476961448339E-2</v>
          </cell>
          <cell r="FB60">
            <v>-1.8591180382087291E-2</v>
          </cell>
          <cell r="FC60">
            <v>3.0491303802741232E-2</v>
          </cell>
          <cell r="FD60">
            <v>-3.7933324352985576E-2</v>
          </cell>
          <cell r="FE60">
            <v>-3.6551280953214582E-2</v>
          </cell>
          <cell r="FF60">
            <v>-6.0572490022071546E-2</v>
          </cell>
          <cell r="FG60">
            <v>-5.3700523481095441E-2</v>
          </cell>
          <cell r="FH60">
            <v>-1.0955931842389077E-3</v>
          </cell>
          <cell r="FI60">
            <v>-8.1566021157774671E-2</v>
          </cell>
          <cell r="FJ60">
            <v>2.1859700720607833E-3</v>
          </cell>
          <cell r="FK60">
            <v>1.5432566257978397E-2</v>
          </cell>
          <cell r="FL60">
            <v>1.5373309291061288E-2</v>
          </cell>
          <cell r="FM60">
            <v>1.5314327815473039E-2</v>
          </cell>
          <cell r="FN60">
            <v>1.5255619914490426E-2</v>
          </cell>
          <cell r="FO60">
            <v>-1.5377822555823428E-2</v>
          </cell>
          <cell r="FP60">
            <v>2.0306743897388513E-2</v>
          </cell>
          <cell r="FQ60">
            <v>2.2985404102134455E-2</v>
          </cell>
          <cell r="FR60">
            <v>2.565169720217586E-2</v>
          </cell>
          <cell r="FS60">
            <v>2.8305708646775285E-2</v>
          </cell>
          <cell r="FT60">
            <v>3.0947523099799534E-2</v>
          </cell>
          <cell r="FU60">
            <v>3.3577224448723353E-2</v>
          </cell>
          <cell r="FV60">
            <v>3.6194895813508099E-2</v>
          </cell>
          <cell r="FW60">
            <v>3.8800619555360516E-2</v>
          </cell>
          <cell r="FX60">
            <v>4.1394477285369602E-2</v>
          </cell>
          <cell r="FY60">
            <v>4.3976549873028015E-2</v>
          </cell>
          <cell r="FZ60">
            <v>4.6546917454635794E-2</v>
          </cell>
          <cell r="GA60">
            <v>4.9105659441590843E-2</v>
          </cell>
          <cell r="GB60">
            <v>3.5166582465891105E-2</v>
          </cell>
          <cell r="GC60">
            <v>4.8813051345333536E-2</v>
          </cell>
          <cell r="GD60">
            <v>4.8523326144539025E-2</v>
          </cell>
          <cell r="GE60">
            <v>4.8236441442850886E-2</v>
          </cell>
          <cell r="GF60">
            <v>4.7952355671174063E-2</v>
          </cell>
          <cell r="GG60">
            <v>4.7671028067596932E-2</v>
          </cell>
          <cell r="GH60">
            <v>5.7972140058477395E-2</v>
          </cell>
          <cell r="GI60">
            <v>5.7693422461196464E-2</v>
          </cell>
          <cell r="GJ60">
            <v>5.7417372069246131E-2</v>
          </cell>
          <cell r="GK60">
            <v>5.714395077896417E-2</v>
          </cell>
          <cell r="GL60">
            <v>5.6873121209046085E-2</v>
          </cell>
          <cell r="GM60">
            <v>5.6604846683508514E-2</v>
          </cell>
          <cell r="GN60">
            <v>5.6339091215132031E-2</v>
          </cell>
          <cell r="GO60">
            <v>5.3565404758858737E-2</v>
          </cell>
          <cell r="GP60">
            <v>5.6075819489367351E-2</v>
          </cell>
          <cell r="GQ60">
            <v>5.5814996848693399E-2</v>
          </cell>
          <cell r="GR60">
            <v>5.5556589277406587E-2</v>
          </cell>
          <cell r="GS60">
            <v>5.5300563386832202E-2</v>
          </cell>
          <cell r="GT60">
            <v>5.5046886400943684E-2</v>
          </cell>
          <cell r="GU60">
            <v>5.4795526142373818E-2</v>
          </cell>
          <cell r="GV60">
            <v>5.4546451018809172E-2</v>
          </cell>
          <cell r="GW60">
            <v>5.4299630009753574E-2</v>
          </cell>
          <cell r="GX60">
            <v>5.405503265364886E-2</v>
          </cell>
          <cell r="GY60">
            <v>5.3812629035341786E-2</v>
          </cell>
          <cell r="GZ60">
            <v>5.3572389773888673E-2</v>
          </cell>
          <cell r="HA60">
            <v>5.3334286010682241E-2</v>
          </cell>
          <cell r="HB60">
            <v>5.4640505147790064E-2</v>
          </cell>
          <cell r="HC60">
            <v>5.3098289397896625E-2</v>
          </cell>
          <cell r="HD60">
            <v>5.2864372087236378E-2</v>
          </cell>
          <cell r="HE60">
            <v>5.2632506718979899E-2</v>
          </cell>
          <cell r="HF60">
            <v>5.2402666411314636E-2</v>
          </cell>
          <cell r="HG60">
            <v>5.2174824749944504E-2</v>
          </cell>
          <cell r="HH60">
            <v>5.1948955777972872E-2</v>
          </cell>
          <cell r="HI60">
            <v>5.1725033986043112E-2</v>
          </cell>
          <cell r="HJ60">
            <v>5.1503034302735395E-2</v>
          </cell>
          <cell r="HK60">
            <v>5.1282932085207955E-2</v>
          </cell>
          <cell r="HL60">
            <v>5.1064703110079268E-2</v>
          </cell>
          <cell r="HM60">
            <v>5.0848323564540276E-2</v>
          </cell>
          <cell r="HN60">
            <v>5.0633770037692649E-2</v>
          </cell>
          <cell r="HO60">
            <v>5.1809602306268854E-2</v>
          </cell>
          <cell r="HP60">
            <v>5.042101951210598E-2</v>
          </cell>
          <cell r="HQ60">
            <v>5.0210049355584152E-2</v>
          </cell>
          <cell r="HR60">
            <v>5.0000837313141311E-2</v>
          </cell>
          <cell r="HS60">
            <v>4.9793361499175015E-2</v>
          </cell>
          <cell r="HT60">
            <v>4.9587600389834563E-2</v>
          </cell>
          <cell r="HU60">
            <v>4.9383532815576281E-2</v>
          </cell>
          <cell r="HV60">
            <v>4.9181137953905329E-2</v>
          </cell>
          <cell r="HW60">
            <v>4.8980395322290038E-2</v>
          </cell>
          <cell r="HX60">
            <v>4.8781284771254541E-2</v>
          </cell>
          <cell r="HY60">
            <v>4.8583786477635282E-2</v>
          </cell>
          <cell r="HZ60">
            <v>4.8387880938002281E-2</v>
          </cell>
          <cell r="IA60">
            <v>4.8193548962238486E-2</v>
          </cell>
          <cell r="IB60">
            <v>4.9257586347061233E-2</v>
          </cell>
        </row>
        <row r="61">
          <cell r="GI61">
            <v>19</v>
          </cell>
        </row>
        <row r="62">
          <cell r="B62" t="str">
            <v>Market Shares</v>
          </cell>
        </row>
        <row r="63">
          <cell r="B63" t="str">
            <v>Forteo + teriparatide (Aug 2029)</v>
          </cell>
          <cell r="C63">
            <v>0.78153104296834719</v>
          </cell>
          <cell r="D63">
            <v>0.72696427975481959</v>
          </cell>
          <cell r="E63">
            <v>0.71896046356743204</v>
          </cell>
          <cell r="F63">
            <v>0.73704874011015464</v>
          </cell>
          <cell r="G63">
            <v>0.70834913752605522</v>
          </cell>
          <cell r="H63">
            <v>0.6830607966457023</v>
          </cell>
          <cell r="I63">
            <v>0.6677153412527066</v>
          </cell>
          <cell r="J63">
            <v>0.66937541883558627</v>
          </cell>
          <cell r="K63">
            <v>0.61679259561791278</v>
          </cell>
          <cell r="L63">
            <v>0.63507702673731281</v>
          </cell>
          <cell r="M63">
            <v>0.5947981060107852</v>
          </cell>
          <cell r="N63">
            <v>0.60470881974422008</v>
          </cell>
          <cell r="O63">
            <v>0.67711683907620168</v>
          </cell>
          <cell r="P63">
            <v>0.65595353594774108</v>
          </cell>
          <cell r="Q63">
            <v>0.63210910711524648</v>
          </cell>
          <cell r="R63">
            <v>0.61474371171667197</v>
          </cell>
          <cell r="S63">
            <v>0.75555874042831994</v>
          </cell>
          <cell r="T63">
            <v>0.60722334481816187</v>
          </cell>
          <cell r="U63">
            <v>0.52299238648502844</v>
          </cell>
          <cell r="V63">
            <v>0.56568967061844899</v>
          </cell>
          <cell r="W63">
            <v>0.54688960709420653</v>
          </cell>
          <cell r="X63">
            <v>0.57170212187476943</v>
          </cell>
          <cell r="Y63">
            <v>0.54445095439267321</v>
          </cell>
          <cell r="Z63">
            <v>0.55531137340115566</v>
          </cell>
          <cell r="AA63">
            <v>0.55226532972250031</v>
          </cell>
          <cell r="AB63">
            <v>0.58825560786345099</v>
          </cell>
          <cell r="AC63">
            <v>0.55500961514024549</v>
          </cell>
          <cell r="AD63">
            <v>0.54437847139400963</v>
          </cell>
          <cell r="AE63">
            <v>0.53014584325702596</v>
          </cell>
          <cell r="AF63">
            <v>0.52379102590468352</v>
          </cell>
          <cell r="AG63">
            <v>0.50556692990153063</v>
          </cell>
          <cell r="AH63">
            <v>0.49921925972626441</v>
          </cell>
          <cell r="AI63">
            <v>0.50122231837704834</v>
          </cell>
          <cell r="AJ63">
            <v>0.50645597296760092</v>
          </cell>
          <cell r="AK63">
            <v>0.5111620253691862</v>
          </cell>
          <cell r="AL63">
            <v>0.51202254972452454</v>
          </cell>
          <cell r="AM63">
            <v>0.50429730742745571</v>
          </cell>
          <cell r="AN63">
            <v>0.51031133747784185</v>
          </cell>
          <cell r="AO63">
            <v>0.51683084389236611</v>
          </cell>
          <cell r="AP63">
            <v>0.48052777186635454</v>
          </cell>
          <cell r="AQ63">
            <v>0.48844695067414712</v>
          </cell>
          <cell r="AR63">
            <v>0.44582803993605957</v>
          </cell>
          <cell r="AS63">
            <v>0.4508109086833188</v>
          </cell>
          <cell r="AT63">
            <v>0.42244754149702474</v>
          </cell>
          <cell r="AU63">
            <v>0.4311751717182522</v>
          </cell>
          <cell r="AV63">
            <v>0.42997727037917138</v>
          </cell>
          <cell r="AW63">
            <v>0.42804337971196427</v>
          </cell>
          <cell r="AX63">
            <v>0.43918537420176562</v>
          </cell>
          <cell r="AY63">
            <v>0.41207550403873761</v>
          </cell>
          <cell r="AZ63">
            <v>0.42380538736022755</v>
          </cell>
          <cell r="BA63">
            <v>0.4402404143642823</v>
          </cell>
          <cell r="BB63">
            <v>0.44029209517179885</v>
          </cell>
          <cell r="BC63">
            <v>0.45522161505768061</v>
          </cell>
          <cell r="BD63">
            <v>0.42335652953171721</v>
          </cell>
          <cell r="BE63">
            <v>0.42397337283386577</v>
          </cell>
          <cell r="BF63">
            <v>0.41320714320045793</v>
          </cell>
          <cell r="BG63">
            <v>0.40426302931596092</v>
          </cell>
          <cell r="BH63">
            <v>0.43423996659692565</v>
          </cell>
          <cell r="BI63">
            <v>0.43071505196700843</v>
          </cell>
          <cell r="BJ63">
            <v>0.42536469714738911</v>
          </cell>
          <cell r="BK63">
            <v>0.43419756039225066</v>
          </cell>
          <cell r="BL63">
            <v>0.41107975015625187</v>
          </cell>
          <cell r="BM63">
            <v>0.43803016340383449</v>
          </cell>
          <cell r="BN63">
            <v>0.44735217243956676</v>
          </cell>
          <cell r="BO63">
            <v>0.42778539061217641</v>
          </cell>
          <cell r="BP63">
            <v>0.44879632325050062</v>
          </cell>
          <cell r="BQ63">
            <v>0.44012029593930607</v>
          </cell>
          <cell r="BR63">
            <v>0.44038843880601053</v>
          </cell>
          <cell r="BS63">
            <v>0.44319705685146626</v>
          </cell>
          <cell r="BT63">
            <v>0.43688441861274491</v>
          </cell>
          <cell r="BU63">
            <v>0.402651493698019</v>
          </cell>
          <cell r="BV63">
            <v>0.36883160604912907</v>
          </cell>
          <cell r="BW63">
            <v>0.401743224328795</v>
          </cell>
          <cell r="BX63">
            <v>0.38950112969957118</v>
          </cell>
          <cell r="BY63">
            <v>0.38986039563553482</v>
          </cell>
          <cell r="BZ63">
            <v>0.37884608134318043</v>
          </cell>
          <cell r="CA63">
            <v>0.38978595717560061</v>
          </cell>
          <cell r="CB63">
            <v>0.40949988813946642</v>
          </cell>
          <cell r="CC63">
            <v>0.40236050628790038</v>
          </cell>
          <cell r="CD63">
            <v>0.40430108504852252</v>
          </cell>
          <cell r="CE63">
            <v>0.34721398483936744</v>
          </cell>
          <cell r="CF63">
            <v>0.35895922199091851</v>
          </cell>
          <cell r="CG63">
            <v>0.36203449082554634</v>
          </cell>
          <cell r="CH63">
            <v>0.34449780730120716</v>
          </cell>
          <cell r="CI63">
            <v>0.33377406183161579</v>
          </cell>
          <cell r="CJ63">
            <v>0.38526869808683784</v>
          </cell>
          <cell r="CK63">
            <v>0.3951131900977094</v>
          </cell>
          <cell r="CL63">
            <v>0.40751010452674558</v>
          </cell>
          <cell r="CM63">
            <v>0.40547048104444122</v>
          </cell>
          <cell r="CN63">
            <v>0.41437864424259252</v>
          </cell>
          <cell r="CO63">
            <v>0.3797671924159125</v>
          </cell>
          <cell r="CP63">
            <v>0.40870721290874817</v>
          </cell>
          <cell r="CQ63">
            <v>0.40932050125906105</v>
          </cell>
          <cell r="CR63">
            <v>0.41483600510965979</v>
          </cell>
          <cell r="CS63">
            <v>0.39686970930441989</v>
          </cell>
          <cell r="CT63">
            <v>0.40508877729992071</v>
          </cell>
          <cell r="CU63">
            <v>0.39131720383351015</v>
          </cell>
          <cell r="CV63">
            <v>0.38440441422167448</v>
          </cell>
          <cell r="CW63">
            <v>0.42318086518301951</v>
          </cell>
          <cell r="CX63">
            <v>0.41379132134333124</v>
          </cell>
          <cell r="CY63">
            <v>0.40328160339768482</v>
          </cell>
          <cell r="CZ63">
            <v>0.40132750447596083</v>
          </cell>
          <cell r="DA63">
            <v>0.4028764251660667</v>
          </cell>
          <cell r="DB63">
            <v>0.40432446663772892</v>
          </cell>
          <cell r="DC63">
            <v>0.36779505480499619</v>
          </cell>
          <cell r="DD63">
            <v>0.4042311068722973</v>
          </cell>
          <cell r="DE63">
            <v>0.39331227957834275</v>
          </cell>
          <cell r="DF63">
            <v>0.39439934295732382</v>
          </cell>
          <cell r="DG63">
            <v>0.36190297122305626</v>
          </cell>
          <cell r="DH63">
            <v>0.36762618162789684</v>
          </cell>
          <cell r="DI63">
            <v>0.34196008572939574</v>
          </cell>
          <cell r="DJ63">
            <v>0.35528226360300608</v>
          </cell>
          <cell r="DK63">
            <v>0.35740378308331422</v>
          </cell>
          <cell r="DL63">
            <v>0.34203178861661804</v>
          </cell>
          <cell r="DM63">
            <v>0.34082710968856372</v>
          </cell>
          <cell r="DN63">
            <v>0.34470214880703115</v>
          </cell>
          <cell r="DO63">
            <v>0.36430401119136907</v>
          </cell>
          <cell r="DP63">
            <v>0.33090323446517245</v>
          </cell>
          <cell r="DQ63">
            <v>0.33595556536794524</v>
          </cell>
          <cell r="DR63">
            <v>0.35962874505600922</v>
          </cell>
          <cell r="DS63">
            <v>0.35647611709417293</v>
          </cell>
          <cell r="DT63">
            <v>0.38336062128017345</v>
          </cell>
          <cell r="DU63">
            <v>0.34788193366006709</v>
          </cell>
          <cell r="DV63">
            <v>0.35223551445368562</v>
          </cell>
          <cell r="DW63">
            <v>0.36050348157612516</v>
          </cell>
          <cell r="DX63">
            <v>0.3955547661938954</v>
          </cell>
          <cell r="DY63">
            <v>0.36769652188419916</v>
          </cell>
          <cell r="DZ63">
            <v>0.35488595718485655</v>
          </cell>
          <cell r="EA63">
            <v>0.35395904660139127</v>
          </cell>
          <cell r="EB63">
            <v>0.35786353069774912</v>
          </cell>
          <cell r="EC63">
            <v>0.34755356987941355</v>
          </cell>
          <cell r="ED63">
            <v>0.33162863650294766</v>
          </cell>
          <cell r="EE63">
            <v>0.34346136286480222</v>
          </cell>
          <cell r="EF63">
            <v>0.33568254766011402</v>
          </cell>
          <cell r="EG63">
            <v>0.33573385812415879</v>
          </cell>
          <cell r="EH63">
            <v>0.31811800502268034</v>
          </cell>
          <cell r="EI63">
            <v>0.31100423016746825</v>
          </cell>
          <cell r="EJ63">
            <v>0.34372617950555762</v>
          </cell>
          <cell r="EK63">
            <v>0.32822765098058299</v>
          </cell>
          <cell r="EL63">
            <v>0.30471375493993241</v>
          </cell>
          <cell r="EM63">
            <v>0.30207879843273833</v>
          </cell>
          <cell r="EN63">
            <v>0.30604930954451542</v>
          </cell>
          <cell r="EO63">
            <v>0.32521957398132262</v>
          </cell>
          <cell r="EP63">
            <v>0.31036773177211918</v>
          </cell>
          <cell r="EQ63">
            <v>0.2888362114796445</v>
          </cell>
          <cell r="ER63">
            <v>0.27752780615465844</v>
          </cell>
          <cell r="ES63">
            <v>0.26713745902799707</v>
          </cell>
          <cell r="ET63">
            <v>0.26571386425843674</v>
          </cell>
          <cell r="EU63">
            <v>0.28095922674578655</v>
          </cell>
          <cell r="EV63">
            <v>0.261126173096976</v>
          </cell>
          <cell r="EW63">
            <v>0.27539668700959025</v>
          </cell>
          <cell r="EX63">
            <v>0.27009497053165177</v>
          </cell>
          <cell r="EY63">
            <v>0.26809497053165177</v>
          </cell>
          <cell r="EZ63">
            <v>0.26609497053165176</v>
          </cell>
          <cell r="FA63">
            <v>0.26409497053165176</v>
          </cell>
          <cell r="FB63">
            <v>0.27413381393588876</v>
          </cell>
          <cell r="FC63">
            <v>0.26159497053165176</v>
          </cell>
          <cell r="FD63">
            <v>0.25909497053165176</v>
          </cell>
          <cell r="FE63">
            <v>0.25659497053165176</v>
          </cell>
          <cell r="FF63">
            <v>0.25409497053165175</v>
          </cell>
          <cell r="FG63">
            <v>0.25159497053165175</v>
          </cell>
          <cell r="FH63">
            <v>0.24909497053165175</v>
          </cell>
          <cell r="FI63">
            <v>0.24659497053165175</v>
          </cell>
          <cell r="FJ63">
            <v>0.24409497053165174</v>
          </cell>
          <cell r="FK63">
            <v>0.24159497053165174</v>
          </cell>
          <cell r="FL63">
            <v>0.23909497053165174</v>
          </cell>
          <cell r="FM63">
            <v>0.23659497053165174</v>
          </cell>
          <cell r="FN63">
            <v>0.23409497053165174</v>
          </cell>
          <cell r="FO63">
            <v>0.24750939878852554</v>
          </cell>
          <cell r="FP63">
            <v>0.23309497053165174</v>
          </cell>
          <cell r="FQ63">
            <v>0.23209497053165173</v>
          </cell>
          <cell r="FR63">
            <v>0.23109497053165173</v>
          </cell>
          <cell r="FS63">
            <v>0.23009497053165173</v>
          </cell>
          <cell r="FT63">
            <v>0.22909497053165173</v>
          </cell>
          <cell r="FU63">
            <v>0.22809497053165173</v>
          </cell>
          <cell r="FV63">
            <v>0.22709497053165173</v>
          </cell>
          <cell r="FW63">
            <v>0.22609497053165173</v>
          </cell>
          <cell r="FX63">
            <v>0.22509497053165173</v>
          </cell>
          <cell r="FY63">
            <v>0.22409497053165173</v>
          </cell>
          <cell r="FZ63">
            <v>0.22309497053165173</v>
          </cell>
          <cell r="GA63">
            <v>0.22209497053165173</v>
          </cell>
          <cell r="GB63">
            <v>0.22743025994295146</v>
          </cell>
          <cell r="GC63">
            <v>0.22109497053165172</v>
          </cell>
          <cell r="GD63">
            <v>0.22009497053165172</v>
          </cell>
          <cell r="GE63">
            <v>0.21909497053165172</v>
          </cell>
          <cell r="GF63">
            <v>0.21809497053165172</v>
          </cell>
          <cell r="GG63">
            <v>0.21709497053165172</v>
          </cell>
          <cell r="GH63">
            <v>0.21609497053165172</v>
          </cell>
          <cell r="GI63">
            <v>0.21509497053165172</v>
          </cell>
          <cell r="GJ63">
            <v>0.21409497053165172</v>
          </cell>
          <cell r="GK63">
            <v>0.21309497053165172</v>
          </cell>
          <cell r="GL63">
            <v>0.21209497053165172</v>
          </cell>
          <cell r="GM63">
            <v>0.21109497053165172</v>
          </cell>
          <cell r="GN63">
            <v>0.21009497053165171</v>
          </cell>
          <cell r="GO63">
            <v>0.2154187963172455</v>
          </cell>
          <cell r="GP63">
            <v>0.20909497053165171</v>
          </cell>
          <cell r="GQ63">
            <v>0.20809497053165171</v>
          </cell>
          <cell r="GR63">
            <v>0.20709497053165171</v>
          </cell>
          <cell r="GS63">
            <v>0.20609497053165171</v>
          </cell>
          <cell r="GT63">
            <v>0.20509497053165171</v>
          </cell>
          <cell r="GU63">
            <v>0.20409497053165171</v>
          </cell>
          <cell r="GV63">
            <v>0.20309497053165171</v>
          </cell>
          <cell r="GW63">
            <v>0.20209497053165171</v>
          </cell>
          <cell r="GX63">
            <v>0.20109497053165171</v>
          </cell>
          <cell r="GY63">
            <v>0.20009497053165171</v>
          </cell>
          <cell r="GZ63">
            <v>0.1990949705316517</v>
          </cell>
          <cell r="HA63">
            <v>0.1980949705316517</v>
          </cell>
          <cell r="HB63">
            <v>0.20342163854248654</v>
          </cell>
          <cell r="HC63">
            <v>0.1970949705316517</v>
          </cell>
          <cell r="HD63">
            <v>0.1960949705316517</v>
          </cell>
          <cell r="HE63">
            <v>0.1950949705316517</v>
          </cell>
          <cell r="HF63">
            <v>0.1940949705316517</v>
          </cell>
          <cell r="HG63">
            <v>0.1930949705316517</v>
          </cell>
          <cell r="HH63">
            <v>0.1920949705316517</v>
          </cell>
          <cell r="HI63">
            <v>0.1910949705316517</v>
          </cell>
          <cell r="HJ63">
            <v>0.1900949705316517</v>
          </cell>
          <cell r="HK63">
            <v>0.1890949705316517</v>
          </cell>
          <cell r="HL63">
            <v>0.1880949705316517</v>
          </cell>
          <cell r="HM63">
            <v>0.18709497053165169</v>
          </cell>
          <cell r="HN63">
            <v>0.18609497053165169</v>
          </cell>
          <cell r="HO63">
            <v>0.19142420076541727</v>
          </cell>
          <cell r="HP63">
            <v>0.18609497053165169</v>
          </cell>
          <cell r="HQ63">
            <v>0.18609497053165169</v>
          </cell>
          <cell r="HR63">
            <v>0.18609497053165169</v>
          </cell>
          <cell r="HS63">
            <v>0.18609497053165169</v>
          </cell>
          <cell r="HT63">
            <v>0.18609497053165169</v>
          </cell>
          <cell r="HU63">
            <v>0.18609497053165169</v>
          </cell>
          <cell r="HV63">
            <v>0.18609497053165169</v>
          </cell>
          <cell r="HW63">
            <v>0.18609497053165169</v>
          </cell>
          <cell r="HX63">
            <v>0.18609497053165169</v>
          </cell>
          <cell r="HY63">
            <v>0.18609497053165169</v>
          </cell>
          <cell r="HZ63">
            <v>0.18609497053165169</v>
          </cell>
          <cell r="IA63">
            <v>0.18609497053165169</v>
          </cell>
          <cell r="IB63">
            <v>0.18609497053165172</v>
          </cell>
        </row>
        <row r="64">
          <cell r="B64" t="str">
            <v xml:space="preserve">Bull </v>
          </cell>
          <cell r="DX64">
            <v>8.39190114936696E-3</v>
          </cell>
          <cell r="DY64">
            <v>1.0004359080610701E-2</v>
          </cell>
          <cell r="DZ64">
            <v>1.2975089950010083E-2</v>
          </cell>
          <cell r="EA64">
            <v>1.7112981660379004E-2</v>
          </cell>
          <cell r="EC64">
            <v>2.4946863884792225E-2</v>
          </cell>
          <cell r="ED64">
            <v>3.0997037313029212E-2</v>
          </cell>
          <cell r="EE64">
            <v>3.9380494714538236E-2</v>
          </cell>
          <cell r="EF64">
            <v>4.1611934161079195E-2</v>
          </cell>
          <cell r="EG64">
            <v>4.6936247566854529E-2</v>
          </cell>
          <cell r="EH64">
            <v>4.9326300835062557E-2</v>
          </cell>
          <cell r="EI64">
            <v>5.0977995754028671E-2</v>
          </cell>
          <cell r="EJ64">
            <v>6.2015768456261305E-2</v>
          </cell>
          <cell r="EK64">
            <v>5.9777848070465718E-2</v>
          </cell>
          <cell r="EL64">
            <v>6.0698341365343113E-2</v>
          </cell>
          <cell r="EM64">
            <v>6.5808663474096654E-2</v>
          </cell>
          <cell r="EN64">
            <v>6.9809951643189885E-2</v>
          </cell>
          <cell r="EP64">
            <v>7.3857891890620961E-2</v>
          </cell>
          <cell r="EQ64">
            <v>7.7525440478349791E-2</v>
          </cell>
          <cell r="ER64">
            <v>7.7604710689730377E-2</v>
          </cell>
          <cell r="ES64">
            <v>8.3441321558079512E-2</v>
          </cell>
          <cell r="ET64">
            <v>8.7516867989881938E-2</v>
          </cell>
          <cell r="EU64">
            <v>9.3347199706359157E-2</v>
          </cell>
          <cell r="EV64">
            <v>9.1371220020855057E-2</v>
          </cell>
          <cell r="EW64">
            <v>0.10111595466434176</v>
          </cell>
          <cell r="EX64">
            <v>0.10162152258222128</v>
          </cell>
          <cell r="EY64">
            <v>0.15543228387333191</v>
          </cell>
          <cell r="EZ64">
            <v>0.15843228387333191</v>
          </cell>
          <cell r="FA64">
            <v>0.16143228387333192</v>
          </cell>
          <cell r="FC64">
            <v>0.16518228387333192</v>
          </cell>
          <cell r="FD64">
            <v>0.16893228387333192</v>
          </cell>
          <cell r="FE64">
            <v>0.17268228387333193</v>
          </cell>
          <cell r="FF64">
            <v>0.17643228387333193</v>
          </cell>
          <cell r="FG64">
            <v>0.18018228387333193</v>
          </cell>
          <cell r="FH64">
            <v>0.18393228387333194</v>
          </cell>
          <cell r="FI64">
            <v>0.18768228387333191</v>
          </cell>
          <cell r="FJ64">
            <v>0.19143228387333194</v>
          </cell>
          <cell r="FK64">
            <v>0.19518228387333192</v>
          </cell>
          <cell r="FL64">
            <v>0.19893228387333195</v>
          </cell>
          <cell r="FM64">
            <v>0.20268228387333193</v>
          </cell>
          <cell r="FN64">
            <v>0.20643228387333196</v>
          </cell>
          <cell r="FP64">
            <v>0.20658228387333194</v>
          </cell>
          <cell r="FQ64">
            <v>0.20659728387333193</v>
          </cell>
          <cell r="FR64">
            <v>0.20661228387333197</v>
          </cell>
          <cell r="FS64">
            <v>0.20662728387333196</v>
          </cell>
          <cell r="FT64">
            <v>0.206642283873332</v>
          </cell>
          <cell r="FU64">
            <v>0.20665728387333199</v>
          </cell>
          <cell r="FV64">
            <v>0.20665728387333199</v>
          </cell>
          <cell r="FW64">
            <v>0.20665728387333199</v>
          </cell>
          <cell r="FX64">
            <v>0.20665728387333199</v>
          </cell>
          <cell r="FY64">
            <v>0.20665728387333199</v>
          </cell>
          <cell r="FZ64">
            <v>0.20665728387333199</v>
          </cell>
          <cell r="GA64">
            <v>0.20665728387333199</v>
          </cell>
          <cell r="GC64">
            <v>0.20665728387333199</v>
          </cell>
          <cell r="GD64">
            <v>0.20665728387333199</v>
          </cell>
          <cell r="GE64">
            <v>0.20665728387333199</v>
          </cell>
          <cell r="GF64">
            <v>0.20665728387333199</v>
          </cell>
          <cell r="GG64">
            <v>0.20665728387333199</v>
          </cell>
          <cell r="GH64">
            <v>0.20665728387333199</v>
          </cell>
          <cell r="GI64">
            <v>0.20665728387333199</v>
          </cell>
          <cell r="GJ64">
            <v>0.20665728387333199</v>
          </cell>
          <cell r="GK64">
            <v>0.20665728387333199</v>
          </cell>
          <cell r="GL64">
            <v>0.20665728387333199</v>
          </cell>
          <cell r="GM64">
            <v>0.20665728387333199</v>
          </cell>
          <cell r="GN64">
            <v>0.20665728387333199</v>
          </cell>
          <cell r="GP64">
            <v>0.20540728387333201</v>
          </cell>
          <cell r="GQ64">
            <v>0.20290728387333201</v>
          </cell>
          <cell r="GR64">
            <v>0.20040728387333198</v>
          </cell>
          <cell r="GS64">
            <v>0.19790728387333195</v>
          </cell>
          <cell r="GT64">
            <v>0.19540728387333195</v>
          </cell>
          <cell r="GU64">
            <v>0.19290728387333195</v>
          </cell>
          <cell r="GV64">
            <v>0.19040728387333192</v>
          </cell>
          <cell r="GW64">
            <v>0.18790728387333189</v>
          </cell>
          <cell r="GX64">
            <v>0.18540728387333191</v>
          </cell>
          <cell r="GY64">
            <v>0.18290728387333191</v>
          </cell>
          <cell r="GZ64">
            <v>0.18040728387333191</v>
          </cell>
          <cell r="HA64">
            <v>0.17790728387333193</v>
          </cell>
          <cell r="HC64">
            <v>0.17540728387333193</v>
          </cell>
          <cell r="HD64">
            <v>0.17290728387333193</v>
          </cell>
          <cell r="HE64">
            <v>0.17040728387333193</v>
          </cell>
          <cell r="HF64">
            <v>0.16790728387333193</v>
          </cell>
          <cell r="HG64">
            <v>0.16540728387333195</v>
          </cell>
          <cell r="HH64">
            <v>0.16290728387333195</v>
          </cell>
          <cell r="HI64">
            <v>0.16115728387333195</v>
          </cell>
          <cell r="HJ64">
            <v>0.15940728387333197</v>
          </cell>
          <cell r="HK64">
            <v>0.15765728387333197</v>
          </cell>
          <cell r="HL64">
            <v>0.15590728387333197</v>
          </cell>
          <cell r="HM64">
            <v>0.15415728387333197</v>
          </cell>
          <cell r="HN64">
            <v>0.15240728387333197</v>
          </cell>
          <cell r="HP64">
            <v>0.15115728387333197</v>
          </cell>
          <cell r="HQ64">
            <v>0.14990728387333196</v>
          </cell>
          <cell r="HR64">
            <v>0.14865728387333196</v>
          </cell>
          <cell r="HS64">
            <v>0.14740728387333196</v>
          </cell>
          <cell r="HT64">
            <v>0.14615728387333193</v>
          </cell>
          <cell r="HU64">
            <v>0.14490728387333193</v>
          </cell>
          <cell r="HV64">
            <v>0.14365728387333193</v>
          </cell>
          <cell r="HW64">
            <v>0.14240728387333193</v>
          </cell>
          <cell r="HX64">
            <v>0.14115728387333193</v>
          </cell>
          <cell r="HY64">
            <v>0.13990728387333193</v>
          </cell>
          <cell r="HZ64">
            <v>0.13865728387333193</v>
          </cell>
          <cell r="IA64">
            <v>0.1374072838733319</v>
          </cell>
        </row>
        <row r="65">
          <cell r="B65" t="str">
            <v>Base</v>
          </cell>
          <cell r="DX65">
            <v>8.39190114936696E-3</v>
          </cell>
          <cell r="DY65">
            <v>1.0004359080610701E-2</v>
          </cell>
          <cell r="DZ65">
            <v>1.2975089950010083E-2</v>
          </cell>
          <cell r="EA65">
            <v>1.7112981660379004E-2</v>
          </cell>
          <cell r="EC65">
            <v>2.4946863884792225E-2</v>
          </cell>
          <cell r="ED65">
            <v>3.0997037313029212E-2</v>
          </cell>
          <cell r="EE65">
            <v>3.9380494714538236E-2</v>
          </cell>
          <cell r="EF65">
            <v>4.1611934161079195E-2</v>
          </cell>
          <cell r="EG65">
            <v>4.6936247566854529E-2</v>
          </cell>
          <cell r="EH65">
            <v>4.9326300835062557E-2</v>
          </cell>
          <cell r="EI65">
            <v>5.0977995754028671E-2</v>
          </cell>
          <cell r="EJ65">
            <v>6.2015768456261305E-2</v>
          </cell>
          <cell r="EK65">
            <v>5.9777848070465718E-2</v>
          </cell>
          <cell r="EL65">
            <v>6.0698341365343113E-2</v>
          </cell>
          <cell r="EM65">
            <v>6.5808663474096654E-2</v>
          </cell>
          <cell r="EN65">
            <v>6.9809951643189885E-2</v>
          </cell>
          <cell r="EP65">
            <v>7.3857891890620961E-2</v>
          </cell>
          <cell r="EQ65">
            <v>7.7525440478349791E-2</v>
          </cell>
          <cell r="ER65">
            <v>7.7604710689730377E-2</v>
          </cell>
          <cell r="ES65">
            <v>8.3441321558079512E-2</v>
          </cell>
          <cell r="ET65">
            <v>8.7516867989881938E-2</v>
          </cell>
          <cell r="EU65">
            <v>9.3347199706359157E-2</v>
          </cell>
          <cell r="EV65">
            <v>9.1371220020855057E-2</v>
          </cell>
          <cell r="EW65">
            <v>0.10111595466434176</v>
          </cell>
          <cell r="EX65">
            <v>0.10162152258222128</v>
          </cell>
          <cell r="EY65">
            <v>0.10362152258222128</v>
          </cell>
          <cell r="EZ65">
            <v>0.10562152258222128</v>
          </cell>
          <cell r="FA65">
            <v>0.10762152258222128</v>
          </cell>
          <cell r="FC65">
            <v>0.11012152258222128</v>
          </cell>
          <cell r="FD65">
            <v>0.11262152258222129</v>
          </cell>
          <cell r="FE65">
            <v>0.11512152258222129</v>
          </cell>
          <cell r="FF65">
            <v>0.11762152258222129</v>
          </cell>
          <cell r="FG65">
            <v>0.12012152258222129</v>
          </cell>
          <cell r="FH65">
            <v>0.1226215225822213</v>
          </cell>
          <cell r="FI65">
            <v>0.12512152258222128</v>
          </cell>
          <cell r="FJ65">
            <v>0.12762152258222129</v>
          </cell>
          <cell r="FK65">
            <v>0.13012152258222129</v>
          </cell>
          <cell r="FL65">
            <v>0.13262152258222129</v>
          </cell>
          <cell r="FM65">
            <v>0.13512152258222129</v>
          </cell>
          <cell r="FN65">
            <v>0.1376215225822213</v>
          </cell>
          <cell r="FP65">
            <v>0.13772152258222128</v>
          </cell>
          <cell r="FQ65">
            <v>0.13773152258222129</v>
          </cell>
          <cell r="FR65">
            <v>0.1377415225822213</v>
          </cell>
          <cell r="FS65">
            <v>0.13775152258222131</v>
          </cell>
          <cell r="FT65">
            <v>0.13776152258222132</v>
          </cell>
          <cell r="FU65">
            <v>0.13777152258222133</v>
          </cell>
          <cell r="FV65">
            <v>0.13777152258222133</v>
          </cell>
          <cell r="FW65">
            <v>0.13777152258222133</v>
          </cell>
          <cell r="FX65">
            <v>0.13777152258222133</v>
          </cell>
          <cell r="FY65">
            <v>0.13777152258222133</v>
          </cell>
          <cell r="FZ65">
            <v>0.13777152258222133</v>
          </cell>
          <cell r="GA65">
            <v>0.13777152258222133</v>
          </cell>
          <cell r="GC65">
            <v>0.13777152258222133</v>
          </cell>
          <cell r="GD65">
            <v>0.13777152258222133</v>
          </cell>
          <cell r="GE65">
            <v>0.13777152258222133</v>
          </cell>
          <cell r="GF65">
            <v>0.13777152258222133</v>
          </cell>
          <cell r="GG65">
            <v>0.13777152258222133</v>
          </cell>
          <cell r="GH65">
            <v>0.13777152258222133</v>
          </cell>
          <cell r="GI65">
            <v>0.13777152258222133</v>
          </cell>
          <cell r="GJ65">
            <v>0.13777152258222133</v>
          </cell>
          <cell r="GK65">
            <v>0.13777152258222133</v>
          </cell>
          <cell r="GL65">
            <v>0.13777152258222133</v>
          </cell>
          <cell r="GM65">
            <v>0.13777152258222133</v>
          </cell>
          <cell r="GN65">
            <v>0.13777152258222133</v>
          </cell>
          <cell r="GP65">
            <v>0.13693818924888801</v>
          </cell>
          <cell r="GQ65">
            <v>0.13527152258222133</v>
          </cell>
          <cell r="GR65">
            <v>0.13360485591555465</v>
          </cell>
          <cell r="GS65">
            <v>0.13193818924888798</v>
          </cell>
          <cell r="GT65">
            <v>0.1302715225822213</v>
          </cell>
          <cell r="GU65">
            <v>0.12860485591555462</v>
          </cell>
          <cell r="GV65">
            <v>0.12693818924888794</v>
          </cell>
          <cell r="GW65">
            <v>0.12527152258222127</v>
          </cell>
          <cell r="GX65">
            <v>0.1236048559155546</v>
          </cell>
          <cell r="GY65">
            <v>0.12193818924888794</v>
          </cell>
          <cell r="GZ65">
            <v>0.12027152258222128</v>
          </cell>
          <cell r="HA65">
            <v>0.11860485591555461</v>
          </cell>
          <cell r="HC65">
            <v>0.11693818924888795</v>
          </cell>
          <cell r="HD65">
            <v>0.11527152258222129</v>
          </cell>
          <cell r="HE65">
            <v>0.11360485591555462</v>
          </cell>
          <cell r="HF65">
            <v>0.11193818924888796</v>
          </cell>
          <cell r="HG65">
            <v>0.1102715225822213</v>
          </cell>
          <cell r="HH65">
            <v>0.10860485591555463</v>
          </cell>
          <cell r="HI65">
            <v>0.10743818924888797</v>
          </cell>
          <cell r="HJ65">
            <v>0.10627152258222131</v>
          </cell>
          <cell r="HK65">
            <v>0.10510485591555464</v>
          </cell>
          <cell r="HL65">
            <v>0.10393818924888798</v>
          </cell>
          <cell r="HM65">
            <v>0.10277152258222132</v>
          </cell>
          <cell r="HN65">
            <v>0.10160485591555465</v>
          </cell>
          <cell r="HP65">
            <v>0.10077152258222132</v>
          </cell>
          <cell r="HQ65">
            <v>9.9938189248887976E-2</v>
          </cell>
          <cell r="HR65">
            <v>9.9104855915554638E-2</v>
          </cell>
          <cell r="HS65">
            <v>9.8271522582221299E-2</v>
          </cell>
          <cell r="HT65">
            <v>9.743818924888796E-2</v>
          </cell>
          <cell r="HU65">
            <v>9.6604855915554622E-2</v>
          </cell>
          <cell r="HV65">
            <v>9.5771522582221297E-2</v>
          </cell>
          <cell r="HW65">
            <v>9.4938189248887958E-2</v>
          </cell>
          <cell r="HX65">
            <v>9.4104855915554619E-2</v>
          </cell>
          <cell r="HY65">
            <v>9.3271522582221281E-2</v>
          </cell>
          <cell r="HZ65">
            <v>9.2438189248887942E-2</v>
          </cell>
          <cell r="IA65">
            <v>9.1604855915554603E-2</v>
          </cell>
        </row>
        <row r="66">
          <cell r="B66" t="str">
            <v xml:space="preserve">Bear </v>
          </cell>
          <cell r="DX66">
            <v>8.39190114936696E-3</v>
          </cell>
          <cell r="DY66">
            <v>1.0004359080610701E-2</v>
          </cell>
          <cell r="DZ66">
            <v>1.2975089950010083E-2</v>
          </cell>
          <cell r="EA66">
            <v>1.7112981660379004E-2</v>
          </cell>
          <cell r="EC66">
            <v>2.4946863884792225E-2</v>
          </cell>
          <cell r="ED66">
            <v>3.0997037313029212E-2</v>
          </cell>
          <cell r="EE66">
            <v>3.9380494714538236E-2</v>
          </cell>
          <cell r="EF66">
            <v>4.1611934161079195E-2</v>
          </cell>
          <cell r="EG66">
            <v>4.6936247566854529E-2</v>
          </cell>
          <cell r="EH66">
            <v>4.9326300835062557E-2</v>
          </cell>
          <cell r="EI66">
            <v>5.0977995754028671E-2</v>
          </cell>
          <cell r="EJ66">
            <v>6.2015768456261305E-2</v>
          </cell>
          <cell r="EK66">
            <v>5.9777848070465718E-2</v>
          </cell>
          <cell r="EL66">
            <v>6.0698341365343113E-2</v>
          </cell>
          <cell r="EM66">
            <v>6.5808663474096654E-2</v>
          </cell>
          <cell r="EN66">
            <v>6.9809951643189885E-2</v>
          </cell>
          <cell r="EP66">
            <v>7.3857891890620961E-2</v>
          </cell>
          <cell r="EQ66">
            <v>7.7525440478349791E-2</v>
          </cell>
          <cell r="ER66">
            <v>7.7604710689730377E-2</v>
          </cell>
          <cell r="ES66">
            <v>8.3441321558079512E-2</v>
          </cell>
          <cell r="ET66">
            <v>8.7516867989881938E-2</v>
          </cell>
          <cell r="EU66">
            <v>9.3347199706359157E-2</v>
          </cell>
          <cell r="EV66">
            <v>9.1371220020855057E-2</v>
          </cell>
          <cell r="EW66">
            <v>0.10111595466434176</v>
          </cell>
          <cell r="EX66">
            <v>0.10162152258222128</v>
          </cell>
          <cell r="EY66">
            <v>6.7353989678443832E-2</v>
          </cell>
          <cell r="EZ66">
            <v>5.8091837420221712E-2</v>
          </cell>
          <cell r="FA66">
            <v>5.3810761291110641E-2</v>
          </cell>
          <cell r="FC66">
            <v>9.3603294194888095E-2</v>
          </cell>
          <cell r="FD66">
            <v>9.5728294194888097E-2</v>
          </cell>
          <cell r="FE66">
            <v>9.7853294194888099E-2</v>
          </cell>
          <cell r="FF66">
            <v>9.9978294194888101E-2</v>
          </cell>
          <cell r="FG66">
            <v>0.1021032941948881</v>
          </cell>
          <cell r="FH66">
            <v>0.1042282941948881</v>
          </cell>
          <cell r="FI66">
            <v>0.10635329419488809</v>
          </cell>
          <cell r="FJ66">
            <v>0.10847829419488809</v>
          </cell>
          <cell r="FK66">
            <v>9.7591141936665959E-2</v>
          </cell>
          <cell r="FL66">
            <v>8.6203989678443838E-2</v>
          </cell>
          <cell r="FM66">
            <v>7.4316837420221715E-2</v>
          </cell>
          <cell r="FN66">
            <v>6.8810761291110648E-2</v>
          </cell>
          <cell r="FP66">
            <v>6.1974685161999582E-2</v>
          </cell>
          <cell r="FQ66">
            <v>6.1979185161999586E-2</v>
          </cell>
          <cell r="FR66">
            <v>6.1983685161999591E-2</v>
          </cell>
          <cell r="FS66">
            <v>6.1988185161999595E-2</v>
          </cell>
          <cell r="FT66">
            <v>6.19926851619996E-2</v>
          </cell>
          <cell r="FU66">
            <v>6.1997185161999604E-2</v>
          </cell>
          <cell r="FV66">
            <v>6.1997185161999604E-2</v>
          </cell>
          <cell r="FW66">
            <v>6.1997185161999604E-2</v>
          </cell>
          <cell r="FX66">
            <v>6.1997185161999604E-2</v>
          </cell>
          <cell r="FY66">
            <v>6.1997185161999604E-2</v>
          </cell>
          <cell r="FZ66">
            <v>6.1997185161999604E-2</v>
          </cell>
          <cell r="GA66">
            <v>6.1997185161999604E-2</v>
          </cell>
          <cell r="GC66">
            <v>6.1997185161999604E-2</v>
          </cell>
          <cell r="GD66">
            <v>6.1997185161999604E-2</v>
          </cell>
          <cell r="GE66">
            <v>6.1997185161999604E-2</v>
          </cell>
          <cell r="GF66">
            <v>6.1997185161999604E-2</v>
          </cell>
          <cell r="GG66">
            <v>6.1997185161999604E-2</v>
          </cell>
          <cell r="GH66">
            <v>6.1997185161999604E-2</v>
          </cell>
          <cell r="GI66">
            <v>6.1997185161999604E-2</v>
          </cell>
          <cell r="GJ66">
            <v>6.1997185161999604E-2</v>
          </cell>
          <cell r="GK66">
            <v>6.1997185161999604E-2</v>
          </cell>
          <cell r="GL66">
            <v>6.1997185161999604E-2</v>
          </cell>
          <cell r="GM66">
            <v>6.1997185161999604E-2</v>
          </cell>
          <cell r="GN66">
            <v>6.1997185161999604E-2</v>
          </cell>
          <cell r="GP66">
            <v>6.1622185161999604E-2</v>
          </cell>
          <cell r="GQ66">
            <v>6.0872185161999603E-2</v>
          </cell>
          <cell r="GR66">
            <v>6.0122185161999596E-2</v>
          </cell>
          <cell r="GS66">
            <v>5.9372185161999588E-2</v>
          </cell>
          <cell r="GT66">
            <v>5.8622185161999588E-2</v>
          </cell>
          <cell r="GU66">
            <v>5.787218516199958E-2</v>
          </cell>
          <cell r="GV66">
            <v>5.7122185161999579E-2</v>
          </cell>
          <cell r="GW66">
            <v>5.6372185161999572E-2</v>
          </cell>
          <cell r="GX66">
            <v>5.5622185161999571E-2</v>
          </cell>
          <cell r="GY66">
            <v>5.4872185161999577E-2</v>
          </cell>
          <cell r="GZ66">
            <v>5.4122185161999577E-2</v>
          </cell>
          <cell r="HA66">
            <v>5.3372185161999576E-2</v>
          </cell>
          <cell r="HC66">
            <v>5.2622185161999575E-2</v>
          </cell>
          <cell r="HD66">
            <v>5.1872185161999582E-2</v>
          </cell>
          <cell r="HE66">
            <v>5.1122185161999581E-2</v>
          </cell>
          <cell r="HF66">
            <v>5.037218516199958E-2</v>
          </cell>
          <cell r="HG66">
            <v>4.9622185161999587E-2</v>
          </cell>
          <cell r="HH66">
            <v>4.8872185161999586E-2</v>
          </cell>
          <cell r="HI66">
            <v>4.8347185161999588E-2</v>
          </cell>
          <cell r="HJ66">
            <v>4.7822185161999591E-2</v>
          </cell>
          <cell r="HK66">
            <v>4.7297185161999593E-2</v>
          </cell>
          <cell r="HL66">
            <v>4.6772185161999595E-2</v>
          </cell>
          <cell r="HM66">
            <v>4.6247185161999591E-2</v>
          </cell>
          <cell r="HN66">
            <v>4.5722185161999593E-2</v>
          </cell>
          <cell r="HP66">
            <v>4.5347185161999592E-2</v>
          </cell>
          <cell r="HQ66">
            <v>4.4972185161999592E-2</v>
          </cell>
          <cell r="HR66">
            <v>4.4597185161999585E-2</v>
          </cell>
          <cell r="HS66">
            <v>4.4222185161999585E-2</v>
          </cell>
          <cell r="HT66">
            <v>4.3847185161999584E-2</v>
          </cell>
          <cell r="HU66">
            <v>4.3472185161999584E-2</v>
          </cell>
          <cell r="HV66">
            <v>4.3097185161999584E-2</v>
          </cell>
          <cell r="HW66">
            <v>4.2722185161999583E-2</v>
          </cell>
          <cell r="HX66">
            <v>4.2347185161999583E-2</v>
          </cell>
          <cell r="HY66">
            <v>4.1972185161999576E-2</v>
          </cell>
          <cell r="HZ66">
            <v>4.1597185161999575E-2</v>
          </cell>
          <cell r="IA66">
            <v>4.1222185161999575E-2</v>
          </cell>
        </row>
        <row r="67">
          <cell r="B67" t="str">
            <v>Tymlos-SubQ</v>
          </cell>
          <cell r="DT67">
            <v>1.1062681151403854E-5</v>
          </cell>
          <cell r="DU67">
            <v>1.0581119282379015E-3</v>
          </cell>
          <cell r="DV67">
            <v>2.5488577238700527E-3</v>
          </cell>
          <cell r="DW67">
            <v>5.803482089253552E-3</v>
          </cell>
          <cell r="DX67">
            <v>8.39190114936696E-3</v>
          </cell>
          <cell r="DY67">
            <v>1.0004359080610701E-2</v>
          </cell>
          <cell r="DZ67">
            <v>1.2975089950010083E-2</v>
          </cell>
          <cell r="EA67">
            <v>1.7112981660379004E-2</v>
          </cell>
          <cell r="EB67">
            <v>4.8581632554478369E-3</v>
          </cell>
          <cell r="EC67">
            <v>2.4946863884792225E-2</v>
          </cell>
          <cell r="ED67">
            <v>3.0997037313029212E-2</v>
          </cell>
          <cell r="EE67">
            <v>3.9380494714538236E-2</v>
          </cell>
          <cell r="EF67">
            <v>4.1611934161079195E-2</v>
          </cell>
          <cell r="EG67">
            <v>4.6936247566854529E-2</v>
          </cell>
          <cell r="EH67">
            <v>4.9326300835062557E-2</v>
          </cell>
          <cell r="EI67">
            <v>5.0977995754028671E-2</v>
          </cell>
          <cell r="EJ67">
            <v>6.2015768456261305E-2</v>
          </cell>
          <cell r="EK67">
            <v>5.9777848070465718E-2</v>
          </cell>
          <cell r="EL67">
            <v>6.0698341365343113E-2</v>
          </cell>
          <cell r="EM67">
            <v>6.5808663474096654E-2</v>
          </cell>
          <cell r="EN67">
            <v>6.9809951643189885E-2</v>
          </cell>
          <cell r="EO67">
            <v>5.0370607073141928E-2</v>
          </cell>
          <cell r="EP67">
            <v>7.3857891890620961E-2</v>
          </cell>
          <cell r="EQ67">
            <v>7.7525440478349791E-2</v>
          </cell>
          <cell r="ER67">
            <v>7.7604710689730377E-2</v>
          </cell>
          <cell r="ES67">
            <v>8.3441321558079512E-2</v>
          </cell>
          <cell r="ET67">
            <v>8.7516867989881938E-2</v>
          </cell>
          <cell r="EU67">
            <v>9.3347199706359157E-2</v>
          </cell>
          <cell r="EV67">
            <v>9.1371220020855057E-2</v>
          </cell>
          <cell r="EW67">
            <v>0.10111595466434176</v>
          </cell>
          <cell r="EX67">
            <v>0.10162152258222128</v>
          </cell>
          <cell r="EY67">
            <v>0.10362152258222128</v>
          </cell>
          <cell r="EZ67">
            <v>0.10562152258222128</v>
          </cell>
          <cell r="FA67">
            <v>0.10762152258222128</v>
          </cell>
          <cell r="FB67">
            <v>9.2240369260338531E-2</v>
          </cell>
          <cell r="FC67">
            <v>0.11012152258222128</v>
          </cell>
          <cell r="FD67">
            <v>0.11262152258222129</v>
          </cell>
          <cell r="FE67">
            <v>0.11512152258222129</v>
          </cell>
          <cell r="FF67">
            <v>0.11762152258222129</v>
          </cell>
          <cell r="FG67">
            <v>0.12012152258222129</v>
          </cell>
          <cell r="FH67">
            <v>0.1226215225822213</v>
          </cell>
          <cell r="FI67">
            <v>0.12512152258222128</v>
          </cell>
          <cell r="FJ67">
            <v>0.12762152258222129</v>
          </cell>
          <cell r="FK67">
            <v>0.13012152258222129</v>
          </cell>
          <cell r="FL67">
            <v>0.13262152258222129</v>
          </cell>
          <cell r="FM67">
            <v>0.13512152258222129</v>
          </cell>
          <cell r="FN67">
            <v>0.1376215225822213</v>
          </cell>
          <cell r="FO67">
            <v>0.12420709432534749</v>
          </cell>
          <cell r="FP67">
            <v>0.13772152258222128</v>
          </cell>
          <cell r="FQ67">
            <v>0.13773152258222129</v>
          </cell>
          <cell r="FR67">
            <v>0.1377415225822213</v>
          </cell>
          <cell r="FS67">
            <v>0.13775152258222131</v>
          </cell>
          <cell r="FT67">
            <v>0.13776152258222132</v>
          </cell>
          <cell r="FU67">
            <v>0.13777152258222133</v>
          </cell>
          <cell r="FV67">
            <v>0.13777152258222133</v>
          </cell>
          <cell r="FW67">
            <v>0.13777152258222133</v>
          </cell>
          <cell r="FX67">
            <v>0.13777152258222133</v>
          </cell>
          <cell r="FY67">
            <v>0.13777152258222133</v>
          </cell>
          <cell r="FZ67">
            <v>0.13777152258222133</v>
          </cell>
          <cell r="GA67">
            <v>0.13777152258222133</v>
          </cell>
          <cell r="GB67">
            <v>0.13775960687638736</v>
          </cell>
          <cell r="GC67">
            <v>0.13777152258222133</v>
          </cell>
          <cell r="GD67">
            <v>0.13777152258222133</v>
          </cell>
          <cell r="GE67">
            <v>0.13777152258222133</v>
          </cell>
          <cell r="GF67">
            <v>0.13777152258222133</v>
          </cell>
          <cell r="GG67">
            <v>0.13777152258222133</v>
          </cell>
          <cell r="GH67">
            <v>0.13777152258222133</v>
          </cell>
          <cell r="GI67">
            <v>0.13777152258222133</v>
          </cell>
          <cell r="GJ67">
            <v>0.13777152258222133</v>
          </cell>
          <cell r="GK67">
            <v>0.13777152258222133</v>
          </cell>
          <cell r="GL67">
            <v>0.13777152258222133</v>
          </cell>
          <cell r="GM67">
            <v>0.13777152258222133</v>
          </cell>
          <cell r="GN67">
            <v>0.13777152258222133</v>
          </cell>
          <cell r="GO67">
            <v>0.13777152258222136</v>
          </cell>
          <cell r="GP67">
            <v>0.13693818924888801</v>
          </cell>
          <cell r="GQ67">
            <v>0.13527152258222133</v>
          </cell>
          <cell r="GR67">
            <v>0.13360485591555465</v>
          </cell>
          <cell r="GS67">
            <v>0.13193818924888798</v>
          </cell>
          <cell r="GT67">
            <v>0.1302715225822213</v>
          </cell>
          <cell r="GU67">
            <v>0.12860485591555462</v>
          </cell>
          <cell r="GV67">
            <v>0.12693818924888794</v>
          </cell>
          <cell r="GW67">
            <v>0.12527152258222127</v>
          </cell>
          <cell r="GX67">
            <v>0.1236048559155546</v>
          </cell>
          <cell r="GY67">
            <v>0.12193818924888794</v>
          </cell>
          <cell r="GZ67">
            <v>0.12027152258222128</v>
          </cell>
          <cell r="HA67">
            <v>0.11860485591555461</v>
          </cell>
          <cell r="HB67">
            <v>0.12748263593361275</v>
          </cell>
          <cell r="HC67">
            <v>0.11693818924888795</v>
          </cell>
          <cell r="HD67">
            <v>0.11527152258222129</v>
          </cell>
          <cell r="HE67">
            <v>0.11360485591555462</v>
          </cell>
          <cell r="HF67">
            <v>0.11193818924888796</v>
          </cell>
          <cell r="HG67">
            <v>0.1102715225822213</v>
          </cell>
          <cell r="HH67">
            <v>0.10860485591555463</v>
          </cell>
          <cell r="HI67">
            <v>0.10743818924888797</v>
          </cell>
          <cell r="HJ67">
            <v>0.10627152258222131</v>
          </cell>
          <cell r="HK67">
            <v>0.10510485591555464</v>
          </cell>
          <cell r="HL67">
            <v>0.10393818924888798</v>
          </cell>
          <cell r="HM67">
            <v>0.10277152258222132</v>
          </cell>
          <cell r="HN67">
            <v>0.10160485591555465</v>
          </cell>
          <cell r="HO67">
            <v>0.10841633588273093</v>
          </cell>
          <cell r="HP67">
            <v>0.10077152258222132</v>
          </cell>
          <cell r="HQ67">
            <v>9.9938189248887976E-2</v>
          </cell>
          <cell r="HR67">
            <v>9.9104855915554638E-2</v>
          </cell>
          <cell r="HS67">
            <v>9.8271522582221299E-2</v>
          </cell>
          <cell r="HT67">
            <v>9.743818924888796E-2</v>
          </cell>
          <cell r="HU67">
            <v>9.6604855915554622E-2</v>
          </cell>
          <cell r="HV67">
            <v>9.5771522582221297E-2</v>
          </cell>
          <cell r="HW67">
            <v>9.4938189248887958E-2</v>
          </cell>
          <cell r="HX67">
            <v>9.4104855915554619E-2</v>
          </cell>
          <cell r="HY67">
            <v>9.3271522582221281E-2</v>
          </cell>
          <cell r="HZ67">
            <v>9.2438189248887942E-2</v>
          </cell>
          <cell r="IA67">
            <v>9.1604855915554603E-2</v>
          </cell>
          <cell r="IB67">
            <v>9.6047815822773344E-2</v>
          </cell>
        </row>
        <row r="68">
          <cell r="B68" t="str">
            <v>Bull</v>
          </cell>
          <cell r="FP68">
            <v>0</v>
          </cell>
          <cell r="FQ68">
            <v>0</v>
          </cell>
          <cell r="FR68">
            <v>0</v>
          </cell>
          <cell r="FS68">
            <v>0</v>
          </cell>
          <cell r="FT68">
            <v>0</v>
          </cell>
          <cell r="GP68">
            <v>2.875E-3</v>
          </cell>
          <cell r="GQ68">
            <v>8.624999999999999E-3</v>
          </cell>
          <cell r="GR68">
            <v>1.4374999999999999E-2</v>
          </cell>
          <cell r="GS68">
            <v>2.0125000000000001E-2</v>
          </cell>
          <cell r="GT68">
            <v>2.5875000000000002E-2</v>
          </cell>
          <cell r="GU68">
            <v>3.1625E-2</v>
          </cell>
          <cell r="GV68">
            <v>3.7374999999999999E-2</v>
          </cell>
          <cell r="GW68">
            <v>4.3124999999999997E-2</v>
          </cell>
          <cell r="GX68">
            <v>4.8874999999999995E-2</v>
          </cell>
          <cell r="GY68">
            <v>5.4624999999999986E-2</v>
          </cell>
          <cell r="GZ68">
            <v>6.0374999999999984E-2</v>
          </cell>
          <cell r="HA68">
            <v>6.6124999999999975E-2</v>
          </cell>
          <cell r="HC68">
            <v>7.1874999999999981E-2</v>
          </cell>
          <cell r="HD68">
            <v>7.7624999999999986E-2</v>
          </cell>
          <cell r="HE68">
            <v>8.3374999999999991E-2</v>
          </cell>
          <cell r="HF68">
            <v>8.9124999999999996E-2</v>
          </cell>
          <cell r="HG68">
            <v>9.4875000000000001E-2</v>
          </cell>
          <cell r="HH68">
            <v>0.10062500000000001</v>
          </cell>
          <cell r="HI68">
            <v>0.10465000000000001</v>
          </cell>
          <cell r="HJ68">
            <v>0.10867500000000001</v>
          </cell>
          <cell r="HK68">
            <v>0.11270000000000001</v>
          </cell>
          <cell r="HL68">
            <v>0.11672500000000001</v>
          </cell>
          <cell r="HM68">
            <v>0.12075000000000002</v>
          </cell>
          <cell r="HN68">
            <v>0.12477500000000002</v>
          </cell>
          <cell r="HP68">
            <v>0.12765000000000001</v>
          </cell>
          <cell r="HQ68">
            <v>0.13052500000000003</v>
          </cell>
          <cell r="HR68">
            <v>0.13340000000000002</v>
          </cell>
          <cell r="HS68">
            <v>0.13627500000000003</v>
          </cell>
          <cell r="HT68">
            <v>0.13915000000000002</v>
          </cell>
          <cell r="HU68">
            <v>0.14202500000000004</v>
          </cell>
          <cell r="HV68">
            <v>0.14490000000000003</v>
          </cell>
          <cell r="HW68">
            <v>0.14777500000000002</v>
          </cell>
          <cell r="HX68">
            <v>0.15065000000000003</v>
          </cell>
          <cell r="HY68">
            <v>0.15352500000000002</v>
          </cell>
          <cell r="HZ68">
            <v>0.15640000000000004</v>
          </cell>
          <cell r="IA68">
            <v>0.15927500000000003</v>
          </cell>
        </row>
        <row r="69">
          <cell r="B69" t="str">
            <v>Base</v>
          </cell>
          <cell r="GP69">
            <v>2.5000000000000001E-3</v>
          </cell>
          <cell r="GQ69">
            <v>7.4999999999999997E-3</v>
          </cell>
          <cell r="GR69">
            <v>1.2500000000000001E-2</v>
          </cell>
          <cell r="GS69">
            <v>1.7500000000000002E-2</v>
          </cell>
          <cell r="GT69">
            <v>2.2500000000000003E-2</v>
          </cell>
          <cell r="GU69">
            <v>2.7500000000000004E-2</v>
          </cell>
          <cell r="GV69">
            <v>3.2500000000000001E-2</v>
          </cell>
          <cell r="GW69">
            <v>3.7499999999999999E-2</v>
          </cell>
          <cell r="GX69">
            <v>4.2499999999999996E-2</v>
          </cell>
          <cell r="GY69">
            <v>4.7499999999999994E-2</v>
          </cell>
          <cell r="GZ69">
            <v>5.2499999999999991E-2</v>
          </cell>
          <cell r="HA69">
            <v>5.7499999999999989E-2</v>
          </cell>
          <cell r="HC69">
            <v>6.2499999999999986E-2</v>
          </cell>
          <cell r="HD69">
            <v>6.7499999999999991E-2</v>
          </cell>
          <cell r="HE69">
            <v>7.2499999999999995E-2</v>
          </cell>
          <cell r="HF69">
            <v>7.7499999999999999E-2</v>
          </cell>
          <cell r="HG69">
            <v>8.2500000000000004E-2</v>
          </cell>
          <cell r="HH69">
            <v>8.7500000000000008E-2</v>
          </cell>
          <cell r="HI69">
            <v>9.1000000000000011E-2</v>
          </cell>
          <cell r="HJ69">
            <v>9.4500000000000015E-2</v>
          </cell>
          <cell r="HK69">
            <v>9.8000000000000018E-2</v>
          </cell>
          <cell r="HL69">
            <v>0.10150000000000002</v>
          </cell>
          <cell r="HM69">
            <v>0.10500000000000002</v>
          </cell>
          <cell r="HN69">
            <v>0.10850000000000003</v>
          </cell>
          <cell r="HP69">
            <v>0.11100000000000003</v>
          </cell>
          <cell r="HQ69">
            <v>0.11350000000000003</v>
          </cell>
          <cell r="HR69">
            <v>0.11600000000000003</v>
          </cell>
          <cell r="HS69">
            <v>0.11850000000000004</v>
          </cell>
          <cell r="HT69">
            <v>0.12100000000000004</v>
          </cell>
          <cell r="HU69">
            <v>0.12350000000000004</v>
          </cell>
          <cell r="HV69">
            <v>0.12600000000000003</v>
          </cell>
          <cell r="HW69">
            <v>0.12850000000000003</v>
          </cell>
          <cell r="HX69">
            <v>0.13100000000000003</v>
          </cell>
          <cell r="HY69">
            <v>0.13350000000000004</v>
          </cell>
          <cell r="HZ69">
            <v>0.13600000000000004</v>
          </cell>
          <cell r="IA69">
            <v>0.13850000000000004</v>
          </cell>
        </row>
        <row r="70">
          <cell r="B70" t="str">
            <v>Bear</v>
          </cell>
          <cell r="FP70">
            <v>0</v>
          </cell>
          <cell r="FQ70">
            <v>0</v>
          </cell>
          <cell r="FR70">
            <v>0</v>
          </cell>
          <cell r="FS70">
            <v>0</v>
          </cell>
          <cell r="FT70">
            <v>0</v>
          </cell>
          <cell r="GP70">
            <v>1.6250000000000001E-3</v>
          </cell>
          <cell r="GQ70">
            <v>4.875E-3</v>
          </cell>
          <cell r="GR70">
            <v>8.1250000000000003E-3</v>
          </cell>
          <cell r="GS70">
            <v>1.1375000000000001E-2</v>
          </cell>
          <cell r="GT70">
            <v>1.4625000000000003E-2</v>
          </cell>
          <cell r="GU70">
            <v>1.7875000000000002E-2</v>
          </cell>
          <cell r="GV70">
            <v>2.1125000000000001E-2</v>
          </cell>
          <cell r="GW70">
            <v>2.4375000000000001E-2</v>
          </cell>
          <cell r="GX70">
            <v>2.7624999999999997E-2</v>
          </cell>
          <cell r="GY70">
            <v>3.0874999999999996E-2</v>
          </cell>
          <cell r="GZ70">
            <v>3.4124999999999996E-2</v>
          </cell>
          <cell r="HA70">
            <v>3.7374999999999992E-2</v>
          </cell>
          <cell r="HC70">
            <v>4.0624999999999994E-2</v>
          </cell>
          <cell r="HD70">
            <v>4.3874999999999997E-2</v>
          </cell>
          <cell r="HE70">
            <v>4.7125E-2</v>
          </cell>
          <cell r="HF70">
            <v>5.0375000000000003E-2</v>
          </cell>
          <cell r="HG70">
            <v>5.3625000000000006E-2</v>
          </cell>
          <cell r="HH70">
            <v>5.6875000000000009E-2</v>
          </cell>
          <cell r="HI70">
            <v>5.9150000000000008E-2</v>
          </cell>
          <cell r="HJ70">
            <v>6.1425000000000014E-2</v>
          </cell>
          <cell r="HK70">
            <v>6.370000000000002E-2</v>
          </cell>
          <cell r="HL70">
            <v>6.597500000000002E-2</v>
          </cell>
          <cell r="HM70">
            <v>6.8250000000000019E-2</v>
          </cell>
          <cell r="HN70">
            <v>7.0525000000000018E-2</v>
          </cell>
          <cell r="HP70">
            <v>7.215000000000002E-2</v>
          </cell>
          <cell r="HQ70">
            <v>7.3775000000000021E-2</v>
          </cell>
          <cell r="HR70">
            <v>7.5400000000000023E-2</v>
          </cell>
          <cell r="HS70">
            <v>7.7025000000000024E-2</v>
          </cell>
          <cell r="HT70">
            <v>7.8650000000000025E-2</v>
          </cell>
          <cell r="HU70">
            <v>8.0275000000000027E-2</v>
          </cell>
          <cell r="HV70">
            <v>8.1900000000000028E-2</v>
          </cell>
          <cell r="HW70">
            <v>8.352500000000003E-2</v>
          </cell>
          <cell r="HX70">
            <v>8.5150000000000031E-2</v>
          </cell>
          <cell r="HY70">
            <v>8.6775000000000033E-2</v>
          </cell>
          <cell r="HZ70">
            <v>8.8400000000000034E-2</v>
          </cell>
          <cell r="IA70">
            <v>9.0025000000000036E-2</v>
          </cell>
        </row>
        <row r="71">
          <cell r="B71" t="str">
            <v>Tymlos-TransDermal (Expiry 2032)</v>
          </cell>
          <cell r="EB71">
            <v>0</v>
          </cell>
          <cell r="EO71">
            <v>0</v>
          </cell>
          <cell r="EY71">
            <v>0</v>
          </cell>
          <cell r="EZ71">
            <v>0</v>
          </cell>
          <cell r="FA71">
            <v>0</v>
          </cell>
          <cell r="FB71">
            <v>0</v>
          </cell>
          <cell r="FI71">
            <v>0</v>
          </cell>
          <cell r="FJ71">
            <v>0</v>
          </cell>
          <cell r="FK71">
            <v>0</v>
          </cell>
          <cell r="FL71">
            <v>0</v>
          </cell>
          <cell r="FM71">
            <v>0</v>
          </cell>
          <cell r="FN71">
            <v>0</v>
          </cell>
          <cell r="FO71">
            <v>0</v>
          </cell>
          <cell r="FP71">
            <v>0</v>
          </cell>
          <cell r="FQ71">
            <v>0</v>
          </cell>
          <cell r="FR71">
            <v>0</v>
          </cell>
          <cell r="FS71">
            <v>0</v>
          </cell>
          <cell r="FT71">
            <v>0</v>
          </cell>
          <cell r="FU71">
            <v>0</v>
          </cell>
          <cell r="FV71">
            <v>0</v>
          </cell>
          <cell r="FW71">
            <v>0</v>
          </cell>
          <cell r="FX71">
            <v>0</v>
          </cell>
          <cell r="FY71">
            <v>0</v>
          </cell>
          <cell r="FZ71">
            <v>0</v>
          </cell>
          <cell r="GA71">
            <v>0</v>
          </cell>
          <cell r="GB71">
            <v>0</v>
          </cell>
          <cell r="GC71">
            <v>0</v>
          </cell>
          <cell r="GD71">
            <v>0</v>
          </cell>
          <cell r="GE71">
            <v>0</v>
          </cell>
          <cell r="GF71">
            <v>0</v>
          </cell>
          <cell r="GG71">
            <v>0</v>
          </cell>
          <cell r="GH71">
            <v>0</v>
          </cell>
          <cell r="GI71">
            <v>0</v>
          </cell>
          <cell r="GJ71">
            <v>0</v>
          </cell>
          <cell r="GK71">
            <v>0</v>
          </cell>
          <cell r="GL71">
            <v>0</v>
          </cell>
          <cell r="GM71">
            <v>0</v>
          </cell>
          <cell r="GN71">
            <v>0</v>
          </cell>
          <cell r="GO71">
            <v>0</v>
          </cell>
          <cell r="GP71">
            <v>2.5000000000000001E-3</v>
          </cell>
          <cell r="GQ71">
            <v>7.4999999999999997E-3</v>
          </cell>
          <cell r="GR71">
            <v>1.2500000000000001E-2</v>
          </cell>
          <cell r="GS71">
            <v>1.7500000000000002E-2</v>
          </cell>
          <cell r="GT71">
            <v>2.2500000000000003E-2</v>
          </cell>
          <cell r="GU71">
            <v>2.7500000000000004E-2</v>
          </cell>
          <cell r="GV71">
            <v>3.2500000000000001E-2</v>
          </cell>
          <cell r="GW71">
            <v>3.7499999999999999E-2</v>
          </cell>
          <cell r="GX71">
            <v>4.2499999999999996E-2</v>
          </cell>
          <cell r="GY71">
            <v>4.7499999999999994E-2</v>
          </cell>
          <cell r="GZ71">
            <v>5.2499999999999991E-2</v>
          </cell>
          <cell r="HA71">
            <v>5.7499999999999989E-2</v>
          </cell>
          <cell r="HB71">
            <v>3.0866659945825495E-2</v>
          </cell>
          <cell r="HC71">
            <v>6.2499999999999986E-2</v>
          </cell>
          <cell r="HD71">
            <v>6.7499999999999991E-2</v>
          </cell>
          <cell r="HE71">
            <v>7.2499999999999995E-2</v>
          </cell>
          <cell r="HF71">
            <v>7.7499999999999999E-2</v>
          </cell>
          <cell r="HG71">
            <v>8.2500000000000004E-2</v>
          </cell>
          <cell r="HH71">
            <v>8.7500000000000008E-2</v>
          </cell>
          <cell r="HI71">
            <v>9.1000000000000011E-2</v>
          </cell>
          <cell r="HJ71">
            <v>9.4500000000000015E-2</v>
          </cell>
          <cell r="HK71">
            <v>9.8000000000000018E-2</v>
          </cell>
          <cell r="HL71">
            <v>0.10150000000000002</v>
          </cell>
          <cell r="HM71">
            <v>0.10500000000000002</v>
          </cell>
          <cell r="HN71">
            <v>0.10850000000000003</v>
          </cell>
          <cell r="HO71">
            <v>8.8065560098471177E-2</v>
          </cell>
          <cell r="HP71">
            <v>0.11100000000000003</v>
          </cell>
          <cell r="HQ71">
            <v>0.11350000000000003</v>
          </cell>
          <cell r="HR71">
            <v>0.11600000000000003</v>
          </cell>
          <cell r="HS71">
            <v>0.11850000000000004</v>
          </cell>
          <cell r="HT71">
            <v>0.12100000000000004</v>
          </cell>
          <cell r="HU71">
            <v>0.12350000000000004</v>
          </cell>
          <cell r="HV71">
            <v>0.12600000000000003</v>
          </cell>
          <cell r="HW71">
            <v>0.12850000000000003</v>
          </cell>
          <cell r="HX71">
            <v>0.13100000000000003</v>
          </cell>
          <cell r="HY71">
            <v>0.13350000000000004</v>
          </cell>
          <cell r="HZ71">
            <v>0.13600000000000004</v>
          </cell>
          <cell r="IA71">
            <v>0.13850000000000004</v>
          </cell>
          <cell r="IB71">
            <v>0.12517112027834384</v>
          </cell>
        </row>
        <row r="72">
          <cell r="B72" t="str">
            <v>Abaloparatide biosimilar</v>
          </cell>
          <cell r="EB72">
            <v>0</v>
          </cell>
          <cell r="EO72">
            <v>0</v>
          </cell>
          <cell r="FB72">
            <v>0</v>
          </cell>
          <cell r="FO72">
            <v>0</v>
          </cell>
          <cell r="GB72">
            <v>0</v>
          </cell>
          <cell r="GO72">
            <v>0</v>
          </cell>
          <cell r="HB72">
            <v>0</v>
          </cell>
          <cell r="HO72">
            <v>0</v>
          </cell>
          <cell r="IB72">
            <v>0</v>
          </cell>
        </row>
        <row r="73">
          <cell r="B73" t="str">
            <v>Others</v>
          </cell>
          <cell r="C73">
            <v>0.21846895703165281</v>
          </cell>
          <cell r="D73">
            <v>0.27303572024518041</v>
          </cell>
          <cell r="E73">
            <v>0.28103953643256796</v>
          </cell>
          <cell r="F73">
            <v>0.26295125988984536</v>
          </cell>
          <cell r="G73">
            <v>0.29165086247394478</v>
          </cell>
          <cell r="H73">
            <v>0.3169392033542977</v>
          </cell>
          <cell r="I73">
            <v>0.3322846587472934</v>
          </cell>
          <cell r="J73">
            <v>0.33062458116441373</v>
          </cell>
          <cell r="K73">
            <v>0.38320740438208722</v>
          </cell>
          <cell r="L73">
            <v>0.36492297326268719</v>
          </cell>
          <cell r="M73">
            <v>0.4052018939892148</v>
          </cell>
          <cell r="N73">
            <v>0.39529118025577992</v>
          </cell>
          <cell r="O73">
            <v>0.32288316092379832</v>
          </cell>
          <cell r="P73">
            <v>0.34404646405225892</v>
          </cell>
          <cell r="Q73">
            <v>0.36789089288475352</v>
          </cell>
          <cell r="R73">
            <v>0.38525628828332803</v>
          </cell>
          <cell r="S73">
            <v>0.24444125957168006</v>
          </cell>
          <cell r="T73">
            <v>0.39277665518183813</v>
          </cell>
          <cell r="U73">
            <v>0.47700761351497156</v>
          </cell>
          <cell r="V73">
            <v>0.43431032938155101</v>
          </cell>
          <cell r="W73">
            <v>0.45311039290579347</v>
          </cell>
          <cell r="X73">
            <v>0.42829787812523057</v>
          </cell>
          <cell r="Y73">
            <v>0.45554904560732679</v>
          </cell>
          <cell r="Z73">
            <v>0.44468862659884434</v>
          </cell>
          <cell r="AA73">
            <v>0.44773467027749969</v>
          </cell>
          <cell r="AB73">
            <v>0.41174439213654901</v>
          </cell>
          <cell r="AC73">
            <v>0.44499038485975451</v>
          </cell>
          <cell r="AD73">
            <v>0.45562152860599037</v>
          </cell>
          <cell r="AE73">
            <v>0.46985415674297404</v>
          </cell>
          <cell r="AF73">
            <v>0.47620897409531648</v>
          </cell>
          <cell r="AG73">
            <v>0.49443307009846937</v>
          </cell>
          <cell r="AH73">
            <v>0.50078074027373565</v>
          </cell>
          <cell r="AI73">
            <v>0.49877768162295166</v>
          </cell>
          <cell r="AJ73">
            <v>0.49354402703239908</v>
          </cell>
          <cell r="AK73">
            <v>0.4888379746308138</v>
          </cell>
          <cell r="AL73">
            <v>0.48797745027547546</v>
          </cell>
          <cell r="AM73">
            <v>0.49570269257254429</v>
          </cell>
          <cell r="AN73">
            <v>0.48968866252215815</v>
          </cell>
          <cell r="AO73">
            <v>0.48316915610763389</v>
          </cell>
          <cell r="AP73">
            <v>0.51947222813364546</v>
          </cell>
          <cell r="AQ73">
            <v>0.51155304932585288</v>
          </cell>
          <cell r="AR73">
            <v>0.55417196006394043</v>
          </cell>
          <cell r="AS73">
            <v>0.54918909131668125</v>
          </cell>
          <cell r="AT73">
            <v>0.57755245850297521</v>
          </cell>
          <cell r="AU73">
            <v>0.56882482828174785</v>
          </cell>
          <cell r="AV73">
            <v>0.57002272962082867</v>
          </cell>
          <cell r="AW73">
            <v>0.57195662028803573</v>
          </cell>
          <cell r="AX73">
            <v>0.56081462579823438</v>
          </cell>
          <cell r="AY73">
            <v>0.58792449596126239</v>
          </cell>
          <cell r="AZ73">
            <v>0.57619461263977245</v>
          </cell>
          <cell r="BA73">
            <v>0.5597595856357177</v>
          </cell>
          <cell r="BB73">
            <v>0.55970790482820121</v>
          </cell>
          <cell r="BC73">
            <v>0.54477838494231934</v>
          </cell>
          <cell r="BD73">
            <v>0.57664347046828279</v>
          </cell>
          <cell r="BE73">
            <v>0.57602662716613429</v>
          </cell>
          <cell r="BF73">
            <v>0.58679285679954207</v>
          </cell>
          <cell r="BG73">
            <v>0.59573697068403908</v>
          </cell>
          <cell r="BH73">
            <v>0.56576003340307435</v>
          </cell>
          <cell r="BI73">
            <v>0.56928494803299157</v>
          </cell>
          <cell r="BJ73">
            <v>0.57463530285261089</v>
          </cell>
          <cell r="BK73">
            <v>0.56580243960774934</v>
          </cell>
          <cell r="BL73">
            <v>0.58892024984374813</v>
          </cell>
          <cell r="BM73">
            <v>0.56196983659616551</v>
          </cell>
          <cell r="BN73">
            <v>0.55264782756043318</v>
          </cell>
          <cell r="BO73">
            <v>0.57221460938782354</v>
          </cell>
          <cell r="BP73">
            <v>0.55120367674949944</v>
          </cell>
          <cell r="BQ73">
            <v>0.55987970406069398</v>
          </cell>
          <cell r="BR73">
            <v>0.55961156119398947</v>
          </cell>
          <cell r="BS73">
            <v>0.55680294314853374</v>
          </cell>
          <cell r="BT73">
            <v>0.56311558138725504</v>
          </cell>
          <cell r="BU73">
            <v>0.597348506301981</v>
          </cell>
          <cell r="BV73">
            <v>0.63116839395087099</v>
          </cell>
          <cell r="BW73">
            <v>0.59825677567120494</v>
          </cell>
          <cell r="BX73">
            <v>0.61049887030042882</v>
          </cell>
          <cell r="BY73">
            <v>0.61013960436446513</v>
          </cell>
          <cell r="BZ73">
            <v>0.62115391865681957</v>
          </cell>
          <cell r="CA73">
            <v>0.61021404282439939</v>
          </cell>
          <cell r="CB73">
            <v>0.59050011186053353</v>
          </cell>
          <cell r="CC73">
            <v>0.59763949371209968</v>
          </cell>
          <cell r="CD73">
            <v>0.59569891495147753</v>
          </cell>
          <cell r="CE73">
            <v>0.65278601516063262</v>
          </cell>
          <cell r="CF73">
            <v>0.64104077800908144</v>
          </cell>
          <cell r="CG73">
            <v>0.6379655091744536</v>
          </cell>
          <cell r="CH73">
            <v>0.65550219269879284</v>
          </cell>
          <cell r="CI73">
            <v>0.66622593816838416</v>
          </cell>
          <cell r="CJ73">
            <v>0.61473130191316216</v>
          </cell>
          <cell r="CK73">
            <v>0.6048868099022906</v>
          </cell>
          <cell r="CL73">
            <v>0.59248989547325448</v>
          </cell>
          <cell r="CM73">
            <v>0.59452951895555883</v>
          </cell>
          <cell r="CN73">
            <v>0.58562135575740748</v>
          </cell>
          <cell r="CO73">
            <v>0.6202328075840875</v>
          </cell>
          <cell r="CP73">
            <v>0.59129278709125188</v>
          </cell>
          <cell r="CQ73">
            <v>0.59067949874093895</v>
          </cell>
          <cell r="CR73">
            <v>0.58516399489034021</v>
          </cell>
          <cell r="CS73">
            <v>0.60313029069558011</v>
          </cell>
          <cell r="CT73">
            <v>0.59491122270007923</v>
          </cell>
          <cell r="CU73">
            <v>0.60868279616648979</v>
          </cell>
          <cell r="CV73">
            <v>0.61559558577832552</v>
          </cell>
          <cell r="CW73">
            <v>0.57681913481698044</v>
          </cell>
          <cell r="CX73">
            <v>0.5862086786566687</v>
          </cell>
          <cell r="CY73">
            <v>0.59671839660231518</v>
          </cell>
          <cell r="CZ73">
            <v>0.59867249552403923</v>
          </cell>
          <cell r="DA73">
            <v>0.5971235748339333</v>
          </cell>
          <cell r="DB73">
            <v>0.59567553336227108</v>
          </cell>
          <cell r="DC73">
            <v>0.63220494519500381</v>
          </cell>
          <cell r="DD73">
            <v>0.59576889312770276</v>
          </cell>
          <cell r="DE73">
            <v>0.6066877204216572</v>
          </cell>
          <cell r="DF73">
            <v>0.60560065704267618</v>
          </cell>
          <cell r="DG73">
            <v>0.63809702877694374</v>
          </cell>
          <cell r="DH73">
            <v>0.63237381837210316</v>
          </cell>
          <cell r="DI73">
            <v>0.65803991427060426</v>
          </cell>
          <cell r="DJ73">
            <v>0.64471773639699392</v>
          </cell>
          <cell r="DK73">
            <v>0.64259621691668578</v>
          </cell>
          <cell r="DL73">
            <v>0.65796821138338202</v>
          </cell>
          <cell r="DM73">
            <v>0.65917289031143622</v>
          </cell>
          <cell r="DN73">
            <v>0.65529785119296879</v>
          </cell>
          <cell r="DO73">
            <v>0.63569598880863087</v>
          </cell>
          <cell r="DP73">
            <v>0.66909676553482755</v>
          </cell>
          <cell r="DQ73">
            <v>0.66404443463205476</v>
          </cell>
          <cell r="DR73">
            <v>0.64037125494399083</v>
          </cell>
          <cell r="DS73">
            <v>0.64352388290582707</v>
          </cell>
          <cell r="DT73">
            <v>0.61662831603867518</v>
          </cell>
          <cell r="DU73">
            <v>0.65105995441169506</v>
          </cell>
          <cell r="DV73">
            <v>0.64521562782244435</v>
          </cell>
          <cell r="DW73">
            <v>0.63369303633462137</v>
          </cell>
          <cell r="DX73">
            <v>0.59605333265673766</v>
          </cell>
          <cell r="DY73">
            <v>0.62229911903519008</v>
          </cell>
          <cell r="DZ73">
            <v>0.63213895286513333</v>
          </cell>
          <cell r="EA73">
            <v>0.62892797173822967</v>
          </cell>
          <cell r="EB73">
            <v>0.63727830604680302</v>
          </cell>
          <cell r="EC73">
            <v>0.62749956623579417</v>
          </cell>
          <cell r="ED73">
            <v>0.63737432618402323</v>
          </cell>
          <cell r="EE73">
            <v>0.61715814242065958</v>
          </cell>
          <cell r="EF73">
            <v>0.62270551817880682</v>
          </cell>
          <cell r="EG73">
            <v>0.61732989430898666</v>
          </cell>
          <cell r="EH73">
            <v>0.63255569414225721</v>
          </cell>
          <cell r="EI73">
            <v>0.63801777407850313</v>
          </cell>
          <cell r="EJ73">
            <v>0.59425805203818105</v>
          </cell>
          <cell r="EK73">
            <v>0.61199450094895136</v>
          </cell>
          <cell r="EL73">
            <v>0.6345879036947244</v>
          </cell>
          <cell r="EM73">
            <v>0.63211253809316503</v>
          </cell>
          <cell r="EN73">
            <v>0.62414073881229459</v>
          </cell>
          <cell r="EO73">
            <v>0.62440981894553549</v>
          </cell>
          <cell r="EP73">
            <v>0.61577437633725984</v>
          </cell>
          <cell r="EQ73">
            <v>0.63363834804200581</v>
          </cell>
          <cell r="ER73">
            <v>0.64486748315561115</v>
          </cell>
          <cell r="ES73">
            <v>0.6494212194139235</v>
          </cell>
          <cell r="ET73">
            <v>0.64676926775168142</v>
          </cell>
          <cell r="EU73">
            <v>0.62569357354785426</v>
          </cell>
          <cell r="EV73">
            <v>0.64750260688216899</v>
          </cell>
          <cell r="EW73">
            <v>0.62348735832606805</v>
          </cell>
          <cell r="EX73">
            <v>0.628283506886127</v>
          </cell>
          <cell r="EY73">
            <v>0.628283506886127</v>
          </cell>
          <cell r="EZ73">
            <v>0.628283506886127</v>
          </cell>
          <cell r="FA73">
            <v>0.628283506886127</v>
          </cell>
          <cell r="FB73">
            <v>0.63362581680377283</v>
          </cell>
          <cell r="FC73">
            <v>0.628283506886127</v>
          </cell>
          <cell r="FD73">
            <v>0.628283506886127</v>
          </cell>
          <cell r="FE73">
            <v>0.628283506886127</v>
          </cell>
          <cell r="FF73">
            <v>0.628283506886127</v>
          </cell>
          <cell r="FG73">
            <v>0.628283506886127</v>
          </cell>
          <cell r="FH73">
            <v>0.628283506886127</v>
          </cell>
          <cell r="FI73">
            <v>0.628283506886127</v>
          </cell>
          <cell r="FJ73">
            <v>0.628283506886127</v>
          </cell>
          <cell r="FK73">
            <v>0.628283506886127</v>
          </cell>
          <cell r="FL73">
            <v>0.628283506886127</v>
          </cell>
          <cell r="FM73">
            <v>0.628283506886127</v>
          </cell>
          <cell r="FN73">
            <v>0.628283506886127</v>
          </cell>
          <cell r="FO73">
            <v>0.628283506886127</v>
          </cell>
          <cell r="FP73">
            <v>0.62918350688612701</v>
          </cell>
          <cell r="FQ73">
            <v>0.63017350688612694</v>
          </cell>
          <cell r="FR73">
            <v>0.63116350688612699</v>
          </cell>
          <cell r="FS73">
            <v>0.63215350688612693</v>
          </cell>
          <cell r="FT73">
            <v>0.63314350688612697</v>
          </cell>
          <cell r="FU73">
            <v>0.63413350688612691</v>
          </cell>
          <cell r="FV73">
            <v>0.63513350688612691</v>
          </cell>
          <cell r="FW73">
            <v>0.63613350688612691</v>
          </cell>
          <cell r="FX73">
            <v>0.63713350688612691</v>
          </cell>
          <cell r="FY73">
            <v>0.63813350688612691</v>
          </cell>
          <cell r="FZ73">
            <v>0.63913350688612691</v>
          </cell>
          <cell r="GA73">
            <v>0.64013350688612691</v>
          </cell>
          <cell r="GB73">
            <v>0.63481013318066126</v>
          </cell>
          <cell r="GC73">
            <v>0.64113350688612691</v>
          </cell>
          <cell r="GD73">
            <v>0.64213350688612691</v>
          </cell>
          <cell r="GE73">
            <v>0.64313350688612692</v>
          </cell>
          <cell r="GF73">
            <v>0.64413350688612692</v>
          </cell>
          <cell r="GG73">
            <v>0.64513350688612692</v>
          </cell>
          <cell r="GH73">
            <v>0.64613350688612692</v>
          </cell>
          <cell r="GI73">
            <v>0.64713350688612692</v>
          </cell>
          <cell r="GJ73">
            <v>0.64813350688612692</v>
          </cell>
          <cell r="GK73">
            <v>0.64913350688612692</v>
          </cell>
          <cell r="GL73">
            <v>0.65013350688612692</v>
          </cell>
          <cell r="GM73">
            <v>0.65113350688612692</v>
          </cell>
          <cell r="GN73">
            <v>0.65213350688612692</v>
          </cell>
          <cell r="GO73">
            <v>0.64680968110053327</v>
          </cell>
          <cell r="GP73">
            <v>0.65146684021946033</v>
          </cell>
          <cell r="GQ73">
            <v>0.64913350688612703</v>
          </cell>
          <cell r="GR73">
            <v>0.64680017355279362</v>
          </cell>
          <cell r="GS73">
            <v>0.64446684021946032</v>
          </cell>
          <cell r="GT73">
            <v>0.64213350688612703</v>
          </cell>
          <cell r="GU73">
            <v>0.63980017355279373</v>
          </cell>
          <cell r="GV73">
            <v>0.63746684021946043</v>
          </cell>
          <cell r="GW73">
            <v>0.63513350688612702</v>
          </cell>
          <cell r="GX73">
            <v>0.63280017355279372</v>
          </cell>
          <cell r="GY73">
            <v>0.63046684021946042</v>
          </cell>
          <cell r="GZ73">
            <v>0.62813350688612701</v>
          </cell>
          <cell r="HA73">
            <v>0.62580017355279371</v>
          </cell>
          <cell r="HB73">
            <v>0.63822906557807513</v>
          </cell>
          <cell r="HC73">
            <v>0.62346684021946031</v>
          </cell>
          <cell r="HD73">
            <v>0.62113350688612701</v>
          </cell>
          <cell r="HE73">
            <v>0.61880017355279371</v>
          </cell>
          <cell r="HF73">
            <v>0.6164668402194603</v>
          </cell>
          <cell r="HG73">
            <v>0.614133506886127</v>
          </cell>
          <cell r="HH73">
            <v>0.61180017355279359</v>
          </cell>
          <cell r="HI73">
            <v>0.6104668402194604</v>
          </cell>
          <cell r="HJ73">
            <v>0.609133506886127</v>
          </cell>
          <cell r="HK73">
            <v>0.6078001735527937</v>
          </cell>
          <cell r="HL73">
            <v>0.60646684021946029</v>
          </cell>
          <cell r="HM73">
            <v>0.60513350688612699</v>
          </cell>
          <cell r="HN73">
            <v>0.60380017355279358</v>
          </cell>
          <cell r="HO73">
            <v>0.61209390325338076</v>
          </cell>
          <cell r="HP73">
            <v>0.60213350688612699</v>
          </cell>
          <cell r="HQ73">
            <v>0.60046684021946028</v>
          </cell>
          <cell r="HR73">
            <v>0.59880017355279369</v>
          </cell>
          <cell r="HS73">
            <v>0.59713350688612699</v>
          </cell>
          <cell r="HT73">
            <v>0.59546684021946039</v>
          </cell>
          <cell r="HU73">
            <v>0.59380017355279358</v>
          </cell>
          <cell r="HV73">
            <v>0.59213350688612698</v>
          </cell>
          <cell r="HW73">
            <v>0.59046684021946028</v>
          </cell>
          <cell r="HX73">
            <v>0.58880017355279368</v>
          </cell>
          <cell r="HY73">
            <v>0.58713350688612698</v>
          </cell>
          <cell r="HZ73">
            <v>0.58546684021946038</v>
          </cell>
          <cell r="IA73">
            <v>0.58380017355279368</v>
          </cell>
          <cell r="IB73">
            <v>0.59268609336723121</v>
          </cell>
        </row>
        <row r="76">
          <cell r="B76" t="str">
            <v>Tymlos as a % of Forteo</v>
          </cell>
          <cell r="DT76">
            <v>2.8856281291030026E-5</v>
          </cell>
          <cell r="DU76">
            <v>3.0323602625028285E-3</v>
          </cell>
          <cell r="DV76">
            <v>7.1842446391478859E-3</v>
          </cell>
          <cell r="DW76">
            <v>1.5843220754479106E-2</v>
          </cell>
          <cell r="DX76">
            <v>2.0774775057707709E-2</v>
          </cell>
          <cell r="DY76">
            <v>2.6487518522740224E-2</v>
          </cell>
          <cell r="DZ76">
            <v>3.5271714825661077E-2</v>
          </cell>
          <cell r="EA76">
            <v>4.6117681627855726E-2</v>
          </cell>
          <cell r="EC76">
            <v>6.6971368684589749E-2</v>
          </cell>
          <cell r="ED76">
            <v>8.5479433893473872E-2</v>
          </cell>
          <cell r="EE76">
            <v>0.1028636078707172</v>
          </cell>
          <cell r="EF76">
            <v>0.1102903333232418</v>
          </cell>
          <cell r="EG76">
            <v>0.12265459691997253</v>
          </cell>
          <cell r="EH76">
            <v>0.13424157089580638</v>
          </cell>
          <cell r="EI76">
            <v>0.14083010740169397</v>
          </cell>
          <cell r="EJ76">
            <v>0.1528453460821288</v>
          </cell>
          <cell r="EK76">
            <v>0.15406443521204044</v>
          </cell>
          <cell r="EL76">
            <v>0.16610928313285506</v>
          </cell>
          <cell r="EM76">
            <v>0.17888259396772332</v>
          </cell>
          <cell r="EN76">
            <v>0.1857342863458846</v>
          </cell>
          <cell r="EP76">
            <v>0.19222531591347183</v>
          </cell>
          <cell r="EQ76">
            <v>0.21160904822876653</v>
          </cell>
          <cell r="ER76">
            <v>0.21852324698201328</v>
          </cell>
          <cell r="ES76">
            <v>0.23801018823383238</v>
          </cell>
          <cell r="ET76">
            <v>0.24776119402985075</v>
          </cell>
          <cell r="EU76">
            <v>0.24938711469944105</v>
          </cell>
          <cell r="EV76">
            <v>0.25921105178304665</v>
          </cell>
          <cell r="EW76">
            <v>0.2685592553142222</v>
          </cell>
          <cell r="EX76">
            <v>0.27338448646961205</v>
          </cell>
          <cell r="EY76">
            <v>0.27876493107470879</v>
          </cell>
          <cell r="EZ76">
            <v>0.28414537567980547</v>
          </cell>
          <cell r="FA76">
            <v>0.28952582028490215</v>
          </cell>
          <cell r="FC76">
            <v>0.29625137604127305</v>
          </cell>
          <cell r="FD76">
            <v>0.3029769317976439</v>
          </cell>
          <cell r="FE76">
            <v>0.30970248755401475</v>
          </cell>
          <cell r="FF76">
            <v>0.31642804331038565</v>
          </cell>
          <cell r="FG76">
            <v>0.3231535990667565</v>
          </cell>
          <cell r="FH76">
            <v>0.32987915482312741</v>
          </cell>
          <cell r="FI76">
            <v>0.3366047105794982</v>
          </cell>
          <cell r="FJ76">
            <v>0.34333026633586911</v>
          </cell>
          <cell r="FK76">
            <v>0.35005582209223995</v>
          </cell>
          <cell r="FL76">
            <v>0.35678137784861086</v>
          </cell>
          <cell r="FM76">
            <v>0.36350693360498171</v>
          </cell>
          <cell r="FN76">
            <v>0.37023248936135256</v>
          </cell>
          <cell r="FP76">
            <v>0.3714007471073536</v>
          </cell>
          <cell r="FQ76">
            <v>0.37242200098361389</v>
          </cell>
          <cell r="FR76">
            <v>0.37344873718798638</v>
          </cell>
          <cell r="FS76">
            <v>0.37448099998489864</v>
          </cell>
          <cell r="FT76">
            <v>0.37551883411658699</v>
          </cell>
          <cell r="FU76">
            <v>0.37656228480956039</v>
          </cell>
          <cell r="FV76">
            <v>0.37759433979930712</v>
          </cell>
          <cell r="FW76">
            <v>0.37863206750148698</v>
          </cell>
          <cell r="FX76">
            <v>0.37967551481526984</v>
          </cell>
          <cell r="FY76">
            <v>0.38072472915823968</v>
          </cell>
          <cell r="FZ76">
            <v>0.38177975847357737</v>
          </cell>
          <cell r="GA76">
            <v>0.38284065123736344</v>
          </cell>
          <cell r="GC76">
            <v>0.38390745646600283</v>
          </cell>
          <cell r="GD76">
            <v>0.38498022372377416</v>
          </cell>
          <cell r="GE76">
            <v>0.38605900313050584</v>
          </cell>
          <cell r="GF76">
            <v>0.38714384536938146</v>
          </cell>
          <cell r="GG76">
            <v>0.38823480169487817</v>
          </cell>
          <cell r="GH76">
            <v>0.38933192394083754</v>
          </cell>
          <cell r="GI76">
            <v>0.39043526452867622</v>
          </cell>
          <cell r="GJ76">
            <v>0.39154487647573455</v>
          </cell>
          <cell r="GK76">
            <v>0.39266081340376907</v>
          </cell>
          <cell r="GL76">
            <v>0.39378312954759015</v>
          </cell>
          <cell r="GM76">
            <v>0.39491187976384856</v>
          </cell>
          <cell r="GN76">
            <v>0.39604711953997318</v>
          </cell>
          <cell r="GP76">
            <v>0.39573718696710047</v>
          </cell>
          <cell r="GQ76">
            <v>0.39395667688914626</v>
          </cell>
          <cell r="GR76">
            <v>0.39214829461105577</v>
          </cell>
          <cell r="GS76">
            <v>0.3903113805004983</v>
          </cell>
          <cell r="GT76">
            <v>0.38844525394487717</v>
          </cell>
          <cell r="GU76">
            <v>0.38654921251052099</v>
          </cell>
          <cell r="GV76">
            <v>0.38462253106111322</v>
          </cell>
          <cell r="GW76">
            <v>0.38266446083303379</v>
          </cell>
          <cell r="GX76">
            <v>0.38067422846513838</v>
          </cell>
          <cell r="GY76">
            <v>0.37865103498033187</v>
          </cell>
          <cell r="GZ76">
            <v>0.37659405471612012</v>
          </cell>
          <cell r="HA76">
            <v>0.37450243420113144</v>
          </cell>
          <cell r="HC76">
            <v>0.37237529097439759</v>
          </cell>
          <cell r="HD76">
            <v>0.37021171234396172</v>
          </cell>
          <cell r="HE76">
            <v>0.36801075408114386</v>
          </cell>
          <cell r="HF76">
            <v>0.36577143904654086</v>
          </cell>
          <cell r="HG76">
            <v>0.3634927557435596</v>
          </cell>
          <cell r="HH76">
            <v>0.36117365679498425</v>
          </cell>
          <cell r="HI76">
            <v>0.35988695302012308</v>
          </cell>
          <cell r="HJ76">
            <v>0.35858143565976114</v>
          </cell>
          <cell r="HK76">
            <v>0.35725668904979974</v>
          </cell>
          <cell r="HL76">
            <v>0.35591228519047841</v>
          </cell>
          <cell r="HM76">
            <v>0.35454778328534819</v>
          </cell>
          <cell r="HN76">
            <v>0.35316272925941233</v>
          </cell>
          <cell r="HP76">
            <v>0.35128369817042238</v>
          </cell>
          <cell r="HQ76">
            <v>0.3493937182862506</v>
          </cell>
          <cell r="HR76">
            <v>0.34749269363212626</v>
          </cell>
          <cell r="HS76">
            <v>0.34558052710826592</v>
          </cell>
          <cell r="HT76">
            <v>0.34365712047334102</v>
          </cell>
          <cell r="HU76">
            <v>0.34172237432765246</v>
          </cell>
          <cell r="HV76">
            <v>0.33977618809600746</v>
          </cell>
          <cell r="HW76">
            <v>0.33781846001029098</v>
          </cell>
          <cell r="HX76">
            <v>0.33584908709172712</v>
          </cell>
          <cell r="HY76">
            <v>0.33386796513282196</v>
          </cell>
          <cell r="HZ76">
            <v>0.33187498867898296</v>
          </cell>
          <cell r="IA76">
            <v>0.32987005100980737</v>
          </cell>
        </row>
        <row r="77">
          <cell r="B77" t="str">
            <v>Tymlos + Forteo total mkt share</v>
          </cell>
          <cell r="DT77">
            <v>0.38337168396132487</v>
          </cell>
          <cell r="DU77">
            <v>0.34894004558830499</v>
          </cell>
          <cell r="DV77">
            <v>0.35478437217755565</v>
          </cell>
          <cell r="DW77">
            <v>0.36630696366537874</v>
          </cell>
          <cell r="DX77">
            <v>0.4039466673432624</v>
          </cell>
          <cell r="DY77">
            <v>0.37770088096480986</v>
          </cell>
          <cell r="DZ77">
            <v>0.36786104713486661</v>
          </cell>
          <cell r="EA77">
            <v>0.37107202826177027</v>
          </cell>
          <cell r="EB77">
            <v>0.36272169395319692</v>
          </cell>
          <cell r="EC77">
            <v>0.37250043376420577</v>
          </cell>
          <cell r="ED77">
            <v>0.36262567381597688</v>
          </cell>
          <cell r="EE77">
            <v>0.38284185757934047</v>
          </cell>
          <cell r="EF77">
            <v>0.37729448182119318</v>
          </cell>
          <cell r="EG77">
            <v>0.38267010569101334</v>
          </cell>
          <cell r="EH77">
            <v>0.3674443058577429</v>
          </cell>
          <cell r="EI77">
            <v>0.36198222592149693</v>
          </cell>
          <cell r="EJ77">
            <v>0.40574194796181895</v>
          </cell>
          <cell r="EK77">
            <v>0.3880054990510487</v>
          </cell>
          <cell r="EL77">
            <v>0.36541209630527549</v>
          </cell>
          <cell r="EM77">
            <v>0.36788746190683502</v>
          </cell>
          <cell r="EN77">
            <v>0.3758592611877053</v>
          </cell>
          <cell r="EO77">
            <v>0.37559018105446451</v>
          </cell>
          <cell r="EP77">
            <v>0.3842256236627401</v>
          </cell>
          <cell r="EQ77">
            <v>0.36636165195799431</v>
          </cell>
          <cell r="ER77">
            <v>0.35513251684438885</v>
          </cell>
          <cell r="ES77">
            <v>0.35057878058607661</v>
          </cell>
          <cell r="ET77">
            <v>0.35323073224831869</v>
          </cell>
          <cell r="EU77">
            <v>0.37430642645214574</v>
          </cell>
          <cell r="EV77">
            <v>0.35249739311783107</v>
          </cell>
          <cell r="EW77">
            <v>0.376512641673932</v>
          </cell>
          <cell r="EX77">
            <v>0.371716493113873</v>
          </cell>
          <cell r="EY77">
            <v>0.37171649311387306</v>
          </cell>
          <cell r="EZ77">
            <v>0.37171649311387306</v>
          </cell>
          <cell r="FA77">
            <v>0.37171649311387306</v>
          </cell>
          <cell r="FB77">
            <v>0.36637418319622728</v>
          </cell>
          <cell r="FC77">
            <v>0.371716493113873</v>
          </cell>
          <cell r="FD77">
            <v>0.37171649311387306</v>
          </cell>
          <cell r="FE77">
            <v>0.37171649311387306</v>
          </cell>
          <cell r="FF77">
            <v>0.371716493113873</v>
          </cell>
          <cell r="FG77">
            <v>0.37171649311387306</v>
          </cell>
          <cell r="FH77">
            <v>0.37171649311387306</v>
          </cell>
          <cell r="FI77">
            <v>0.37171649311387306</v>
          </cell>
          <cell r="FJ77">
            <v>0.37171649311387306</v>
          </cell>
          <cell r="FK77">
            <v>0.37171649311387306</v>
          </cell>
          <cell r="FL77">
            <v>0.371716493113873</v>
          </cell>
          <cell r="FM77">
            <v>0.371716493113873</v>
          </cell>
          <cell r="FN77">
            <v>0.37171649311387306</v>
          </cell>
          <cell r="FO77">
            <v>0.371716493113873</v>
          </cell>
          <cell r="FP77">
            <v>0.37081649311387305</v>
          </cell>
          <cell r="FQ77">
            <v>0.369826493113873</v>
          </cell>
          <cell r="FR77">
            <v>0.36883649311387301</v>
          </cell>
          <cell r="FS77">
            <v>0.36784649311387302</v>
          </cell>
          <cell r="FT77">
            <v>0.36685649311387303</v>
          </cell>
          <cell r="FU77">
            <v>0.36586649311387309</v>
          </cell>
          <cell r="FV77">
            <v>0.36486649311387304</v>
          </cell>
          <cell r="FW77">
            <v>0.36386649311387309</v>
          </cell>
          <cell r="FX77">
            <v>0.36286649311387309</v>
          </cell>
          <cell r="FY77">
            <v>0.36186649311387309</v>
          </cell>
          <cell r="FZ77">
            <v>0.36086649311387309</v>
          </cell>
          <cell r="GA77">
            <v>0.35986649311387309</v>
          </cell>
          <cell r="GB77">
            <v>0.36518986681933879</v>
          </cell>
          <cell r="GC77">
            <v>0.35886649311387309</v>
          </cell>
          <cell r="GD77">
            <v>0.35786649311387303</v>
          </cell>
          <cell r="GE77">
            <v>0.35686649311387303</v>
          </cell>
          <cell r="GF77">
            <v>0.35586649311387303</v>
          </cell>
          <cell r="GG77">
            <v>0.35486649311387303</v>
          </cell>
          <cell r="GH77">
            <v>0.35386649311387303</v>
          </cell>
          <cell r="GI77">
            <v>0.35286649311387308</v>
          </cell>
          <cell r="GJ77">
            <v>0.35186649311387308</v>
          </cell>
          <cell r="GK77">
            <v>0.35086649311387308</v>
          </cell>
          <cell r="GL77">
            <v>0.34986649311387302</v>
          </cell>
          <cell r="GM77">
            <v>0.34886649311387308</v>
          </cell>
          <cell r="GN77">
            <v>0.34786649311387302</v>
          </cell>
          <cell r="GO77">
            <v>0.35319031889946689</v>
          </cell>
          <cell r="GP77">
            <v>0.34853315978053978</v>
          </cell>
          <cell r="GQ77">
            <v>0.35086649311387302</v>
          </cell>
          <cell r="GR77">
            <v>0.35319982644720632</v>
          </cell>
          <cell r="GS77">
            <v>0.35553315978053968</v>
          </cell>
          <cell r="GT77">
            <v>0.35786649311387303</v>
          </cell>
          <cell r="GU77">
            <v>0.36019982644720638</v>
          </cell>
          <cell r="GV77">
            <v>0.36253315978053968</v>
          </cell>
          <cell r="GW77">
            <v>0.36486649311387298</v>
          </cell>
          <cell r="GX77">
            <v>0.36719982644720633</v>
          </cell>
          <cell r="GY77">
            <v>0.36953315978053963</v>
          </cell>
          <cell r="GZ77">
            <v>0.37186649311387299</v>
          </cell>
          <cell r="HA77">
            <v>0.37419982644720629</v>
          </cell>
          <cell r="HB77">
            <v>0.36177093442192476</v>
          </cell>
          <cell r="HC77">
            <v>0.37653315978053964</v>
          </cell>
          <cell r="HD77">
            <v>0.37886649311387299</v>
          </cell>
          <cell r="HE77">
            <v>0.38119982644720629</v>
          </cell>
          <cell r="HF77">
            <v>0.38353315978053965</v>
          </cell>
          <cell r="HG77">
            <v>0.38586649311387294</v>
          </cell>
          <cell r="HH77">
            <v>0.38819982644720635</v>
          </cell>
          <cell r="HI77">
            <v>0.38953315978053965</v>
          </cell>
          <cell r="HJ77">
            <v>0.390866493113873</v>
          </cell>
          <cell r="HK77">
            <v>0.39219982644720636</v>
          </cell>
          <cell r="HL77">
            <v>0.39353315978053965</v>
          </cell>
          <cell r="HM77">
            <v>0.39486649311387306</v>
          </cell>
          <cell r="HN77">
            <v>0.39619982644720642</v>
          </cell>
          <cell r="HO77">
            <v>0.38790609674661936</v>
          </cell>
          <cell r="HP77">
            <v>0.39786649311387307</v>
          </cell>
          <cell r="HQ77">
            <v>0.39953315978053966</v>
          </cell>
          <cell r="HR77">
            <v>0.40119982644720642</v>
          </cell>
          <cell r="HS77">
            <v>0.40286649311387301</v>
          </cell>
          <cell r="HT77">
            <v>0.40453315978053966</v>
          </cell>
          <cell r="HU77">
            <v>0.40619982644720631</v>
          </cell>
          <cell r="HV77">
            <v>0.40786649311387302</v>
          </cell>
          <cell r="HW77">
            <v>0.40953315978053972</v>
          </cell>
          <cell r="HX77">
            <v>0.41119982644720637</v>
          </cell>
          <cell r="HY77">
            <v>0.41286649311387302</v>
          </cell>
          <cell r="HZ77">
            <v>0.41453315978053967</v>
          </cell>
          <cell r="IA77">
            <v>0.41619982644720638</v>
          </cell>
          <cell r="IB77">
            <v>0.4073139066327689</v>
          </cell>
        </row>
        <row r="78">
          <cell r="B78" t="str">
            <v>% biosimilar</v>
          </cell>
        </row>
        <row r="81">
          <cell r="B81" t="str">
            <v>Tymlos</v>
          </cell>
          <cell r="E81" t="str">
            <v>1Q08</v>
          </cell>
          <cell r="H81" t="str">
            <v>2Q08</v>
          </cell>
          <cell r="K81" t="str">
            <v>3Q08</v>
          </cell>
          <cell r="N81" t="str">
            <v>4Q08</v>
          </cell>
          <cell r="O81">
            <v>2008</v>
          </cell>
          <cell r="R81" t="str">
            <v>1Q09</v>
          </cell>
          <cell r="U81" t="str">
            <v>2Q09</v>
          </cell>
          <cell r="X81" t="str">
            <v>3Q09</v>
          </cell>
          <cell r="AA81" t="str">
            <v>4Q09</v>
          </cell>
          <cell r="AB81">
            <v>2009</v>
          </cell>
          <cell r="AE81" t="str">
            <v>1Q10</v>
          </cell>
          <cell r="AH81" t="str">
            <v>2Q10</v>
          </cell>
          <cell r="AK81" t="str">
            <v>3Q10</v>
          </cell>
          <cell r="AN81" t="str">
            <v>4Q10</v>
          </cell>
          <cell r="AO81">
            <v>2010</v>
          </cell>
          <cell r="AR81" t="str">
            <v>1Q11</v>
          </cell>
          <cell r="AU81" t="str">
            <v>2Q11</v>
          </cell>
          <cell r="AX81" t="str">
            <v>3Q11</v>
          </cell>
          <cell r="BA81" t="str">
            <v>4Q11</v>
          </cell>
          <cell r="BB81">
            <v>2011</v>
          </cell>
          <cell r="BE81" t="str">
            <v>1Q12</v>
          </cell>
          <cell r="BH81" t="str">
            <v>2Q12</v>
          </cell>
          <cell r="BK81" t="str">
            <v>3Q12</v>
          </cell>
          <cell r="BN81" t="str">
            <v>4Q12</v>
          </cell>
          <cell r="BO81">
            <v>2012</v>
          </cell>
          <cell r="BR81" t="str">
            <v>1Q13</v>
          </cell>
          <cell r="BU81" t="str">
            <v>2Q13</v>
          </cell>
          <cell r="BX81" t="str">
            <v>3Q13</v>
          </cell>
          <cell r="CA81" t="str">
            <v>4Q13</v>
          </cell>
          <cell r="CB81">
            <v>2013</v>
          </cell>
          <cell r="CE81" t="str">
            <v>1Q14</v>
          </cell>
          <cell r="CH81" t="str">
            <v>2Q14</v>
          </cell>
          <cell r="CK81" t="str">
            <v>3Q14</v>
          </cell>
          <cell r="CN81" t="str">
            <v>4Q14</v>
          </cell>
          <cell r="CO81">
            <v>2014</v>
          </cell>
          <cell r="CR81" t="str">
            <v>1Q15</v>
          </cell>
          <cell r="CU81" t="str">
            <v>2Q15</v>
          </cell>
          <cell r="CX81" t="str">
            <v>3Q15</v>
          </cell>
          <cell r="DA81" t="str">
            <v>4Q15</v>
          </cell>
          <cell r="DB81">
            <v>2015</v>
          </cell>
          <cell r="DE81" t="str">
            <v>1Q16</v>
          </cell>
          <cell r="DH81" t="str">
            <v>2Q16</v>
          </cell>
          <cell r="DK81" t="str">
            <v>3Q16</v>
          </cell>
          <cell r="DN81" t="str">
            <v>4Q16</v>
          </cell>
          <cell r="DO81">
            <v>2016</v>
          </cell>
          <cell r="DR81" t="str">
            <v>1Q17</v>
          </cell>
          <cell r="DU81" t="str">
            <v>2Q17</v>
          </cell>
          <cell r="DX81" t="str">
            <v>3Q17</v>
          </cell>
          <cell r="EA81" t="str">
            <v>4Q17</v>
          </cell>
          <cell r="EB81">
            <v>2017</v>
          </cell>
          <cell r="EE81" t="str">
            <v>1Q18</v>
          </cell>
          <cell r="EH81" t="str">
            <v>2Q18</v>
          </cell>
          <cell r="EK81" t="str">
            <v>3Q18</v>
          </cell>
          <cell r="EN81" t="str">
            <v>4Q18</v>
          </cell>
          <cell r="EO81">
            <v>2018</v>
          </cell>
          <cell r="ER81" t="str">
            <v>1Q19</v>
          </cell>
          <cell r="EU81" t="str">
            <v>2Q19</v>
          </cell>
          <cell r="EX81" t="str">
            <v>3Q19</v>
          </cell>
          <cell r="FA81" t="str">
            <v>4Q19</v>
          </cell>
          <cell r="FB81">
            <v>2019</v>
          </cell>
          <cell r="FE81" t="str">
            <v>1Q20</v>
          </cell>
          <cell r="FH81" t="str">
            <v>2Q20</v>
          </cell>
          <cell r="FK81" t="str">
            <v>3Q20</v>
          </cell>
          <cell r="FN81" t="str">
            <v>4Q20</v>
          </cell>
          <cell r="FO81">
            <v>2020</v>
          </cell>
          <cell r="FR81" t="str">
            <v>1Q21</v>
          </cell>
          <cell r="FU81" t="str">
            <v>2Q21</v>
          </cell>
          <cell r="FX81" t="str">
            <v>3Q21</v>
          </cell>
          <cell r="GA81" t="str">
            <v>4Q21</v>
          </cell>
          <cell r="GB81">
            <v>2021</v>
          </cell>
          <cell r="GE81" t="str">
            <v>1Q22</v>
          </cell>
          <cell r="GH81" t="str">
            <v>2Q22</v>
          </cell>
          <cell r="GK81" t="str">
            <v>3Q22</v>
          </cell>
          <cell r="GN81" t="str">
            <v>4Q22</v>
          </cell>
          <cell r="GO81">
            <v>2022</v>
          </cell>
          <cell r="GR81" t="str">
            <v>1Q23</v>
          </cell>
          <cell r="GU81" t="str">
            <v>2Q23</v>
          </cell>
          <cell r="GX81" t="str">
            <v>3Q23</v>
          </cell>
          <cell r="HA81" t="str">
            <v>4Q23</v>
          </cell>
          <cell r="HB81">
            <v>2023</v>
          </cell>
          <cell r="HE81" t="str">
            <v>1Q24</v>
          </cell>
          <cell r="HH81" t="str">
            <v>2Q24</v>
          </cell>
          <cell r="HK81" t="str">
            <v>3Q24</v>
          </cell>
          <cell r="HN81" t="str">
            <v>4Q24</v>
          </cell>
          <cell r="HO81">
            <v>2024</v>
          </cell>
          <cell r="HR81" t="str">
            <v>1Q25</v>
          </cell>
          <cell r="HU81" t="str">
            <v>2Q25</v>
          </cell>
          <cell r="HX81" t="str">
            <v>3Q25</v>
          </cell>
          <cell r="IA81" t="str">
            <v>4Q25</v>
          </cell>
          <cell r="IB81">
            <v>2025</v>
          </cell>
        </row>
        <row r="82">
          <cell r="DX82">
            <v>0</v>
          </cell>
          <cell r="EE82">
            <v>1</v>
          </cell>
        </row>
        <row r="83">
          <cell r="B83" t="str">
            <v>EUTRx</v>
          </cell>
          <cell r="DU83">
            <v>203</v>
          </cell>
          <cell r="DX83">
            <v>2914</v>
          </cell>
          <cell r="EA83">
            <v>7443</v>
          </cell>
          <cell r="EB83">
            <v>10560</v>
          </cell>
          <cell r="EE83">
            <v>16487</v>
          </cell>
          <cell r="EH83">
            <v>24858</v>
          </cell>
          <cell r="EK83">
            <v>30406</v>
          </cell>
          <cell r="EN83">
            <v>37014</v>
          </cell>
          <cell r="EO83">
            <v>108765</v>
          </cell>
          <cell r="ER83">
            <v>38482</v>
          </cell>
          <cell r="EU83">
            <v>46603</v>
          </cell>
          <cell r="EX83">
            <v>51561</v>
          </cell>
          <cell r="FA83">
            <v>58825.285254622533</v>
          </cell>
          <cell r="FB83">
            <v>195471.28525462252</v>
          </cell>
          <cell r="FE83">
            <v>55954.59893175387</v>
          </cell>
          <cell r="FH83">
            <v>61122.661398147291</v>
          </cell>
          <cell r="FK83">
            <v>65680.387684526402</v>
          </cell>
          <cell r="FN83">
            <v>76408.307499248025</v>
          </cell>
          <cell r="FO83">
            <v>259165.95551367558</v>
          </cell>
          <cell r="FR83">
            <v>70023.251645941928</v>
          </cell>
          <cell r="FU83">
            <v>72291.600345100858</v>
          </cell>
          <cell r="FX83">
            <v>73679.119298037433</v>
          </cell>
          <cell r="GA83">
            <v>81558.586238964665</v>
          </cell>
          <cell r="GB83">
            <v>297552.55752804491</v>
          </cell>
          <cell r="GE83">
            <v>73442.740336983799</v>
          </cell>
          <cell r="GH83">
            <v>75989.79667469344</v>
          </cell>
          <cell r="GK83">
            <v>77910.000440419302</v>
          </cell>
          <cell r="GN83">
            <v>86175.659097267766</v>
          </cell>
          <cell r="GO83">
            <v>313518.19654936431</v>
          </cell>
          <cell r="GR83">
            <v>76147.866098398285</v>
          </cell>
          <cell r="GU83">
            <v>75821.776611203401</v>
          </cell>
          <cell r="GX83">
            <v>74706.013598210004</v>
          </cell>
          <cell r="HA83">
            <v>79280.203942844964</v>
          </cell>
          <cell r="HB83">
            <v>305955.86025065667</v>
          </cell>
          <cell r="HE83">
            <v>68322.054908616483</v>
          </cell>
          <cell r="HH83">
            <v>67532.347899340879</v>
          </cell>
          <cell r="HK83">
            <v>66636.954144279734</v>
          </cell>
          <cell r="HN83">
            <v>71186.460725235243</v>
          </cell>
          <cell r="HO83">
            <v>273677.81767747237</v>
          </cell>
          <cell r="HR83">
            <v>62203.115131236482</v>
          </cell>
          <cell r="HU83">
            <v>62626.66472649503</v>
          </cell>
          <cell r="HX83">
            <v>62444.117351516528</v>
          </cell>
          <cell r="IA83">
            <v>67124.566198401924</v>
          </cell>
          <cell r="IB83">
            <v>254398.46340764995</v>
          </cell>
        </row>
        <row r="84">
          <cell r="B84" t="str">
            <v>Sales</v>
          </cell>
          <cell r="DU84">
            <v>0.91</v>
          </cell>
          <cell r="DX84">
            <v>3.5</v>
          </cell>
          <cell r="EA84">
            <v>7.7</v>
          </cell>
          <cell r="EB84">
            <v>12.11</v>
          </cell>
          <cell r="EE84">
            <v>14.547000000000001</v>
          </cell>
          <cell r="EH84">
            <v>22.629000000000001</v>
          </cell>
          <cell r="EK84">
            <v>27.638999999999999</v>
          </cell>
          <cell r="EN84">
            <v>34.423999999999999</v>
          </cell>
          <cell r="EO84">
            <v>99.239000000000004</v>
          </cell>
          <cell r="ER84">
            <v>29.884</v>
          </cell>
          <cell r="EU84">
            <v>41.042000000000002</v>
          </cell>
          <cell r="EX84">
            <v>46.765999999999998</v>
          </cell>
          <cell r="FA84">
            <v>53.354731099429358</v>
          </cell>
          <cell r="FB84">
            <v>171.04673109942934</v>
          </cell>
          <cell r="FE84">
            <v>50.751008972719724</v>
          </cell>
          <cell r="FH84">
            <v>55.438458969875605</v>
          </cell>
          <cell r="FK84">
            <v>59.57233200392858</v>
          </cell>
          <cell r="FN84">
            <v>69.302591270724633</v>
          </cell>
          <cell r="FO84">
            <v>235.06439121724853</v>
          </cell>
          <cell r="FR84">
            <v>63.511324188322959</v>
          </cell>
          <cell r="FU84">
            <v>65.56872406933509</v>
          </cell>
          <cell r="FX84">
            <v>66.82720841512031</v>
          </cell>
          <cell r="GA84">
            <v>73.973911368115864</v>
          </cell>
          <cell r="GB84">
            <v>269.88116804089418</v>
          </cell>
          <cell r="GE84">
            <v>66.612811904334364</v>
          </cell>
          <cell r="GH84">
            <v>68.923000548645561</v>
          </cell>
          <cell r="GK84">
            <v>70.664631806920895</v>
          </cell>
          <cell r="GN84">
            <v>78.161611942026425</v>
          </cell>
          <cell r="GO84">
            <v>284.36205620192726</v>
          </cell>
          <cell r="GR84">
            <v>69.066370046308151</v>
          </cell>
          <cell r="GU84">
            <v>68.770605787310913</v>
          </cell>
          <cell r="GX84">
            <v>67.758604990863034</v>
          </cell>
          <cell r="HA84">
            <v>71.907410980995095</v>
          </cell>
          <cell r="HB84">
            <v>277.50299180547722</v>
          </cell>
          <cell r="HE84">
            <v>61.968333039629918</v>
          </cell>
          <cell r="HH84">
            <v>61.252066132553196</v>
          </cell>
          <cell r="HK84">
            <v>60.439940992443631</v>
          </cell>
          <cell r="HN84">
            <v>64.566358726098244</v>
          </cell>
          <cell r="HO84">
            <v>248.22669889072498</v>
          </cell>
          <cell r="HR84">
            <v>56.418434130978945</v>
          </cell>
          <cell r="HU84">
            <v>56.802595034992848</v>
          </cell>
          <cell r="HX84">
            <v>56.637023953395435</v>
          </cell>
          <cell r="IA84">
            <v>60.882206761592371</v>
          </cell>
          <cell r="IB84">
            <v>230.74025988095957</v>
          </cell>
        </row>
        <row r="85">
          <cell r="B85" t="str">
            <v>Price/TRx</v>
          </cell>
          <cell r="DU85">
            <v>4482.7586206896549</v>
          </cell>
          <cell r="DX85">
            <v>1201.0981468771449</v>
          </cell>
          <cell r="EA85">
            <v>1034.5290877334407</v>
          </cell>
          <cell r="EB85">
            <v>1146.780303030303</v>
          </cell>
          <cell r="EE85">
            <v>821.67768544914179</v>
          </cell>
          <cell r="EH85">
            <v>910.33067825247406</v>
          </cell>
          <cell r="EK85">
            <v>908.99822403473001</v>
          </cell>
          <cell r="EN85">
            <v>930.02647646836328</v>
          </cell>
          <cell r="EO85">
            <v>912.41667815933431</v>
          </cell>
          <cell r="ER85">
            <v>776.57086430019228</v>
          </cell>
          <cell r="EU85">
            <v>880.6729180524859</v>
          </cell>
          <cell r="EX85">
            <v>907.00335524912236</v>
          </cell>
          <cell r="FA85">
            <v>907.00335524912236</v>
          </cell>
          <cell r="FB85">
            <v>875.04786637394056</v>
          </cell>
          <cell r="FE85">
            <v>907.00335524912236</v>
          </cell>
          <cell r="FH85">
            <v>907.00335524912236</v>
          </cell>
          <cell r="FK85">
            <v>907.00335524912236</v>
          </cell>
          <cell r="FN85">
            <v>907.00335524912236</v>
          </cell>
          <cell r="FO85">
            <v>907.00335524912236</v>
          </cell>
          <cell r="FR85">
            <v>907.00335524912236</v>
          </cell>
          <cell r="FU85">
            <v>907.00335524912236</v>
          </cell>
          <cell r="FX85">
            <v>907.00335524912236</v>
          </cell>
          <cell r="GA85">
            <v>907.00335524912236</v>
          </cell>
          <cell r="GB85">
            <v>907.00335524912225</v>
          </cell>
          <cell r="GE85">
            <v>907.00335524912236</v>
          </cell>
          <cell r="GH85">
            <v>907.00335524912236</v>
          </cell>
          <cell r="GK85">
            <v>907.00335524912236</v>
          </cell>
          <cell r="GN85">
            <v>907.00335524912236</v>
          </cell>
          <cell r="GO85">
            <v>907.00335524912236</v>
          </cell>
          <cell r="GR85">
            <v>907.00335524912236</v>
          </cell>
          <cell r="GU85">
            <v>907.00335524912236</v>
          </cell>
          <cell r="GX85">
            <v>907.00335524912236</v>
          </cell>
          <cell r="HA85">
            <v>907.00335524912236</v>
          </cell>
          <cell r="HB85">
            <v>907.00335524912236</v>
          </cell>
          <cell r="HE85">
            <v>907.00335524912236</v>
          </cell>
          <cell r="HH85">
            <v>907.00335524912236</v>
          </cell>
          <cell r="HK85">
            <v>907.00335524912236</v>
          </cell>
          <cell r="HN85">
            <v>907.00335524912236</v>
          </cell>
          <cell r="HO85">
            <v>907.00335524912225</v>
          </cell>
          <cell r="HR85">
            <v>907.00335524912236</v>
          </cell>
          <cell r="HU85">
            <v>907.00335524912236</v>
          </cell>
          <cell r="HX85">
            <v>907.00335524912236</v>
          </cell>
          <cell r="IA85">
            <v>907.00335524912236</v>
          </cell>
          <cell r="IB85">
            <v>907.00335524912236</v>
          </cell>
        </row>
      </sheetData>
      <sheetData sheetId="10">
        <row r="2">
          <cell r="B2" t="str">
            <v>RAD1901 Revenue Build</v>
          </cell>
          <cell r="G2">
            <v>2018</v>
          </cell>
          <cell r="H2">
            <v>2019</v>
          </cell>
          <cell r="I2">
            <v>2020</v>
          </cell>
          <cell r="J2">
            <v>2021</v>
          </cell>
          <cell r="K2">
            <v>2022</v>
          </cell>
          <cell r="L2">
            <v>2023</v>
          </cell>
          <cell r="M2">
            <v>2024</v>
          </cell>
          <cell r="N2">
            <v>2025</v>
          </cell>
          <cell r="O2">
            <v>2026</v>
          </cell>
          <cell r="P2">
            <v>2027</v>
          </cell>
          <cell r="Q2">
            <v>2028</v>
          </cell>
          <cell r="R2">
            <v>2029</v>
          </cell>
          <cell r="S2">
            <v>2030</v>
          </cell>
        </row>
        <row r="3">
          <cell r="B3" t="str">
            <v>Metastatic Breast Cancer Patience</v>
          </cell>
          <cell r="G3">
            <v>173189.14559999999</v>
          </cell>
          <cell r="H3">
            <v>176652.92851199998</v>
          </cell>
          <cell r="I3">
            <v>180185.98708224</v>
          </cell>
          <cell r="J3">
            <v>183789.7068238848</v>
          </cell>
          <cell r="K3">
            <v>187465.50096036249</v>
          </cell>
          <cell r="L3">
            <v>191214.81097956974</v>
          </cell>
          <cell r="M3">
            <v>195039.10719916114</v>
          </cell>
          <cell r="N3">
            <v>198939.88934314437</v>
          </cell>
          <cell r="O3">
            <v>202918.68713000725</v>
          </cell>
          <cell r="P3">
            <v>206977.0608726074</v>
          </cell>
          <cell r="Q3">
            <v>211116.60209005955</v>
          </cell>
          <cell r="R3">
            <v>215338.93413186073</v>
          </cell>
          <cell r="S3">
            <v>219645.71281449797</v>
          </cell>
        </row>
        <row r="4">
          <cell r="B4" t="str">
            <v>Elacestrant Patients; HR+ MBC</v>
          </cell>
          <cell r="G4">
            <v>138551.31648000001</v>
          </cell>
          <cell r="H4">
            <v>141322.3428096</v>
          </cell>
          <cell r="I4">
            <v>144148.78966579199</v>
          </cell>
          <cell r="J4">
            <v>147031.76545910785</v>
          </cell>
          <cell r="K4">
            <v>149972.40076829001</v>
          </cell>
          <cell r="L4">
            <v>152971.84878365579</v>
          </cell>
          <cell r="M4">
            <v>156031.28575932892</v>
          </cell>
          <cell r="N4">
            <v>159151.91147451551</v>
          </cell>
          <cell r="O4">
            <v>162334.94970400582</v>
          </cell>
          <cell r="P4">
            <v>165581.64869808592</v>
          </cell>
          <cell r="Q4">
            <v>168893.28167204765</v>
          </cell>
          <cell r="R4">
            <v>172271.14730548859</v>
          </cell>
          <cell r="S4">
            <v>175716.57025159837</v>
          </cell>
        </row>
        <row r="5">
          <cell r="B5" t="str">
            <v xml:space="preserve">% Eligible; HR+ MBC </v>
          </cell>
          <cell r="G5">
            <v>0.8</v>
          </cell>
          <cell r="H5">
            <v>0.8</v>
          </cell>
          <cell r="I5">
            <v>0.8</v>
          </cell>
          <cell r="J5">
            <v>0.8</v>
          </cell>
          <cell r="K5">
            <v>0.8</v>
          </cell>
          <cell r="L5">
            <v>0.8</v>
          </cell>
          <cell r="M5">
            <v>0.8</v>
          </cell>
          <cell r="N5">
            <v>0.8</v>
          </cell>
          <cell r="O5">
            <v>0.8</v>
          </cell>
          <cell r="P5">
            <v>0.8</v>
          </cell>
          <cell r="Q5">
            <v>0.8</v>
          </cell>
          <cell r="R5">
            <v>0.8</v>
          </cell>
          <cell r="S5">
            <v>0.8</v>
          </cell>
        </row>
        <row r="6">
          <cell r="B6" t="str">
            <v>% penetration</v>
          </cell>
          <cell r="G6">
            <v>0</v>
          </cell>
          <cell r="H6">
            <v>0</v>
          </cell>
          <cell r="I6">
            <v>0</v>
          </cell>
          <cell r="J6">
            <v>0</v>
          </cell>
          <cell r="K6">
            <v>2.7499999999999998E-3</v>
          </cell>
          <cell r="L6">
            <v>5.4999999999999997E-3</v>
          </cell>
          <cell r="M6">
            <v>8.9999999999999993E-3</v>
          </cell>
          <cell r="N6">
            <v>1.2499999999999999E-2</v>
          </cell>
          <cell r="O6">
            <v>1.6E-2</v>
          </cell>
          <cell r="P6">
            <v>1.95E-2</v>
          </cell>
          <cell r="Q6">
            <v>2.3E-2</v>
          </cell>
          <cell r="R6">
            <v>2.6499999999999999E-2</v>
          </cell>
          <cell r="S6">
            <v>0.03</v>
          </cell>
        </row>
        <row r="7">
          <cell r="B7" t="str">
            <v>Bull</v>
          </cell>
          <cell r="G7">
            <v>0</v>
          </cell>
          <cell r="H7">
            <v>0</v>
          </cell>
          <cell r="I7">
            <v>0</v>
          </cell>
          <cell r="J7">
            <v>0</v>
          </cell>
          <cell r="K7">
            <v>3.2999999999999995E-3</v>
          </cell>
          <cell r="L7">
            <v>6.5999999999999991E-3</v>
          </cell>
          <cell r="M7">
            <v>1.0799999999999999E-2</v>
          </cell>
          <cell r="N7">
            <v>1.4999999999999998E-2</v>
          </cell>
          <cell r="O7">
            <v>1.9199999999999998E-2</v>
          </cell>
          <cell r="P7">
            <v>2.3400000000000001E-2</v>
          </cell>
          <cell r="Q7">
            <v>2.76E-2</v>
          </cell>
          <cell r="R7">
            <v>3.1799999999999995E-2</v>
          </cell>
          <cell r="S7">
            <v>3.5999999999999997E-2</v>
          </cell>
        </row>
        <row r="8">
          <cell r="B8" t="str">
            <v>Base</v>
          </cell>
          <cell r="G8">
            <v>0</v>
          </cell>
          <cell r="H8">
            <v>0</v>
          </cell>
          <cell r="I8">
            <v>0</v>
          </cell>
          <cell r="J8">
            <v>0</v>
          </cell>
          <cell r="K8">
            <v>2.7499999999999998E-3</v>
          </cell>
          <cell r="L8">
            <v>5.4999999999999997E-3</v>
          </cell>
          <cell r="M8">
            <v>8.9999999999999993E-3</v>
          </cell>
          <cell r="N8">
            <v>1.2499999999999999E-2</v>
          </cell>
          <cell r="O8">
            <v>1.6E-2</v>
          </cell>
          <cell r="P8">
            <v>1.95E-2</v>
          </cell>
          <cell r="Q8">
            <v>2.3E-2</v>
          </cell>
          <cell r="R8">
            <v>2.6499999999999999E-2</v>
          </cell>
          <cell r="S8">
            <v>0.03</v>
          </cell>
        </row>
        <row r="9">
          <cell r="B9" t="str">
            <v>Bear</v>
          </cell>
          <cell r="G9">
            <v>0</v>
          </cell>
          <cell r="H9">
            <v>0</v>
          </cell>
          <cell r="I9">
            <v>0</v>
          </cell>
          <cell r="J9">
            <v>0</v>
          </cell>
          <cell r="K9">
            <v>2.0625000000000001E-3</v>
          </cell>
          <cell r="L9">
            <v>4.1250000000000002E-3</v>
          </cell>
          <cell r="M9">
            <v>6.7499999999999991E-3</v>
          </cell>
          <cell r="N9">
            <v>9.3749999999999997E-3</v>
          </cell>
          <cell r="O9">
            <v>1.2E-2</v>
          </cell>
          <cell r="P9">
            <v>1.4624999999999999E-2</v>
          </cell>
          <cell r="Q9">
            <v>1.7250000000000001E-2</v>
          </cell>
          <cell r="R9">
            <v>1.9875E-2</v>
          </cell>
          <cell r="S9">
            <v>2.2499999999999999E-2</v>
          </cell>
        </row>
        <row r="10">
          <cell r="B10" t="str">
            <v>Elacestrant Patients</v>
          </cell>
          <cell r="G10">
            <v>0</v>
          </cell>
          <cell r="H10">
            <v>0</v>
          </cell>
          <cell r="I10">
            <v>0</v>
          </cell>
          <cell r="J10">
            <v>0</v>
          </cell>
          <cell r="K10">
            <v>412.42410211279753</v>
          </cell>
          <cell r="L10">
            <v>841.34516831010683</v>
          </cell>
          <cell r="M10">
            <v>1404.2815718339602</v>
          </cell>
          <cell r="N10">
            <v>1989.3988934314436</v>
          </cell>
          <cell r="O10">
            <v>2597.3591952640932</v>
          </cell>
          <cell r="P10">
            <v>3228.8421496126753</v>
          </cell>
          <cell r="Q10">
            <v>3884.5454784570961</v>
          </cell>
          <cell r="R10">
            <v>4565.1854035954475</v>
          </cell>
          <cell r="S10">
            <v>5271.4971075479507</v>
          </cell>
        </row>
        <row r="11">
          <cell r="B11" t="str">
            <v>Price</v>
          </cell>
          <cell r="G11">
            <v>100000</v>
          </cell>
          <cell r="H11">
            <v>101000</v>
          </cell>
          <cell r="I11">
            <v>102010</v>
          </cell>
          <cell r="J11">
            <v>103030.1</v>
          </cell>
          <cell r="K11">
            <v>104060.40100000001</v>
          </cell>
          <cell r="L11">
            <v>105101.00501000001</v>
          </cell>
          <cell r="M11">
            <v>106152.01506010001</v>
          </cell>
          <cell r="N11">
            <v>107213.53521070101</v>
          </cell>
          <cell r="O11">
            <v>108285.67056280802</v>
          </cell>
          <cell r="P11">
            <v>109368.52726843611</v>
          </cell>
          <cell r="Q11">
            <v>110462.21254112048</v>
          </cell>
          <cell r="R11">
            <v>111566.83466653168</v>
          </cell>
          <cell r="S11">
            <v>112682.503013197</v>
          </cell>
        </row>
        <row r="12">
          <cell r="B12" t="str">
            <v>Price Increases</v>
          </cell>
          <cell r="H12">
            <v>0.01</v>
          </cell>
          <cell r="I12">
            <v>0.01</v>
          </cell>
          <cell r="J12">
            <v>0.01</v>
          </cell>
          <cell r="K12">
            <v>0.01</v>
          </cell>
          <cell r="L12">
            <v>0.01</v>
          </cell>
          <cell r="M12">
            <v>0.01</v>
          </cell>
          <cell r="N12">
            <v>0.01</v>
          </cell>
          <cell r="O12">
            <v>0.01</v>
          </cell>
          <cell r="P12">
            <v>0.01</v>
          </cell>
          <cell r="Q12">
            <v>0.01</v>
          </cell>
          <cell r="R12">
            <v>0.01</v>
          </cell>
          <cell r="S12">
            <v>0.01</v>
          </cell>
        </row>
        <row r="14">
          <cell r="B14" t="str">
            <v>Total Elacestrant Sales ($MM)</v>
          </cell>
          <cell r="G14">
            <v>0</v>
          </cell>
          <cell r="H14">
            <v>0</v>
          </cell>
          <cell r="I14">
            <v>0</v>
          </cell>
          <cell r="J14">
            <v>0</v>
          </cell>
          <cell r="K14">
            <v>42.91701744792266</v>
          </cell>
          <cell r="L14">
            <v>88.426222749699832</v>
          </cell>
          <cell r="M14">
            <v>149.06731856193946</v>
          </cell>
          <cell r="N14">
            <v>213.29048830904171</v>
          </cell>
          <cell r="O14">
            <v>281.25678215164777</v>
          </cell>
          <cell r="P14">
            <v>353.13371068538976</v>
          </cell>
          <cell r="Q14">
            <v>429.0954882669763</v>
          </cell>
          <cell r="R14">
            <v>509.32328514499699</v>
          </cell>
          <cell r="S14">
            <v>594.00548870533123</v>
          </cell>
        </row>
        <row r="16">
          <cell r="B16" t="str">
            <v>Bull</v>
          </cell>
          <cell r="G16">
            <v>1</v>
          </cell>
        </row>
        <row r="17">
          <cell r="B17" t="str">
            <v>Base</v>
          </cell>
          <cell r="G17">
            <v>0.5</v>
          </cell>
        </row>
        <row r="18">
          <cell r="B18" t="str">
            <v>Bear</v>
          </cell>
          <cell r="G18">
            <v>0</v>
          </cell>
        </row>
        <row r="19">
          <cell r="B19" t="str">
            <v>Probability of Success (POS)</v>
          </cell>
          <cell r="G19">
            <v>0.5</v>
          </cell>
          <cell r="H19">
            <v>0.5</v>
          </cell>
          <cell r="I19">
            <v>0.5</v>
          </cell>
          <cell r="J19">
            <v>0.5</v>
          </cell>
          <cell r="K19">
            <v>0.5</v>
          </cell>
          <cell r="L19">
            <v>0.5</v>
          </cell>
          <cell r="M19">
            <v>0.5</v>
          </cell>
          <cell r="N19">
            <v>0.5</v>
          </cell>
          <cell r="O19">
            <v>0.5</v>
          </cell>
          <cell r="P19">
            <v>0.5</v>
          </cell>
          <cell r="Q19">
            <v>0.5</v>
          </cell>
          <cell r="R19">
            <v>0.5</v>
          </cell>
          <cell r="S19">
            <v>0.5</v>
          </cell>
        </row>
        <row r="20">
          <cell r="B20" t="str">
            <v>Elacestrant Sales POS Adj.</v>
          </cell>
          <cell r="G20">
            <v>0</v>
          </cell>
          <cell r="H20">
            <v>0</v>
          </cell>
          <cell r="I20">
            <v>0</v>
          </cell>
          <cell r="J20">
            <v>0</v>
          </cell>
          <cell r="K20">
            <v>21.45850872396133</v>
          </cell>
          <cell r="L20">
            <v>44.213111374849916</v>
          </cell>
          <cell r="M20">
            <v>74.533659280969729</v>
          </cell>
          <cell r="N20">
            <v>106.64524415452085</v>
          </cell>
          <cell r="O20">
            <v>140.62839107582388</v>
          </cell>
          <cell r="P20">
            <v>176.56685534269488</v>
          </cell>
          <cell r="Q20">
            <v>214.54774413348815</v>
          </cell>
          <cell r="R20">
            <v>254.66164257249849</v>
          </cell>
          <cell r="S20">
            <v>297.00274435266562</v>
          </cell>
        </row>
      </sheetData>
      <sheetData sheetId="11"/>
      <sheetData sheetId="12"/>
      <sheetData sheetId="13"/>
      <sheetData sheetId="14"/>
      <sheetData sheetId="15">
        <row r="3">
          <cell r="B3" t="str">
            <v>Drug</v>
          </cell>
          <cell r="C3" t="str">
            <v>Type</v>
          </cell>
          <cell r="D3" t="str">
            <v>Milestone</v>
          </cell>
          <cell r="E3" t="str">
            <v>Timing</v>
          </cell>
        </row>
        <row r="4">
          <cell r="B4" t="str">
            <v>Elacestrant (RAD1901)</v>
          </cell>
          <cell r="C4" t="str">
            <v>Trial Initiation</v>
          </cell>
          <cell r="D4" t="str">
            <v>PhII potential pivotal metastatic breast cancer trial</v>
          </cell>
          <cell r="E4" t="str">
            <v>Early 2018</v>
          </cell>
        </row>
        <row r="5">
          <cell r="B5" t="str">
            <v>Tymlos</v>
          </cell>
          <cell r="C5" t="str">
            <v>Regulatory Action</v>
          </cell>
          <cell r="D5" t="str">
            <v>Eladynos (EU branded Abaloparatide) feedback on Outstanding Issues</v>
          </cell>
          <cell r="E5" t="str">
            <v>1H18</v>
          </cell>
        </row>
        <row r="6">
          <cell r="B6" t="str">
            <v>Tymlos</v>
          </cell>
          <cell r="C6" t="str">
            <v>Guidance</v>
          </cell>
          <cell r="D6" t="str">
            <v>Transfermal patch regulatory path and 3M supply terms</v>
          </cell>
          <cell r="E6" t="str">
            <v>Early 2018</v>
          </cell>
        </row>
        <row r="7">
          <cell r="B7" t="str">
            <v>Tymlos</v>
          </cell>
          <cell r="C7" t="str">
            <v>Guidance</v>
          </cell>
          <cell r="D7" t="str">
            <v>Progress in Medicare and potential sales guidance on 2Q18 earnings call</v>
          </cell>
          <cell r="E7" t="str">
            <v>2Q18</v>
          </cell>
        </row>
        <row r="8">
          <cell r="B8" t="str">
            <v xml:space="preserve">Tymlos </v>
          </cell>
          <cell r="C8" t="str">
            <v>Trial Initiation</v>
          </cell>
          <cell r="D8" t="str">
            <v>Short-term bone histomorphometry study</v>
          </cell>
          <cell r="E8" t="str">
            <v>1H18</v>
          </cell>
        </row>
        <row r="9">
          <cell r="B9" t="str">
            <v>Tymlos</v>
          </cell>
          <cell r="C9" t="str">
            <v>Trial Initiation</v>
          </cell>
          <cell r="D9" t="str">
            <v>Male osteoporosis bridging study</v>
          </cell>
          <cell r="E9" t="str">
            <v>1Q18</v>
          </cell>
        </row>
        <row r="10">
          <cell r="B10" t="str">
            <v>RAD140</v>
          </cell>
          <cell r="C10" t="str">
            <v>Trial Updates</v>
          </cell>
          <cell r="D10" t="str">
            <v>PhI Update Hr+ Breast Cancer platform continued progress</v>
          </cell>
          <cell r="E10">
            <v>2018</v>
          </cell>
        </row>
      </sheetData>
      <sheetData sheetId="16"/>
      <sheetData sheetId="17"/>
      <sheetData sheetId="18"/>
      <sheetData sheetId="19"/>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_FDSCACHE__"/>
      <sheetName val="Financial Summary"/>
      <sheetName val="Valuation &amp; Earnings Outlook"/>
      <sheetName val="Earnings Tables"/>
      <sheetName val="Financials --&gt;"/>
      <sheetName val="DCF"/>
      <sheetName val="Valuation"/>
      <sheetName val="MW-Cache"/>
      <sheetName val="IS"/>
      <sheetName val="BS"/>
      <sheetName val="CFS"/>
      <sheetName val="Rev Summary"/>
      <sheetName val="Market Models --&gt;"/>
      <sheetName val="Depression"/>
      <sheetName val="EDS"/>
      <sheetName val="Migraine"/>
      <sheetName val="Pipeline"/>
      <sheetName val="Other --&gt;"/>
      <sheetName val="MW GEG"/>
      <sheetName val="mwareDates"/>
      <sheetName val="Sheet1"/>
      <sheetName val="mwareSettings"/>
    </sheetNames>
    <sheetDataSet>
      <sheetData sheetId="0"/>
      <sheetData sheetId="1"/>
      <sheetData sheetId="2"/>
      <sheetData sheetId="3">
        <row r="6">
          <cell r="B6" t="str">
            <v>Axsome Therapeutics</v>
          </cell>
          <cell r="C6"/>
          <cell r="D6" t="str">
            <v>2Q25 ($, millions)</v>
          </cell>
          <cell r="E6"/>
          <cell r="F6"/>
          <cell r="G6"/>
          <cell r="H6"/>
          <cell r="I6"/>
          <cell r="J6"/>
          <cell r="K6" t="str">
            <v>2025E ($, millions)</v>
          </cell>
          <cell r="L6"/>
          <cell r="M6"/>
        </row>
        <row r="7">
          <cell r="B7"/>
          <cell r="C7"/>
          <cell r="D7" t="str">
            <v>A</v>
          </cell>
          <cell r="E7" t="str">
            <v>MSe</v>
          </cell>
          <cell r="F7" t="str">
            <v>Consensus</v>
          </cell>
          <cell r="G7" t="str">
            <v>A vs. MSe</v>
          </cell>
          <cell r="H7" t="str">
            <v>A vs. Cons</v>
          </cell>
          <cell r="I7" t="str">
            <v>Mse vs. Cons</v>
          </cell>
          <cell r="J7"/>
          <cell r="K7" t="str">
            <v>MSe</v>
          </cell>
          <cell r="L7" t="str">
            <v>Consensus</v>
          </cell>
          <cell r="M7" t="str">
            <v>Mse vs. Cons</v>
          </cell>
        </row>
        <row r="8">
          <cell r="B8" t="str">
            <v>Auvelity</v>
          </cell>
          <cell r="C8" t="str">
            <v>$mn</v>
          </cell>
          <cell r="D8"/>
          <cell r="E8">
            <v>129.334464</v>
          </cell>
          <cell r="F8">
            <v>-1</v>
          </cell>
          <cell r="G8">
            <v>128.59321170458151</v>
          </cell>
          <cell r="H8">
            <v>-1</v>
          </cell>
          <cell r="I8">
            <v>5.7643190149210266E-3</v>
          </cell>
          <cell r="J8"/>
          <cell r="K8">
            <v>514.00000000000011</v>
          </cell>
          <cell r="L8">
            <v>488.38532849230893</v>
          </cell>
          <cell r="M8">
            <v>5.2447667882993265E-2</v>
          </cell>
        </row>
        <row r="9">
          <cell r="B9" t="str">
            <v>Sunosi</v>
          </cell>
          <cell r="C9" t="str">
            <v>$mn</v>
          </cell>
          <cell r="D9">
            <v>30</v>
          </cell>
          <cell r="E9">
            <v>29.99</v>
          </cell>
          <cell r="F9">
            <v>29.428384615384616</v>
          </cell>
          <cell r="G9">
            <v>29.579000049172812</v>
          </cell>
          <cell r="H9">
            <v>-1</v>
          </cell>
          <cell r="I9">
            <v>1.9084139070337569E-2</v>
          </cell>
          <cell r="J9"/>
          <cell r="K9">
            <v>124.43861015000002</v>
          </cell>
          <cell r="L9">
            <v>114.31951553686815</v>
          </cell>
          <cell r="M9">
            <v>8.8515898318939579E-2</v>
          </cell>
        </row>
        <row r="10">
          <cell r="B10" t="str">
            <v>Symbravo</v>
          </cell>
          <cell r="C10" t="str">
            <v>$mn</v>
          </cell>
          <cell r="D10">
            <v>0.4</v>
          </cell>
          <cell r="E10">
            <v>0.41</v>
          </cell>
          <cell r="F10">
            <v>0.37339654635341091</v>
          </cell>
          <cell r="G10">
            <v>2.7750472102917279</v>
          </cell>
          <cell r="H10">
            <v>-1</v>
          </cell>
          <cell r="I10">
            <v>9.8028366903920805E-2</v>
          </cell>
          <cell r="J10"/>
          <cell r="K10">
            <v>11.57828260097372</v>
          </cell>
          <cell r="L10">
            <v>11.025841626606489</v>
          </cell>
          <cell r="M10">
            <v>5.0104200030783419E-2</v>
          </cell>
        </row>
        <row r="11">
          <cell r="B11" t="str">
            <v>Total revenue</v>
          </cell>
          <cell r="C11" t="str">
            <v>$mn</v>
          </cell>
          <cell r="D11">
            <v>0</v>
          </cell>
          <cell r="E11">
            <v>163.43935140334895</v>
          </cell>
          <cell r="F11">
            <v>-1</v>
          </cell>
          <cell r="G11">
            <v>160.92067356668528</v>
          </cell>
          <cell r="H11">
            <v>-1</v>
          </cell>
          <cell r="I11">
            <v>1.5651673466429594E-2</v>
          </cell>
          <cell r="J11"/>
          <cell r="K11">
            <v>650.01689275097374</v>
          </cell>
          <cell r="L11">
            <v>622.07599175219116</v>
          </cell>
          <cell r="M11">
            <v>4.4915575217879589E-2</v>
          </cell>
        </row>
        <row r="12">
          <cell r="B12" t="str">
            <v>Cost of revenue</v>
          </cell>
          <cell r="C12" t="str">
            <v>$mn</v>
          </cell>
          <cell r="D12"/>
          <cell r="E12">
            <v>15.274975634412868</v>
          </cell>
          <cell r="F12">
            <v>-1</v>
          </cell>
          <cell r="G12">
            <v>14.299683315291606</v>
          </cell>
          <cell r="H12">
            <v>-1</v>
          </cell>
          <cell r="I12">
            <v>6.8203770504366101E-2</v>
          </cell>
          <cell r="J12"/>
          <cell r="K12">
            <v>61.099902537651474</v>
          </cell>
          <cell r="L12">
            <v>54.140914482561932</v>
          </cell>
          <cell r="M12">
            <v>0.12853473425039641</v>
          </cell>
        </row>
        <row r="13">
          <cell r="B13" t="str">
            <v>Gross profit (loss)</v>
          </cell>
          <cell r="C13" t="str">
            <v>$mn</v>
          </cell>
          <cell r="D13">
            <v>0</v>
          </cell>
          <cell r="E13">
            <v>148.16437576893608</v>
          </cell>
          <cell r="F13">
            <v>-1</v>
          </cell>
          <cell r="G13">
            <v>147.83385246548497</v>
          </cell>
          <cell r="H13">
            <v>-1</v>
          </cell>
          <cell r="I13">
            <v>2.2357754867294855E-3</v>
          </cell>
          <cell r="J13"/>
          <cell r="K13">
            <v>64.296698260097386</v>
          </cell>
          <cell r="L13">
            <v>54.463751533839591</v>
          </cell>
          <cell r="M13">
            <v>0.1805411204578582</v>
          </cell>
        </row>
        <row r="14">
          <cell r="B14" t="str">
            <v>Research and development</v>
          </cell>
          <cell r="C14" t="str">
            <v>$mn</v>
          </cell>
          <cell r="D14"/>
          <cell r="E14">
            <v>53.934985963105156</v>
          </cell>
          <cell r="F14">
            <v>-1</v>
          </cell>
          <cell r="G14">
            <v>52.216110254514881</v>
          </cell>
          <cell r="H14">
            <v>-1</v>
          </cell>
          <cell r="I14">
            <v>3.291849393246693E-2</v>
          </cell>
          <cell r="J14"/>
          <cell r="K14">
            <v>193.97959480954134</v>
          </cell>
          <cell r="L14">
            <v>200.47199441552669</v>
          </cell>
          <cell r="M14">
            <v>-3.238556899138878E-2</v>
          </cell>
        </row>
        <row r="15">
          <cell r="B15" t="str">
            <v>Selling, general and administrative</v>
          </cell>
          <cell r="C15" t="str">
            <v>$mn</v>
          </cell>
          <cell r="D15"/>
          <cell r="E15">
            <v>147.09541626301407</v>
          </cell>
          <cell r="F15">
            <v>-1</v>
          </cell>
          <cell r="G15">
            <v>135.92879722118988</v>
          </cell>
          <cell r="H15">
            <v>-1</v>
          </cell>
          <cell r="I15">
            <v>8.2150502837550432E-2</v>
          </cell>
          <cell r="J15"/>
          <cell r="K15">
            <v>507.48398892030508</v>
          </cell>
          <cell r="L15">
            <v>525.4081416760738</v>
          </cell>
          <cell r="M15">
            <v>-3.4114722125526908E-2</v>
          </cell>
        </row>
        <row r="16">
          <cell r="B16" t="str">
            <v>Total operating expenses</v>
          </cell>
          <cell r="C16" t="str">
            <v>$mn</v>
          </cell>
          <cell r="D16">
            <v>0</v>
          </cell>
          <cell r="E16">
            <v>201.03040222611924</v>
          </cell>
          <cell r="F16">
            <v>-1</v>
          </cell>
          <cell r="G16">
            <v>188.14490747570477</v>
          </cell>
          <cell r="H16">
            <v>-1</v>
          </cell>
          <cell r="I16">
            <v>6.8487076920104029E-2</v>
          </cell>
          <cell r="J16"/>
          <cell r="K16">
            <v>698.03458372984642</v>
          </cell>
          <cell r="L16">
            <v>723.9001018310405</v>
          </cell>
          <cell r="M16">
            <v>-3.5730783896520513E-2</v>
          </cell>
        </row>
        <row r="17">
          <cell r="B17"/>
          <cell r="C17"/>
          <cell r="D17"/>
          <cell r="E17"/>
          <cell r="F17"/>
          <cell r="G17"/>
          <cell r="H17"/>
          <cell r="I17"/>
          <cell r="J17"/>
          <cell r="K17"/>
          <cell r="L17"/>
          <cell r="M17"/>
        </row>
        <row r="18">
          <cell r="B18" t="str">
            <v>Operating income</v>
          </cell>
          <cell r="C18" t="str">
            <v>$mn</v>
          </cell>
          <cell r="D18">
            <v>0</v>
          </cell>
          <cell r="E18">
            <v>-52.866026457183153</v>
          </cell>
          <cell r="F18">
            <v>-1</v>
          </cell>
          <cell r="G18">
            <v>-41.443383114329009</v>
          </cell>
          <cell r="H18">
            <v>-1</v>
          </cell>
          <cell r="I18">
            <v>-0.27562043647215617</v>
          </cell>
          <cell r="J18"/>
          <cell r="K18">
            <v>-112.31438923896999</v>
          </cell>
          <cell r="L18">
            <v>-159.03058098963831</v>
          </cell>
          <cell r="M18">
            <v>-0.29375602767691655</v>
          </cell>
        </row>
        <row r="19">
          <cell r="B19" t="str">
            <v>Interest expense, net</v>
          </cell>
          <cell r="C19" t="str">
            <v>$mn</v>
          </cell>
          <cell r="D19"/>
          <cell r="E19">
            <v>-0.26395999999999997</v>
          </cell>
          <cell r="F19">
            <v>-1</v>
          </cell>
          <cell r="G19">
            <v>-3.5501111943749999</v>
          </cell>
          <cell r="H19">
            <v>-1</v>
          </cell>
          <cell r="I19">
            <v>0.92564739932139783</v>
          </cell>
          <cell r="J19"/>
          <cell r="K19">
            <v>-4.2650000000000006</v>
          </cell>
          <cell r="L19">
            <v>-20.000035209743587</v>
          </cell>
          <cell r="M19">
            <v>-0.78675037542323001</v>
          </cell>
        </row>
        <row r="20">
          <cell r="B20" t="str">
            <v>Pretax Income / (Loss)</v>
          </cell>
          <cell r="C20" t="str">
            <v>$mn</v>
          </cell>
          <cell r="D20">
            <v>0</v>
          </cell>
          <cell r="E20">
            <v>-53.129986457183151</v>
          </cell>
          <cell r="F20">
            <v>-1</v>
          </cell>
          <cell r="G20">
            <v>-43.840375290016844</v>
          </cell>
          <cell r="H20">
            <v>-1</v>
          </cell>
          <cell r="I20">
            <v>-0.21189625101776222</v>
          </cell>
          <cell r="J20"/>
          <cell r="K20">
            <v>-219.99286675171157</v>
          </cell>
          <cell r="L20">
            <v>-183.89999934639295</v>
          </cell>
          <cell r="M20">
            <v>-0.19626355374441484</v>
          </cell>
        </row>
        <row r="21">
          <cell r="B21" t="str">
            <v>Income tax benefit</v>
          </cell>
          <cell r="C21" t="str">
            <v>$mn</v>
          </cell>
          <cell r="D21"/>
          <cell r="E21">
            <v>0</v>
          </cell>
          <cell r="F21" t="e">
            <v>#DIV/0!</v>
          </cell>
          <cell r="G21" t="str">
            <v>-</v>
          </cell>
          <cell r="H21" t="e">
            <v>#VALUE!</v>
          </cell>
          <cell r="I21" t="str">
            <v>-</v>
          </cell>
          <cell r="J21"/>
          <cell r="K21">
            <v>-126.96438923897</v>
          </cell>
          <cell r="L21">
            <v>-179.47870802554337</v>
          </cell>
          <cell r="M21">
            <v>-0.29259358597065199</v>
          </cell>
        </row>
        <row r="22">
          <cell r="B22" t="str">
            <v>Net Income (loss)</v>
          </cell>
          <cell r="C22" t="str">
            <v>$mn</v>
          </cell>
          <cell r="D22">
            <v>0</v>
          </cell>
          <cell r="E22">
            <v>-53.129986457183151</v>
          </cell>
          <cell r="F22">
            <v>-1</v>
          </cell>
          <cell r="G22">
            <v>-44.24833305902073</v>
          </cell>
          <cell r="H22">
            <v>-1</v>
          </cell>
          <cell r="I22">
            <v>-0.2007228924605049</v>
          </cell>
          <cell r="J22"/>
          <cell r="K22">
            <v>-219.03286675171157</v>
          </cell>
          <cell r="L22">
            <v>-182.04050838594969</v>
          </cell>
          <cell r="M22">
            <v>-0.20320948723859433</v>
          </cell>
        </row>
        <row r="23">
          <cell r="B23" t="str">
            <v>EPS - Diluted</v>
          </cell>
          <cell r="C23" t="str">
            <v>$</v>
          </cell>
          <cell r="D23"/>
          <cell r="E23">
            <v>-1.064810195675044</v>
          </cell>
          <cell r="F23">
            <v>-1</v>
          </cell>
          <cell r="G23">
            <v>-0.88353184688392805</v>
          </cell>
          <cell r="H23">
            <v>-1</v>
          </cell>
          <cell r="I23">
            <v>-0.20517466283807995</v>
          </cell>
          <cell r="J23"/>
          <cell r="K23">
            <v>-0.96</v>
          </cell>
          <cell r="L23">
            <v>-4.5769813597849476</v>
          </cell>
          <cell r="M23">
            <v>-0.79025477175089343</v>
          </cell>
        </row>
        <row r="25">
          <cell r="B25" t="str">
            <v>GAAP Net Income (loss)</v>
          </cell>
          <cell r="C25" t="str">
            <v>$mn</v>
          </cell>
          <cell r="D25">
            <v>-47.972999999999999</v>
          </cell>
          <cell r="E25">
            <v>-47.972999999999985</v>
          </cell>
          <cell r="F25">
            <v>-47.997524257499997</v>
          </cell>
          <cell r="G25">
            <v>0</v>
          </cell>
          <cell r="H25">
            <v>-5.1094838492982131E-4</v>
          </cell>
          <cell r="I25" t="str">
            <v>^make sure to check signs above to see if percentages are correct</v>
          </cell>
          <cell r="J25"/>
          <cell r="K25">
            <v>-126.00438923896999</v>
          </cell>
          <cell r="L25">
            <v>-174.63108044043557</v>
          </cell>
          <cell r="M25">
            <v>-0.27845381863769392</v>
          </cell>
        </row>
        <row r="26">
          <cell r="B26" t="str">
            <v>GAAP EPS - Diluted</v>
          </cell>
          <cell r="C26" t="str">
            <v>$</v>
          </cell>
          <cell r="D26">
            <v>-0.97</v>
          </cell>
          <cell r="E26">
            <v>-0.97028839912850584</v>
          </cell>
          <cell r="F26">
            <v>-0.970824438262617</v>
          </cell>
          <cell r="G26">
            <v>-2.9723031705308767E-4</v>
          </cell>
          <cell r="H26">
            <v>-8.492145748745239E-4</v>
          </cell>
          <cell r="I26">
            <v>-5.5214837305750386E-4</v>
          </cell>
          <cell r="K26">
            <v>-2.5383532508538145</v>
          </cell>
          <cell r="L26">
            <v>-3.5183940875586992</v>
          </cell>
          <cell r="M26">
            <v>-0.27854777273824483</v>
          </cell>
        </row>
        <row r="33">
          <cell r="B33" t="str">
            <v>Axsome Therapeutics</v>
          </cell>
          <cell r="D33" t="str">
            <v>2Q25 ($, millions)</v>
          </cell>
        </row>
        <row r="34">
          <cell r="D34" t="str">
            <v>A</v>
          </cell>
          <cell r="E34" t="str">
            <v>MSe</v>
          </cell>
          <cell r="F34" t="str">
            <v>Consensus</v>
          </cell>
          <cell r="G34" t="str">
            <v>A vs. MSe</v>
          </cell>
          <cell r="H34" t="str">
            <v>A vs. Cons</v>
          </cell>
        </row>
        <row r="35">
          <cell r="B35" t="str">
            <v>Auvelity</v>
          </cell>
          <cell r="C35" t="str">
            <v>$mn</v>
          </cell>
          <cell r="D35">
            <v>119.6</v>
          </cell>
          <cell r="E35">
            <v>115.47719999999998</v>
          </cell>
          <cell r="F35">
            <v>119.61501967353753</v>
          </cell>
          <cell r="G35">
            <v>3.5702285819192214E-2</v>
          </cell>
          <cell r="H35">
            <v>-1.255667856639997E-4</v>
          </cell>
        </row>
        <row r="36">
          <cell r="B36" t="str">
            <v>Sunosi</v>
          </cell>
          <cell r="D36">
            <v>30</v>
          </cell>
          <cell r="E36">
            <v>29.469586093749996</v>
          </cell>
          <cell r="F36">
            <v>29.428384615384616</v>
          </cell>
          <cell r="G36">
            <v>1.7998688701043486E-2</v>
          </cell>
          <cell r="H36">
            <v>1.9423947052688462E-2</v>
          </cell>
        </row>
        <row r="37">
          <cell r="B37" t="str">
            <v>Symbravo</v>
          </cell>
          <cell r="D37">
            <v>0.4</v>
          </cell>
          <cell r="E37">
            <v>2</v>
          </cell>
          <cell r="F37">
            <v>0.37339654635341091</v>
          </cell>
          <cell r="G37">
            <v>-0.8</v>
          </cell>
          <cell r="H37">
            <v>7.124718722333756E-2</v>
          </cell>
        </row>
        <row r="38">
          <cell r="B38" t="str">
            <v>Total revenues</v>
          </cell>
          <cell r="C38" t="str">
            <v>$mn</v>
          </cell>
          <cell r="D38">
            <v>150.042</v>
          </cell>
          <cell r="E38">
            <v>146.94678609374998</v>
          </cell>
          <cell r="F38">
            <v>150.01584079200001</v>
          </cell>
          <cell r="G38">
            <v>2.1063501887515379E-2</v>
          </cell>
          <cell r="H38">
            <v>1.743763049415481E-4</v>
          </cell>
        </row>
        <row r="40">
          <cell r="B40" t="str">
            <v>COGS</v>
          </cell>
          <cell r="C40" t="str">
            <v>$mn</v>
          </cell>
          <cell r="D40">
            <v>13.448</v>
          </cell>
          <cell r="E40">
            <v>15.306336908789692</v>
          </cell>
          <cell r="F40">
            <v>13.448</v>
          </cell>
          <cell r="G40">
            <v>-0.12140964359163808</v>
          </cell>
          <cell r="H40">
            <v>0</v>
          </cell>
        </row>
        <row r="41">
          <cell r="B41" t="str">
            <v>GAAP R&amp;D</v>
          </cell>
          <cell r="C41" t="str">
            <v>$mn</v>
          </cell>
          <cell r="D41">
            <v>49.540999999999997</v>
          </cell>
          <cell r="E41">
            <v>47.512849999999993</v>
          </cell>
          <cell r="F41">
            <v>49.540999999999997</v>
          </cell>
          <cell r="G41">
            <v>4.26863469566654E-2</v>
          </cell>
          <cell r="H41">
            <v>0</v>
          </cell>
        </row>
        <row r="42">
          <cell r="B42" t="str">
            <v>GAAP SG&amp;A</v>
          </cell>
          <cell r="C42" t="str">
            <v>$mn</v>
          </cell>
          <cell r="D42">
            <v>130.28</v>
          </cell>
          <cell r="E42">
            <v>122.64620249999999</v>
          </cell>
          <cell r="F42">
            <v>129.87293750000001</v>
          </cell>
          <cell r="G42">
            <v>6.2242428582328202E-2</v>
          </cell>
          <cell r="H42">
            <v>3.1343134900601033E-3</v>
          </cell>
        </row>
        <row r="43">
          <cell r="B43" t="str">
            <v>Total expenses</v>
          </cell>
          <cell r="C43" t="str">
            <v>$mn</v>
          </cell>
          <cell r="D43">
            <v>186.756</v>
          </cell>
          <cell r="E43">
            <v>170.15905249999997</v>
          </cell>
          <cell r="F43">
            <v>173.7422</v>
          </cell>
          <cell r="G43">
            <v>9.7537846245353554E-2</v>
          </cell>
          <cell r="H43">
            <v>7.4902930894163999E-2</v>
          </cell>
        </row>
        <row r="45">
          <cell r="B45" t="str">
            <v>GAAP Operating income</v>
          </cell>
          <cell r="C45" t="str">
            <v>$mn</v>
          </cell>
          <cell r="D45">
            <v>-36.713999999999999</v>
          </cell>
          <cell r="E45">
            <v>-38.518603315039691</v>
          </cell>
          <cell r="F45">
            <v>-37.145586757499998</v>
          </cell>
          <cell r="G45">
            <v>-4.6850175232991398E-2</v>
          </cell>
          <cell r="H45">
            <v>-1.1618789610662428E-2</v>
          </cell>
        </row>
        <row r="46">
          <cell r="B46" t="str">
            <v>Interest expense, net</v>
          </cell>
          <cell r="C46" t="str">
            <v>$mn</v>
          </cell>
          <cell r="D46">
            <v>-1.8340000000000001</v>
          </cell>
          <cell r="E46">
            <v>-1.64225</v>
          </cell>
          <cell r="F46">
            <v>-12.218999999999999</v>
          </cell>
          <cell r="G46">
            <v>0.11676054193941243</v>
          </cell>
          <cell r="H46">
            <v>-0.84990588427858249</v>
          </cell>
        </row>
        <row r="48">
          <cell r="B48" t="str">
            <v>Pretax Income / (Loss)</v>
          </cell>
          <cell r="C48" t="str">
            <v>$mn</v>
          </cell>
          <cell r="D48">
            <v>-48.933</v>
          </cell>
          <cell r="E48">
            <v>-40.160853315039688</v>
          </cell>
          <cell r="F48">
            <v>-48.961027722857146</v>
          </cell>
          <cell r="G48">
            <v>0.21842530625899981</v>
          </cell>
          <cell r="H48">
            <v>-5.724496433325843E-4</v>
          </cell>
        </row>
        <row r="50">
          <cell r="B50" t="str">
            <v>Income tax</v>
          </cell>
          <cell r="C50" t="str">
            <v>$mn</v>
          </cell>
          <cell r="D50">
            <v>-0.96</v>
          </cell>
          <cell r="E50">
            <v>0</v>
          </cell>
          <cell r="F50">
            <v>-0.82285714285714284</v>
          </cell>
          <cell r="G50" t="str">
            <v>-</v>
          </cell>
          <cell r="H50" t="str">
            <v>-</v>
          </cell>
        </row>
        <row r="52">
          <cell r="B52" t="str">
            <v>GAAP Net Income (loss)</v>
          </cell>
          <cell r="C52" t="str">
            <v>$mn</v>
          </cell>
          <cell r="D52">
            <v>-47.972999999999999</v>
          </cell>
          <cell r="E52">
            <v>-40.160853315039688</v>
          </cell>
          <cell r="F52">
            <v>-47.997524257499997</v>
          </cell>
          <cell r="G52">
            <v>0.19452143169564495</v>
          </cell>
          <cell r="H52">
            <v>-5.1094838492982131E-4</v>
          </cell>
        </row>
        <row r="53">
          <cell r="B53" t="str">
            <v>GAAP EPS - Diluted</v>
          </cell>
          <cell r="C53" t="str">
            <v>$</v>
          </cell>
          <cell r="D53">
            <v>-0.97</v>
          </cell>
          <cell r="E53">
            <v>-0.81160460518651134</v>
          </cell>
          <cell r="F53">
            <v>-0.970824438262617</v>
          </cell>
          <cell r="G53">
            <v>0.19516325289589553</v>
          </cell>
          <cell r="H53">
            <v>-8.492145748745239E-4</v>
          </cell>
        </row>
      </sheetData>
      <sheetData sheetId="4"/>
      <sheetData sheetId="5"/>
      <sheetData sheetId="6"/>
      <sheetData sheetId="7"/>
      <sheetData sheetId="8">
        <row r="6">
          <cell r="B6" t="str">
            <v>($M except per share)</v>
          </cell>
          <cell r="C6" t="str">
            <v>1Q16</v>
          </cell>
          <cell r="D6" t="str">
            <v>2Q16</v>
          </cell>
          <cell r="E6" t="str">
            <v>3Q16</v>
          </cell>
          <cell r="F6" t="str">
            <v>4Q16</v>
          </cell>
          <cell r="G6">
            <v>2016</v>
          </cell>
          <cell r="H6" t="str">
            <v>1Q17</v>
          </cell>
          <cell r="I6" t="str">
            <v>2Q17</v>
          </cell>
          <cell r="J6" t="str">
            <v>3Q17</v>
          </cell>
          <cell r="K6" t="str">
            <v>4Q17</v>
          </cell>
          <cell r="L6">
            <v>2017</v>
          </cell>
          <cell r="M6" t="str">
            <v>1Q18</v>
          </cell>
          <cell r="N6" t="str">
            <v>2Q18</v>
          </cell>
          <cell r="O6" t="str">
            <v>3Q18</v>
          </cell>
          <cell r="P6" t="str">
            <v>4Q18</v>
          </cell>
          <cell r="Q6">
            <v>2018</v>
          </cell>
          <cell r="R6" t="str">
            <v>1Q19</v>
          </cell>
          <cell r="S6" t="str">
            <v>2Q19</v>
          </cell>
          <cell r="T6" t="str">
            <v>3Q19</v>
          </cell>
          <cell r="U6" t="str">
            <v>4Q19</v>
          </cell>
          <cell r="V6">
            <v>2019</v>
          </cell>
          <cell r="W6" t="str">
            <v>1Q20</v>
          </cell>
          <cell r="X6" t="str">
            <v>2Q20</v>
          </cell>
          <cell r="Y6" t="str">
            <v>3Q20</v>
          </cell>
          <cell r="Z6" t="str">
            <v>4Q20</v>
          </cell>
          <cell r="AA6">
            <v>2020</v>
          </cell>
          <cell r="AB6" t="str">
            <v>1Q21</v>
          </cell>
          <cell r="AC6" t="str">
            <v>2Q21</v>
          </cell>
          <cell r="AD6" t="str">
            <v>3Q21</v>
          </cell>
          <cell r="AE6" t="str">
            <v>4Q21</v>
          </cell>
          <cell r="AF6">
            <v>2021</v>
          </cell>
          <cell r="AG6" t="str">
            <v>1Q22</v>
          </cell>
          <cell r="AH6" t="str">
            <v>2Q22</v>
          </cell>
          <cell r="AI6" t="str">
            <v>3Q22</v>
          </cell>
          <cell r="AJ6" t="str">
            <v>4Q22</v>
          </cell>
          <cell r="AK6">
            <v>2022</v>
          </cell>
          <cell r="AL6" t="str">
            <v>1Q23</v>
          </cell>
          <cell r="AM6" t="str">
            <v>2Q23</v>
          </cell>
          <cell r="AN6" t="str">
            <v>3Q23</v>
          </cell>
          <cell r="AO6" t="str">
            <v>4Q23</v>
          </cell>
          <cell r="AP6">
            <v>2023</v>
          </cell>
          <cell r="AQ6" t="str">
            <v>1Q24</v>
          </cell>
          <cell r="AR6" t="str">
            <v>2Q24</v>
          </cell>
          <cell r="AS6" t="str">
            <v>3Q24</v>
          </cell>
          <cell r="AT6" t="str">
            <v>4Q24</v>
          </cell>
          <cell r="AU6">
            <v>2024</v>
          </cell>
          <cell r="AV6" t="str">
            <v>1Q25</v>
          </cell>
          <cell r="AW6" t="str">
            <v>2Q25A</v>
          </cell>
          <cell r="AX6" t="str">
            <v>3Q25E</v>
          </cell>
          <cell r="AY6" t="str">
            <v>4Q25E</v>
          </cell>
          <cell r="AZ6" t="str">
            <v>2025E</v>
          </cell>
          <cell r="BA6" t="str">
            <v>1Q26E</v>
          </cell>
          <cell r="BB6" t="str">
            <v>2Q26E</v>
          </cell>
          <cell r="BC6" t="str">
            <v>3Q26E</v>
          </cell>
          <cell r="BD6" t="str">
            <v>4Q26E</v>
          </cell>
          <cell r="BE6" t="str">
            <v>2026E</v>
          </cell>
          <cell r="BF6" t="str">
            <v>1Q27E</v>
          </cell>
          <cell r="BG6" t="str">
            <v>2Q27E</v>
          </cell>
          <cell r="BH6" t="str">
            <v>3Q27E</v>
          </cell>
          <cell r="BI6" t="str">
            <v>4Q27E</v>
          </cell>
          <cell r="BJ6" t="str">
            <v>2027E</v>
          </cell>
          <cell r="BK6" t="str">
            <v>1Q28E</v>
          </cell>
          <cell r="BL6" t="str">
            <v>2Q28E</v>
          </cell>
          <cell r="BM6" t="str">
            <v>3Q28E</v>
          </cell>
          <cell r="BN6" t="str">
            <v>4Q28E</v>
          </cell>
          <cell r="BO6" t="str">
            <v>2028E</v>
          </cell>
          <cell r="BP6" t="str">
            <v>1Q29E</v>
          </cell>
          <cell r="BQ6" t="str">
            <v>2Q29E</v>
          </cell>
          <cell r="BR6" t="str">
            <v>3Q29E</v>
          </cell>
          <cell r="BS6" t="str">
            <v>4Q29E</v>
          </cell>
          <cell r="BT6" t="str">
            <v>2029E</v>
          </cell>
          <cell r="BU6" t="str">
            <v>1Q30E</v>
          </cell>
          <cell r="BV6" t="str">
            <v>2Q30E</v>
          </cell>
          <cell r="BW6" t="str">
            <v>3Q30E</v>
          </cell>
          <cell r="BX6" t="str">
            <v>4Q30E</v>
          </cell>
          <cell r="BY6" t="str">
            <v>2030E</v>
          </cell>
        </row>
        <row r="7">
          <cell r="B7"/>
          <cell r="C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cell r="BP7"/>
          <cell r="BQ7"/>
          <cell r="BR7"/>
          <cell r="BS7"/>
          <cell r="BT7"/>
          <cell r="BU7"/>
          <cell r="BV7"/>
          <cell r="BW7"/>
          <cell r="BX7"/>
          <cell r="BY7"/>
        </row>
        <row r="8">
          <cell r="B8" t="str">
            <v>Total product sales, net</v>
          </cell>
          <cell r="C8"/>
          <cell r="D8"/>
          <cell r="E8"/>
          <cell r="F8"/>
          <cell r="G8"/>
          <cell r="H8"/>
          <cell r="I8"/>
          <cell r="J8"/>
          <cell r="K8"/>
          <cell r="L8"/>
          <cell r="M8"/>
          <cell r="N8"/>
          <cell r="O8"/>
          <cell r="P8"/>
          <cell r="Q8"/>
          <cell r="R8"/>
          <cell r="S8"/>
          <cell r="T8"/>
          <cell r="U8"/>
          <cell r="V8"/>
          <cell r="W8"/>
          <cell r="X8"/>
          <cell r="Y8"/>
          <cell r="Z8"/>
          <cell r="AA8">
            <v>0</v>
          </cell>
          <cell r="AB8"/>
          <cell r="AC8"/>
          <cell r="AD8"/>
          <cell r="AE8"/>
          <cell r="AF8">
            <v>0</v>
          </cell>
          <cell r="AG8"/>
          <cell r="AH8">
            <v>8.8197860000000006</v>
          </cell>
          <cell r="AI8">
            <v>16.845791999999999</v>
          </cell>
          <cell r="AJ8">
            <v>24.371528000000001</v>
          </cell>
          <cell r="AK8">
            <v>50.037106000000001</v>
          </cell>
          <cell r="AL8">
            <v>28.568999999999999</v>
          </cell>
          <cell r="AM8">
            <v>46.017000000000003</v>
          </cell>
          <cell r="AN8">
            <v>57.127000000000002</v>
          </cell>
          <cell r="AO8">
            <v>70.747</v>
          </cell>
          <cell r="AP8">
            <v>202.45999999999998</v>
          </cell>
          <cell r="AQ8">
            <v>74.096000000000004</v>
          </cell>
          <cell r="AR8">
            <v>86.52</v>
          </cell>
          <cell r="AS8">
            <v>103.736</v>
          </cell>
          <cell r="AT8">
            <v>117.325</v>
          </cell>
          <cell r="AU8">
            <v>381.67700000000002</v>
          </cell>
          <cell r="AV8">
            <v>120.358</v>
          </cell>
          <cell r="AW8">
            <v>148.959</v>
          </cell>
          <cell r="AX8">
            <v>177.32418999999999</v>
          </cell>
          <cell r="AY8">
            <v>196.3257926009739</v>
          </cell>
          <cell r="AZ8">
            <v>642.96698260097378</v>
          </cell>
          <cell r="BA8">
            <v>208.11826191246402</v>
          </cell>
          <cell r="BB8">
            <v>239.89700384528621</v>
          </cell>
          <cell r="BC8">
            <v>281.7495208237205</v>
          </cell>
          <cell r="BD8">
            <v>310.10489361833203</v>
          </cell>
          <cell r="BE8">
            <v>1039.7042258998029</v>
          </cell>
          <cell r="BF8">
            <v>302.64602866825265</v>
          </cell>
          <cell r="BG8">
            <v>351.82988058731848</v>
          </cell>
          <cell r="BH8">
            <v>416.10735954057395</v>
          </cell>
          <cell r="BI8">
            <v>464.11455221919414</v>
          </cell>
          <cell r="BJ8">
            <v>1534.6978210153393</v>
          </cell>
          <cell r="BK8">
            <v>377.68191962306304</v>
          </cell>
          <cell r="BL8">
            <v>444.80019683751925</v>
          </cell>
          <cell r="BM8">
            <v>524.07941348834322</v>
          </cell>
          <cell r="BN8">
            <v>590.942237492093</v>
          </cell>
          <cell r="BO8">
            <v>1937.5037674410185</v>
          </cell>
          <cell r="BP8">
            <v>453.43731507153609</v>
          </cell>
          <cell r="BQ8">
            <v>532.81252919692975</v>
          </cell>
          <cell r="BR8">
            <v>626.36594881406506</v>
          </cell>
          <cell r="BS8">
            <v>706.31275891970768</v>
          </cell>
          <cell r="BT8">
            <v>2318.9285520022381</v>
          </cell>
          <cell r="BU8">
            <v>505.12996420042282</v>
          </cell>
          <cell r="BV8">
            <v>593.16633150700113</v>
          </cell>
          <cell r="BW8">
            <v>696.86152844486924</v>
          </cell>
          <cell r="BX8">
            <v>785.81713163007817</v>
          </cell>
          <cell r="BY8">
            <v>2580.9749557823711</v>
          </cell>
        </row>
        <row r="9">
          <cell r="B9" t="str">
            <v>Royalty Revenues</v>
          </cell>
          <cell r="C9"/>
          <cell r="D9"/>
          <cell r="E9"/>
          <cell r="F9"/>
          <cell r="G9"/>
          <cell r="H9"/>
          <cell r="I9"/>
          <cell r="J9"/>
          <cell r="K9"/>
          <cell r="L9"/>
          <cell r="M9"/>
          <cell r="N9"/>
          <cell r="O9"/>
          <cell r="P9"/>
          <cell r="Q9"/>
          <cell r="R9"/>
          <cell r="S9"/>
          <cell r="T9"/>
          <cell r="U9"/>
          <cell r="V9"/>
          <cell r="W9"/>
          <cell r="X9"/>
          <cell r="Y9"/>
          <cell r="Z9"/>
          <cell r="AA9">
            <v>0</v>
          </cell>
          <cell r="AB9"/>
          <cell r="AC9"/>
          <cell r="AD9"/>
          <cell r="AE9"/>
          <cell r="AF9">
            <v>0</v>
          </cell>
          <cell r="AG9"/>
          <cell r="AH9"/>
          <cell r="AI9">
            <v>0</v>
          </cell>
          <cell r="AJ9">
            <v>0</v>
          </cell>
          <cell r="AK9">
            <v>0</v>
          </cell>
          <cell r="AL9">
            <v>0.27200000000000002</v>
          </cell>
          <cell r="AM9">
            <v>0.68300000000000005</v>
          </cell>
          <cell r="AN9">
            <v>0.66700000000000004</v>
          </cell>
          <cell r="AO9">
            <v>0.78400000000000003</v>
          </cell>
          <cell r="AP9">
            <v>2.4060000000000006</v>
          </cell>
          <cell r="AQ9">
            <v>0.90300000000000002</v>
          </cell>
          <cell r="AR9">
            <v>0.64600000000000002</v>
          </cell>
          <cell r="AS9">
            <v>1.026</v>
          </cell>
          <cell r="AT9">
            <v>1.4410000000000001</v>
          </cell>
          <cell r="AU9">
            <v>4.016</v>
          </cell>
          <cell r="AV9">
            <v>1.105</v>
          </cell>
          <cell r="AW9">
            <v>1.083</v>
          </cell>
          <cell r="AX9">
            <v>1.7624775375000001</v>
          </cell>
          <cell r="AY9">
            <v>3.0994326125000007</v>
          </cell>
          <cell r="AZ9">
            <v>7.0499101500000005</v>
          </cell>
          <cell r="BA9">
            <v>1.6527109391937636</v>
          </cell>
          <cell r="BB9">
            <v>1.900617580072828</v>
          </cell>
          <cell r="BC9">
            <v>2.1857102170837521</v>
          </cell>
          <cell r="BD9">
            <v>2.4658624286496571</v>
          </cell>
          <cell r="BE9">
            <v>8.2049011650000008</v>
          </cell>
          <cell r="BF9">
            <v>1.8755711880495616</v>
          </cell>
          <cell r="BG9">
            <v>2.1569068662569957</v>
          </cell>
          <cell r="BH9">
            <v>2.4804428961955445</v>
          </cell>
          <cell r="BI9">
            <v>2.7983723076978992</v>
          </cell>
          <cell r="BJ9">
            <v>9.311293258200001</v>
          </cell>
          <cell r="BK9">
            <v>2.0599931211723366</v>
          </cell>
          <cell r="BL9">
            <v>2.3689920893481866</v>
          </cell>
          <cell r="BM9">
            <v>2.7243409027504146</v>
          </cell>
          <cell r="BN9">
            <v>3.0735318078390637</v>
          </cell>
          <cell r="BO9">
            <v>10.226857921110001</v>
          </cell>
          <cell r="BP9">
            <v>2.2151127171201237</v>
          </cell>
          <cell r="BQ9">
            <v>2.5473796246881424</v>
          </cell>
          <cell r="BR9">
            <v>2.9294865683913636</v>
          </cell>
          <cell r="BS9">
            <v>3.3049719069658718</v>
          </cell>
          <cell r="BT9">
            <v>10.996950817165501</v>
          </cell>
          <cell r="BU9">
            <v>1.1218977415362881</v>
          </cell>
          <cell r="BV9">
            <v>1.290182402766731</v>
          </cell>
          <cell r="BW9">
            <v>1.4837097631817406</v>
          </cell>
          <cell r="BX9">
            <v>1.673883450539017</v>
          </cell>
          <cell r="BY9">
            <v>5.5696733580237767</v>
          </cell>
        </row>
        <row r="10">
          <cell r="B10" t="str">
            <v>License revenue</v>
          </cell>
          <cell r="C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v>65.734999999999999</v>
          </cell>
          <cell r="AM10"/>
          <cell r="AN10"/>
          <cell r="AO10"/>
          <cell r="AP10">
            <v>65.734999999999999</v>
          </cell>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row>
        <row r="11">
          <cell r="B11" t="str">
            <v>Total Revenues ($M)</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8.8197860000000006</v>
          </cell>
          <cell r="AI11">
            <v>16.845791999999999</v>
          </cell>
          <cell r="AJ11">
            <v>24.371528000000001</v>
          </cell>
          <cell r="AK11">
            <v>50.037106000000001</v>
          </cell>
          <cell r="AL11">
            <v>94.575999999999993</v>
          </cell>
          <cell r="AM11">
            <v>46.7</v>
          </cell>
          <cell r="AN11">
            <v>57.794000000000004</v>
          </cell>
          <cell r="AO11">
            <v>71.531000000000006</v>
          </cell>
          <cell r="AP11">
            <v>270.601</v>
          </cell>
          <cell r="AQ11">
            <v>74.999000000000009</v>
          </cell>
          <cell r="AR11">
            <v>87.165999999999997</v>
          </cell>
          <cell r="AS11">
            <v>104.762</v>
          </cell>
          <cell r="AT11">
            <v>118.76600000000001</v>
          </cell>
          <cell r="AU11">
            <v>385.69300000000004</v>
          </cell>
          <cell r="AV11">
            <v>121.46300000000001</v>
          </cell>
          <cell r="AW11">
            <v>150.042</v>
          </cell>
          <cell r="AX11">
            <v>163.43935140334895</v>
          </cell>
          <cell r="AY11">
            <v>183.7880286832127</v>
          </cell>
          <cell r="AZ11">
            <v>614.88516498991055</v>
          </cell>
          <cell r="BA11">
            <v>173.91558822581405</v>
          </cell>
          <cell r="BB11">
            <v>206.26841724547742</v>
          </cell>
          <cell r="BC11">
            <v>244.72726877524855</v>
          </cell>
          <cell r="BD11">
            <v>275.9090104489465</v>
          </cell>
          <cell r="BE11">
            <v>900.82028469548652</v>
          </cell>
          <cell r="BF11">
            <v>252.59812854682829</v>
          </cell>
          <cell r="BG11">
            <v>298.41795427769415</v>
          </cell>
          <cell r="BH11">
            <v>352.6967751579582</v>
          </cell>
          <cell r="BI11">
            <v>397.66802157766989</v>
          </cell>
          <cell r="BJ11">
            <v>1301.3808795601503</v>
          </cell>
          <cell r="BK11">
            <v>326.35533975678277</v>
          </cell>
          <cell r="BL11">
            <v>384.63421690865317</v>
          </cell>
          <cell r="BM11">
            <v>453.52004087097475</v>
          </cell>
          <cell r="BN11">
            <v>511.37281833730674</v>
          </cell>
          <cell r="BO11">
            <v>1675.8824158737175</v>
          </cell>
          <cell r="BP11">
            <v>408.80109422671461</v>
          </cell>
          <cell r="BQ11">
            <v>480.79918899901122</v>
          </cell>
          <cell r="BR11">
            <v>565.73258411481015</v>
          </cell>
          <cell r="BS11">
            <v>637.92798727439629</v>
          </cell>
          <cell r="BT11">
            <v>2093.2608546149327</v>
          </cell>
          <cell r="BU11">
            <v>480.3950497546208</v>
          </cell>
          <cell r="BV11">
            <v>564.44107523285777</v>
          </cell>
          <cell r="BW11">
            <v>663.49135813583905</v>
          </cell>
          <cell r="BX11">
            <v>748.17807518315101</v>
          </cell>
          <cell r="BY11">
            <v>2456.5055583064682</v>
          </cell>
        </row>
        <row r="12">
          <cell r="B12" t="str">
            <v>Revenue growth %</v>
          </cell>
          <cell r="C12"/>
          <cell r="D12"/>
          <cell r="E12"/>
          <cell r="F12"/>
          <cell r="G12"/>
          <cell r="H12" t="str">
            <v>NM</v>
          </cell>
          <cell r="I12" t="str">
            <v>NM</v>
          </cell>
          <cell r="J12" t="str">
            <v>NM</v>
          </cell>
          <cell r="K12" t="str">
            <v>NM</v>
          </cell>
          <cell r="L12" t="str">
            <v>NM</v>
          </cell>
          <cell r="M12" t="str">
            <v>NM</v>
          </cell>
          <cell r="N12" t="str">
            <v>NM</v>
          </cell>
          <cell r="O12" t="str">
            <v>NM</v>
          </cell>
          <cell r="P12" t="str">
            <v>NM</v>
          </cell>
          <cell r="Q12" t="str">
            <v>NM</v>
          </cell>
          <cell r="R12" t="str">
            <v>NM</v>
          </cell>
          <cell r="S12" t="str">
            <v>NM</v>
          </cell>
          <cell r="T12" t="str">
            <v>NM</v>
          </cell>
          <cell r="U12" t="str">
            <v>NM</v>
          </cell>
          <cell r="V12" t="str">
            <v>NM</v>
          </cell>
          <cell r="W12" t="str">
            <v>NM</v>
          </cell>
          <cell r="X12" t="str">
            <v>NM</v>
          </cell>
          <cell r="Y12" t="str">
            <v>NM</v>
          </cell>
          <cell r="Z12" t="str">
            <v>NM</v>
          </cell>
          <cell r="AA12" t="str">
            <v>NM</v>
          </cell>
          <cell r="AB12" t="str">
            <v>NM</v>
          </cell>
          <cell r="AC12" t="str">
            <v>NM</v>
          </cell>
          <cell r="AD12" t="str">
            <v>NM</v>
          </cell>
          <cell r="AE12" t="str">
            <v>NM</v>
          </cell>
          <cell r="AF12" t="str">
            <v>NM</v>
          </cell>
          <cell r="AG12" t="str">
            <v>NM</v>
          </cell>
          <cell r="AH12" t="str">
            <v>NM</v>
          </cell>
          <cell r="AI12" t="str">
            <v>NM</v>
          </cell>
          <cell r="AJ12" t="str">
            <v>NM</v>
          </cell>
          <cell r="AK12" t="str">
            <v>NM</v>
          </cell>
          <cell r="AL12" t="str">
            <v>NM</v>
          </cell>
          <cell r="AM12">
            <v>4.2949130511783391</v>
          </cell>
          <cell r="AN12">
            <v>2.4307677549384445</v>
          </cell>
          <cell r="AO12">
            <v>1.9350231959194351</v>
          </cell>
          <cell r="AP12">
            <v>4.4080066101344872</v>
          </cell>
          <cell r="AQ12">
            <v>-0.20699754694637107</v>
          </cell>
          <cell r="AR12">
            <v>0.86650963597430386</v>
          </cell>
          <cell r="AS12">
            <v>0.81267951690486884</v>
          </cell>
          <cell r="AT12">
            <v>0.66034306804042986</v>
          </cell>
          <cell r="AU12">
            <v>0.42531993599432383</v>
          </cell>
          <cell r="AV12">
            <v>0.61952826037680486</v>
          </cell>
          <cell r="AW12">
            <v>0.72133630085124945</v>
          </cell>
          <cell r="AX12">
            <v>0.70946209061969001</v>
          </cell>
          <cell r="AY12">
            <v>0.67914407501704099</v>
          </cell>
          <cell r="AZ12">
            <v>0.68532198601212269</v>
          </cell>
          <cell r="BA12">
            <v>0.72703599327908708</v>
          </cell>
          <cell r="BB12">
            <v>0.61153291361991324</v>
          </cell>
          <cell r="BC12">
            <v>0.58546269772622472</v>
          </cell>
          <cell r="BD12">
            <v>0.56735817002283229</v>
          </cell>
          <cell r="BE12">
            <v>0.61212599049524163</v>
          </cell>
          <cell r="BF12">
            <v>0.45168607322829435</v>
          </cell>
          <cell r="BG12">
            <v>0.46397960975330887</v>
          </cell>
          <cell r="BH12">
            <v>0.47423692685961316</v>
          </cell>
          <cell r="BI12">
            <v>0.49378313707860633</v>
          </cell>
          <cell r="BJ12">
            <v>0.47341890092923844</v>
          </cell>
          <cell r="BK12">
            <v>0.24701142028489342</v>
          </cell>
          <cell r="BL12">
            <v>0.26323694775052209</v>
          </cell>
          <cell r="BM12">
            <v>0.25852629083875645</v>
          </cell>
          <cell r="BN12">
            <v>0.27221958977003968</v>
          </cell>
          <cell r="BO12">
            <v>0.26147611912157731</v>
          </cell>
          <cell r="BP12">
            <v>0.19990028094567558</v>
          </cell>
          <cell r="BQ12">
            <v>0.1972200278520837</v>
          </cell>
          <cell r="BR12">
            <v>0.19455381655323967</v>
          </cell>
          <cell r="BS12">
            <v>0.19461093038486554</v>
          </cell>
          <cell r="BT12">
            <v>0.19622573700930368</v>
          </cell>
          <cell r="BU12">
            <v>0.11104831460872244</v>
          </cell>
          <cell r="BV12">
            <v>0.1103866840126817</v>
          </cell>
          <cell r="BW12">
            <v>0.10972557394068705</v>
          </cell>
          <cell r="BX12">
            <v>0.10973976673782482</v>
          </cell>
          <cell r="BY12">
            <v>0.11014048561229139</v>
          </cell>
        </row>
        <row r="13">
          <cell r="B13"/>
          <cell r="C13"/>
          <cell r="D13"/>
          <cell r="E13"/>
          <cell r="F13"/>
          <cell r="G13"/>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row>
        <row r="14">
          <cell r="B14" t="str">
            <v>Cost of Goods Sold (COGS)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0.98283600000000004</v>
          </cell>
          <cell r="AI14">
            <v>1.9238310000000001</v>
          </cell>
          <cell r="AJ14">
            <v>2.2909280000000001</v>
          </cell>
          <cell r="AK14">
            <v>5.1975949999999997</v>
          </cell>
          <cell r="AL14">
            <v>7.556</v>
          </cell>
          <cell r="AM14">
            <v>4.5990000000000002</v>
          </cell>
          <cell r="AN14">
            <v>6.532</v>
          </cell>
          <cell r="AO14">
            <v>7.3780000000000001</v>
          </cell>
          <cell r="AP14">
            <v>26.065000000000001</v>
          </cell>
          <cell r="AQ14">
            <v>6.2969999999999997</v>
          </cell>
          <cell r="AR14">
            <v>8.0549999999999997</v>
          </cell>
          <cell r="AS14">
            <v>8.4369999999999994</v>
          </cell>
          <cell r="AT14">
            <v>10.513999999999999</v>
          </cell>
          <cell r="AU14">
            <v>33.302999999999997</v>
          </cell>
          <cell r="AV14">
            <v>9.7889999999999997</v>
          </cell>
          <cell r="AW14">
            <v>13.448</v>
          </cell>
          <cell r="AX14">
            <v>15.274975634412868</v>
          </cell>
          <cell r="AY14">
            <v>22.587926903238603</v>
          </cell>
          <cell r="AZ14">
            <v>61.099902537651474</v>
          </cell>
          <cell r="BA14">
            <v>14.687557601952712</v>
          </cell>
          <cell r="BB14">
            <v>22.41363827801878</v>
          </cell>
          <cell r="BC14">
            <v>22.41363827801878</v>
          </cell>
          <cell r="BD14">
            <v>30.139718954084852</v>
          </cell>
          <cell r="BE14">
            <v>89.654553112075121</v>
          </cell>
          <cell r="BF14">
            <v>21.244094610898479</v>
          </cell>
          <cell r="BG14">
            <v>32.419103642485901</v>
          </cell>
          <cell r="BH14">
            <v>32.419103642485901</v>
          </cell>
          <cell r="BI14">
            <v>43.59411267407333</v>
          </cell>
          <cell r="BJ14">
            <v>129.6764145699436</v>
          </cell>
          <cell r="BK14">
            <v>27.375542784565539</v>
          </cell>
          <cell r="BL14">
            <v>41.775871132999185</v>
          </cell>
          <cell r="BM14">
            <v>41.775871132999185</v>
          </cell>
          <cell r="BN14">
            <v>56.176199481432839</v>
          </cell>
          <cell r="BO14">
            <v>167.10348453199674</v>
          </cell>
          <cell r="BP14">
            <v>34.209227967937032</v>
          </cell>
          <cell r="BQ14">
            <v>52.204272638337379</v>
          </cell>
          <cell r="BR14">
            <v>52.204272638337379</v>
          </cell>
          <cell r="BS14">
            <v>70.199317308737733</v>
          </cell>
          <cell r="BT14">
            <v>208.81709055334952</v>
          </cell>
          <cell r="BU14">
            <v>40.155874711457955</v>
          </cell>
          <cell r="BV14">
            <v>61.279027794273979</v>
          </cell>
          <cell r="BW14">
            <v>61.279027794273979</v>
          </cell>
          <cell r="BX14">
            <v>82.402180877090018</v>
          </cell>
          <cell r="BY14">
            <v>245.11611117709592</v>
          </cell>
        </row>
        <row r="15">
          <cell r="B15" t="str">
            <v>% of Product Sales</v>
          </cell>
          <cell r="C15" t="str">
            <v>NM</v>
          </cell>
          <cell r="D15" t="str">
            <v>NM</v>
          </cell>
          <cell r="E15" t="str">
            <v>NM</v>
          </cell>
          <cell r="F15" t="str">
            <v>NM</v>
          </cell>
          <cell r="G15" t="str">
            <v>NM</v>
          </cell>
          <cell r="H15" t="str">
            <v>NM</v>
          </cell>
          <cell r="I15" t="str">
            <v>NM</v>
          </cell>
          <cell r="J15" t="str">
            <v>NM</v>
          </cell>
          <cell r="K15" t="str">
            <v>NM</v>
          </cell>
          <cell r="L15" t="str">
            <v>NM</v>
          </cell>
          <cell r="M15" t="str">
            <v>NM</v>
          </cell>
          <cell r="N15" t="str">
            <v>NM</v>
          </cell>
          <cell r="O15" t="str">
            <v>NM</v>
          </cell>
          <cell r="P15" t="str">
            <v>NM</v>
          </cell>
          <cell r="Q15" t="str">
            <v>NM</v>
          </cell>
          <cell r="R15" t="str">
            <v>NM</v>
          </cell>
          <cell r="S15" t="str">
            <v>NM</v>
          </cell>
          <cell r="T15" t="str">
            <v>NM</v>
          </cell>
          <cell r="U15" t="str">
            <v>NM</v>
          </cell>
          <cell r="V15" t="str">
            <v>NM</v>
          </cell>
          <cell r="W15" t="str">
            <v>NM</v>
          </cell>
          <cell r="X15" t="str">
            <v>NM</v>
          </cell>
          <cell r="Y15" t="str">
            <v>NM</v>
          </cell>
          <cell r="Z15" t="str">
            <v>NM</v>
          </cell>
          <cell r="AA15" t="str">
            <v>NM</v>
          </cell>
          <cell r="AB15" t="str">
            <v>NM</v>
          </cell>
          <cell r="AC15" t="str">
            <v>NM</v>
          </cell>
          <cell r="AD15" t="str">
            <v>NM</v>
          </cell>
          <cell r="AE15" t="str">
            <v>NM</v>
          </cell>
          <cell r="AF15" t="str">
            <v>NM</v>
          </cell>
          <cell r="AG15" t="str">
            <v>NM</v>
          </cell>
          <cell r="AH15">
            <v>0.11143535682158275</v>
          </cell>
          <cell r="AI15">
            <v>0.11420246670503828</v>
          </cell>
          <cell r="AJ15">
            <v>9.4000179225529071E-2</v>
          </cell>
          <cell r="AK15">
            <v>0.10387481242420374</v>
          </cell>
          <cell r="AL15">
            <v>7.9893419049230252E-2</v>
          </cell>
          <cell r="AM15">
            <v>9.8479657387580299E-2</v>
          </cell>
          <cell r="AN15">
            <v>0.11302211302211301</v>
          </cell>
          <cell r="AO15">
            <v>0.10314409137297115</v>
          </cell>
          <cell r="AP15">
            <v>9.6322629997671855E-2</v>
          </cell>
          <cell r="AQ15">
            <v>8.3961119481593072E-2</v>
          </cell>
          <cell r="AR15">
            <v>9.2409884588027444E-2</v>
          </cell>
          <cell r="AS15">
            <v>8.0534926786430192E-2</v>
          </cell>
          <cell r="AT15">
            <v>8.8527019517370284E-2</v>
          </cell>
          <cell r="AU15">
            <v>8.6345876124274995E-2</v>
          </cell>
          <cell r="AV15">
            <v>8.0592443789466742E-2</v>
          </cell>
          <cell r="AW15">
            <v>8.9628237426853816E-2</v>
          </cell>
          <cell r="AX15">
            <v>9.3459595276513541E-2</v>
          </cell>
          <cell r="AY15">
            <v>0.12290205768609888</v>
          </cell>
          <cell r="AZ15">
            <v>0.1</v>
          </cell>
          <cell r="BA15">
            <v>8.4452220481134876E-2</v>
          </cell>
          <cell r="BB15">
            <v>0.10866248249408243</v>
          </cell>
          <cell r="BC15">
            <v>9.158619057937066E-2</v>
          </cell>
          <cell r="BD15">
            <v>0.10923789297436456</v>
          </cell>
          <cell r="BE15">
            <v>0.1</v>
          </cell>
          <cell r="BF15">
            <v>8.4102343644086461E-2</v>
          </cell>
          <cell r="BG15">
            <v>0.1086365722228568</v>
          </cell>
          <cell r="BH15">
            <v>9.1917777325768668E-2</v>
          </cell>
          <cell r="BI15">
            <v>0.10962438594162598</v>
          </cell>
          <cell r="BJ15">
            <v>0.1</v>
          </cell>
          <cell r="BK15">
            <v>8.388262562202059E-2</v>
          </cell>
          <cell r="BL15">
            <v>0.10861194687450426</v>
          </cell>
          <cell r="BM15">
            <v>9.2114719016098148E-2</v>
          </cell>
          <cell r="BN15">
            <v>0.1098537064681808</v>
          </cell>
          <cell r="BO15">
            <v>0.1</v>
          </cell>
          <cell r="BP15">
            <v>8.3681840511329791E-2</v>
          </cell>
          <cell r="BQ15">
            <v>0.10857812124646644</v>
          </cell>
          <cell r="BR15">
            <v>9.2277295146469776E-2</v>
          </cell>
          <cell r="BS15">
            <v>0.11004269872007108</v>
          </cell>
          <cell r="BT15">
            <v>0.1</v>
          </cell>
          <cell r="BU15">
            <v>8.3589276642149046E-2</v>
          </cell>
          <cell r="BV15">
            <v>0.10856585475993855</v>
          </cell>
          <cell r="BW15">
            <v>9.235844151225267E-2</v>
          </cell>
          <cell r="BX15">
            <v>0.11013712324691992</v>
          </cell>
          <cell r="BY15">
            <v>0.1</v>
          </cell>
        </row>
        <row r="16">
          <cell r="B16" t="str">
            <v>Quarterly COGS split</v>
          </cell>
          <cell r="C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v>0.15224732007856562</v>
          </cell>
          <cell r="AW16">
            <v>0.20915537444238946</v>
          </cell>
          <cell r="AX16">
            <v>0.25</v>
          </cell>
          <cell r="AY16">
            <v>0.38859730547904492</v>
          </cell>
          <cell r="AZ16"/>
          <cell r="BA16">
            <v>0.16382388949719184</v>
          </cell>
          <cell r="BB16">
            <v>0.25</v>
          </cell>
          <cell r="BC16">
            <v>0.25</v>
          </cell>
          <cell r="BD16">
            <v>0.33617611050280821</v>
          </cell>
          <cell r="BE16"/>
          <cell r="BF16">
            <v>0.16382388949719184</v>
          </cell>
          <cell r="BG16">
            <v>0.25</v>
          </cell>
          <cell r="BH16">
            <v>0.25</v>
          </cell>
          <cell r="BI16">
            <v>0.33617611050280821</v>
          </cell>
          <cell r="BJ16"/>
          <cell r="BK16">
            <v>0.16382388949719184</v>
          </cell>
          <cell r="BL16">
            <v>0.25</v>
          </cell>
          <cell r="BM16">
            <v>0.25</v>
          </cell>
          <cell r="BN16">
            <v>0.33617611050280821</v>
          </cell>
          <cell r="BO16"/>
          <cell r="BP16">
            <v>0.16382388949719184</v>
          </cell>
          <cell r="BQ16">
            <v>0.25</v>
          </cell>
          <cell r="BR16">
            <v>0.25</v>
          </cell>
          <cell r="BS16">
            <v>0.33617611050280821</v>
          </cell>
          <cell r="BT16"/>
          <cell r="BU16">
            <v>0.16382388949719184</v>
          </cell>
          <cell r="BV16">
            <v>0.25</v>
          </cell>
          <cell r="BW16">
            <v>0.25</v>
          </cell>
          <cell r="BX16">
            <v>0.33617611050280821</v>
          </cell>
          <cell r="BY16"/>
        </row>
        <row r="17">
          <cell r="B17"/>
          <cell r="C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row>
        <row r="18">
          <cell r="B18" t="str">
            <v>Gross Profit ($M)</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7.8369500000000007</v>
          </cell>
          <cell r="AI18">
            <v>14.921961</v>
          </cell>
          <cell r="AJ18">
            <v>22.0806</v>
          </cell>
          <cell r="AK18">
            <v>44.839511000000002</v>
          </cell>
          <cell r="AL18">
            <v>87.02</v>
          </cell>
          <cell r="AM18">
            <v>42.100999999999999</v>
          </cell>
          <cell r="AN18">
            <v>51.262</v>
          </cell>
          <cell r="AO18">
            <v>64.153000000000006</v>
          </cell>
          <cell r="AP18">
            <v>244.536</v>
          </cell>
          <cell r="AQ18">
            <v>68.702000000000012</v>
          </cell>
          <cell r="AR18">
            <v>79.11099999999999</v>
          </cell>
          <cell r="AS18">
            <v>96.325000000000003</v>
          </cell>
          <cell r="AT18">
            <v>108.25200000000001</v>
          </cell>
          <cell r="AU18">
            <v>352.39000000000004</v>
          </cell>
          <cell r="AV18">
            <v>111.67400000000001</v>
          </cell>
          <cell r="AW18">
            <v>136.59399999999999</v>
          </cell>
          <cell r="AX18">
            <v>148.16437576893608</v>
          </cell>
          <cell r="AY18">
            <v>161.20010177997409</v>
          </cell>
          <cell r="AZ18">
            <v>553.78526245225908</v>
          </cell>
          <cell r="BA18">
            <v>159.22803062386134</v>
          </cell>
          <cell r="BB18">
            <v>183.85477896745863</v>
          </cell>
          <cell r="BC18">
            <v>222.31363049722978</v>
          </cell>
          <cell r="BD18">
            <v>245.76929149486165</v>
          </cell>
          <cell r="BE18">
            <v>811.16573158341134</v>
          </cell>
          <cell r="BF18">
            <v>231.35403393592981</v>
          </cell>
          <cell r="BG18">
            <v>265.99885063520827</v>
          </cell>
          <cell r="BH18">
            <v>320.27767151547232</v>
          </cell>
          <cell r="BI18">
            <v>354.07390890359659</v>
          </cell>
          <cell r="BJ18">
            <v>1171.7044649902068</v>
          </cell>
          <cell r="BK18">
            <v>298.97979697221723</v>
          </cell>
          <cell r="BL18">
            <v>342.85834577565402</v>
          </cell>
          <cell r="BM18">
            <v>411.74416973797554</v>
          </cell>
          <cell r="BN18">
            <v>455.19661885587391</v>
          </cell>
          <cell r="BO18">
            <v>1508.7789313417206</v>
          </cell>
          <cell r="BP18">
            <v>374.5918662587776</v>
          </cell>
          <cell r="BQ18">
            <v>428.59491636067384</v>
          </cell>
          <cell r="BR18">
            <v>513.52831147647282</v>
          </cell>
          <cell r="BS18">
            <v>567.72866996565858</v>
          </cell>
          <cell r="BT18">
            <v>1884.4437640615831</v>
          </cell>
          <cell r="BU18">
            <v>440.23917504316285</v>
          </cell>
          <cell r="BV18">
            <v>503.16204743858378</v>
          </cell>
          <cell r="BW18">
            <v>602.21233034156512</v>
          </cell>
          <cell r="BX18">
            <v>665.77589430606099</v>
          </cell>
          <cell r="BY18">
            <v>2211.3894471293725</v>
          </cell>
        </row>
        <row r="19">
          <cell r="B19" t="str">
            <v>Gross Margin (%)</v>
          </cell>
          <cell r="C19"/>
          <cell r="D19"/>
          <cell r="E19"/>
          <cell r="F19"/>
          <cell r="G19"/>
          <cell r="H19"/>
          <cell r="I19"/>
          <cell r="J19"/>
          <cell r="K19"/>
          <cell r="L19"/>
          <cell r="M19"/>
          <cell r="N19"/>
          <cell r="O19"/>
          <cell r="P19"/>
          <cell r="Q19"/>
          <cell r="R19"/>
          <cell r="S19"/>
          <cell r="T19"/>
          <cell r="U19"/>
          <cell r="V19"/>
          <cell r="W19" t="str">
            <v>NA</v>
          </cell>
          <cell r="X19" t="str">
            <v>NA</v>
          </cell>
          <cell r="Y19" t="str">
            <v>NA</v>
          </cell>
          <cell r="Z19" t="str">
            <v>NA</v>
          </cell>
          <cell r="AA19" t="str">
            <v>NA</v>
          </cell>
          <cell r="AB19" t="str">
            <v>NA</v>
          </cell>
          <cell r="AC19" t="str">
            <v>NA</v>
          </cell>
          <cell r="AD19" t="str">
            <v>NA</v>
          </cell>
          <cell r="AE19" t="str">
            <v>NA</v>
          </cell>
          <cell r="AF19" t="str">
            <v>NA</v>
          </cell>
          <cell r="AG19" t="str">
            <v>NA</v>
          </cell>
          <cell r="AH19">
            <v>0.88856464317841732</v>
          </cell>
          <cell r="AI19">
            <v>0.88579753329496169</v>
          </cell>
          <cell r="AJ19">
            <v>0.90599982077447094</v>
          </cell>
          <cell r="AK19">
            <v>0.89612518757579629</v>
          </cell>
          <cell r="AL19">
            <v>0.9201065809507698</v>
          </cell>
          <cell r="AM19">
            <v>0.90152034261241965</v>
          </cell>
          <cell r="AN19">
            <v>0.88697788697788693</v>
          </cell>
          <cell r="AO19">
            <v>0.8968559086270288</v>
          </cell>
          <cell r="AP19">
            <v>0.90367737000232817</v>
          </cell>
          <cell r="AQ19">
            <v>0.91603888051840698</v>
          </cell>
          <cell r="AR19">
            <v>0.90759011541197243</v>
          </cell>
          <cell r="AS19">
            <v>0.91946507321356985</v>
          </cell>
          <cell r="AT19">
            <v>0.9114729804826297</v>
          </cell>
          <cell r="AU19">
            <v>0.91365412387572498</v>
          </cell>
          <cell r="AV19">
            <v>0.91940755621053327</v>
          </cell>
          <cell r="AW19">
            <v>0.91037176257314611</v>
          </cell>
          <cell r="AX19">
            <v>0.91024360000635729</v>
          </cell>
          <cell r="AY19">
            <v>0.87471232052852188</v>
          </cell>
          <cell r="AZ19">
            <v>0.90108457337472625</v>
          </cell>
          <cell r="BA19">
            <v>0.91554777951886512</v>
          </cell>
          <cell r="BB19">
            <v>0.8913375175059175</v>
          </cell>
          <cell r="BC19">
            <v>0.90841380942062944</v>
          </cell>
          <cell r="BD19">
            <v>0.89076210702563541</v>
          </cell>
          <cell r="BE19">
            <v>0.90078297830919574</v>
          </cell>
          <cell r="BF19">
            <v>0.91589765635591347</v>
          </cell>
          <cell r="BG19">
            <v>0.89136342777714328</v>
          </cell>
          <cell r="BH19">
            <v>0.90808222267423144</v>
          </cell>
          <cell r="BI19">
            <v>0.89037561405837407</v>
          </cell>
          <cell r="BJ19">
            <v>0.90060305947498132</v>
          </cell>
          <cell r="BK19">
            <v>0.91611737437797947</v>
          </cell>
          <cell r="BL19">
            <v>0.89138805312549585</v>
          </cell>
          <cell r="BM19">
            <v>0.90788528098390175</v>
          </cell>
          <cell r="BN19">
            <v>0.89014629353181918</v>
          </cell>
          <cell r="BO19">
            <v>0.90052506531385512</v>
          </cell>
          <cell r="BP19">
            <v>0.91631815948867024</v>
          </cell>
          <cell r="BQ19">
            <v>0.89142187875353351</v>
          </cell>
          <cell r="BR19">
            <v>0.90772270485353035</v>
          </cell>
          <cell r="BS19">
            <v>0.889957301279929</v>
          </cell>
          <cell r="BT19">
            <v>0.90047198722894173</v>
          </cell>
          <cell r="BU19">
            <v>0.9164107233578509</v>
          </cell>
          <cell r="BV19">
            <v>0.89143414524006148</v>
          </cell>
          <cell r="BW19">
            <v>0.90764155848774741</v>
          </cell>
          <cell r="BX19">
            <v>0.88986287675308007</v>
          </cell>
          <cell r="BY19">
            <v>0.90021533258290909</v>
          </cell>
        </row>
        <row r="20">
          <cell r="B20"/>
          <cell r="C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cell r="BU20"/>
          <cell r="BV20"/>
          <cell r="BW20"/>
          <cell r="BX20"/>
          <cell r="BY20"/>
        </row>
        <row r="21">
          <cell r="B21" t="str">
            <v>Research &amp; Development</v>
          </cell>
          <cell r="C21">
            <v>4.5262520000000004</v>
          </cell>
          <cell r="D21">
            <v>5.2980600000000004</v>
          </cell>
          <cell r="E21">
            <v>5.5687769999999999</v>
          </cell>
          <cell r="F21">
            <v>5.8067710000000003</v>
          </cell>
          <cell r="G21">
            <v>21.199860000000001</v>
          </cell>
          <cell r="H21">
            <v>5.9852189999999998</v>
          </cell>
          <cell r="I21">
            <v>5.0073610000000004</v>
          </cell>
          <cell r="J21">
            <v>4.4711259999999999</v>
          </cell>
          <cell r="K21">
            <v>4.4939099999999996</v>
          </cell>
          <cell r="L21">
            <v>19.957616000000002</v>
          </cell>
          <cell r="M21">
            <v>4.7525110000000002</v>
          </cell>
          <cell r="N21">
            <v>5.5505319999999996</v>
          </cell>
          <cell r="O21">
            <v>6.0407799999999998</v>
          </cell>
          <cell r="P21">
            <v>7.1512320000000003</v>
          </cell>
          <cell r="Q21">
            <v>23.495055000000001</v>
          </cell>
          <cell r="R21">
            <v>7.6030810000000004</v>
          </cell>
          <cell r="S21">
            <v>11.003142</v>
          </cell>
          <cell r="T21">
            <v>15.835573</v>
          </cell>
          <cell r="U21">
            <v>19.205271</v>
          </cell>
          <cell r="V21">
            <v>53.647066999999993</v>
          </cell>
          <cell r="W21">
            <v>27.5214</v>
          </cell>
          <cell r="X21">
            <v>10.542956999999999</v>
          </cell>
          <cell r="Y21">
            <v>14.795493</v>
          </cell>
          <cell r="Z21">
            <v>17.384729</v>
          </cell>
          <cell r="AA21">
            <v>70.244579000000002</v>
          </cell>
          <cell r="AB21">
            <v>16.595689</v>
          </cell>
          <cell r="AC21">
            <v>14.503325999999999</v>
          </cell>
          <cell r="AD21">
            <v>13.180258</v>
          </cell>
          <cell r="AE21">
            <v>13.781453000000001</v>
          </cell>
          <cell r="AF21">
            <v>58.060726000000003</v>
          </cell>
          <cell r="AG21">
            <v>12.585141</v>
          </cell>
          <cell r="AH21">
            <v>15.792202</v>
          </cell>
          <cell r="AI21">
            <v>14.877020999999999</v>
          </cell>
          <cell r="AJ21">
            <v>14.693083</v>
          </cell>
          <cell r="AK21">
            <v>57.947446999999997</v>
          </cell>
          <cell r="AL21">
            <v>17.792999999999999</v>
          </cell>
          <cell r="AM21">
            <v>20.581</v>
          </cell>
          <cell r="AN21">
            <v>28.766999999999999</v>
          </cell>
          <cell r="AO21">
            <v>30.803000000000001</v>
          </cell>
          <cell r="AP21">
            <v>97.943999999999988</v>
          </cell>
          <cell r="AQ21">
            <v>36.83</v>
          </cell>
          <cell r="AR21">
            <v>49.853000000000002</v>
          </cell>
          <cell r="AS21">
            <v>45.387999999999998</v>
          </cell>
          <cell r="AT21">
            <v>55.006</v>
          </cell>
          <cell r="AU21">
            <v>187.077</v>
          </cell>
          <cell r="AV21">
            <v>44.784999999999997</v>
          </cell>
          <cell r="AW21">
            <v>49.540999999999997</v>
          </cell>
          <cell r="AX21">
            <v>53.934985963105156</v>
          </cell>
          <cell r="AY21">
            <v>60.650049465460192</v>
          </cell>
          <cell r="AZ21">
            <v>208.91103542856536</v>
          </cell>
          <cell r="BA21">
            <v>52.174676467744213</v>
          </cell>
          <cell r="BB21">
            <v>61.880525173643221</v>
          </cell>
          <cell r="BC21">
            <v>73.418180632574561</v>
          </cell>
          <cell r="BD21">
            <v>82.772703134683951</v>
          </cell>
          <cell r="BE21">
            <v>270.24608540864597</v>
          </cell>
          <cell r="BF21">
            <v>63.149532136707073</v>
          </cell>
          <cell r="BG21">
            <v>74.604488569423538</v>
          </cell>
          <cell r="BH21">
            <v>88.17419378948955</v>
          </cell>
          <cell r="BI21">
            <v>99.417005394417473</v>
          </cell>
          <cell r="BJ21">
            <v>325.34521989003764</v>
          </cell>
          <cell r="BK21">
            <v>78.325281541627859</v>
          </cell>
          <cell r="BL21">
            <v>92.312212058076753</v>
          </cell>
          <cell r="BM21">
            <v>108.84480980903393</v>
          </cell>
          <cell r="BN21">
            <v>122.72947640095362</v>
          </cell>
          <cell r="BO21">
            <v>402.21177980969213</v>
          </cell>
          <cell r="BP21">
            <v>94.024251672144359</v>
          </cell>
          <cell r="BQ21">
            <v>110.58381346977258</v>
          </cell>
          <cell r="BR21">
            <v>130.11849434640632</v>
          </cell>
          <cell r="BS21">
            <v>146.72343707311114</v>
          </cell>
          <cell r="BT21">
            <v>481.44999656143438</v>
          </cell>
          <cell r="BU21">
            <v>105.68691094601657</v>
          </cell>
          <cell r="BV21">
            <v>124.1770365512287</v>
          </cell>
          <cell r="BW21">
            <v>145.96809878988458</v>
          </cell>
          <cell r="BX21">
            <v>164.5991765402932</v>
          </cell>
          <cell r="BY21">
            <v>540.43122282742308</v>
          </cell>
        </row>
        <row r="22">
          <cell r="B22" t="str">
            <v>R&amp;D % of revenues</v>
          </cell>
          <cell r="C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v>1.4866975230464774</v>
          </cell>
          <cell r="AI22">
            <v>0.70504378778985277</v>
          </cell>
          <cell r="AJ22">
            <v>0.45664280877259722</v>
          </cell>
          <cell r="AK22">
            <v>0.93718693483192261</v>
          </cell>
          <cell r="AL22">
            <v>0.16260996447301643</v>
          </cell>
          <cell r="AM22">
            <v>0.37137044967880084</v>
          </cell>
          <cell r="AN22">
            <v>0.42803751254455474</v>
          </cell>
          <cell r="AO22">
            <v>0.36456920775607782</v>
          </cell>
          <cell r="AP22">
            <v>0.3087128281122391</v>
          </cell>
          <cell r="AQ22">
            <v>0.43016573554314053</v>
          </cell>
          <cell r="AR22">
            <v>0.51374389096666129</v>
          </cell>
          <cell r="AS22">
            <v>0.37723602069452661</v>
          </cell>
          <cell r="AT22">
            <v>0.41339272182274389</v>
          </cell>
          <cell r="AU22">
            <v>0.4295125916207968</v>
          </cell>
          <cell r="AV22">
            <v>0.31553641849781405</v>
          </cell>
          <cell r="AW22">
            <v>0.28392050225936732</v>
          </cell>
          <cell r="AX22">
            <v>0.25</v>
          </cell>
          <cell r="AY22">
            <v>0.23499999999999999</v>
          </cell>
          <cell r="AZ22">
            <v>0.26547401572785179</v>
          </cell>
          <cell r="BA22">
            <v>0.20097442189874853</v>
          </cell>
          <cell r="BB22">
            <v>0.20102337067430073</v>
          </cell>
          <cell r="BC22">
            <v>0.17329869964513553</v>
          </cell>
          <cell r="BD22">
            <v>0.16509725126022937</v>
          </cell>
          <cell r="BE22">
            <v>0.18281714215722067</v>
          </cell>
          <cell r="BF22">
            <v>0.14951743331666892</v>
          </cell>
          <cell r="BG22">
            <v>0.14829327212356605</v>
          </cell>
          <cell r="BH22">
            <v>0.12695557424099801</v>
          </cell>
          <cell r="BI22">
            <v>0.11937105908081906</v>
          </cell>
          <cell r="BJ22">
            <v>0.13400380231905795</v>
          </cell>
          <cell r="BK22">
            <v>0.14867675972872199</v>
          </cell>
          <cell r="BL22">
            <v>0.14556545211938915</v>
          </cell>
          <cell r="BM22">
            <v>0.12508670911747125</v>
          </cell>
          <cell r="BN22">
            <v>0.11634792802315756</v>
          </cell>
          <cell r="BO22">
            <v>0.13172244195263866</v>
          </cell>
          <cell r="BP22">
            <v>0.15116726760500934</v>
          </cell>
          <cell r="BQ22">
            <v>0.14833518271847351</v>
          </cell>
          <cell r="BR22">
            <v>0.12775128504770342</v>
          </cell>
          <cell r="BS22">
            <v>0.11882067087944879</v>
          </cell>
          <cell r="BT22">
            <v>0.13434034581465398</v>
          </cell>
          <cell r="BU22">
            <v>0.15946024606091425</v>
          </cell>
          <cell r="BV22">
            <v>0.15656602933835745</v>
          </cell>
          <cell r="BW22">
            <v>0.13492029884850693</v>
          </cell>
          <cell r="BX22">
            <v>0.12548692084818616</v>
          </cell>
          <cell r="BY22">
            <v>0.14182609078339808</v>
          </cell>
        </row>
        <row r="23">
          <cell r="B23" t="str">
            <v>Bull</v>
          </cell>
          <cell r="C23"/>
          <cell r="D23"/>
          <cell r="E23"/>
          <cell r="F23"/>
          <cell r="G23"/>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v>0.23</v>
          </cell>
          <cell r="AY23">
            <v>0.23</v>
          </cell>
          <cell r="AZ23"/>
          <cell r="BA23">
            <v>0.18097442189874854</v>
          </cell>
          <cell r="BB23">
            <v>0.18102337067430074</v>
          </cell>
          <cell r="BC23">
            <v>0.15329869964513554</v>
          </cell>
          <cell r="BD23">
            <v>0.14509725126022938</v>
          </cell>
          <cell r="BE23"/>
          <cell r="BF23">
            <v>0.13951743331666891</v>
          </cell>
          <cell r="BG23">
            <v>0.13829327212356604</v>
          </cell>
          <cell r="BH23">
            <v>0.11695557424099802</v>
          </cell>
          <cell r="BI23">
            <v>0.10937105908081907</v>
          </cell>
          <cell r="BJ23"/>
          <cell r="BK23">
            <v>0.13867675972872198</v>
          </cell>
          <cell r="BL23">
            <v>0.13556545211938914</v>
          </cell>
          <cell r="BM23">
            <v>0.11508670911747125</v>
          </cell>
          <cell r="BN23">
            <v>0.10634792802315757</v>
          </cell>
          <cell r="BO23"/>
          <cell r="BP23">
            <v>0.14116726760500933</v>
          </cell>
          <cell r="BQ23">
            <v>0.1383351827184735</v>
          </cell>
          <cell r="BR23">
            <v>0.11775128504770342</v>
          </cell>
          <cell r="BS23">
            <v>0.1088206708794488</v>
          </cell>
          <cell r="BT23"/>
          <cell r="BU23">
            <v>0.14946024606091424</v>
          </cell>
          <cell r="BV23">
            <v>0.14656602933835744</v>
          </cell>
          <cell r="BW23">
            <v>0.12492029884850693</v>
          </cell>
          <cell r="BX23">
            <v>0.11548692084818617</v>
          </cell>
          <cell r="BY23"/>
        </row>
        <row r="24">
          <cell r="B24" t="str">
            <v>Base</v>
          </cell>
          <cell r="C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v>0.33</v>
          </cell>
          <cell r="AY24">
            <v>0.33</v>
          </cell>
          <cell r="AZ24"/>
          <cell r="BA24">
            <v>0.20097442189874853</v>
          </cell>
          <cell r="BB24">
            <v>0.20102337067430073</v>
          </cell>
          <cell r="BC24">
            <v>0.17329869964513553</v>
          </cell>
          <cell r="BD24">
            <v>0.16509725126022937</v>
          </cell>
          <cell r="BE24"/>
          <cell r="BF24">
            <v>0.14951743331666892</v>
          </cell>
          <cell r="BG24">
            <v>0.14829327212356605</v>
          </cell>
          <cell r="BH24">
            <v>0.12695557424099801</v>
          </cell>
          <cell r="BI24">
            <v>0.11937105908081906</v>
          </cell>
          <cell r="BJ24"/>
          <cell r="BK24">
            <v>0.14867675972872199</v>
          </cell>
          <cell r="BL24">
            <v>0.14556545211938915</v>
          </cell>
          <cell r="BM24">
            <v>0.12508670911747125</v>
          </cell>
          <cell r="BN24">
            <v>0.11634792802315756</v>
          </cell>
          <cell r="BO24"/>
          <cell r="BP24">
            <v>0.15116726760500934</v>
          </cell>
          <cell r="BQ24">
            <v>0.14833518271847351</v>
          </cell>
          <cell r="BR24">
            <v>0.12775128504770342</v>
          </cell>
          <cell r="BS24">
            <v>0.11882067087944879</v>
          </cell>
          <cell r="BT24"/>
          <cell r="BU24">
            <v>0.15946024606091425</v>
          </cell>
          <cell r="BV24">
            <v>0.15656602933835745</v>
          </cell>
          <cell r="BW24">
            <v>0.13492029884850693</v>
          </cell>
          <cell r="BX24">
            <v>0.12548692084818616</v>
          </cell>
          <cell r="BY24"/>
        </row>
        <row r="25">
          <cell r="B25" t="str">
            <v>Bear</v>
          </cell>
          <cell r="C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v>0.43000000000000005</v>
          </cell>
          <cell r="AY25">
            <v>0.43000000000000005</v>
          </cell>
          <cell r="AZ25"/>
          <cell r="BA25">
            <v>0.27597442189874855</v>
          </cell>
          <cell r="BB25">
            <v>0.27602337067430072</v>
          </cell>
          <cell r="BC25">
            <v>0.24829869964513551</v>
          </cell>
          <cell r="BD25">
            <v>0.24009725126022935</v>
          </cell>
          <cell r="BE25"/>
          <cell r="BF25">
            <v>0.2245174333166689</v>
          </cell>
          <cell r="BG25">
            <v>0.22329327212356603</v>
          </cell>
          <cell r="BH25">
            <v>0.20195557424099803</v>
          </cell>
          <cell r="BI25">
            <v>0.19437105908081906</v>
          </cell>
          <cell r="BJ25"/>
          <cell r="BK25">
            <v>0.22367675972872197</v>
          </cell>
          <cell r="BL25">
            <v>0.22056545211938916</v>
          </cell>
          <cell r="BM25">
            <v>0.20008670911747123</v>
          </cell>
          <cell r="BN25">
            <v>0.19134792802315756</v>
          </cell>
          <cell r="BO25"/>
          <cell r="BP25">
            <v>0.22616726760500933</v>
          </cell>
          <cell r="BQ25">
            <v>0.22333518271847352</v>
          </cell>
          <cell r="BR25">
            <v>0.2027512850477034</v>
          </cell>
          <cell r="BS25">
            <v>0.19382067087944879</v>
          </cell>
          <cell r="BT25"/>
          <cell r="BU25">
            <v>0.23446024606091426</v>
          </cell>
          <cell r="BV25">
            <v>0.23156602933835746</v>
          </cell>
          <cell r="BW25">
            <v>0.20992029884850694</v>
          </cell>
          <cell r="BX25">
            <v>0.20048692084818615</v>
          </cell>
          <cell r="BY25"/>
        </row>
        <row r="26">
          <cell r="B26"/>
          <cell r="C26"/>
          <cell r="D26"/>
          <cell r="E26"/>
          <cell r="F26"/>
          <cell r="G26"/>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cell r="BV26"/>
          <cell r="BW26"/>
          <cell r="BX26"/>
          <cell r="BY26"/>
        </row>
        <row r="27">
          <cell r="B27" t="str">
            <v>Selling, general &amp; Administrative</v>
          </cell>
          <cell r="C27">
            <v>1.3566130000000001</v>
          </cell>
          <cell r="D27">
            <v>1.52922</v>
          </cell>
          <cell r="E27">
            <v>1.6390260000000001</v>
          </cell>
          <cell r="F27">
            <v>1.818789</v>
          </cell>
          <cell r="G27">
            <v>6.343648</v>
          </cell>
          <cell r="H27">
            <v>1.686814</v>
          </cell>
          <cell r="I27">
            <v>1.743377</v>
          </cell>
          <cell r="J27">
            <v>1.82629</v>
          </cell>
          <cell r="K27">
            <v>1.95021</v>
          </cell>
          <cell r="L27">
            <v>7.2066910000000002</v>
          </cell>
          <cell r="M27">
            <v>2.4106990000000001</v>
          </cell>
          <cell r="N27">
            <v>2.4390610000000001</v>
          </cell>
          <cell r="O27">
            <v>2.2026789999999998</v>
          </cell>
          <cell r="P27">
            <v>2.299083</v>
          </cell>
          <cell r="Q27">
            <v>9.3515219999999992</v>
          </cell>
          <cell r="R27">
            <v>2.8183919999999998</v>
          </cell>
          <cell r="S27">
            <v>2.4450769999999999</v>
          </cell>
          <cell r="T27">
            <v>3.1116619999999999</v>
          </cell>
          <cell r="U27">
            <v>5.222899</v>
          </cell>
          <cell r="V27">
            <v>13.59803</v>
          </cell>
          <cell r="W27">
            <v>4.9700569999999997</v>
          </cell>
          <cell r="X27">
            <v>7.2358770000000003</v>
          </cell>
          <cell r="Y27">
            <v>6.3313079999999999</v>
          </cell>
          <cell r="Z27">
            <v>10.359507000000001</v>
          </cell>
          <cell r="AA27">
            <v>28.896749</v>
          </cell>
          <cell r="AB27">
            <v>11.248372</v>
          </cell>
          <cell r="AC27">
            <v>13.190622999999999</v>
          </cell>
          <cell r="AD27">
            <v>20.226883999999998</v>
          </cell>
          <cell r="AE27">
            <v>18.826588000000001</v>
          </cell>
          <cell r="AF27">
            <v>63.492466999999998</v>
          </cell>
          <cell r="AG27">
            <v>25.703731000000001</v>
          </cell>
          <cell r="AH27">
            <v>31.160139999999998</v>
          </cell>
          <cell r="AI27">
            <v>40.892443</v>
          </cell>
          <cell r="AJ27">
            <v>61.497346999999998</v>
          </cell>
          <cell r="AK27">
            <v>159.25366099999999</v>
          </cell>
          <cell r="AL27">
            <v>74.191000000000003</v>
          </cell>
          <cell r="AM27">
            <v>78.935000000000002</v>
          </cell>
          <cell r="AN27">
            <v>83.188000000000002</v>
          </cell>
          <cell r="AO27">
            <v>86.81</v>
          </cell>
          <cell r="AP27">
            <v>323.12400000000002</v>
          </cell>
          <cell r="AQ27">
            <v>98.97</v>
          </cell>
          <cell r="AR27">
            <v>103.554</v>
          </cell>
          <cell r="AS27">
            <v>95.563999999999993</v>
          </cell>
          <cell r="AT27">
            <v>113.271</v>
          </cell>
          <cell r="AU27">
            <v>411.35899999999998</v>
          </cell>
          <cell r="AV27">
            <v>120.78700000000001</v>
          </cell>
          <cell r="AW27">
            <v>130.28</v>
          </cell>
          <cell r="AX27">
            <v>147.09541626301407</v>
          </cell>
          <cell r="AY27">
            <v>165.40922581489144</v>
          </cell>
          <cell r="AZ27">
            <v>563.57164207790549</v>
          </cell>
          <cell r="BA27">
            <v>139.13247058065124</v>
          </cell>
          <cell r="BB27">
            <v>165.01473379638196</v>
          </cell>
          <cell r="BC27">
            <v>195.78181502019885</v>
          </cell>
          <cell r="BD27">
            <v>220.7272083591572</v>
          </cell>
          <cell r="BE27">
            <v>720.65622775638917</v>
          </cell>
          <cell r="BF27">
            <v>164.18878355543839</v>
          </cell>
          <cell r="BG27">
            <v>193.9716702805012</v>
          </cell>
          <cell r="BH27">
            <v>229.25290385267283</v>
          </cell>
          <cell r="BI27">
            <v>258.48421402548541</v>
          </cell>
          <cell r="BJ27">
            <v>845.89757171409792</v>
          </cell>
          <cell r="BK27">
            <v>195.81320385406966</v>
          </cell>
          <cell r="BL27">
            <v>230.7805301451919</v>
          </cell>
          <cell r="BM27">
            <v>272.11202452258482</v>
          </cell>
          <cell r="BN27">
            <v>306.82369100238401</v>
          </cell>
          <cell r="BO27">
            <v>1005.5294495242304</v>
          </cell>
          <cell r="BP27">
            <v>224.84060182469301</v>
          </cell>
          <cell r="BQ27">
            <v>264.43955394945613</v>
          </cell>
          <cell r="BR27">
            <v>311.15292126314557</v>
          </cell>
          <cell r="BS27">
            <v>350.8603930009179</v>
          </cell>
          <cell r="BT27">
            <v>1151.2934700382125</v>
          </cell>
          <cell r="BU27">
            <v>240.19752487731037</v>
          </cell>
          <cell r="BV27">
            <v>282.22053761642883</v>
          </cell>
          <cell r="BW27">
            <v>331.74567906791947</v>
          </cell>
          <cell r="BX27">
            <v>374.08903759157545</v>
          </cell>
          <cell r="BY27">
            <v>1228.2527791532341</v>
          </cell>
        </row>
        <row r="28">
          <cell r="B28" t="str">
            <v>SG&amp;A % of revenues</v>
          </cell>
          <cell r="C28"/>
          <cell r="D28"/>
          <cell r="E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v>2.6846807847718748</v>
          </cell>
          <cell r="AI28">
            <v>2.059412997619821</v>
          </cell>
          <cell r="AJ28">
            <v>2.2264236776619013</v>
          </cell>
          <cell r="AK28">
            <v>2.6489737236202267</v>
          </cell>
          <cell r="AL28">
            <v>0.67313060395872115</v>
          </cell>
          <cell r="AM28">
            <v>1.4186509635974305</v>
          </cell>
          <cell r="AN28">
            <v>1.2258885005363878</v>
          </cell>
          <cell r="AO28">
            <v>1.0154338678335266</v>
          </cell>
          <cell r="AP28">
            <v>1.0103325560511602</v>
          </cell>
          <cell r="AQ28">
            <v>1.1113214842864569</v>
          </cell>
          <cell r="AR28">
            <v>1.0008948443200332</v>
          </cell>
          <cell r="AS28">
            <v>0.76145930776426562</v>
          </cell>
          <cell r="AT28">
            <v>0.81836552548709218</v>
          </cell>
          <cell r="AU28">
            <v>0.90112602510286666</v>
          </cell>
          <cell r="AV28">
            <v>0.85571737895490807</v>
          </cell>
          <cell r="AW28">
            <v>0.75052318684101782</v>
          </cell>
          <cell r="AX28">
            <v>0.63</v>
          </cell>
          <cell r="AY28">
            <v>0.56999999999999995</v>
          </cell>
          <cell r="AZ28">
            <v>0.68158994614012114</v>
          </cell>
          <cell r="BA28">
            <v>0.58467021596325097</v>
          </cell>
          <cell r="BB28">
            <v>0.55718158662617612</v>
          </cell>
          <cell r="BC28">
            <v>0.46847364842252265</v>
          </cell>
          <cell r="BD28">
            <v>0.43710854453578712</v>
          </cell>
          <cell r="BE28">
            <v>0.50292103635542684</v>
          </cell>
          <cell r="BF28">
            <v>0.43295895286973152</v>
          </cell>
          <cell r="BG28">
            <v>0.40912532356237574</v>
          </cell>
          <cell r="BH28">
            <v>0.34160667317361865</v>
          </cell>
          <cell r="BI28">
            <v>0.31458152194831646</v>
          </cell>
          <cell r="BJ28">
            <v>0.3669310444820793</v>
          </cell>
          <cell r="BK28">
            <v>0.42705263429592755</v>
          </cell>
          <cell r="BL28">
            <v>0.39836085294831358</v>
          </cell>
          <cell r="BM28">
            <v>0.33386367139261003</v>
          </cell>
          <cell r="BN28">
            <v>0.30414189115447421</v>
          </cell>
          <cell r="BO28">
            <v>0.35777544883468387</v>
          </cell>
          <cell r="BP28">
            <v>0.43278263331564182</v>
          </cell>
          <cell r="BQ28">
            <v>0.40460966732591086</v>
          </cell>
          <cell r="BR28">
            <v>0.33985762615938192</v>
          </cell>
          <cell r="BS28">
            <v>0.30958743992463811</v>
          </cell>
          <cell r="BT28">
            <v>0.36368967187636425</v>
          </cell>
          <cell r="BU28">
            <v>0.45652492297291325</v>
          </cell>
          <cell r="BV28">
            <v>0.4270607140138864</v>
          </cell>
          <cell r="BW28">
            <v>0.35892940309951321</v>
          </cell>
          <cell r="BX28">
            <v>0.32695636442610759</v>
          </cell>
          <cell r="BY28">
            <v>0.38395527499747595</v>
          </cell>
        </row>
        <row r="29">
          <cell r="B29" t="str">
            <v>Bull</v>
          </cell>
          <cell r="C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v>0.85</v>
          </cell>
          <cell r="AY29">
            <v>0.85</v>
          </cell>
          <cell r="AZ29"/>
          <cell r="BA29">
            <v>0.56467021596325095</v>
          </cell>
          <cell r="BB29">
            <v>0.5371815866261761</v>
          </cell>
          <cell r="BC29">
            <v>0.44847364842252263</v>
          </cell>
          <cell r="BD29">
            <v>0.41710854453578711</v>
          </cell>
          <cell r="BE29"/>
          <cell r="BF29">
            <v>0.42295895286973151</v>
          </cell>
          <cell r="BG29">
            <v>0.39912532356237573</v>
          </cell>
          <cell r="BH29">
            <v>0.33160667317361864</v>
          </cell>
          <cell r="BI29">
            <v>0.30458152194831645</v>
          </cell>
          <cell r="BJ29"/>
          <cell r="BK29">
            <v>0.41705263429592754</v>
          </cell>
          <cell r="BL29">
            <v>0.38836085294831357</v>
          </cell>
          <cell r="BM29">
            <v>0.32386367139261002</v>
          </cell>
          <cell r="BN29">
            <v>0.2941418911544742</v>
          </cell>
          <cell r="BO29"/>
          <cell r="BP29">
            <v>0.42278263331564181</v>
          </cell>
          <cell r="BQ29">
            <v>0.39460966732591085</v>
          </cell>
          <cell r="BR29">
            <v>0.32985762615938191</v>
          </cell>
          <cell r="BS29">
            <v>0.2995874399246381</v>
          </cell>
          <cell r="BT29"/>
          <cell r="BU29">
            <v>0.44652492297291324</v>
          </cell>
          <cell r="BV29">
            <v>0.41706071401388639</v>
          </cell>
          <cell r="BW29">
            <v>0.3489294030995132</v>
          </cell>
          <cell r="BX29">
            <v>0.31695636442610758</v>
          </cell>
          <cell r="BY29"/>
        </row>
        <row r="30">
          <cell r="B30" t="str">
            <v>Base</v>
          </cell>
          <cell r="C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v>0.9</v>
          </cell>
          <cell r="AY30">
            <v>0.9</v>
          </cell>
          <cell r="AZ30"/>
          <cell r="BA30">
            <v>0.58467021596325097</v>
          </cell>
          <cell r="BB30">
            <v>0.55718158662617612</v>
          </cell>
          <cell r="BC30">
            <v>0.46847364842252265</v>
          </cell>
          <cell r="BD30">
            <v>0.43710854453578712</v>
          </cell>
          <cell r="BE30"/>
          <cell r="BF30">
            <v>0.43295895286973152</v>
          </cell>
          <cell r="BG30">
            <v>0.40912532356237574</v>
          </cell>
          <cell r="BH30">
            <v>0.34160667317361865</v>
          </cell>
          <cell r="BI30">
            <v>0.31458152194831646</v>
          </cell>
          <cell r="BJ30"/>
          <cell r="BK30">
            <v>0.42705263429592755</v>
          </cell>
          <cell r="BL30">
            <v>0.39836085294831358</v>
          </cell>
          <cell r="BM30">
            <v>0.33386367139261003</v>
          </cell>
          <cell r="BN30">
            <v>0.30414189115447421</v>
          </cell>
          <cell r="BO30"/>
          <cell r="BP30">
            <v>0.43278263331564182</v>
          </cell>
          <cell r="BQ30">
            <v>0.40460966732591086</v>
          </cell>
          <cell r="BR30">
            <v>0.33985762615938192</v>
          </cell>
          <cell r="BS30">
            <v>0.30958743992463811</v>
          </cell>
          <cell r="BT30"/>
          <cell r="BU30">
            <v>0.45652492297291325</v>
          </cell>
          <cell r="BV30">
            <v>0.4270607140138864</v>
          </cell>
          <cell r="BW30">
            <v>0.35892940309951321</v>
          </cell>
          <cell r="BX30">
            <v>0.32695636442610759</v>
          </cell>
          <cell r="BY30"/>
        </row>
        <row r="31">
          <cell r="B31" t="str">
            <v>Bear</v>
          </cell>
          <cell r="C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v>1</v>
          </cell>
          <cell r="AY31">
            <v>1</v>
          </cell>
          <cell r="AZ31"/>
          <cell r="BA31">
            <v>0.65967021596325093</v>
          </cell>
          <cell r="BB31">
            <v>0.63218158662617607</v>
          </cell>
          <cell r="BC31">
            <v>0.54347364842252266</v>
          </cell>
          <cell r="BD31">
            <v>0.51210854453578714</v>
          </cell>
          <cell r="BE31"/>
          <cell r="BF31">
            <v>0.50795895286973147</v>
          </cell>
          <cell r="BG31">
            <v>0.48412532356237575</v>
          </cell>
          <cell r="BH31">
            <v>0.41660667317361866</v>
          </cell>
          <cell r="BI31">
            <v>0.38958152194831647</v>
          </cell>
          <cell r="BJ31"/>
          <cell r="BK31">
            <v>0.5020526342959275</v>
          </cell>
          <cell r="BL31">
            <v>0.47336085294831359</v>
          </cell>
          <cell r="BM31">
            <v>0.40886367139261004</v>
          </cell>
          <cell r="BN31">
            <v>0.37914189115447422</v>
          </cell>
          <cell r="BO31"/>
          <cell r="BP31">
            <v>0.50778263331564177</v>
          </cell>
          <cell r="BQ31">
            <v>0.47960966732591087</v>
          </cell>
          <cell r="BR31">
            <v>0.41485762615938193</v>
          </cell>
          <cell r="BS31">
            <v>0.38458743992463812</v>
          </cell>
          <cell r="BT31"/>
          <cell r="BU31">
            <v>0.53152492297291321</v>
          </cell>
          <cell r="BV31">
            <v>0.50206071401388641</v>
          </cell>
          <cell r="BW31">
            <v>0.43392940309951322</v>
          </cell>
          <cell r="BX31">
            <v>0.4019563644261076</v>
          </cell>
          <cell r="BY31"/>
        </row>
        <row r="32">
          <cell r="B32"/>
          <cell r="C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row>
        <row r="33">
          <cell r="B33" t="str">
            <v>Gain in fair value of contingent consideration</v>
          </cell>
          <cell r="C33"/>
          <cell r="D33"/>
          <cell r="E33"/>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v>-0.16200000000000001</v>
          </cell>
          <cell r="AM33">
            <v>6.0529999999999999</v>
          </cell>
          <cell r="AN33">
            <v>-0.18</v>
          </cell>
          <cell r="AO33">
            <v>43.206000000000003</v>
          </cell>
          <cell r="AP33">
            <v>48.917000000000002</v>
          </cell>
          <cell r="AQ33">
            <v>-1.4119999999999999</v>
          </cell>
          <cell r="AR33">
            <v>2.16</v>
          </cell>
          <cell r="AS33">
            <v>16.390999999999998</v>
          </cell>
          <cell r="AT33">
            <v>10.984999999999999</v>
          </cell>
          <cell r="AU33">
            <v>28.123999999999999</v>
          </cell>
          <cell r="AV33">
            <v>1.512</v>
          </cell>
          <cell r="AW33">
            <v>-8.1020000000000003</v>
          </cell>
          <cell r="AX33">
            <v>0</v>
          </cell>
          <cell r="AY33">
            <v>0</v>
          </cell>
          <cell r="AZ33">
            <v>-6.59</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row>
        <row r="34">
          <cell r="B34"/>
          <cell r="C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cell r="BY34"/>
        </row>
        <row r="35">
          <cell r="B35" t="str">
            <v>Intangible asset amortization</v>
          </cell>
          <cell r="C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v>1.5720000000000001</v>
          </cell>
          <cell r="AM35">
            <v>1.589</v>
          </cell>
          <cell r="AN35">
            <v>1.607</v>
          </cell>
          <cell r="AO35">
            <v>1.607</v>
          </cell>
          <cell r="AP35">
            <v>6.375</v>
          </cell>
          <cell r="AQ35">
            <v>1.589</v>
          </cell>
          <cell r="AR35">
            <v>1.59</v>
          </cell>
          <cell r="AS35">
            <v>1.6060000000000001</v>
          </cell>
          <cell r="AT35">
            <v>1.607</v>
          </cell>
          <cell r="AU35">
            <v>6.3920000000000003</v>
          </cell>
          <cell r="AV35">
            <v>1.5720000000000001</v>
          </cell>
          <cell r="AW35">
            <v>1.589</v>
          </cell>
          <cell r="AX35">
            <v>0</v>
          </cell>
          <cell r="AY35">
            <v>0</v>
          </cell>
          <cell r="AZ35">
            <v>3.161</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row>
        <row r="36">
          <cell r="B36"/>
          <cell r="C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row>
        <row r="37">
          <cell r="B37" t="str">
            <v>Total Operating Expenses</v>
          </cell>
          <cell r="C37">
            <v>5.8828650000000007</v>
          </cell>
          <cell r="D37">
            <v>6.82728</v>
          </cell>
          <cell r="E37">
            <v>7.2078030000000002</v>
          </cell>
          <cell r="F37">
            <v>7.6255600000000001</v>
          </cell>
          <cell r="G37">
            <v>27.543508000000003</v>
          </cell>
          <cell r="H37">
            <v>7.6720329999999999</v>
          </cell>
          <cell r="I37">
            <v>6.7507380000000001</v>
          </cell>
          <cell r="J37">
            <v>6.2974160000000001</v>
          </cell>
          <cell r="K37">
            <v>6.4441199999999998</v>
          </cell>
          <cell r="L37">
            <v>27.164307000000001</v>
          </cell>
          <cell r="M37">
            <v>7.1632100000000003</v>
          </cell>
          <cell r="N37">
            <v>7.9895929999999993</v>
          </cell>
          <cell r="O37">
            <v>8.2434589999999996</v>
          </cell>
          <cell r="P37">
            <v>9.4503149999999998</v>
          </cell>
          <cell r="Q37">
            <v>32.846576999999996</v>
          </cell>
          <cell r="R37">
            <v>10.421473000000001</v>
          </cell>
          <cell r="S37">
            <v>13.448219</v>
          </cell>
          <cell r="T37">
            <v>18.947234999999999</v>
          </cell>
          <cell r="U37">
            <v>24.428170000000001</v>
          </cell>
          <cell r="V37">
            <v>67.245096999999987</v>
          </cell>
          <cell r="W37">
            <v>32.491456999999997</v>
          </cell>
          <cell r="X37">
            <v>17.778834</v>
          </cell>
          <cell r="Y37">
            <v>21.126801</v>
          </cell>
          <cell r="Z37">
            <v>27.744236000000001</v>
          </cell>
          <cell r="AA37">
            <v>99.141328000000001</v>
          </cell>
          <cell r="AB37">
            <v>27.844061</v>
          </cell>
          <cell r="AC37">
            <v>27.693948999999996</v>
          </cell>
          <cell r="AD37">
            <v>33.407142</v>
          </cell>
          <cell r="AE37">
            <v>32.608041</v>
          </cell>
          <cell r="AF37">
            <v>121.55319299999999</v>
          </cell>
          <cell r="AG37">
            <v>38.288871999999998</v>
          </cell>
          <cell r="AH37">
            <v>46.952342000000002</v>
          </cell>
          <cell r="AI37">
            <v>55.769463999999999</v>
          </cell>
          <cell r="AJ37">
            <v>76.190429999999992</v>
          </cell>
          <cell r="AK37">
            <v>217.20110799999998</v>
          </cell>
          <cell r="AL37">
            <v>93.394000000000005</v>
          </cell>
          <cell r="AM37">
            <v>107.158</v>
          </cell>
          <cell r="AN37">
            <v>113.38199999999999</v>
          </cell>
          <cell r="AO37">
            <v>162.42600000000002</v>
          </cell>
          <cell r="AP37">
            <v>476.36</v>
          </cell>
          <cell r="AQ37">
            <v>135.977</v>
          </cell>
          <cell r="AR37">
            <v>157.15700000000001</v>
          </cell>
          <cell r="AS37">
            <v>158.94899999999998</v>
          </cell>
          <cell r="AT37">
            <v>180.869</v>
          </cell>
          <cell r="AU37">
            <v>632.952</v>
          </cell>
          <cell r="AV37">
            <v>168.65600000000001</v>
          </cell>
          <cell r="AW37">
            <v>173.30799999999999</v>
          </cell>
          <cell r="AX37">
            <v>201.03040222611924</v>
          </cell>
          <cell r="AY37">
            <v>226.05927528035164</v>
          </cell>
          <cell r="AZ37">
            <v>769.05367750647076</v>
          </cell>
          <cell r="BA37">
            <v>191.30714704839545</v>
          </cell>
          <cell r="BB37">
            <v>226.89525897002517</v>
          </cell>
          <cell r="BC37">
            <v>269.1999956527734</v>
          </cell>
          <cell r="BD37">
            <v>303.49991149384118</v>
          </cell>
          <cell r="BE37">
            <v>990.90231316503514</v>
          </cell>
          <cell r="BF37">
            <v>227.33831569214547</v>
          </cell>
          <cell r="BG37">
            <v>268.57615884992475</v>
          </cell>
          <cell r="BH37">
            <v>317.42709764216238</v>
          </cell>
          <cell r="BI37">
            <v>357.90121941990287</v>
          </cell>
          <cell r="BJ37">
            <v>1171.2427916041356</v>
          </cell>
          <cell r="BK37">
            <v>274.1384853956975</v>
          </cell>
          <cell r="BL37">
            <v>323.09274220326864</v>
          </cell>
          <cell r="BM37">
            <v>380.95683433161878</v>
          </cell>
          <cell r="BN37">
            <v>429.55316740333762</v>
          </cell>
          <cell r="BO37">
            <v>1407.7412293339225</v>
          </cell>
          <cell r="BP37">
            <v>318.86485349683738</v>
          </cell>
          <cell r="BQ37">
            <v>375.02336741922869</v>
          </cell>
          <cell r="BR37">
            <v>441.27141560955192</v>
          </cell>
          <cell r="BS37">
            <v>497.58383007402904</v>
          </cell>
          <cell r="BT37">
            <v>1632.7434665996468</v>
          </cell>
          <cell r="BU37">
            <v>345.88443582332695</v>
          </cell>
          <cell r="BV37">
            <v>406.39757416765752</v>
          </cell>
          <cell r="BW37">
            <v>477.71377785780408</v>
          </cell>
          <cell r="BX37">
            <v>538.68821413186868</v>
          </cell>
          <cell r="BY37">
            <v>1768.6840019806573</v>
          </cell>
        </row>
        <row r="38">
          <cell r="B38"/>
          <cell r="C38"/>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cell r="BY38"/>
        </row>
        <row r="39">
          <cell r="B39" t="str">
            <v>Total Costs &amp; Expenses</v>
          </cell>
          <cell r="C39">
            <v>5.8828650000000007</v>
          </cell>
          <cell r="D39">
            <v>6.82728</v>
          </cell>
          <cell r="E39">
            <v>7.2078030000000002</v>
          </cell>
          <cell r="F39">
            <v>7.6255600000000001</v>
          </cell>
          <cell r="G39">
            <v>27.543508000000003</v>
          </cell>
          <cell r="H39">
            <v>7.6720329999999999</v>
          </cell>
          <cell r="I39">
            <v>6.7507380000000001</v>
          </cell>
          <cell r="J39">
            <v>6.2974160000000001</v>
          </cell>
          <cell r="K39">
            <v>6.4441199999999998</v>
          </cell>
          <cell r="L39">
            <v>27.164307000000001</v>
          </cell>
          <cell r="M39">
            <v>7.1632100000000003</v>
          </cell>
          <cell r="N39">
            <v>7.9895929999999993</v>
          </cell>
          <cell r="O39">
            <v>8.2434589999999996</v>
          </cell>
          <cell r="P39">
            <v>9.4503149999999998</v>
          </cell>
          <cell r="Q39">
            <v>32.846576999999996</v>
          </cell>
          <cell r="R39">
            <v>10.421473000000001</v>
          </cell>
          <cell r="S39">
            <v>13.448219</v>
          </cell>
          <cell r="T39">
            <v>18.947234999999999</v>
          </cell>
          <cell r="U39">
            <v>24.428170000000001</v>
          </cell>
          <cell r="V39">
            <v>67.245096999999987</v>
          </cell>
          <cell r="W39">
            <v>32.491456999999997</v>
          </cell>
          <cell r="X39">
            <v>17.778834</v>
          </cell>
          <cell r="Y39">
            <v>21.126801</v>
          </cell>
          <cell r="Z39">
            <v>27.744236000000001</v>
          </cell>
          <cell r="AA39">
            <v>99.141328000000001</v>
          </cell>
          <cell r="AB39">
            <v>27.844061</v>
          </cell>
          <cell r="AC39">
            <v>27.693948999999996</v>
          </cell>
          <cell r="AD39">
            <v>33.407142</v>
          </cell>
          <cell r="AE39">
            <v>32.608041</v>
          </cell>
          <cell r="AF39">
            <v>121.55319299999999</v>
          </cell>
          <cell r="AG39">
            <v>38.288871999999998</v>
          </cell>
          <cell r="AH39">
            <v>47.935178000000001</v>
          </cell>
          <cell r="AI39">
            <v>57.693294999999999</v>
          </cell>
          <cell r="AJ39">
            <v>78.481357999999986</v>
          </cell>
          <cell r="AK39">
            <v>222.39870299999998</v>
          </cell>
          <cell r="AL39">
            <v>100.95</v>
          </cell>
          <cell r="AM39">
            <v>111.75700000000001</v>
          </cell>
          <cell r="AN39">
            <v>119.91399999999999</v>
          </cell>
          <cell r="AO39">
            <v>169.80400000000003</v>
          </cell>
          <cell r="AP39">
            <v>502.42500000000001</v>
          </cell>
          <cell r="AQ39">
            <v>142.274</v>
          </cell>
          <cell r="AR39">
            <v>165.21200000000002</v>
          </cell>
          <cell r="AS39">
            <v>167.386</v>
          </cell>
          <cell r="AT39">
            <v>191.38300000000001</v>
          </cell>
          <cell r="AU39">
            <v>666.255</v>
          </cell>
          <cell r="AV39">
            <v>178.44499999999999</v>
          </cell>
          <cell r="AW39">
            <v>186.756</v>
          </cell>
          <cell r="AX39">
            <v>216.3053778605321</v>
          </cell>
          <cell r="AY39">
            <v>248.64720218359025</v>
          </cell>
          <cell r="AZ39">
            <v>830.15358004412224</v>
          </cell>
          <cell r="BA39">
            <v>205.99470465034815</v>
          </cell>
          <cell r="BB39">
            <v>249.30889724804393</v>
          </cell>
          <cell r="BC39">
            <v>291.61363393079216</v>
          </cell>
          <cell r="BD39">
            <v>333.63963044792604</v>
          </cell>
          <cell r="BE39">
            <v>1080.5568662771102</v>
          </cell>
          <cell r="BF39">
            <v>248.58241030304396</v>
          </cell>
          <cell r="BG39">
            <v>300.99526249241063</v>
          </cell>
          <cell r="BH39">
            <v>349.84620128464826</v>
          </cell>
          <cell r="BI39">
            <v>401.49533209397623</v>
          </cell>
          <cell r="BJ39">
            <v>1300.9192061740791</v>
          </cell>
          <cell r="BK39">
            <v>301.51402818026304</v>
          </cell>
          <cell r="BL39">
            <v>364.8686133362678</v>
          </cell>
          <cell r="BM39">
            <v>422.73270546461799</v>
          </cell>
          <cell r="BN39">
            <v>485.72936688477046</v>
          </cell>
          <cell r="BO39">
            <v>1574.8447138659194</v>
          </cell>
          <cell r="BP39">
            <v>353.07408146477439</v>
          </cell>
          <cell r="BQ39">
            <v>427.22764005756608</v>
          </cell>
          <cell r="BR39">
            <v>493.47568824788931</v>
          </cell>
          <cell r="BS39">
            <v>567.78314738276674</v>
          </cell>
          <cell r="BT39">
            <v>1841.5605571529964</v>
          </cell>
          <cell r="BU39">
            <v>386.04031053478491</v>
          </cell>
          <cell r="BV39">
            <v>467.67660196193151</v>
          </cell>
          <cell r="BW39">
            <v>538.992805652078</v>
          </cell>
          <cell r="BX39">
            <v>621.09039500895869</v>
          </cell>
          <cell r="BY39">
            <v>2013.8001131577532</v>
          </cell>
        </row>
        <row r="40">
          <cell r="B40"/>
          <cell r="C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row>
        <row r="41">
          <cell r="B41" t="str">
            <v>EBITDA</v>
          </cell>
          <cell r="C41">
            <v>-5.8807530000000003</v>
          </cell>
          <cell r="D41">
            <v>-6.8242770000000004</v>
          </cell>
          <cell r="E41">
            <v>-7.2021850000000001</v>
          </cell>
          <cell r="F41">
            <v>-7.5468790000000006</v>
          </cell>
          <cell r="G41">
            <v>-27.454094000000001</v>
          </cell>
          <cell r="H41">
            <v>-7.5462749999999996</v>
          </cell>
          <cell r="I41">
            <v>-6.6227450000000001</v>
          </cell>
          <cell r="J41">
            <v>-6.1670100000000003</v>
          </cell>
          <cell r="K41">
            <v>-6.3151989999999998</v>
          </cell>
          <cell r="L41">
            <v>-26.651229000000001</v>
          </cell>
          <cell r="M41">
            <v>-7.0427910000000002</v>
          </cell>
          <cell r="N41">
            <v>-7.8813569999999995</v>
          </cell>
          <cell r="O41">
            <v>-8.141805999999999</v>
          </cell>
          <cell r="P41">
            <v>-9.3560529999999993</v>
          </cell>
          <cell r="Q41">
            <v>-32.422006999999994</v>
          </cell>
          <cell r="R41">
            <v>-10.302601000000001</v>
          </cell>
          <cell r="S41">
            <v>-13.249724000000001</v>
          </cell>
          <cell r="T41">
            <v>-18.760922000000001</v>
          </cell>
          <cell r="U41">
            <v>-24.244527000000001</v>
          </cell>
          <cell r="V41">
            <v>-66.557773999999981</v>
          </cell>
          <cell r="W41">
            <v>-32.308368999999999</v>
          </cell>
          <cell r="X41">
            <v>-17.594297999999998</v>
          </cell>
          <cell r="Y41">
            <v>-20.986934000000002</v>
          </cell>
          <cell r="Z41">
            <v>-27.387259</v>
          </cell>
          <cell r="AA41">
            <v>-98.276859999999999</v>
          </cell>
          <cell r="AB41">
            <v>-27.296876000000001</v>
          </cell>
          <cell r="AC41">
            <v>-27.131869999999996</v>
          </cell>
          <cell r="AD41">
            <v>-32.816290000000002</v>
          </cell>
          <cell r="AE41">
            <v>-32.075479000000001</v>
          </cell>
          <cell r="AF41">
            <v>-119.320515</v>
          </cell>
          <cell r="AG41">
            <v>-37.753872000000001</v>
          </cell>
          <cell r="AH41">
            <v>-37.383392000000001</v>
          </cell>
          <cell r="AI41">
            <v>-38.431503000000006</v>
          </cell>
          <cell r="AJ41">
            <v>-51.745829999999991</v>
          </cell>
          <cell r="AK41">
            <v>-165.31459699999999</v>
          </cell>
          <cell r="AL41">
            <v>-3.8140000000000094</v>
          </cell>
          <cell r="AM41">
            <v>-62.001000000000005</v>
          </cell>
          <cell r="AN41">
            <v>-59.406999999999982</v>
          </cell>
          <cell r="AO41">
            <v>-95.744000000000028</v>
          </cell>
          <cell r="AP41">
            <v>-220.96600000000001</v>
          </cell>
          <cell r="AQ41">
            <v>-64.574999999999989</v>
          </cell>
          <cell r="AR41">
            <v>-75.334000000000017</v>
          </cell>
          <cell r="AS41">
            <v>-59.873999999999995</v>
          </cell>
          <cell r="AT41">
            <v>-69.826999999999998</v>
          </cell>
          <cell r="AU41">
            <v>-269.60999999999996</v>
          </cell>
          <cell r="AV41">
            <v>-53.984999999999985</v>
          </cell>
          <cell r="AW41">
            <v>-33.865000000000002</v>
          </cell>
          <cell r="AX41">
            <v>-52.806914545927746</v>
          </cell>
          <cell r="AY41">
            <v>-64.800061589122137</v>
          </cell>
          <cell r="AZ41">
            <v>-17.274132065564416</v>
          </cell>
          <cell r="BA41">
            <v>-31.939807784229817</v>
          </cell>
          <cell r="BB41">
            <v>-42.901171362262225</v>
          </cell>
          <cell r="BC41">
            <v>-46.747056515239329</v>
          </cell>
          <cell r="BD41">
            <v>-57.591311358675249</v>
          </cell>
          <cell r="BE41">
            <v>225.52937095322531</v>
          </cell>
          <cell r="BF41">
            <v>4.2926644568545997</v>
          </cell>
          <cell r="BG41">
            <v>-2.3003620016462158</v>
          </cell>
          <cell r="BH41">
            <v>3.1275200863802062</v>
          </cell>
          <cell r="BI41">
            <v>-3.550364303236075</v>
          </cell>
          <cell r="BJ41">
            <v>617.31868664491219</v>
          </cell>
          <cell r="BK41">
            <v>25.304336745554611</v>
          </cell>
          <cell r="BL41">
            <v>20.228628741420255</v>
          </cell>
          <cell r="BM41">
            <v>31.250360575391642</v>
          </cell>
          <cell r="BN41">
            <v>26.106476621571165</v>
          </cell>
          <cell r="BO41">
            <v>800.85864809021882</v>
          </cell>
          <cell r="BP41">
            <v>56.425609385380639</v>
          </cell>
          <cell r="BQ41">
            <v>54.270145564885567</v>
          </cell>
          <cell r="BR41">
            <v>72.955492490361266</v>
          </cell>
          <cell r="BS41">
            <v>70.843436515069968</v>
          </cell>
          <cell r="BT41">
            <v>938.02310375368234</v>
          </cell>
          <cell r="BU41">
            <v>95.337696244083901</v>
          </cell>
          <cell r="BV41">
            <v>97.747430295174269</v>
          </cell>
          <cell r="BW41">
            <v>125.48150950800905</v>
          </cell>
          <cell r="BX41">
            <v>128.07063719844032</v>
          </cell>
          <cell r="BY41">
            <v>968.93950429754841</v>
          </cell>
        </row>
        <row r="42">
          <cell r="B42" t="str">
            <v>Depreciation &amp; amortization</v>
          </cell>
          <cell r="C42">
            <v>2.1120000000000002E-3</v>
          </cell>
          <cell r="D42">
            <v>3.0029999999999996E-3</v>
          </cell>
          <cell r="E42">
            <v>5.6179999999999997E-3</v>
          </cell>
          <cell r="F42">
            <v>7.8681000000000001E-2</v>
          </cell>
          <cell r="G42">
            <v>8.9413999999999993E-2</v>
          </cell>
          <cell r="H42">
            <v>0.12575800000000001</v>
          </cell>
          <cell r="I42">
            <v>0.12799300000000002</v>
          </cell>
          <cell r="J42">
            <v>0.13040599999999999</v>
          </cell>
          <cell r="K42">
            <v>0.12892100000000001</v>
          </cell>
          <cell r="L42">
            <v>0.51307800000000015</v>
          </cell>
          <cell r="M42">
            <v>0.120419</v>
          </cell>
          <cell r="N42">
            <v>0.108236</v>
          </cell>
          <cell r="O42">
            <v>0.10165300000000002</v>
          </cell>
          <cell r="P42">
            <v>9.4261999999999985E-2</v>
          </cell>
          <cell r="Q42">
            <v>0.42457</v>
          </cell>
          <cell r="R42">
            <v>0.11887200000000001</v>
          </cell>
          <cell r="S42">
            <v>0.19849500000000003</v>
          </cell>
          <cell r="T42">
            <v>0.18631299999999998</v>
          </cell>
          <cell r="U42">
            <v>0.18364300000000006</v>
          </cell>
          <cell r="V42">
            <v>0.68732300000000013</v>
          </cell>
          <cell r="W42">
            <v>0.183088</v>
          </cell>
          <cell r="X42">
            <v>0.18453599999999998</v>
          </cell>
          <cell r="Y42">
            <v>0.13986699999999996</v>
          </cell>
          <cell r="Z42">
            <v>0.35697700000000004</v>
          </cell>
          <cell r="AA42">
            <v>0.86446800000000001</v>
          </cell>
          <cell r="AB42">
            <v>0.54718500000000003</v>
          </cell>
          <cell r="AC42">
            <v>0.56207900000000011</v>
          </cell>
          <cell r="AD42">
            <v>0.59085199999999993</v>
          </cell>
          <cell r="AE42">
            <v>0.53256199999999998</v>
          </cell>
          <cell r="AF42">
            <v>2.2326779999999999</v>
          </cell>
          <cell r="AG42">
            <v>0.53500000000000003</v>
          </cell>
          <cell r="AH42">
            <v>1.7320000000000002</v>
          </cell>
          <cell r="AI42">
            <v>2.4159999999999995</v>
          </cell>
          <cell r="AJ42">
            <v>2.3640000000000003</v>
          </cell>
          <cell r="AK42">
            <v>7.0470000000000006</v>
          </cell>
          <cell r="AL42">
            <v>2.56</v>
          </cell>
          <cell r="AM42">
            <v>3.0560000000000005</v>
          </cell>
          <cell r="AN42">
            <v>2.7129999999999996</v>
          </cell>
          <cell r="AO42">
            <v>2.5289999999999999</v>
          </cell>
          <cell r="AP42">
            <v>10.858000000000001</v>
          </cell>
          <cell r="AQ42">
            <v>2.7</v>
          </cell>
          <cell r="AR42">
            <v>2.7119999999999997</v>
          </cell>
          <cell r="AS42">
            <v>2.7500000000000009</v>
          </cell>
          <cell r="AT42">
            <v>2.79</v>
          </cell>
          <cell r="AU42">
            <v>10.952000000000002</v>
          </cell>
          <cell r="AV42">
            <v>2.9969999999999999</v>
          </cell>
          <cell r="AW42">
            <v>2.8489999999999998</v>
          </cell>
          <cell r="AX42">
            <v>5.9111911255410099E-2</v>
          </cell>
          <cell r="AY42">
            <v>5.9111911255410099E-2</v>
          </cell>
          <cell r="AZ42">
            <v>9.1842471734055824</v>
          </cell>
          <cell r="BA42">
            <v>0.13930864030428813</v>
          </cell>
          <cell r="BB42">
            <v>0.13930864030428813</v>
          </cell>
          <cell r="BC42">
            <v>0.13930864030428813</v>
          </cell>
          <cell r="BD42">
            <v>0.13930864030428813</v>
          </cell>
          <cell r="BE42">
            <v>0.18196251859918527</v>
          </cell>
          <cell r="BF42">
            <v>0.27694621307026546</v>
          </cell>
          <cell r="BG42">
            <v>0.27694621307026546</v>
          </cell>
          <cell r="BH42">
            <v>0.27694621307026546</v>
          </cell>
          <cell r="BI42">
            <v>0.27694621307026546</v>
          </cell>
          <cell r="BJ42">
            <v>0.22732359108179143</v>
          </cell>
          <cell r="BK42">
            <v>0.46302516903488222</v>
          </cell>
          <cell r="BL42">
            <v>0.46302516903488222</v>
          </cell>
          <cell r="BM42">
            <v>0.46302516903488222</v>
          </cell>
          <cell r="BN42">
            <v>0.46302516903488222</v>
          </cell>
          <cell r="BO42">
            <v>0.28843240882683935</v>
          </cell>
          <cell r="BP42">
            <v>0.69859662344042284</v>
          </cell>
          <cell r="BQ42">
            <v>0.69859662344042284</v>
          </cell>
          <cell r="BR42">
            <v>0.69859662344042284</v>
          </cell>
          <cell r="BS42">
            <v>0.69859662344042284</v>
          </cell>
          <cell r="BT42">
            <v>0.36329552240480245</v>
          </cell>
          <cell r="BU42">
            <v>0.98295702424801035</v>
          </cell>
          <cell r="BV42">
            <v>0.98295702424801035</v>
          </cell>
          <cell r="BW42">
            <v>0.98295702424801035</v>
          </cell>
          <cell r="BX42">
            <v>0.98295702424801035</v>
          </cell>
          <cell r="BY42">
            <v>0.44933849801164172</v>
          </cell>
        </row>
        <row r="43">
          <cell r="B43" t="str">
            <v>Income (Loss) from Operations ($M)</v>
          </cell>
          <cell r="C43">
            <v>-5.8828650000000007</v>
          </cell>
          <cell r="D43">
            <v>-6.82728</v>
          </cell>
          <cell r="E43">
            <v>-7.2078030000000002</v>
          </cell>
          <cell r="F43">
            <v>-7.6255600000000001</v>
          </cell>
          <cell r="G43">
            <v>-27.543508000000003</v>
          </cell>
          <cell r="H43">
            <v>-7.6720329999999999</v>
          </cell>
          <cell r="I43">
            <v>-6.7507380000000001</v>
          </cell>
          <cell r="J43">
            <v>-6.2974160000000001</v>
          </cell>
          <cell r="K43">
            <v>-6.4441199999999998</v>
          </cell>
          <cell r="L43">
            <v>-27.164307000000001</v>
          </cell>
          <cell r="M43">
            <v>-7.1632100000000003</v>
          </cell>
          <cell r="N43">
            <v>-7.9895929999999993</v>
          </cell>
          <cell r="O43">
            <v>-8.2434589999999996</v>
          </cell>
          <cell r="P43">
            <v>-9.4503149999999998</v>
          </cell>
          <cell r="Q43">
            <v>-32.846576999999996</v>
          </cell>
          <cell r="R43">
            <v>-10.421473000000001</v>
          </cell>
          <cell r="S43">
            <v>-13.448219</v>
          </cell>
          <cell r="T43">
            <v>-18.947234999999999</v>
          </cell>
          <cell r="U43">
            <v>-24.428170000000001</v>
          </cell>
          <cell r="V43">
            <v>-67.245096999999987</v>
          </cell>
          <cell r="W43">
            <v>-32.491456999999997</v>
          </cell>
          <cell r="X43">
            <v>-17.778834</v>
          </cell>
          <cell r="Y43">
            <v>-21.126801</v>
          </cell>
          <cell r="Z43">
            <v>-27.744236000000001</v>
          </cell>
          <cell r="AA43">
            <v>-99.141328000000001</v>
          </cell>
          <cell r="AB43">
            <v>-27.844061</v>
          </cell>
          <cell r="AC43">
            <v>-27.693948999999996</v>
          </cell>
          <cell r="AD43">
            <v>-33.407142</v>
          </cell>
          <cell r="AE43">
            <v>-32.608041</v>
          </cell>
          <cell r="AF43">
            <v>-121.55319299999999</v>
          </cell>
          <cell r="AG43">
            <v>-38.288871999999998</v>
          </cell>
          <cell r="AH43">
            <v>-39.115392</v>
          </cell>
          <cell r="AI43">
            <v>-40.847503000000003</v>
          </cell>
          <cell r="AJ43">
            <v>-54.109829999999988</v>
          </cell>
          <cell r="AK43">
            <v>-172.36159699999999</v>
          </cell>
          <cell r="AL43">
            <v>-6.3740000000000094</v>
          </cell>
          <cell r="AM43">
            <v>-65.057000000000002</v>
          </cell>
          <cell r="AN43">
            <v>-62.119999999999983</v>
          </cell>
          <cell r="AO43">
            <v>-98.273000000000025</v>
          </cell>
          <cell r="AP43">
            <v>-231.82400000000001</v>
          </cell>
          <cell r="AQ43">
            <v>-67.274999999999991</v>
          </cell>
          <cell r="AR43">
            <v>-78.046000000000021</v>
          </cell>
          <cell r="AS43">
            <v>-62.623999999999995</v>
          </cell>
          <cell r="AT43">
            <v>-72.617000000000004</v>
          </cell>
          <cell r="AU43">
            <v>-280.56199999999995</v>
          </cell>
          <cell r="AV43">
            <v>-56.981999999999985</v>
          </cell>
          <cell r="AW43">
            <v>-36.713999999999999</v>
          </cell>
          <cell r="AX43">
            <v>-52.866026457183153</v>
          </cell>
          <cell r="AY43">
            <v>-64.859173500377551</v>
          </cell>
          <cell r="AZ43">
            <v>-215.26841505421169</v>
          </cell>
          <cell r="BA43">
            <v>-32.079116424534106</v>
          </cell>
          <cell r="BB43">
            <v>-43.040480002566511</v>
          </cell>
          <cell r="BC43">
            <v>-46.886365155543615</v>
          </cell>
          <cell r="BD43">
            <v>-57.730619998979535</v>
          </cell>
          <cell r="BE43">
            <v>-179.73658158162368</v>
          </cell>
          <cell r="BF43">
            <v>4.0157182437843346</v>
          </cell>
          <cell r="BG43">
            <v>-2.5773082147164814</v>
          </cell>
          <cell r="BH43">
            <v>2.8505738733099406</v>
          </cell>
          <cell r="BI43">
            <v>-3.8273105163063406</v>
          </cell>
          <cell r="BJ43">
            <v>0.46167338607119746</v>
          </cell>
          <cell r="BK43">
            <v>24.841311576519729</v>
          </cell>
          <cell r="BL43">
            <v>19.765603572385373</v>
          </cell>
          <cell r="BM43">
            <v>30.78733540635676</v>
          </cell>
          <cell r="BN43">
            <v>25.643451452536283</v>
          </cell>
          <cell r="BO43">
            <v>101.03770200779809</v>
          </cell>
          <cell r="BP43">
            <v>55.727012761940216</v>
          </cell>
          <cell r="BQ43">
            <v>53.571548941445144</v>
          </cell>
          <cell r="BR43">
            <v>72.256895866920843</v>
          </cell>
          <cell r="BS43">
            <v>70.144839891629545</v>
          </cell>
          <cell r="BT43">
            <v>251.70029746193632</v>
          </cell>
          <cell r="BU43">
            <v>94.354739219835892</v>
          </cell>
          <cell r="BV43">
            <v>96.76447327092626</v>
          </cell>
          <cell r="BW43">
            <v>124.49855248376105</v>
          </cell>
          <cell r="BX43">
            <v>127.08768017419231</v>
          </cell>
          <cell r="BY43">
            <v>442.70544514871494</v>
          </cell>
        </row>
        <row r="44">
          <cell r="B44" t="str">
            <v>Operating Margin (%)</v>
          </cell>
          <cell r="C44" t="str">
            <v>NA</v>
          </cell>
          <cell r="D44" t="str">
            <v>NA</v>
          </cell>
          <cell r="E44" t="str">
            <v>NA</v>
          </cell>
          <cell r="F44" t="str">
            <v>NA</v>
          </cell>
          <cell r="G44" t="str">
            <v>NA</v>
          </cell>
          <cell r="H44" t="str">
            <v>NA</v>
          </cell>
          <cell r="I44" t="str">
            <v>NA</v>
          </cell>
          <cell r="J44" t="str">
            <v>NA</v>
          </cell>
          <cell r="K44" t="str">
            <v>NA</v>
          </cell>
          <cell r="L44" t="str">
            <v>NA</v>
          </cell>
          <cell r="M44" t="str">
            <v>NA</v>
          </cell>
          <cell r="N44" t="str">
            <v>NA</v>
          </cell>
          <cell r="O44" t="str">
            <v>NA</v>
          </cell>
          <cell r="P44" t="str">
            <v>NA</v>
          </cell>
          <cell r="Q44" t="str">
            <v>NA</v>
          </cell>
          <cell r="R44" t="str">
            <v>NA</v>
          </cell>
          <cell r="S44" t="str">
            <v>NA</v>
          </cell>
          <cell r="T44" t="str">
            <v>NA</v>
          </cell>
          <cell r="U44" t="str">
            <v>NA</v>
          </cell>
          <cell r="V44" t="str">
            <v>NA</v>
          </cell>
          <cell r="W44" t="str">
            <v>NA</v>
          </cell>
          <cell r="X44" t="str">
            <v>NA</v>
          </cell>
          <cell r="Y44" t="str">
            <v>NA</v>
          </cell>
          <cell r="Z44" t="str">
            <v>NA</v>
          </cell>
          <cell r="AA44" t="str">
            <v>NA</v>
          </cell>
          <cell r="AB44" t="str">
            <v>NA</v>
          </cell>
          <cell r="AC44" t="str">
            <v>NA</v>
          </cell>
          <cell r="AD44" t="str">
            <v>NA</v>
          </cell>
          <cell r="AE44" t="str">
            <v>NA</v>
          </cell>
          <cell r="AF44" t="str">
            <v>NA</v>
          </cell>
          <cell r="AG44" t="str">
            <v>NA</v>
          </cell>
          <cell r="AH44">
            <v>-4.4349593062688824</v>
          </cell>
          <cell r="AI44">
            <v>-2.4247897041587598</v>
          </cell>
          <cell r="AJ44">
            <v>-2.2202067100593768</v>
          </cell>
          <cell r="AK44">
            <v>-3.4446755773605289</v>
          </cell>
          <cell r="AL44">
            <v>-6.739553375063452E-2</v>
          </cell>
          <cell r="AM44">
            <v>-1.3930835117773019</v>
          </cell>
          <cell r="AN44">
            <v>-1.0748520607675534</v>
          </cell>
          <cell r="AO44">
            <v>-1.3738518963805904</v>
          </cell>
          <cell r="AP44">
            <v>-0.85670045565241815</v>
          </cell>
          <cell r="AQ44">
            <v>-0.8970119601594686</v>
          </cell>
          <cell r="AR44">
            <v>-0.89537204873459864</v>
          </cell>
          <cell r="AS44">
            <v>-0.59777400202363451</v>
          </cell>
          <cell r="AT44">
            <v>-0.61142919690820607</v>
          </cell>
          <cell r="AU44">
            <v>-0.72742310594177217</v>
          </cell>
          <cell r="AV44">
            <v>-0.46913051711220688</v>
          </cell>
          <cell r="AW44">
            <v>-0.24469148638381252</v>
          </cell>
          <cell r="AX44">
            <v>-0.32345959527651369</v>
          </cell>
          <cell r="AY44">
            <v>-0.352902057686099</v>
          </cell>
          <cell r="AZ44">
            <v>-0.35009531423277052</v>
          </cell>
          <cell r="BA44">
            <v>-0.18445222048113483</v>
          </cell>
          <cell r="BB44">
            <v>-0.20866248249408237</v>
          </cell>
          <cell r="BC44">
            <v>-0.19158619057937057</v>
          </cell>
          <cell r="BD44">
            <v>-0.20923789297436468</v>
          </cell>
          <cell r="BE44">
            <v>-0.19952545988946271</v>
          </cell>
          <cell r="BF44">
            <v>1.5897656355913479E-2</v>
          </cell>
          <cell r="BG44">
            <v>-8.6365722228567924E-3</v>
          </cell>
          <cell r="BH44">
            <v>8.0822226742313912E-3</v>
          </cell>
          <cell r="BI44">
            <v>-9.6243859416259743E-3</v>
          </cell>
          <cell r="BJ44">
            <v>3.5475654615982756E-4</v>
          </cell>
          <cell r="BK44">
            <v>7.6117374377979496E-2</v>
          </cell>
          <cell r="BL44">
            <v>5.1388053125495874E-2</v>
          </cell>
          <cell r="BM44">
            <v>6.7885280983901827E-2</v>
          </cell>
          <cell r="BN44">
            <v>5.0146293531819285E-2</v>
          </cell>
          <cell r="BO44">
            <v>6.0289254813335046E-2</v>
          </cell>
          <cell r="BP44">
            <v>0.13631815948867029</v>
          </cell>
          <cell r="BQ44">
            <v>0.11142187875353367</v>
          </cell>
          <cell r="BR44">
            <v>0.12772270485353018</v>
          </cell>
          <cell r="BS44">
            <v>0.10995730127992906</v>
          </cell>
          <cell r="BT44">
            <v>0.12024315885285976</v>
          </cell>
          <cell r="BU44">
            <v>0.19641072335785101</v>
          </cell>
          <cell r="BV44">
            <v>0.17143414524006156</v>
          </cell>
          <cell r="BW44">
            <v>0.18764155848774747</v>
          </cell>
          <cell r="BX44">
            <v>0.16986287675308015</v>
          </cell>
          <cell r="BY44">
            <v>0.18021756297344554</v>
          </cell>
        </row>
        <row r="45">
          <cell r="B45" t="str">
            <v>Interest Expense &amp; Amortization of Debt Discount</v>
          </cell>
          <cell r="C45">
            <v>1.6924000000000002E-2</v>
          </cell>
          <cell r="D45">
            <v>1.5089999999999999E-2</v>
          </cell>
          <cell r="E45">
            <v>1.3219E-2</v>
          </cell>
          <cell r="F45">
            <v>-0.17765700000000001</v>
          </cell>
          <cell r="G45">
            <v>-0.13242400000000001</v>
          </cell>
          <cell r="H45">
            <v>-0.32300600000000002</v>
          </cell>
          <cell r="I45">
            <v>-0.33357799999999999</v>
          </cell>
          <cell r="J45">
            <v>-0.34323399999999998</v>
          </cell>
          <cell r="K45">
            <v>-0.34038099999999999</v>
          </cell>
          <cell r="L45">
            <v>-1.3401990000000001</v>
          </cell>
          <cell r="M45">
            <v>-0.31534899999999999</v>
          </cell>
          <cell r="N45">
            <v>-0.292323</v>
          </cell>
          <cell r="O45">
            <v>-0.27093299999999998</v>
          </cell>
          <cell r="P45">
            <v>-0.2487</v>
          </cell>
          <cell r="Q45">
            <v>-1.127305</v>
          </cell>
          <cell r="R45">
            <v>-0.21890299999999999</v>
          </cell>
          <cell r="S45">
            <v>-0.31399500000000002</v>
          </cell>
          <cell r="T45">
            <v>-0.32782499999999998</v>
          </cell>
          <cell r="U45">
            <v>-0.37881399999999998</v>
          </cell>
          <cell r="V45">
            <v>-1.2395369999999999</v>
          </cell>
          <cell r="W45">
            <v>7.3109999999999998E-3</v>
          </cell>
          <cell r="X45">
            <v>-0.54815800000000003</v>
          </cell>
          <cell r="Y45">
            <v>-0.55100199999999999</v>
          </cell>
          <cell r="Z45">
            <v>-1.473989</v>
          </cell>
          <cell r="AA45">
            <v>-2.5658379999999998</v>
          </cell>
          <cell r="AB45">
            <v>-1.4159090000000001</v>
          </cell>
          <cell r="AC45">
            <v>-1.4365220000000001</v>
          </cell>
          <cell r="AD45">
            <v>-1.475535</v>
          </cell>
          <cell r="AE45">
            <v>-1.3680950000000001</v>
          </cell>
          <cell r="AF45">
            <v>-5.6960610000000003</v>
          </cell>
          <cell r="AG45">
            <v>-1.343439</v>
          </cell>
          <cell r="AH45">
            <v>-2.2574740000000002</v>
          </cell>
          <cell r="AI45">
            <v>-2.4110399999999998</v>
          </cell>
          <cell r="AJ45">
            <v>-1.322643</v>
          </cell>
          <cell r="AK45">
            <v>-7.3345960000000003</v>
          </cell>
          <cell r="AL45">
            <v>-2.2639999999999998</v>
          </cell>
          <cell r="AM45">
            <v>-2.73</v>
          </cell>
          <cell r="AN45">
            <v>-0.75700000000000001</v>
          </cell>
          <cell r="AO45">
            <v>-0.70199999999999996</v>
          </cell>
          <cell r="AP45">
            <v>-6.4529999999999994</v>
          </cell>
          <cell r="AQ45">
            <v>-1.0820000000000001</v>
          </cell>
          <cell r="AR45">
            <v>-1.2989999999999999</v>
          </cell>
          <cell r="AS45">
            <v>-1.978</v>
          </cell>
          <cell r="AT45">
            <v>-2.21</v>
          </cell>
          <cell r="AU45">
            <v>-6.569</v>
          </cell>
          <cell r="AV45">
            <v>-2.431</v>
          </cell>
          <cell r="AW45">
            <v>-1.8340000000000001</v>
          </cell>
          <cell r="AX45">
            <v>-0.26395999999999997</v>
          </cell>
          <cell r="AY45">
            <v>-0.19549169749988182</v>
          </cell>
          <cell r="AZ45">
            <v>-4.724451697499882</v>
          </cell>
          <cell r="BA45">
            <v>-0.15264709699530943</v>
          </cell>
          <cell r="BB45">
            <v>-0.18311807040443495</v>
          </cell>
          <cell r="BC45">
            <v>-9.3660460372146037E-2</v>
          </cell>
          <cell r="BD45">
            <v>6.3185895158375249E-3</v>
          </cell>
          <cell r="BE45">
            <v>-0.42310703825605289</v>
          </cell>
          <cell r="BF45">
            <v>6.5926358738677582E-2</v>
          </cell>
          <cell r="BG45">
            <v>-3.9788153896013312E-2</v>
          </cell>
          <cell r="BH45">
            <v>0.16236139745514855</v>
          </cell>
          <cell r="BI45">
            <v>0.40085216534186241</v>
          </cell>
          <cell r="BJ45">
            <v>0.58935176763967523</v>
          </cell>
          <cell r="BK45">
            <v>0.60042306496731679</v>
          </cell>
          <cell r="BL45">
            <v>0.51887703250202577</v>
          </cell>
          <cell r="BM45">
            <v>0.79546194002060089</v>
          </cell>
          <cell r="BN45">
            <v>1.1262598066433442</v>
          </cell>
          <cell r="BO45">
            <v>3.0410218441332875</v>
          </cell>
          <cell r="BP45">
            <v>1.4189558279191754</v>
          </cell>
          <cell r="BQ45">
            <v>1.3139252484124833</v>
          </cell>
          <cell r="BR45">
            <v>1.6968171252478483</v>
          </cell>
          <cell r="BS45">
            <v>2.1565516699343696</v>
          </cell>
          <cell r="BT45">
            <v>6.5862498715138766</v>
          </cell>
          <cell r="BU45">
            <v>2.5823882209743276</v>
          </cell>
          <cell r="BV45">
            <v>2.4434826801387581</v>
          </cell>
          <cell r="BW45">
            <v>2.9496062037307897</v>
          </cell>
          <cell r="BX45">
            <v>3.5571936333351863</v>
          </cell>
          <cell r="BY45">
            <v>11.532670738179062</v>
          </cell>
        </row>
        <row r="46">
          <cell r="B46" t="str">
            <v>Tax Credit</v>
          </cell>
          <cell r="C46">
            <v>0</v>
          </cell>
          <cell r="D46">
            <v>0</v>
          </cell>
          <cell r="E46">
            <v>0</v>
          </cell>
          <cell r="F46">
            <v>0.47427900000000001</v>
          </cell>
          <cell r="G46">
            <v>0.47427900000000001</v>
          </cell>
          <cell r="H46">
            <v>0</v>
          </cell>
          <cell r="I46">
            <v>0</v>
          </cell>
          <cell r="J46">
            <v>0.20711399999999999</v>
          </cell>
          <cell r="K46">
            <v>0</v>
          </cell>
          <cell r="L46">
            <v>0.20711399999999999</v>
          </cell>
          <cell r="M46">
            <v>0</v>
          </cell>
          <cell r="N46">
            <v>0</v>
          </cell>
          <cell r="O46">
            <v>0.217418</v>
          </cell>
          <cell r="P46">
            <v>0</v>
          </cell>
          <cell r="Q46">
            <v>0.217418</v>
          </cell>
          <cell r="R46">
            <v>0</v>
          </cell>
          <cell r="S46">
            <v>0</v>
          </cell>
          <cell r="T46">
            <v>0.13944799999999999</v>
          </cell>
          <cell r="U46">
            <v>0</v>
          </cell>
          <cell r="V46">
            <v>0.13944799999999999</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row>
        <row r="47">
          <cell r="B47" t="str">
            <v xml:space="preserve">Other </v>
          </cell>
          <cell r="C47">
            <v>0</v>
          </cell>
          <cell r="D47">
            <v>0</v>
          </cell>
          <cell r="E47">
            <v>0</v>
          </cell>
          <cell r="F47">
            <v>0</v>
          </cell>
          <cell r="G47">
            <v>0</v>
          </cell>
          <cell r="H47">
            <v>0</v>
          </cell>
          <cell r="I47">
            <v>0</v>
          </cell>
          <cell r="J47">
            <v>0</v>
          </cell>
          <cell r="K47">
            <v>-0.64600000000000002</v>
          </cell>
          <cell r="L47">
            <v>-0.64600000000000002</v>
          </cell>
          <cell r="M47">
            <v>2.673</v>
          </cell>
          <cell r="N47">
            <v>1E-3</v>
          </cell>
          <cell r="O47">
            <v>1.4999999999999999E-2</v>
          </cell>
          <cell r="P47">
            <v>0.10199999999999999</v>
          </cell>
          <cell r="Q47">
            <v>2.7909999999999999</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-6.5649999999999986E-2</v>
          </cell>
          <cell r="AI47">
            <v>-1.5646690000000001</v>
          </cell>
          <cell r="AJ47">
            <v>-5.8071390000000003</v>
          </cell>
          <cell r="AK47">
            <v>-7.4374580000000003</v>
          </cell>
          <cell r="AL47">
            <v>0</v>
          </cell>
          <cell r="AM47">
            <v>0</v>
          </cell>
          <cell r="AN47">
            <v>0</v>
          </cell>
          <cell r="AO47">
            <v>0</v>
          </cell>
          <cell r="AP47">
            <v>0</v>
          </cell>
          <cell r="AQ47">
            <v>0</v>
          </cell>
          <cell r="AR47">
            <v>0</v>
          </cell>
          <cell r="AS47">
            <v>0</v>
          </cell>
          <cell r="AT47">
            <v>0</v>
          </cell>
          <cell r="AU47">
            <v>0</v>
          </cell>
          <cell r="AV47">
            <v>0</v>
          </cell>
          <cell r="AW47">
            <v>-10.385</v>
          </cell>
          <cell r="AX47">
            <v>0</v>
          </cell>
          <cell r="AY47">
            <v>10.385</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row>
        <row r="48">
          <cell r="B48"/>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row>
        <row r="49">
          <cell r="B49" t="str">
            <v>Income (Loss) Before Provision for Income Taxes</v>
          </cell>
          <cell r="C49">
            <v>-5.8659410000000003</v>
          </cell>
          <cell r="D49">
            <v>-6.8121900000000002</v>
          </cell>
          <cell r="E49">
            <v>-7.1945839999999999</v>
          </cell>
          <cell r="F49">
            <v>-7.328938</v>
          </cell>
          <cell r="G49">
            <v>-27.201653000000004</v>
          </cell>
          <cell r="H49">
            <v>-7.9950390000000002</v>
          </cell>
          <cell r="I49">
            <v>-7.0843160000000003</v>
          </cell>
          <cell r="J49">
            <v>-6.4335360000000001</v>
          </cell>
          <cell r="K49">
            <v>-7.4305009999999996</v>
          </cell>
          <cell r="L49">
            <v>-28.943391999999999</v>
          </cell>
          <cell r="M49">
            <v>-4.8055590000000006</v>
          </cell>
          <cell r="N49">
            <v>-8.2809159999999995</v>
          </cell>
          <cell r="O49">
            <v>-8.2819739999999982</v>
          </cell>
          <cell r="P49">
            <v>-9.597014999999999</v>
          </cell>
          <cell r="Q49">
            <v>-30.965463999999994</v>
          </cell>
          <cell r="R49">
            <v>-10.640376</v>
          </cell>
          <cell r="S49">
            <v>-13.762214</v>
          </cell>
          <cell r="T49">
            <v>-19.135611999999998</v>
          </cell>
          <cell r="U49">
            <v>-24.806984</v>
          </cell>
          <cell r="V49">
            <v>-68.345185999999984</v>
          </cell>
          <cell r="W49">
            <v>-32.484145999999996</v>
          </cell>
          <cell r="X49">
            <v>-18.326992000000001</v>
          </cell>
          <cell r="Y49">
            <v>-21.677803000000001</v>
          </cell>
          <cell r="Z49">
            <v>-29.218225</v>
          </cell>
          <cell r="AA49">
            <v>-101.707166</v>
          </cell>
          <cell r="AB49">
            <v>-29.259969999999999</v>
          </cell>
          <cell r="AC49">
            <v>-29.130470999999996</v>
          </cell>
          <cell r="AD49">
            <v>-34.882677000000001</v>
          </cell>
          <cell r="AE49">
            <v>-33.976135999999997</v>
          </cell>
          <cell r="AF49">
            <v>-127.24925399999999</v>
          </cell>
          <cell r="AG49">
            <v>-39.632311000000001</v>
          </cell>
          <cell r="AH49">
            <v>-41.438516</v>
          </cell>
          <cell r="AI49">
            <v>-44.823212000000005</v>
          </cell>
          <cell r="AJ49">
            <v>-61.239611999999987</v>
          </cell>
          <cell r="AK49">
            <v>-187.13365099999999</v>
          </cell>
          <cell r="AL49">
            <v>-8.6380000000000088</v>
          </cell>
          <cell r="AM49">
            <v>-67.787000000000006</v>
          </cell>
          <cell r="AN49">
            <v>-62.876999999999981</v>
          </cell>
          <cell r="AO49">
            <v>-98.975000000000023</v>
          </cell>
          <cell r="AP49">
            <v>-238.27700000000002</v>
          </cell>
          <cell r="AQ49">
            <v>-68.356999999999985</v>
          </cell>
          <cell r="AR49">
            <v>-79.345000000000027</v>
          </cell>
          <cell r="AS49">
            <v>-64.60199999999999</v>
          </cell>
          <cell r="AT49">
            <v>-74.826999999999998</v>
          </cell>
          <cell r="AU49">
            <v>-287.13099999999997</v>
          </cell>
          <cell r="AV49">
            <v>-59.412999999999982</v>
          </cell>
          <cell r="AW49">
            <v>-48.933</v>
          </cell>
          <cell r="AX49">
            <v>-53.129986457183151</v>
          </cell>
          <cell r="AY49">
            <v>-54.669665197877428</v>
          </cell>
          <cell r="AZ49">
            <v>-219.99286675171157</v>
          </cell>
          <cell r="BA49">
            <v>-32.231763521529416</v>
          </cell>
          <cell r="BB49">
            <v>-43.223598072970944</v>
          </cell>
          <cell r="BC49">
            <v>-46.980025615915764</v>
          </cell>
          <cell r="BD49">
            <v>-57.724301409463699</v>
          </cell>
          <cell r="BE49">
            <v>-180.15968861987974</v>
          </cell>
          <cell r="BF49">
            <v>4.0816446025230118</v>
          </cell>
          <cell r="BG49">
            <v>-2.6170963686124948</v>
          </cell>
          <cell r="BH49">
            <v>3.0129352707650892</v>
          </cell>
          <cell r="BI49">
            <v>-3.4264583509644782</v>
          </cell>
          <cell r="BJ49">
            <v>1.0510251537108726</v>
          </cell>
          <cell r="BK49">
            <v>25.441734641487045</v>
          </cell>
          <cell r="BL49">
            <v>20.284480604887399</v>
          </cell>
          <cell r="BM49">
            <v>31.582797346377362</v>
          </cell>
          <cell r="BN49">
            <v>26.769711259179626</v>
          </cell>
          <cell r="BO49">
            <v>104.07872385193137</v>
          </cell>
          <cell r="BP49">
            <v>57.145968589859393</v>
          </cell>
          <cell r="BQ49">
            <v>54.885474189857625</v>
          </cell>
          <cell r="BR49">
            <v>73.95371299216869</v>
          </cell>
          <cell r="BS49">
            <v>72.301391561563918</v>
          </cell>
          <cell r="BT49">
            <v>258.28654733345019</v>
          </cell>
          <cell r="BU49">
            <v>96.937127440810215</v>
          </cell>
          <cell r="BV49">
            <v>99.207955951065017</v>
          </cell>
          <cell r="BW49">
            <v>127.44815868749184</v>
          </cell>
          <cell r="BX49">
            <v>130.64487380752749</v>
          </cell>
          <cell r="BY49">
            <v>454.23811588689398</v>
          </cell>
        </row>
        <row r="50">
          <cell r="B50"/>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row>
        <row r="51">
          <cell r="B51" t="str">
            <v>Provision for Income Taxes</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2.58</v>
          </cell>
          <cell r="AM51">
            <v>-0.61699999999999999</v>
          </cell>
          <cell r="AN51">
            <v>-0.67800000000000005</v>
          </cell>
          <cell r="AO51">
            <v>-0.32500000000000001</v>
          </cell>
          <cell r="AP51">
            <v>0.96000000000000019</v>
          </cell>
          <cell r="AQ51">
            <v>0</v>
          </cell>
          <cell r="AR51">
            <v>0</v>
          </cell>
          <cell r="AS51">
            <v>0</v>
          </cell>
          <cell r="AT51">
            <v>8.5000000000000006E-2</v>
          </cell>
          <cell r="AU51">
            <v>8.5000000000000006E-2</v>
          </cell>
          <cell r="AV51">
            <v>0</v>
          </cell>
          <cell r="AW51">
            <v>-0.96</v>
          </cell>
          <cell r="AX51">
            <v>0</v>
          </cell>
          <cell r="AY51">
            <v>0</v>
          </cell>
          <cell r="AZ51">
            <v>-0.96</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row>
        <row r="52">
          <cell r="B52" t="str">
            <v>Tax Rate (%)</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-0.29868025005788346</v>
          </cell>
          <cell r="AM52">
            <v>9.1020402142003628E-3</v>
          </cell>
          <cell r="AN52">
            <v>1.0782957202156596E-2</v>
          </cell>
          <cell r="AO52">
            <v>3.2836574892649651E-3</v>
          </cell>
          <cell r="AP52">
            <v>-4.0289243191747428E-3</v>
          </cell>
          <cell r="AQ52">
            <v>0</v>
          </cell>
          <cell r="AR52">
            <v>0</v>
          </cell>
          <cell r="AS52">
            <v>0</v>
          </cell>
          <cell r="AT52">
            <v>-1.1359535996364951E-3</v>
          </cell>
          <cell r="AU52">
            <v>-2.9603212470962734E-4</v>
          </cell>
          <cell r="AV52">
            <v>0</v>
          </cell>
          <cell r="AW52">
            <v>1.961866225246766E-2</v>
          </cell>
          <cell r="AX52">
            <v>0</v>
          </cell>
          <cell r="AY52">
            <v>0</v>
          </cell>
          <cell r="AZ52">
            <v>0</v>
          </cell>
          <cell r="BA52">
            <v>0</v>
          </cell>
          <cell r="BB52">
            <v>0</v>
          </cell>
          <cell r="BC52">
            <v>0</v>
          </cell>
          <cell r="BD52">
            <v>0</v>
          </cell>
          <cell r="BE52">
            <v>0</v>
          </cell>
          <cell r="BF52">
            <v>0.21</v>
          </cell>
          <cell r="BG52">
            <v>0</v>
          </cell>
          <cell r="BH52">
            <v>0.21</v>
          </cell>
          <cell r="BI52">
            <v>0</v>
          </cell>
          <cell r="BJ52">
            <v>0.21</v>
          </cell>
          <cell r="BK52">
            <v>0.21</v>
          </cell>
          <cell r="BL52">
            <v>0.21</v>
          </cell>
          <cell r="BM52">
            <v>0.21</v>
          </cell>
          <cell r="BN52">
            <v>0.21</v>
          </cell>
          <cell r="BO52">
            <v>0.21</v>
          </cell>
          <cell r="BP52">
            <v>0.21</v>
          </cell>
          <cell r="BQ52">
            <v>0.21</v>
          </cell>
          <cell r="BR52">
            <v>0.21</v>
          </cell>
          <cell r="BS52">
            <v>0.21</v>
          </cell>
          <cell r="BT52">
            <v>0.21</v>
          </cell>
          <cell r="BU52">
            <v>0.21</v>
          </cell>
          <cell r="BV52">
            <v>0.21</v>
          </cell>
          <cell r="BW52">
            <v>0.21</v>
          </cell>
          <cell r="BX52">
            <v>0.21</v>
          </cell>
          <cell r="BY52">
            <v>0.21</v>
          </cell>
        </row>
        <row r="53">
          <cell r="B53"/>
          <cell r="C53"/>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row>
        <row r="54">
          <cell r="B54" t="str">
            <v>GAAP to Non-GAAP Adjustments</v>
          </cell>
          <cell r="C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row>
        <row r="55">
          <cell r="B55" t="str">
            <v>Adjustments to R&amp;D:</v>
          </cell>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row>
        <row r="56">
          <cell r="B56" t="str">
            <v>Stock-Based Compensation Expense</v>
          </cell>
          <cell r="C56">
            <v>0.54074699999999998</v>
          </cell>
          <cell r="D56">
            <v>0.22719400000000001</v>
          </cell>
          <cell r="E56">
            <v>0.174287</v>
          </cell>
          <cell r="F56">
            <v>0.17339800000000005</v>
          </cell>
          <cell r="G56">
            <v>1.115626</v>
          </cell>
          <cell r="H56">
            <v>0.13995299999999999</v>
          </cell>
          <cell r="I56">
            <v>0.14080200000000001</v>
          </cell>
          <cell r="J56">
            <v>0.12732199999999999</v>
          </cell>
          <cell r="K56">
            <v>0.20555200000000001</v>
          </cell>
          <cell r="L56">
            <v>0.61362899999999998</v>
          </cell>
          <cell r="M56">
            <v>9.0797000000000003E-2</v>
          </cell>
          <cell r="N56">
            <v>0.13006499999999999</v>
          </cell>
          <cell r="O56">
            <v>9.0891E-2</v>
          </cell>
          <cell r="P56">
            <v>8.0193000000000014E-2</v>
          </cell>
          <cell r="Q56">
            <v>0.39194600000000002</v>
          </cell>
          <cell r="R56">
            <v>0.101701</v>
          </cell>
          <cell r="S56">
            <v>0.26473099999999999</v>
          </cell>
          <cell r="T56">
            <v>0.28623399999999999</v>
          </cell>
          <cell r="U56">
            <v>0.93149900000000008</v>
          </cell>
          <cell r="V56">
            <v>1.584165</v>
          </cell>
          <cell r="W56">
            <v>0.63437500000000002</v>
          </cell>
          <cell r="X56">
            <v>1.0375300000000001</v>
          </cell>
          <cell r="Y56">
            <v>0.86074399999999995</v>
          </cell>
          <cell r="Z56">
            <v>0.86935143999999998</v>
          </cell>
          <cell r="AA56">
            <v>3.4020004400000001</v>
          </cell>
          <cell r="AB56">
            <v>1.534395</v>
          </cell>
          <cell r="AC56">
            <v>2.3025039999999999</v>
          </cell>
          <cell r="AD56">
            <v>1.979765</v>
          </cell>
          <cell r="AE56">
            <v>1.6393850000000008</v>
          </cell>
          <cell r="AF56">
            <v>7.4560490000000001</v>
          </cell>
          <cell r="AG56">
            <v>1.809477</v>
          </cell>
          <cell r="AH56">
            <v>2.6798479999999998</v>
          </cell>
          <cell r="AI56">
            <v>3</v>
          </cell>
          <cell r="AJ56">
            <v>3.5640000000000005</v>
          </cell>
          <cell r="AK56">
            <v>11.053325000000001</v>
          </cell>
          <cell r="AL56">
            <v>2.4140000000000001</v>
          </cell>
          <cell r="AM56">
            <v>3.238</v>
          </cell>
          <cell r="AN56">
            <v>4.0289999999999999</v>
          </cell>
          <cell r="AO56">
            <v>4.7249999999999996</v>
          </cell>
          <cell r="AP56">
            <v>14.406000000000001</v>
          </cell>
          <cell r="AQ56">
            <v>4.5679999999999996</v>
          </cell>
          <cell r="AR56">
            <v>5.0720000000000001</v>
          </cell>
          <cell r="AS56">
            <v>5.8680000000000003</v>
          </cell>
          <cell r="AT56">
            <v>5.9090000000000007</v>
          </cell>
          <cell r="AU56">
            <v>21.417000000000002</v>
          </cell>
          <cell r="AV56">
            <v>6.4589999999999996</v>
          </cell>
          <cell r="AW56">
            <v>6.9409999999999998</v>
          </cell>
          <cell r="AX56">
            <v>5.3542500000000004</v>
          </cell>
          <cell r="AY56">
            <v>2.6627500000000026</v>
          </cell>
          <cell r="AZ56">
            <v>21.417000000000002</v>
          </cell>
          <cell r="BA56">
            <v>5.4077925000000002</v>
          </cell>
          <cell r="BB56">
            <v>5.4077925000000002</v>
          </cell>
          <cell r="BC56">
            <v>5.4077925000000011</v>
          </cell>
          <cell r="BD56">
            <v>5.4077924999999993</v>
          </cell>
          <cell r="BE56">
            <v>21.631170000000001</v>
          </cell>
          <cell r="BF56">
            <v>5.4618704249999999</v>
          </cell>
          <cell r="BG56">
            <v>5.4618704249999999</v>
          </cell>
          <cell r="BH56">
            <v>5.461870424999999</v>
          </cell>
          <cell r="BI56">
            <v>5.4618704250000008</v>
          </cell>
          <cell r="BJ56">
            <v>21.847481699999999</v>
          </cell>
          <cell r="BK56">
            <v>5.51648912925</v>
          </cell>
          <cell r="BL56">
            <v>5.51648912925</v>
          </cell>
          <cell r="BM56">
            <v>5.5164891292499991</v>
          </cell>
          <cell r="BN56">
            <v>5.5164891292500009</v>
          </cell>
          <cell r="BO56">
            <v>22.065956517</v>
          </cell>
          <cell r="BP56">
            <v>5.5716540205424998</v>
          </cell>
          <cell r="BQ56">
            <v>5.5716540205424998</v>
          </cell>
          <cell r="BR56">
            <v>5.5716540205424998</v>
          </cell>
          <cell r="BS56">
            <v>5.5716540205424998</v>
          </cell>
          <cell r="BT56">
            <v>22.286616082169999</v>
          </cell>
          <cell r="BU56">
            <v>5.6273705607479245</v>
          </cell>
          <cell r="BV56">
            <v>5.6273705607479245</v>
          </cell>
          <cell r="BW56">
            <v>5.6273705607479254</v>
          </cell>
          <cell r="BX56">
            <v>5.6273705607479236</v>
          </cell>
          <cell r="BY56">
            <v>22.509482242991698</v>
          </cell>
        </row>
        <row r="57">
          <cell r="B57"/>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row>
        <row r="58">
          <cell r="B58" t="str">
            <v>Adjustments to G&amp;A:</v>
          </cell>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row>
        <row r="59">
          <cell r="B59" t="str">
            <v>Stock-Based Compensation Expense</v>
          </cell>
          <cell r="C59">
            <v>0.11544500000000001</v>
          </cell>
          <cell r="D59">
            <v>0.25483899999999998</v>
          </cell>
          <cell r="E59">
            <v>0.28418100000000002</v>
          </cell>
          <cell r="F59">
            <v>0.26132699999999986</v>
          </cell>
          <cell r="G59">
            <v>0.91579199999999994</v>
          </cell>
          <cell r="H59">
            <v>0.52366199999999996</v>
          </cell>
          <cell r="I59">
            <v>0.34282899999999999</v>
          </cell>
          <cell r="J59">
            <v>0.26072299999999998</v>
          </cell>
          <cell r="K59">
            <v>0.33136699999999997</v>
          </cell>
          <cell r="L59">
            <v>1.4585809999999999</v>
          </cell>
          <cell r="M59">
            <v>0.44377299999999997</v>
          </cell>
          <cell r="N59">
            <v>0.34459400000000001</v>
          </cell>
          <cell r="O59">
            <v>0.30177399999999999</v>
          </cell>
          <cell r="P59">
            <v>0.27288699999999988</v>
          </cell>
          <cell r="Q59">
            <v>1.3630279999999999</v>
          </cell>
          <cell r="R59">
            <v>1.154609</v>
          </cell>
          <cell r="S59">
            <v>0.62382499999999996</v>
          </cell>
          <cell r="T59">
            <v>0.870201</v>
          </cell>
          <cell r="U59">
            <v>1.8823600000000003</v>
          </cell>
          <cell r="V59">
            <v>4.5309949999999999</v>
          </cell>
          <cell r="W59">
            <v>1.499155</v>
          </cell>
          <cell r="X59">
            <v>3.1104949999999998</v>
          </cell>
          <cell r="Y59">
            <v>2.0080740000000001</v>
          </cell>
          <cell r="Z59">
            <v>2.0281547400000002</v>
          </cell>
          <cell r="AA59">
            <v>8.6458787400000006</v>
          </cell>
          <cell r="AB59">
            <v>2.1967020000000002</v>
          </cell>
          <cell r="AC59">
            <v>3.1537380000000002</v>
          </cell>
          <cell r="AD59">
            <v>3.7454519999999998</v>
          </cell>
          <cell r="AE59">
            <v>2.1437503620000005</v>
          </cell>
          <cell r="AF59">
            <v>11.239642362000001</v>
          </cell>
          <cell r="AG59">
            <v>5.7888520000000003</v>
          </cell>
          <cell r="AH59">
            <v>7.4818300000000004</v>
          </cell>
          <cell r="AI59">
            <v>6.2</v>
          </cell>
          <cell r="AJ59">
            <v>7.2360000000000007</v>
          </cell>
          <cell r="AK59">
            <v>26.706682000000001</v>
          </cell>
          <cell r="AL59">
            <v>10.529</v>
          </cell>
          <cell r="AM59">
            <v>12.683999999999999</v>
          </cell>
          <cell r="AN59">
            <v>12.339</v>
          </cell>
          <cell r="AO59">
            <v>14.174999999999999</v>
          </cell>
          <cell r="AP59">
            <v>49.726999999999997</v>
          </cell>
          <cell r="AQ59">
            <v>15.622</v>
          </cell>
          <cell r="AR59">
            <v>16.309999999999999</v>
          </cell>
          <cell r="AS59">
            <v>15.792</v>
          </cell>
          <cell r="AT59">
            <v>16.077000000000005</v>
          </cell>
          <cell r="AU59">
            <v>63.801000000000002</v>
          </cell>
          <cell r="AV59">
            <v>16.849</v>
          </cell>
          <cell r="AW59">
            <v>17.670000000000002</v>
          </cell>
          <cell r="AX59">
            <v>16.109752499999999</v>
          </cell>
          <cell r="AY59">
            <v>13.810257499999992</v>
          </cell>
          <cell r="AZ59">
            <v>64.439009999999996</v>
          </cell>
          <cell r="BA59">
            <v>16.270850024999998</v>
          </cell>
          <cell r="BB59">
            <v>16.270850024999998</v>
          </cell>
          <cell r="BC59">
            <v>16.270850024999994</v>
          </cell>
          <cell r="BD59">
            <v>16.270850025000001</v>
          </cell>
          <cell r="BE59">
            <v>65.083400099999992</v>
          </cell>
          <cell r="BF59">
            <v>16.43355852525</v>
          </cell>
          <cell r="BG59">
            <v>16.43355852525</v>
          </cell>
          <cell r="BH59">
            <v>16.43355852525</v>
          </cell>
          <cell r="BI59">
            <v>16.43355852525</v>
          </cell>
          <cell r="BJ59">
            <v>65.734234100999998</v>
          </cell>
          <cell r="BK59">
            <v>16.597894110502502</v>
          </cell>
          <cell r="BL59">
            <v>16.597894110502502</v>
          </cell>
          <cell r="BM59">
            <v>16.597894110502502</v>
          </cell>
          <cell r="BN59">
            <v>16.597894110502502</v>
          </cell>
          <cell r="BO59">
            <v>66.391576442010006</v>
          </cell>
          <cell r="BP59">
            <v>16.763873051607526</v>
          </cell>
          <cell r="BQ59">
            <v>16.763873051607526</v>
          </cell>
          <cell r="BR59">
            <v>16.763873051607526</v>
          </cell>
          <cell r="BS59">
            <v>16.763873051607526</v>
          </cell>
          <cell r="BT59">
            <v>67.055492206430102</v>
          </cell>
          <cell r="BU59">
            <v>16.9315117821236</v>
          </cell>
          <cell r="BV59">
            <v>16.9315117821236</v>
          </cell>
          <cell r="BW59">
            <v>16.9315117821236</v>
          </cell>
          <cell r="BX59">
            <v>16.9315117821236</v>
          </cell>
          <cell r="BY59">
            <v>67.7260471284944</v>
          </cell>
        </row>
        <row r="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row>
        <row r="61">
          <cell r="B61" t="str">
            <v>GAAP net income</v>
          </cell>
          <cell r="C61">
            <v>-5.8659410000000003</v>
          </cell>
          <cell r="D61">
            <v>-6.8121900000000002</v>
          </cell>
          <cell r="E61">
            <v>-7.1945839999999999</v>
          </cell>
          <cell r="F61">
            <v>-7.328938</v>
          </cell>
          <cell r="G61">
            <v>-27.201653000000004</v>
          </cell>
          <cell r="H61">
            <v>-7.9950390000000002</v>
          </cell>
          <cell r="I61">
            <v>-7.0843160000000003</v>
          </cell>
          <cell r="J61">
            <v>-6.4335360000000001</v>
          </cell>
          <cell r="K61">
            <v>-7.4305009999999996</v>
          </cell>
          <cell r="L61">
            <v>-28.943391999999999</v>
          </cell>
          <cell r="M61">
            <v>-4.8055590000000006</v>
          </cell>
          <cell r="N61">
            <v>-8.2809159999999995</v>
          </cell>
          <cell r="O61">
            <v>-8.2819739999999982</v>
          </cell>
          <cell r="P61">
            <v>-9.597014999999999</v>
          </cell>
          <cell r="Q61">
            <v>-30.965463999999994</v>
          </cell>
          <cell r="R61">
            <v>-10.640376</v>
          </cell>
          <cell r="S61">
            <v>-13.762214</v>
          </cell>
          <cell r="T61">
            <v>-19.135611999999998</v>
          </cell>
          <cell r="U61">
            <v>-24.806984</v>
          </cell>
          <cell r="V61">
            <v>-68.345185999999984</v>
          </cell>
          <cell r="W61">
            <v>-32.484145999999996</v>
          </cell>
          <cell r="X61">
            <v>-18.326992000000001</v>
          </cell>
          <cell r="Y61">
            <v>-21.677803000000001</v>
          </cell>
          <cell r="Z61">
            <v>-29.218225</v>
          </cell>
          <cell r="AA61">
            <v>-101.707166</v>
          </cell>
          <cell r="AB61">
            <v>-29.259969999999999</v>
          </cell>
          <cell r="AC61">
            <v>-29.130470999999996</v>
          </cell>
          <cell r="AD61">
            <v>-34.882677000000001</v>
          </cell>
          <cell r="AE61">
            <v>-33.976135999999997</v>
          </cell>
          <cell r="AF61">
            <v>-127.24925399999999</v>
          </cell>
          <cell r="AG61">
            <v>-39.632311000000001</v>
          </cell>
          <cell r="AH61">
            <v>-41.438516</v>
          </cell>
          <cell r="AI61">
            <v>-44.823212000000005</v>
          </cell>
          <cell r="AJ61">
            <v>-61.239611999999987</v>
          </cell>
          <cell r="AK61">
            <v>-187.13365099999999</v>
          </cell>
          <cell r="AL61">
            <v>-11.218000000000009</v>
          </cell>
          <cell r="AM61">
            <v>-67.17</v>
          </cell>
          <cell r="AN61">
            <v>-62.198999999999984</v>
          </cell>
          <cell r="AO61">
            <v>-98.65000000000002</v>
          </cell>
          <cell r="AP61">
            <v>-239.23700000000002</v>
          </cell>
          <cell r="AQ61">
            <v>-68.356999999999985</v>
          </cell>
          <cell r="AR61">
            <v>-79.345000000000027</v>
          </cell>
          <cell r="AS61">
            <v>-64.60199999999999</v>
          </cell>
          <cell r="AT61">
            <v>-74.911999999999992</v>
          </cell>
          <cell r="AU61">
            <v>-287.21599999999995</v>
          </cell>
          <cell r="AV61">
            <v>-59.412999999999982</v>
          </cell>
          <cell r="AW61">
            <v>-47.972999999999999</v>
          </cell>
          <cell r="AX61">
            <v>-53.129986457183151</v>
          </cell>
          <cell r="AY61">
            <v>-54.669665197877428</v>
          </cell>
          <cell r="AZ61">
            <v>-219.03286675171157</v>
          </cell>
          <cell r="BA61">
            <v>-32.231763521529416</v>
          </cell>
          <cell r="BB61">
            <v>-43.223598072970944</v>
          </cell>
          <cell r="BC61">
            <v>-46.980025615915764</v>
          </cell>
          <cell r="BD61">
            <v>-57.724301409463699</v>
          </cell>
          <cell r="BE61">
            <v>-180.15968861987974</v>
          </cell>
          <cell r="BF61">
            <v>4.0816446025230118</v>
          </cell>
          <cell r="BG61">
            <v>-2.6170963686124948</v>
          </cell>
          <cell r="BH61">
            <v>3.0129352707650892</v>
          </cell>
          <cell r="BI61">
            <v>-3.4264583509644782</v>
          </cell>
          <cell r="BJ61">
            <v>1.0510251537108726</v>
          </cell>
          <cell r="BK61">
            <v>25.441734641487045</v>
          </cell>
          <cell r="BL61">
            <v>20.284480604887399</v>
          </cell>
          <cell r="BM61">
            <v>31.582797346377362</v>
          </cell>
          <cell r="BN61">
            <v>26.769711259179626</v>
          </cell>
          <cell r="BO61">
            <v>104.07872385193137</v>
          </cell>
          <cell r="BP61">
            <v>57.145968589859393</v>
          </cell>
          <cell r="BQ61">
            <v>54.885474189857625</v>
          </cell>
          <cell r="BR61">
            <v>73.95371299216869</v>
          </cell>
          <cell r="BS61">
            <v>72.301391561563918</v>
          </cell>
          <cell r="BT61">
            <v>258.28654733345019</v>
          </cell>
          <cell r="BU61">
            <v>96.937127440810215</v>
          </cell>
          <cell r="BV61">
            <v>99.207955951065017</v>
          </cell>
          <cell r="BW61">
            <v>127.44815868749184</v>
          </cell>
          <cell r="BX61">
            <v>130.64487380752749</v>
          </cell>
          <cell r="BY61">
            <v>454.23811588689398</v>
          </cell>
        </row>
        <row r="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row>
        <row r="63">
          <cell r="B63" t="str">
            <v>GAAP EPS</v>
          </cell>
          <cell r="C63">
            <v>-0.30632478262915264</v>
          </cell>
          <cell r="D63">
            <v>-0.35573876739955063</v>
          </cell>
          <cell r="E63">
            <v>-0.37569813658615342</v>
          </cell>
          <cell r="F63">
            <v>-0.38263238375413416</v>
          </cell>
          <cell r="G63">
            <v>-1.4204006748581905</v>
          </cell>
          <cell r="H63">
            <v>-0.4092067329457208</v>
          </cell>
          <cell r="I63">
            <v>-0.30023756021329651</v>
          </cell>
          <cell r="J63">
            <v>-0.27221482234945871</v>
          </cell>
          <cell r="K63">
            <v>-0.30666973673414705</v>
          </cell>
          <cell r="L63">
            <v>-1.2714207309364369</v>
          </cell>
          <cell r="M63">
            <v>-0.18844451482025076</v>
          </cell>
          <cell r="N63">
            <v>-0.3210755368008214</v>
          </cell>
          <cell r="O63">
            <v>-0.31459409712957997</v>
          </cell>
          <cell r="P63">
            <v>-0.32124534007533534</v>
          </cell>
          <cell r="Q63">
            <v>-1.1518323251867228</v>
          </cell>
          <cell r="R63">
            <v>-0.3219237970368809</v>
          </cell>
          <cell r="S63">
            <v>-0.40714502672627972</v>
          </cell>
          <cell r="T63">
            <v>-0.55553317881479336</v>
          </cell>
          <cell r="U63">
            <v>-0.71370758483464625</v>
          </cell>
          <cell r="V63">
            <v>-2.0089556054794055</v>
          </cell>
          <cell r="W63">
            <v>-0.8764964239300902</v>
          </cell>
          <cell r="X63">
            <v>-0.49397875030626054</v>
          </cell>
          <cell r="Y63">
            <v>-0.58099169681938601</v>
          </cell>
          <cell r="Z63">
            <v>-0.78225839939405284</v>
          </cell>
          <cell r="AA63">
            <v>-2.7335545143635618</v>
          </cell>
          <cell r="AB63">
            <v>-0.7817365737407308</v>
          </cell>
          <cell r="AC63">
            <v>-0.77484818554263046</v>
          </cell>
          <cell r="AD63">
            <v>-0.92573733380402201</v>
          </cell>
          <cell r="AE63">
            <v>-0.89968344647075715</v>
          </cell>
          <cell r="AF63">
            <v>-3.3827135941954682</v>
          </cell>
          <cell r="AG63">
            <v>-1.0341606423080849</v>
          </cell>
          <cell r="AH63">
            <v>-1.0603211270921238</v>
          </cell>
          <cell r="AI63">
            <v>-1.0747847431402979</v>
          </cell>
          <cell r="AJ63">
            <v>-1.4095144995055964</v>
          </cell>
          <cell r="AK63">
            <v>-4.6047816721404535</v>
          </cell>
          <cell r="AL63">
            <v>-0.25774503970038731</v>
          </cell>
          <cell r="AM63">
            <v>-1.5381332004574326</v>
          </cell>
          <cell r="AN63">
            <v>-1.3200912889637997</v>
          </cell>
          <cell r="AO63">
            <v>-2.0843113116388325</v>
          </cell>
          <cell r="AP63">
            <v>-5.2683645665690433</v>
          </cell>
          <cell r="AQ63">
            <v>-1.442326672084139</v>
          </cell>
          <cell r="AR63">
            <v>-1.6678497900573457</v>
          </cell>
          <cell r="AS63">
            <v>-1.3419464796380778</v>
          </cell>
          <cell r="AT63">
            <v>-1.5432439250169516</v>
          </cell>
          <cell r="AU63">
            <v>-5.9943749931779156</v>
          </cell>
          <cell r="AV63">
            <v>-1.2157066939454659</v>
          </cell>
          <cell r="AW63">
            <v>-0.97028839912850617</v>
          </cell>
          <cell r="AX63">
            <v>-1.064810195675044</v>
          </cell>
          <cell r="AY63">
            <v>-1.09216153937264</v>
          </cell>
          <cell r="AZ63">
            <v>-4.4189751776636346</v>
          </cell>
          <cell r="BA63">
            <v>-0.64189598198885445</v>
          </cell>
          <cell r="BB63">
            <v>-0.85816924425550623</v>
          </cell>
          <cell r="BC63">
            <v>-0.92996632380201127</v>
          </cell>
          <cell r="BD63">
            <v>-1.1393163130364383</v>
          </cell>
          <cell r="BE63">
            <v>-3.5716858404748049</v>
          </cell>
          <cell r="BF63">
            <v>8.0330676562782186E-2</v>
          </cell>
          <cell r="BG63">
            <v>-5.1363518941154117E-2</v>
          </cell>
          <cell r="BH63">
            <v>5.8971362990695754E-2</v>
          </cell>
          <cell r="BI63">
            <v>-6.6886724097653713E-2</v>
          </cell>
          <cell r="BJ63">
            <v>2.0600031006958137E-2</v>
          </cell>
          <cell r="BK63">
            <v>0.49534799800434026</v>
          </cell>
          <cell r="BL63">
            <v>0.39393291949010972</v>
          </cell>
          <cell r="BM63">
            <v>0.61182679703223009</v>
          </cell>
          <cell r="BN63">
            <v>0.5173272043473085</v>
          </cell>
          <cell r="BO63">
            <v>2.0187878373570061</v>
          </cell>
          <cell r="BP63">
            <v>1.1017284627649122</v>
          </cell>
          <cell r="BQ63">
            <v>1.0556908636498024</v>
          </cell>
          <cell r="BR63">
            <v>1.4192279694167924</v>
          </cell>
          <cell r="BS63">
            <v>1.3844382351474713</v>
          </cell>
          <cell r="BT63">
            <v>4.9624625119419816</v>
          </cell>
          <cell r="BU63">
            <v>1.8521374270256876</v>
          </cell>
          <cell r="BV63">
            <v>1.8915009318633675</v>
          </cell>
          <cell r="BW63">
            <v>2.4248840601734218</v>
          </cell>
          <cell r="BX63">
            <v>2.4806586749349786</v>
          </cell>
          <cell r="BY63">
            <v>8.6516948567561567</v>
          </cell>
        </row>
        <row r="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cell r="BV64"/>
          <cell r="BW64"/>
          <cell r="BX64"/>
          <cell r="BY64"/>
        </row>
        <row r="65">
          <cell r="B65" t="str">
            <v>Shares used in computing net income (loss) per share:</v>
          </cell>
          <cell r="C65"/>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cell r="BY65"/>
        </row>
        <row r="66">
          <cell r="B66" t="str">
            <v>Basic (GAAP)</v>
          </cell>
          <cell r="C66">
            <v>19.149417</v>
          </cell>
          <cell r="D66">
            <v>19.149417</v>
          </cell>
          <cell r="E66">
            <v>19.149906000000001</v>
          </cell>
          <cell r="F66">
            <v>19.153993</v>
          </cell>
          <cell r="G66">
            <v>19.150690000000001</v>
          </cell>
          <cell r="H66">
            <v>19.537897000000001</v>
          </cell>
          <cell r="I66">
            <v>23.595701999999999</v>
          </cell>
          <cell r="J66">
            <v>23.634039999999999</v>
          </cell>
          <cell r="K66">
            <v>24.229652000000002</v>
          </cell>
          <cell r="L66">
            <v>22.764606000000001</v>
          </cell>
          <cell r="M66">
            <v>25.501187999999999</v>
          </cell>
          <cell r="N66">
            <v>25.791177000000001</v>
          </cell>
          <cell r="O66">
            <v>26.325904000000001</v>
          </cell>
          <cell r="P66">
            <v>29.874410000000001</v>
          </cell>
          <cell r="Q66">
            <v>26.883655999999998</v>
          </cell>
          <cell r="R66">
            <v>33.052467999999998</v>
          </cell>
          <cell r="S66">
            <v>33.801749000000001</v>
          </cell>
          <cell r="T66">
            <v>34.445489000000002</v>
          </cell>
          <cell r="U66">
            <v>34.757910000000003</v>
          </cell>
          <cell r="V66">
            <v>34.020257000000001</v>
          </cell>
          <cell r="W66">
            <v>37.061356000000004</v>
          </cell>
          <cell r="X66">
            <v>37.100769999999997</v>
          </cell>
          <cell r="Y66">
            <v>37.311726</v>
          </cell>
          <cell r="Z66">
            <v>37.351117000000002</v>
          </cell>
          <cell r="AA66">
            <v>37.206927999999998</v>
          </cell>
          <cell r="AB66">
            <v>37.429450000000003</v>
          </cell>
          <cell r="AC66">
            <v>37.595069000000002</v>
          </cell>
          <cell r="AD66">
            <v>37.680965999999998</v>
          </cell>
          <cell r="AE66">
            <v>37.764544999999998</v>
          </cell>
          <cell r="AF66">
            <v>37.617507500000002</v>
          </cell>
          <cell r="AG66">
            <v>38.323166999999998</v>
          </cell>
          <cell r="AH66">
            <v>39.081099999999999</v>
          </cell>
          <cell r="AI66">
            <v>41.704362000000003</v>
          </cell>
          <cell r="AJ66">
            <v>43.447308999999997</v>
          </cell>
          <cell r="AK66">
            <v>40.638984499999999</v>
          </cell>
          <cell r="AL66">
            <v>43.523631000000002</v>
          </cell>
          <cell r="AM66">
            <v>43.669820000000001</v>
          </cell>
          <cell r="AN66">
            <v>47.117196</v>
          </cell>
          <cell r="AO66">
            <v>47.329782000000002</v>
          </cell>
          <cell r="AP66">
            <v>45.410107250000003</v>
          </cell>
          <cell r="AQ66">
            <v>47.393563</v>
          </cell>
          <cell r="AR66">
            <v>47.573228999999998</v>
          </cell>
          <cell r="AS66">
            <v>48.140518999999998</v>
          </cell>
          <cell r="AT66">
            <v>48.541905</v>
          </cell>
          <cell r="AU66">
            <v>47.914253000000002</v>
          </cell>
          <cell r="AV66">
            <v>48.871163000000003</v>
          </cell>
          <cell r="AW66">
            <v>49.442000999999998</v>
          </cell>
          <cell r="AX66">
            <v>49.896203729999996</v>
          </cell>
          <cell r="AY66">
            <v>50.056391135399991</v>
          </cell>
          <cell r="AZ66">
            <v>49.566439716349997</v>
          </cell>
          <cell r="BA66">
            <v>50.213374792691994</v>
          </cell>
          <cell r="BB66">
            <v>50.367218776838158</v>
          </cell>
          <cell r="BC66">
            <v>50.517985881301392</v>
          </cell>
          <cell r="BD66">
            <v>50.665737643675364</v>
          </cell>
          <cell r="BE66">
            <v>50.441079273626727</v>
          </cell>
          <cell r="BF66">
            <v>50.810534370801861</v>
          </cell>
          <cell r="BG66">
            <v>50.952435163385822</v>
          </cell>
          <cell r="BH66">
            <v>51.091497940118103</v>
          </cell>
          <cell r="BI66">
            <v>51.227779461315748</v>
          </cell>
          <cell r="BJ66">
            <v>51.020561733905382</v>
          </cell>
          <cell r="BK66">
            <v>51.361335352089426</v>
          </cell>
          <cell r="BL66">
            <v>51.492220125047638</v>
          </cell>
          <cell r="BM66">
            <v>51.620487202546684</v>
          </cell>
          <cell r="BN66">
            <v>51.746188938495749</v>
          </cell>
          <cell r="BO66">
            <v>51.555057904544874</v>
          </cell>
          <cell r="BP66">
            <v>51.869376639725836</v>
          </cell>
          <cell r="BQ66">
            <v>51.99010058693132</v>
          </cell>
          <cell r="BR66">
            <v>52.108410055192692</v>
          </cell>
          <cell r="BS66">
            <v>52.224353334088839</v>
          </cell>
          <cell r="BT66">
            <v>52.048060153984679</v>
          </cell>
          <cell r="BU66">
            <v>52.337977747407066</v>
          </cell>
          <cell r="BV66">
            <v>52.449329672458916</v>
          </cell>
          <cell r="BW66">
            <v>52.558454559009739</v>
          </cell>
          <cell r="BX66">
            <v>52.665396947829542</v>
          </cell>
          <cell r="BY66">
            <v>52.502789731676316</v>
          </cell>
        </row>
        <row r="67">
          <cell r="B67" t="str">
            <v>Diluted (GAAP)</v>
          </cell>
          <cell r="C67">
            <v>19.149417</v>
          </cell>
          <cell r="D67">
            <v>19.149417</v>
          </cell>
          <cell r="E67">
            <v>19.149906000000001</v>
          </cell>
          <cell r="F67">
            <v>19.153993</v>
          </cell>
          <cell r="G67">
            <v>19.150690000000001</v>
          </cell>
          <cell r="H67">
            <v>19.537897000000001</v>
          </cell>
          <cell r="I67">
            <v>23.595701999999999</v>
          </cell>
          <cell r="J67">
            <v>23.634039999999999</v>
          </cell>
          <cell r="K67">
            <v>24.229652000000002</v>
          </cell>
          <cell r="L67">
            <v>22.764606000000001</v>
          </cell>
          <cell r="M67">
            <v>25.501187999999999</v>
          </cell>
          <cell r="N67">
            <v>25.791177000000001</v>
          </cell>
          <cell r="O67">
            <v>26.325904000000001</v>
          </cell>
          <cell r="P67">
            <v>29.874410000000001</v>
          </cell>
          <cell r="Q67">
            <v>26.883655999999998</v>
          </cell>
          <cell r="R67">
            <v>33.052467999999998</v>
          </cell>
          <cell r="S67">
            <v>33.801749000000001</v>
          </cell>
          <cell r="T67">
            <v>34.445489000000002</v>
          </cell>
          <cell r="U67">
            <v>34.757910000000003</v>
          </cell>
          <cell r="V67">
            <v>34.020257000000001</v>
          </cell>
          <cell r="W67">
            <v>37.061356000000004</v>
          </cell>
          <cell r="X67">
            <v>37.100769999999997</v>
          </cell>
          <cell r="Y67">
            <v>37.311726</v>
          </cell>
          <cell r="Z67">
            <v>37.351117000000002</v>
          </cell>
          <cell r="AA67">
            <v>37.206927999999998</v>
          </cell>
          <cell r="AB67">
            <v>37.429450000000003</v>
          </cell>
          <cell r="AC67">
            <v>37.595069000000002</v>
          </cell>
          <cell r="AD67">
            <v>37.680965999999998</v>
          </cell>
          <cell r="AE67">
            <v>37.764544999999998</v>
          </cell>
          <cell r="AF67">
            <v>37.617507500000002</v>
          </cell>
          <cell r="AG67">
            <v>38.323166999999998</v>
          </cell>
          <cell r="AH67">
            <v>39.081099999999999</v>
          </cell>
          <cell r="AI67">
            <v>41.704362000000003</v>
          </cell>
          <cell r="AJ67">
            <v>43.447308999999997</v>
          </cell>
          <cell r="AK67">
            <v>40.638984499999999</v>
          </cell>
          <cell r="AL67">
            <v>43.523631000000002</v>
          </cell>
          <cell r="AM67">
            <v>43.669820000000001</v>
          </cell>
          <cell r="AN67">
            <v>47.117196</v>
          </cell>
          <cell r="AO67">
            <v>47.329782000000002</v>
          </cell>
          <cell r="AP67">
            <v>45.410107250000003</v>
          </cell>
          <cell r="AQ67">
            <v>47.393563</v>
          </cell>
          <cell r="AR67">
            <v>47.573228999999998</v>
          </cell>
          <cell r="AS67">
            <v>48.140518999999998</v>
          </cell>
          <cell r="AT67">
            <v>48.541905</v>
          </cell>
          <cell r="AU67">
            <v>47.914253000000002</v>
          </cell>
          <cell r="AV67">
            <v>48.871163000000003</v>
          </cell>
          <cell r="AW67">
            <v>49.442000999999998</v>
          </cell>
          <cell r="AX67">
            <v>49.896203729999996</v>
          </cell>
          <cell r="AY67">
            <v>50.056391135399991</v>
          </cell>
          <cell r="AZ67">
            <v>49.566439716349997</v>
          </cell>
          <cell r="BA67">
            <v>50.213374792691994</v>
          </cell>
          <cell r="BB67">
            <v>50.367218776838158</v>
          </cell>
          <cell r="BC67">
            <v>50.517985881301392</v>
          </cell>
          <cell r="BD67">
            <v>50.665737643675364</v>
          </cell>
          <cell r="BE67">
            <v>50.441079273626727</v>
          </cell>
          <cell r="BF67">
            <v>50.810534370801861</v>
          </cell>
          <cell r="BG67">
            <v>50.952435163385822</v>
          </cell>
          <cell r="BH67">
            <v>51.091497940118103</v>
          </cell>
          <cell r="BI67">
            <v>51.227779461315748</v>
          </cell>
          <cell r="BJ67">
            <v>51.020561733905382</v>
          </cell>
          <cell r="BK67">
            <v>51.361335352089426</v>
          </cell>
          <cell r="BL67">
            <v>51.492220125047638</v>
          </cell>
          <cell r="BM67">
            <v>51.620487202546684</v>
          </cell>
          <cell r="BN67">
            <v>51.746188938495749</v>
          </cell>
          <cell r="BO67">
            <v>51.555057904544874</v>
          </cell>
          <cell r="BP67">
            <v>51.869376639725836</v>
          </cell>
          <cell r="BQ67">
            <v>51.99010058693132</v>
          </cell>
          <cell r="BR67">
            <v>52.108410055192692</v>
          </cell>
          <cell r="BS67">
            <v>52.224353334088839</v>
          </cell>
          <cell r="BT67">
            <v>52.048060153984679</v>
          </cell>
          <cell r="BU67">
            <v>52.337977747407066</v>
          </cell>
          <cell r="BV67">
            <v>52.449329672458916</v>
          </cell>
          <cell r="BW67">
            <v>52.558454559009739</v>
          </cell>
          <cell r="BX67">
            <v>52.665396947829542</v>
          </cell>
          <cell r="BY67">
            <v>52.502789731676316</v>
          </cell>
        </row>
        <row r="68">
          <cell r="B68" t="str">
            <v>GAAP EPS</v>
          </cell>
          <cell r="C68"/>
          <cell r="D68"/>
          <cell r="E68"/>
          <cell r="F68"/>
          <cell r="G68">
            <v>-1.4204006748581905</v>
          </cell>
          <cell r="H68"/>
          <cell r="I68"/>
          <cell r="J68"/>
          <cell r="K68"/>
          <cell r="L68">
            <v>-1.2714207309364369</v>
          </cell>
          <cell r="M68"/>
          <cell r="N68"/>
          <cell r="O68"/>
          <cell r="P68"/>
          <cell r="Q68">
            <v>-1.1518323251867231</v>
          </cell>
          <cell r="R68"/>
          <cell r="S68"/>
          <cell r="T68"/>
          <cell r="U68"/>
          <cell r="V68">
            <v>-2.008955605479406</v>
          </cell>
          <cell r="W68"/>
          <cell r="X68"/>
          <cell r="Y68"/>
          <cell r="Z68"/>
          <cell r="AA68">
            <v>-2.7335545143635618</v>
          </cell>
          <cell r="AB68"/>
          <cell r="AC68"/>
          <cell r="AD68"/>
          <cell r="AE68"/>
          <cell r="AF68">
            <v>-3.466550568242726</v>
          </cell>
          <cell r="AG68"/>
          <cell r="AH68"/>
          <cell r="AI68"/>
          <cell r="AJ68"/>
          <cell r="AK68">
            <v>-4.6047816721404544</v>
          </cell>
          <cell r="AL68"/>
          <cell r="AM68"/>
          <cell r="AN68"/>
          <cell r="AO68"/>
          <cell r="AP68">
            <v>-5.2683645665690424</v>
          </cell>
          <cell r="AQ68"/>
          <cell r="AR68"/>
          <cell r="AS68"/>
          <cell r="AT68"/>
          <cell r="AU68">
            <v>-5.9943749931779173</v>
          </cell>
          <cell r="AV68"/>
          <cell r="AW68"/>
          <cell r="AX68"/>
          <cell r="AY68"/>
          <cell r="AZ68">
            <v>-2.5383532508538145</v>
          </cell>
          <cell r="BA68"/>
          <cell r="BB68"/>
          <cell r="BC68"/>
          <cell r="BD68"/>
          <cell r="BE68">
            <v>2.6354066002505694</v>
          </cell>
          <cell r="BF68"/>
          <cell r="BG68"/>
          <cell r="BH68"/>
          <cell r="BI68"/>
          <cell r="BJ68">
            <v>10.287675205760223</v>
          </cell>
          <cell r="BK68"/>
          <cell r="BL68"/>
          <cell r="BM68"/>
          <cell r="BN68"/>
          <cell r="BO68">
            <v>13.070442406542711</v>
          </cell>
          <cell r="BP68"/>
          <cell r="BQ68"/>
          <cell r="BR68"/>
          <cell r="BS68"/>
          <cell r="BT68">
            <v>15.392327751443069</v>
          </cell>
          <cell r="BU68"/>
          <cell r="BV68"/>
          <cell r="BW68"/>
          <cell r="BX68"/>
          <cell r="BY68">
            <v>12.002224323177275</v>
          </cell>
        </row>
        <row r="69">
          <cell r="C69"/>
          <cell r="D69"/>
          <cell r="E69"/>
          <cell r="F69"/>
          <cell r="H69"/>
          <cell r="I69"/>
          <cell r="J69"/>
          <cell r="K69"/>
          <cell r="M69"/>
          <cell r="N69"/>
          <cell r="O69"/>
          <cell r="P69"/>
          <cell r="R69"/>
          <cell r="S69"/>
          <cell r="T69"/>
          <cell r="U69"/>
          <cell r="W69"/>
          <cell r="X69"/>
          <cell r="Y69"/>
          <cell r="Z69"/>
          <cell r="AB69"/>
          <cell r="AC69"/>
          <cell r="AD69"/>
          <cell r="AE69"/>
          <cell r="AG69"/>
          <cell r="AH69"/>
          <cell r="AI69"/>
          <cell r="AJ69"/>
          <cell r="AL69"/>
          <cell r="AM69"/>
          <cell r="AN69"/>
          <cell r="AO69"/>
          <cell r="AQ69"/>
          <cell r="AR69"/>
          <cell r="AS69"/>
          <cell r="AT69"/>
          <cell r="AV69"/>
          <cell r="AW69"/>
          <cell r="AX69"/>
          <cell r="AY69"/>
          <cell r="BA69"/>
          <cell r="BB69"/>
          <cell r="BC69"/>
          <cell r="BD69"/>
          <cell r="BF69"/>
          <cell r="BG69"/>
          <cell r="BH69"/>
          <cell r="BI69"/>
          <cell r="BK69"/>
          <cell r="BL69"/>
          <cell r="BM69"/>
          <cell r="BN69"/>
          <cell r="BP69"/>
          <cell r="BQ69"/>
          <cell r="BR69"/>
          <cell r="BS69"/>
          <cell r="BU69"/>
          <cell r="BV69"/>
          <cell r="BW69"/>
          <cell r="BX69"/>
        </row>
        <row r="70">
          <cell r="B70" t="str">
            <v>NOL Carryforward Schedule</v>
          </cell>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cell r="BU70"/>
          <cell r="BV70"/>
          <cell r="BW70"/>
          <cell r="BX70"/>
          <cell r="BY70"/>
        </row>
        <row r="71">
          <cell r="B71" t="str">
            <v>Total Period Opening NOL Balance</v>
          </cell>
          <cell r="C71"/>
          <cell r="D71"/>
          <cell r="E71"/>
          <cell r="F71"/>
          <cell r="G71"/>
          <cell r="H71"/>
          <cell r="I71"/>
          <cell r="J71"/>
          <cell r="K71"/>
          <cell r="L71"/>
          <cell r="M71"/>
          <cell r="N71"/>
          <cell r="O71"/>
          <cell r="P71"/>
          <cell r="Q71"/>
          <cell r="R71"/>
          <cell r="S71"/>
          <cell r="T71"/>
          <cell r="U71"/>
          <cell r="V71"/>
          <cell r="W71"/>
          <cell r="X71"/>
          <cell r="Y71"/>
          <cell r="Z71"/>
          <cell r="AA71">
            <v>94</v>
          </cell>
          <cell r="AB71">
            <v>195.707166</v>
          </cell>
          <cell r="AC71">
            <v>224.96713600000001</v>
          </cell>
          <cell r="AD71">
            <v>254.09760700000001</v>
          </cell>
          <cell r="AE71">
            <v>288.98028399999998</v>
          </cell>
          <cell r="AF71">
            <v>195.707166</v>
          </cell>
          <cell r="AG71">
            <v>322.95641999999998</v>
          </cell>
          <cell r="AH71">
            <v>362.588731</v>
          </cell>
          <cell r="AI71">
            <v>404.02724699999999</v>
          </cell>
          <cell r="AJ71">
            <v>448.850459</v>
          </cell>
          <cell r="AK71">
            <v>322.95641999999998</v>
          </cell>
          <cell r="AL71">
            <v>510.09007099999997</v>
          </cell>
          <cell r="AM71">
            <v>518.728071</v>
          </cell>
          <cell r="AN71">
            <v>586.51507100000003</v>
          </cell>
          <cell r="AO71">
            <v>649.39207099999999</v>
          </cell>
          <cell r="AP71">
            <v>510.09007099999997</v>
          </cell>
          <cell r="AQ71">
            <v>748.36707100000001</v>
          </cell>
          <cell r="AR71">
            <v>816.72407099999998</v>
          </cell>
          <cell r="AS71">
            <v>896.06907100000001</v>
          </cell>
          <cell r="AT71">
            <v>960.67107099999998</v>
          </cell>
          <cell r="AU71">
            <v>748.36707100000001</v>
          </cell>
          <cell r="AV71">
            <v>1035.498071</v>
          </cell>
          <cell r="AW71">
            <v>1094.911071</v>
          </cell>
          <cell r="AX71">
            <v>1143.844071</v>
          </cell>
          <cell r="AY71">
            <v>1196.9740574571831</v>
          </cell>
          <cell r="AZ71">
            <v>500</v>
          </cell>
          <cell r="BA71">
            <v>719.99286675171152</v>
          </cell>
          <cell r="BB71">
            <v>752.2246302732409</v>
          </cell>
          <cell r="BC71">
            <v>795.44822834621186</v>
          </cell>
          <cell r="BD71">
            <v>842.42825396212766</v>
          </cell>
          <cell r="BE71">
            <v>719.99286675171152</v>
          </cell>
          <cell r="BF71">
            <v>900.15255537159123</v>
          </cell>
          <cell r="BG71">
            <v>899.2954100050614</v>
          </cell>
          <cell r="BH71">
            <v>901.91250637367386</v>
          </cell>
          <cell r="BI71">
            <v>901.27978996681315</v>
          </cell>
          <cell r="BJ71">
            <v>900.15255537159123</v>
          </cell>
          <cell r="BK71">
            <v>899.931840089312</v>
          </cell>
          <cell r="BL71">
            <v>894.58907581459971</v>
          </cell>
          <cell r="BM71">
            <v>890.3293348875734</v>
          </cell>
          <cell r="BN71">
            <v>883.69694744483411</v>
          </cell>
          <cell r="BO71">
            <v>899.931840089312</v>
          </cell>
          <cell r="BP71">
            <v>878.07530808040644</v>
          </cell>
          <cell r="BQ71">
            <v>866.07465467653594</v>
          </cell>
          <cell r="BR71">
            <v>854.5487050966658</v>
          </cell>
          <cell r="BS71">
            <v>839.01842536831032</v>
          </cell>
          <cell r="BT71">
            <v>878.07530808040644</v>
          </cell>
          <cell r="BU71">
            <v>823.83513314038191</v>
          </cell>
          <cell r="BV71">
            <v>803.47833637781173</v>
          </cell>
          <cell r="BW71">
            <v>782.64466562808809</v>
          </cell>
          <cell r="BX71">
            <v>755.88055230371481</v>
          </cell>
          <cell r="BY71">
            <v>823.83513314038191</v>
          </cell>
        </row>
        <row r="72">
          <cell r="B72" t="str">
            <v>Current Loss</v>
          </cell>
          <cell r="C72"/>
          <cell r="D72"/>
          <cell r="E72"/>
          <cell r="F72"/>
          <cell r="G72"/>
          <cell r="H72"/>
          <cell r="I72"/>
          <cell r="J72"/>
          <cell r="K72"/>
          <cell r="L72"/>
          <cell r="M72"/>
          <cell r="N72"/>
          <cell r="O72"/>
          <cell r="P72"/>
          <cell r="Q72"/>
          <cell r="R72"/>
          <cell r="S72"/>
          <cell r="T72"/>
          <cell r="U72"/>
          <cell r="V72"/>
          <cell r="W72"/>
          <cell r="X72"/>
          <cell r="Y72"/>
          <cell r="Z72"/>
          <cell r="AA72">
            <v>-101.707166</v>
          </cell>
          <cell r="AB72">
            <v>-29.259969999999999</v>
          </cell>
          <cell r="AC72">
            <v>-29.130470999999996</v>
          </cell>
          <cell r="AD72">
            <v>-34.882677000000001</v>
          </cell>
          <cell r="AE72">
            <v>-33.976135999999997</v>
          </cell>
          <cell r="AF72">
            <v>-127.24925399999999</v>
          </cell>
          <cell r="AG72">
            <v>-39.632311000000001</v>
          </cell>
          <cell r="AH72">
            <v>-41.438516</v>
          </cell>
          <cell r="AI72">
            <v>-44.823212000000005</v>
          </cell>
          <cell r="AJ72">
            <v>-61.239611999999987</v>
          </cell>
          <cell r="AK72">
            <v>-187.13365100000001</v>
          </cell>
          <cell r="AL72">
            <v>-8.6380000000000088</v>
          </cell>
          <cell r="AM72">
            <v>-67.787000000000006</v>
          </cell>
          <cell r="AN72">
            <v>-62.876999999999981</v>
          </cell>
          <cell r="AO72">
            <v>-98.975000000000023</v>
          </cell>
          <cell r="AP72">
            <v>-238.27700000000002</v>
          </cell>
          <cell r="AQ72">
            <v>-68.356999999999985</v>
          </cell>
          <cell r="AR72">
            <v>-79.345000000000027</v>
          </cell>
          <cell r="AS72">
            <v>-64.60199999999999</v>
          </cell>
          <cell r="AT72">
            <v>-74.826999999999998</v>
          </cell>
          <cell r="AU72">
            <v>-287.13099999999997</v>
          </cell>
          <cell r="AV72">
            <v>-59.412999999999982</v>
          </cell>
          <cell r="AW72">
            <v>-48.933</v>
          </cell>
          <cell r="AX72">
            <v>-53.129986457183151</v>
          </cell>
          <cell r="AY72">
            <v>-54.669665197877428</v>
          </cell>
          <cell r="AZ72">
            <v>-219.99286675171157</v>
          </cell>
          <cell r="BA72">
            <v>-32.231763521529416</v>
          </cell>
          <cell r="BB72">
            <v>-43.223598072970944</v>
          </cell>
          <cell r="BC72">
            <v>-46.980025615915764</v>
          </cell>
          <cell r="BD72">
            <v>-57.724301409463699</v>
          </cell>
          <cell r="BE72">
            <v>-180.15968861987974</v>
          </cell>
          <cell r="BF72">
            <v>0</v>
          </cell>
          <cell r="BG72">
            <v>-2.6170963686124948</v>
          </cell>
          <cell r="BH72">
            <v>0</v>
          </cell>
          <cell r="BI72">
            <v>-3.4264583509644782</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row>
        <row r="73">
          <cell r="B73" t="str">
            <v>Total Period NOL Balance</v>
          </cell>
          <cell r="C73"/>
          <cell r="D73"/>
          <cell r="E73"/>
          <cell r="F73"/>
          <cell r="G73"/>
          <cell r="H73"/>
          <cell r="I73"/>
          <cell r="J73"/>
          <cell r="K73"/>
          <cell r="L73"/>
          <cell r="M73"/>
          <cell r="N73"/>
          <cell r="O73"/>
          <cell r="P73"/>
          <cell r="Q73"/>
          <cell r="R73"/>
          <cell r="S73"/>
          <cell r="T73"/>
          <cell r="U73"/>
          <cell r="V73"/>
          <cell r="W73"/>
          <cell r="X73"/>
          <cell r="Y73"/>
          <cell r="Z73"/>
          <cell r="AA73">
            <v>195.707166</v>
          </cell>
          <cell r="AB73">
            <v>224.96713600000001</v>
          </cell>
          <cell r="AC73">
            <v>254.09760700000001</v>
          </cell>
          <cell r="AD73">
            <v>288.98028399999998</v>
          </cell>
          <cell r="AE73">
            <v>322.95641999999998</v>
          </cell>
          <cell r="AF73">
            <v>322.95641999999998</v>
          </cell>
          <cell r="AG73">
            <v>362.588731</v>
          </cell>
          <cell r="AH73">
            <v>404.02724699999999</v>
          </cell>
          <cell r="AI73">
            <v>448.850459</v>
          </cell>
          <cell r="AJ73">
            <v>510.09007099999997</v>
          </cell>
          <cell r="AK73">
            <v>510.09007099999997</v>
          </cell>
          <cell r="AL73">
            <v>518.728071</v>
          </cell>
          <cell r="AM73">
            <v>586.51507100000003</v>
          </cell>
          <cell r="AN73">
            <v>649.39207099999999</v>
          </cell>
          <cell r="AO73">
            <v>748.36707100000001</v>
          </cell>
          <cell r="AP73">
            <v>748.36707100000001</v>
          </cell>
          <cell r="AQ73">
            <v>816.72407099999998</v>
          </cell>
          <cell r="AR73">
            <v>896.06907100000001</v>
          </cell>
          <cell r="AS73">
            <v>960.67107099999998</v>
          </cell>
          <cell r="AT73">
            <v>1035.498071</v>
          </cell>
          <cell r="AU73">
            <v>1035.498071</v>
          </cell>
          <cell r="AV73">
            <v>1094.911071</v>
          </cell>
          <cell r="AW73">
            <v>1143.844071</v>
          </cell>
          <cell r="AX73">
            <v>1196.9740574571831</v>
          </cell>
          <cell r="AY73">
            <v>1251.6437226550606</v>
          </cell>
          <cell r="AZ73">
            <v>719.99286675171152</v>
          </cell>
          <cell r="BA73">
            <v>752.2246302732409</v>
          </cell>
          <cell r="BB73">
            <v>795.44822834621186</v>
          </cell>
          <cell r="BC73">
            <v>842.42825396212766</v>
          </cell>
          <cell r="BD73">
            <v>900.15255537159135</v>
          </cell>
          <cell r="BE73">
            <v>900.15255537159123</v>
          </cell>
          <cell r="BF73">
            <v>900.15255537159123</v>
          </cell>
          <cell r="BG73">
            <v>901.91250637367386</v>
          </cell>
          <cell r="BH73">
            <v>901.91250637367386</v>
          </cell>
          <cell r="BI73">
            <v>904.70624831777764</v>
          </cell>
          <cell r="BJ73">
            <v>900.15255537159123</v>
          </cell>
          <cell r="BK73">
            <v>899.931840089312</v>
          </cell>
          <cell r="BL73">
            <v>894.58907581459971</v>
          </cell>
          <cell r="BM73">
            <v>890.3293348875734</v>
          </cell>
          <cell r="BN73">
            <v>883.69694744483411</v>
          </cell>
          <cell r="BO73">
            <v>899.931840089312</v>
          </cell>
          <cell r="BP73">
            <v>878.07530808040644</v>
          </cell>
          <cell r="BQ73">
            <v>866.07465467653594</v>
          </cell>
          <cell r="BR73">
            <v>854.5487050966658</v>
          </cell>
          <cell r="BS73">
            <v>839.01842536831032</v>
          </cell>
          <cell r="BT73">
            <v>878.07530808040644</v>
          </cell>
          <cell r="BU73">
            <v>823.83513314038191</v>
          </cell>
          <cell r="BV73">
            <v>803.47833637781173</v>
          </cell>
          <cell r="BW73">
            <v>782.64466562808809</v>
          </cell>
          <cell r="BX73">
            <v>755.88055230371481</v>
          </cell>
          <cell r="BY73">
            <v>823.83513314038191</v>
          </cell>
        </row>
      </sheetData>
      <sheetData sheetId="9">
        <row r="8">
          <cell r="I8">
            <v>37.994449000000003</v>
          </cell>
        </row>
      </sheetData>
      <sheetData sheetId="10">
        <row r="10">
          <cell r="I10">
            <v>37.726157999999998</v>
          </cell>
        </row>
      </sheetData>
      <sheetData sheetId="11">
        <row r="3">
          <cell r="F3">
            <v>5.2</v>
          </cell>
        </row>
      </sheetData>
      <sheetData sheetId="12"/>
      <sheetData sheetId="13">
        <row r="7">
          <cell r="B7"/>
        </row>
      </sheetData>
      <sheetData sheetId="14"/>
      <sheetData sheetId="15"/>
      <sheetData sheetId="16">
        <row r="7">
          <cell r="B7"/>
          <cell r="C7">
            <v>2020</v>
          </cell>
          <cell r="D7">
            <v>2021</v>
          </cell>
          <cell r="E7">
            <v>2022</v>
          </cell>
          <cell r="F7">
            <v>2023</v>
          </cell>
          <cell r="G7">
            <v>2024</v>
          </cell>
          <cell r="H7">
            <v>2025</v>
          </cell>
          <cell r="I7">
            <v>2026</v>
          </cell>
          <cell r="J7">
            <v>2027</v>
          </cell>
          <cell r="K7">
            <v>2028</v>
          </cell>
          <cell r="L7">
            <v>2029</v>
          </cell>
          <cell r="M7">
            <v>2030</v>
          </cell>
        </row>
        <row r="8">
          <cell r="B8" t="str">
            <v>U.S. Population (M)</v>
          </cell>
          <cell r="C8">
            <v>331.50108</v>
          </cell>
          <cell r="D8">
            <v>331.89374500000002</v>
          </cell>
          <cell r="E8">
            <v>332.83818300000001</v>
          </cell>
          <cell r="F8">
            <v>333.78530849607148</v>
          </cell>
          <cell r="G8">
            <v>334.73512913576269</v>
          </cell>
          <cell r="H8">
            <v>335.68765258838368</v>
          </cell>
          <cell r="I8">
            <v>336.64288654506839</v>
          </cell>
          <cell r="J8">
            <v>337.60083871883666</v>
          </cell>
          <cell r="K8">
            <v>338.56151684465652</v>
          </cell>
          <cell r="L8">
            <v>339.52492867950667</v>
          </cell>
          <cell r="M8">
            <v>340.49108200243904</v>
          </cell>
        </row>
        <row r="9">
          <cell r="B9" t="str">
            <v>U.S. Population Growth (%)</v>
          </cell>
          <cell r="C9" t="str">
            <v>NA</v>
          </cell>
          <cell r="D9">
            <v>1.184505944897829E-3</v>
          </cell>
          <cell r="E9">
            <v>2.8456034927684115E-3</v>
          </cell>
          <cell r="F9">
            <v>2.8456034927684115E-3</v>
          </cell>
          <cell r="G9">
            <v>2.8456034927684115E-3</v>
          </cell>
          <cell r="H9">
            <v>2.8456034927684115E-3</v>
          </cell>
          <cell r="I9">
            <v>2.8456034927684115E-3</v>
          </cell>
          <cell r="J9">
            <v>2.8456034927684115E-3</v>
          </cell>
          <cell r="K9">
            <v>2.8456034927684115E-3</v>
          </cell>
          <cell r="L9">
            <v>2.8456034927684115E-3</v>
          </cell>
          <cell r="M9">
            <v>2.8456034927684115E-3</v>
          </cell>
        </row>
        <row r="10">
          <cell r="B10" t="str">
            <v>U.S. Population Age ≥65 (M)</v>
          </cell>
          <cell r="C10">
            <v>54.697678200000006</v>
          </cell>
          <cell r="D10">
            <v>54.76246792500001</v>
          </cell>
          <cell r="E10">
            <v>54.918300195000008</v>
          </cell>
          <cell r="F10">
            <v>55.074575901851794</v>
          </cell>
          <cell r="G10">
            <v>55.231296307400847</v>
          </cell>
          <cell r="H10">
            <v>55.388462677083311</v>
          </cell>
          <cell r="I10">
            <v>55.546076279936287</v>
          </cell>
          <cell r="J10">
            <v>55.704138388608051</v>
          </cell>
          <cell r="K10">
            <v>55.862650279368331</v>
          </cell>
          <cell r="L10">
            <v>56.021613232118604</v>
          </cell>
          <cell r="M10">
            <v>56.181028530402443</v>
          </cell>
        </row>
        <row r="11">
          <cell r="B11" t="str">
            <v>U.S. Population Age ≥65 (%)</v>
          </cell>
          <cell r="C11">
            <v>0.16500000000000001</v>
          </cell>
          <cell r="D11">
            <v>0.16500000000000001</v>
          </cell>
          <cell r="E11">
            <v>0.16500000000000001</v>
          </cell>
          <cell r="F11">
            <v>0.16500000000000001</v>
          </cell>
          <cell r="G11">
            <v>0.16500000000000001</v>
          </cell>
          <cell r="H11">
            <v>0.16500000000000001</v>
          </cell>
          <cell r="I11">
            <v>0.16500000000000001</v>
          </cell>
          <cell r="J11">
            <v>0.16500000000000001</v>
          </cell>
          <cell r="K11">
            <v>0.16500000000000001</v>
          </cell>
          <cell r="L11">
            <v>0.16500000000000001</v>
          </cell>
          <cell r="M11">
            <v>0.16500000000000001</v>
          </cell>
        </row>
        <row r="12">
          <cell r="B12" t="str">
            <v>Alzheimer's Disease Prevalence (M)</v>
          </cell>
          <cell r="C12">
            <v>5.4697678200000013</v>
          </cell>
          <cell r="D12">
            <v>5.4762467925000013</v>
          </cell>
          <cell r="E12">
            <v>5.4918300195000009</v>
          </cell>
          <cell r="F12">
            <v>5.5074575901851794</v>
          </cell>
          <cell r="G12">
            <v>5.523129630740085</v>
          </cell>
          <cell r="H12">
            <v>5.5388462677083314</v>
          </cell>
          <cell r="I12">
            <v>5.5546076279936294</v>
          </cell>
          <cell r="J12">
            <v>5.5704138388608051</v>
          </cell>
          <cell r="K12">
            <v>5.5862650279368333</v>
          </cell>
          <cell r="L12">
            <v>5.6021613232118606</v>
          </cell>
          <cell r="M12">
            <v>5.618102853040245</v>
          </cell>
        </row>
        <row r="13">
          <cell r="B13" t="str">
            <v>Alzheimer's Disease Prevalence (%)</v>
          </cell>
          <cell r="C13">
            <v>0.1</v>
          </cell>
          <cell r="D13">
            <v>0.1</v>
          </cell>
          <cell r="E13">
            <v>0.1</v>
          </cell>
          <cell r="F13">
            <v>0.1</v>
          </cell>
          <cell r="G13">
            <v>0.1</v>
          </cell>
          <cell r="H13">
            <v>0.1</v>
          </cell>
          <cell r="I13">
            <v>0.1</v>
          </cell>
          <cell r="J13">
            <v>0.1</v>
          </cell>
          <cell r="K13">
            <v>0.1</v>
          </cell>
          <cell r="L13">
            <v>0.1</v>
          </cell>
          <cell r="M13">
            <v>0.1</v>
          </cell>
        </row>
        <row r="14">
          <cell r="B14" t="str">
            <v>Patients Experiencing Agitation (M)</v>
          </cell>
          <cell r="C14">
            <v>4.102325865000001</v>
          </cell>
          <cell r="D14">
            <v>4.1071850943750015</v>
          </cell>
          <cell r="E14">
            <v>4.1188725146250009</v>
          </cell>
          <cell r="F14">
            <v>4.1305931926388846</v>
          </cell>
          <cell r="G14">
            <v>4.1423472230550633</v>
          </cell>
          <cell r="H14">
            <v>4.154134700781249</v>
          </cell>
          <cell r="I14">
            <v>4.165955720995222</v>
          </cell>
          <cell r="J14">
            <v>4.1778103791456038</v>
          </cell>
          <cell r="K14">
            <v>4.1896987709526252</v>
          </cell>
          <cell r="L14">
            <v>4.2016209924088956</v>
          </cell>
          <cell r="M14">
            <v>4.2135771397801838</v>
          </cell>
        </row>
        <row r="15">
          <cell r="B15" t="str">
            <v>Patients Experiencing Agitation (%)</v>
          </cell>
          <cell r="C15">
            <v>0.75</v>
          </cell>
          <cell r="D15">
            <v>0.75</v>
          </cell>
          <cell r="E15">
            <v>0.75</v>
          </cell>
          <cell r="F15">
            <v>0.75</v>
          </cell>
          <cell r="G15">
            <v>0.75</v>
          </cell>
          <cell r="H15">
            <v>0.75</v>
          </cell>
          <cell r="I15">
            <v>0.75</v>
          </cell>
          <cell r="J15">
            <v>0.75</v>
          </cell>
          <cell r="K15">
            <v>0.75</v>
          </cell>
          <cell r="L15">
            <v>0.75</v>
          </cell>
          <cell r="M15">
            <v>0.75</v>
          </cell>
        </row>
        <row r="16">
          <cell r="B16" t="str">
            <v>Patients with Advanced Disease (M)</v>
          </cell>
          <cell r="C16">
            <v>1.6409303460000004</v>
          </cell>
          <cell r="D16">
            <v>1.6428740377500006</v>
          </cell>
          <cell r="E16">
            <v>1.6475490058500004</v>
          </cell>
          <cell r="F16">
            <v>1.652237277055554</v>
          </cell>
          <cell r="G16">
            <v>1.6569388892220254</v>
          </cell>
          <cell r="H16">
            <v>1.6616538803124996</v>
          </cell>
          <cell r="I16">
            <v>1.666382288398089</v>
          </cell>
          <cell r="J16">
            <v>1.6711241516582416</v>
          </cell>
          <cell r="K16">
            <v>1.6758795083810503</v>
          </cell>
          <cell r="L16">
            <v>1.6806483969635584</v>
          </cell>
          <cell r="M16">
            <v>1.6854308559120736</v>
          </cell>
        </row>
        <row r="17">
          <cell r="B17" t="str">
            <v>Patients with Advanced Disease (%)</v>
          </cell>
          <cell r="C17">
            <v>0.4</v>
          </cell>
          <cell r="D17">
            <v>0.4</v>
          </cell>
          <cell r="E17">
            <v>0.4</v>
          </cell>
          <cell r="F17">
            <v>0.4</v>
          </cell>
          <cell r="G17">
            <v>0.4</v>
          </cell>
          <cell r="H17">
            <v>0.4</v>
          </cell>
          <cell r="I17">
            <v>0.4</v>
          </cell>
          <cell r="J17">
            <v>0.4</v>
          </cell>
          <cell r="K17">
            <v>0.4</v>
          </cell>
          <cell r="L17">
            <v>0.4</v>
          </cell>
          <cell r="M17">
            <v>0.4</v>
          </cell>
        </row>
        <row r="18">
          <cell r="B18" t="str">
            <v>AXS-05 Uptake (%)</v>
          </cell>
          <cell r="C18">
            <v>0</v>
          </cell>
          <cell r="D18">
            <v>0</v>
          </cell>
          <cell r="E18">
            <v>0</v>
          </cell>
          <cell r="F18">
            <v>0</v>
          </cell>
          <cell r="G18">
            <v>0</v>
          </cell>
          <cell r="H18">
            <v>0</v>
          </cell>
          <cell r="I18">
            <v>7.4999999999999997E-3</v>
          </cell>
          <cell r="J18">
            <v>3.2500000000000001E-2</v>
          </cell>
          <cell r="K18">
            <v>5.7500000000000002E-2</v>
          </cell>
          <cell r="L18">
            <v>9.5000000000000001E-2</v>
          </cell>
          <cell r="M18">
            <v>0.125</v>
          </cell>
        </row>
        <row r="19">
          <cell r="B19" t="str">
            <v>Bull</v>
          </cell>
          <cell r="C19">
            <v>0</v>
          </cell>
          <cell r="D19">
            <v>0</v>
          </cell>
          <cell r="E19">
            <v>0</v>
          </cell>
          <cell r="F19">
            <v>0</v>
          </cell>
          <cell r="G19">
            <v>0</v>
          </cell>
          <cell r="H19">
            <v>0</v>
          </cell>
          <cell r="I19">
            <v>3.7499999999999999E-2</v>
          </cell>
          <cell r="J19">
            <v>6.25E-2</v>
          </cell>
          <cell r="K19">
            <v>8.7499999999999994E-2</v>
          </cell>
          <cell r="L19">
            <v>0.125</v>
          </cell>
          <cell r="M19">
            <v>0.155</v>
          </cell>
        </row>
        <row r="20">
          <cell r="B20" t="str">
            <v>Base</v>
          </cell>
          <cell r="C20">
            <v>0</v>
          </cell>
          <cell r="D20">
            <v>0</v>
          </cell>
          <cell r="E20">
            <v>0</v>
          </cell>
          <cell r="F20">
            <v>0</v>
          </cell>
          <cell r="G20">
            <v>0</v>
          </cell>
          <cell r="H20">
            <v>0</v>
          </cell>
          <cell r="I20">
            <v>7.4999999999999997E-3</v>
          </cell>
          <cell r="J20">
            <v>3.2500000000000001E-2</v>
          </cell>
          <cell r="K20">
            <v>5.7500000000000002E-2</v>
          </cell>
          <cell r="L20">
            <v>9.5000000000000001E-2</v>
          </cell>
          <cell r="M20">
            <v>0.125</v>
          </cell>
        </row>
        <row r="21">
          <cell r="B21" t="str">
            <v>Bear</v>
          </cell>
          <cell r="C21">
            <v>0</v>
          </cell>
          <cell r="D21">
            <v>0</v>
          </cell>
          <cell r="E21">
            <v>0</v>
          </cell>
          <cell r="F21">
            <v>0</v>
          </cell>
          <cell r="G21">
            <v>0</v>
          </cell>
          <cell r="H21">
            <v>0</v>
          </cell>
          <cell r="I21">
            <v>0</v>
          </cell>
          <cell r="J21">
            <v>0</v>
          </cell>
          <cell r="K21">
            <v>0</v>
          </cell>
          <cell r="L21">
            <v>0</v>
          </cell>
          <cell r="M21">
            <v>0</v>
          </cell>
        </row>
        <row r="22">
          <cell r="B22" t="str">
            <v>Patients on AXS-05</v>
          </cell>
          <cell r="C22">
            <v>0</v>
          </cell>
          <cell r="D22">
            <v>0</v>
          </cell>
          <cell r="E22">
            <v>0</v>
          </cell>
          <cell r="F22">
            <v>0</v>
          </cell>
          <cell r="G22">
            <v>0</v>
          </cell>
          <cell r="H22">
            <v>0</v>
          </cell>
          <cell r="I22">
            <v>12497.867162985667</v>
          </cell>
          <cell r="J22">
            <v>54311.534928892856</v>
          </cell>
          <cell r="K22">
            <v>96363.071731910386</v>
          </cell>
          <cell r="L22">
            <v>159661.59771153805</v>
          </cell>
          <cell r="M22">
            <v>210678.85698900922</v>
          </cell>
        </row>
        <row r="23">
          <cell r="B23" t="str">
            <v>Annual Net Price/Patient</v>
          </cell>
          <cell r="C23">
            <v>0</v>
          </cell>
          <cell r="D23">
            <v>0</v>
          </cell>
          <cell r="E23">
            <v>0</v>
          </cell>
          <cell r="F23">
            <v>0</v>
          </cell>
          <cell r="G23">
            <v>0</v>
          </cell>
          <cell r="H23">
            <v>0</v>
          </cell>
          <cell r="I23">
            <v>3513.1309199999992</v>
          </cell>
          <cell r="J23">
            <v>3583.3935383999992</v>
          </cell>
          <cell r="K23">
            <v>3583.3935383999992</v>
          </cell>
          <cell r="L23">
            <v>3583.3935383999992</v>
          </cell>
          <cell r="M23">
            <v>3583.3935383999992</v>
          </cell>
        </row>
        <row r="24">
          <cell r="B24" t="str">
            <v>Total AXS-05 U.S. ADA Revenues ($M)</v>
          </cell>
          <cell r="C24">
            <v>0</v>
          </cell>
          <cell r="D24">
            <v>0</v>
          </cell>
          <cell r="E24">
            <v>0</v>
          </cell>
          <cell r="F24">
            <v>0</v>
          </cell>
          <cell r="G24">
            <v>0</v>
          </cell>
          <cell r="H24">
            <v>0</v>
          </cell>
          <cell r="I24">
            <v>43.906643564337621</v>
          </cell>
          <cell r="J24">
            <v>194.61960332478051</v>
          </cell>
          <cell r="K24">
            <v>345.3068085845033</v>
          </cell>
          <cell r="L24">
            <v>572.13033757014557</v>
          </cell>
          <cell r="M24">
            <v>754.94525481191317</v>
          </cell>
        </row>
        <row r="25">
          <cell r="B25" t="str">
            <v>Probability of Success (%)</v>
          </cell>
          <cell r="C25">
            <v>0.75</v>
          </cell>
          <cell r="D25">
            <v>0.75</v>
          </cell>
          <cell r="E25">
            <v>0.75</v>
          </cell>
          <cell r="F25">
            <v>0.75</v>
          </cell>
          <cell r="G25">
            <v>0.75</v>
          </cell>
          <cell r="H25">
            <v>0.75</v>
          </cell>
          <cell r="I25">
            <v>0.75</v>
          </cell>
          <cell r="J25">
            <v>0.75</v>
          </cell>
          <cell r="K25">
            <v>0.75</v>
          </cell>
          <cell r="L25">
            <v>0.75</v>
          </cell>
          <cell r="M25">
            <v>0.75</v>
          </cell>
        </row>
        <row r="26">
          <cell r="B26" t="str">
            <v>Risk-Adjusted AXS-05 U.S. ADA Sales ($M)</v>
          </cell>
          <cell r="C26">
            <v>0</v>
          </cell>
          <cell r="D26">
            <v>0</v>
          </cell>
          <cell r="E26">
            <v>0</v>
          </cell>
          <cell r="F26">
            <v>0</v>
          </cell>
          <cell r="G26">
            <v>0</v>
          </cell>
          <cell r="H26">
            <v>0</v>
          </cell>
          <cell r="I26">
            <v>32.929982673253214</v>
          </cell>
          <cell r="J26">
            <v>145.96470249358538</v>
          </cell>
          <cell r="K26">
            <v>258.98010643837745</v>
          </cell>
          <cell r="L26">
            <v>429.09775317760921</v>
          </cell>
          <cell r="M26">
            <v>566.20894110893482</v>
          </cell>
        </row>
      </sheetData>
      <sheetData sheetId="17">
        <row r="2">
          <cell r="A2" t="str">
            <v>Efficacy Measure</v>
          </cell>
          <cell r="B2" t="str">
            <v>Study</v>
          </cell>
          <cell r="C2" t="str">
            <v>Timepoint</v>
          </cell>
          <cell r="D2" t="str">
            <v>Result</v>
          </cell>
          <cell r="E2" t="str">
            <v>Result</v>
          </cell>
        </row>
        <row r="3">
          <cell r="A3" t="str">
            <v>Primary Endpoint: MADRS Total Score Change</v>
          </cell>
          <cell r="B3" t="str">
            <v>GEMINI Phase III</v>
          </cell>
          <cell r="C3" t="str">
            <v>Week 6</v>
          </cell>
          <cell r="D3" t="str">
            <v>~4-point advantage over placebo (p</v>
          </cell>
          <cell r="E3" t="str">
            <v>~4-point advantage over placebo (p</v>
          </cell>
        </row>
        <row r="4">
          <cell r="A4" t="str">
            <v>MADRS Total Score Change</v>
          </cell>
          <cell r="B4" t="str">
            <v>GEMINI Phase III</v>
          </cell>
          <cell r="C4" t="str">
            <v>Week 1</v>
          </cell>
          <cell r="D4" t="str">
            <v>Statistically significant improvement vs. placebo (p</v>
          </cell>
          <cell r="E4" t="str">
            <v>Statistically significant improvement vs. placebo (p</v>
          </cell>
        </row>
        <row r="5">
          <cell r="A5" t="str">
            <v>MADRS Total Score Change</v>
          </cell>
          <cell r="B5" t="str">
            <v>GEMINI Phase III</v>
          </cell>
          <cell r="C5" t="str">
            <v>Week 2</v>
          </cell>
          <cell r="D5" t="str">
            <v>Statistically significant improvement vs. placebo</v>
          </cell>
          <cell r="E5" t="str">
            <v>Statistically significant improvement vs. placebo</v>
          </cell>
        </row>
        <row r="6">
          <cell r="A6" t="str">
            <v>Remission Rates</v>
          </cell>
          <cell r="B6" t="str">
            <v>GEMINI Phase III</v>
          </cell>
          <cell r="C6" t="str">
            <v>Week 2 through Week 6</v>
          </cell>
          <cell r="D6" t="str">
            <v>Significantly greater with AUVELITY vs. placebo</v>
          </cell>
          <cell r="E6" t="str">
            <v>Significantly greater with AUVELITY vs. placebo</v>
          </cell>
        </row>
        <row r="7">
          <cell r="A7" t="str">
            <v>Cognitive and Physical Functioning (CPFQ)</v>
          </cell>
          <cell r="B7" t="str">
            <v>EVOLVE Open-Label</v>
          </cell>
          <cell r="C7" t="str">
            <v>Week 1</v>
          </cell>
          <cell r="D7" t="str">
            <v>-2.0 points from baseline (p</v>
          </cell>
          <cell r="E7" t="str">
            <v>-2.0 points from baseline (p</v>
          </cell>
        </row>
        <row r="8">
          <cell r="A8" t="str">
            <v>Cognitive and Physical Functioning (CPFQ)</v>
          </cell>
          <cell r="B8" t="str">
            <v>EVOLVE Open-Label</v>
          </cell>
          <cell r="C8" t="str">
            <v>Week 2</v>
          </cell>
          <cell r="D8" t="str">
            <v>-4.4 points from baseline (p</v>
          </cell>
          <cell r="E8" t="str">
            <v>-4.4 points from baseline (p</v>
          </cell>
        </row>
        <row r="9">
          <cell r="A9" t="str">
            <v>Cognitive and Physical Functioning (CPFQ)</v>
          </cell>
          <cell r="B9" t="str">
            <v>EVOLVE Open-Label</v>
          </cell>
          <cell r="C9" t="str">
            <v>Week 6</v>
          </cell>
          <cell r="D9" t="str">
            <v>-7.5 points from baseline (p</v>
          </cell>
          <cell r="E9" t="str">
            <v>-7.5 points from baseline (p</v>
          </cell>
        </row>
        <row r="10">
          <cell r="A10" t="str">
            <v>Cognitive and Physical Functioning (CPFQ)</v>
          </cell>
          <cell r="B10" t="str">
            <v>EVOLVE Open-Label</v>
          </cell>
          <cell r="C10" t="str">
            <v>Month 6</v>
          </cell>
          <cell r="D10" t="str">
            <v>-9.5 points from baseline (p</v>
          </cell>
          <cell r="E10" t="str">
            <v>-9.5 points from baseline (p</v>
          </cell>
        </row>
        <row r="11">
          <cell r="A11" t="str">
            <v>Cognitive and Physical Functioning (CPFQ)</v>
          </cell>
          <cell r="B11" t="str">
            <v>EVOLVE Open-Label</v>
          </cell>
          <cell r="C11" t="str">
            <v>Month 12</v>
          </cell>
          <cell r="D11" t="str">
            <v>-8.5 points from baseline (p</v>
          </cell>
          <cell r="E11" t="str">
            <v>-8.5 points from baseline (p</v>
          </cell>
        </row>
        <row r="12">
          <cell r="A12" t="str">
            <v>Disability (SDS)</v>
          </cell>
          <cell r="B12" t="str">
            <v>EVOLVE Open-Label</v>
          </cell>
          <cell r="C12" t="str">
            <v>Week 1</v>
          </cell>
          <cell r="D12" t="str">
            <v>-2.9 points from baseline (p</v>
          </cell>
          <cell r="E12" t="str">
            <v>-2.9 points from baseline (p</v>
          </cell>
        </row>
        <row r="13">
          <cell r="A13" t="str">
            <v>Disability (SDS)</v>
          </cell>
          <cell r="B13" t="str">
            <v>EVOLVE Open-Label</v>
          </cell>
          <cell r="C13" t="str">
            <v>Week 2</v>
          </cell>
          <cell r="D13" t="str">
            <v>-5.0 points from baseline (p</v>
          </cell>
          <cell r="E13" t="str">
            <v>-5.0 points from baseline (p</v>
          </cell>
        </row>
        <row r="14">
          <cell r="A14" t="str">
            <v>Disability (SDS)</v>
          </cell>
          <cell r="B14" t="str">
            <v>EVOLVE Open-Label</v>
          </cell>
          <cell r="C14" t="str">
            <v>Week 6</v>
          </cell>
          <cell r="D14" t="str">
            <v>-8.3 points from baseline (p</v>
          </cell>
          <cell r="E14" t="str">
            <v>-8.3 points from baseline (p</v>
          </cell>
        </row>
        <row r="15">
          <cell r="A15" t="str">
            <v>Disability (SDS)</v>
          </cell>
          <cell r="B15" t="str">
            <v>EVOLVE Open-Label</v>
          </cell>
          <cell r="C15" t="str">
            <v>Month 6</v>
          </cell>
          <cell r="D15" t="str">
            <v>-10.1 points from baseline (p</v>
          </cell>
          <cell r="E15" t="str">
            <v>-10.1 points from baseline (p</v>
          </cell>
        </row>
        <row r="16">
          <cell r="A16" t="str">
            <v>Disability (SDS)</v>
          </cell>
          <cell r="B16" t="str">
            <v>EVOLVE Open-Label</v>
          </cell>
          <cell r="C16" t="str">
            <v>Month 12</v>
          </cell>
          <cell r="D16" t="str">
            <v>-10.8 points from baseline (p</v>
          </cell>
          <cell r="E16" t="str">
            <v>-10.8 points from baseline (p</v>
          </cell>
        </row>
        <row r="17">
          <cell r="A17" t="str">
            <v>Comparison to Bupropion</v>
          </cell>
          <cell r="B17" t="str">
            <v>ASCEND Study</v>
          </cell>
          <cell r="C17" t="str">
            <v>Week 1-6 (average)</v>
          </cell>
          <cell r="D17" t="str">
            <v>Statistically significantly superior to bupropion sustained-release tablets 105 mg twice daily</v>
          </cell>
          <cell r="E17" t="str">
            <v>Statistically significantly superior to bupropion sustained-release tablets 105 mg twice daily</v>
          </cell>
        </row>
        <row r="20">
          <cell r="A20" t="str">
            <v>Treatment</v>
          </cell>
          <cell r="B20" t="str">
            <v>Primary Efficacy Measure</v>
          </cell>
          <cell r="C20" t="str">
            <v>Timepoint</v>
          </cell>
          <cell r="D20" t="str">
            <v>Result</v>
          </cell>
          <cell r="E20" t="str">
            <v>Study</v>
          </cell>
        </row>
        <row r="21">
          <cell r="A21" t="str">
            <v>Auvelity (AXS-05)</v>
          </cell>
          <cell r="B21" t="str">
            <v>MADRS Total Score Change</v>
          </cell>
          <cell r="C21" t="str">
            <v>Week 6</v>
          </cell>
          <cell r="D21" t="str">
            <v>~4-point advantage over placebo (p</v>
          </cell>
          <cell r="E21" t="str">
            <v>GEMINI Phase III</v>
          </cell>
        </row>
        <row r="22">
          <cell r="A22" t="str">
            <v>Auvelity (AXS-05)</v>
          </cell>
          <cell r="B22" t="str">
            <v>MADRS Total Score Change</v>
          </cell>
          <cell r="C22" t="str">
            <v>Week 1</v>
          </cell>
          <cell r="D22" t="str">
            <v>Statistically significant improvement vs. placebo (p</v>
          </cell>
          <cell r="E22" t="str">
            <v>GEMINI Phase III</v>
          </cell>
        </row>
        <row r="23">
          <cell r="A23" t="str">
            <v>Auvelity (AXS-05)</v>
          </cell>
          <cell r="B23" t="str">
            <v>Remission Rates</v>
          </cell>
          <cell r="C23" t="str">
            <v>Week 2-6</v>
          </cell>
          <cell r="D23" t="str">
            <v>Significantly greater vs. placebo</v>
          </cell>
          <cell r="E23" t="str">
            <v>GEMINI Phase III</v>
          </cell>
        </row>
        <row r="24">
          <cell r="A24" t="str">
            <v>Auvelity (AXS-05)</v>
          </cell>
          <cell r="B24" t="str">
            <v>Comparison to Bupropion</v>
          </cell>
          <cell r="C24" t="str">
            <v>Week 1-6</v>
          </cell>
          <cell r="D24" t="str">
            <v>Statistically significantly superior to bupropion sustained-release tablets 105 mg twice daily</v>
          </cell>
          <cell r="E24" t="str">
            <v>ASCEND Study</v>
          </cell>
        </row>
        <row r="25">
          <cell r="A25" t="str">
            <v>Lumateperone (Caplyta)</v>
          </cell>
          <cell r="B25" t="str">
            <v>MADRS Total Score Change</v>
          </cell>
          <cell r="C25" t="str">
            <v>Week 6</v>
          </cell>
          <cell r="D25" t="str">
            <v>-4.9 points vs. placebo (p</v>
          </cell>
          <cell r="E25" t="str">
            <v>Study 501</v>
          </cell>
        </row>
        <row r="26">
          <cell r="A26" t="str">
            <v>Lumateperone (Caplyta)</v>
          </cell>
          <cell r="B26" t="str">
            <v>MADRS Total Score Change</v>
          </cell>
          <cell r="C26" t="str">
            <v>Week 6</v>
          </cell>
          <cell r="D26" t="str">
            <v>-4.5 points vs. placebo (p</v>
          </cell>
          <cell r="E26" t="str">
            <v>Study 502</v>
          </cell>
        </row>
        <row r="27">
          <cell r="A27" t="str">
            <v>Lumateperone (Caplyta)</v>
          </cell>
          <cell r="B27" t="str">
            <v>CGI-S Score</v>
          </cell>
          <cell r="C27" t="str">
            <v>Week 6</v>
          </cell>
          <cell r="D27" t="str">
            <v>Statistically significant reduction vs. placebo (p</v>
          </cell>
          <cell r="E27" t="str">
            <v>Study 501</v>
          </cell>
        </row>
        <row r="28">
          <cell r="A28" t="str">
            <v>Lumateperone (Caplyta)</v>
          </cell>
          <cell r="B28" t="str">
            <v>CGI-S Score</v>
          </cell>
          <cell r="C28" t="str">
            <v>Week 6</v>
          </cell>
          <cell r="D28" t="str">
            <v>Statistically significant reduction vs. placebo (p</v>
          </cell>
          <cell r="E28" t="str">
            <v>Study 502</v>
          </cell>
        </row>
        <row r="29">
          <cell r="A29" t="str">
            <v>SPRAVATO (esketamine)</v>
          </cell>
          <cell r="B29" t="str">
            <v>MADRS Total Score</v>
          </cell>
          <cell r="C29" t="str">
            <v>Day 28</v>
          </cell>
          <cell r="D29" t="str">
            <v>Rapid and superior improvement vs. placebo as early as 24 hours</v>
          </cell>
          <cell r="E29" t="str">
            <v>FDA Priority Review</v>
          </cell>
        </row>
        <row r="30">
          <cell r="A30" t="str">
            <v>SPRAVATO (esketamine)</v>
          </cell>
          <cell r="B30" t="str">
            <v>MADRS Items</v>
          </cell>
          <cell r="C30" t="str">
            <v>Day 28</v>
          </cell>
          <cell r="D30" t="str">
            <v>Numerical improvements across all 10 MADRS items</v>
          </cell>
          <cell r="E30" t="str">
            <v>Post-hoc analysis</v>
          </cell>
        </row>
        <row r="31">
          <cell r="A31" t="str">
            <v>CYB003 (deuterated psilocybin)</v>
          </cell>
          <cell r="B31" t="str">
            <v>MADRS Total Score Change</v>
          </cell>
          <cell r="C31" t="str">
            <v>12 months</v>
          </cell>
          <cell r="D31" t="str">
            <v>~23-point reduction from baseline after two 16 mg doses</v>
          </cell>
          <cell r="E31" t="str">
            <v>Phase 2</v>
          </cell>
        </row>
        <row r="32">
          <cell r="A32" t="str">
            <v>CYB003 (deuterated psilocybin)</v>
          </cell>
          <cell r="B32" t="str">
            <v>Response Rate</v>
          </cell>
          <cell r="C32" t="str">
            <v>12 months</v>
          </cell>
          <cell r="D32" t="str">
            <v>100% of participants receiving two doses of 16 mg</v>
          </cell>
          <cell r="E32" t="str">
            <v>Phase 2</v>
          </cell>
        </row>
        <row r="33">
          <cell r="A33" t="str">
            <v>CYB003 (deuterated psilocybin)</v>
          </cell>
          <cell r="B33" t="str">
            <v>Remission Rate</v>
          </cell>
          <cell r="C33" t="str">
            <v>12 months</v>
          </cell>
          <cell r="D33" t="str">
            <v>71% of participants receiving two doses of 16 mg</v>
          </cell>
          <cell r="E33" t="str">
            <v>Phase 2</v>
          </cell>
        </row>
        <row r="34">
          <cell r="A34" t="str">
            <v>Itruvone</v>
          </cell>
          <cell r="B34" t="str">
            <v>HAM-D-17 Score</v>
          </cell>
          <cell r="C34" t="str">
            <v>Week 1</v>
          </cell>
          <cell r="D34" t="str">
            <v>Significantly reduced depressive symptoms vs. placebo (p=0.022)</v>
          </cell>
          <cell r="E34" t="str">
            <v>Phase 2A</v>
          </cell>
        </row>
        <row r="35">
          <cell r="A35" t="str">
            <v>Itruvone</v>
          </cell>
          <cell r="B35" t="str">
            <v>Side Effects</v>
          </cell>
          <cell r="C35" t="str">
            <v>8 weeks</v>
          </cell>
          <cell r="D35" t="str">
            <v>Well-tolerated; no psychological side effects, sexual side effects, weight gain, or other safety concerns</v>
          </cell>
          <cell r="E35" t="str">
            <v>Phase 2A</v>
          </cell>
        </row>
        <row r="36">
          <cell r="A36" t="str">
            <v>Zuranolone (Zurzuvae)</v>
          </cell>
          <cell r="B36" t="str">
            <v>Indication</v>
          </cell>
          <cell r="C36" t="str">
            <v>N/A</v>
          </cell>
          <cell r="D36" t="str">
            <v>FDA approved for postpartum depression</v>
          </cell>
          <cell r="E36" t="str">
            <v>N/A</v>
          </cell>
        </row>
        <row r="37">
          <cell r="A37" t="str">
            <v>Brexanolone (Zulresso)</v>
          </cell>
          <cell r="B37" t="str">
            <v>Indication</v>
          </cell>
          <cell r="C37" t="str">
            <v>N/A</v>
          </cell>
          <cell r="D37" t="str">
            <v>FDA approved for postpartum depression</v>
          </cell>
          <cell r="E37" t="str">
            <v>N/A</v>
          </cell>
        </row>
        <row r="38">
          <cell r="A38" t="str">
            <v>(R,S)-ketamine</v>
          </cell>
          <cell r="B38" t="str">
            <v>Depressive Symptoms</v>
          </cell>
          <cell r="C38" t="str">
            <v>2-4 hours</v>
          </cell>
          <cell r="D38" t="str">
            <v>Rapid reduction of depressive symptoms</v>
          </cell>
          <cell r="E38" t="str">
            <v>N/A</v>
          </cell>
        </row>
        <row r="39">
          <cell r="A39" t="str">
            <v>(R,S)-ketamine</v>
          </cell>
          <cell r="B39" t="str">
            <v>Side Effects</v>
          </cell>
          <cell r="C39" t="str">
            <v>Shortly after administration</v>
          </cell>
          <cell r="D39" t="str">
            <v>Psychotomimetic and dissociative effects</v>
          </cell>
          <cell r="E39" t="str">
            <v>N/A</v>
          </cell>
        </row>
        <row r="43">
          <cell r="F43" t="str">
            <v>Treatment</v>
          </cell>
          <cell r="G43" t="str">
            <v>Mechanism of Action</v>
          </cell>
          <cell r="H43" t="str">
            <v>FDA Status for MDD</v>
          </cell>
        </row>
        <row r="44">
          <cell r="F44" t="str">
            <v>Auvelity (AXS-05)</v>
          </cell>
          <cell r="G44" t="str">
            <v>NMDA receptor antagonist and sigma-1 receptor agonist; modulates glutamatergic neurotransmission</v>
          </cell>
          <cell r="H44" t="str">
            <v>Approved; received Breakthrough Therapy designation</v>
          </cell>
        </row>
        <row r="45">
          <cell r="F45" t="str">
            <v>SPRAVATO (esketamine)</v>
          </cell>
          <cell r="G45" t="str">
            <v>NMDA receptor antagonist</v>
          </cell>
          <cell r="H45" t="str">
            <v>Approved for treatment-resistant depression; first and only monotherapy for adults with TRD</v>
          </cell>
        </row>
        <row r="46">
          <cell r="F46" t="str">
            <v>Lumateperone (Caplyta)</v>
          </cell>
          <cell r="G46" t="str">
            <v>Not specified in search results</v>
          </cell>
          <cell r="H46" t="str">
            <v>sNDA submitted for MDD as adjunctive therapy to antidepressants</v>
          </cell>
        </row>
        <row r="47">
          <cell r="F47" t="str">
            <v>CYB003 (deuterated psilocybin)</v>
          </cell>
          <cell r="G47" t="str">
            <v>Not specified in search results</v>
          </cell>
          <cell r="H47" t="str">
            <v>Received FDA Breakthrough Therapy Designation for adjunctive treatment of MDD</v>
          </cell>
        </row>
        <row r="48">
          <cell r="F48" t="str">
            <v>Itruvone</v>
          </cell>
          <cell r="G48" t="str">
            <v>Non-systemic, neurocircuitry-focused MOA</v>
          </cell>
          <cell r="H48" t="str">
            <v>FDA Fast Track designation</v>
          </cell>
        </row>
        <row r="49">
          <cell r="F49" t="str">
            <v>Zuranolone (Zurzuvae)</v>
          </cell>
          <cell r="G49" t="str">
            <v>GABA positive allosteric modulator</v>
          </cell>
          <cell r="H49" t="str">
            <v>Approved for postpartum depression</v>
          </cell>
        </row>
        <row r="50">
          <cell r="F50" t="str">
            <v>Brexanolone (Zulresso)</v>
          </cell>
          <cell r="G50" t="str">
            <v>GABA positive allosteric modulator</v>
          </cell>
          <cell r="H50" t="str">
            <v>Approved for postpartum depression</v>
          </cell>
        </row>
        <row r="51">
          <cell r="F51" t="str">
            <v>Traditional Antidepressants</v>
          </cell>
          <cell r="G51" t="str">
            <v>Enhance neurotransmission conveyed by biogenic amines (serotonin, norepinephrine, dopamine)</v>
          </cell>
          <cell r="H51" t="str">
            <v>Various approved (fluoxetine, sertraline, venlafaxine, paroxetine, bupropion)</v>
          </cell>
        </row>
        <row r="56">
          <cell r="I56" t="str">
            <v>Trial</v>
          </cell>
          <cell r="J56" t="str">
            <v>Design</v>
          </cell>
          <cell r="K56" t="str">
            <v>Primary Endpoint</v>
          </cell>
          <cell r="L56" t="str">
            <v>Result</v>
          </cell>
          <cell r="M56" t="str">
            <v>P-value</v>
          </cell>
        </row>
        <row r="57">
          <cell r="I57" t="str">
            <v>ADVANCE-1</v>
          </cell>
          <cell r="J57" t="str">
            <v>Parallel-group</v>
          </cell>
          <cell r="K57" t="str">
            <v>Change in CMAI total score at Week 5</v>
          </cell>
          <cell r="L57" t="str">
            <v>-15.4 points (AXS-05) vs. -11.5 points (placebo)</v>
          </cell>
          <cell r="M57" t="str">
            <v>p=0.010</v>
          </cell>
        </row>
        <row r="58">
          <cell r="I58" t="str">
            <v>ADVANCE-2</v>
          </cell>
          <cell r="J58" t="str">
            <v>Parallel-group</v>
          </cell>
          <cell r="K58" t="str">
            <v>Change in CMAI total score at Week 5</v>
          </cell>
          <cell r="L58" t="str">
            <v>-13.8 points (AXS-05) vs. -12.6 points (placebo)</v>
          </cell>
          <cell r="M58" t="str">
            <v>Not significant</v>
          </cell>
        </row>
        <row r="59">
          <cell r="I59" t="str">
            <v>ACCORD-1</v>
          </cell>
          <cell r="J59" t="str">
            <v>Randomized withdrawal</v>
          </cell>
          <cell r="K59" t="str">
            <v>Time to relapse</v>
          </cell>
          <cell r="L59" t="str">
            <v>HR: 0.275 (3.6-fold lower risk)</v>
          </cell>
          <cell r="M59" t="str">
            <v>p=0.014</v>
          </cell>
        </row>
        <row r="60">
          <cell r="I60" t="str">
            <v>ACCORD-2</v>
          </cell>
          <cell r="J60" t="str">
            <v>Randomized withdrawal</v>
          </cell>
          <cell r="K60" t="str">
            <v>Time to relapse</v>
          </cell>
          <cell r="L60" t="str">
            <v>HR: 0.276 (3.6-fold lower risk)</v>
          </cell>
          <cell r="M60" t="str">
            <v>p=0.001</v>
          </cell>
        </row>
      </sheetData>
      <sheetData sheetId="18">
        <row r="10">
          <cell r="D10">
            <v>1</v>
          </cell>
        </row>
      </sheetData>
      <sheetData sheetId="19"/>
      <sheetData sheetId="20">
        <row r="1">
          <cell r="A1" t="e">
            <v>#NAME?</v>
          </cell>
        </row>
      </sheetData>
      <sheetData sheetId="2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stment Summary--&gt;"/>
      <sheetName val="MSe vs. Cons"/>
      <sheetName val="Sheet2"/>
      <sheetName val="Clinical Data --&gt;"/>
      <sheetName val="Approved Drugs"/>
      <sheetName val="18vs25mo"/>
      <sheetName val="Patch Data"/>
      <sheetName val="Charts--&gt;"/>
      <sheetName val="Prolia"/>
      <sheetName val="Monthly"/>
      <sheetName val="Tymlos Payer Mix"/>
      <sheetName val="TymlosWeekly"/>
      <sheetName val="Watchlist"/>
    </sheetNames>
    <sheetDataSet>
      <sheetData sheetId="0"/>
      <sheetData sheetId="1">
        <row r="9">
          <cell r="B9">
            <v>0</v>
          </cell>
        </row>
      </sheetData>
      <sheetData sheetId="2"/>
      <sheetData sheetId="3"/>
      <sheetData sheetId="4">
        <row r="2">
          <cell r="B2" t="str">
            <v>Type Timeperiod</v>
          </cell>
          <cell r="C2" t="str">
            <v>Drug/Generic</v>
          </cell>
          <cell r="D2">
            <v>0</v>
          </cell>
          <cell r="E2" t="str">
            <v>Vertebral Reduction</v>
          </cell>
          <cell r="F2">
            <v>0</v>
          </cell>
          <cell r="G2">
            <v>0</v>
          </cell>
          <cell r="H2" t="str">
            <v>Nonvertebral Reduction       (at end)</v>
          </cell>
          <cell r="I2">
            <v>0</v>
          </cell>
          <cell r="J2">
            <v>0</v>
          </cell>
          <cell r="K2" t="str">
            <v>Placebo Adj. BMD %Increase</v>
          </cell>
          <cell r="L2">
            <v>0</v>
          </cell>
          <cell r="M2">
            <v>0</v>
          </cell>
          <cell r="N2" t="str">
            <v>BlackBox</v>
          </cell>
          <cell r="O2">
            <v>0</v>
          </cell>
          <cell r="P2" t="str">
            <v>Details</v>
          </cell>
        </row>
        <row r="3">
          <cell r="B3">
            <v>0</v>
          </cell>
          <cell r="C3">
            <v>0</v>
          </cell>
          <cell r="D3" t="str">
            <v>1 Year</v>
          </cell>
          <cell r="E3" t="str">
            <v>2 Years</v>
          </cell>
          <cell r="F3" t="str">
            <v>3 Years</v>
          </cell>
          <cell r="G3">
            <v>0</v>
          </cell>
          <cell r="H3">
            <v>0</v>
          </cell>
          <cell r="I3">
            <v>0</v>
          </cell>
          <cell r="J3" t="str">
            <v>Lumbar Spine</v>
          </cell>
          <cell r="K3" t="str">
            <v>Total Hip</v>
          </cell>
          <cell r="L3" t="str">
            <v>Femoral Neck</v>
          </cell>
          <cell r="M3">
            <v>0</v>
          </cell>
          <cell r="N3">
            <v>0</v>
          </cell>
          <cell r="O3">
            <v>0</v>
          </cell>
          <cell r="P3">
            <v>0</v>
          </cell>
        </row>
        <row r="4">
          <cell r="B4">
            <v>0</v>
          </cell>
          <cell r="C4">
            <v>0</v>
          </cell>
          <cell r="D4">
            <v>0</v>
          </cell>
          <cell r="E4">
            <v>0</v>
          </cell>
          <cell r="F4">
            <v>0</v>
          </cell>
          <cell r="G4">
            <v>0</v>
          </cell>
          <cell r="H4">
            <v>0</v>
          </cell>
          <cell r="I4">
            <v>0</v>
          </cell>
          <cell r="J4">
            <v>0</v>
          </cell>
          <cell r="K4">
            <v>0</v>
          </cell>
          <cell r="L4">
            <v>0</v>
          </cell>
          <cell r="M4">
            <v>0</v>
          </cell>
          <cell r="N4">
            <v>0</v>
          </cell>
          <cell r="O4">
            <v>0</v>
          </cell>
          <cell r="P4">
            <v>0</v>
          </cell>
        </row>
        <row r="5">
          <cell r="B5" t="str">
            <v>Biphosphonate</v>
          </cell>
          <cell r="C5">
            <v>0</v>
          </cell>
          <cell r="D5">
            <v>0</v>
          </cell>
          <cell r="E5">
            <v>0</v>
          </cell>
          <cell r="F5">
            <v>0</v>
          </cell>
          <cell r="G5">
            <v>0</v>
          </cell>
          <cell r="H5">
            <v>0</v>
          </cell>
          <cell r="I5">
            <v>0</v>
          </cell>
          <cell r="J5">
            <v>0</v>
          </cell>
          <cell r="K5">
            <v>0</v>
          </cell>
          <cell r="L5">
            <v>0</v>
          </cell>
          <cell r="M5">
            <v>0</v>
          </cell>
          <cell r="N5">
            <v>0</v>
          </cell>
          <cell r="O5">
            <v>0</v>
          </cell>
          <cell r="P5">
            <v>0</v>
          </cell>
        </row>
        <row r="6">
          <cell r="B6" t="str">
            <v>3 Years</v>
          </cell>
          <cell r="C6" t="str">
            <v>Fosomax D+, alendronate</v>
          </cell>
          <cell r="D6" t="str">
            <v>-</v>
          </cell>
          <cell r="E6" t="str">
            <v>-</v>
          </cell>
          <cell r="F6">
            <v>0.48</v>
          </cell>
          <cell r="G6">
            <v>0</v>
          </cell>
          <cell r="H6" t="str">
            <v>~48%</v>
          </cell>
          <cell r="I6">
            <v>0</v>
          </cell>
          <cell r="J6" t="str">
            <v>~10%,~7.5</v>
          </cell>
          <cell r="K6" t="str">
            <v>-</v>
          </cell>
          <cell r="L6" t="str">
            <v>~6.5%</v>
          </cell>
          <cell r="M6">
            <v>0</v>
          </cell>
          <cell r="N6" t="str">
            <v>-</v>
          </cell>
          <cell r="O6">
            <v>0</v>
          </cell>
          <cell r="P6" t="str">
            <v>BMD ~10  US and ~7.5% ex-US studies</v>
          </cell>
        </row>
        <row r="7">
          <cell r="B7" t="str">
            <v>3 Years</v>
          </cell>
          <cell r="C7" t="str">
            <v>Binosto, alendronate</v>
          </cell>
          <cell r="D7" t="str">
            <v>-</v>
          </cell>
          <cell r="E7" t="str">
            <v>-</v>
          </cell>
          <cell r="F7">
            <v>0.48</v>
          </cell>
          <cell r="G7">
            <v>0</v>
          </cell>
          <cell r="H7">
            <v>0.48</v>
          </cell>
          <cell r="I7">
            <v>0</v>
          </cell>
          <cell r="J7" t="str">
            <v>~10%,~7.5</v>
          </cell>
          <cell r="K7" t="str">
            <v>-</v>
          </cell>
          <cell r="L7" t="str">
            <v>~6.5%</v>
          </cell>
          <cell r="M7">
            <v>0</v>
          </cell>
          <cell r="N7" t="str">
            <v>-</v>
          </cell>
          <cell r="O7">
            <v>0</v>
          </cell>
          <cell r="P7">
            <v>0</v>
          </cell>
        </row>
        <row r="8">
          <cell r="B8" t="str">
            <v>3 Years</v>
          </cell>
          <cell r="C8" t="str">
            <v>Boniva, ibandronate</v>
          </cell>
          <cell r="D8">
            <v>0</v>
          </cell>
          <cell r="E8">
            <v>0</v>
          </cell>
          <cell r="F8">
            <v>0.52</v>
          </cell>
          <cell r="G8">
            <v>0</v>
          </cell>
          <cell r="H8" t="str">
            <v>Failed</v>
          </cell>
          <cell r="I8">
            <v>0</v>
          </cell>
          <cell r="J8">
            <v>0.05</v>
          </cell>
          <cell r="K8">
            <v>3.7999999999999999E-2</v>
          </cell>
          <cell r="L8">
            <v>3.3000000000000002E-2</v>
          </cell>
          <cell r="M8">
            <v>0</v>
          </cell>
          <cell r="N8" t="str">
            <v>-</v>
          </cell>
          <cell r="O8">
            <v>0</v>
          </cell>
          <cell r="P8" t="str">
            <v>2yr BMD claim: 3.1, 1.8, 2.0% for LS,TH,FN</v>
          </cell>
        </row>
        <row r="9">
          <cell r="B9" t="str">
            <v>3 Years</v>
          </cell>
          <cell r="C9" t="str">
            <v>*Reclast, zoledronic acid</v>
          </cell>
          <cell r="D9">
            <v>0.6</v>
          </cell>
          <cell r="E9">
            <v>0.71</v>
          </cell>
          <cell r="F9">
            <v>0.7</v>
          </cell>
          <cell r="G9">
            <v>0</v>
          </cell>
          <cell r="H9">
            <v>0.25</v>
          </cell>
          <cell r="I9">
            <v>0</v>
          </cell>
          <cell r="J9">
            <v>6.7000000000000004E-2</v>
          </cell>
          <cell r="K9">
            <v>0.06</v>
          </cell>
          <cell r="L9">
            <v>5.0999999999999997E-2</v>
          </cell>
          <cell r="M9">
            <v>0</v>
          </cell>
          <cell r="N9" t="str">
            <v>-</v>
          </cell>
          <cell r="O9">
            <v>0</v>
          </cell>
          <cell r="P9" t="str">
            <v>Note 41% reduction in hip fractures</v>
          </cell>
        </row>
        <row r="10">
          <cell r="B10" t="str">
            <v>3 Years</v>
          </cell>
          <cell r="C10" t="str">
            <v>Atelvia, risedronate</v>
          </cell>
          <cell r="D10">
            <v>0.65</v>
          </cell>
          <cell r="E10">
            <v>0.55000000000000004</v>
          </cell>
          <cell r="F10">
            <v>0.41</v>
          </cell>
          <cell r="G10">
            <v>0</v>
          </cell>
          <cell r="H10">
            <v>0.39</v>
          </cell>
          <cell r="I10">
            <v>0</v>
          </cell>
          <cell r="J10">
            <v>4.2000000000000003E-2</v>
          </cell>
          <cell r="K10" t="str">
            <v>-</v>
          </cell>
          <cell r="L10" t="str">
            <v>~2.5%</v>
          </cell>
          <cell r="M10">
            <v>0</v>
          </cell>
          <cell r="N10" t="str">
            <v>-</v>
          </cell>
          <cell r="O10">
            <v>0</v>
          </cell>
          <cell r="P10" t="str">
            <v>Ex-US Vert reduc. 61,59,49%.</v>
          </cell>
        </row>
        <row r="11">
          <cell r="B11" t="str">
            <v>Calcitonin</v>
          </cell>
          <cell r="C11">
            <v>0</v>
          </cell>
          <cell r="D11">
            <v>0</v>
          </cell>
          <cell r="E11">
            <v>0</v>
          </cell>
          <cell r="F11">
            <v>0</v>
          </cell>
          <cell r="G11">
            <v>0</v>
          </cell>
          <cell r="H11">
            <v>0</v>
          </cell>
          <cell r="I11">
            <v>0</v>
          </cell>
          <cell r="J11">
            <v>0</v>
          </cell>
          <cell r="K11">
            <v>0</v>
          </cell>
          <cell r="L11">
            <v>0</v>
          </cell>
          <cell r="M11">
            <v>0</v>
          </cell>
          <cell r="N11">
            <v>0</v>
          </cell>
          <cell r="O11">
            <v>0</v>
          </cell>
          <cell r="P11">
            <v>0</v>
          </cell>
        </row>
        <row r="12">
          <cell r="B12" t="str">
            <v>2 Years</v>
          </cell>
          <cell r="C12" t="str">
            <v>Miacalcin, calcitonin-salmon</v>
          </cell>
          <cell r="D12">
            <v>0</v>
          </cell>
          <cell r="E12" t="str">
            <v>Study Discontinued</v>
          </cell>
          <cell r="F12">
            <v>0</v>
          </cell>
          <cell r="G12">
            <v>0</v>
          </cell>
          <cell r="H12" t="str">
            <v>Study Discont.</v>
          </cell>
          <cell r="I12">
            <v>0</v>
          </cell>
          <cell r="J12" t="str">
            <v>No adequate controlled trials examined BMD &gt;1yr</v>
          </cell>
          <cell r="K12">
            <v>0</v>
          </cell>
          <cell r="L12">
            <v>0</v>
          </cell>
          <cell r="M12">
            <v>0</v>
          </cell>
          <cell r="N12" t="str">
            <v>-</v>
          </cell>
          <cell r="O12">
            <v>0</v>
          </cell>
          <cell r="P12" t="str">
            <v>Efficacy based on calcium levels. Fracture reduction not demonstrated</v>
          </cell>
        </row>
        <row r="13">
          <cell r="B13" t="str">
            <v>SERM</v>
          </cell>
          <cell r="C13">
            <v>0</v>
          </cell>
          <cell r="D13">
            <v>0</v>
          </cell>
          <cell r="E13">
            <v>0</v>
          </cell>
          <cell r="F13">
            <v>0</v>
          </cell>
          <cell r="G13">
            <v>0</v>
          </cell>
          <cell r="H13">
            <v>0</v>
          </cell>
          <cell r="I13">
            <v>0</v>
          </cell>
          <cell r="J13">
            <v>0</v>
          </cell>
          <cell r="K13">
            <v>0</v>
          </cell>
          <cell r="L13">
            <v>0</v>
          </cell>
          <cell r="M13">
            <v>0</v>
          </cell>
          <cell r="N13">
            <v>0</v>
          </cell>
          <cell r="O13">
            <v>0</v>
          </cell>
          <cell r="P13">
            <v>0</v>
          </cell>
        </row>
        <row r="14">
          <cell r="B14" t="str">
            <v>3 Years</v>
          </cell>
          <cell r="C14" t="str">
            <v>Evista, raloxifene</v>
          </cell>
          <cell r="D14" t="str">
            <v>-</v>
          </cell>
          <cell r="E14" t="str">
            <v>-</v>
          </cell>
          <cell r="F14">
            <v>0.55000000000000004</v>
          </cell>
          <cell r="G14">
            <v>0</v>
          </cell>
          <cell r="H14" t="str">
            <v>-</v>
          </cell>
          <cell r="I14">
            <v>0</v>
          </cell>
          <cell r="J14">
            <v>2.5999999999999999E-2</v>
          </cell>
          <cell r="K14" t="str">
            <v>~2%</v>
          </cell>
          <cell r="L14">
            <v>2.1000000000000001E-2</v>
          </cell>
          <cell r="M14">
            <v>0</v>
          </cell>
          <cell r="N14">
            <v>0</v>
          </cell>
          <cell r="O14">
            <v>0</v>
          </cell>
          <cell r="P14">
            <v>0</v>
          </cell>
        </row>
        <row r="15">
          <cell r="B15" t="str">
            <v>Biologic</v>
          </cell>
          <cell r="C15">
            <v>0</v>
          </cell>
          <cell r="D15">
            <v>0</v>
          </cell>
          <cell r="E15">
            <v>0</v>
          </cell>
          <cell r="F15">
            <v>0</v>
          </cell>
          <cell r="G15">
            <v>0</v>
          </cell>
          <cell r="H15">
            <v>0</v>
          </cell>
          <cell r="I15">
            <v>0</v>
          </cell>
          <cell r="J15">
            <v>0</v>
          </cell>
          <cell r="K15">
            <v>0</v>
          </cell>
          <cell r="L15">
            <v>0</v>
          </cell>
          <cell r="M15">
            <v>0</v>
          </cell>
          <cell r="N15">
            <v>0</v>
          </cell>
          <cell r="O15">
            <v>0</v>
          </cell>
          <cell r="P15">
            <v>0</v>
          </cell>
        </row>
        <row r="16">
          <cell r="B16" t="str">
            <v>3 Years</v>
          </cell>
          <cell r="C16" t="str">
            <v>*Prolia, denosumab</v>
          </cell>
          <cell r="D16">
            <v>0.61</v>
          </cell>
          <cell r="E16">
            <v>0.71</v>
          </cell>
          <cell r="F16">
            <v>0.68</v>
          </cell>
          <cell r="G16">
            <v>0</v>
          </cell>
          <cell r="H16">
            <v>0.2</v>
          </cell>
          <cell r="I16">
            <v>0</v>
          </cell>
          <cell r="J16">
            <v>8.7999999999999995E-2</v>
          </cell>
          <cell r="K16">
            <v>6.4000000000000001E-2</v>
          </cell>
          <cell r="L16">
            <v>5.1999999999999998E-2</v>
          </cell>
          <cell r="M16">
            <v>0</v>
          </cell>
          <cell r="N16" t="str">
            <v>-</v>
          </cell>
          <cell r="O16">
            <v>0</v>
          </cell>
          <cell r="P16" t="str">
            <v xml:space="preserve">40% reduction in hip frac. at 3 yrs (p=.04); 2yr BMD inc. aprox. 7.5,4.5% for LS and TH </v>
          </cell>
        </row>
        <row r="17">
          <cell r="B17" t="str">
            <v>PTH</v>
          </cell>
          <cell r="C17">
            <v>0</v>
          </cell>
          <cell r="D17">
            <v>0</v>
          </cell>
          <cell r="E17">
            <v>0</v>
          </cell>
          <cell r="F17">
            <v>0</v>
          </cell>
          <cell r="G17">
            <v>0</v>
          </cell>
          <cell r="H17">
            <v>0</v>
          </cell>
          <cell r="I17">
            <v>0</v>
          </cell>
          <cell r="J17">
            <v>0</v>
          </cell>
          <cell r="K17">
            <v>0</v>
          </cell>
          <cell r="L17">
            <v>0</v>
          </cell>
          <cell r="M17">
            <v>0</v>
          </cell>
          <cell r="N17">
            <v>0</v>
          </cell>
          <cell r="O17">
            <v>0</v>
          </cell>
          <cell r="P17">
            <v>0</v>
          </cell>
        </row>
        <row r="18">
          <cell r="B18" t="str">
            <v>19mo</v>
          </cell>
          <cell r="C18" t="str">
            <v>*Forteo,teriparatide</v>
          </cell>
          <cell r="D18" t="str">
            <v>-</v>
          </cell>
          <cell r="E18">
            <v>0.65</v>
          </cell>
          <cell r="F18" t="str">
            <v>-</v>
          </cell>
          <cell r="G18">
            <v>0</v>
          </cell>
          <cell r="H18">
            <v>0.53</v>
          </cell>
          <cell r="I18">
            <v>0</v>
          </cell>
          <cell r="J18">
            <v>8.5999999999999993E-2</v>
          </cell>
          <cell r="K18">
            <v>3.5999999999999997E-2</v>
          </cell>
          <cell r="L18">
            <v>3.5000000000000003E-2</v>
          </cell>
          <cell r="M18">
            <v>0</v>
          </cell>
          <cell r="N18" t="str">
            <v>Potential risk of Osteosarcoma</v>
          </cell>
          <cell r="O18">
            <v>0</v>
          </cell>
          <cell r="P18">
            <v>0</v>
          </cell>
        </row>
        <row r="19">
          <cell r="B19" t="str">
            <v>19mo</v>
          </cell>
          <cell r="C19" t="str">
            <v>*Tymlos, abaloparatide</v>
          </cell>
          <cell r="D19" t="str">
            <v>-</v>
          </cell>
          <cell r="E19">
            <v>0.86</v>
          </cell>
          <cell r="F19" t="str">
            <v>-</v>
          </cell>
          <cell r="G19">
            <v>0</v>
          </cell>
          <cell r="H19">
            <v>0.43</v>
          </cell>
          <cell r="I19">
            <v>0</v>
          </cell>
          <cell r="J19">
            <v>8.7999999999999995E-2</v>
          </cell>
          <cell r="K19">
            <v>3.5000000000000003E-2</v>
          </cell>
          <cell r="L19">
            <v>3.3000000000000002E-2</v>
          </cell>
          <cell r="M19">
            <v>0</v>
          </cell>
          <cell r="N19" t="str">
            <v>Potential risk of Osteosarcoma</v>
          </cell>
          <cell r="O19">
            <v>0</v>
          </cell>
          <cell r="P19" t="str">
            <v>87,52% frac. Reduc. &amp; BMD inc of 9.3,4.1,4.1% at 25 months follow up.</v>
          </cell>
        </row>
        <row r="20">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row>
        <row r="23">
          <cell r="B23" t="str">
            <v>Type</v>
          </cell>
          <cell r="C23" t="str">
            <v>Drug/Generic</v>
          </cell>
          <cell r="D23">
            <v>0</v>
          </cell>
          <cell r="E23" t="str">
            <v>Vertebral Reduction</v>
          </cell>
          <cell r="F23">
            <v>0</v>
          </cell>
          <cell r="G23">
            <v>0</v>
          </cell>
          <cell r="H23" t="str">
            <v>Nonvertebral Reduction       (at end)</v>
          </cell>
          <cell r="I23">
            <v>0</v>
          </cell>
          <cell r="J23">
            <v>0</v>
          </cell>
          <cell r="K23" t="str">
            <v>Placebo Adj. BMD %Increase</v>
          </cell>
          <cell r="L23">
            <v>0</v>
          </cell>
          <cell r="M23">
            <v>0</v>
          </cell>
          <cell r="N23" t="str">
            <v>BlackBox</v>
          </cell>
          <cell r="O23">
            <v>0</v>
          </cell>
          <cell r="P23" t="str">
            <v>Details</v>
          </cell>
        </row>
        <row r="24">
          <cell r="B24" t="str">
            <v>Timeframe</v>
          </cell>
          <cell r="C24">
            <v>0</v>
          </cell>
          <cell r="D24">
            <v>0</v>
          </cell>
          <cell r="E24">
            <v>0</v>
          </cell>
          <cell r="F24">
            <v>0</v>
          </cell>
          <cell r="G24">
            <v>0</v>
          </cell>
          <cell r="H24">
            <v>0</v>
          </cell>
          <cell r="I24">
            <v>0</v>
          </cell>
          <cell r="J24" t="str">
            <v>Lumbar Spine</v>
          </cell>
          <cell r="K24" t="str">
            <v>Total Hip</v>
          </cell>
          <cell r="L24" t="str">
            <v>Femoral Neck</v>
          </cell>
          <cell r="M24">
            <v>0</v>
          </cell>
          <cell r="N24">
            <v>0</v>
          </cell>
          <cell r="O24">
            <v>0</v>
          </cell>
          <cell r="P24">
            <v>0</v>
          </cell>
        </row>
        <row r="25">
          <cell r="B25" t="str">
            <v xml:space="preserve">PTH Analogue </v>
          </cell>
          <cell r="C25">
            <v>0</v>
          </cell>
          <cell r="D25">
            <v>0</v>
          </cell>
          <cell r="E25">
            <v>0</v>
          </cell>
          <cell r="F25">
            <v>0</v>
          </cell>
          <cell r="G25">
            <v>0</v>
          </cell>
          <cell r="H25">
            <v>0</v>
          </cell>
          <cell r="I25">
            <v>0</v>
          </cell>
          <cell r="J25">
            <v>0</v>
          </cell>
          <cell r="K25">
            <v>0</v>
          </cell>
          <cell r="L25">
            <v>0</v>
          </cell>
          <cell r="M25">
            <v>0</v>
          </cell>
          <cell r="N25">
            <v>0</v>
          </cell>
          <cell r="O25">
            <v>0</v>
          </cell>
          <cell r="P25">
            <v>0</v>
          </cell>
        </row>
        <row r="26">
          <cell r="B26" t="str">
            <v>18mo</v>
          </cell>
          <cell r="C26" t="str">
            <v>Forteo,teriparatide</v>
          </cell>
          <cell r="D26">
            <v>0</v>
          </cell>
          <cell r="E26">
            <v>0.65</v>
          </cell>
          <cell r="F26">
            <v>0</v>
          </cell>
          <cell r="G26">
            <v>0</v>
          </cell>
          <cell r="H26">
            <v>0.53</v>
          </cell>
          <cell r="I26">
            <v>0</v>
          </cell>
          <cell r="J26">
            <v>8.5999999999999993E-2</v>
          </cell>
          <cell r="K26">
            <v>1.6E-2</v>
          </cell>
          <cell r="L26">
            <v>3.5000000000000003E-2</v>
          </cell>
          <cell r="M26">
            <v>0</v>
          </cell>
          <cell r="N26" t="str">
            <v>Potential risk of Osteosarcoma</v>
          </cell>
          <cell r="O26">
            <v>0</v>
          </cell>
          <cell r="P26">
            <v>0</v>
          </cell>
        </row>
        <row r="27">
          <cell r="B27" t="str">
            <v>19mo</v>
          </cell>
          <cell r="C27" t="str">
            <v>Tymlos, abaloparatide</v>
          </cell>
          <cell r="D27">
            <v>0</v>
          </cell>
          <cell r="E27">
            <v>0.86</v>
          </cell>
          <cell r="F27">
            <v>0</v>
          </cell>
          <cell r="G27">
            <v>0</v>
          </cell>
          <cell r="H27">
            <v>0.43</v>
          </cell>
          <cell r="I27">
            <v>0</v>
          </cell>
          <cell r="J27">
            <v>8.7999999999999995E-2</v>
          </cell>
          <cell r="K27">
            <v>3.5000000000000003E-2</v>
          </cell>
          <cell r="L27">
            <v>3.3000000000000002E-2</v>
          </cell>
          <cell r="M27">
            <v>0</v>
          </cell>
          <cell r="N27" t="str">
            <v>Potential risk of Osteosarcoma</v>
          </cell>
          <cell r="O27">
            <v>0</v>
          </cell>
          <cell r="P27" t="str">
            <v>87%,52% fracture reduction at 25 months</v>
          </cell>
        </row>
        <row r="28">
          <cell r="B28">
            <v>0</v>
          </cell>
          <cell r="C28">
            <v>0</v>
          </cell>
          <cell r="D28">
            <v>0</v>
          </cell>
          <cell r="E28">
            <v>0</v>
          </cell>
          <cell r="F28">
            <v>0</v>
          </cell>
          <cell r="G28">
            <v>0</v>
          </cell>
          <cell r="H28">
            <v>0</v>
          </cell>
          <cell r="I28">
            <v>0</v>
          </cell>
          <cell r="J28">
            <v>0</v>
          </cell>
          <cell r="K28">
            <v>0</v>
          </cell>
          <cell r="L28">
            <v>0</v>
          </cell>
          <cell r="M28">
            <v>0</v>
          </cell>
          <cell r="N28">
            <v>0</v>
          </cell>
          <cell r="O28">
            <v>0</v>
          </cell>
          <cell r="P28">
            <v>0</v>
          </cell>
        </row>
        <row r="45">
          <cell r="V45">
            <v>0</v>
          </cell>
          <cell r="W45">
            <v>0</v>
          </cell>
          <cell r="X45">
            <v>0</v>
          </cell>
          <cell r="Y45">
            <v>0</v>
          </cell>
        </row>
        <row r="46">
          <cell r="V46">
            <v>0</v>
          </cell>
          <cell r="W46">
            <v>0</v>
          </cell>
          <cell r="X46">
            <v>0</v>
          </cell>
          <cell r="Y46">
            <v>0</v>
          </cell>
        </row>
        <row r="47">
          <cell r="V47">
            <v>0</v>
          </cell>
          <cell r="W47">
            <v>0</v>
          </cell>
          <cell r="X47">
            <v>0</v>
          </cell>
          <cell r="Y47">
            <v>0</v>
          </cell>
        </row>
        <row r="48">
          <cell r="V48">
            <v>0</v>
          </cell>
          <cell r="W48">
            <v>0</v>
          </cell>
          <cell r="X48">
            <v>0</v>
          </cell>
          <cell r="Y48">
            <v>0</v>
          </cell>
        </row>
        <row r="49">
          <cell r="V49">
            <v>0</v>
          </cell>
          <cell r="W49">
            <v>0</v>
          </cell>
          <cell r="X49">
            <v>0</v>
          </cell>
          <cell r="Y49">
            <v>0</v>
          </cell>
        </row>
        <row r="50">
          <cell r="V50">
            <v>0</v>
          </cell>
          <cell r="W50">
            <v>0</v>
          </cell>
          <cell r="X50">
            <v>0</v>
          </cell>
          <cell r="Y50">
            <v>0</v>
          </cell>
        </row>
        <row r="51">
          <cell r="V51">
            <v>0</v>
          </cell>
          <cell r="W51">
            <v>0</v>
          </cell>
          <cell r="X51">
            <v>0</v>
          </cell>
          <cell r="Y51">
            <v>0</v>
          </cell>
        </row>
        <row r="52">
          <cell r="V52">
            <v>0</v>
          </cell>
          <cell r="W52">
            <v>0</v>
          </cell>
          <cell r="X52">
            <v>0</v>
          </cell>
          <cell r="Y52">
            <v>0</v>
          </cell>
        </row>
      </sheetData>
      <sheetData sheetId="5">
        <row r="33">
          <cell r="E33">
            <v>0</v>
          </cell>
        </row>
      </sheetData>
      <sheetData sheetId="6">
        <row r="2">
          <cell r="B2">
            <v>0</v>
          </cell>
        </row>
      </sheetData>
      <sheetData sheetId="7"/>
      <sheetData sheetId="8"/>
      <sheetData sheetId="9"/>
      <sheetData sheetId="10"/>
      <sheetData sheetId="11"/>
      <sheetData sheetId="12"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
      <sheetName val="MW-Cache"/>
      <sheetName val="IS"/>
      <sheetName val="BS"/>
      <sheetName val="CF"/>
      <sheetName val="Rev Summary"/>
      <sheetName val="XLH"/>
      <sheetName val="MPSVII"/>
      <sheetName val="LC-FAOD"/>
      <sheetName val="OTC"/>
      <sheetName val="GSD1a"/>
      <sheetName val="SOTP"/>
      <sheetName val="Misc --&gt;"/>
      <sheetName val="Launches"/>
      <sheetName val="notes"/>
      <sheetName val="Old vs New"/>
      <sheetName val="Variance"/>
      <sheetName val="ms vs cons"/>
      <sheetName val="sales old vs new"/>
      <sheetName val="waterfall"/>
      <sheetName val="Tracking Sheet"/>
      <sheetName val="mwareDates"/>
      <sheetName val="mwareSettings"/>
      <sheetName val="GLUT1"/>
      <sheetName val="Crysvita revenue"/>
      <sheetName val="MWA RR"/>
      <sheetName val="crysvita metr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lestones- by company"/>
      <sheetName val="chronology key"/>
      <sheetName val="ALXN"/>
      <sheetName val="AMGN"/>
      <sheetName val="BIIB"/>
      <sheetName val="CELG"/>
      <sheetName val="CMRX"/>
      <sheetName val="CBST"/>
      <sheetName val="GILD"/>
      <sheetName val="IMGN"/>
      <sheetName val="INFI"/>
      <sheetName val="IRWD"/>
      <sheetName val="ITMN"/>
      <sheetName val="OPHT"/>
      <sheetName val="PCYC"/>
      <sheetName val="PTLA"/>
      <sheetName val="REGN"/>
      <sheetName val="THRX"/>
      <sheetName val="RARE"/>
      <sheetName val="VRTX"/>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Analysis"/>
      <sheetName val="MACRS"/>
      <sheetName val="Valuation"/>
      <sheetName val=" Capital"/>
      <sheetName val="New Business"/>
      <sheetName val="Scenario"/>
      <sheetName val="LXK"/>
      <sheetName val="yearly"/>
      <sheetName val="OnAir"/>
      <sheetName val="FutureAcq"/>
      <sheetName val="Credit Output"/>
      <sheetName val="CalcsMO"/>
      <sheetName val="RELPE"/>
      <sheetName val="SALESCAT"/>
      <sheetName val="MATCASH"/>
      <sheetName val="FinSum"/>
      <sheetName val="Gas"/>
      <sheetName val="Off Peak"/>
      <sheetName val="Peak"/>
      <sheetName val="Aladdin Macro1"/>
      <sheetName val="DATA"/>
      <sheetName val="WY"/>
      <sheetName val="changes in EST"/>
      <sheetName val="US peers EBIT Margins"/>
      <sheetName val="Sheet7"/>
      <sheetName val="Model (Euro)"/>
      <sheetName val="Monthly Spot"/>
      <sheetName val="NKEBALST"/>
      <sheetName val="NKEQTRIN"/>
      <sheetName val="main"/>
      <sheetName val="Sheet1"/>
      <sheetName val="DMK"/>
      <sheetName val="premium detail - P&amp;C"/>
      <sheetName val="Monthly figures"/>
      <sheetName val="Cashflow Model"/>
      <sheetName val="Annual"/>
      <sheetName val="Sainsbury"/>
      <sheetName val="Accounts&amp;Forecasts"/>
      <sheetName val="Operations"/>
      <sheetName val="Balance Sheet"/>
      <sheetName val="macros"/>
      <sheetName val="単独"/>
      <sheetName val="ｾｸﾞﾒﾝﾄ"/>
      <sheetName val="dist"/>
      <sheetName val="NY UPLOAD"/>
      <sheetName val="Output"/>
      <sheetName val="LLCConsSort"/>
      <sheetName val="Transaction Summary"/>
      <sheetName val="Notes"/>
      <sheetName val="summary"/>
      <sheetName val="Hidden"/>
      <sheetName val="P&amp;L"/>
      <sheetName val="Core Model Inputs"/>
      <sheetName val="XOM"/>
      <sheetName val="Published"/>
      <sheetName val="EEV P&amp;L"/>
      <sheetName val="Capital"/>
      <sheetName val="IFRS"/>
      <sheetName val="Income Statement"/>
      <sheetName val="Income"/>
      <sheetName val="MDRN"/>
      <sheetName val="NKEANNL"/>
      <sheetName val="Global"/>
      <sheetName val="Bal Sheet &amp; Cash Flow"/>
      <sheetName val="EVA"/>
      <sheetName val="INPUTS"/>
      <sheetName val="Ratings"/>
      <sheetName val="BigRED Downloader"/>
      <sheetName val="Config"/>
      <sheetName val="NOPAT_VDF"/>
      <sheetName val="Invested capital_VDF"/>
      <sheetName val="DCF_VDF"/>
      <sheetName val="WACC_VDF"/>
      <sheetName val="Summary Page_VDF"/>
      <sheetName val="PV of Op Leases_VDF"/>
      <sheetName val="Income Statement_VDF"/>
      <sheetName val="prices"/>
      <sheetName val="VALUEDH"/>
      <sheetName val="NUMD Proj"/>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ummary Page_VDF"/>
      <sheetName val="Charts_VDF"/>
      <sheetName val="Forecasts_VDF"/>
      <sheetName val="Balance Sheet_VDF"/>
      <sheetName val="Income Statement_VDF"/>
      <sheetName val="WACC_VDF"/>
      <sheetName val="Invested capital_VDF"/>
      <sheetName val="NOPAT_VDF"/>
      <sheetName val="DCF_VDF"/>
      <sheetName val="Annual ESO grants"/>
      <sheetName val="Table for FOF6"/>
      <sheetName val="Outstanding ESO Liability"/>
      <sheetName val="Churn"/>
      <sheetName val="Put Warrant Liability"/>
      <sheetName val="PV of Op Leases_VDF"/>
    </sheetNames>
    <sheetDataSet>
      <sheetData sheetId="0" refreshError="1"/>
      <sheetData sheetId="1"/>
      <sheetData sheetId="2"/>
      <sheetData sheetId="3"/>
      <sheetData sheetId="4" refreshError="1"/>
      <sheetData sheetId="5"/>
      <sheetData sheetId="6"/>
      <sheetData sheetId="7"/>
      <sheetData sheetId="8" refreshError="1">
        <row r="94">
          <cell r="C94">
            <v>0</v>
          </cell>
          <cell r="D94">
            <v>0</v>
          </cell>
          <cell r="E94">
            <v>0</v>
          </cell>
          <cell r="F94">
            <v>0</v>
          </cell>
          <cell r="G94">
            <v>0</v>
          </cell>
          <cell r="H94">
            <v>0</v>
          </cell>
          <cell r="I94">
            <v>0</v>
          </cell>
          <cell r="J94">
            <v>462.74300000000011</v>
          </cell>
          <cell r="K94">
            <v>708.06</v>
          </cell>
          <cell r="L94">
            <v>953</v>
          </cell>
          <cell r="M94">
            <v>1146</v>
          </cell>
          <cell r="N94">
            <v>1453</v>
          </cell>
          <cell r="O94">
            <v>2195</v>
          </cell>
          <cell r="P94">
            <v>3439</v>
          </cell>
          <cell r="Q94">
            <v>4462</v>
          </cell>
        </row>
      </sheetData>
      <sheetData sheetId="9"/>
      <sheetData sheetId="10" refreshError="1"/>
      <sheetData sheetId="11" refreshError="1"/>
      <sheetData sheetId="12" refreshError="1"/>
      <sheetData sheetId="13" refreshError="1"/>
      <sheetData sheetId="14" refreshError="1"/>
      <sheetData sheetId="15"/>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mwarePreview"/>
      <sheetName val="Questions"/>
      <sheetName val="Quarterly"/>
      <sheetName val="Annual"/>
      <sheetName val="mwareValPrintout"/>
      <sheetName val="mwareTaxoPres"/>
      <sheetName val="Balance Sheet "/>
      <sheetName val="Cashflow"/>
      <sheetName val="Avastin- 2004 Patient Ramp"/>
      <sheetName val="Consensus&amp;Figures"/>
      <sheetName val="Avastin"/>
      <sheetName val="Rituxan"/>
      <sheetName val="Xolair"/>
      <sheetName val="Raptiva"/>
      <sheetName val="Tarceva"/>
      <sheetName val="Herceptin"/>
      <sheetName val="DCF Valuation"/>
      <sheetName val="mwareDates"/>
      <sheetName val="mwareSettings"/>
      <sheetName val="NY UPLOAD shadow"/>
      <sheetName val="mStartup"/>
      <sheetName val="MainCode"/>
      <sheetName val="NY UPLOAD"/>
      <sheetName val="MS Est vs. Rpt"/>
      <sheetName val="Changes"/>
      <sheetName val="Marketing"/>
      <sheetName val="DNA Milestones"/>
    </sheetNames>
    <sheetDataSet>
      <sheetData sheetId="0" refreshError="1"/>
      <sheetData sheetId="1" refreshError="1"/>
      <sheetData sheetId="2" refreshError="1"/>
      <sheetData sheetId="3" refreshError="1"/>
      <sheetData sheetId="4" refreshError="1">
        <row r="42">
          <cell r="H42">
            <v>0.36046840883862497</v>
          </cell>
          <cell r="J42">
            <v>0.4609771128689375</v>
          </cell>
          <cell r="L42">
            <v>0.52459464276934265</v>
          </cell>
          <cell r="N42">
            <v>0.27128361596795858</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_FDSCACHE__"/>
      <sheetName val="Valuation"/>
      <sheetName val="IS"/>
      <sheetName val="BS"/>
      <sheetName val="CF"/>
      <sheetName val="Revenues"/>
      <sheetName val="MW-Cache"/>
      <sheetName val="PDP"/>
      <sheetName val="Rett"/>
      <sheetName val="PWS"/>
      <sheetName val="ADP"/>
      <sheetName val="WAC"/>
      <sheetName val="Earnings Tables"/>
      <sheetName val="Valuation &amp; Earnings Outlook"/>
      <sheetName val="Graphs"/>
      <sheetName val="VA Consensus"/>
      <sheetName val="SOTP"/>
      <sheetName val="PWS benchmarks"/>
      <sheetName val="Summary"/>
      <sheetName val="mwareDates"/>
      <sheetName val="Variance"/>
      <sheetName val="Rx analysis"/>
      <sheetName val="NSS"/>
      <sheetName val="250227 Charts"/>
      <sheetName val="ADP old"/>
      <sheetName val="MDD"/>
      <sheetName val="ACP-044"/>
      <sheetName val="Charts"/>
      <sheetName val="Charts 2"/>
      <sheetName val="mwareSettings"/>
      <sheetName val="MW GEG"/>
      <sheetName val="_Log"/>
      <sheetName val="DCF"/>
      <sheetName val="daybue tracker"/>
      <sheetName val="Earnings Outlook"/>
    </sheetNames>
    <sheetDataSet>
      <sheetData sheetId="0"/>
      <sheetData sheetId="1"/>
      <sheetData sheetId="2">
        <row r="17">
          <cell r="AD17">
            <v>10.166</v>
          </cell>
        </row>
      </sheetData>
      <sheetData sheetId="3"/>
      <sheetData sheetId="4"/>
      <sheetData sheetId="5"/>
      <sheetData sheetId="6"/>
      <sheetData sheetId="7"/>
      <sheetData sheetId="8"/>
      <sheetData sheetId="9"/>
      <sheetData sheetId="10"/>
      <sheetData sheetId="11"/>
      <sheetData sheetId="12"/>
      <sheetData sheetId="13">
        <row r="3">
          <cell r="C3">
            <v>2022</v>
          </cell>
        </row>
      </sheetData>
      <sheetData sheetId="14"/>
      <sheetData sheetId="15">
        <row r="55">
          <cell r="C55" t="str">
            <v>Notes:</v>
          </cell>
        </row>
        <row r="56">
          <cell r="C56" t="str">
            <v>By default, this downloaded page includes data from 1QFY-2024 (1QFY-2024) to FY-2035 (FY-2035)</v>
          </cell>
        </row>
        <row r="57">
          <cell r="C57" t="str">
            <v>It contains the same period types as those selected for the worksheet on the Visible Alpha web platform.</v>
          </cell>
        </row>
        <row r="58">
          <cell r="C58" t="str">
            <v>Visible Alpha has Quarterly and Annual data for ACAD_US from Jan 2013 to Dec 2043</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42">
          <cell r="D42">
            <v>56225</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ient Title Page"/>
      <sheetName val="NY UPLOAD"/>
      <sheetName val="mwareTaxoPres"/>
      <sheetName val="Qtr Income"/>
      <sheetName val="Qtr Margin"/>
      <sheetName val="Qtr Sales"/>
      <sheetName val="Qtr Sales Net"/>
      <sheetName val="__FDSCACHE__"/>
      <sheetName val="5 Year Sales &amp; Earnings"/>
      <sheetName val="ROIC"/>
      <sheetName val="BS"/>
      <sheetName val="CF"/>
      <sheetName val="RI Valuation"/>
      <sheetName val="Dynamic Convergence"/>
      <sheetName val="mwareValPrintout"/>
      <sheetName val="mwarePreview"/>
      <sheetName val="Gross Margin Calculation"/>
      <sheetName val="Eq Income Model"/>
      <sheetName val="AZN Royalties"/>
      <sheetName val="QPreview2"/>
      <sheetName val="Global Feedsheet Data"/>
      <sheetName val="P&amp;L Charts"/>
      <sheetName val="mwareDates"/>
      <sheetName val="mwareSettings"/>
      <sheetName val="NY UPLOAD shadow"/>
      <sheetName val="Valuations"/>
      <sheetName val="Title Page"/>
      <sheetName val="Drivers"/>
      <sheetName val="Five Year Sales &amp; Earnings Net"/>
      <sheetName val="BS2"/>
      <sheetName val="CF2"/>
      <sheetName val="JV"/>
      <sheetName val="Five Year Sales &amp; Earnings"/>
      <sheetName val="MainCode"/>
      <sheetName val="Module1"/>
      <sheetName val="Module2"/>
      <sheetName val="MRKwork"/>
      <sheetName val="xbrlPreview"/>
      <sheetName val="xbrldates"/>
      <sheetName val="xbrlSettings"/>
      <sheetName val="Impl ROIC"/>
      <sheetName val="AZN Option"/>
      <sheetName val="Gr Mgn Calc"/>
      <sheetName val="Model_Template"/>
      <sheetName val="mwareDates_38455_7853431"/>
      <sheetName val="mwareDates_38455_7921316"/>
      <sheetName val="Sheet1"/>
      <sheetName val="Vx Liab"/>
      <sheetName val="Pipeline vs. Cons"/>
      <sheetName val="ZocorUpside"/>
      <sheetName val="Gardasil"/>
      <sheetName val="QPre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sheetData sheetId="47"/>
      <sheetData sheetId="48"/>
      <sheetData sheetId="49"/>
      <sheetData sheetId="50"/>
      <sheetData sheetId="5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RAPID2"/>
      <sheetName val="Qtr Rpt"/>
      <sheetName val="Model"/>
      <sheetName val="00 Dilution"/>
      <sheetName val="FCall Hdr"/>
      <sheetName val="Encl Acq"/>
      <sheetName val="Convt Dilution"/>
      <sheetName val="Old Model"/>
      <sheetName val="ALRN Model"/>
      <sheetName val="Acq Dilution"/>
      <sheetName val="Schu Acq Analysis"/>
      <sheetName val="Schu Acq Analysis (stock)"/>
    </sheetNames>
    <sheetDataSet>
      <sheetData sheetId="0"/>
      <sheetData sheetId="1"/>
      <sheetData sheetId="2"/>
      <sheetData sheetId="3"/>
      <sheetData sheetId="4"/>
      <sheetData sheetId="5"/>
      <sheetData sheetId="6"/>
      <sheetData sheetId="7"/>
      <sheetData sheetId="8" refreshError="1">
        <row r="3">
          <cell r="BR3" t="str">
            <v>Sanmina Corporation</v>
          </cell>
          <cell r="CB3" t="str">
            <v>Sanmina Corporation</v>
          </cell>
          <cell r="CL3" t="str">
            <v>Sanmina Corporation</v>
          </cell>
        </row>
        <row r="4">
          <cell r="BR4" t="str">
            <v>Quarterly Income Statements</v>
          </cell>
          <cell r="CB4" t="str">
            <v>Quarterly Income Statements</v>
          </cell>
          <cell r="CL4" t="str">
            <v>Quarterly Income Statements</v>
          </cell>
        </row>
        <row r="5">
          <cell r="BR5" t="str">
            <v>($ In Millions Except Per Share Data)</v>
          </cell>
          <cell r="CB5" t="str">
            <v>($ In Millions Except Per Share Data)</v>
          </cell>
          <cell r="CL5" t="str">
            <v>($ In Millions Except Per Share Data)</v>
          </cell>
        </row>
        <row r="6">
          <cell r="BO6" t="str">
            <v>Restated for Elexsys</v>
          </cell>
        </row>
        <row r="7">
          <cell r="BO7" t="str">
            <v>1997R</v>
          </cell>
          <cell r="BQ7" t="str">
            <v>Mar</v>
          </cell>
          <cell r="BS7" t="str">
            <v>Jun</v>
          </cell>
          <cell r="BU7" t="str">
            <v>Sept</v>
          </cell>
          <cell r="BW7" t="str">
            <v>1997R</v>
          </cell>
          <cell r="BY7" t="str">
            <v>1998A</v>
          </cell>
          <cell r="CA7" t="str">
            <v>Mar</v>
          </cell>
          <cell r="CC7" t="str">
            <v>Jun</v>
          </cell>
          <cell r="CE7" t="str">
            <v>Sep</v>
          </cell>
          <cell r="CG7" t="str">
            <v>1998A</v>
          </cell>
          <cell r="CI7" t="str">
            <v>1999E</v>
          </cell>
          <cell r="CK7" t="str">
            <v>Mar</v>
          </cell>
          <cell r="CM7" t="str">
            <v>Jun</v>
          </cell>
          <cell r="CO7" t="str">
            <v>Sept</v>
          </cell>
          <cell r="CQ7" t="str">
            <v>1999E</v>
          </cell>
        </row>
        <row r="8">
          <cell r="BO8" t="str">
            <v>1QR</v>
          </cell>
          <cell r="BP8" t="str">
            <v>% Chg.</v>
          </cell>
          <cell r="BQ8" t="str">
            <v>2QR</v>
          </cell>
          <cell r="BR8" t="str">
            <v>% Chg.</v>
          </cell>
          <cell r="BS8" t="str">
            <v>3QR</v>
          </cell>
          <cell r="BT8" t="str">
            <v>% Chg.</v>
          </cell>
          <cell r="BU8" t="str">
            <v>4QR</v>
          </cell>
          <cell r="BV8" t="str">
            <v>% Chg.</v>
          </cell>
          <cell r="BW8" t="str">
            <v xml:space="preserve">    YEAR </v>
          </cell>
          <cell r="BX8" t="str">
            <v>% Chg.</v>
          </cell>
          <cell r="BY8" t="str">
            <v>1QA</v>
          </cell>
          <cell r="BZ8" t="str">
            <v>% Chg.</v>
          </cell>
          <cell r="CA8" t="str">
            <v xml:space="preserve">  2QA</v>
          </cell>
          <cell r="CB8" t="str">
            <v>% Chg.</v>
          </cell>
          <cell r="CC8" t="str">
            <v xml:space="preserve">  3QA</v>
          </cell>
          <cell r="CD8" t="str">
            <v>% Chg.</v>
          </cell>
          <cell r="CE8" t="str">
            <v xml:space="preserve">  4QA</v>
          </cell>
          <cell r="CF8" t="str">
            <v>% Chg.</v>
          </cell>
          <cell r="CG8" t="str">
            <v xml:space="preserve">    YEAR </v>
          </cell>
          <cell r="CH8" t="str">
            <v>% Chg.</v>
          </cell>
          <cell r="CI8" t="str">
            <v xml:space="preserve">   1QE</v>
          </cell>
          <cell r="CJ8" t="str">
            <v>% Chg.</v>
          </cell>
          <cell r="CK8" t="str">
            <v xml:space="preserve">  2QE</v>
          </cell>
          <cell r="CL8" t="str">
            <v>% Chg.</v>
          </cell>
          <cell r="CM8" t="str">
            <v xml:space="preserve">  3QE</v>
          </cell>
          <cell r="CN8" t="str">
            <v>% Chg.</v>
          </cell>
          <cell r="CO8" t="str">
            <v xml:space="preserve">  4QE</v>
          </cell>
          <cell r="CP8" t="str">
            <v>% Chg.</v>
          </cell>
          <cell r="CQ8" t="str">
            <v xml:space="preserve">    YEAR </v>
          </cell>
          <cell r="CR8" t="str">
            <v>% Chg.</v>
          </cell>
        </row>
        <row r="9">
          <cell r="BO9">
            <v>125.17400000000001</v>
          </cell>
          <cell r="BP9">
            <v>0.54381421048087719</v>
          </cell>
          <cell r="BQ9">
            <v>133.82300000000001</v>
          </cell>
          <cell r="BR9">
            <v>0.4295801730584341</v>
          </cell>
          <cell r="BS9">
            <v>150.19800000000001</v>
          </cell>
          <cell r="BT9">
            <v>0.47219744567401478</v>
          </cell>
          <cell r="BU9">
            <v>160.59200000000007</v>
          </cell>
          <cell r="BV9">
            <v>0.39320539959051959</v>
          </cell>
          <cell r="BW9">
            <v>569.78700000000015</v>
          </cell>
          <cell r="BX9">
            <v>0.4536050124750628</v>
          </cell>
          <cell r="BY9">
            <v>159.107</v>
          </cell>
          <cell r="BZ9">
            <v>0.27108664738683741</v>
          </cell>
          <cell r="CA9">
            <v>172.14599999999999</v>
          </cell>
          <cell r="CB9">
            <v>0.28637080322515551</v>
          </cell>
          <cell r="CC9">
            <v>197.13900000000001</v>
          </cell>
          <cell r="CD9">
            <v>0.31252746374785279</v>
          </cell>
          <cell r="CE9">
            <v>194.18900000000005</v>
          </cell>
          <cell r="CF9">
            <v>0.20920718342134093</v>
          </cell>
          <cell r="CG9">
            <v>722.58100000000013</v>
          </cell>
          <cell r="CH9">
            <v>0.26815985622697602</v>
          </cell>
          <cell r="CI9">
            <v>212</v>
          </cell>
          <cell r="CJ9">
            <v>0.33243666212045975</v>
          </cell>
          <cell r="CK9">
            <v>225.5</v>
          </cell>
          <cell r="CL9">
            <v>0.30993459040581839</v>
          </cell>
          <cell r="CM9">
            <v>243.5</v>
          </cell>
          <cell r="CN9">
            <v>0.23516909388806884</v>
          </cell>
          <cell r="CO9">
            <v>261.5</v>
          </cell>
          <cell r="CP9">
            <v>0.34662622496639828</v>
          </cell>
          <cell r="CQ9">
            <v>942.5</v>
          </cell>
          <cell r="CR9">
            <v>0.30435203804140976</v>
          </cell>
        </row>
        <row r="10">
          <cell r="BO10">
            <v>8.5938855536662029E-2</v>
          </cell>
          <cell r="BQ10">
            <v>6.9095818620480198E-2</v>
          </cell>
          <cell r="BS10">
            <v>0.12236312143652439</v>
          </cell>
          <cell r="BU10">
            <v>6.9201986710875296E-2</v>
          </cell>
          <cell r="BY10">
            <v>-9.2470359669227786E-3</v>
          </cell>
          <cell r="CA10">
            <v>8.1951139799003148E-2</v>
          </cell>
          <cell r="CC10">
            <v>0.14518490118852623</v>
          </cell>
          <cell r="CE10">
            <v>-1.4964060891046183E-2</v>
          </cell>
          <cell r="CI10">
            <v>9.1719922343695748E-2</v>
          </cell>
          <cell r="CK10">
            <v>6.3679245283018826E-2</v>
          </cell>
          <cell r="CM10">
            <v>7.9822616407982272E-2</v>
          </cell>
          <cell r="CO10">
            <v>7.3921971252566721E-2</v>
          </cell>
        </row>
        <row r="11">
          <cell r="BO11">
            <v>97.322999999999993</v>
          </cell>
          <cell r="BP11">
            <v>0.5429237281417949</v>
          </cell>
          <cell r="BQ11">
            <v>105.78700000000001</v>
          </cell>
          <cell r="BR11">
            <v>0.45463670865188943</v>
          </cell>
          <cell r="BS11">
            <v>117.304</v>
          </cell>
          <cell r="BT11">
            <v>0.47607902353089226</v>
          </cell>
          <cell r="BU11">
            <v>135.16200000000003</v>
          </cell>
          <cell r="BV11">
            <v>0.5025345724576471</v>
          </cell>
          <cell r="BW11">
            <v>455.57600000000002</v>
          </cell>
          <cell r="BX11">
            <v>0.49258093156896354</v>
          </cell>
          <cell r="BY11">
            <v>124.43</v>
          </cell>
          <cell r="BZ11">
            <v>0.27852614489894489</v>
          </cell>
          <cell r="CA11">
            <v>134.52000000000001</v>
          </cell>
          <cell r="CB11">
            <v>0.27161182375906301</v>
          </cell>
          <cell r="CC11">
            <v>153.708</v>
          </cell>
          <cell r="CD11">
            <v>0.31033894837345688</v>
          </cell>
          <cell r="CE11">
            <v>151.25500000000005</v>
          </cell>
          <cell r="CF11">
            <v>0.11906452997144168</v>
          </cell>
          <cell r="CG11">
            <v>563.91300000000001</v>
          </cell>
          <cell r="CH11">
            <v>0.23780225472808048</v>
          </cell>
          <cell r="CI11">
            <v>165.042</v>
          </cell>
          <cell r="CJ11">
            <v>0.32638431246483957</v>
          </cell>
          <cell r="CK11">
            <v>176.1155</v>
          </cell>
          <cell r="CL11">
            <v>0.30921424323520652</v>
          </cell>
          <cell r="CM11">
            <v>191.39100000000002</v>
          </cell>
          <cell r="CN11">
            <v>0.24515965336872525</v>
          </cell>
          <cell r="CO11">
            <v>206.06200000000001</v>
          </cell>
          <cell r="CP11">
            <v>0.36234835212059058</v>
          </cell>
          <cell r="CQ11">
            <v>738.61050000000012</v>
          </cell>
          <cell r="CR11">
            <v>0.30979512797186826</v>
          </cell>
        </row>
        <row r="12">
          <cell r="BO12">
            <v>0.77750171760908804</v>
          </cell>
          <cell r="BQ12">
            <v>0.79049939098660171</v>
          </cell>
          <cell r="BS12">
            <v>0.78099575227366536</v>
          </cell>
          <cell r="BU12">
            <v>0.84164840091660842</v>
          </cell>
          <cell r="BW12">
            <v>0.79955492140045303</v>
          </cell>
          <cell r="BY12">
            <v>0.7820523295643812</v>
          </cell>
          <cell r="CA12">
            <v>0.78142971663587901</v>
          </cell>
          <cell r="CC12">
            <v>0.77969351574269929</v>
          </cell>
          <cell r="CE12">
            <v>0.77890611723630077</v>
          </cell>
          <cell r="CG12">
            <v>0.78041492926052569</v>
          </cell>
          <cell r="CI12">
            <v>0.77849999999999997</v>
          </cell>
          <cell r="CK12">
            <v>0.78100000000000003</v>
          </cell>
          <cell r="CM12">
            <v>0.78600000000000003</v>
          </cell>
          <cell r="CO12">
            <v>0.78800000000000003</v>
          </cell>
          <cell r="CQ12">
            <v>0.78367161803713536</v>
          </cell>
        </row>
        <row r="13">
          <cell r="BO13">
            <v>27.851000000000013</v>
          </cell>
          <cell r="BP13">
            <v>0.54693401466340852</v>
          </cell>
          <cell r="BQ13">
            <v>28.036000000000001</v>
          </cell>
          <cell r="BR13">
            <v>0.34233457818634516</v>
          </cell>
          <cell r="BS13">
            <v>32.894000000000005</v>
          </cell>
          <cell r="BT13">
            <v>0.45851993082960174</v>
          </cell>
          <cell r="BU13">
            <v>25.430000000000035</v>
          </cell>
          <cell r="BV13">
            <v>4.6618204804027563E-3</v>
          </cell>
          <cell r="BW13">
            <v>114.21100000000006</v>
          </cell>
          <cell r="BX13">
            <v>0.31647743645899307</v>
          </cell>
          <cell r="BY13">
            <v>34.676999999999992</v>
          </cell>
          <cell r="BZ13">
            <v>0.24508994291048714</v>
          </cell>
          <cell r="CA13">
            <v>37.625999999999976</v>
          </cell>
          <cell r="CB13">
            <v>0.34206020830360884</v>
          </cell>
          <cell r="CC13">
            <v>43.431000000000012</v>
          </cell>
          <cell r="CD13">
            <v>0.32033197543624992</v>
          </cell>
          <cell r="CE13">
            <v>42.933999999999997</v>
          </cell>
          <cell r="CF13">
            <v>0.68832088084938814</v>
          </cell>
          <cell r="CG13">
            <v>158.66799999999998</v>
          </cell>
          <cell r="CH13">
            <v>0.38925322429538234</v>
          </cell>
          <cell r="CI13">
            <v>46.957999999999998</v>
          </cell>
          <cell r="CJ13">
            <v>0.35415405023502644</v>
          </cell>
          <cell r="CK13">
            <v>49.384500000000003</v>
          </cell>
          <cell r="CL13">
            <v>0.31250996651251883</v>
          </cell>
          <cell r="CM13">
            <v>52.10899999999998</v>
          </cell>
          <cell r="CN13">
            <v>0.1998111947687129</v>
          </cell>
          <cell r="CO13">
            <v>55.437999999999988</v>
          </cell>
          <cell r="CP13">
            <v>0.29123771370009766</v>
          </cell>
          <cell r="CQ13">
            <v>203.88949999999997</v>
          </cell>
          <cell r="CR13">
            <v>0.28500705876421195</v>
          </cell>
        </row>
        <row r="14">
          <cell r="BO14">
            <v>0.22249828239091193</v>
          </cell>
          <cell r="BQ14">
            <v>0.20950060901339829</v>
          </cell>
          <cell r="BS14">
            <v>0.21900424772633459</v>
          </cell>
          <cell r="BU14">
            <v>0.15835159908339161</v>
          </cell>
          <cell r="BW14">
            <v>0.20044507859954688</v>
          </cell>
          <cell r="BY14">
            <v>0.21794767043561875</v>
          </cell>
          <cell r="CA14">
            <v>0.21857028336412104</v>
          </cell>
          <cell r="CC14">
            <v>0.22030648425730073</v>
          </cell>
          <cell r="CE14">
            <v>0.22109388276369921</v>
          </cell>
          <cell r="CG14">
            <v>0.21958507073947411</v>
          </cell>
          <cell r="CI14">
            <v>0.2215</v>
          </cell>
          <cell r="CK14">
            <v>0.219</v>
          </cell>
          <cell r="CM14">
            <v>0.21399999999999991</v>
          </cell>
          <cell r="CO14">
            <v>0.21199999999999997</v>
          </cell>
          <cell r="CQ14">
            <v>0.21632838196286469</v>
          </cell>
        </row>
        <row r="15">
          <cell r="BO15">
            <v>0.22332343002290631</v>
          </cell>
          <cell r="BQ15">
            <v>0.17780319797080557</v>
          </cell>
          <cell r="BS15">
            <v>0.21465490399584858</v>
          </cell>
          <cell r="BU15">
            <v>2.603477186478517E-3</v>
          </cell>
          <cell r="BW15">
            <v>0.15441635499564105</v>
          </cell>
          <cell r="BY15">
            <v>0.20116111160227451</v>
          </cell>
          <cell r="CA15">
            <v>0.25024136941262376</v>
          </cell>
          <cell r="CC15">
            <v>0.22447327496218669</v>
          </cell>
          <cell r="CE15">
            <v>0.52099889871119365</v>
          </cell>
          <cell r="CG15">
            <v>0.29096037802531466</v>
          </cell>
          <cell r="CI15">
            <v>0.23218573346189489</v>
          </cell>
          <cell r="CK15">
            <v>0.22038647524084462</v>
          </cell>
          <cell r="CM15">
            <v>0.18718319276978432</v>
          </cell>
          <cell r="CO15">
            <v>0.1857645852832375</v>
          </cell>
          <cell r="CQ15">
            <v>0.20562798121126424</v>
          </cell>
        </row>
        <row r="17">
          <cell r="BO17">
            <v>8.9209999999999994</v>
          </cell>
          <cell r="BP17">
            <v>0.40069084628670115</v>
          </cell>
          <cell r="BQ17">
            <v>9.7560000000000002</v>
          </cell>
          <cell r="BR17">
            <v>0.3510594100540092</v>
          </cell>
          <cell r="BS17">
            <v>11.244</v>
          </cell>
          <cell r="BT17">
            <v>0.47481636935991611</v>
          </cell>
          <cell r="BU17">
            <v>14.088999999999999</v>
          </cell>
          <cell r="BV17">
            <v>0.65967722935563633</v>
          </cell>
          <cell r="BW17">
            <v>44.01</v>
          </cell>
          <cell r="BX17">
            <v>0.48166851833148172</v>
          </cell>
          <cell r="BY17">
            <v>9.9949999999999992</v>
          </cell>
          <cell r="BZ17">
            <v>0.12039009079699592</v>
          </cell>
          <cell r="CA17">
            <v>10.558999999999999</v>
          </cell>
          <cell r="CB17">
            <v>8.2308323083230661E-2</v>
          </cell>
          <cell r="CC17">
            <v>11.786</v>
          </cell>
          <cell r="CD17">
            <v>4.8203486303806553E-2</v>
          </cell>
          <cell r="CE17">
            <v>11.505000000000001</v>
          </cell>
          <cell r="CF17">
            <v>-0.18340549364752634</v>
          </cell>
          <cell r="CG17">
            <v>43.844999999999999</v>
          </cell>
          <cell r="CH17">
            <v>-3.7491479209270651E-3</v>
          </cell>
          <cell r="CI17">
            <v>11.872</v>
          </cell>
          <cell r="CJ17">
            <v>0.18779389694847426</v>
          </cell>
          <cell r="CK17">
            <v>12.74075</v>
          </cell>
          <cell r="CL17">
            <v>0.20662468036745918</v>
          </cell>
          <cell r="CM17">
            <v>13.8308</v>
          </cell>
          <cell r="CN17">
            <v>0.17349397590361448</v>
          </cell>
          <cell r="CO17">
            <v>14.591700000000001</v>
          </cell>
          <cell r="CP17">
            <v>0.26829204693611475</v>
          </cell>
          <cell r="CQ17">
            <v>53.035250000000005</v>
          </cell>
          <cell r="CR17">
            <v>0.20960770897479764</v>
          </cell>
        </row>
        <row r="18">
          <cell r="BO18">
            <v>7.1268793838976136E-2</v>
          </cell>
          <cell r="BQ18">
            <v>7.2902266426548498E-2</v>
          </cell>
          <cell r="BS18">
            <v>7.486118323812567E-2</v>
          </cell>
          <cell r="BU18">
            <v>8.7731642921191538E-2</v>
          </cell>
          <cell r="BW18">
            <v>7.7239389456059876E-2</v>
          </cell>
          <cell r="BY18">
            <v>6.2819360556103751E-2</v>
          </cell>
          <cell r="CA18">
            <v>6.1337469357405923E-2</v>
          </cell>
          <cell r="CC18">
            <v>5.9785227681990877E-2</v>
          </cell>
          <cell r="CE18">
            <v>5.9246404276246327E-2</v>
          </cell>
          <cell r="CG18">
            <v>6.0678318416897192E-2</v>
          </cell>
          <cell r="CI18">
            <v>5.6000000000000001E-2</v>
          </cell>
          <cell r="CK18">
            <v>5.6500000000000002E-2</v>
          </cell>
          <cell r="CM18">
            <v>5.6800000000000003E-2</v>
          </cell>
          <cell r="CO18">
            <v>5.5800000000000002E-2</v>
          </cell>
          <cell r="CQ18">
            <v>5.6270822281167115E-2</v>
          </cell>
        </row>
        <row r="20">
          <cell r="BO20">
            <v>0.501</v>
          </cell>
          <cell r="BP20">
            <v>1.2876712328767121</v>
          </cell>
          <cell r="BQ20">
            <v>0.502</v>
          </cell>
          <cell r="BR20">
            <v>1.9960079840319889E-3</v>
          </cell>
          <cell r="BS20">
            <v>0.501</v>
          </cell>
          <cell r="BT20">
            <v>0</v>
          </cell>
          <cell r="BU20">
            <v>0.50199999999999989</v>
          </cell>
          <cell r="BV20">
            <v>-2.2204460492503131E-16</v>
          </cell>
          <cell r="BW20">
            <v>2.0059999999999998</v>
          </cell>
          <cell r="BX20">
            <v>0.16424840394660456</v>
          </cell>
          <cell r="BY20">
            <v>0.56699999999999995</v>
          </cell>
          <cell r="BZ20">
            <v>0.13173652694610771</v>
          </cell>
          <cell r="CA20">
            <v>0.63400000000000001</v>
          </cell>
          <cell r="CB20">
            <v>0.26294820717131473</v>
          </cell>
          <cell r="CC20">
            <v>0.82499999999999996</v>
          </cell>
          <cell r="CD20">
            <v>0.6467065868263473</v>
          </cell>
          <cell r="CE20">
            <v>0.82499999999999996</v>
          </cell>
          <cell r="CF20">
            <v>0.64342629482071745</v>
          </cell>
          <cell r="CG20">
            <v>2.851</v>
          </cell>
          <cell r="CH20">
            <v>0.42123629112662031</v>
          </cell>
          <cell r="CI20">
            <v>0.82</v>
          </cell>
          <cell r="CJ20">
            <v>0.44620811287477968</v>
          </cell>
          <cell r="CK20">
            <v>0.82</v>
          </cell>
          <cell r="CL20">
            <v>0.29337539432176651</v>
          </cell>
          <cell r="CM20">
            <v>0.82</v>
          </cell>
          <cell r="CN20">
            <v>-6.0606060606060996E-3</v>
          </cell>
          <cell r="CO20">
            <v>0.82399999999999995</v>
          </cell>
          <cell r="CP20">
            <v>-1.2121212121212199E-3</v>
          </cell>
          <cell r="CQ20">
            <v>3.2839999999999998</v>
          </cell>
          <cell r="CR20">
            <v>0.15187653454928096</v>
          </cell>
        </row>
        <row r="21">
          <cell r="BO21">
            <v>4.002428619361848E-3</v>
          </cell>
          <cell r="BQ21">
            <v>3.7512236312143652E-3</v>
          </cell>
          <cell r="BS21">
            <v>3.3355970119442334E-3</v>
          </cell>
          <cell r="BU21">
            <v>3.1259340440370608E-3</v>
          </cell>
          <cell r="BW21">
            <v>3.5206138434186796E-3</v>
          </cell>
          <cell r="BY21">
            <v>3.5636395633127389E-3</v>
          </cell>
          <cell r="CA21">
            <v>3.6829203118283319E-3</v>
          </cell>
          <cell r="CC21">
            <v>4.1848644864790827E-3</v>
          </cell>
          <cell r="CE21">
            <v>4.2484383770450421E-3</v>
          </cell>
          <cell r="CG21">
            <v>3.9455784195820253E-3</v>
          </cell>
          <cell r="CI21">
            <v>3.8679245283018866E-3</v>
          </cell>
          <cell r="CK21">
            <v>3.6363636363636364E-3</v>
          </cell>
          <cell r="CM21">
            <v>3.3675564681724846E-3</v>
          </cell>
          <cell r="CO21">
            <v>3.1510516252390057E-3</v>
          </cell>
          <cell r="CQ21">
            <v>3.4843501326259946E-3</v>
          </cell>
        </row>
        <row r="22">
          <cell r="BO22">
            <v>18.429000000000013</v>
          </cell>
          <cell r="BP22">
            <v>0.61431324456902625</v>
          </cell>
          <cell r="BQ22">
            <v>17.778000000000002</v>
          </cell>
          <cell r="BR22">
            <v>0.35050136736554305</v>
          </cell>
          <cell r="BS22">
            <v>21.149000000000004</v>
          </cell>
          <cell r="BT22">
            <v>0.46583032991405648</v>
          </cell>
          <cell r="BU22">
            <v>10.839000000000036</v>
          </cell>
          <cell r="BV22">
            <v>-0.33588628147785182</v>
          </cell>
          <cell r="BW22">
            <v>68.19500000000005</v>
          </cell>
          <cell r="BX22">
            <v>0.23253628296191775</v>
          </cell>
          <cell r="BY22">
            <v>24.114999999999995</v>
          </cell>
          <cell r="BZ22">
            <v>0.30853546041564806</v>
          </cell>
          <cell r="CA22">
            <v>26.432999999999979</v>
          </cell>
          <cell r="CB22">
            <v>0.48683766452919208</v>
          </cell>
          <cell r="CC22">
            <v>30.820000000000011</v>
          </cell>
          <cell r="CD22">
            <v>0.45727930398600436</v>
          </cell>
          <cell r="CE22">
            <v>30.603999999999996</v>
          </cell>
          <cell r="CF22">
            <v>1.8235077036626897</v>
          </cell>
          <cell r="CG22">
            <v>111.97199999999998</v>
          </cell>
          <cell r="CH22">
            <v>0.64193855854534632</v>
          </cell>
          <cell r="CI22">
            <v>34.265999999999998</v>
          </cell>
          <cell r="CJ22">
            <v>0.42094132282811558</v>
          </cell>
          <cell r="CK22">
            <v>35.823750000000004</v>
          </cell>
          <cell r="CL22">
            <v>0.35526614459198846</v>
          </cell>
          <cell r="CM22">
            <v>37.458199999999984</v>
          </cell>
          <cell r="CN22">
            <v>0.21538611291369136</v>
          </cell>
          <cell r="CO22">
            <v>40.022299999999987</v>
          </cell>
          <cell r="CP22">
            <v>0.30774735328715175</v>
          </cell>
          <cell r="CQ22">
            <v>147.57024999999999</v>
          </cell>
          <cell r="CR22">
            <v>0.31792099810666974</v>
          </cell>
        </row>
        <row r="23">
          <cell r="BO23">
            <v>0.14722705993257396</v>
          </cell>
          <cell r="BQ23">
            <v>0.13284711895563545</v>
          </cell>
          <cell r="BS23">
            <v>0.14080746747626469</v>
          </cell>
          <cell r="BU23">
            <v>6.7494022118162994E-2</v>
          </cell>
          <cell r="BW23">
            <v>0.11968507530006833</v>
          </cell>
          <cell r="BY23">
            <v>0.15156467031620227</v>
          </cell>
          <cell r="CA23">
            <v>0.15354989369488678</v>
          </cell>
          <cell r="CC23">
            <v>0.15633639208883077</v>
          </cell>
          <cell r="CE23">
            <v>0.15759904011040785</v>
          </cell>
          <cell r="CG23">
            <v>0.15496117390299491</v>
          </cell>
          <cell r="CI23">
            <v>0.16163207547169811</v>
          </cell>
          <cell r="CK23">
            <v>0.15886363636363637</v>
          </cell>
          <cell r="CM23">
            <v>0.15383244353182746</v>
          </cell>
          <cell r="CO23">
            <v>0.15304894837476093</v>
          </cell>
          <cell r="CQ23">
            <v>0.15657320954907161</v>
          </cell>
        </row>
        <row r="24">
          <cell r="BO24">
            <v>0.1590501893724629</v>
          </cell>
          <cell r="BQ24">
            <v>0.11473901474647515</v>
          </cell>
          <cell r="BS24">
            <v>0.13951219512195129</v>
          </cell>
          <cell r="BU24">
            <v>-0.12095137234136537</v>
          </cell>
          <cell r="BW24">
            <v>7.2360169848991657E-2</v>
          </cell>
          <cell r="BY24">
            <v>0.16756549671411261</v>
          </cell>
          <cell r="CA24">
            <v>0.22584348824465675</v>
          </cell>
          <cell r="CC24">
            <v>0.20602458405232113</v>
          </cell>
          <cell r="CE24">
            <v>0.58829657409887692</v>
          </cell>
          <cell r="CG24">
            <v>0.28650994148984865</v>
          </cell>
          <cell r="CI24">
            <v>0.19191575444765854</v>
          </cell>
          <cell r="CK24">
            <v>0.17600835926078687</v>
          </cell>
          <cell r="CM24">
            <v>0.14318500463751804</v>
          </cell>
          <cell r="CO24">
            <v>0.13992215239708217</v>
          </cell>
          <cell r="CQ24">
            <v>0.16186982479913073</v>
          </cell>
        </row>
        <row r="26">
          <cell r="BO26">
            <v>0.58699999999999997</v>
          </cell>
          <cell r="BP26">
            <v>1.7429906542056073</v>
          </cell>
          <cell r="BQ26">
            <v>0.68799999999999994</v>
          </cell>
          <cell r="BR26">
            <v>1.3164983164983166</v>
          </cell>
          <cell r="BS26">
            <v>0.68100000000000005</v>
          </cell>
          <cell r="BT26">
            <v>0.70250000000000012</v>
          </cell>
          <cell r="BU26">
            <v>0.50600000000000023</v>
          </cell>
          <cell r="BV26">
            <v>0.16589861751152135</v>
          </cell>
          <cell r="BW26">
            <v>2.4620000000000002</v>
          </cell>
          <cell r="BX26">
            <v>0.83048327137546485</v>
          </cell>
          <cell r="BY26">
            <v>0.47099999999999997</v>
          </cell>
          <cell r="BZ26">
            <v>-0.19761499148211248</v>
          </cell>
          <cell r="CA26">
            <v>-0.154</v>
          </cell>
          <cell r="CB26" t="str">
            <v xml:space="preserve">     N.M.</v>
          </cell>
          <cell r="CC26">
            <v>0.29799999999999999</v>
          </cell>
          <cell r="CD26">
            <v>-0.56240822320117478</v>
          </cell>
          <cell r="CE26">
            <v>7.2999999999999954E-2</v>
          </cell>
          <cell r="CF26">
            <v>-0.85573122529644285</v>
          </cell>
          <cell r="CG26">
            <v>0.68799999999999994</v>
          </cell>
          <cell r="CH26">
            <v>-0.72055239642567015</v>
          </cell>
          <cell r="CI26">
            <v>-1.6</v>
          </cell>
          <cell r="CJ26" t="str">
            <v xml:space="preserve">     N.M.</v>
          </cell>
          <cell r="CK26">
            <v>-1.6</v>
          </cell>
          <cell r="CL26">
            <v>9.3896103896103895</v>
          </cell>
          <cell r="CM26">
            <v>-1.6</v>
          </cell>
          <cell r="CN26" t="str">
            <v xml:space="preserve">     N.M.</v>
          </cell>
          <cell r="CO26">
            <v>-1.6</v>
          </cell>
          <cell r="CP26" t="str">
            <v xml:space="preserve">     N.M.</v>
          </cell>
          <cell r="CQ26">
            <v>-6.4</v>
          </cell>
          <cell r="CR26" t="str">
            <v xml:space="preserve">     N.M.</v>
          </cell>
        </row>
        <row r="27">
          <cell r="BO27">
            <v>0</v>
          </cell>
          <cell r="BP27" t="str">
            <v xml:space="preserve">      N.M.</v>
          </cell>
          <cell r="BQ27">
            <v>0</v>
          </cell>
          <cell r="BR27" t="str">
            <v xml:space="preserve">      N.M.</v>
          </cell>
          <cell r="BS27">
            <v>0</v>
          </cell>
          <cell r="BT27" t="str">
            <v xml:space="preserve">      N.M.</v>
          </cell>
          <cell r="BU27">
            <v>8.8759999999999994</v>
          </cell>
          <cell r="BV27" t="str">
            <v xml:space="preserve">      N.M.</v>
          </cell>
          <cell r="BW27">
            <v>8.8759999999999994</v>
          </cell>
          <cell r="BX27" t="str">
            <v xml:space="preserve">     N.M.</v>
          </cell>
          <cell r="BY27">
            <v>3.9449999999999998</v>
          </cell>
          <cell r="BZ27" t="str">
            <v xml:space="preserve">      N.M.</v>
          </cell>
          <cell r="CA27">
            <v>0</v>
          </cell>
          <cell r="CB27" t="str">
            <v xml:space="preserve">      N.M.</v>
          </cell>
          <cell r="CC27">
            <v>0</v>
          </cell>
          <cell r="CD27" t="str">
            <v xml:space="preserve">      N.M.</v>
          </cell>
          <cell r="CE27">
            <v>0</v>
          </cell>
          <cell r="CF27">
            <v>-1</v>
          </cell>
          <cell r="CG27">
            <v>3.9449999999999998</v>
          </cell>
          <cell r="CH27">
            <v>-0.55554303740423605</v>
          </cell>
          <cell r="CI27">
            <v>0</v>
          </cell>
          <cell r="CJ27">
            <v>-1</v>
          </cell>
          <cell r="CK27">
            <v>0</v>
          </cell>
          <cell r="CL27" t="str">
            <v xml:space="preserve">      N.M.</v>
          </cell>
          <cell r="CM27">
            <v>0</v>
          </cell>
          <cell r="CN27" t="str">
            <v xml:space="preserve">      N.M.</v>
          </cell>
          <cell r="CO27">
            <v>0</v>
          </cell>
          <cell r="CP27" t="str">
            <v xml:space="preserve">      N.M.</v>
          </cell>
          <cell r="CQ27">
            <v>0</v>
          </cell>
          <cell r="CR27">
            <v>-1</v>
          </cell>
        </row>
        <row r="28">
          <cell r="BO28">
            <v>17.842000000000013</v>
          </cell>
          <cell r="BP28">
            <v>0.59275129441171259</v>
          </cell>
          <cell r="BQ28">
            <v>17.090000000000003</v>
          </cell>
          <cell r="BR28">
            <v>0.32820393254060853</v>
          </cell>
          <cell r="BS28">
            <v>20.468000000000004</v>
          </cell>
          <cell r="BT28">
            <v>0.45908183632734567</v>
          </cell>
          <cell r="BU28">
            <v>1.4570000000000363</v>
          </cell>
          <cell r="BV28">
            <v>-0.90828979668911514</v>
          </cell>
          <cell r="BW28">
            <v>56.857000000000049</v>
          </cell>
          <cell r="BX28">
            <v>5.3219472436276671E-2</v>
          </cell>
          <cell r="BY28">
            <v>19.698999999999995</v>
          </cell>
          <cell r="BZ28">
            <v>0.10408026006053017</v>
          </cell>
          <cell r="CA28">
            <v>26.586999999999978</v>
          </cell>
          <cell r="CB28">
            <v>0.55570509069631213</v>
          </cell>
          <cell r="CC28">
            <v>30.522000000000013</v>
          </cell>
          <cell r="CD28">
            <v>0.49120578463943754</v>
          </cell>
          <cell r="CE28">
            <v>30.530999999999995</v>
          </cell>
          <cell r="CF28">
            <v>19.954701441317251</v>
          </cell>
          <cell r="CG28">
            <v>107.33899999999998</v>
          </cell>
          <cell r="CH28">
            <v>0.88787660270502999</v>
          </cell>
          <cell r="CI28">
            <v>35.866</v>
          </cell>
          <cell r="CJ28">
            <v>0.82070155845474435</v>
          </cell>
          <cell r="CK28">
            <v>37.423750000000005</v>
          </cell>
          <cell r="CL28">
            <v>0.4075958175047969</v>
          </cell>
          <cell r="CM28">
            <v>39.058199999999985</v>
          </cell>
          <cell r="CN28">
            <v>0.27967367800275111</v>
          </cell>
          <cell r="CO28">
            <v>41.622299999999989</v>
          </cell>
          <cell r="CP28">
            <v>0.36327994497396077</v>
          </cell>
          <cell r="CQ28">
            <v>153.97024999999999</v>
          </cell>
          <cell r="CR28">
            <v>0.43442970402183745</v>
          </cell>
        </row>
        <row r="29">
          <cell r="BO29">
            <v>0.14253758767795238</v>
          </cell>
          <cell r="BQ29">
            <v>0.12770599971604285</v>
          </cell>
          <cell r="BS29">
            <v>0.13627345237619676</v>
          </cell>
          <cell r="BU29">
            <v>9.0726810800042072E-3</v>
          </cell>
          <cell r="BW29">
            <v>9.9786411413387871E-2</v>
          </cell>
          <cell r="BY29">
            <v>0.12380976324108929</v>
          </cell>
          <cell r="CA29">
            <v>0.1544444831712615</v>
          </cell>
          <cell r="CC29">
            <v>0.1548247683106844</v>
          </cell>
          <cell r="CE29">
            <v>0.15722311768431779</v>
          </cell>
          <cell r="CG29">
            <v>0.14854943598018763</v>
          </cell>
          <cell r="CI29">
            <v>0.16917924528301886</v>
          </cell>
          <cell r="CK29">
            <v>0.16595898004434592</v>
          </cell>
          <cell r="CM29">
            <v>0.16040328542094451</v>
          </cell>
          <cell r="CO29">
            <v>0.15916749521988524</v>
          </cell>
          <cell r="CQ29">
            <v>0.16336366047745357</v>
          </cell>
        </row>
        <row r="31">
          <cell r="BO31">
            <v>6.0289999999999999</v>
          </cell>
          <cell r="BP31">
            <v>0.72011412268188302</v>
          </cell>
          <cell r="BQ31">
            <v>6.4089999999999998</v>
          </cell>
          <cell r="BR31">
            <v>0.58913959831391005</v>
          </cell>
          <cell r="BS31">
            <v>7.0490000000000004</v>
          </cell>
          <cell r="BT31">
            <v>0.5284041630529055</v>
          </cell>
          <cell r="BU31">
            <v>6.8450000000000024</v>
          </cell>
          <cell r="BV31">
            <v>0.29910799013095479</v>
          </cell>
          <cell r="BW31">
            <v>26.332000000000001</v>
          </cell>
          <cell r="BX31">
            <v>0.51168264538722075</v>
          </cell>
          <cell r="BY31">
            <v>7.1909999999999998</v>
          </cell>
          <cell r="BZ31">
            <v>0.19273511361751527</v>
          </cell>
          <cell r="CA31">
            <v>9.7140000000000004</v>
          </cell>
          <cell r="CB31">
            <v>0.51568107349040426</v>
          </cell>
          <cell r="CC31">
            <v>11.141</v>
          </cell>
          <cell r="CD31">
            <v>0.58050787345722799</v>
          </cell>
          <cell r="CE31">
            <v>11.142000000000007</v>
          </cell>
          <cell r="CF31">
            <v>0.62775748721694713</v>
          </cell>
          <cell r="CG31">
            <v>39.188000000000002</v>
          </cell>
          <cell r="CH31">
            <v>0.48822725201276018</v>
          </cell>
          <cell r="CI31">
            <v>13.091089999999999</v>
          </cell>
          <cell r="CJ31">
            <v>0.82048254762898054</v>
          </cell>
          <cell r="CK31">
            <v>13.659668750000002</v>
          </cell>
          <cell r="CL31">
            <v>0.40618372966851979</v>
          </cell>
          <cell r="CM31">
            <v>14.256242999999994</v>
          </cell>
          <cell r="CN31">
            <v>0.27961969302576017</v>
          </cell>
          <cell r="CO31">
            <v>15.192139499999996</v>
          </cell>
          <cell r="CP31">
            <v>0.36350201938610538</v>
          </cell>
          <cell r="CQ31">
            <v>56.199141249999997</v>
          </cell>
          <cell r="CR31">
            <v>0.43409056981729077</v>
          </cell>
        </row>
        <row r="32">
          <cell r="BO32">
            <v>0.33791054814482657</v>
          </cell>
          <cell r="BQ32">
            <v>0.3750146284376828</v>
          </cell>
          <cell r="BS32">
            <v>0.34439124487004102</v>
          </cell>
          <cell r="BU32">
            <v>4.6980096087850596</v>
          </cell>
          <cell r="BW32">
            <v>0.46312679177585836</v>
          </cell>
          <cell r="BY32">
            <v>0.36504391085841931</v>
          </cell>
          <cell r="CA32">
            <v>0.36536653251589152</v>
          </cell>
          <cell r="CC32">
            <v>0.36501539872878563</v>
          </cell>
          <cell r="CE32">
            <v>0.36494055222560701</v>
          </cell>
          <cell r="CG32">
            <v>0.36508631531875652</v>
          </cell>
          <cell r="CI32">
            <v>0.36499999999999999</v>
          </cell>
          <cell r="CK32">
            <v>0.36499999999999999</v>
          </cell>
          <cell r="CM32">
            <v>0.36499999999999999</v>
          </cell>
          <cell r="CO32">
            <v>0.36499999999999999</v>
          </cell>
          <cell r="CQ32">
            <v>0.36499999999999999</v>
          </cell>
        </row>
        <row r="33">
          <cell r="BO33">
            <v>0</v>
          </cell>
          <cell r="BP33" t="str">
            <v xml:space="preserve">      N.M.</v>
          </cell>
          <cell r="BQ33">
            <v>0</v>
          </cell>
          <cell r="BR33" t="str">
            <v xml:space="preserve">      N.M.</v>
          </cell>
          <cell r="BS33">
            <v>0</v>
          </cell>
          <cell r="BT33" t="str">
            <v xml:space="preserve">      N.M.</v>
          </cell>
          <cell r="BU33">
            <v>0</v>
          </cell>
          <cell r="BV33" t="str">
            <v xml:space="preserve">      N.M.</v>
          </cell>
          <cell r="BW33">
            <v>0</v>
          </cell>
          <cell r="BX33" t="e">
            <v>#DIV/0!</v>
          </cell>
          <cell r="BY33">
            <v>0</v>
          </cell>
          <cell r="BZ33" t="str">
            <v xml:space="preserve">      N.M.</v>
          </cell>
          <cell r="CA33">
            <v>0</v>
          </cell>
          <cell r="CB33" t="str">
            <v xml:space="preserve">      N.M.</v>
          </cell>
          <cell r="CC33">
            <v>0</v>
          </cell>
          <cell r="CD33" t="str">
            <v xml:space="preserve">      N.M.</v>
          </cell>
          <cell r="CE33">
            <v>0</v>
          </cell>
          <cell r="CF33" t="str">
            <v xml:space="preserve">      N.M.</v>
          </cell>
          <cell r="CG33">
            <v>0</v>
          </cell>
          <cell r="CH33" t="e">
            <v>#DIV/0!</v>
          </cell>
          <cell r="CI33">
            <v>0</v>
          </cell>
          <cell r="CJ33" t="str">
            <v xml:space="preserve">      N.M.</v>
          </cell>
          <cell r="CK33">
            <v>0</v>
          </cell>
          <cell r="CL33" t="str">
            <v xml:space="preserve">      N.M.</v>
          </cell>
          <cell r="CM33">
            <v>0</v>
          </cell>
          <cell r="CN33" t="str">
            <v xml:space="preserve">      N.M.</v>
          </cell>
          <cell r="CO33">
            <v>0</v>
          </cell>
          <cell r="CP33" t="str">
            <v xml:space="preserve">      N.M.</v>
          </cell>
          <cell r="CQ33">
            <v>0</v>
          </cell>
          <cell r="CR33" t="e">
            <v>#DIV/0!</v>
          </cell>
        </row>
        <row r="34">
          <cell r="BO34">
            <v>11.813000000000013</v>
          </cell>
          <cell r="BP34">
            <v>0.53475380018188967</v>
          </cell>
          <cell r="BQ34">
            <v>10.681000000000004</v>
          </cell>
          <cell r="BR34">
            <v>0.20907856010867198</v>
          </cell>
          <cell r="BS34">
            <v>13.419000000000004</v>
          </cell>
          <cell r="BT34">
            <v>0.42512744265080782</v>
          </cell>
          <cell r="BU34">
            <v>-5.3879999999999661</v>
          </cell>
          <cell r="BV34" t="str">
            <v xml:space="preserve">     N.M.</v>
          </cell>
          <cell r="BW34">
            <v>30.525000000000048</v>
          </cell>
          <cell r="BX34">
            <v>-0.16518528647613895</v>
          </cell>
          <cell r="BY34">
            <v>12.507999999999996</v>
          </cell>
          <cell r="BZ34">
            <v>5.8833488529584477E-2</v>
          </cell>
          <cell r="CA34">
            <v>16.872999999999976</v>
          </cell>
          <cell r="CB34">
            <v>0.57972099990637282</v>
          </cell>
          <cell r="CC34">
            <v>19.381000000000014</v>
          </cell>
          <cell r="CD34">
            <v>0.44429540204188145</v>
          </cell>
          <cell r="CE34">
            <v>19.388999999999989</v>
          </cell>
          <cell r="CF34" t="str">
            <v xml:space="preserve">     N.M.</v>
          </cell>
          <cell r="CG34">
            <v>68.150999999999982</v>
          </cell>
          <cell r="CH34">
            <v>1.2326289926289884</v>
          </cell>
          <cell r="CI34">
            <v>22.774909999999998</v>
          </cell>
          <cell r="CJ34">
            <v>0.82082747041893245</v>
          </cell>
          <cell r="CK34">
            <v>23.764081250000004</v>
          </cell>
          <cell r="CL34">
            <v>0.40840877437326117</v>
          </cell>
          <cell r="CM34">
            <v>24.801956999999991</v>
          </cell>
          <cell r="CN34">
            <v>0.27970471079923498</v>
          </cell>
          <cell r="CO34">
            <v>26.430160499999992</v>
          </cell>
          <cell r="CP34">
            <v>0.36315232863995095</v>
          </cell>
          <cell r="CQ34">
            <v>97.771108749999996</v>
          </cell>
          <cell r="CR34">
            <v>0.43462471203650743</v>
          </cell>
        </row>
        <row r="35">
          <cell r="BO35">
            <v>0</v>
          </cell>
          <cell r="BP35" t="str">
            <v xml:space="preserve">      N.M.</v>
          </cell>
          <cell r="BQ35">
            <v>0</v>
          </cell>
          <cell r="BR35" t="str">
            <v xml:space="preserve">      N.M.</v>
          </cell>
          <cell r="BS35">
            <v>0</v>
          </cell>
          <cell r="BT35" t="str">
            <v xml:space="preserve">      N.M.</v>
          </cell>
          <cell r="BU35">
            <v>0</v>
          </cell>
          <cell r="BV35" t="str">
            <v xml:space="preserve">      N.M.</v>
          </cell>
          <cell r="BW35">
            <v>0</v>
          </cell>
          <cell r="BX35" t="e">
            <v>#DIV/0!</v>
          </cell>
          <cell r="BY35">
            <v>0</v>
          </cell>
          <cell r="BZ35" t="str">
            <v xml:space="preserve">      N.M.</v>
          </cell>
          <cell r="CA35">
            <v>0</v>
          </cell>
          <cell r="CB35" t="str">
            <v xml:space="preserve">      N.M.</v>
          </cell>
          <cell r="CC35">
            <v>0</v>
          </cell>
          <cell r="CD35" t="str">
            <v xml:space="preserve">      N.M.</v>
          </cell>
          <cell r="CE35">
            <v>0</v>
          </cell>
          <cell r="CF35" t="str">
            <v xml:space="preserve">      N.M.</v>
          </cell>
          <cell r="CG35">
            <v>0</v>
          </cell>
          <cell r="CH35" t="e">
            <v>#DIV/0!</v>
          </cell>
          <cell r="CI35">
            <v>0</v>
          </cell>
          <cell r="CJ35" t="str">
            <v xml:space="preserve">      N.M.</v>
          </cell>
          <cell r="CK35">
            <v>0</v>
          </cell>
          <cell r="CL35" t="str">
            <v xml:space="preserve">      N.M.</v>
          </cell>
          <cell r="CM35">
            <v>0</v>
          </cell>
          <cell r="CN35" t="str">
            <v xml:space="preserve">      N.M.</v>
          </cell>
          <cell r="CO35">
            <v>0</v>
          </cell>
          <cell r="CP35" t="str">
            <v xml:space="preserve">      N.M.</v>
          </cell>
          <cell r="CQ35">
            <v>0</v>
          </cell>
          <cell r="CR35" t="e">
            <v>#DIV/0!</v>
          </cell>
        </row>
        <row r="36">
          <cell r="BO36">
            <v>0</v>
          </cell>
          <cell r="BP36" t="str">
            <v>N.M.</v>
          </cell>
          <cell r="BQ36">
            <v>0</v>
          </cell>
          <cell r="BR36" t="str">
            <v>N.M.</v>
          </cell>
          <cell r="BS36">
            <v>0</v>
          </cell>
          <cell r="BT36" t="str">
            <v>N.M.</v>
          </cell>
          <cell r="BU36">
            <v>0</v>
          </cell>
          <cell r="BV36" t="str">
            <v>N.M.</v>
          </cell>
          <cell r="BW36">
            <v>0</v>
          </cell>
          <cell r="BX36" t="e">
            <v>#DIV/0!</v>
          </cell>
          <cell r="BY36">
            <v>0</v>
          </cell>
          <cell r="BZ36" t="str">
            <v>N.M.</v>
          </cell>
          <cell r="CA36">
            <v>0</v>
          </cell>
          <cell r="CB36" t="str">
            <v>N.M.</v>
          </cell>
          <cell r="CC36">
            <v>0</v>
          </cell>
          <cell r="CD36" t="str">
            <v>N.M.</v>
          </cell>
          <cell r="CE36">
            <v>0</v>
          </cell>
          <cell r="CF36" t="str">
            <v>N.M.</v>
          </cell>
          <cell r="CG36">
            <v>0</v>
          </cell>
          <cell r="CH36" t="e">
            <v>#DIV/0!</v>
          </cell>
          <cell r="CI36">
            <v>0</v>
          </cell>
          <cell r="CJ36" t="str">
            <v>N.M.</v>
          </cell>
          <cell r="CK36">
            <v>0</v>
          </cell>
          <cell r="CL36" t="str">
            <v>N.M.</v>
          </cell>
          <cell r="CM36">
            <v>0</v>
          </cell>
          <cell r="CN36" t="str">
            <v>N.M.</v>
          </cell>
          <cell r="CO36">
            <v>0</v>
          </cell>
          <cell r="CP36" t="str">
            <v>N.M.</v>
          </cell>
          <cell r="CQ36">
            <v>0</v>
          </cell>
          <cell r="CR36" t="e">
            <v>#DIV/0!</v>
          </cell>
        </row>
        <row r="37">
          <cell r="BO37">
            <v>11.813000000000013</v>
          </cell>
          <cell r="BP37">
            <v>0.53475380018188967</v>
          </cell>
          <cell r="BQ37">
            <v>10.681000000000004</v>
          </cell>
          <cell r="BR37">
            <v>0.20907856010867198</v>
          </cell>
          <cell r="BS37">
            <v>13.419000000000004</v>
          </cell>
          <cell r="BT37">
            <v>0.42512744265080782</v>
          </cell>
          <cell r="BU37">
            <v>-5.3879999999999661</v>
          </cell>
          <cell r="BV37" t="str">
            <v xml:space="preserve">     N.M.</v>
          </cell>
          <cell r="BW37">
            <v>30.525000000000059</v>
          </cell>
          <cell r="BX37">
            <v>-0.16518528647613862</v>
          </cell>
          <cell r="BY37">
            <v>12.507999999999996</v>
          </cell>
          <cell r="BZ37">
            <v>5.8833488529584477E-2</v>
          </cell>
          <cell r="CA37">
            <v>16.872999999999976</v>
          </cell>
          <cell r="CB37">
            <v>0.57972099990637282</v>
          </cell>
          <cell r="CC37">
            <v>19.381000000000014</v>
          </cell>
          <cell r="CD37">
            <v>0.44429540204188145</v>
          </cell>
          <cell r="CE37">
            <v>19.388999999999989</v>
          </cell>
          <cell r="CF37" t="str">
            <v xml:space="preserve">     N.M.</v>
          </cell>
          <cell r="CG37">
            <v>68.150999999999982</v>
          </cell>
          <cell r="CH37">
            <v>1.2326289926289875</v>
          </cell>
          <cell r="CI37">
            <v>22.774909999999998</v>
          </cell>
          <cell r="CJ37">
            <v>0.82082747041893245</v>
          </cell>
          <cell r="CK37">
            <v>23.764081250000004</v>
          </cell>
          <cell r="CL37">
            <v>0.40840877437326117</v>
          </cell>
          <cell r="CM37">
            <v>24.801956999999991</v>
          </cell>
          <cell r="CN37">
            <v>0.27970471079923498</v>
          </cell>
          <cell r="CO37">
            <v>26.430160499999992</v>
          </cell>
          <cell r="CP37">
            <v>0.36315232863995095</v>
          </cell>
          <cell r="CQ37">
            <v>97.771108749999996</v>
          </cell>
          <cell r="CR37">
            <v>0.43462471203650743</v>
          </cell>
        </row>
        <row r="38">
          <cell r="BO38">
            <v>0</v>
          </cell>
          <cell r="BP38" t="str">
            <v>N.M.</v>
          </cell>
          <cell r="BQ38">
            <v>0</v>
          </cell>
          <cell r="BR38" t="str">
            <v>N.M.</v>
          </cell>
          <cell r="BS38">
            <v>0</v>
          </cell>
          <cell r="BT38" t="str">
            <v>N.M.</v>
          </cell>
          <cell r="BU38">
            <v>0</v>
          </cell>
          <cell r="BV38" t="str">
            <v>N.M.</v>
          </cell>
          <cell r="BW38">
            <v>0</v>
          </cell>
          <cell r="BX38" t="e">
            <v>#DIV/0!</v>
          </cell>
          <cell r="BY38">
            <v>0</v>
          </cell>
          <cell r="BZ38" t="str">
            <v>N.M.</v>
          </cell>
          <cell r="CA38">
            <v>0</v>
          </cell>
          <cell r="CB38" t="str">
            <v>N.M.</v>
          </cell>
          <cell r="CC38">
            <v>0</v>
          </cell>
          <cell r="CD38" t="str">
            <v>N.M.</v>
          </cell>
          <cell r="CE38">
            <v>0</v>
          </cell>
          <cell r="CF38" t="str">
            <v>N.M.</v>
          </cell>
          <cell r="CG38">
            <v>0</v>
          </cell>
          <cell r="CH38" t="e">
            <v>#DIV/0!</v>
          </cell>
          <cell r="CI38">
            <v>0</v>
          </cell>
          <cell r="CJ38" t="str">
            <v>N.M.</v>
          </cell>
          <cell r="CK38">
            <v>0</v>
          </cell>
          <cell r="CL38" t="str">
            <v>N.M.</v>
          </cell>
          <cell r="CM38">
            <v>0</v>
          </cell>
          <cell r="CN38" t="str">
            <v>N.M.</v>
          </cell>
          <cell r="CO38">
            <v>0</v>
          </cell>
          <cell r="CP38" t="str">
            <v>N.M.</v>
          </cell>
          <cell r="CQ38">
            <v>0</v>
          </cell>
          <cell r="CR38" t="e">
            <v>#DIV/0!</v>
          </cell>
        </row>
        <row r="39">
          <cell r="BO39">
            <v>11.813000000000013</v>
          </cell>
          <cell r="BP39">
            <v>0.53475380018188967</v>
          </cell>
          <cell r="BQ39">
            <v>10.681000000000004</v>
          </cell>
          <cell r="BR39">
            <v>0.20907856010867198</v>
          </cell>
          <cell r="BS39">
            <v>13.419000000000004</v>
          </cell>
          <cell r="BT39">
            <v>0.42512744265080782</v>
          </cell>
          <cell r="BU39">
            <v>-5.3879999999999661</v>
          </cell>
          <cell r="BV39" t="str">
            <v xml:space="preserve">     N.M.</v>
          </cell>
          <cell r="BW39">
            <v>30.525000000000059</v>
          </cell>
          <cell r="BX39">
            <v>-0.16518528647613862</v>
          </cell>
          <cell r="BY39">
            <v>12.507999999999996</v>
          </cell>
          <cell r="BZ39">
            <v>5.8833488529584477E-2</v>
          </cell>
          <cell r="CA39">
            <v>16.872999999999976</v>
          </cell>
          <cell r="CB39">
            <v>0.57972099990637282</v>
          </cell>
          <cell r="CC39">
            <v>19.381000000000014</v>
          </cell>
          <cell r="CD39">
            <v>0.44429540204188145</v>
          </cell>
          <cell r="CE39">
            <v>19.388999999999989</v>
          </cell>
          <cell r="CF39" t="str">
            <v xml:space="preserve">     N.M.</v>
          </cell>
          <cell r="CG39">
            <v>68.150999999999982</v>
          </cell>
          <cell r="CH39">
            <v>1.2326289926289875</v>
          </cell>
          <cell r="CI39">
            <v>22.774909999999998</v>
          </cell>
          <cell r="CJ39">
            <v>0.82082747041893245</v>
          </cell>
          <cell r="CK39">
            <v>23.764081250000004</v>
          </cell>
          <cell r="CL39">
            <v>0.40840877437326117</v>
          </cell>
          <cell r="CM39">
            <v>24.801956999999991</v>
          </cell>
          <cell r="CN39">
            <v>0.27970471079923498</v>
          </cell>
          <cell r="CO39">
            <v>26.430160499999992</v>
          </cell>
          <cell r="CP39">
            <v>0.36315232863995095</v>
          </cell>
          <cell r="CQ39">
            <v>97.771108749999996</v>
          </cell>
          <cell r="CR39">
            <v>0.43462471203650743</v>
          </cell>
        </row>
        <row r="40">
          <cell r="BO40">
            <v>9.4372633294454222E-2</v>
          </cell>
          <cell r="BQ40">
            <v>7.9814381683268223E-2</v>
          </cell>
          <cell r="BS40">
            <v>8.9342068469620117E-2</v>
          </cell>
          <cell r="BU40">
            <v>-3.3550861811297975E-2</v>
          </cell>
          <cell r="BW40">
            <v>5.3572650832679668E-2</v>
          </cell>
          <cell r="BY40">
            <v>7.8613763065107103E-2</v>
          </cell>
          <cell r="CA40">
            <v>9.80156378887687E-2</v>
          </cell>
          <cell r="CC40">
            <v>9.8311343772668078E-2</v>
          </cell>
          <cell r="CE40">
            <v>9.9846026293971255E-2</v>
          </cell>
          <cell r="CG40">
            <v>9.4316069755501414E-2</v>
          </cell>
          <cell r="CI40">
            <v>0.10742882075471698</v>
          </cell>
          <cell r="CK40">
            <v>0.10538395232815967</v>
          </cell>
          <cell r="CM40">
            <v>0.10185608624229976</v>
          </cell>
          <cell r="CO40">
            <v>0.10107135946462713</v>
          </cell>
          <cell r="CQ40">
            <v>0.10373592440318302</v>
          </cell>
        </row>
        <row r="42">
          <cell r="BO42">
            <v>42.603999999999999</v>
          </cell>
          <cell r="BP42">
            <v>5.1379497556882647E-2</v>
          </cell>
          <cell r="BQ42">
            <v>40.200000000000003</v>
          </cell>
          <cell r="BR42">
            <v>-2.4603290144125656E-2</v>
          </cell>
          <cell r="BS42">
            <v>40.555999999999997</v>
          </cell>
          <cell r="BT42">
            <v>-2.9946421737466533E-2</v>
          </cell>
          <cell r="BU42">
            <v>40.718000000000004</v>
          </cell>
          <cell r="BV42">
            <v>-2.4952107279693325E-2</v>
          </cell>
          <cell r="BW42">
            <v>40.432000000000002</v>
          </cell>
          <cell r="BX42">
            <v>-2.2626184490427415E-2</v>
          </cell>
          <cell r="BY42">
            <v>41.213999999999999</v>
          </cell>
          <cell r="BZ42">
            <v>-3.2626044502863549E-2</v>
          </cell>
          <cell r="CA42">
            <v>41.451999999999998</v>
          </cell>
          <cell r="CB42">
            <v>3.1144278606965115E-2</v>
          </cell>
          <cell r="CC42">
            <v>41.859000000000002</v>
          </cell>
          <cell r="CD42">
            <v>3.2128415031068336E-2</v>
          </cell>
          <cell r="CE42">
            <v>44.795000000000002</v>
          </cell>
          <cell r="CF42">
            <v>0.10012770764772339</v>
          </cell>
          <cell r="CG42">
            <v>42.356000000000002</v>
          </cell>
          <cell r="CH42">
            <v>4.7586070439256112E-2</v>
          </cell>
          <cell r="CI42">
            <v>51.2</v>
          </cell>
          <cell r="CJ42">
            <v>0.24229630708011851</v>
          </cell>
          <cell r="CK42">
            <v>51.8</v>
          </cell>
          <cell r="CL42">
            <v>0.24963813567499749</v>
          </cell>
          <cell r="CM42">
            <v>52.3</v>
          </cell>
          <cell r="CN42">
            <v>0.24943261903055491</v>
          </cell>
          <cell r="CO42">
            <v>52.8</v>
          </cell>
          <cell r="CP42">
            <v>0.17870298024333064</v>
          </cell>
          <cell r="CQ42">
            <v>52.025000000000006</v>
          </cell>
          <cell r="CR42">
            <v>0.22827934649164239</v>
          </cell>
        </row>
        <row r="43">
          <cell r="BO43">
            <v>48.985999999999997</v>
          </cell>
          <cell r="BP43">
            <v>4.8546598741384228E-2</v>
          </cell>
          <cell r="BQ43">
            <v>49.188000000000002</v>
          </cell>
          <cell r="BR43">
            <v>3.4056508577194888E-2</v>
          </cell>
          <cell r="BS43">
            <v>49.347999999999999</v>
          </cell>
          <cell r="BT43">
            <v>2.9627774995827139E-2</v>
          </cell>
          <cell r="BU43">
            <v>40.92</v>
          </cell>
          <cell r="BV43">
            <v>-0.1524791847893624</v>
          </cell>
          <cell r="BW43">
            <v>49.426000000000002</v>
          </cell>
          <cell r="BX43">
            <v>3.1255216157569876E-2</v>
          </cell>
          <cell r="BY43">
            <v>50.225999999999999</v>
          </cell>
          <cell r="BZ43">
            <v>2.5313354836075552E-2</v>
          </cell>
          <cell r="CA43">
            <v>50.125999999999998</v>
          </cell>
          <cell r="CB43">
            <v>1.9069691794746602E-2</v>
          </cell>
          <cell r="CC43">
            <v>50.726999999999997</v>
          </cell>
          <cell r="CD43">
            <v>2.7944394909621417E-2</v>
          </cell>
          <cell r="CE43">
            <v>50.616</v>
          </cell>
          <cell r="CF43">
            <v>0.23695014662756586</v>
          </cell>
          <cell r="CG43">
            <v>50.4</v>
          </cell>
          <cell r="CH43">
            <v>1.9706227491603556E-2</v>
          </cell>
          <cell r="CI43">
            <v>51.2</v>
          </cell>
          <cell r="CJ43">
            <v>1.9392346593397836E-2</v>
          </cell>
          <cell r="CK43">
            <v>51.8</v>
          </cell>
          <cell r="CL43">
            <v>3.3395842476958038E-2</v>
          </cell>
          <cell r="CM43">
            <v>52.3</v>
          </cell>
          <cell r="CN43">
            <v>3.1009127289214788E-2</v>
          </cell>
          <cell r="CO43">
            <v>52.8</v>
          </cell>
          <cell r="CP43">
            <v>4.3148411569464251E-2</v>
          </cell>
          <cell r="CQ43">
            <v>52.025000000000006</v>
          </cell>
          <cell r="CR43">
            <v>3.2242063492063711E-2</v>
          </cell>
        </row>
        <row r="45">
          <cell r="BO45">
            <v>0.27727443432541576</v>
          </cell>
          <cell r="BP45">
            <v>0.4597524526093919</v>
          </cell>
          <cell r="BQ45">
            <v>0.26569651741293543</v>
          </cell>
          <cell r="BR45">
            <v>0.239576213341264</v>
          </cell>
          <cell r="BS45">
            <v>0.33087582601834514</v>
          </cell>
          <cell r="BT45">
            <v>0.46912240167533725</v>
          </cell>
          <cell r="BU45">
            <v>-0.13232477037182488</v>
          </cell>
          <cell r="BV45" t="str">
            <v xml:space="preserve">     N.M.</v>
          </cell>
          <cell r="BW45">
            <v>0.75497130985358252</v>
          </cell>
          <cell r="BX45">
            <v>-0.14585934237596243</v>
          </cell>
          <cell r="BY45">
            <v>0.30348910564371323</v>
          </cell>
          <cell r="BZ45">
            <v>9.4544134161071991E-2</v>
          </cell>
          <cell r="CA45">
            <v>0.40704911705104646</v>
          </cell>
          <cell r="CB45">
            <v>0.53200772450632527</v>
          </cell>
          <cell r="CC45">
            <v>0.46300676079218361</v>
          </cell>
          <cell r="CD45">
            <v>0.39933692456127812</v>
          </cell>
          <cell r="CE45">
            <v>0.43283848643821826</v>
          </cell>
          <cell r="CF45" t="str">
            <v xml:space="preserve">     N.M.</v>
          </cell>
          <cell r="CG45">
            <v>1.609004627443573</v>
          </cell>
          <cell r="CH45">
            <v>1.1312129433840603</v>
          </cell>
          <cell r="CI45">
            <v>0.44482246093749994</v>
          </cell>
          <cell r="CJ45">
            <v>0.46569498761417716</v>
          </cell>
          <cell r="CK45">
            <v>0.45876604729729742</v>
          </cell>
          <cell r="CL45">
            <v>0.12705329180155256</v>
          </cell>
          <cell r="CM45">
            <v>0.47422479923518152</v>
          </cell>
          <cell r="CN45">
            <v>2.4228670924381968E-2</v>
          </cell>
          <cell r="CO45">
            <v>0.50057122159090894</v>
          </cell>
          <cell r="CP45">
            <v>0.15648501063307974</v>
          </cell>
          <cell r="CQ45">
            <v>1.8793101153291685</v>
          </cell>
          <cell r="CR45">
            <v>0.16799546954384059</v>
          </cell>
        </row>
        <row r="46">
          <cell r="BO46">
            <v>0.27727443432541576</v>
          </cell>
          <cell r="BP46">
            <v>0.4597524526093919</v>
          </cell>
          <cell r="BQ46">
            <v>0.26569651741293543</v>
          </cell>
          <cell r="BR46">
            <v>0.239576213341264</v>
          </cell>
          <cell r="BS46">
            <v>0.33087582601834514</v>
          </cell>
          <cell r="BT46">
            <v>0.46912240167533725</v>
          </cell>
          <cell r="BU46">
            <v>-0.13232477037182488</v>
          </cell>
          <cell r="BV46" t="str">
            <v xml:space="preserve">     N.M.</v>
          </cell>
          <cell r="BW46">
            <v>0.75497130985358274</v>
          </cell>
          <cell r="BX46">
            <v>-0.14585934237596221</v>
          </cell>
          <cell r="BY46">
            <v>0.30348910564371323</v>
          </cell>
          <cell r="BZ46">
            <v>9.4544134161071991E-2</v>
          </cell>
          <cell r="CA46">
            <v>0.40704911705104646</v>
          </cell>
          <cell r="CB46">
            <v>0.53200772450632527</v>
          </cell>
          <cell r="CC46">
            <v>0.46300676079218361</v>
          </cell>
          <cell r="CD46">
            <v>0.39933692456127812</v>
          </cell>
          <cell r="CE46">
            <v>0.43283848643821826</v>
          </cell>
          <cell r="CF46" t="str">
            <v xml:space="preserve">     N.M.</v>
          </cell>
          <cell r="CG46">
            <v>1.609004627443573</v>
          </cell>
          <cell r="CH46">
            <v>1.1312129433840594</v>
          </cell>
          <cell r="CI46">
            <v>0.44482246093749994</v>
          </cell>
          <cell r="CJ46">
            <v>0.46569498761417716</v>
          </cell>
          <cell r="CK46">
            <v>0.45876604729729742</v>
          </cell>
          <cell r="CL46">
            <v>0.12705329180155256</v>
          </cell>
          <cell r="CM46">
            <v>0.47422479923518152</v>
          </cell>
          <cell r="CN46">
            <v>2.4228670924381968E-2</v>
          </cell>
          <cell r="CO46">
            <v>0.50057122159090894</v>
          </cell>
          <cell r="CP46">
            <v>0.15648501063307974</v>
          </cell>
          <cell r="CQ46">
            <v>1.8793101153291685</v>
          </cell>
          <cell r="CR46">
            <v>0.16799546954384059</v>
          </cell>
        </row>
        <row r="47">
          <cell r="BO47">
            <v>0.25723676152370095</v>
          </cell>
          <cell r="BP47">
            <v>0.41433294396425246</v>
          </cell>
          <cell r="BQ47">
            <v>0.23316662600634311</v>
          </cell>
          <cell r="BR47">
            <v>0.16333858463076711</v>
          </cell>
          <cell r="BS47">
            <v>0.28789413958012494</v>
          </cell>
          <cell r="BT47">
            <v>0.35064509806149458</v>
          </cell>
          <cell r="BU47">
            <v>-0.13167155425219859</v>
          </cell>
          <cell r="BV47" t="str">
            <v xml:space="preserve">     N.M.</v>
          </cell>
          <cell r="BW47">
            <v>0.68132157164245633</v>
          </cell>
          <cell r="BX47">
            <v>-0.17674573841725505</v>
          </cell>
          <cell r="BY47">
            <v>0.26723211085891763</v>
          </cell>
          <cell r="BZ47">
            <v>3.8856613168393173E-2</v>
          </cell>
          <cell r="CA47">
            <v>0.35271116785699985</v>
          </cell>
          <cell r="CB47">
            <v>0.5127000544554976</v>
          </cell>
          <cell r="CC47">
            <v>0.39797346580716414</v>
          </cell>
          <cell r="CD47">
            <v>0.38236042730005826</v>
          </cell>
          <cell r="CE47">
            <v>0.40874427058637564</v>
          </cell>
          <cell r="CF47" t="str">
            <v xml:space="preserve">     N.M.</v>
          </cell>
          <cell r="CG47">
            <v>1.43156746031746</v>
          </cell>
          <cell r="CH47">
            <v>1.1011626813259294</v>
          </cell>
          <cell r="CI47">
            <v>0.44482246093749994</v>
          </cell>
          <cell r="CJ47">
            <v>0.66455468060250911</v>
          </cell>
          <cell r="CK47">
            <v>0.45876604729729742</v>
          </cell>
          <cell r="CL47">
            <v>0.30068477866653631</v>
          </cell>
          <cell r="CM47">
            <v>0.47422479923518152</v>
          </cell>
          <cell r="CN47">
            <v>0.19159903857752303</v>
          </cell>
          <cell r="CO47">
            <v>0.50057122159090894</v>
          </cell>
          <cell r="CP47">
            <v>0.22465624012980134</v>
          </cell>
          <cell r="CQ47">
            <v>1.8793101153291685</v>
          </cell>
          <cell r="CR47">
            <v>0.31276392305844847</v>
          </cell>
        </row>
        <row r="48">
          <cell r="BO48">
            <v>0</v>
          </cell>
          <cell r="BP48" t="str">
            <v xml:space="preserve">      N.M.</v>
          </cell>
          <cell r="BQ48">
            <v>0</v>
          </cell>
          <cell r="BR48" t="str">
            <v xml:space="preserve">      N.M.</v>
          </cell>
          <cell r="BS48">
            <v>0</v>
          </cell>
          <cell r="BT48" t="str">
            <v xml:space="preserve">      N.M.</v>
          </cell>
          <cell r="BU48">
            <v>0</v>
          </cell>
          <cell r="BV48" t="str">
            <v xml:space="preserve">      N.M.</v>
          </cell>
          <cell r="BW48">
            <v>0</v>
          </cell>
          <cell r="BX48" t="e">
            <v>#DIV/0!</v>
          </cell>
          <cell r="BY48">
            <v>0</v>
          </cell>
          <cell r="BZ48" t="str">
            <v xml:space="preserve">      N.M.</v>
          </cell>
          <cell r="CA48">
            <v>0</v>
          </cell>
          <cell r="CB48" t="str">
            <v xml:space="preserve">      N.M.</v>
          </cell>
          <cell r="CC48">
            <v>0</v>
          </cell>
          <cell r="CD48" t="str">
            <v xml:space="preserve">      N.M.</v>
          </cell>
          <cell r="CE48">
            <v>0</v>
          </cell>
          <cell r="CF48" t="str">
            <v xml:space="preserve">      N.M.</v>
          </cell>
          <cell r="CG48">
            <v>0</v>
          </cell>
          <cell r="CH48" t="e">
            <v>#DIV/0!</v>
          </cell>
          <cell r="CI48">
            <v>0</v>
          </cell>
          <cell r="CJ48" t="str">
            <v xml:space="preserve">      N.M.</v>
          </cell>
          <cell r="CK48">
            <v>0</v>
          </cell>
          <cell r="CL48" t="str">
            <v xml:space="preserve">      N.M.</v>
          </cell>
          <cell r="CM48">
            <v>0</v>
          </cell>
          <cell r="CN48" t="str">
            <v xml:space="preserve">      N.M.</v>
          </cell>
          <cell r="CO48">
            <v>0</v>
          </cell>
          <cell r="CP48" t="str">
            <v xml:space="preserve">      N.M.</v>
          </cell>
          <cell r="CQ48">
            <v>0</v>
          </cell>
          <cell r="CR48" t="e">
            <v>#DIV/0!</v>
          </cell>
        </row>
        <row r="49">
          <cell r="BU49">
            <v>0.30821114369501545</v>
          </cell>
          <cell r="BV49" t="str">
            <v>ex chg</v>
          </cell>
          <cell r="BW49">
            <v>1.0735847529640274</v>
          </cell>
          <cell r="BX49" t="str">
            <v>ex chg</v>
          </cell>
          <cell r="BY49">
            <v>0.31653583298793775</v>
          </cell>
          <cell r="BZ49" t="str">
            <v>ex chg</v>
          </cell>
          <cell r="CF49" t="str">
            <v>ex charge</v>
          </cell>
          <cell r="CG49">
            <v>1.4806976859177943</v>
          </cell>
          <cell r="CH49">
            <v>0.37920893700267366</v>
          </cell>
          <cell r="CI49" t="str">
            <v>0.44-45</v>
          </cell>
          <cell r="CJ49" t="str">
            <v>Per Randy</v>
          </cell>
          <cell r="CK49" t="str">
            <v>45-47</v>
          </cell>
          <cell r="CM49" t="str">
            <v>46-49</v>
          </cell>
          <cell r="CO49" t="str">
            <v>47-51</v>
          </cell>
          <cell r="CQ49" t="str">
            <v>1.82-1.92</v>
          </cell>
        </row>
        <row r="50">
          <cell r="BO50">
            <v>25.033268</v>
          </cell>
          <cell r="BP50">
            <v>-0.28824931620578076</v>
          </cell>
          <cell r="BQ50">
            <v>26.87265</v>
          </cell>
          <cell r="BR50">
            <v>-0.26797865443391755</v>
          </cell>
          <cell r="BS50">
            <v>32.426000000000002</v>
          </cell>
          <cell r="BT50">
            <v>-0.1072631600219085</v>
          </cell>
          <cell r="BU50">
            <v>34.386000000000003</v>
          </cell>
          <cell r="BV50">
            <v>0.26597844015080119</v>
          </cell>
          <cell r="BW50">
            <v>118.717918</v>
          </cell>
          <cell r="BX50">
            <v>-0.12298060563772306</v>
          </cell>
          <cell r="BY50">
            <v>28.63926</v>
          </cell>
          <cell r="BZ50">
            <v>0.14404799245547961</v>
          </cell>
          <cell r="CA50">
            <v>29.26482</v>
          </cell>
          <cell r="CB50">
            <v>8.9018760710238842E-2</v>
          </cell>
          <cell r="CC50">
            <v>25.628070000000001</v>
          </cell>
          <cell r="CD50">
            <v>-0.20964442114352677</v>
          </cell>
          <cell r="CE50">
            <v>27.186460000000011</v>
          </cell>
          <cell r="CF50">
            <v>-0.20937416390391417</v>
          </cell>
          <cell r="CG50">
            <v>110.71861000000001</v>
          </cell>
          <cell r="CH50">
            <v>-6.738079756418891E-2</v>
          </cell>
          <cell r="CI50">
            <v>28</v>
          </cell>
          <cell r="CJ50">
            <v>-2.232110745878213E-2</v>
          </cell>
          <cell r="CK50">
            <v>28.5</v>
          </cell>
          <cell r="CL50">
            <v>-2.6134450852593694E-2</v>
          </cell>
          <cell r="CM50">
            <v>29</v>
          </cell>
          <cell r="CN50">
            <v>0.13157174925774751</v>
          </cell>
          <cell r="CO50">
            <v>30</v>
          </cell>
          <cell r="CP50">
            <v>0.10349048754416668</v>
          </cell>
          <cell r="CQ50">
            <v>115.5</v>
          </cell>
          <cell r="CR50">
            <v>4.3185061662172064E-2</v>
          </cell>
        </row>
        <row r="51">
          <cell r="BO51">
            <v>100.33573199999999</v>
          </cell>
          <cell r="BP51">
            <v>1.1855065607193267</v>
          </cell>
          <cell r="BQ51">
            <v>107.30235</v>
          </cell>
          <cell r="BR51">
            <v>0.88581242816319228</v>
          </cell>
          <cell r="BS51">
            <v>117.806</v>
          </cell>
          <cell r="BT51">
            <v>0.79306289254167361</v>
          </cell>
          <cell r="BU51">
            <v>126.538</v>
          </cell>
          <cell r="BV51">
            <v>0.43619532746769818</v>
          </cell>
          <cell r="BW51">
            <v>451.98208199999999</v>
          </cell>
          <cell r="BX51">
            <v>0.76131144437293363</v>
          </cell>
          <cell r="BY51">
            <v>130.46773999999999</v>
          </cell>
          <cell r="BZ51">
            <v>0.30031183706319098</v>
          </cell>
          <cell r="CA51">
            <v>142.88117999999997</v>
          </cell>
          <cell r="CB51">
            <v>0.33157549671558884</v>
          </cell>
          <cell r="CC51">
            <v>171.51093</v>
          </cell>
          <cell r="CD51">
            <v>0.45587601650170617</v>
          </cell>
          <cell r="CE51">
            <v>167.00254000000004</v>
          </cell>
          <cell r="CF51">
            <v>0.31978172564763185</v>
          </cell>
          <cell r="CG51">
            <v>611.86239</v>
          </cell>
          <cell r="CH51">
            <v>0.35373151805606318</v>
          </cell>
          <cell r="CI51">
            <v>184</v>
          </cell>
          <cell r="CJ51">
            <v>0.41031031885736668</v>
          </cell>
          <cell r="CK51">
            <v>197</v>
          </cell>
          <cell r="CL51">
            <v>0.37876800849489101</v>
          </cell>
          <cell r="CM51">
            <v>214.5</v>
          </cell>
          <cell r="CN51">
            <v>0.25064915687880651</v>
          </cell>
          <cell r="CO51">
            <v>231.5</v>
          </cell>
          <cell r="CP51">
            <v>0.38620646129094771</v>
          </cell>
          <cell r="CQ51">
            <v>827</v>
          </cell>
          <cell r="CR51">
            <v>0.35161110327438161</v>
          </cell>
        </row>
        <row r="52">
          <cell r="BO52">
            <v>0.19998776103663699</v>
          </cell>
          <cell r="BQ52">
            <v>0.20080740978755518</v>
          </cell>
          <cell r="BS52">
            <v>0.21588836069721301</v>
          </cell>
          <cell r="BU52">
            <v>0.21412025505629165</v>
          </cell>
          <cell r="BW52">
            <v>0.20835490806213544</v>
          </cell>
          <cell r="BY52">
            <v>0.18</v>
          </cell>
          <cell r="CA52">
            <v>0.17</v>
          </cell>
          <cell r="CC52">
            <v>0.13</v>
          </cell>
          <cell r="CE52">
            <v>0.14000000000000001</v>
          </cell>
          <cell r="CG52">
            <v>0.15322657252266528</v>
          </cell>
          <cell r="CI52">
            <v>0.13207547169811321</v>
          </cell>
          <cell r="CK52">
            <v>0.12638580931263857</v>
          </cell>
          <cell r="CM52">
            <v>0.11909650924024641</v>
          </cell>
          <cell r="CO52">
            <v>0.1147227533460803</v>
          </cell>
          <cell r="CQ52">
            <v>0.12254641909814323</v>
          </cell>
        </row>
        <row r="53">
          <cell r="BO53">
            <v>0.80157007046191686</v>
          </cell>
          <cell r="BQ53">
            <v>0.80182293028851537</v>
          </cell>
          <cell r="BS53">
            <v>0.78433800716387692</v>
          </cell>
          <cell r="BU53">
            <v>0.7879470957457404</v>
          </cell>
          <cell r="BW53">
            <v>0.79324744509790479</v>
          </cell>
          <cell r="BY53">
            <v>0.82</v>
          </cell>
          <cell r="CA53">
            <v>0.82999999999999985</v>
          </cell>
          <cell r="CC53">
            <v>0.87</v>
          </cell>
          <cell r="CE53">
            <v>0.86</v>
          </cell>
          <cell r="CG53">
            <v>0.84677342747733453</v>
          </cell>
          <cell r="CI53">
            <v>0.86792452830188682</v>
          </cell>
          <cell r="CK53">
            <v>0.87361419068736146</v>
          </cell>
          <cell r="CM53">
            <v>0.8809034907597536</v>
          </cell>
          <cell r="CO53">
            <v>0.88527724665391971</v>
          </cell>
          <cell r="CQ53">
            <v>0.87745358090185677</v>
          </cell>
        </row>
        <row r="56">
          <cell r="BO56">
            <v>58.387</v>
          </cell>
          <cell r="BP56">
            <v>0.96595844977945378</v>
          </cell>
          <cell r="BQ56">
            <v>63.381</v>
          </cell>
          <cell r="BR56">
            <v>0.55964860475417111</v>
          </cell>
          <cell r="BS56">
            <v>67.203000000000003</v>
          </cell>
          <cell r="BT56">
            <v>0.46565035331065174</v>
          </cell>
          <cell r="BU56">
            <v>61.960999999999999</v>
          </cell>
          <cell r="BV56">
            <v>0.44772074113881155</v>
          </cell>
          <cell r="BW56">
            <v>61.960999999999999</v>
          </cell>
          <cell r="BX56">
            <v>0.44772074113881155</v>
          </cell>
          <cell r="BY56">
            <v>63.399000000000001</v>
          </cell>
          <cell r="BZ56">
            <v>8.5841026255844666E-2</v>
          </cell>
          <cell r="CA56">
            <v>75.620999999999995</v>
          </cell>
          <cell r="CB56">
            <v>0.19311781133147154</v>
          </cell>
          <cell r="CC56">
            <v>70.873999999999995</v>
          </cell>
          <cell r="CD56">
            <v>5.4625537550406777E-2</v>
          </cell>
          <cell r="CE56">
            <v>68.953000000000003</v>
          </cell>
          <cell r="CF56">
            <v>0.11284517680476447</v>
          </cell>
          <cell r="CG56">
            <v>68.953000000000003</v>
          </cell>
          <cell r="CH56">
            <v>0.11284517680476447</v>
          </cell>
          <cell r="CI56">
            <v>80</v>
          </cell>
          <cell r="CJ56">
            <v>0.26184955598668758</v>
          </cell>
          <cell r="CK56">
            <v>83.5</v>
          </cell>
          <cell r="CL56">
            <v>0.10419063487655555</v>
          </cell>
          <cell r="CM56">
            <v>88.5</v>
          </cell>
          <cell r="CN56">
            <v>0.2486948669469764</v>
          </cell>
          <cell r="CO56">
            <v>97.5</v>
          </cell>
          <cell r="CP56">
            <v>0.41400664220556016</v>
          </cell>
          <cell r="CQ56">
            <v>97.5</v>
          </cell>
          <cell r="CR56">
            <v>0.41400664220556016</v>
          </cell>
        </row>
        <row r="57">
          <cell r="BO57">
            <v>70.248999999999995</v>
          </cell>
          <cell r="BP57">
            <v>0.83269416399259066</v>
          </cell>
          <cell r="BQ57">
            <v>69.150000000000006</v>
          </cell>
          <cell r="BR57">
            <v>0.44665271966527209</v>
          </cell>
          <cell r="BS57">
            <v>76.296999999999997</v>
          </cell>
          <cell r="BT57">
            <v>0.51512202871497514</v>
          </cell>
          <cell r="BU57">
            <v>77.334000000000003</v>
          </cell>
          <cell r="BV57">
            <v>0.51980976338338181</v>
          </cell>
          <cell r="BW57">
            <v>77.334000000000003</v>
          </cell>
          <cell r="BX57">
            <v>0.51980976338338181</v>
          </cell>
          <cell r="BY57">
            <v>77.876999999999995</v>
          </cell>
          <cell r="BZ57">
            <v>0.10858517558968805</v>
          </cell>
          <cell r="CA57">
            <v>87.203000000000003</v>
          </cell>
          <cell r="CB57">
            <v>0.26107013738250173</v>
          </cell>
          <cell r="CC57">
            <v>95.058000000000007</v>
          </cell>
          <cell r="CD57">
            <v>0.24589433398429827</v>
          </cell>
          <cell r="CE57">
            <v>96.93</v>
          </cell>
          <cell r="CF57">
            <v>0.25339436728993725</v>
          </cell>
          <cell r="CG57">
            <v>96.93</v>
          </cell>
          <cell r="CH57">
            <v>0.25339436728993725</v>
          </cell>
          <cell r="CI57">
            <v>107.5</v>
          </cell>
          <cell r="CJ57">
            <v>0.38038188425337394</v>
          </cell>
          <cell r="CK57">
            <v>115</v>
          </cell>
          <cell r="CL57">
            <v>0.31876196919830746</v>
          </cell>
          <cell r="CM57">
            <v>120</v>
          </cell>
          <cell r="CN57">
            <v>0.26238717414631063</v>
          </cell>
          <cell r="CO57">
            <v>125</v>
          </cell>
          <cell r="CP57">
            <v>0.28959042608067675</v>
          </cell>
          <cell r="CQ57">
            <v>125</v>
          </cell>
          <cell r="CR57">
            <v>0.28959042608067675</v>
          </cell>
        </row>
        <row r="58">
          <cell r="BO58">
            <v>4.4249999999999998</v>
          </cell>
          <cell r="BP58">
            <v>0.62863452337136527</v>
          </cell>
          <cell r="BQ58">
            <v>4.7380000000000004</v>
          </cell>
          <cell r="BR58">
            <v>0.43012375490492016</v>
          </cell>
          <cell r="BS58">
            <v>5.05</v>
          </cell>
          <cell r="BT58">
            <v>0.37527233115468395</v>
          </cell>
          <cell r="BU58">
            <v>5.2</v>
          </cell>
          <cell r="BV58">
            <v>0.34994807892004198</v>
          </cell>
          <cell r="BW58">
            <v>19.413</v>
          </cell>
          <cell r="BX58">
            <v>0.43227091633466164</v>
          </cell>
          <cell r="BY58">
            <v>5.6870000000000003</v>
          </cell>
          <cell r="BZ58">
            <v>0.28519774011299437</v>
          </cell>
          <cell r="CA58">
            <v>6.0179999999999998</v>
          </cell>
          <cell r="CB58">
            <v>0.27015618404390018</v>
          </cell>
          <cell r="CC58">
            <v>7.5329999999999986</v>
          </cell>
          <cell r="CD58">
            <v>0.49168316831683145</v>
          </cell>
          <cell r="CE58">
            <v>8</v>
          </cell>
          <cell r="CF58">
            <v>0.53846153846153832</v>
          </cell>
          <cell r="CG58">
            <v>27.238</v>
          </cell>
          <cell r="CH58">
            <v>0.40308041003451289</v>
          </cell>
          <cell r="CI58">
            <v>8.1999999999999993</v>
          </cell>
          <cell r="CJ58">
            <v>0.44188500087919791</v>
          </cell>
          <cell r="CK58">
            <v>8.4</v>
          </cell>
          <cell r="CL58">
            <v>0.39581256231306083</v>
          </cell>
          <cell r="CM58">
            <v>8.6</v>
          </cell>
          <cell r="CN58">
            <v>0.14164343555024583</v>
          </cell>
          <cell r="CO58">
            <v>8.8000000000000007</v>
          </cell>
          <cell r="CP58">
            <v>0.10000000000000009</v>
          </cell>
          <cell r="CQ58">
            <v>34</v>
          </cell>
          <cell r="CR58">
            <v>0.24825611278361115</v>
          </cell>
        </row>
        <row r="59">
          <cell r="BO59">
            <v>7.6945822544620786</v>
          </cell>
          <cell r="BP59">
            <v>-0.13029275039733346</v>
          </cell>
          <cell r="BQ59">
            <v>6.9500689836410228</v>
          </cell>
          <cell r="BR59">
            <v>-0.15975640417475911</v>
          </cell>
          <cell r="BS59">
            <v>7.1864240642038837</v>
          </cell>
          <cell r="BT59">
            <v>-2.2345197381096749E-2</v>
          </cell>
          <cell r="BU59">
            <v>8.3714967018673967</v>
          </cell>
          <cell r="BV59">
            <v>3.1256328256657362E-2</v>
          </cell>
          <cell r="BW59">
            <v>8.6975181366933949</v>
          </cell>
          <cell r="BX59">
            <v>-7.2874936501687859E-4</v>
          </cell>
          <cell r="BY59">
            <v>7.9406509253350359</v>
          </cell>
          <cell r="BZ59">
            <v>3.1979471105174406E-2</v>
          </cell>
          <cell r="CA59">
            <v>7.741044454035392</v>
          </cell>
          <cell r="CB59">
            <v>0.1138082905732527</v>
          </cell>
          <cell r="CC59">
            <v>8.3938974026417288</v>
          </cell>
          <cell r="CD59">
            <v>0.16802144260486385</v>
          </cell>
          <cell r="CE59">
            <v>8.653836526564973</v>
          </cell>
          <cell r="CF59">
            <v>3.3726325739887875E-2</v>
          </cell>
          <cell r="CG59">
            <v>8.6150144369586155</v>
          </cell>
          <cell r="CH59">
            <v>-9.4858899329809399E-3</v>
          </cell>
          <cell r="CI59">
            <v>8.8641114982578397</v>
          </cell>
          <cell r="CJ59">
            <v>0.11629532409949639</v>
          </cell>
          <cell r="CK59">
            <v>8.6172721712538216</v>
          </cell>
          <cell r="CL59">
            <v>0.11319244094531111</v>
          </cell>
          <cell r="CM59">
            <v>8.9019069767441863</v>
          </cell>
          <cell r="CN59">
            <v>6.0521298954949954E-2</v>
          </cell>
          <cell r="CO59">
            <v>8.8628817204301082</v>
          </cell>
          <cell r="CP59">
            <v>2.4156360386913045E-2</v>
          </cell>
          <cell r="CQ59">
            <v>8.8747033697199829</v>
          </cell>
          <cell r="CR59">
            <v>3.0143760600945146E-2</v>
          </cell>
        </row>
        <row r="60">
          <cell r="BO60">
            <v>43.547262211002277</v>
          </cell>
          <cell r="BP60">
            <v>8.1260301394547874E-3</v>
          </cell>
          <cell r="BQ60">
            <v>46.875014011044435</v>
          </cell>
          <cell r="BR60">
            <v>0.13211788801654034</v>
          </cell>
          <cell r="BS60">
            <v>43.576578915831099</v>
          </cell>
          <cell r="BT60">
            <v>6.5084644961836968E-3</v>
          </cell>
          <cell r="BU60">
            <v>43.049435837401596</v>
          </cell>
          <cell r="BV60">
            <v>8.9199121152192307E-2</v>
          </cell>
          <cell r="BW60">
            <v>40.505030827309149</v>
          </cell>
          <cell r="BX60">
            <v>-2.4087166745939803E-2</v>
          </cell>
          <cell r="BY60">
            <v>43.898100020740763</v>
          </cell>
          <cell r="BZ60">
            <v>8.056483735729536E-3</v>
          </cell>
          <cell r="CA60">
            <v>43.152905092189187</v>
          </cell>
          <cell r="CB60">
            <v>-7.9404966534586285E-2</v>
          </cell>
          <cell r="CC60">
            <v>41.603868336554413</v>
          </cell>
          <cell r="CD60">
            <v>-4.5269973649996964E-2</v>
          </cell>
          <cell r="CE60">
            <v>44.489955661752198</v>
          </cell>
          <cell r="CF60">
            <v>3.3461990763165028E-2</v>
          </cell>
          <cell r="CG60">
            <v>43.410385825256952</v>
          </cell>
          <cell r="CH60">
            <v>7.1728250506328806E-2</v>
          </cell>
          <cell r="CI60">
            <v>43.393160377358491</v>
          </cell>
          <cell r="CJ60">
            <v>-1.1502539817069501E-2</v>
          </cell>
          <cell r="CK60">
            <v>44.40133037694013</v>
          </cell>
          <cell r="CL60">
            <v>2.8930272065898821E-2</v>
          </cell>
          <cell r="CM60">
            <v>43.429158110882959</v>
          </cell>
          <cell r="CN60">
            <v>4.3873078329228044E-2</v>
          </cell>
          <cell r="CO60">
            <v>42.160611854684511</v>
          </cell>
          <cell r="CP60">
            <v>-5.2356622352631721E-2</v>
          </cell>
          <cell r="CQ60">
            <v>42.384509283819632</v>
          </cell>
          <cell r="CR60">
            <v>-2.3632053065984149E-2</v>
          </cell>
        </row>
        <row r="61">
          <cell r="BO61">
            <v>22.854000000000013</v>
          </cell>
          <cell r="BP61">
            <v>0.61706644024623247</v>
          </cell>
          <cell r="BQ61">
            <v>22.516000000000002</v>
          </cell>
          <cell r="BR61">
            <v>0.36651089397341785</v>
          </cell>
          <cell r="BS61">
            <v>26.199000000000005</v>
          </cell>
          <cell r="BT61">
            <v>0.44745856353591207</v>
          </cell>
          <cell r="BU61">
            <v>16.039000000000037</v>
          </cell>
          <cell r="BV61">
            <v>-0.20492737817875528</v>
          </cell>
          <cell r="BW61">
            <v>87.608000000000047</v>
          </cell>
          <cell r="BX61">
            <v>0.27183775387250764</v>
          </cell>
          <cell r="BY61">
            <v>29.801999999999996</v>
          </cell>
          <cell r="BZ61">
            <v>0.30401680231031669</v>
          </cell>
          <cell r="CA61">
            <v>32.450999999999979</v>
          </cell>
          <cell r="CB61">
            <v>0.44124178362053557</v>
          </cell>
          <cell r="CC61">
            <v>38.353000000000009</v>
          </cell>
          <cell r="CD61">
            <v>0.46391083629146146</v>
          </cell>
          <cell r="CE61">
            <v>38.603999999999999</v>
          </cell>
          <cell r="CF61">
            <v>1.4068832221460137</v>
          </cell>
          <cell r="CG61">
            <v>139.20999999999998</v>
          </cell>
          <cell r="CH61">
            <v>0.58901013606063257</v>
          </cell>
          <cell r="CI61">
            <v>42.465999999999994</v>
          </cell>
          <cell r="CJ61">
            <v>0.42493792362928651</v>
          </cell>
          <cell r="CK61">
            <v>44.223750000000003</v>
          </cell>
          <cell r="CL61">
            <v>0.36278543034113064</v>
          </cell>
          <cell r="CM61">
            <v>46.058199999999985</v>
          </cell>
          <cell r="CN61">
            <v>0.20090214585560395</v>
          </cell>
          <cell r="CO61">
            <v>48.822299999999984</v>
          </cell>
          <cell r="CP61">
            <v>0.26469536835561036</v>
          </cell>
          <cell r="CQ61">
            <v>181.57024999999999</v>
          </cell>
          <cell r="CR61">
            <v>0.30429028087062715</v>
          </cell>
        </row>
        <row r="64">
          <cell r="BR64" t="str">
            <v>Sanmina Corporation</v>
          </cell>
          <cell r="CB64" t="str">
            <v>Sanmina Corporation</v>
          </cell>
          <cell r="CL64" t="str">
            <v>Sanmina Corporation</v>
          </cell>
        </row>
        <row r="65">
          <cell r="BR65" t="str">
            <v>Quarterly Income Statements</v>
          </cell>
          <cell r="CB65" t="str">
            <v>Quarterly Income Statements</v>
          </cell>
          <cell r="CL65" t="str">
            <v>Quarterly Income Statements</v>
          </cell>
        </row>
        <row r="66">
          <cell r="BR66" t="str">
            <v>($ In Millions Except Per Share Data)</v>
          </cell>
          <cell r="CB66" t="str">
            <v>($ In Millions Except Per Share Data)</v>
          </cell>
          <cell r="CL66" t="str">
            <v>($ In Millions Except Per Share Data)</v>
          </cell>
        </row>
        <row r="67">
          <cell r="BO67" t="str">
            <v>1997R</v>
          </cell>
          <cell r="BW67" t="str">
            <v>1997R</v>
          </cell>
          <cell r="BY67" t="str">
            <v>1998A</v>
          </cell>
          <cell r="CG67" t="str">
            <v>1998A</v>
          </cell>
          <cell r="CI67" t="str">
            <v>1999E</v>
          </cell>
          <cell r="CQ67" t="str">
            <v>1999E</v>
          </cell>
        </row>
        <row r="68">
          <cell r="BO68" t="str">
            <v>1QR</v>
          </cell>
          <cell r="BP68" t="str">
            <v>% Chg.</v>
          </cell>
          <cell r="BQ68" t="str">
            <v>2QR</v>
          </cell>
          <cell r="BR68" t="str">
            <v>% Chg.</v>
          </cell>
          <cell r="BS68" t="str">
            <v>3QR</v>
          </cell>
          <cell r="BT68" t="str">
            <v>% Chg.</v>
          </cell>
          <cell r="BU68" t="str">
            <v>4QR</v>
          </cell>
          <cell r="BV68" t="str">
            <v>% Chg.</v>
          </cell>
          <cell r="BW68" t="str">
            <v xml:space="preserve">    YEAR </v>
          </cell>
          <cell r="BX68" t="str">
            <v>% Chg.</v>
          </cell>
          <cell r="BY68" t="str">
            <v>1QA</v>
          </cell>
          <cell r="BZ68" t="str">
            <v>% Chg.</v>
          </cell>
          <cell r="CA68" t="str">
            <v xml:space="preserve">  2QA</v>
          </cell>
          <cell r="CB68" t="str">
            <v>% Chg.</v>
          </cell>
          <cell r="CC68" t="str">
            <v xml:space="preserve">  3QA</v>
          </cell>
          <cell r="CD68" t="str">
            <v>% Chg.</v>
          </cell>
          <cell r="CE68" t="str">
            <v xml:space="preserve">  4QA</v>
          </cell>
          <cell r="CF68" t="str">
            <v>% Chg.</v>
          </cell>
          <cell r="CG68" t="str">
            <v xml:space="preserve">    YEAR </v>
          </cell>
          <cell r="CH68" t="str">
            <v>% Chg.</v>
          </cell>
          <cell r="CI68" t="str">
            <v xml:space="preserve">   1QE</v>
          </cell>
          <cell r="CJ68" t="str">
            <v>% Chg.</v>
          </cell>
          <cell r="CK68" t="str">
            <v xml:space="preserve">  2QE</v>
          </cell>
          <cell r="CL68" t="str">
            <v>% Chg.</v>
          </cell>
          <cell r="CM68" t="str">
            <v xml:space="preserve">  3QE</v>
          </cell>
          <cell r="CN68" t="str">
            <v>% Chg.</v>
          </cell>
          <cell r="CO68" t="str">
            <v xml:space="preserve">  4QE</v>
          </cell>
          <cell r="CP68" t="str">
            <v>% Chg.</v>
          </cell>
          <cell r="CQ68" t="str">
            <v xml:space="preserve">    YEAR </v>
          </cell>
          <cell r="CR68" t="str">
            <v>% Chg.</v>
          </cell>
        </row>
        <row r="69">
          <cell r="BO69">
            <v>125.17400000000001</v>
          </cell>
          <cell r="BP69">
            <v>0.54381421048087719</v>
          </cell>
          <cell r="BQ69">
            <v>133.82300000000001</v>
          </cell>
          <cell r="BR69">
            <v>0.4295801730584341</v>
          </cell>
          <cell r="BS69">
            <v>150.19800000000004</v>
          </cell>
          <cell r="BT69">
            <v>0.472197445674015</v>
          </cell>
          <cell r="BU69">
            <v>160.5920000000001</v>
          </cell>
          <cell r="BV69">
            <v>0.39320539959052003</v>
          </cell>
          <cell r="BW69">
            <v>569.78700000000015</v>
          </cell>
          <cell r="BX69">
            <v>0.4536050124750628</v>
          </cell>
          <cell r="BY69">
            <v>159.107</v>
          </cell>
          <cell r="BZ69">
            <v>0.27108664738683741</v>
          </cell>
          <cell r="CA69">
            <v>172.14599999999999</v>
          </cell>
          <cell r="CB69">
            <v>0.28637080322515551</v>
          </cell>
          <cell r="CC69">
            <v>197.13900000000004</v>
          </cell>
          <cell r="CD69">
            <v>0.31252746374785279</v>
          </cell>
          <cell r="CE69">
            <v>194.18900000000005</v>
          </cell>
          <cell r="CF69">
            <v>0.2092071834213407</v>
          </cell>
          <cell r="CG69">
            <v>722.58100000000013</v>
          </cell>
          <cell r="CH69">
            <v>0.26815985622697602</v>
          </cell>
          <cell r="CI69">
            <v>212</v>
          </cell>
          <cell r="CJ69">
            <v>0.33243666212045975</v>
          </cell>
          <cell r="CK69">
            <v>225.5</v>
          </cell>
          <cell r="CL69">
            <v>0.30993459040581839</v>
          </cell>
          <cell r="CM69">
            <v>243.5</v>
          </cell>
          <cell r="CN69">
            <v>0.23516909388806861</v>
          </cell>
          <cell r="CO69">
            <v>261.5</v>
          </cell>
          <cell r="CP69">
            <v>0.34662622496639828</v>
          </cell>
          <cell r="CQ69">
            <v>942.5</v>
          </cell>
          <cell r="CR69">
            <v>0.30435203804140976</v>
          </cell>
        </row>
        <row r="70">
          <cell r="BO70" t="str">
            <v>Estimates of SANM / ELEX combined</v>
          </cell>
        </row>
        <row r="71">
          <cell r="BO71">
            <v>67.504260000000002</v>
          </cell>
          <cell r="BP71">
            <v>-0.16744662744662742</v>
          </cell>
          <cell r="BQ71">
            <v>75.100500000000011</v>
          </cell>
          <cell r="BR71">
            <v>-0.19772994338211713</v>
          </cell>
          <cell r="BS71">
            <v>76.875040000000013</v>
          </cell>
          <cell r="BT71">
            <v>-0.24649304568577657</v>
          </cell>
          <cell r="BU71">
            <v>86.775620000000075</v>
          </cell>
          <cell r="BV71" t="str">
            <v xml:space="preserve">     N.M.</v>
          </cell>
          <cell r="BW71">
            <v>306.25542000000019</v>
          </cell>
          <cell r="BX71">
            <v>0.41672234768827465</v>
          </cell>
          <cell r="BY71">
            <v>82.735640000000004</v>
          </cell>
          <cell r="BZ71">
            <v>0.22563583394588727</v>
          </cell>
          <cell r="CA71">
            <v>90.204504</v>
          </cell>
          <cell r="CB71">
            <v>0.2011172229212852</v>
          </cell>
          <cell r="CC71">
            <v>106.45506</v>
          </cell>
          <cell r="CD71">
            <v>0.38478054775646275</v>
          </cell>
          <cell r="CE71">
            <v>106.80395000000003</v>
          </cell>
          <cell r="CF71">
            <v>0.23080595678832294</v>
          </cell>
          <cell r="CG71">
            <v>386.19915400000014</v>
          </cell>
          <cell r="CH71">
            <v>0.26103614427460542</v>
          </cell>
          <cell r="CI71">
            <v>120.84</v>
          </cell>
          <cell r="CJ71">
            <v>0.46055557193973473</v>
          </cell>
          <cell r="CK71">
            <v>127.4075</v>
          </cell>
          <cell r="CL71">
            <v>0.41242947247955608</v>
          </cell>
          <cell r="CM71">
            <v>138.79500000000002</v>
          </cell>
          <cell r="CN71">
            <v>0.30378959910407266</v>
          </cell>
          <cell r="CO71">
            <v>150.36249999999998</v>
          </cell>
          <cell r="CP71">
            <v>0.40783650791941639</v>
          </cell>
          <cell r="CQ71">
            <v>537.40499999999997</v>
          </cell>
          <cell r="CR71">
            <v>0.39152298609126368</v>
          </cell>
        </row>
        <row r="72">
          <cell r="BO72">
            <v>23.248750000000001</v>
          </cell>
          <cell r="BP72" t="str">
            <v xml:space="preserve">      N.M.</v>
          </cell>
          <cell r="BQ72">
            <v>28.829249999999998</v>
          </cell>
          <cell r="BR72" t="str">
            <v xml:space="preserve">      N.M.</v>
          </cell>
          <cell r="BS72">
            <v>37.291640000000001</v>
          </cell>
          <cell r="BT72" t="str">
            <v xml:space="preserve">      N.M.</v>
          </cell>
          <cell r="BU72">
            <v>40.85698</v>
          </cell>
          <cell r="BV72">
            <v>-0.48338856401245822</v>
          </cell>
          <cell r="BW72">
            <v>130.22662</v>
          </cell>
          <cell r="BX72">
            <v>0.64663568286260831</v>
          </cell>
          <cell r="BY72">
            <v>46.141029999999994</v>
          </cell>
          <cell r="BZ72">
            <v>0.98466713264153949</v>
          </cell>
          <cell r="CA72">
            <v>50.438777999999992</v>
          </cell>
          <cell r="CB72">
            <v>0.74956955175732953</v>
          </cell>
          <cell r="CC72">
            <v>55.198920000000008</v>
          </cell>
          <cell r="CD72">
            <v>0.48019556125716134</v>
          </cell>
          <cell r="CE72">
            <v>56.314810000000008</v>
          </cell>
          <cell r="CF72">
            <v>0.37834000457204642</v>
          </cell>
          <cell r="CG72">
            <v>208.09353800000002</v>
          </cell>
          <cell r="CH72">
            <v>0.59793395543860406</v>
          </cell>
          <cell r="CI72">
            <v>61.48</v>
          </cell>
          <cell r="CJ72">
            <v>0.33243666212045997</v>
          </cell>
          <cell r="CK72">
            <v>65.394999999999996</v>
          </cell>
          <cell r="CL72">
            <v>0.29652229084534931</v>
          </cell>
          <cell r="CM72">
            <v>69.397499999999994</v>
          </cell>
          <cell r="CN72">
            <v>0.25722568485035557</v>
          </cell>
          <cell r="CO72">
            <v>73.220000000000013</v>
          </cell>
          <cell r="CP72">
            <v>0.3001908378985918</v>
          </cell>
          <cell r="CQ72">
            <v>269.49250000000001</v>
          </cell>
          <cell r="CR72">
            <v>0.29505463067286586</v>
          </cell>
        </row>
        <row r="73">
          <cell r="BO73">
            <v>21.265039999999999</v>
          </cell>
          <cell r="BP73" t="str">
            <v xml:space="preserve">      N.M.</v>
          </cell>
          <cell r="BQ73">
            <v>15.037000000000001</v>
          </cell>
          <cell r="BR73" t="str">
            <v xml:space="preserve">      N.M.</v>
          </cell>
          <cell r="BS73">
            <v>21.638280000000002</v>
          </cell>
          <cell r="BT73" t="str">
            <v xml:space="preserve">      N.M.</v>
          </cell>
          <cell r="BU73">
            <v>17.910299999999999</v>
          </cell>
          <cell r="BV73">
            <v>-0.7236255888481784</v>
          </cell>
          <cell r="BW73">
            <v>75.850619999999992</v>
          </cell>
          <cell r="BX73">
            <v>0.17045333902841286</v>
          </cell>
          <cell r="BY73">
            <v>19.092839999999999</v>
          </cell>
          <cell r="BZ73">
            <v>-0.10214887909921633</v>
          </cell>
          <cell r="CA73">
            <v>21.173957999999999</v>
          </cell>
          <cell r="CB73">
            <v>0.40812382789120161</v>
          </cell>
          <cell r="CC73">
            <v>25.628070000000001</v>
          </cell>
          <cell r="CD73">
            <v>0.18438572751623505</v>
          </cell>
          <cell r="CE73">
            <v>17.477010000000003</v>
          </cell>
          <cell r="CF73">
            <v>-2.4192224585852573E-2</v>
          </cell>
          <cell r="CG73">
            <v>83.371878000000009</v>
          </cell>
          <cell r="CH73">
            <v>9.915882032342016E-2</v>
          </cell>
          <cell r="CI73">
            <v>16.96</v>
          </cell>
          <cell r="CJ73">
            <v>-0.11170889191969335</v>
          </cell>
          <cell r="CK73">
            <v>19.1675</v>
          </cell>
          <cell r="CL73">
            <v>-9.4760648906548228E-2</v>
          </cell>
          <cell r="CM73">
            <v>21.914999999999999</v>
          </cell>
          <cell r="CN73">
            <v>-0.14488293500056781</v>
          </cell>
          <cell r="CO73">
            <v>23.535</v>
          </cell>
          <cell r="CP73">
            <v>0.3466262249663985</v>
          </cell>
          <cell r="CQ73">
            <v>81.577500000000001</v>
          </cell>
          <cell r="CR73">
            <v>-2.1522581031460097E-2</v>
          </cell>
        </row>
        <row r="74">
          <cell r="BO74">
            <v>13.155950000000001</v>
          </cell>
          <cell r="BP74" t="str">
            <v xml:space="preserve">      N.M.</v>
          </cell>
          <cell r="BQ74">
            <v>14.856249999999999</v>
          </cell>
          <cell r="BR74" t="str">
            <v xml:space="preserve">      N.M.</v>
          </cell>
          <cell r="BS74">
            <v>14.393039999999999</v>
          </cell>
          <cell r="BT74" t="str">
            <v xml:space="preserve">      N.M.</v>
          </cell>
          <cell r="BU74">
            <v>15.049099999999999</v>
          </cell>
          <cell r="BV74">
            <v>-0.51084207802811732</v>
          </cell>
          <cell r="BW74">
            <v>57.454340000000002</v>
          </cell>
          <cell r="BX74">
            <v>0.86750340968337092</v>
          </cell>
          <cell r="BY74">
            <v>11.137490000000001</v>
          </cell>
          <cell r="BZ74">
            <v>-0.15342563630904638</v>
          </cell>
          <cell r="CA74">
            <v>10.328759999999999</v>
          </cell>
          <cell r="CB74">
            <v>-0.30475321834244851</v>
          </cell>
          <cell r="CC74">
            <v>9.8569500000000012</v>
          </cell>
          <cell r="CD74">
            <v>-0.3151585766453785</v>
          </cell>
          <cell r="CE74">
            <v>13.593230000000005</v>
          </cell>
          <cell r="CF74">
            <v>-9.6741333368772442E-2</v>
          </cell>
          <cell r="CG74">
            <v>44.916430000000005</v>
          </cell>
          <cell r="CH74">
            <v>-0.21822389744621551</v>
          </cell>
          <cell r="CI74">
            <v>12.719999999999999</v>
          </cell>
          <cell r="CJ74">
            <v>0.14208856753182242</v>
          </cell>
          <cell r="CK74">
            <v>13.53</v>
          </cell>
          <cell r="CL74">
            <v>0.30993459040581839</v>
          </cell>
          <cell r="CM74">
            <v>13.3925</v>
          </cell>
          <cell r="CN74">
            <v>0.3586860032768755</v>
          </cell>
          <cell r="CO74">
            <v>14.3825</v>
          </cell>
          <cell r="CP74">
            <v>5.8063462473598504E-2</v>
          </cell>
          <cell r="CQ74">
            <v>54.024999999999999</v>
          </cell>
          <cell r="CR74">
            <v>0.20278926887110105</v>
          </cell>
        </row>
        <row r="75">
          <cell r="BO75">
            <v>0</v>
          </cell>
          <cell r="BP75" t="str">
            <v xml:space="preserve">      N.M.</v>
          </cell>
          <cell r="BQ75">
            <v>0</v>
          </cell>
          <cell r="BR75" t="str">
            <v xml:space="preserve">      N.M.</v>
          </cell>
          <cell r="BS75">
            <v>0</v>
          </cell>
          <cell r="BT75" t="str">
            <v xml:space="preserve">      N.M.</v>
          </cell>
          <cell r="BU75">
            <v>0</v>
          </cell>
          <cell r="BV75" t="str">
            <v xml:space="preserve">      N.M.</v>
          </cell>
          <cell r="BW75">
            <v>0</v>
          </cell>
          <cell r="BX75" t="e">
            <v>#DIV/0!</v>
          </cell>
          <cell r="BY75">
            <v>0</v>
          </cell>
          <cell r="BZ75" t="str">
            <v xml:space="preserve">      N.M.</v>
          </cell>
          <cell r="CA75">
            <v>0</v>
          </cell>
          <cell r="CB75" t="str">
            <v xml:space="preserve">      N.M.</v>
          </cell>
          <cell r="CC75">
            <v>0</v>
          </cell>
          <cell r="CD75" t="str">
            <v xml:space="preserve">      N.M.</v>
          </cell>
          <cell r="CE75">
            <v>0</v>
          </cell>
          <cell r="CF75" t="str">
            <v xml:space="preserve">      N.M.</v>
          </cell>
          <cell r="CG75">
            <v>0</v>
          </cell>
          <cell r="CH75" t="e">
            <v>#DIV/0!</v>
          </cell>
          <cell r="CI75">
            <v>0</v>
          </cell>
          <cell r="CJ75" t="str">
            <v xml:space="preserve">      N.M.</v>
          </cell>
          <cell r="CK75">
            <v>0</v>
          </cell>
          <cell r="CL75" t="str">
            <v xml:space="preserve">      N.M.</v>
          </cell>
          <cell r="CM75">
            <v>0</v>
          </cell>
          <cell r="CN75" t="str">
            <v xml:space="preserve">      N.M.</v>
          </cell>
          <cell r="CO75">
            <v>0</v>
          </cell>
          <cell r="CP75" t="str">
            <v xml:space="preserve">      N.M.</v>
          </cell>
          <cell r="CQ75">
            <v>0</v>
          </cell>
          <cell r="CR75" t="e">
            <v>#DIV/0!</v>
          </cell>
        </row>
        <row r="76">
          <cell r="BO76">
            <v>0</v>
          </cell>
          <cell r="BP76" t="str">
            <v xml:space="preserve">      N.M.</v>
          </cell>
          <cell r="BQ76">
            <v>7.1054273576010003E-15</v>
          </cell>
          <cell r="BR76" t="str">
            <v xml:space="preserve">      N.M.</v>
          </cell>
          <cell r="BS76">
            <v>0</v>
          </cell>
          <cell r="BT76" t="str">
            <v xml:space="preserve">      N.M.</v>
          </cell>
          <cell r="BU76">
            <v>0</v>
          </cell>
          <cell r="BV76">
            <v>-1</v>
          </cell>
          <cell r="BW76">
            <v>7.1054273576010003E-15</v>
          </cell>
          <cell r="BX76">
            <v>-0.99999999999999389</v>
          </cell>
          <cell r="BY76">
            <v>0</v>
          </cell>
          <cell r="BZ76" t="str">
            <v xml:space="preserve">      N.M.</v>
          </cell>
          <cell r="CA76">
            <v>0</v>
          </cell>
          <cell r="CB76">
            <v>-1</v>
          </cell>
          <cell r="CC76">
            <v>0</v>
          </cell>
          <cell r="CD76" t="str">
            <v xml:space="preserve">      N.M.</v>
          </cell>
          <cell r="CE76">
            <v>0</v>
          </cell>
          <cell r="CF76" t="str">
            <v xml:space="preserve">      N.M.</v>
          </cell>
          <cell r="CG76">
            <v>0</v>
          </cell>
          <cell r="CH76">
            <v>-1</v>
          </cell>
          <cell r="CI76">
            <v>0</v>
          </cell>
          <cell r="CJ76" t="str">
            <v xml:space="preserve">      N.M.</v>
          </cell>
          <cell r="CK76">
            <v>0</v>
          </cell>
          <cell r="CL76" t="str">
            <v xml:space="preserve">      N.M.</v>
          </cell>
          <cell r="CM76">
            <v>0</v>
          </cell>
          <cell r="CN76" t="str">
            <v xml:space="preserve">      N.M.</v>
          </cell>
          <cell r="CO76">
            <v>0</v>
          </cell>
          <cell r="CP76" t="str">
            <v xml:space="preserve">      N.M.</v>
          </cell>
          <cell r="CQ76">
            <v>0</v>
          </cell>
          <cell r="CR76" t="e">
            <v>#DIV/0!</v>
          </cell>
        </row>
        <row r="77">
          <cell r="BO77">
            <v>125.17400000000001</v>
          </cell>
          <cell r="BP77">
            <v>0.54381421048087719</v>
          </cell>
          <cell r="BQ77">
            <v>133.82300000000001</v>
          </cell>
          <cell r="BR77">
            <v>0.4295801730584341</v>
          </cell>
          <cell r="BS77">
            <v>150.19800000000004</v>
          </cell>
          <cell r="BT77">
            <v>0.472197445674015</v>
          </cell>
          <cell r="BU77">
            <v>160.5920000000001</v>
          </cell>
          <cell r="BV77">
            <v>0.39320539959052003</v>
          </cell>
          <cell r="BW77">
            <v>569.78700000000015</v>
          </cell>
          <cell r="BX77">
            <v>0.4536050124750628</v>
          </cell>
          <cell r="BY77">
            <v>159.107</v>
          </cell>
          <cell r="BZ77">
            <v>0.27108664738683741</v>
          </cell>
          <cell r="CA77">
            <v>172.14599999999999</v>
          </cell>
          <cell r="CB77">
            <v>0.28637080322515551</v>
          </cell>
          <cell r="CC77">
            <v>197.13900000000004</v>
          </cell>
          <cell r="CD77">
            <v>0.31252746374785279</v>
          </cell>
          <cell r="CE77">
            <v>194.18900000000005</v>
          </cell>
          <cell r="CF77">
            <v>0.2092071834213407</v>
          </cell>
          <cell r="CG77">
            <v>722.58100000000013</v>
          </cell>
          <cell r="CH77">
            <v>0.26815985622697602</v>
          </cell>
          <cell r="CI77">
            <v>212</v>
          </cell>
          <cell r="CJ77">
            <v>0.33243666212045975</v>
          </cell>
          <cell r="CK77">
            <v>225.5</v>
          </cell>
          <cell r="CL77">
            <v>0.30993459040581839</v>
          </cell>
          <cell r="CM77">
            <v>243.5</v>
          </cell>
          <cell r="CN77">
            <v>0.23516909388806861</v>
          </cell>
          <cell r="CO77">
            <v>261.5</v>
          </cell>
          <cell r="CP77">
            <v>0.34662622496639828</v>
          </cell>
          <cell r="CQ77">
            <v>942.5</v>
          </cell>
          <cell r="CR77">
            <v>0.30435203804140976</v>
          </cell>
        </row>
        <row r="78">
          <cell r="BY78">
            <v>0.56000000000000005</v>
          </cell>
          <cell r="BZ78" t="e">
            <v>#DIV/0!</v>
          </cell>
          <cell r="CA78">
            <v>0.56000000000000005</v>
          </cell>
          <cell r="CB78" t="e">
            <v>#DIV/0!</v>
          </cell>
          <cell r="CC78">
            <v>0.6</v>
          </cell>
          <cell r="CD78" t="e">
            <v>#DIV/0!</v>
          </cell>
          <cell r="CE78">
            <v>0.67</v>
          </cell>
          <cell r="CF78" t="e">
            <v>#DIV/0!</v>
          </cell>
          <cell r="CG78">
            <v>0.60047483949896274</v>
          </cell>
          <cell r="CH78" t="e">
            <v>#DIV/0!</v>
          </cell>
          <cell r="CI78">
            <v>0.67</v>
          </cell>
          <cell r="CJ78">
            <v>0.59416529217983594</v>
          </cell>
          <cell r="CK78">
            <v>0.65</v>
          </cell>
          <cell r="CL78">
            <v>0.52045979243532514</v>
          </cell>
          <cell r="CM78">
            <v>0.67</v>
          </cell>
          <cell r="CN78">
            <v>0.37927215484167687</v>
          </cell>
          <cell r="CO78">
            <v>0.67</v>
          </cell>
          <cell r="CP78">
            <v>0.34662622496639828</v>
          </cell>
          <cell r="CQ78">
            <v>0.66521485411140591</v>
          </cell>
          <cell r="CR78">
            <v>0.44498036157455023</v>
          </cell>
        </row>
        <row r="79">
          <cell r="BY79">
            <v>0.1</v>
          </cell>
          <cell r="BZ79" t="e">
            <v>#DIV/0!</v>
          </cell>
          <cell r="CA79">
            <v>0.1</v>
          </cell>
          <cell r="CB79" t="e">
            <v>#DIV/0!</v>
          </cell>
          <cell r="CC79">
            <v>0.13</v>
          </cell>
          <cell r="CD79" t="e">
            <v>#DIV/0!</v>
          </cell>
          <cell r="CE79">
            <v>0.12</v>
          </cell>
          <cell r="CF79" t="e">
            <v>#DIV/0!</v>
          </cell>
          <cell r="CG79">
            <v>0.11355965628766879</v>
          </cell>
          <cell r="CH79" t="e">
            <v>#DIV/0!</v>
          </cell>
          <cell r="CI79">
            <v>0.12</v>
          </cell>
          <cell r="CJ79">
            <v>0.5989239945445517</v>
          </cell>
          <cell r="CK79">
            <v>0.12</v>
          </cell>
          <cell r="CL79">
            <v>0.57192150848698176</v>
          </cell>
          <cell r="CM79">
            <v>0.12</v>
          </cell>
          <cell r="CN79">
            <v>0.14015608666590951</v>
          </cell>
          <cell r="CO79">
            <v>0.12</v>
          </cell>
          <cell r="CP79">
            <v>0.34662622496639828</v>
          </cell>
          <cell r="CQ79">
            <v>0.12</v>
          </cell>
          <cell r="CR79">
            <v>0.37832615632850941</v>
          </cell>
        </row>
        <row r="80">
          <cell r="BY80">
            <v>0.66</v>
          </cell>
          <cell r="CA80">
            <v>0.66</v>
          </cell>
          <cell r="CC80">
            <v>0.73</v>
          </cell>
          <cell r="CE80">
            <v>0.79</v>
          </cell>
          <cell r="CG80">
            <v>0.71403449578663158</v>
          </cell>
          <cell r="CI80">
            <v>0.79</v>
          </cell>
          <cell r="CK80">
            <v>0.77</v>
          </cell>
          <cell r="CM80">
            <v>0.79</v>
          </cell>
          <cell r="CO80">
            <v>0.79</v>
          </cell>
          <cell r="CQ80">
            <v>0.7852148541114059</v>
          </cell>
        </row>
        <row r="83">
          <cell r="BO83">
            <v>0.53928339751066512</v>
          </cell>
          <cell r="BQ83">
            <v>0.5611927695538137</v>
          </cell>
          <cell r="BS83">
            <v>0.51182465811795097</v>
          </cell>
          <cell r="BU83">
            <v>0.54034833615622213</v>
          </cell>
          <cell r="BW83">
            <v>0.53749106244965239</v>
          </cell>
          <cell r="BY83">
            <v>0.52</v>
          </cell>
          <cell r="CA83">
            <v>0.52400000000000002</v>
          </cell>
          <cell r="CC83">
            <v>0.53999999999999992</v>
          </cell>
          <cell r="CE83">
            <v>0.55000000000000004</v>
          </cell>
          <cell r="CG83">
            <v>0.53447178101832193</v>
          </cell>
          <cell r="CI83">
            <v>0.57000000000000006</v>
          </cell>
          <cell r="CK83">
            <v>0.56499999999999995</v>
          </cell>
          <cell r="CM83">
            <v>0.57000000000000006</v>
          </cell>
          <cell r="CO83">
            <v>0.57499999999999996</v>
          </cell>
          <cell r="CQ83">
            <v>0.57019098143236069</v>
          </cell>
        </row>
        <row r="84">
          <cell r="BO84">
            <v>0.1857314618051672</v>
          </cell>
          <cell r="BQ84">
            <v>0.21542821488085007</v>
          </cell>
          <cell r="BS84">
            <v>0.2482831995099801</v>
          </cell>
          <cell r="BU84">
            <v>0.25441479027597874</v>
          </cell>
          <cell r="BW84">
            <v>0.22855316109353138</v>
          </cell>
          <cell r="BY84">
            <v>0.28999999999999998</v>
          </cell>
          <cell r="CA84">
            <v>0.29299999999999998</v>
          </cell>
          <cell r="CC84">
            <v>0.27999999999999997</v>
          </cell>
          <cell r="CE84">
            <v>0.28999999999999998</v>
          </cell>
          <cell r="CG84">
            <v>0.28798645134593903</v>
          </cell>
          <cell r="CI84">
            <v>0.28999999999999998</v>
          </cell>
          <cell r="CK84">
            <v>0.28999999999999998</v>
          </cell>
          <cell r="CM84">
            <v>0.28499999999999998</v>
          </cell>
          <cell r="CO84">
            <v>0.28000000000000003</v>
          </cell>
          <cell r="CQ84">
            <v>0.28593368700265254</v>
          </cell>
        </row>
        <row r="85">
          <cell r="BO85">
            <v>0.1698838416923642</v>
          </cell>
          <cell r="BQ85">
            <v>0.11236484012464225</v>
          </cell>
          <cell r="BS85">
            <v>0.14406503415491548</v>
          </cell>
          <cell r="BU85">
            <v>0.11152672611338042</v>
          </cell>
          <cell r="BW85">
            <v>0.13312100837681445</v>
          </cell>
          <cell r="BY85">
            <v>0.12</v>
          </cell>
          <cell r="CA85">
            <v>0.123</v>
          </cell>
          <cell r="CC85">
            <v>0.12999999999999998</v>
          </cell>
          <cell r="CE85">
            <v>0.09</v>
          </cell>
          <cell r="CG85">
            <v>0.11538066735770798</v>
          </cell>
          <cell r="CI85">
            <v>0.08</v>
          </cell>
          <cell r="CK85">
            <v>8.5000000000000006E-2</v>
          </cell>
          <cell r="CM85">
            <v>0.09</v>
          </cell>
          <cell r="CO85">
            <v>0.09</v>
          </cell>
          <cell r="CQ85">
            <v>8.6554376657824936E-2</v>
          </cell>
        </row>
        <row r="86">
          <cell r="BO86">
            <v>0.10510129899180341</v>
          </cell>
          <cell r="BQ86">
            <v>0.11101417544069404</v>
          </cell>
          <cell r="BS86">
            <v>9.5827108217153331E-2</v>
          </cell>
          <cell r="BU86">
            <v>9.3710147454418594E-2</v>
          </cell>
          <cell r="BW86">
            <v>0.1008347680800018</v>
          </cell>
          <cell r="BY86">
            <v>7.0000000000000007E-2</v>
          </cell>
          <cell r="CA86">
            <v>0.06</v>
          </cell>
          <cell r="CC86">
            <v>4.9999999999999996E-2</v>
          </cell>
          <cell r="CE86">
            <v>7.0000000000000007E-2</v>
          </cell>
          <cell r="CG86">
            <v>6.2161100278031109E-2</v>
          </cell>
          <cell r="CI86">
            <v>0.06</v>
          </cell>
          <cell r="CK86">
            <v>0.06</v>
          </cell>
          <cell r="CM86">
            <v>5.5E-2</v>
          </cell>
          <cell r="CO86">
            <v>5.5E-2</v>
          </cell>
          <cell r="CQ86">
            <v>5.7320954907161804E-2</v>
          </cell>
        </row>
        <row r="87">
          <cell r="BO87">
            <v>0</v>
          </cell>
          <cell r="BQ87">
            <v>0</v>
          </cell>
          <cell r="BS87">
            <v>0</v>
          </cell>
          <cell r="BU87">
            <v>0</v>
          </cell>
          <cell r="BW87">
            <v>0</v>
          </cell>
          <cell r="BY87">
            <v>0</v>
          </cell>
          <cell r="CA87">
            <v>0</v>
          </cell>
          <cell r="CC87">
            <v>0</v>
          </cell>
          <cell r="CE87">
            <v>0</v>
          </cell>
          <cell r="CG87">
            <v>0</v>
          </cell>
          <cell r="CI87">
            <v>0</v>
          </cell>
          <cell r="CK87">
            <v>0</v>
          </cell>
          <cell r="CM87">
            <v>0</v>
          </cell>
          <cell r="CO87">
            <v>0</v>
          </cell>
          <cell r="CQ87">
            <v>0</v>
          </cell>
        </row>
        <row r="88">
          <cell r="BO88">
            <v>0</v>
          </cell>
          <cell r="BQ88">
            <v>5.3095711182689073E-17</v>
          </cell>
          <cell r="BS88">
            <v>0</v>
          </cell>
          <cell r="BU88">
            <v>0</v>
          </cell>
          <cell r="BW88">
            <v>1.2470321993308023E-17</v>
          </cell>
          <cell r="BY88">
            <v>0</v>
          </cell>
          <cell r="CA88">
            <v>0</v>
          </cell>
          <cell r="CC88">
            <v>0</v>
          </cell>
          <cell r="CE88">
            <v>0</v>
          </cell>
          <cell r="CG88">
            <v>0</v>
          </cell>
          <cell r="CI88">
            <v>0</v>
          </cell>
          <cell r="CK88">
            <v>0</v>
          </cell>
          <cell r="CM88">
            <v>0</v>
          </cell>
          <cell r="CO88">
            <v>0</v>
          </cell>
          <cell r="CQ88">
            <v>0</v>
          </cell>
        </row>
        <row r="89">
          <cell r="BO89">
            <v>1</v>
          </cell>
          <cell r="BQ89">
            <v>1</v>
          </cell>
          <cell r="BS89">
            <v>1</v>
          </cell>
          <cell r="BU89">
            <v>1</v>
          </cell>
          <cell r="BW89">
            <v>1</v>
          </cell>
          <cell r="BY89">
            <v>1</v>
          </cell>
          <cell r="CA89">
            <v>1</v>
          </cell>
          <cell r="CC89">
            <v>1</v>
          </cell>
          <cell r="CE89">
            <v>1</v>
          </cell>
          <cell r="CG89">
            <v>1</v>
          </cell>
          <cell r="CI89">
            <v>1</v>
          </cell>
          <cell r="CK89">
            <v>1</v>
          </cell>
          <cell r="CM89">
            <v>1</v>
          </cell>
          <cell r="CO89">
            <v>1</v>
          </cell>
          <cell r="CQ89">
            <v>1</v>
          </cell>
        </row>
        <row r="91">
          <cell r="BO91">
            <v>0</v>
          </cell>
          <cell r="BP91" t="str">
            <v xml:space="preserve">      N.M.</v>
          </cell>
          <cell r="BQ91">
            <v>0</v>
          </cell>
          <cell r="BR91" t="str">
            <v xml:space="preserve">      N.M.</v>
          </cell>
          <cell r="BS91">
            <v>0</v>
          </cell>
          <cell r="BT91" t="str">
            <v xml:space="preserve">      N.M.</v>
          </cell>
          <cell r="BU91">
            <v>0</v>
          </cell>
          <cell r="BV91" t="str">
            <v xml:space="preserve">      N.M.</v>
          </cell>
          <cell r="BW91">
            <v>0</v>
          </cell>
          <cell r="BX91" t="e">
            <v>#DIV/0!</v>
          </cell>
          <cell r="BY91">
            <v>0</v>
          </cell>
          <cell r="BZ91" t="str">
            <v xml:space="preserve">      N.M.</v>
          </cell>
          <cell r="CA91">
            <v>0</v>
          </cell>
          <cell r="CB91" t="str">
            <v xml:space="preserve">      N.M.</v>
          </cell>
          <cell r="CC91">
            <v>0</v>
          </cell>
          <cell r="CD91" t="str">
            <v xml:space="preserve">      N.M.</v>
          </cell>
          <cell r="CE91">
            <v>0</v>
          </cell>
          <cell r="CF91" t="str">
            <v xml:space="preserve">      N.M.</v>
          </cell>
          <cell r="CG91">
            <v>0</v>
          </cell>
          <cell r="CH91" t="e">
            <v>#DIV/0!</v>
          </cell>
          <cell r="CI91">
            <v>0</v>
          </cell>
          <cell r="CJ91" t="str">
            <v xml:space="preserve">      N.M.</v>
          </cell>
          <cell r="CK91">
            <v>0</v>
          </cell>
          <cell r="CL91" t="str">
            <v xml:space="preserve">      N.M.</v>
          </cell>
          <cell r="CM91">
            <v>0</v>
          </cell>
          <cell r="CN91" t="str">
            <v xml:space="preserve">      N.M.</v>
          </cell>
          <cell r="CO91">
            <v>0</v>
          </cell>
          <cell r="CP91" t="str">
            <v xml:space="preserve">      N.M.</v>
          </cell>
          <cell r="CQ91">
            <v>0</v>
          </cell>
          <cell r="CR91" t="e">
            <v>#DIV/0!</v>
          </cell>
        </row>
        <row r="93">
          <cell r="BO93" t="str">
            <v>1997R</v>
          </cell>
          <cell r="BW93" t="str">
            <v>1997R</v>
          </cell>
          <cell r="BY93" t="str">
            <v>1998A</v>
          </cell>
          <cell r="CG93" t="str">
            <v>1998A</v>
          </cell>
          <cell r="CI93" t="str">
            <v>1999E</v>
          </cell>
          <cell r="CQ93" t="str">
            <v>1999E</v>
          </cell>
        </row>
        <row r="94">
          <cell r="BO94" t="str">
            <v>1QR</v>
          </cell>
          <cell r="BQ94" t="str">
            <v>2QR</v>
          </cell>
          <cell r="BS94" t="str">
            <v>3QR</v>
          </cell>
          <cell r="BU94" t="str">
            <v>4QR</v>
          </cell>
          <cell r="BW94" t="str">
            <v xml:space="preserve">    Year</v>
          </cell>
          <cell r="BY94" t="str">
            <v>1QA</v>
          </cell>
          <cell r="CA94" t="str">
            <v xml:space="preserve">  2QA</v>
          </cell>
          <cell r="CC94" t="str">
            <v xml:space="preserve">  3QA</v>
          </cell>
          <cell r="CE94" t="str">
            <v xml:space="preserve">  4QA</v>
          </cell>
          <cell r="CG94" t="str">
            <v xml:space="preserve">    Year</v>
          </cell>
          <cell r="CI94" t="str">
            <v xml:space="preserve">   1QE</v>
          </cell>
          <cell r="CK94" t="str">
            <v xml:space="preserve">  2QE</v>
          </cell>
          <cell r="CM94" t="str">
            <v xml:space="preserve">  3QE</v>
          </cell>
          <cell r="CO94" t="str">
            <v xml:space="preserve">  4QE</v>
          </cell>
          <cell r="CQ94" t="str">
            <v xml:space="preserve">    Year</v>
          </cell>
        </row>
        <row r="95">
          <cell r="BO95">
            <v>125.17400000000001</v>
          </cell>
          <cell r="BQ95">
            <v>133.82300000000001</v>
          </cell>
          <cell r="BS95">
            <v>150.19800000000001</v>
          </cell>
          <cell r="BU95">
            <v>160.59200000000007</v>
          </cell>
          <cell r="BW95">
            <v>569.78700000000015</v>
          </cell>
          <cell r="BY95">
            <v>159.107</v>
          </cell>
          <cell r="CA95">
            <v>172.14599999999999</v>
          </cell>
          <cell r="CC95">
            <v>197.13900000000001</v>
          </cell>
          <cell r="CE95">
            <v>194.18900000000005</v>
          </cell>
          <cell r="CG95">
            <v>722.58100000000013</v>
          </cell>
          <cell r="CI95">
            <v>212</v>
          </cell>
          <cell r="CK95">
            <v>225.5</v>
          </cell>
          <cell r="CM95">
            <v>243.5</v>
          </cell>
          <cell r="CO95">
            <v>261.5</v>
          </cell>
          <cell r="CQ95">
            <v>942.5</v>
          </cell>
        </row>
        <row r="96">
          <cell r="BO96">
            <v>0.54381421048087719</v>
          </cell>
          <cell r="BQ96">
            <v>0.4295801730584341</v>
          </cell>
          <cell r="BS96">
            <v>0.47219744567401478</v>
          </cell>
          <cell r="BU96">
            <v>0.39320539959051959</v>
          </cell>
          <cell r="BW96">
            <v>0.4536050124750628</v>
          </cell>
          <cell r="BY96">
            <v>0.27108664738683741</v>
          </cell>
          <cell r="CA96">
            <v>0.28637080322515551</v>
          </cell>
          <cell r="CC96">
            <v>0.31252746374785279</v>
          </cell>
          <cell r="CE96">
            <v>0.20920718342134093</v>
          </cell>
          <cell r="CG96">
            <v>0.26815985622697602</v>
          </cell>
          <cell r="CI96">
            <v>0.33243666212045975</v>
          </cell>
          <cell r="CK96">
            <v>0.30993459040581839</v>
          </cell>
          <cell r="CM96">
            <v>0.23516909388806884</v>
          </cell>
          <cell r="CO96">
            <v>0.34662622496639828</v>
          </cell>
          <cell r="CQ96">
            <v>0.30435203804140976</v>
          </cell>
        </row>
        <row r="97">
          <cell r="BO97">
            <v>0</v>
          </cell>
          <cell r="BQ97">
            <v>0</v>
          </cell>
          <cell r="BS97">
            <v>0</v>
          </cell>
          <cell r="BU97">
            <v>0</v>
          </cell>
          <cell r="BW97">
            <v>0</v>
          </cell>
          <cell r="BY97">
            <v>0</v>
          </cell>
          <cell r="CA97">
            <v>2.2417671102874692E-2</v>
          </cell>
          <cell r="CC97">
            <v>4.9934087005153192E-2</v>
          </cell>
          <cell r="CE97">
            <v>4.358872172960046E-2</v>
          </cell>
          <cell r="CG97">
            <v>3.0713231435606631E-2</v>
          </cell>
          <cell r="CI97">
            <v>4.3995550164354809E-2</v>
          </cell>
          <cell r="CK97">
            <v>2.323609029544689E-2</v>
          </cell>
          <cell r="CM97">
            <v>0</v>
          </cell>
          <cell r="CO97">
            <v>0</v>
          </cell>
          <cell r="CQ97">
            <v>1.5223206810032367E-2</v>
          </cell>
        </row>
        <row r="98">
          <cell r="BO98">
            <v>0</v>
          </cell>
          <cell r="BQ98">
            <v>0</v>
          </cell>
          <cell r="BS98">
            <v>0</v>
          </cell>
          <cell r="BU98">
            <v>0</v>
          </cell>
          <cell r="BW98">
            <v>0</v>
          </cell>
          <cell r="BY98">
            <v>0</v>
          </cell>
          <cell r="CA98">
            <v>0</v>
          </cell>
          <cell r="CC98">
            <v>0</v>
          </cell>
          <cell r="CE98">
            <v>0</v>
          </cell>
          <cell r="CG98">
            <v>0</v>
          </cell>
          <cell r="CI98">
            <v>0</v>
          </cell>
          <cell r="CK98">
            <v>0</v>
          </cell>
          <cell r="CM98">
            <v>0</v>
          </cell>
          <cell r="CO98">
            <v>0</v>
          </cell>
          <cell r="CQ98">
            <v>0</v>
          </cell>
        </row>
        <row r="99">
          <cell r="BO99">
            <v>0.54381421048087719</v>
          </cell>
          <cell r="BQ99">
            <v>0.4295801730584341</v>
          </cell>
          <cell r="BS99">
            <v>0.47219744567401478</v>
          </cell>
          <cell r="BU99">
            <v>0.39320539959051959</v>
          </cell>
          <cell r="BW99">
            <v>0.4536050124750628</v>
          </cell>
          <cell r="BY99">
            <v>0.27108664738683741</v>
          </cell>
          <cell r="CA99">
            <v>0.26395313212228078</v>
          </cell>
          <cell r="CC99">
            <v>0.26259337674269956</v>
          </cell>
          <cell r="CE99">
            <v>0.16561846169174044</v>
          </cell>
          <cell r="CG99">
            <v>0.23744662479136935</v>
          </cell>
          <cell r="CI99">
            <v>0.288441111956105</v>
          </cell>
          <cell r="CK99">
            <v>0.28669850011037146</v>
          </cell>
          <cell r="CM99">
            <v>0.23516909388806884</v>
          </cell>
          <cell r="CO99">
            <v>0.34662622496639828</v>
          </cell>
          <cell r="CQ99">
            <v>0.28912883123137734</v>
          </cell>
        </row>
        <row r="100">
          <cell r="BO100">
            <v>125.17400000000001</v>
          </cell>
          <cell r="BQ100">
            <v>133.82300000000001</v>
          </cell>
          <cell r="BS100">
            <v>150.19800000000001</v>
          </cell>
          <cell r="BU100">
            <v>160.59200000000007</v>
          </cell>
          <cell r="BW100">
            <v>569.78700000000015</v>
          </cell>
          <cell r="BY100">
            <v>159.107</v>
          </cell>
          <cell r="CA100">
            <v>172.14599999999999</v>
          </cell>
          <cell r="CC100">
            <v>197.13900000000001</v>
          </cell>
          <cell r="CE100">
            <v>194.18900000000005</v>
          </cell>
          <cell r="CG100">
            <v>722.58100000000013</v>
          </cell>
          <cell r="CI100">
            <v>212</v>
          </cell>
          <cell r="CK100">
            <v>225.5</v>
          </cell>
          <cell r="CM100">
            <v>243.5</v>
          </cell>
          <cell r="CO100">
            <v>261.5</v>
          </cell>
          <cell r="CQ100">
            <v>942.5</v>
          </cell>
        </row>
        <row r="101">
          <cell r="BO101">
            <v>0.47695927915348213</v>
          </cell>
          <cell r="BQ101">
            <v>0.46066272803865094</v>
          </cell>
          <cell r="BS101">
            <v>0.44570546675454459</v>
          </cell>
          <cell r="BU101">
            <v>0.42048423412166869</v>
          </cell>
          <cell r="BW101">
            <v>0.44800196016144145</v>
          </cell>
          <cell r="BY101">
            <v>0.4074504289338573</v>
          </cell>
          <cell r="CA101">
            <v>0.34676665259035744</v>
          </cell>
          <cell r="CC101">
            <v>0.36739541120835717</v>
          </cell>
          <cell r="CE101">
            <v>0.27941193064113001</v>
          </cell>
          <cell r="CG101">
            <v>0.34552581863321608</v>
          </cell>
          <cell r="CI101">
            <v>0.27976387967147121</v>
          </cell>
          <cell r="CK101">
            <v>0.27532581611632612</v>
          </cell>
          <cell r="CM101">
            <v>0.2488812353153842</v>
          </cell>
          <cell r="CO101">
            <v>0.25612234332906936</v>
          </cell>
          <cell r="CQ101">
            <v>0.26328772801137335</v>
          </cell>
        </row>
        <row r="102">
          <cell r="BO102">
            <v>0</v>
          </cell>
          <cell r="BQ102">
            <v>0</v>
          </cell>
          <cell r="BS102">
            <v>0</v>
          </cell>
          <cell r="BU102">
            <v>0</v>
          </cell>
          <cell r="BW102">
            <v>0</v>
          </cell>
          <cell r="BY102">
            <v>0</v>
          </cell>
          <cell r="CA102">
            <v>3</v>
          </cell>
          <cell r="CC102">
            <v>7.5</v>
          </cell>
          <cell r="CE102">
            <v>7</v>
          </cell>
          <cell r="CG102">
            <v>17.5</v>
          </cell>
          <cell r="CI102">
            <v>7</v>
          </cell>
          <cell r="CK102">
            <v>4</v>
          </cell>
          <cell r="CM102">
            <v>0</v>
          </cell>
          <cell r="CO102">
            <v>0</v>
          </cell>
          <cell r="CQ102">
            <v>11</v>
          </cell>
        </row>
        <row r="103">
          <cell r="BO103">
            <v>0</v>
          </cell>
          <cell r="BQ103">
            <v>0</v>
          </cell>
          <cell r="BS103">
            <v>0</v>
          </cell>
          <cell r="BU103">
            <v>0</v>
          </cell>
          <cell r="BW103">
            <v>0</v>
          </cell>
          <cell r="BY103">
            <v>0</v>
          </cell>
          <cell r="CA103">
            <v>0</v>
          </cell>
          <cell r="CC103">
            <v>0</v>
          </cell>
          <cell r="CE103">
            <v>0</v>
          </cell>
          <cell r="CG103">
            <v>0</v>
          </cell>
          <cell r="CI103">
            <v>0</v>
          </cell>
          <cell r="CK103">
            <v>0</v>
          </cell>
          <cell r="CM103">
            <v>0</v>
          </cell>
          <cell r="CO103">
            <v>0</v>
          </cell>
          <cell r="CQ103">
            <v>0</v>
          </cell>
        </row>
        <row r="104">
          <cell r="BO104">
            <v>81.081000000000003</v>
          </cell>
          <cell r="BQ104">
            <v>93.61</v>
          </cell>
          <cell r="BS104">
            <v>102.023</v>
          </cell>
          <cell r="BU104">
            <v>115.26800000000004</v>
          </cell>
          <cell r="BW104">
            <v>391.98200000000003</v>
          </cell>
          <cell r="BY104">
            <v>125.17400000000001</v>
          </cell>
          <cell r="CA104">
            <v>133.82300000000001</v>
          </cell>
          <cell r="CC104">
            <v>150.19800000000001</v>
          </cell>
          <cell r="CE104">
            <v>160.59200000000007</v>
          </cell>
          <cell r="CG104">
            <v>569.78700000000015</v>
          </cell>
          <cell r="CI104">
            <v>159.107</v>
          </cell>
          <cell r="CK104">
            <v>172.14599999999999</v>
          </cell>
          <cell r="CM104">
            <v>197.13900000000001</v>
          </cell>
          <cell r="CO104">
            <v>194.18900000000005</v>
          </cell>
          <cell r="CQ104">
            <v>722.58100000000013</v>
          </cell>
        </row>
        <row r="107">
          <cell r="BO107">
            <v>0</v>
          </cell>
          <cell r="BQ107">
            <v>0</v>
          </cell>
          <cell r="BS107">
            <v>0</v>
          </cell>
          <cell r="BU107">
            <v>0</v>
          </cell>
          <cell r="BW107">
            <v>0</v>
          </cell>
          <cell r="BY107">
            <v>0</v>
          </cell>
          <cell r="CA107">
            <v>0</v>
          </cell>
          <cell r="CC107">
            <v>0</v>
          </cell>
          <cell r="CE107">
            <v>0</v>
          </cell>
          <cell r="CG107">
            <v>0</v>
          </cell>
          <cell r="CI107">
            <v>0</v>
          </cell>
          <cell r="CK107">
            <v>0</v>
          </cell>
          <cell r="CM107">
            <v>0</v>
          </cell>
          <cell r="CO107">
            <v>0</v>
          </cell>
          <cell r="CQ107">
            <v>0</v>
          </cell>
        </row>
        <row r="108">
          <cell r="BO108">
            <v>0</v>
          </cell>
          <cell r="BQ108">
            <v>0</v>
          </cell>
          <cell r="BS108">
            <v>0</v>
          </cell>
          <cell r="BU108">
            <v>0</v>
          </cell>
          <cell r="BW108">
            <v>0</v>
          </cell>
          <cell r="BY108">
            <v>0</v>
          </cell>
          <cell r="CA108">
            <v>0</v>
          </cell>
          <cell r="CC108">
            <v>0</v>
          </cell>
          <cell r="CE108">
            <v>0</v>
          </cell>
          <cell r="CG108">
            <v>0</v>
          </cell>
          <cell r="CI108">
            <v>0</v>
          </cell>
          <cell r="CK108">
            <v>0</v>
          </cell>
          <cell r="CM108">
            <v>0</v>
          </cell>
          <cell r="CO108">
            <v>0</v>
          </cell>
          <cell r="CQ108">
            <v>0</v>
          </cell>
        </row>
        <row r="109">
          <cell r="BO109">
            <v>0</v>
          </cell>
          <cell r="BQ109">
            <v>0</v>
          </cell>
          <cell r="BS109">
            <v>0</v>
          </cell>
          <cell r="BU109">
            <v>0</v>
          </cell>
          <cell r="BW109">
            <v>0</v>
          </cell>
          <cell r="BY109">
            <v>0</v>
          </cell>
          <cell r="CA109">
            <v>0</v>
          </cell>
          <cell r="CC109">
            <v>0</v>
          </cell>
          <cell r="CE109">
            <v>0</v>
          </cell>
          <cell r="CG109">
            <v>0</v>
          </cell>
          <cell r="CI109">
            <v>0</v>
          </cell>
          <cell r="CK109">
            <v>0</v>
          </cell>
          <cell r="CM109">
            <v>0</v>
          </cell>
          <cell r="CO109">
            <v>0</v>
          </cell>
          <cell r="CQ109">
            <v>0</v>
          </cell>
        </row>
        <row r="110">
          <cell r="BO110">
            <v>0</v>
          </cell>
          <cell r="BQ110">
            <v>0</v>
          </cell>
          <cell r="BS110">
            <v>0</v>
          </cell>
          <cell r="BU110">
            <v>0</v>
          </cell>
          <cell r="BW110">
            <v>0</v>
          </cell>
          <cell r="BY110">
            <v>0</v>
          </cell>
          <cell r="CA110">
            <v>0</v>
          </cell>
          <cell r="CC110">
            <v>0</v>
          </cell>
          <cell r="CE110">
            <v>0</v>
          </cell>
          <cell r="CG110">
            <v>0</v>
          </cell>
          <cell r="CI110">
            <v>0</v>
          </cell>
          <cell r="CK110">
            <v>0</v>
          </cell>
          <cell r="CM110">
            <v>0</v>
          </cell>
          <cell r="CO110">
            <v>0</v>
          </cell>
          <cell r="CQ110">
            <v>0</v>
          </cell>
        </row>
        <row r="111">
          <cell r="BO111">
            <v>0</v>
          </cell>
          <cell r="BQ111">
            <v>0</v>
          </cell>
          <cell r="BS111">
            <v>0</v>
          </cell>
          <cell r="BU111">
            <v>0</v>
          </cell>
          <cell r="BW111">
            <v>0</v>
          </cell>
          <cell r="BY111">
            <v>0</v>
          </cell>
          <cell r="CA111">
            <v>0</v>
          </cell>
          <cell r="CC111">
            <v>0</v>
          </cell>
          <cell r="CE111">
            <v>0</v>
          </cell>
          <cell r="CG111">
            <v>0</v>
          </cell>
          <cell r="CI111">
            <v>0</v>
          </cell>
          <cell r="CK111">
            <v>0</v>
          </cell>
          <cell r="CM111">
            <v>0</v>
          </cell>
          <cell r="CO111">
            <v>0</v>
          </cell>
          <cell r="CQ111">
            <v>0</v>
          </cell>
        </row>
        <row r="112">
          <cell r="BO112">
            <v>0</v>
          </cell>
          <cell r="BQ112">
            <v>0</v>
          </cell>
          <cell r="BS112">
            <v>0</v>
          </cell>
          <cell r="BU112">
            <v>0</v>
          </cell>
          <cell r="BW112">
            <v>0</v>
          </cell>
          <cell r="BY112">
            <v>0</v>
          </cell>
          <cell r="CA112">
            <v>0</v>
          </cell>
          <cell r="CC112">
            <v>0</v>
          </cell>
          <cell r="CE112">
            <v>0</v>
          </cell>
          <cell r="CG112">
            <v>0</v>
          </cell>
          <cell r="CI112">
            <v>0</v>
          </cell>
          <cell r="CK112">
            <v>0</v>
          </cell>
          <cell r="CM112">
            <v>0</v>
          </cell>
          <cell r="CO112">
            <v>0</v>
          </cell>
          <cell r="CQ112">
            <v>0</v>
          </cell>
        </row>
        <row r="113">
          <cell r="BO113">
            <v>0</v>
          </cell>
          <cell r="BQ113">
            <v>0</v>
          </cell>
          <cell r="BS113">
            <v>0</v>
          </cell>
          <cell r="BU113">
            <v>0</v>
          </cell>
          <cell r="BW113">
            <v>0</v>
          </cell>
          <cell r="BY113">
            <v>0</v>
          </cell>
          <cell r="CA113">
            <v>0</v>
          </cell>
          <cell r="CC113">
            <v>0</v>
          </cell>
          <cell r="CE113">
            <v>0</v>
          </cell>
          <cell r="CG113">
            <v>0</v>
          </cell>
          <cell r="CI113">
            <v>0</v>
          </cell>
          <cell r="CK113">
            <v>0</v>
          </cell>
          <cell r="CM113">
            <v>0</v>
          </cell>
          <cell r="CO113">
            <v>0</v>
          </cell>
          <cell r="CQ113">
            <v>0</v>
          </cell>
        </row>
        <row r="114">
          <cell r="BO114">
            <v>0</v>
          </cell>
          <cell r="BQ114">
            <v>0</v>
          </cell>
          <cell r="BS114">
            <v>0</v>
          </cell>
          <cell r="BU114">
            <v>0</v>
          </cell>
          <cell r="BW114">
            <v>0</v>
          </cell>
          <cell r="BY114">
            <v>0</v>
          </cell>
          <cell r="CA114">
            <v>0</v>
          </cell>
          <cell r="CC114">
            <v>0</v>
          </cell>
          <cell r="CE114">
            <v>0</v>
          </cell>
          <cell r="CG114">
            <v>0</v>
          </cell>
          <cell r="CI114">
            <v>0</v>
          </cell>
          <cell r="CK114">
            <v>0</v>
          </cell>
          <cell r="CM114">
            <v>0</v>
          </cell>
          <cell r="CO114">
            <v>0</v>
          </cell>
          <cell r="CQ114">
            <v>0</v>
          </cell>
        </row>
        <row r="115">
          <cell r="BO115">
            <v>0</v>
          </cell>
          <cell r="BQ115">
            <v>0</v>
          </cell>
          <cell r="BS115">
            <v>0</v>
          </cell>
          <cell r="BU115">
            <v>0</v>
          </cell>
          <cell r="BW115">
            <v>0</v>
          </cell>
          <cell r="BY115">
            <v>0</v>
          </cell>
          <cell r="CA115">
            <v>3</v>
          </cell>
          <cell r="CC115">
            <v>7.5</v>
          </cell>
          <cell r="CE115">
            <v>7</v>
          </cell>
          <cell r="CG115">
            <v>17.5</v>
          </cell>
          <cell r="CI115">
            <v>7</v>
          </cell>
          <cell r="CK115">
            <v>4</v>
          </cell>
          <cell r="CM115">
            <v>0</v>
          </cell>
          <cell r="CO115">
            <v>0</v>
          </cell>
          <cell r="CQ115">
            <v>11</v>
          </cell>
        </row>
        <row r="116">
          <cell r="BO116">
            <v>0</v>
          </cell>
          <cell r="BQ116">
            <v>0</v>
          </cell>
          <cell r="BS116">
            <v>0</v>
          </cell>
          <cell r="BU116">
            <v>0</v>
          </cell>
          <cell r="BW116">
            <v>0</v>
          </cell>
          <cell r="BY116">
            <v>0</v>
          </cell>
          <cell r="CA116">
            <v>0</v>
          </cell>
          <cell r="CC116">
            <v>0</v>
          </cell>
          <cell r="CE116">
            <v>0</v>
          </cell>
          <cell r="CG116">
            <v>0</v>
          </cell>
          <cell r="CI116">
            <v>0</v>
          </cell>
          <cell r="CK116">
            <v>0</v>
          </cell>
          <cell r="CM116">
            <v>0</v>
          </cell>
          <cell r="CO116">
            <v>0</v>
          </cell>
          <cell r="CQ116">
            <v>0</v>
          </cell>
        </row>
        <row r="117">
          <cell r="BO117">
            <v>0</v>
          </cell>
          <cell r="BQ117">
            <v>0</v>
          </cell>
          <cell r="BS117">
            <v>0</v>
          </cell>
          <cell r="BU117">
            <v>0</v>
          </cell>
          <cell r="BW117">
            <v>0</v>
          </cell>
          <cell r="BY117">
            <v>0</v>
          </cell>
          <cell r="CA117">
            <v>0</v>
          </cell>
          <cell r="CC117">
            <v>0</v>
          </cell>
          <cell r="CE117">
            <v>0</v>
          </cell>
          <cell r="CG117">
            <v>0</v>
          </cell>
          <cell r="CI117">
            <v>0</v>
          </cell>
          <cell r="CK117">
            <v>0</v>
          </cell>
          <cell r="CM117">
            <v>0</v>
          </cell>
          <cell r="CO117">
            <v>0</v>
          </cell>
          <cell r="CQ117">
            <v>0</v>
          </cell>
        </row>
        <row r="118">
          <cell r="BO118">
            <v>0</v>
          </cell>
          <cell r="BQ118">
            <v>0</v>
          </cell>
          <cell r="BS118">
            <v>0</v>
          </cell>
          <cell r="BU118">
            <v>0</v>
          </cell>
          <cell r="BW118">
            <v>0</v>
          </cell>
          <cell r="BY118">
            <v>0</v>
          </cell>
          <cell r="CA118">
            <v>0</v>
          </cell>
          <cell r="CC118">
            <v>0</v>
          </cell>
          <cell r="CE118">
            <v>0</v>
          </cell>
          <cell r="CG118">
            <v>0</v>
          </cell>
          <cell r="CI118">
            <v>0</v>
          </cell>
          <cell r="CK118">
            <v>0</v>
          </cell>
          <cell r="CM118">
            <v>0</v>
          </cell>
          <cell r="CO118">
            <v>0</v>
          </cell>
          <cell r="CQ118">
            <v>0</v>
          </cell>
        </row>
        <row r="119">
          <cell r="BO119">
            <v>0</v>
          </cell>
          <cell r="BQ119">
            <v>0</v>
          </cell>
          <cell r="BS119">
            <v>0</v>
          </cell>
          <cell r="BU119">
            <v>0</v>
          </cell>
          <cell r="BW119">
            <v>0</v>
          </cell>
          <cell r="BY119">
            <v>0</v>
          </cell>
          <cell r="CA119">
            <v>0</v>
          </cell>
          <cell r="CC119">
            <v>0</v>
          </cell>
          <cell r="CE119">
            <v>0</v>
          </cell>
          <cell r="CG119">
            <v>0</v>
          </cell>
          <cell r="CI119">
            <v>0</v>
          </cell>
          <cell r="CK119">
            <v>0</v>
          </cell>
          <cell r="CM119">
            <v>0</v>
          </cell>
          <cell r="CO119">
            <v>0</v>
          </cell>
          <cell r="CQ119">
            <v>0</v>
          </cell>
        </row>
        <row r="120">
          <cell r="BO120">
            <v>0</v>
          </cell>
          <cell r="BQ120">
            <v>0</v>
          </cell>
          <cell r="BS120">
            <v>0</v>
          </cell>
          <cell r="BU120">
            <v>0</v>
          </cell>
          <cell r="BW120">
            <v>0</v>
          </cell>
          <cell r="BY120">
            <v>0</v>
          </cell>
          <cell r="CA120">
            <v>3</v>
          </cell>
          <cell r="CC120">
            <v>7.5</v>
          </cell>
          <cell r="CE120">
            <v>7</v>
          </cell>
          <cell r="CG120">
            <v>17.5</v>
          </cell>
          <cell r="CI120">
            <v>7</v>
          </cell>
          <cell r="CK120">
            <v>4</v>
          </cell>
          <cell r="CM120">
            <v>0</v>
          </cell>
          <cell r="CO120">
            <v>0</v>
          </cell>
          <cell r="CQ120">
            <v>11</v>
          </cell>
        </row>
        <row r="128">
          <cell r="P128" t="str">
            <v>Sanmina Corporation</v>
          </cell>
        </row>
        <row r="129">
          <cell r="P129" t="str">
            <v>Full Year Revenue Analysis</v>
          </cell>
        </row>
        <row r="130">
          <cell r="P130" t="str">
            <v>($ In Millions Except Per Share Data)</v>
          </cell>
        </row>
        <row r="132">
          <cell r="L132" t="str">
            <v xml:space="preserve">    1995A</v>
          </cell>
          <cell r="M132" t="str">
            <v xml:space="preserve">   % Chg.</v>
          </cell>
          <cell r="N132" t="str">
            <v xml:space="preserve">    1996A</v>
          </cell>
          <cell r="O132" t="str">
            <v xml:space="preserve">   % Chg.</v>
          </cell>
          <cell r="P132" t="str">
            <v xml:space="preserve">    1997A</v>
          </cell>
          <cell r="Q132" t="str">
            <v xml:space="preserve">   % Chg.</v>
          </cell>
          <cell r="R132" t="str">
            <v xml:space="preserve">    1998A</v>
          </cell>
          <cell r="S132" t="str">
            <v xml:space="preserve">   % Chg.</v>
          </cell>
          <cell r="T132" t="str">
            <v xml:space="preserve">    1999E</v>
          </cell>
          <cell r="U132" t="str">
            <v xml:space="preserve">   % Chg.</v>
          </cell>
          <cell r="V132" t="str">
            <v xml:space="preserve">    2000E</v>
          </cell>
          <cell r="W132" t="str">
            <v xml:space="preserve">   % Chg.</v>
          </cell>
        </row>
        <row r="133">
          <cell r="L133">
            <v>271.75700000000001</v>
          </cell>
          <cell r="M133">
            <v>0.28913925191527712</v>
          </cell>
          <cell r="N133">
            <v>391.98200000000003</v>
          </cell>
          <cell r="O133">
            <v>0.4423989078478201</v>
          </cell>
          <cell r="P133">
            <v>559.78700000000015</v>
          </cell>
          <cell r="Q133">
            <v>0.42809363695271752</v>
          </cell>
          <cell r="R133">
            <v>707.58100000000013</v>
          </cell>
          <cell r="S133">
            <v>0.26401827838088399</v>
          </cell>
          <cell r="T133">
            <v>912.5</v>
          </cell>
          <cell r="U133">
            <v>0.28960500635262942</v>
          </cell>
          <cell r="V133">
            <v>1185</v>
          </cell>
          <cell r="W133">
            <v>0.29863013698630136</v>
          </cell>
        </row>
        <row r="134">
          <cell r="L134">
            <v>0</v>
          </cell>
          <cell r="M134" t="str">
            <v xml:space="preserve">      N.M.</v>
          </cell>
          <cell r="N134">
            <v>0</v>
          </cell>
          <cell r="O134" t="str">
            <v xml:space="preserve">      N.M.</v>
          </cell>
          <cell r="P134">
            <v>10</v>
          </cell>
          <cell r="Q134" t="str">
            <v xml:space="preserve">      N.M.</v>
          </cell>
          <cell r="R134">
            <v>15</v>
          </cell>
          <cell r="S134">
            <v>0.5</v>
          </cell>
          <cell r="T134">
            <v>30</v>
          </cell>
          <cell r="U134">
            <v>1</v>
          </cell>
          <cell r="V134">
            <v>50</v>
          </cell>
          <cell r="W134">
            <v>0.66666666666666674</v>
          </cell>
        </row>
        <row r="135">
          <cell r="L135">
            <v>0</v>
          </cell>
          <cell r="M135" t="str">
            <v xml:space="preserve">      N.M.</v>
          </cell>
          <cell r="N135">
            <v>0</v>
          </cell>
          <cell r="O135" t="str">
            <v xml:space="preserve">      N.M.</v>
          </cell>
          <cell r="P135">
            <v>0</v>
          </cell>
          <cell r="Q135" t="str">
            <v xml:space="preserve">      N.M.</v>
          </cell>
          <cell r="R135">
            <v>0</v>
          </cell>
          <cell r="S135" t="str">
            <v xml:space="preserve">      N.M.</v>
          </cell>
          <cell r="T135">
            <v>0</v>
          </cell>
          <cell r="U135" t="str">
            <v xml:space="preserve">      N.M.</v>
          </cell>
          <cell r="V135">
            <v>0</v>
          </cell>
          <cell r="W135" t="str">
            <v xml:space="preserve">      N.M.</v>
          </cell>
        </row>
        <row r="136">
          <cell r="L136">
            <v>0</v>
          </cell>
          <cell r="M136" t="str">
            <v xml:space="preserve">      N.M.</v>
          </cell>
          <cell r="N136">
            <v>0</v>
          </cell>
          <cell r="O136" t="str">
            <v xml:space="preserve">      N.M.</v>
          </cell>
          <cell r="P136">
            <v>0</v>
          </cell>
          <cell r="Q136" t="str">
            <v xml:space="preserve">      N.M.</v>
          </cell>
          <cell r="R136">
            <v>0</v>
          </cell>
          <cell r="S136" t="str">
            <v xml:space="preserve">      N.M.</v>
          </cell>
          <cell r="T136">
            <v>0</v>
          </cell>
          <cell r="U136" t="str">
            <v xml:space="preserve">      N.M.</v>
          </cell>
          <cell r="V136">
            <v>0</v>
          </cell>
          <cell r="W136" t="str">
            <v xml:space="preserve">      N.M.</v>
          </cell>
        </row>
        <row r="137">
          <cell r="L137">
            <v>0</v>
          </cell>
          <cell r="M137" t="str">
            <v xml:space="preserve">      N.M.</v>
          </cell>
          <cell r="N137">
            <v>0</v>
          </cell>
          <cell r="O137" t="str">
            <v xml:space="preserve">      N.M.</v>
          </cell>
          <cell r="P137">
            <v>0</v>
          </cell>
          <cell r="Q137" t="str">
            <v xml:space="preserve">      N.M.</v>
          </cell>
          <cell r="R137">
            <v>0</v>
          </cell>
          <cell r="S137" t="str">
            <v xml:space="preserve">      N.M.</v>
          </cell>
          <cell r="T137">
            <v>0</v>
          </cell>
          <cell r="U137" t="str">
            <v xml:space="preserve">      N.M.</v>
          </cell>
          <cell r="V137">
            <v>0</v>
          </cell>
          <cell r="W137" t="str">
            <v xml:space="preserve">      N.M.</v>
          </cell>
        </row>
        <row r="138">
          <cell r="L138">
            <v>271.75700000000001</v>
          </cell>
          <cell r="M138">
            <v>0.28913925191527712</v>
          </cell>
          <cell r="N138">
            <v>391.98200000000003</v>
          </cell>
          <cell r="O138">
            <v>0.4423989078478201</v>
          </cell>
          <cell r="P138">
            <v>569.78700000000015</v>
          </cell>
          <cell r="Q138">
            <v>0.4536050124750628</v>
          </cell>
          <cell r="R138">
            <v>722.58100000000013</v>
          </cell>
          <cell r="S138">
            <v>0.26815985622697602</v>
          </cell>
          <cell r="T138">
            <v>942.5</v>
          </cell>
          <cell r="U138">
            <v>0.30435203804140976</v>
          </cell>
          <cell r="V138">
            <v>1235</v>
          </cell>
          <cell r="W138">
            <v>0.31034482758620685</v>
          </cell>
        </row>
        <row r="139">
          <cell r="L139">
            <v>271.75700000000001</v>
          </cell>
          <cell r="M139">
            <v>0.28913925191527712</v>
          </cell>
          <cell r="N139">
            <v>391.98200000000003</v>
          </cell>
          <cell r="O139">
            <v>0.4423989078478201</v>
          </cell>
          <cell r="P139">
            <v>569.78700000000015</v>
          </cell>
          <cell r="Q139">
            <v>0.4536050124750628</v>
          </cell>
          <cell r="R139">
            <v>722.58100000000013</v>
          </cell>
          <cell r="S139">
            <v>0.26815985622697602</v>
          </cell>
          <cell r="T139">
            <v>942.5</v>
          </cell>
          <cell r="U139">
            <v>0.30435203804140976</v>
          </cell>
          <cell r="V139">
            <v>1235</v>
          </cell>
          <cell r="W139">
            <v>0.31034482758620685</v>
          </cell>
        </row>
        <row r="141">
          <cell r="L141">
            <v>31.510000000000012</v>
          </cell>
          <cell r="M141" t="str">
            <v xml:space="preserve">     N.M.</v>
          </cell>
          <cell r="N141">
            <v>53.984000000000052</v>
          </cell>
          <cell r="O141">
            <v>0.71323389400190518</v>
          </cell>
          <cell r="P141">
            <v>57.257000000000133</v>
          </cell>
          <cell r="Q141">
            <v>6.0629075281566358E-2</v>
          </cell>
          <cell r="R141">
            <v>107.41400000000013</v>
          </cell>
          <cell r="S141">
            <v>0.8759976946050243</v>
          </cell>
          <cell r="T141">
            <v>153.37024999999988</v>
          </cell>
          <cell r="U141">
            <v>0.42784227381905238</v>
          </cell>
          <cell r="V141">
            <v>196.72150000000002</v>
          </cell>
          <cell r="W141">
            <v>0.28265749061503231</v>
          </cell>
        </row>
        <row r="142">
          <cell r="L142">
            <v>0</v>
          </cell>
          <cell r="M142" t="str">
            <v xml:space="preserve">      N.M.</v>
          </cell>
          <cell r="N142">
            <v>0</v>
          </cell>
          <cell r="O142" t="str">
            <v xml:space="preserve">      N.M.</v>
          </cell>
          <cell r="P142">
            <v>-0.4</v>
          </cell>
          <cell r="Q142" t="str">
            <v xml:space="preserve">      N.M.</v>
          </cell>
          <cell r="R142">
            <v>-7.4999999999999997E-2</v>
          </cell>
          <cell r="S142">
            <v>-0.8125</v>
          </cell>
          <cell r="T142">
            <v>0.6</v>
          </cell>
          <cell r="U142" t="str">
            <v xml:space="preserve">     N.M.</v>
          </cell>
          <cell r="V142">
            <v>2.5</v>
          </cell>
          <cell r="W142">
            <v>3.166666666666667</v>
          </cell>
        </row>
        <row r="143">
          <cell r="L143">
            <v>0</v>
          </cell>
          <cell r="M143" t="str">
            <v xml:space="preserve">      N.M.</v>
          </cell>
          <cell r="N143">
            <v>0</v>
          </cell>
          <cell r="O143" t="str">
            <v xml:space="preserve">      N.M.</v>
          </cell>
          <cell r="P143">
            <v>0</v>
          </cell>
          <cell r="Q143" t="str">
            <v xml:space="preserve">      N.M.</v>
          </cell>
          <cell r="R143">
            <v>0</v>
          </cell>
          <cell r="S143" t="str">
            <v xml:space="preserve">      N.M.</v>
          </cell>
          <cell r="T143">
            <v>0</v>
          </cell>
          <cell r="U143" t="str">
            <v xml:space="preserve">      N.M.</v>
          </cell>
          <cell r="V143">
            <v>0</v>
          </cell>
          <cell r="W143" t="str">
            <v xml:space="preserve">      N.M.</v>
          </cell>
        </row>
        <row r="144">
          <cell r="L144">
            <v>0</v>
          </cell>
          <cell r="M144" t="str">
            <v xml:space="preserve">      N.M.</v>
          </cell>
          <cell r="N144">
            <v>0</v>
          </cell>
          <cell r="O144" t="str">
            <v xml:space="preserve">      N.M.</v>
          </cell>
          <cell r="P144">
            <v>0</v>
          </cell>
          <cell r="Q144" t="str">
            <v xml:space="preserve">      N.M.</v>
          </cell>
          <cell r="R144">
            <v>0</v>
          </cell>
          <cell r="S144" t="str">
            <v xml:space="preserve">      N.M.</v>
          </cell>
          <cell r="T144">
            <v>0</v>
          </cell>
          <cell r="U144" t="str">
            <v xml:space="preserve">      N.M.</v>
          </cell>
          <cell r="V144">
            <v>0</v>
          </cell>
          <cell r="W144" t="str">
            <v xml:space="preserve">      N.M.</v>
          </cell>
        </row>
        <row r="145">
          <cell r="L145">
            <v>0</v>
          </cell>
          <cell r="M145" t="str">
            <v xml:space="preserve">      N.M.</v>
          </cell>
          <cell r="N145">
            <v>0</v>
          </cell>
          <cell r="O145" t="str">
            <v xml:space="preserve">      N.M.</v>
          </cell>
          <cell r="P145">
            <v>0</v>
          </cell>
          <cell r="Q145" t="str">
            <v xml:space="preserve">      N.M.</v>
          </cell>
          <cell r="R145">
            <v>0</v>
          </cell>
          <cell r="S145" t="str">
            <v xml:space="preserve">      N.M.</v>
          </cell>
          <cell r="T145">
            <v>0</v>
          </cell>
          <cell r="U145" t="str">
            <v xml:space="preserve">      N.M.</v>
          </cell>
          <cell r="V145">
            <v>0</v>
          </cell>
          <cell r="W145" t="str">
            <v xml:space="preserve">      N.M.</v>
          </cell>
        </row>
        <row r="146">
          <cell r="L146">
            <v>31.510000000000012</v>
          </cell>
          <cell r="M146" t="str">
            <v xml:space="preserve">     N.M.</v>
          </cell>
          <cell r="N146">
            <v>53.984000000000052</v>
          </cell>
          <cell r="O146">
            <v>0.71323389400190518</v>
          </cell>
          <cell r="P146">
            <v>56.857000000000134</v>
          </cell>
          <cell r="Q146">
            <v>5.3219472436278892E-2</v>
          </cell>
          <cell r="R146">
            <v>107.33900000000013</v>
          </cell>
          <cell r="S146">
            <v>0.88787660270502977</v>
          </cell>
          <cell r="T146">
            <v>153.97024999999988</v>
          </cell>
          <cell r="U146">
            <v>0.43442970402183456</v>
          </cell>
          <cell r="V146">
            <v>199.22150000000002</v>
          </cell>
          <cell r="W146">
            <v>0.29389606108972455</v>
          </cell>
        </row>
        <row r="147">
          <cell r="L147">
            <v>31.510000000000012</v>
          </cell>
          <cell r="M147" t="str">
            <v xml:space="preserve">     N.M.</v>
          </cell>
          <cell r="N147">
            <v>53.984000000000052</v>
          </cell>
          <cell r="O147">
            <v>0.71323389400190518</v>
          </cell>
          <cell r="P147">
            <v>56.857000000000134</v>
          </cell>
          <cell r="Q147">
            <v>5.3219472436278892E-2</v>
          </cell>
          <cell r="R147">
            <v>107.33900000000013</v>
          </cell>
          <cell r="S147">
            <v>0.88787660270502977</v>
          </cell>
          <cell r="T147">
            <v>153.97024999999988</v>
          </cell>
          <cell r="U147">
            <v>0.43442970402183456</v>
          </cell>
          <cell r="V147">
            <v>199.22150000000002</v>
          </cell>
          <cell r="W147">
            <v>0.29389606108972455</v>
          </cell>
        </row>
        <row r="149">
          <cell r="L149">
            <v>0.11594917518224006</v>
          </cell>
          <cell r="N149">
            <v>0.1377206096198296</v>
          </cell>
          <cell r="P149">
            <v>0.10228354713489259</v>
          </cell>
          <cell r="R149">
            <v>0.15180452838614958</v>
          </cell>
          <cell r="T149">
            <v>0.16807698630136975</v>
          </cell>
          <cell r="V149">
            <v>0.16600970464135023</v>
          </cell>
        </row>
        <row r="150">
          <cell r="L150" t="e">
            <v>#DIV/0!</v>
          </cell>
          <cell r="N150">
            <v>0</v>
          </cell>
          <cell r="P150">
            <v>-0.04</v>
          </cell>
          <cell r="R150">
            <v>-5.0000000000000001E-3</v>
          </cell>
          <cell r="T150">
            <v>0.02</v>
          </cell>
          <cell r="V150">
            <v>0.05</v>
          </cell>
        </row>
        <row r="151">
          <cell r="L151" t="e">
            <v>#DIV/0!</v>
          </cell>
          <cell r="N151">
            <v>0</v>
          </cell>
          <cell r="P151">
            <v>0</v>
          </cell>
          <cell r="R151">
            <v>0</v>
          </cell>
          <cell r="T151">
            <v>0</v>
          </cell>
          <cell r="V151">
            <v>0</v>
          </cell>
        </row>
        <row r="152">
          <cell r="L152" t="e">
            <v>#DIV/0!</v>
          </cell>
          <cell r="N152">
            <v>0</v>
          </cell>
          <cell r="P152">
            <v>0</v>
          </cell>
          <cell r="R152">
            <v>0</v>
          </cell>
          <cell r="T152">
            <v>0</v>
          </cell>
          <cell r="V152">
            <v>0</v>
          </cell>
        </row>
        <row r="153">
          <cell r="L153" t="e">
            <v>#DIV/0!</v>
          </cell>
          <cell r="N153">
            <v>0</v>
          </cell>
          <cell r="P153">
            <v>0</v>
          </cell>
          <cell r="R153">
            <v>0</v>
          </cell>
          <cell r="T153">
            <v>0</v>
          </cell>
          <cell r="V153">
            <v>0</v>
          </cell>
        </row>
        <row r="154">
          <cell r="L154">
            <v>0.11594917518224006</v>
          </cell>
          <cell r="N154">
            <v>0.1377206096198296</v>
          </cell>
          <cell r="P154">
            <v>9.9786411413388024E-2</v>
          </cell>
          <cell r="R154">
            <v>0.14854943598018783</v>
          </cell>
          <cell r="T154">
            <v>0.16336366047745346</v>
          </cell>
          <cell r="V154">
            <v>0.16131295546558705</v>
          </cell>
        </row>
        <row r="155">
          <cell r="L155">
            <v>0.11594917518224006</v>
          </cell>
          <cell r="N155">
            <v>0.1377206096198296</v>
          </cell>
          <cell r="P155">
            <v>9.9786411413388024E-2</v>
          </cell>
          <cell r="R155">
            <v>0.14854943598018783</v>
          </cell>
          <cell r="T155">
            <v>0.16336366047745346</v>
          </cell>
          <cell r="V155">
            <v>0.16131295546558705</v>
          </cell>
        </row>
        <row r="157">
          <cell r="L157">
            <v>166.89819</v>
          </cell>
          <cell r="M157">
            <v>-0.20828163468608429</v>
          </cell>
          <cell r="N157">
            <v>216.17180000000002</v>
          </cell>
          <cell r="O157">
            <v>0.29523154205566882</v>
          </cell>
          <cell r="P157">
            <v>306.25542000000019</v>
          </cell>
          <cell r="Q157">
            <v>0.41672234768827465</v>
          </cell>
          <cell r="R157">
            <v>386.19915400000014</v>
          </cell>
          <cell r="S157">
            <v>0.26103614427460542</v>
          </cell>
          <cell r="T157">
            <v>537.40499999999997</v>
          </cell>
          <cell r="U157">
            <v>0.39152298609126368</v>
          </cell>
          <cell r="V157">
            <v>727.27499999999998</v>
          </cell>
          <cell r="W157">
            <v>0.35330895693192277</v>
          </cell>
        </row>
        <row r="158">
          <cell r="L158">
            <v>46.83605</v>
          </cell>
          <cell r="M158" t="str">
            <v xml:space="preserve">      N.M.</v>
          </cell>
          <cell r="N158">
            <v>79.086479999999995</v>
          </cell>
          <cell r="O158">
            <v>0.68858133852022085</v>
          </cell>
          <cell r="P158">
            <v>130.22662</v>
          </cell>
          <cell r="Q158">
            <v>0.64663568286260831</v>
          </cell>
          <cell r="R158">
            <v>208.09353800000002</v>
          </cell>
          <cell r="S158">
            <v>0.59793395543860406</v>
          </cell>
          <cell r="T158">
            <v>269.49250000000001</v>
          </cell>
          <cell r="U158">
            <v>0.29505463067286586</v>
          </cell>
          <cell r="V158">
            <v>345.8</v>
          </cell>
          <cell r="W158">
            <v>0.28315259237270052</v>
          </cell>
        </row>
        <row r="159">
          <cell r="L159">
            <v>36.063380000000002</v>
          </cell>
          <cell r="M159" t="str">
            <v xml:space="preserve">      N.M.</v>
          </cell>
          <cell r="N159">
            <v>64.804479999999998</v>
          </cell>
          <cell r="O159">
            <v>0.79696079513345652</v>
          </cell>
          <cell r="P159">
            <v>75.850619999999992</v>
          </cell>
          <cell r="Q159">
            <v>0.17045333902841286</v>
          </cell>
          <cell r="R159">
            <v>83.371878000000009</v>
          </cell>
          <cell r="S159">
            <v>9.915882032342016E-2</v>
          </cell>
          <cell r="T159">
            <v>81.577500000000001</v>
          </cell>
          <cell r="U159">
            <v>-2.1522581031460097E-2</v>
          </cell>
          <cell r="V159">
            <v>98.8</v>
          </cell>
          <cell r="W159">
            <v>0.21111826177561221</v>
          </cell>
        </row>
        <row r="160">
          <cell r="L160">
            <v>21.118320000000001</v>
          </cell>
          <cell r="M160" t="str">
            <v xml:space="preserve">      N.M.</v>
          </cell>
          <cell r="N160">
            <v>30.765319999999999</v>
          </cell>
          <cell r="O160">
            <v>0.45680717026733175</v>
          </cell>
          <cell r="P160">
            <v>57.454340000000002</v>
          </cell>
          <cell r="Q160">
            <v>0.86750340968337092</v>
          </cell>
          <cell r="R160">
            <v>44.916430000000005</v>
          </cell>
          <cell r="S160">
            <v>-0.21822389744621551</v>
          </cell>
          <cell r="T160">
            <v>54.024999999999999</v>
          </cell>
          <cell r="U160">
            <v>0.20278926887110105</v>
          </cell>
          <cell r="V160">
            <v>63.125</v>
          </cell>
          <cell r="W160">
            <v>0.16844053678852378</v>
          </cell>
        </row>
        <row r="161">
          <cell r="L161">
            <v>0</v>
          </cell>
          <cell r="M161" t="str">
            <v xml:space="preserve">      N.M.</v>
          </cell>
          <cell r="N161">
            <v>0</v>
          </cell>
          <cell r="O161" t="str">
            <v xml:space="preserve">      N.M.</v>
          </cell>
          <cell r="P161">
            <v>0</v>
          </cell>
          <cell r="Q161" t="str">
            <v xml:space="preserve">      N.M.</v>
          </cell>
          <cell r="R161">
            <v>0</v>
          </cell>
          <cell r="S161" t="str">
            <v xml:space="preserve">      N.M.</v>
          </cell>
          <cell r="T161">
            <v>0</v>
          </cell>
          <cell r="U161" t="str">
            <v xml:space="preserve">      N.M.</v>
          </cell>
          <cell r="V161">
            <v>0</v>
          </cell>
          <cell r="W161" t="str">
            <v xml:space="preserve">      N.M.</v>
          </cell>
        </row>
        <row r="162">
          <cell r="L162">
            <v>0.84106000000000003</v>
          </cell>
          <cell r="M162" t="str">
            <v xml:space="preserve">      N.M.</v>
          </cell>
          <cell r="N162">
            <v>1.1539200000000001</v>
          </cell>
          <cell r="O162">
            <v>0.37198297386631163</v>
          </cell>
          <cell r="P162">
            <v>7.1054273576010003E-15</v>
          </cell>
          <cell r="Q162">
            <v>-0.99999999999999389</v>
          </cell>
          <cell r="R162">
            <v>0</v>
          </cell>
          <cell r="S162">
            <v>-1</v>
          </cell>
          <cell r="T162">
            <v>0</v>
          </cell>
          <cell r="U162" t="str">
            <v xml:space="preserve">      N.M.</v>
          </cell>
          <cell r="V162">
            <v>0</v>
          </cell>
          <cell r="W162" t="str">
            <v xml:space="preserve">      N.M.</v>
          </cell>
        </row>
        <row r="163">
          <cell r="L163">
            <v>271.75700000000001</v>
          </cell>
          <cell r="M163">
            <v>0.28913925191527712</v>
          </cell>
          <cell r="N163">
            <v>391.98200000000003</v>
          </cell>
          <cell r="O163">
            <v>0.4423989078478201</v>
          </cell>
          <cell r="P163">
            <v>569.78700000000015</v>
          </cell>
          <cell r="Q163">
            <v>0.4536050124750628</v>
          </cell>
          <cell r="R163">
            <v>722.58100000000013</v>
          </cell>
          <cell r="S163">
            <v>0.26815985622697602</v>
          </cell>
          <cell r="T163">
            <v>942.5</v>
          </cell>
          <cell r="U163">
            <v>0.30435203804140976</v>
          </cell>
          <cell r="V163">
            <v>1235</v>
          </cell>
          <cell r="W163">
            <v>0.31034482758620685</v>
          </cell>
        </row>
        <row r="165">
          <cell r="L165">
            <v>0.61414495302788885</v>
          </cell>
          <cell r="M165">
            <v>-0.20828163468608429</v>
          </cell>
          <cell r="N165">
            <v>0.55148399671413484</v>
          </cell>
          <cell r="O165">
            <v>0.29523154205566882</v>
          </cell>
          <cell r="P165">
            <v>0.53749106244965239</v>
          </cell>
          <cell r="Q165">
            <v>0.41672234768827465</v>
          </cell>
          <cell r="R165">
            <v>0.53447178101832193</v>
          </cell>
          <cell r="S165">
            <v>0.26103614427460542</v>
          </cell>
          <cell r="T165">
            <v>0.57019098143236069</v>
          </cell>
          <cell r="U165">
            <v>0.39152298609126368</v>
          </cell>
          <cell r="V165">
            <v>0.58888663967611332</v>
          </cell>
          <cell r="W165">
            <v>0.35330895693192277</v>
          </cell>
        </row>
        <row r="166">
          <cell r="L166">
            <v>0.17234533057106163</v>
          </cell>
          <cell r="M166" t="str">
            <v xml:space="preserve">      N.M.</v>
          </cell>
          <cell r="N166">
            <v>0.20176048900204599</v>
          </cell>
          <cell r="O166">
            <v>0.68858133852022085</v>
          </cell>
          <cell r="P166">
            <v>0.22855316109353138</v>
          </cell>
          <cell r="Q166">
            <v>0.64663568286260831</v>
          </cell>
          <cell r="R166">
            <v>0.28798645134593903</v>
          </cell>
          <cell r="S166">
            <v>0.59793395543860384</v>
          </cell>
          <cell r="T166">
            <v>0.28593368700265254</v>
          </cell>
          <cell r="U166">
            <v>0.29505463067286608</v>
          </cell>
          <cell r="V166">
            <v>0.28000000000000003</v>
          </cell>
          <cell r="W166">
            <v>0.28315259237270052</v>
          </cell>
        </row>
        <row r="167">
          <cell r="L167">
            <v>0.13270451175130724</v>
          </cell>
          <cell r="M167" t="str">
            <v xml:space="preserve">      N.M.</v>
          </cell>
          <cell r="N167">
            <v>0.16532514248103228</v>
          </cell>
          <cell r="O167">
            <v>0.79696079513345652</v>
          </cell>
          <cell r="P167">
            <v>0.13312100837681445</v>
          </cell>
          <cell r="Q167">
            <v>0.17045333902841286</v>
          </cell>
          <cell r="R167">
            <v>0.11538066735770798</v>
          </cell>
          <cell r="S167">
            <v>9.915882032342016E-2</v>
          </cell>
          <cell r="T167">
            <v>8.6554376657824936E-2</v>
          </cell>
          <cell r="U167">
            <v>-2.1522581031460097E-2</v>
          </cell>
          <cell r="V167">
            <v>0.08</v>
          </cell>
          <cell r="W167">
            <v>0.21111826177561221</v>
          </cell>
        </row>
        <row r="168">
          <cell r="L168">
            <v>7.7710307370187331E-2</v>
          </cell>
          <cell r="M168" t="str">
            <v xml:space="preserve">      N.M.</v>
          </cell>
          <cell r="N168">
            <v>7.8486563158512379E-2</v>
          </cell>
          <cell r="O168">
            <v>0.45680717026733197</v>
          </cell>
          <cell r="P168">
            <v>0.1008347680800018</v>
          </cell>
          <cell r="Q168">
            <v>0.8675034096833707</v>
          </cell>
          <cell r="R168">
            <v>6.2161100278031109E-2</v>
          </cell>
          <cell r="S168">
            <v>-0.21822389744621551</v>
          </cell>
          <cell r="T168">
            <v>5.7320954907161804E-2</v>
          </cell>
          <cell r="U168">
            <v>0.20278926887110105</v>
          </cell>
          <cell r="V168">
            <v>5.1113360323886636E-2</v>
          </cell>
          <cell r="W168">
            <v>0.16844053678852378</v>
          </cell>
        </row>
        <row r="169">
          <cell r="L169">
            <v>0</v>
          </cell>
          <cell r="M169" t="str">
            <v xml:space="preserve">      N.M.</v>
          </cell>
          <cell r="N169">
            <v>0</v>
          </cell>
          <cell r="O169" t="str">
            <v xml:space="preserve">      N.M.</v>
          </cell>
          <cell r="P169">
            <v>0</v>
          </cell>
          <cell r="Q169" t="str">
            <v xml:space="preserve">      N.M.</v>
          </cell>
          <cell r="R169">
            <v>0</v>
          </cell>
          <cell r="S169" t="str">
            <v xml:space="preserve">      N.M.</v>
          </cell>
          <cell r="T169">
            <v>0</v>
          </cell>
          <cell r="U169" t="str">
            <v xml:space="preserve">      N.M.</v>
          </cell>
          <cell r="V169">
            <v>0</v>
          </cell>
          <cell r="W169" t="str">
            <v xml:space="preserve">      N.M.</v>
          </cell>
        </row>
        <row r="170">
          <cell r="L170">
            <v>3.0948972795548967E-3</v>
          </cell>
          <cell r="M170" t="str">
            <v xml:space="preserve">      N.M.</v>
          </cell>
          <cell r="N170">
            <v>2.9438086442744819E-3</v>
          </cell>
          <cell r="O170">
            <v>0.37198297386631163</v>
          </cell>
          <cell r="P170">
            <v>1.2470321993308023E-17</v>
          </cell>
          <cell r="Q170">
            <v>-0.99999999999999389</v>
          </cell>
          <cell r="R170">
            <v>0</v>
          </cell>
          <cell r="S170">
            <v>-1</v>
          </cell>
          <cell r="T170">
            <v>0</v>
          </cell>
          <cell r="U170" t="str">
            <v xml:space="preserve">      N.M.</v>
          </cell>
          <cell r="V170">
            <v>0</v>
          </cell>
          <cell r="W170" t="str">
            <v xml:space="preserve">      N.M.</v>
          </cell>
        </row>
        <row r="171">
          <cell r="L171">
            <v>1</v>
          </cell>
          <cell r="M171">
            <v>0.28913925191527712</v>
          </cell>
          <cell r="N171">
            <v>1</v>
          </cell>
          <cell r="O171">
            <v>0.4423989078478201</v>
          </cell>
          <cell r="P171">
            <v>1</v>
          </cell>
          <cell r="Q171">
            <v>0.4536050124750628</v>
          </cell>
          <cell r="R171">
            <v>1</v>
          </cell>
          <cell r="S171">
            <v>0.26815985622697602</v>
          </cell>
          <cell r="T171">
            <v>1</v>
          </cell>
          <cell r="U171">
            <v>0.30435203804140976</v>
          </cell>
          <cell r="V171">
            <v>1</v>
          </cell>
          <cell r="W171">
            <v>0.31034482758620685</v>
          </cell>
        </row>
        <row r="173">
          <cell r="L173">
            <v>27.349281000000012</v>
          </cell>
          <cell r="M173" t="str">
            <v xml:space="preserve">      N.M.</v>
          </cell>
          <cell r="N173">
            <v>135.36521399999998</v>
          </cell>
          <cell r="O173">
            <v>3.9494980873537378</v>
          </cell>
          <cell r="P173">
            <v>118.717918</v>
          </cell>
          <cell r="Q173">
            <v>-0.12298060563772306</v>
          </cell>
          <cell r="R173">
            <v>110.71861000000001</v>
          </cell>
          <cell r="S173">
            <v>-6.738079756418891E-2</v>
          </cell>
          <cell r="T173">
            <v>115.5</v>
          </cell>
          <cell r="U173">
            <v>4.3185061662172064E-2</v>
          </cell>
          <cell r="V173">
            <v>123.5</v>
          </cell>
          <cell r="W173">
            <v>6.9264069264069361E-2</v>
          </cell>
        </row>
        <row r="174">
          <cell r="L174">
            <v>244.40771899999999</v>
          </cell>
          <cell r="M174" t="str">
            <v xml:space="preserve">      N.M.</v>
          </cell>
          <cell r="N174">
            <v>256.61678599999999</v>
          </cell>
          <cell r="O174">
            <v>4.9953688246646699E-2</v>
          </cell>
          <cell r="P174">
            <v>451.98208199999999</v>
          </cell>
          <cell r="Q174">
            <v>0.76131144437293363</v>
          </cell>
          <cell r="R174">
            <v>611.86239</v>
          </cell>
          <cell r="S174">
            <v>0.35373151805606318</v>
          </cell>
          <cell r="T174">
            <v>827</v>
          </cell>
          <cell r="U174">
            <v>0.35161110327438161</v>
          </cell>
          <cell r="V174">
            <v>1111.5</v>
          </cell>
          <cell r="W174">
            <v>0.34401451027811358</v>
          </cell>
        </row>
        <row r="175">
          <cell r="L175">
            <v>0.8993612639232843</v>
          </cell>
          <cell r="N175">
            <v>0.65466471929833503</v>
          </cell>
          <cell r="P175">
            <v>0.79324744509790479</v>
          </cell>
          <cell r="R175">
            <v>0.84677342747733453</v>
          </cell>
          <cell r="T175">
            <v>0.87745358090185677</v>
          </cell>
          <cell r="V175">
            <v>0.9</v>
          </cell>
        </row>
        <row r="178">
          <cell r="L178">
            <v>35.871924</v>
          </cell>
          <cell r="M178" t="str">
            <v xml:space="preserve">      N.M.</v>
          </cell>
          <cell r="N178">
            <v>51.741624000000009</v>
          </cell>
          <cell r="O178">
            <v>0.4423989078478201</v>
          </cell>
          <cell r="P178">
            <v>48.431895000000019</v>
          </cell>
          <cell r="Q178">
            <v>-6.3966469239542856E-2</v>
          </cell>
          <cell r="R178">
            <v>48.41292700000001</v>
          </cell>
          <cell r="S178">
            <v>-3.916427387367083E-4</v>
          </cell>
          <cell r="T178">
            <v>65.975000000000009</v>
          </cell>
          <cell r="U178">
            <v>0.36275586064027898</v>
          </cell>
          <cell r="V178">
            <v>82.745000000000005</v>
          </cell>
          <cell r="W178">
            <v>0.2541871921182266</v>
          </cell>
        </row>
        <row r="179">
          <cell r="L179">
            <v>59.514783000000001</v>
          </cell>
          <cell r="M179">
            <v>-1.9717027189424585E-2</v>
          </cell>
          <cell r="N179">
            <v>98.779464000000004</v>
          </cell>
          <cell r="O179">
            <v>0.65974668848242302</v>
          </cell>
          <cell r="P179">
            <v>100.85229900000002</v>
          </cell>
          <cell r="Q179">
            <v>2.0984473047960694E-2</v>
          </cell>
          <cell r="R179">
            <v>90.322625000000016</v>
          </cell>
          <cell r="S179">
            <v>-0.10440688119563835</v>
          </cell>
          <cell r="T179">
            <v>98.962499999999991</v>
          </cell>
          <cell r="U179">
            <v>9.5655711954784062E-2</v>
          </cell>
          <cell r="V179">
            <v>104.97500000000001</v>
          </cell>
          <cell r="W179">
            <v>6.0755336617405842E-2</v>
          </cell>
        </row>
        <row r="180">
          <cell r="L180">
            <v>0</v>
          </cell>
          <cell r="M180" t="str">
            <v xml:space="preserve">      N.M.</v>
          </cell>
          <cell r="N180">
            <v>0</v>
          </cell>
          <cell r="O180" t="str">
            <v xml:space="preserve">      N.M.</v>
          </cell>
          <cell r="P180">
            <v>48.431895000000019</v>
          </cell>
          <cell r="Q180" t="str">
            <v xml:space="preserve">      N.M.</v>
          </cell>
          <cell r="R180">
            <v>126.45167500000001</v>
          </cell>
          <cell r="S180">
            <v>1.6109173510555381</v>
          </cell>
          <cell r="T180">
            <v>122.52500000000001</v>
          </cell>
          <cell r="U180">
            <v>-3.1052771740667007E-2</v>
          </cell>
          <cell r="V180">
            <v>160.55000000000001</v>
          </cell>
          <cell r="W180">
            <v>0.31034482758620685</v>
          </cell>
        </row>
        <row r="181">
          <cell r="L181">
            <v>0</v>
          </cell>
          <cell r="M181">
            <v>-1</v>
          </cell>
          <cell r="N181">
            <v>0</v>
          </cell>
          <cell r="O181" t="str">
            <v xml:space="preserve">      N.M.</v>
          </cell>
          <cell r="P181">
            <v>25.640415000000004</v>
          </cell>
          <cell r="Q181" t="str">
            <v xml:space="preserve">      N.M.</v>
          </cell>
          <cell r="R181">
            <v>18.064525000000003</v>
          </cell>
          <cell r="S181">
            <v>-0.29546674654056881</v>
          </cell>
          <cell r="T181">
            <v>46.182500000000005</v>
          </cell>
          <cell r="U181">
            <v>1.556529994561163</v>
          </cell>
          <cell r="V181">
            <v>58.045000000000002</v>
          </cell>
          <cell r="W181">
            <v>0.25686136523574943</v>
          </cell>
        </row>
        <row r="182">
          <cell r="L182">
            <v>0</v>
          </cell>
          <cell r="M182" t="str">
            <v xml:space="preserve">      N.M.</v>
          </cell>
          <cell r="N182">
            <v>0</v>
          </cell>
          <cell r="O182" t="str">
            <v xml:space="preserve">      N.M.</v>
          </cell>
          <cell r="P182">
            <v>25.640415000000004</v>
          </cell>
          <cell r="Q182" t="str">
            <v xml:space="preserve">      N.M.</v>
          </cell>
          <cell r="R182">
            <v>46.967765000000007</v>
          </cell>
          <cell r="S182">
            <v>0.83178645899452097</v>
          </cell>
          <cell r="T182">
            <v>81.997499999999988</v>
          </cell>
          <cell r="U182">
            <v>0.74582503553234814</v>
          </cell>
          <cell r="V182">
            <v>96.33</v>
          </cell>
          <cell r="W182">
            <v>0.17479191438763397</v>
          </cell>
        </row>
        <row r="183">
          <cell r="L183">
            <v>0</v>
          </cell>
          <cell r="M183" t="str">
            <v xml:space="preserve">      N.M.</v>
          </cell>
          <cell r="N183">
            <v>0</v>
          </cell>
          <cell r="O183" t="str">
            <v xml:space="preserve">      N.M.</v>
          </cell>
          <cell r="P183">
            <v>0</v>
          </cell>
          <cell r="Q183" t="str">
            <v xml:space="preserve">      N.M.</v>
          </cell>
          <cell r="R183">
            <v>39.741955000000004</v>
          </cell>
          <cell r="S183" t="str">
            <v xml:space="preserve">      N.M.</v>
          </cell>
          <cell r="T183">
            <v>49.952500000000001</v>
          </cell>
          <cell r="U183">
            <v>0.25692105483990391</v>
          </cell>
          <cell r="V183">
            <v>61.75</v>
          </cell>
          <cell r="W183">
            <v>0.23617436564736494</v>
          </cell>
        </row>
        <row r="184">
          <cell r="L184">
            <v>0</v>
          </cell>
          <cell r="M184">
            <v>-1</v>
          </cell>
          <cell r="N184">
            <v>0</v>
          </cell>
          <cell r="O184" t="str">
            <v xml:space="preserve">      N.M.</v>
          </cell>
          <cell r="P184">
            <v>0</v>
          </cell>
          <cell r="Q184" t="str">
            <v xml:space="preserve">      N.M.</v>
          </cell>
          <cell r="R184">
            <v>0</v>
          </cell>
          <cell r="S184" t="str">
            <v xml:space="preserve">      N.M.</v>
          </cell>
          <cell r="T184">
            <v>0</v>
          </cell>
          <cell r="U184" t="str">
            <v xml:space="preserve">      N.M.</v>
          </cell>
          <cell r="V184">
            <v>0</v>
          </cell>
          <cell r="W184" t="str">
            <v xml:space="preserve">      N.M.</v>
          </cell>
        </row>
        <row r="185">
          <cell r="L185">
            <v>0</v>
          </cell>
          <cell r="M185" t="str">
            <v xml:space="preserve">      N.M.</v>
          </cell>
          <cell r="N185">
            <v>0</v>
          </cell>
          <cell r="O185" t="str">
            <v xml:space="preserve">      N.M.</v>
          </cell>
          <cell r="P185">
            <v>0</v>
          </cell>
          <cell r="Q185" t="str">
            <v xml:space="preserve">      N.M.</v>
          </cell>
          <cell r="R185">
            <v>28.903240000000007</v>
          </cell>
          <cell r="S185" t="str">
            <v xml:space="preserve">      N.M.</v>
          </cell>
          <cell r="T185">
            <v>56.55</v>
          </cell>
          <cell r="U185">
            <v>0.95652805706211419</v>
          </cell>
          <cell r="V185">
            <v>74.099999999999994</v>
          </cell>
          <cell r="W185">
            <v>0.31034482758620685</v>
          </cell>
        </row>
        <row r="186">
          <cell r="P186">
            <v>248.99691900000008</v>
          </cell>
          <cell r="Q186" t="str">
            <v xml:space="preserve">      N.M.</v>
          </cell>
          <cell r="R186">
            <v>330.21951700000005</v>
          </cell>
          <cell r="S186">
            <v>0.32619920891470922</v>
          </cell>
          <cell r="T186">
            <v>465.59499999999997</v>
          </cell>
          <cell r="U186">
            <v>0.40995603236861333</v>
          </cell>
          <cell r="V186">
            <v>0</v>
          </cell>
          <cell r="W186">
            <v>-1</v>
          </cell>
        </row>
        <row r="187">
          <cell r="L187">
            <v>0</v>
          </cell>
          <cell r="M187">
            <v>-1</v>
          </cell>
          <cell r="N187">
            <v>0</v>
          </cell>
          <cell r="O187" t="str">
            <v xml:space="preserve">      N.M.</v>
          </cell>
          <cell r="P187">
            <v>0</v>
          </cell>
          <cell r="Q187" t="str">
            <v xml:space="preserve">      N.M.</v>
          </cell>
          <cell r="R187">
            <v>433.8917100000001</v>
          </cell>
          <cell r="S187" t="str">
            <v xml:space="preserve">      N.M.</v>
          </cell>
          <cell r="T187">
            <v>626.96500000000003</v>
          </cell>
          <cell r="U187">
            <v>0.44498036157455023</v>
          </cell>
          <cell r="V187">
            <v>827.45</v>
          </cell>
          <cell r="W187">
            <v>0.31977064110436793</v>
          </cell>
        </row>
        <row r="188">
          <cell r="L188">
            <v>0</v>
          </cell>
          <cell r="M188" t="str">
            <v xml:space="preserve">      N.M.</v>
          </cell>
          <cell r="N188">
            <v>0</v>
          </cell>
          <cell r="O188" t="str">
            <v xml:space="preserve">      N.M.</v>
          </cell>
          <cell r="P188">
            <v>0</v>
          </cell>
          <cell r="Q188" t="str">
            <v xml:space="preserve">      N.M.</v>
          </cell>
          <cell r="R188">
            <v>515.94776000000013</v>
          </cell>
          <cell r="S188" t="str">
            <v xml:space="preserve">      N.M.</v>
          </cell>
          <cell r="T188">
            <v>740.06500000000005</v>
          </cell>
          <cell r="U188">
            <v>0.43437971317096102</v>
          </cell>
          <cell r="V188">
            <v>975.65000000000009</v>
          </cell>
          <cell r="W188">
            <v>0.31833014667630555</v>
          </cell>
        </row>
        <row r="205">
          <cell r="P205" t="str">
            <v>Sanmina Corporation</v>
          </cell>
        </row>
        <row r="206">
          <cell r="P206" t="str">
            <v>Full Year Income Statements</v>
          </cell>
        </row>
        <row r="207">
          <cell r="P207" t="str">
            <v>($ In Millions Except Per Share Data)</v>
          </cell>
        </row>
        <row r="209">
          <cell r="L209" t="str">
            <v xml:space="preserve">    1995A</v>
          </cell>
          <cell r="M209" t="str">
            <v xml:space="preserve">   % Chg.</v>
          </cell>
          <cell r="N209" t="str">
            <v>1996A</v>
          </cell>
          <cell r="O209" t="str">
            <v xml:space="preserve">   % Chg.</v>
          </cell>
          <cell r="P209" t="str">
            <v>1997A</v>
          </cell>
          <cell r="Q209" t="str">
            <v xml:space="preserve">   % Chg.</v>
          </cell>
          <cell r="R209" t="str">
            <v>1998A</v>
          </cell>
          <cell r="S209" t="str">
            <v xml:space="preserve">   % Chg.</v>
          </cell>
          <cell r="T209" t="str">
            <v>1999E</v>
          </cell>
          <cell r="U209" t="str">
            <v xml:space="preserve">   % Chg.</v>
          </cell>
          <cell r="V209" t="str">
            <v>2000E</v>
          </cell>
          <cell r="W209" t="str">
            <v xml:space="preserve">   % Chg.</v>
          </cell>
        </row>
        <row r="210">
          <cell r="L210">
            <v>271.75700000000001</v>
          </cell>
          <cell r="M210">
            <v>0.28913925191527712</v>
          </cell>
          <cell r="N210">
            <v>391.98200000000003</v>
          </cell>
          <cell r="O210">
            <v>0.4423989078478201</v>
          </cell>
          <cell r="P210">
            <v>569.78700000000015</v>
          </cell>
          <cell r="Q210">
            <v>0.4536050124750628</v>
          </cell>
          <cell r="R210">
            <v>722.58100000000013</v>
          </cell>
          <cell r="S210">
            <v>0.26815985622697602</v>
          </cell>
          <cell r="T210">
            <v>942.5</v>
          </cell>
          <cell r="U210">
            <v>0.30435203804140976</v>
          </cell>
          <cell r="V210">
            <v>1235</v>
          </cell>
          <cell r="W210">
            <v>0.31034482758620685</v>
          </cell>
        </row>
        <row r="212">
          <cell r="L212">
            <v>216.81399999999999</v>
          </cell>
          <cell r="M212">
            <v>0.23557637511682494</v>
          </cell>
          <cell r="N212">
            <v>305.22699999999998</v>
          </cell>
          <cell r="O212">
            <v>0.40778270775872394</v>
          </cell>
          <cell r="P212">
            <v>455.57600000000002</v>
          </cell>
          <cell r="Q212">
            <v>0.49258093156896354</v>
          </cell>
          <cell r="R212">
            <v>563.91300000000001</v>
          </cell>
          <cell r="S212">
            <v>0.23780225472808048</v>
          </cell>
          <cell r="T212">
            <v>738.61050000000012</v>
          </cell>
          <cell r="U212">
            <v>0.30979512797186826</v>
          </cell>
          <cell r="V212">
            <v>976.41049999999996</v>
          </cell>
          <cell r="W212">
            <v>0.32195588879389048</v>
          </cell>
        </row>
        <row r="213">
          <cell r="L213">
            <v>0.79782305515589291</v>
          </cell>
          <cell r="N213">
            <v>0.7786760616558922</v>
          </cell>
          <cell r="P213">
            <v>0.79955492140045303</v>
          </cell>
          <cell r="R213">
            <v>0.78041492926052569</v>
          </cell>
          <cell r="T213">
            <v>0.78367161803713536</v>
          </cell>
          <cell r="V213">
            <v>0.79061578947368416</v>
          </cell>
        </row>
        <row r="214">
          <cell r="L214">
            <v>54.943000000000012</v>
          </cell>
          <cell r="M214">
            <v>0.55518129581929987</v>
          </cell>
          <cell r="N214">
            <v>86.755000000000052</v>
          </cell>
          <cell r="O214">
            <v>0.57900005460204262</v>
          </cell>
          <cell r="P214">
            <v>114.21100000000013</v>
          </cell>
          <cell r="Q214">
            <v>0.3164774364589944</v>
          </cell>
          <cell r="R214">
            <v>158.66800000000012</v>
          </cell>
          <cell r="S214">
            <v>0.38925322429538256</v>
          </cell>
          <cell r="T214">
            <v>203.88949999999988</v>
          </cell>
          <cell r="U214">
            <v>0.2850070587642104</v>
          </cell>
          <cell r="V214">
            <v>258.58950000000004</v>
          </cell>
          <cell r="W214">
            <v>0.26828257462988625</v>
          </cell>
        </row>
        <row r="215">
          <cell r="L215">
            <v>0.20217694484410709</v>
          </cell>
          <cell r="N215">
            <v>0.22132393834410777</v>
          </cell>
          <cell r="P215">
            <v>0.20044507859954702</v>
          </cell>
          <cell r="R215">
            <v>0.21958507073947431</v>
          </cell>
          <cell r="T215">
            <v>0.21632838196286461</v>
          </cell>
          <cell r="V215">
            <v>0.20938421052631581</v>
          </cell>
        </row>
        <row r="216">
          <cell r="L216">
            <v>0.32179419871374249</v>
          </cell>
          <cell r="N216">
            <v>0.26460386774797284</v>
          </cell>
          <cell r="P216">
            <v>0.1544163549956416</v>
          </cell>
          <cell r="R216">
            <v>0.2909603780253151</v>
          </cell>
          <cell r="T216">
            <v>0.20562798121126319</v>
          </cell>
          <cell r="V216">
            <v>0.18700854700854755</v>
          </cell>
        </row>
        <row r="217">
          <cell r="L217">
            <v>21.905999999999999</v>
          </cell>
          <cell r="M217">
            <v>0.12876797031998755</v>
          </cell>
          <cell r="N217">
            <v>29.702999999999999</v>
          </cell>
          <cell r="O217">
            <v>0.3559298822240482</v>
          </cell>
          <cell r="P217">
            <v>44.01</v>
          </cell>
          <cell r="Q217">
            <v>0.48166851833148172</v>
          </cell>
          <cell r="R217">
            <v>43.844999999999999</v>
          </cell>
          <cell r="S217">
            <v>-3.7491479209270651E-3</v>
          </cell>
          <cell r="T217">
            <v>53.035250000000005</v>
          </cell>
          <cell r="U217">
            <v>0.20960770897479764</v>
          </cell>
          <cell r="V217">
            <v>63.787999999999997</v>
          </cell>
          <cell r="W217">
            <v>0.20274722943702517</v>
          </cell>
        </row>
        <row r="218">
          <cell r="L218">
            <v>8.0608779166681993E-2</v>
          </cell>
          <cell r="N218">
            <v>7.5776438714022579E-2</v>
          </cell>
          <cell r="P218">
            <v>7.7239389456059876E-2</v>
          </cell>
          <cell r="R218">
            <v>6.0678318416897192E-2</v>
          </cell>
          <cell r="T218">
            <v>5.6270822281167115E-2</v>
          </cell>
          <cell r="V218">
            <v>5.1650202429149798E-2</v>
          </cell>
        </row>
        <row r="220">
          <cell r="L220">
            <v>0.68599999999999994</v>
          </cell>
          <cell r="M220">
            <v>-0.50397686189443247</v>
          </cell>
          <cell r="N220">
            <v>1.7230000000000001</v>
          </cell>
          <cell r="O220">
            <v>1.5116618075801753</v>
          </cell>
          <cell r="P220">
            <v>2.0059999999999998</v>
          </cell>
          <cell r="Q220">
            <v>0.16424840394660456</v>
          </cell>
          <cell r="R220">
            <v>2.851</v>
          </cell>
          <cell r="S220">
            <v>0.42123629112662031</v>
          </cell>
          <cell r="T220">
            <v>3.2839999999999998</v>
          </cell>
          <cell r="U220">
            <v>0.15187653454928096</v>
          </cell>
          <cell r="V220">
            <v>3.28</v>
          </cell>
          <cell r="W220">
            <v>-1.2180267965895553E-3</v>
          </cell>
        </row>
        <row r="221">
          <cell r="L221">
            <v>2.5243140011112866E-3</v>
          </cell>
          <cell r="N221">
            <v>4.395610002500115E-3</v>
          </cell>
          <cell r="P221">
            <v>3.5206138434186796E-3</v>
          </cell>
          <cell r="R221">
            <v>3.9455784195820253E-3</v>
          </cell>
          <cell r="T221">
            <v>3.4843501326259946E-3</v>
          </cell>
          <cell r="V221">
            <v>2.6558704453441295E-3</v>
          </cell>
        </row>
        <row r="222">
          <cell r="L222">
            <v>32.351000000000013</v>
          </cell>
          <cell r="M222">
            <v>1.2251186463993435</v>
          </cell>
          <cell r="N222">
            <v>55.32900000000005</v>
          </cell>
          <cell r="O222">
            <v>0.71027170721152455</v>
          </cell>
          <cell r="P222">
            <v>68.195000000000135</v>
          </cell>
          <cell r="Q222">
            <v>0.23253628296191997</v>
          </cell>
          <cell r="R222">
            <v>111.97200000000012</v>
          </cell>
          <cell r="S222">
            <v>0.64193855854534654</v>
          </cell>
          <cell r="T222">
            <v>147.57024999999987</v>
          </cell>
          <cell r="U222">
            <v>0.31792099810666685</v>
          </cell>
          <cell r="V222">
            <v>191.52150000000003</v>
          </cell>
          <cell r="W222">
            <v>0.29783272712487907</v>
          </cell>
        </row>
        <row r="223">
          <cell r="L223">
            <v>0.11904385167631382</v>
          </cell>
          <cell r="N223">
            <v>0.14115188962758507</v>
          </cell>
          <cell r="P223">
            <v>0.11968507530006847</v>
          </cell>
          <cell r="R223">
            <v>0.1549611739029951</v>
          </cell>
          <cell r="T223">
            <v>0.15657320954907147</v>
          </cell>
          <cell r="V223">
            <v>0.15507813765182188</v>
          </cell>
        </row>
        <row r="224">
          <cell r="L224">
            <v>0.29222995143719704</v>
          </cell>
          <cell r="N224">
            <v>0.19112497400707035</v>
          </cell>
          <cell r="P224">
            <v>7.2360169848992295E-2</v>
          </cell>
          <cell r="R224">
            <v>0.28650994148984904</v>
          </cell>
          <cell r="T224">
            <v>0.16186982479912956</v>
          </cell>
          <cell r="V224">
            <v>0.1502606837606843</v>
          </cell>
        </row>
        <row r="226">
          <cell r="L226">
            <v>0.84099999999999997</v>
          </cell>
          <cell r="M226">
            <v>-0.48656898656898651</v>
          </cell>
          <cell r="N226">
            <v>1.345</v>
          </cell>
          <cell r="O226">
            <v>0.59928656361474442</v>
          </cell>
          <cell r="P226">
            <v>2.4620000000000002</v>
          </cell>
          <cell r="Q226">
            <v>0.83048327137546485</v>
          </cell>
          <cell r="R226">
            <v>0.68799999999999994</v>
          </cell>
          <cell r="S226">
            <v>-0.72055239642567015</v>
          </cell>
          <cell r="T226">
            <v>-6.4</v>
          </cell>
          <cell r="U226" t="str">
            <v xml:space="preserve">     N.M.</v>
          </cell>
          <cell r="V226">
            <v>-7.6999999999999993</v>
          </cell>
          <cell r="W226">
            <v>0.20312499999999978</v>
          </cell>
        </row>
        <row r="227">
          <cell r="L227">
            <v>0</v>
          </cell>
          <cell r="M227">
            <v>-1</v>
          </cell>
          <cell r="N227">
            <v>0</v>
          </cell>
          <cell r="O227" t="str">
            <v xml:space="preserve">      N.M.</v>
          </cell>
          <cell r="P227">
            <v>8.8759999999999994</v>
          </cell>
          <cell r="Q227" t="str">
            <v xml:space="preserve">      N.M.</v>
          </cell>
          <cell r="R227">
            <v>3.9449999999999998</v>
          </cell>
          <cell r="S227">
            <v>-0.55554303740423605</v>
          </cell>
          <cell r="T227">
            <v>0</v>
          </cell>
          <cell r="U227">
            <v>-1</v>
          </cell>
          <cell r="V227">
            <v>0</v>
          </cell>
          <cell r="W227" t="str">
            <v xml:space="preserve">      N.M.</v>
          </cell>
        </row>
        <row r="228">
          <cell r="L228">
            <v>31.510000000000012</v>
          </cell>
          <cell r="M228" t="str">
            <v xml:space="preserve">     N.M.</v>
          </cell>
          <cell r="N228">
            <v>53.984000000000052</v>
          </cell>
          <cell r="O228">
            <v>0.71323389400190518</v>
          </cell>
          <cell r="P228">
            <v>56.857000000000134</v>
          </cell>
          <cell r="Q228">
            <v>5.3219472436278892E-2</v>
          </cell>
          <cell r="R228">
            <v>107.33900000000013</v>
          </cell>
          <cell r="S228">
            <v>0.88787660270502977</v>
          </cell>
          <cell r="T228">
            <v>153.97024999999988</v>
          </cell>
          <cell r="U228">
            <v>0.43442970402183456</v>
          </cell>
          <cell r="V228">
            <v>199.22150000000002</v>
          </cell>
          <cell r="W228">
            <v>0.29389606108972455</v>
          </cell>
        </row>
        <row r="229">
          <cell r="L229">
            <v>0.11594917518224006</v>
          </cell>
          <cell r="N229">
            <v>0.1377206096198296</v>
          </cell>
          <cell r="P229">
            <v>9.9786411413388024E-2</v>
          </cell>
          <cell r="R229">
            <v>0.14854943598018783</v>
          </cell>
          <cell r="T229">
            <v>0.16336366047745346</v>
          </cell>
          <cell r="V229">
            <v>0.16131295546558705</v>
          </cell>
        </row>
        <row r="231">
          <cell r="L231">
            <v>11.257</v>
          </cell>
          <cell r="M231">
            <v>2.4341061622940821</v>
          </cell>
          <cell r="N231">
            <v>17.419</v>
          </cell>
          <cell r="O231">
            <v>0.54739273341032257</v>
          </cell>
          <cell r="P231">
            <v>26.332000000000001</v>
          </cell>
          <cell r="Q231">
            <v>0.51168264538722075</v>
          </cell>
          <cell r="R231">
            <v>39.188000000000002</v>
          </cell>
          <cell r="S231">
            <v>0.48822725201276018</v>
          </cell>
          <cell r="T231">
            <v>56.199141249999997</v>
          </cell>
          <cell r="U231">
            <v>0.43409056981729077</v>
          </cell>
          <cell r="V231">
            <v>72.71584750000001</v>
          </cell>
          <cell r="W231">
            <v>0.29389606108972366</v>
          </cell>
        </row>
        <row r="232">
          <cell r="L232">
            <v>0.3572516661377339</v>
          </cell>
          <cell r="N232">
            <v>0.32266967990515677</v>
          </cell>
          <cell r="P232">
            <v>0.46312679177585764</v>
          </cell>
          <cell r="R232">
            <v>0.36508631531875607</v>
          </cell>
          <cell r="T232">
            <v>0.36500000000000027</v>
          </cell>
          <cell r="V232">
            <v>0.36499999999999999</v>
          </cell>
        </row>
        <row r="233">
          <cell r="L233">
            <v>0</v>
          </cell>
          <cell r="M233" t="str">
            <v xml:space="preserve">      N.M.</v>
          </cell>
          <cell r="N233">
            <v>0</v>
          </cell>
          <cell r="O233" t="str">
            <v xml:space="preserve">      N.M.</v>
          </cell>
          <cell r="P233">
            <v>0</v>
          </cell>
          <cell r="Q233" t="str">
            <v xml:space="preserve">      N.M.</v>
          </cell>
          <cell r="R233">
            <v>0</v>
          </cell>
          <cell r="S233" t="str">
            <v xml:space="preserve">      N.M.</v>
          </cell>
          <cell r="T233">
            <v>0</v>
          </cell>
          <cell r="U233" t="str">
            <v xml:space="preserve">      N.M.</v>
          </cell>
          <cell r="V233">
            <v>0</v>
          </cell>
          <cell r="W233" t="str">
            <v xml:space="preserve">      N.M.</v>
          </cell>
        </row>
        <row r="234">
          <cell r="L234">
            <v>20.253000000000014</v>
          </cell>
          <cell r="M234" t="str">
            <v xml:space="preserve">     N.M.</v>
          </cell>
          <cell r="N234">
            <v>36.565000000000055</v>
          </cell>
          <cell r="O234">
            <v>0.80541154396879611</v>
          </cell>
          <cell r="P234">
            <v>30.525000000000134</v>
          </cell>
          <cell r="Q234">
            <v>-0.16518528647613595</v>
          </cell>
          <cell r="R234">
            <v>68.151000000000124</v>
          </cell>
          <cell r="S234">
            <v>1.2326289926289871</v>
          </cell>
          <cell r="T234">
            <v>97.771108749999883</v>
          </cell>
          <cell r="U234">
            <v>0.43462471203650277</v>
          </cell>
          <cell r="V234">
            <v>126.50565250000001</v>
          </cell>
          <cell r="W234">
            <v>0.29389606108972521</v>
          </cell>
        </row>
        <row r="235">
          <cell r="L235">
            <v>1.833</v>
          </cell>
          <cell r="M235">
            <v>-0.81971082915314253</v>
          </cell>
          <cell r="N235">
            <v>0</v>
          </cell>
          <cell r="O235">
            <v>-1</v>
          </cell>
          <cell r="P235">
            <v>0</v>
          </cell>
          <cell r="Q235" t="str">
            <v xml:space="preserve">      N.M.</v>
          </cell>
          <cell r="R235">
            <v>0</v>
          </cell>
          <cell r="S235" t="str">
            <v xml:space="preserve">      N.M.</v>
          </cell>
          <cell r="T235">
            <v>0</v>
          </cell>
          <cell r="U235" t="str">
            <v xml:space="preserve">      N.M.</v>
          </cell>
          <cell r="V235">
            <v>0</v>
          </cell>
          <cell r="W235" t="str">
            <v xml:space="preserve">      N.M.</v>
          </cell>
        </row>
        <row r="236">
          <cell r="L236">
            <v>0</v>
          </cell>
          <cell r="M236" t="str">
            <v xml:space="preserve">      N.M.</v>
          </cell>
          <cell r="N236">
            <v>0</v>
          </cell>
          <cell r="O236" t="str">
            <v xml:space="preserve">      N.M.</v>
          </cell>
          <cell r="P236">
            <v>0</v>
          </cell>
          <cell r="Q236" t="str">
            <v xml:space="preserve">      N.M.</v>
          </cell>
          <cell r="R236">
            <v>0</v>
          </cell>
          <cell r="S236" t="str">
            <v xml:space="preserve">      N.M.</v>
          </cell>
          <cell r="T236">
            <v>0</v>
          </cell>
          <cell r="U236" t="str">
            <v xml:space="preserve">      N.M.</v>
          </cell>
          <cell r="V236">
            <v>0</v>
          </cell>
          <cell r="W236" t="str">
            <v xml:space="preserve">      N.M.</v>
          </cell>
        </row>
        <row r="237">
          <cell r="L237">
            <v>22.086000000000013</v>
          </cell>
          <cell r="M237">
            <v>6.6927899686520957</v>
          </cell>
          <cell r="N237">
            <v>36.565000000000055</v>
          </cell>
          <cell r="O237">
            <v>0.65557366657611316</v>
          </cell>
          <cell r="P237">
            <v>30.525000000000134</v>
          </cell>
          <cell r="Q237">
            <v>-0.16518528647613595</v>
          </cell>
          <cell r="R237">
            <v>68.151000000000124</v>
          </cell>
          <cell r="S237">
            <v>1.2326289926289871</v>
          </cell>
          <cell r="T237">
            <v>97.771108749999883</v>
          </cell>
          <cell r="U237">
            <v>0.43462471203650277</v>
          </cell>
          <cell r="V237">
            <v>126.50565250000001</v>
          </cell>
          <cell r="W237">
            <v>0.29389606108972521</v>
          </cell>
        </row>
        <row r="238">
          <cell r="L238">
            <v>0</v>
          </cell>
          <cell r="M238" t="str">
            <v xml:space="preserve">      N.M.</v>
          </cell>
          <cell r="N238">
            <v>0</v>
          </cell>
          <cell r="O238" t="str">
            <v xml:space="preserve">      N.M.</v>
          </cell>
          <cell r="P238">
            <v>0</v>
          </cell>
          <cell r="Q238" t="str">
            <v xml:space="preserve">      N.M.</v>
          </cell>
          <cell r="R238">
            <v>0</v>
          </cell>
          <cell r="S238" t="str">
            <v xml:space="preserve">      N.M.</v>
          </cell>
          <cell r="T238">
            <v>0</v>
          </cell>
          <cell r="U238" t="str">
            <v xml:space="preserve">      N.M.</v>
          </cell>
          <cell r="V238">
            <v>0</v>
          </cell>
          <cell r="W238" t="str">
            <v xml:space="preserve">      N.M.</v>
          </cell>
        </row>
        <row r="239">
          <cell r="L239">
            <v>22.086000000000013</v>
          </cell>
          <cell r="M239">
            <v>6.6927899686520957</v>
          </cell>
          <cell r="N239">
            <v>36.565000000000055</v>
          </cell>
          <cell r="O239">
            <v>0.65557366657611316</v>
          </cell>
          <cell r="P239">
            <v>30.525000000000134</v>
          </cell>
          <cell r="Q239">
            <v>-0.16518528647613595</v>
          </cell>
          <cell r="R239">
            <v>68.151000000000124</v>
          </cell>
          <cell r="S239">
            <v>1.2326289926289871</v>
          </cell>
          <cell r="T239">
            <v>97.771108749999883</v>
          </cell>
          <cell r="U239">
            <v>0.43462471203650277</v>
          </cell>
          <cell r="V239">
            <v>126.50565250000001</v>
          </cell>
          <cell r="W239">
            <v>0.29389606108972521</v>
          </cell>
        </row>
        <row r="240">
          <cell r="L240">
            <v>8.1271135610122322E-2</v>
          </cell>
          <cell r="N240">
            <v>9.3282344597456143E-2</v>
          </cell>
          <cell r="P240">
            <v>5.35726508326798E-2</v>
          </cell>
          <cell r="R240">
            <v>9.4316069755501608E-2</v>
          </cell>
          <cell r="T240">
            <v>0.1037359244031829</v>
          </cell>
          <cell r="V240">
            <v>0.10243372672064778</v>
          </cell>
        </row>
        <row r="242">
          <cell r="L242">
            <v>39.576000000000001</v>
          </cell>
          <cell r="M242">
            <v>0.12457376676517384</v>
          </cell>
          <cell r="N242">
            <v>41.368000000000002</v>
          </cell>
          <cell r="O242">
            <v>4.527996765716602E-2</v>
          </cell>
          <cell r="P242">
            <v>40.432000000000002</v>
          </cell>
          <cell r="Q242">
            <v>-2.2626184490427415E-2</v>
          </cell>
          <cell r="R242">
            <v>42.356000000000002</v>
          </cell>
          <cell r="S242">
            <v>4.7586070439256112E-2</v>
          </cell>
          <cell r="T242">
            <v>52.025000000000006</v>
          </cell>
          <cell r="U242">
            <v>0.22827934649164239</v>
          </cell>
          <cell r="V242">
            <v>50.8</v>
          </cell>
          <cell r="W242">
            <v>-2.3546371936569166E-2</v>
          </cell>
        </row>
        <row r="243">
          <cell r="L243">
            <v>40.781999999999996</v>
          </cell>
          <cell r="M243">
            <v>0.10929169840060915</v>
          </cell>
          <cell r="N243">
            <v>47.927999999999997</v>
          </cell>
          <cell r="O243">
            <v>0.17522436368986316</v>
          </cell>
          <cell r="P243">
            <v>49.426000000000002</v>
          </cell>
          <cell r="Q243">
            <v>3.1255216157569876E-2</v>
          </cell>
          <cell r="R243">
            <v>50.4</v>
          </cell>
          <cell r="S243">
            <v>1.9706227491603556E-2</v>
          </cell>
          <cell r="T243">
            <v>52.025000000000006</v>
          </cell>
          <cell r="U243">
            <v>3.2242063492063711E-2</v>
          </cell>
          <cell r="V243">
            <v>53.3</v>
          </cell>
          <cell r="W243">
            <v>2.4507448342143023E-2</v>
          </cell>
        </row>
        <row r="245">
          <cell r="L245">
            <v>0.51427632908833654</v>
          </cell>
          <cell r="M245" t="str">
            <v xml:space="preserve">     N.M.</v>
          </cell>
          <cell r="N245">
            <v>0.88389576484239218</v>
          </cell>
          <cell r="O245">
            <v>0.71871757428401217</v>
          </cell>
          <cell r="P245">
            <v>0.75497130985358252</v>
          </cell>
          <cell r="Q245">
            <v>-0.14585934237596243</v>
          </cell>
          <cell r="R245">
            <v>1.609004627443573</v>
          </cell>
          <cell r="S245">
            <v>1.1312129433840603</v>
          </cell>
          <cell r="T245">
            <v>1.8793101153291685</v>
          </cell>
          <cell r="U245">
            <v>0.16799546954384059</v>
          </cell>
          <cell r="V245">
            <v>2.4902687500000003</v>
          </cell>
          <cell r="W245">
            <v>0.32509729484631644</v>
          </cell>
        </row>
        <row r="246">
          <cell r="L246">
            <v>0.56059227814837287</v>
          </cell>
          <cell r="M246">
            <v>5.871599948658158</v>
          </cell>
          <cell r="N246">
            <v>0.88389576484239218</v>
          </cell>
          <cell r="O246">
            <v>0.57671769536656026</v>
          </cell>
          <cell r="P246">
            <v>0.75497130985358274</v>
          </cell>
          <cell r="Q246">
            <v>-0.14585934237596221</v>
          </cell>
          <cell r="R246">
            <v>1.609004627443573</v>
          </cell>
          <cell r="S246">
            <v>1.1312129433840594</v>
          </cell>
          <cell r="T246">
            <v>1.8793101153291685</v>
          </cell>
          <cell r="U246">
            <v>0.16799546954384059</v>
          </cell>
          <cell r="V246">
            <v>2.4902687500000003</v>
          </cell>
          <cell r="W246">
            <v>0.32509729484631644</v>
          </cell>
        </row>
        <row r="247">
          <cell r="L247">
            <v>0.50397234073856134</v>
          </cell>
          <cell r="M247" t="str">
            <v xml:space="preserve">     N.M.</v>
          </cell>
          <cell r="N247">
            <v>0.82759556000667844</v>
          </cell>
          <cell r="O247">
            <v>0.64214480261725027</v>
          </cell>
          <cell r="P247">
            <v>0.68132157164245633</v>
          </cell>
          <cell r="Q247">
            <v>-0.17674573841725505</v>
          </cell>
          <cell r="R247">
            <v>1.43156746031746</v>
          </cell>
          <cell r="S247">
            <v>1.1011626813259294</v>
          </cell>
          <cell r="T247">
            <v>1.8793101153291685</v>
          </cell>
          <cell r="U247">
            <v>0.31276392305844847</v>
          </cell>
          <cell r="V247">
            <v>2.373464399624766</v>
          </cell>
          <cell r="W247">
            <v>0.26294451366215554</v>
          </cell>
        </row>
        <row r="248">
          <cell r="L248">
            <v>1.038767103133736</v>
          </cell>
          <cell r="M248">
            <v>0.51286431009027056</v>
          </cell>
          <cell r="N248">
            <v>1.437218327491238</v>
          </cell>
          <cell r="O248">
            <v>0.38358090389603294</v>
          </cell>
          <cell r="P248">
            <v>1.5929267996601006</v>
          </cell>
          <cell r="Q248">
            <v>0.10834016599319485</v>
          </cell>
          <cell r="R248">
            <v>2.6838293650793679</v>
          </cell>
          <cell r="S248">
            <v>0.68484161711137292</v>
          </cell>
          <cell r="T248">
            <v>3.4900576645843318</v>
          </cell>
          <cell r="U248">
            <v>0.30040222004990302</v>
          </cell>
          <cell r="V248">
            <v>3.5932739212007512</v>
          </cell>
          <cell r="W248">
            <v>2.9574369977841686E-2</v>
          </cell>
        </row>
        <row r="249">
          <cell r="L249">
            <v>0</v>
          </cell>
          <cell r="M249" t="str">
            <v xml:space="preserve">      N.M.</v>
          </cell>
          <cell r="N249">
            <v>0</v>
          </cell>
          <cell r="O249" t="str">
            <v xml:space="preserve">      N.M.</v>
          </cell>
          <cell r="P249">
            <v>0</v>
          </cell>
          <cell r="Q249" t="str">
            <v xml:space="preserve">      N.M.</v>
          </cell>
          <cell r="R249">
            <v>0</v>
          </cell>
          <cell r="S249" t="str">
            <v xml:space="preserve">      N.M.</v>
          </cell>
          <cell r="T249">
            <v>0</v>
          </cell>
          <cell r="U249" t="str">
            <v xml:space="preserve">      N.M.</v>
          </cell>
          <cell r="V249">
            <v>0</v>
          </cell>
          <cell r="W249" t="str">
            <v xml:space="preserve">      N.M.</v>
          </cell>
        </row>
        <row r="251">
          <cell r="L251">
            <v>9.6572090330052109</v>
          </cell>
          <cell r="M251">
            <v>-0.24905618286628328</v>
          </cell>
          <cell r="N251">
            <v>8.7038610699212953</v>
          </cell>
          <cell r="O251">
            <v>-9.8718787159486898E-2</v>
          </cell>
          <cell r="P251">
            <v>8.6975181366933949</v>
          </cell>
          <cell r="Q251">
            <v>-7.2874936501687859E-4</v>
          </cell>
          <cell r="R251">
            <v>8.6150144369586155</v>
          </cell>
          <cell r="S251">
            <v>-9.4858899329809399E-3</v>
          </cell>
          <cell r="T251">
            <v>8.8747033697199829</v>
          </cell>
          <cell r="U251">
            <v>3.0143760600945146E-2</v>
          </cell>
          <cell r="V251">
            <v>7.9706979591836733</v>
          </cell>
          <cell r="W251">
            <v>-0.10186316915343085</v>
          </cell>
        </row>
        <row r="252">
          <cell r="L252">
            <v>43.359177500487569</v>
          </cell>
          <cell r="M252">
            <v>0.36629228222184573</v>
          </cell>
          <cell r="N252">
            <v>41.504762973810017</v>
          </cell>
          <cell r="O252">
            <v>-4.2768673982727212E-2</v>
          </cell>
          <cell r="P252">
            <v>40.505030827309149</v>
          </cell>
          <cell r="Q252">
            <v>-2.4087166745939803E-2</v>
          </cell>
          <cell r="R252">
            <v>43.410385825256952</v>
          </cell>
          <cell r="S252">
            <v>7.1728250506328806E-2</v>
          </cell>
          <cell r="T252">
            <v>42.384509283819632</v>
          </cell>
          <cell r="U252">
            <v>-2.3632053065984149E-2</v>
          </cell>
          <cell r="V252">
            <v>46.639676113360323</v>
          </cell>
          <cell r="W252">
            <v>0.10039438704001014</v>
          </cell>
        </row>
        <row r="253">
          <cell r="L253">
            <v>0</v>
          </cell>
          <cell r="N253">
            <v>0</v>
          </cell>
          <cell r="P253">
            <v>0</v>
          </cell>
          <cell r="R253">
            <v>0.60047483949896274</v>
          </cell>
          <cell r="T253">
            <v>0.66521485411140591</v>
          </cell>
          <cell r="V253">
            <v>0.67</v>
          </cell>
        </row>
        <row r="254">
          <cell r="L254">
            <v>0</v>
          </cell>
          <cell r="N254">
            <v>0</v>
          </cell>
          <cell r="P254">
            <v>0</v>
          </cell>
          <cell r="R254">
            <v>0.71403449578663158</v>
          </cell>
          <cell r="T254">
            <v>0.7852148541114059</v>
          </cell>
          <cell r="V254">
            <v>0.79</v>
          </cell>
        </row>
        <row r="255">
          <cell r="L255">
            <v>27.349281000000012</v>
          </cell>
          <cell r="M255" t="str">
            <v xml:space="preserve">      N.M.</v>
          </cell>
          <cell r="N255">
            <v>135.36521399999998</v>
          </cell>
          <cell r="O255">
            <v>3.9494980873537378</v>
          </cell>
          <cell r="P255">
            <v>118.717918</v>
          </cell>
          <cell r="Q255">
            <v>-0.12298060563772306</v>
          </cell>
          <cell r="R255">
            <v>110.71861000000001</v>
          </cell>
          <cell r="S255">
            <v>-6.738079756418891E-2</v>
          </cell>
          <cell r="T255">
            <v>115.5</v>
          </cell>
          <cell r="U255">
            <v>4.3185061662172064E-2</v>
          </cell>
          <cell r="V255">
            <v>123.5</v>
          </cell>
          <cell r="W255">
            <v>6.9264069264069361E-2</v>
          </cell>
        </row>
        <row r="256">
          <cell r="L256">
            <v>244.40771899999999</v>
          </cell>
          <cell r="M256" t="str">
            <v xml:space="preserve">      N.M.</v>
          </cell>
          <cell r="N256">
            <v>256.61678599999999</v>
          </cell>
          <cell r="O256">
            <v>4.9953688246646699E-2</v>
          </cell>
          <cell r="P256">
            <v>451.98208199999999</v>
          </cell>
          <cell r="Q256">
            <v>0.76131144437293363</v>
          </cell>
          <cell r="R256">
            <v>611.86239</v>
          </cell>
          <cell r="S256">
            <v>0.35373151805606318</v>
          </cell>
          <cell r="T256">
            <v>827</v>
          </cell>
          <cell r="U256">
            <v>0.35161110327438161</v>
          </cell>
          <cell r="V256">
            <v>1111.5</v>
          </cell>
          <cell r="W256">
            <v>0.34401451027811358</v>
          </cell>
        </row>
        <row r="263">
          <cell r="F263" t="str">
            <v>Sanmina Corporation</v>
          </cell>
        </row>
        <row r="264">
          <cell r="F264" t="str">
            <v>Statement Of Changes In Fin'l Position</v>
          </cell>
        </row>
        <row r="265">
          <cell r="F265" t="str">
            <v>($ In Millions Except Per Share Data)</v>
          </cell>
        </row>
        <row r="266">
          <cell r="D266" t="str">
            <v>Estimated Restated for Elexsys Acquisition</v>
          </cell>
        </row>
        <row r="267">
          <cell r="B267" t="str">
            <v xml:space="preserve">    1991A</v>
          </cell>
          <cell r="C267" t="str">
            <v xml:space="preserve">    1992A</v>
          </cell>
          <cell r="D267" t="str">
            <v>1993RE</v>
          </cell>
          <cell r="E267" t="str">
            <v>1994RE</v>
          </cell>
          <cell r="F267" t="str">
            <v>1995RE</v>
          </cell>
          <cell r="G267" t="str">
            <v>1996RE</v>
          </cell>
          <cell r="H267" t="str">
            <v>1997RE</v>
          </cell>
          <cell r="I267" t="str">
            <v>1998P</v>
          </cell>
          <cell r="J267" t="str">
            <v>1999E</v>
          </cell>
          <cell r="K267" t="str">
            <v>2000E</v>
          </cell>
        </row>
        <row r="269">
          <cell r="B269">
            <v>-13.233000000000009</v>
          </cell>
          <cell r="C269">
            <v>-14.124000000000006</v>
          </cell>
          <cell r="D269">
            <v>-11.234000000000002</v>
          </cell>
          <cell r="E269">
            <v>2.87099999999998</v>
          </cell>
          <cell r="F269">
            <v>22.086000000000013</v>
          </cell>
          <cell r="G269">
            <v>36.565000000000055</v>
          </cell>
          <cell r="H269">
            <v>30.525000000000134</v>
          </cell>
          <cell r="I269">
            <v>68.151000000000124</v>
          </cell>
          <cell r="J269">
            <v>97.771108749999883</v>
          </cell>
          <cell r="K269">
            <v>126.50565250000001</v>
          </cell>
        </row>
        <row r="270">
          <cell r="B270">
            <v>4.2969999999999997</v>
          </cell>
          <cell r="C270">
            <v>4.274</v>
          </cell>
          <cell r="D270">
            <v>11.794</v>
          </cell>
          <cell r="E270">
            <v>10.704000000000001</v>
          </cell>
          <cell r="F270">
            <v>10.012</v>
          </cell>
          <cell r="G270">
            <v>13.554</v>
          </cell>
          <cell r="H270">
            <v>19.413</v>
          </cell>
          <cell r="I270">
            <v>27.238</v>
          </cell>
          <cell r="J270">
            <v>34</v>
          </cell>
          <cell r="K270">
            <v>37</v>
          </cell>
        </row>
        <row r="271">
          <cell r="B271">
            <v>0</v>
          </cell>
          <cell r="C271">
            <v>0</v>
          </cell>
          <cell r="D271">
            <v>0</v>
          </cell>
          <cell r="E271">
            <v>0</v>
          </cell>
          <cell r="F271">
            <v>0</v>
          </cell>
          <cell r="G271">
            <v>0</v>
          </cell>
          <cell r="H271">
            <v>0</v>
          </cell>
          <cell r="I271">
            <v>0</v>
          </cell>
          <cell r="J271">
            <v>0</v>
          </cell>
          <cell r="K271">
            <v>0</v>
          </cell>
        </row>
        <row r="272">
          <cell r="B272">
            <v>1.321</v>
          </cell>
          <cell r="C272">
            <v>0.95199999999999996</v>
          </cell>
          <cell r="D272">
            <v>3.8239999999999998</v>
          </cell>
          <cell r="E272">
            <v>6.7519999999999989</v>
          </cell>
          <cell r="F272">
            <v>-1.833</v>
          </cell>
          <cell r="G272">
            <v>0</v>
          </cell>
          <cell r="H272">
            <v>19</v>
          </cell>
          <cell r="I272">
            <v>0</v>
          </cell>
          <cell r="J272">
            <v>0</v>
          </cell>
          <cell r="K272">
            <v>0</v>
          </cell>
        </row>
        <row r="273">
          <cell r="B273">
            <v>1.177</v>
          </cell>
          <cell r="C273">
            <v>1.0579999999999998</v>
          </cell>
          <cell r="D273">
            <v>0.52600000000000002</v>
          </cell>
          <cell r="E273">
            <v>0.27900000000000003</v>
          </cell>
          <cell r="F273">
            <v>0.36099999999999999</v>
          </cell>
          <cell r="G273">
            <v>0.55200000000000005</v>
          </cell>
          <cell r="H273">
            <v>0.5</v>
          </cell>
          <cell r="I273">
            <v>0.5</v>
          </cell>
          <cell r="J273">
            <v>0.5</v>
          </cell>
          <cell r="K273">
            <v>0.5</v>
          </cell>
        </row>
        <row r="274">
          <cell r="B274">
            <v>-6.4380000000000113</v>
          </cell>
          <cell r="C274">
            <v>-7.8400000000000052</v>
          </cell>
          <cell r="D274">
            <v>4.9099999999999984</v>
          </cell>
          <cell r="E274">
            <v>20.60599999999998</v>
          </cell>
          <cell r="F274">
            <v>30.626000000000015</v>
          </cell>
          <cell r="G274">
            <v>50.671000000000056</v>
          </cell>
          <cell r="H274">
            <v>69.43800000000013</v>
          </cell>
          <cell r="I274">
            <v>95.889000000000124</v>
          </cell>
          <cell r="J274">
            <v>132.27110874999988</v>
          </cell>
          <cell r="K274">
            <v>164.0056525</v>
          </cell>
        </row>
        <row r="278">
          <cell r="B278">
            <v>-3.6999999999999998E-2</v>
          </cell>
          <cell r="C278">
            <v>-1.2470000000000001</v>
          </cell>
          <cell r="D278">
            <v>-0.17300000000000004</v>
          </cell>
          <cell r="E278">
            <v>-5.7149999999999999</v>
          </cell>
          <cell r="F278">
            <v>-11.818</v>
          </cell>
          <cell r="G278">
            <v>-8.1199999999999992</v>
          </cell>
          <cell r="H278">
            <v>-26.450000000000003</v>
          </cell>
          <cell r="I278">
            <v>-19.596000000000004</v>
          </cell>
          <cell r="J278">
            <v>-28.069999999999993</v>
          </cell>
          <cell r="K278">
            <v>-35</v>
          </cell>
        </row>
        <row r="279">
          <cell r="B279">
            <v>-0.39100000000000001</v>
          </cell>
          <cell r="C279">
            <v>2.0859999999999999</v>
          </cell>
          <cell r="D279">
            <v>-5.7089999999999996</v>
          </cell>
          <cell r="E279">
            <v>0.36900000000000011</v>
          </cell>
          <cell r="F279">
            <v>-4.4319999999999995</v>
          </cell>
          <cell r="G279">
            <v>-12.066000000000001</v>
          </cell>
          <cell r="H279">
            <v>-19.161999999999999</v>
          </cell>
          <cell r="I279">
            <v>-6.9920000000000044</v>
          </cell>
          <cell r="J279">
            <v>-28.546999999999997</v>
          </cell>
          <cell r="K279">
            <v>-25</v>
          </cell>
        </row>
        <row r="280">
          <cell r="B280">
            <v>1.2E-2</v>
          </cell>
          <cell r="C280">
            <v>-4.9999999999999989E-2</v>
          </cell>
          <cell r="D280">
            <v>0.94799999999999995</v>
          </cell>
          <cell r="E280">
            <v>4.7E-2</v>
          </cell>
          <cell r="F280">
            <v>-2.899999999999997E-2</v>
          </cell>
          <cell r="G280">
            <v>-0.56999999999999995</v>
          </cell>
          <cell r="H280">
            <v>-3.3</v>
          </cell>
          <cell r="I280">
            <v>-8.1130000000000013</v>
          </cell>
          <cell r="J280">
            <v>0</v>
          </cell>
          <cell r="K280">
            <v>0</v>
          </cell>
        </row>
        <row r="282">
          <cell r="B282">
            <v>1.1319999999999999</v>
          </cell>
          <cell r="C282">
            <v>1.69</v>
          </cell>
          <cell r="D282">
            <v>1.03</v>
          </cell>
          <cell r="E282">
            <v>-4.2780000000000005</v>
          </cell>
          <cell r="F282">
            <v>13.689</v>
          </cell>
          <cell r="G282">
            <v>4.5140000000000002</v>
          </cell>
          <cell r="H282">
            <v>23.83</v>
          </cell>
          <cell r="I282">
            <v>24.634999999999991</v>
          </cell>
          <cell r="J282">
            <v>21.5</v>
          </cell>
          <cell r="K282">
            <v>37.5</v>
          </cell>
        </row>
        <row r="283">
          <cell r="B283">
            <v>0</v>
          </cell>
          <cell r="C283">
            <v>0.45700000000000002</v>
          </cell>
          <cell r="D283">
            <v>2.3860000000000001</v>
          </cell>
          <cell r="E283">
            <v>0.15</v>
          </cell>
          <cell r="F283">
            <v>1.042</v>
          </cell>
          <cell r="G283">
            <v>0.432</v>
          </cell>
          <cell r="H283">
            <v>0</v>
          </cell>
          <cell r="I283">
            <v>-0.5</v>
          </cell>
          <cell r="J283">
            <v>0</v>
          </cell>
          <cell r="K283">
            <v>0</v>
          </cell>
        </row>
        <row r="284">
          <cell r="B284">
            <v>-0.74099999999999999</v>
          </cell>
          <cell r="C284">
            <v>0</v>
          </cell>
          <cell r="D284">
            <v>-0.9880000000000001</v>
          </cell>
          <cell r="E284">
            <v>-1.6159999999999999</v>
          </cell>
          <cell r="F284">
            <v>-1.452</v>
          </cell>
          <cell r="G284">
            <v>-1.0009999999999999</v>
          </cell>
          <cell r="H284">
            <v>0</v>
          </cell>
          <cell r="I284">
            <v>0</v>
          </cell>
          <cell r="J284">
            <v>0</v>
          </cell>
          <cell r="K284">
            <v>0</v>
          </cell>
        </row>
        <row r="285">
          <cell r="B285">
            <v>-2.5000000000000022E-2</v>
          </cell>
          <cell r="C285">
            <v>2.9359999999999995</v>
          </cell>
          <cell r="D285">
            <v>-2.5059999999999989</v>
          </cell>
          <cell r="E285">
            <v>-11.043000000000001</v>
          </cell>
          <cell r="F285">
            <v>-3</v>
          </cell>
          <cell r="G285">
            <v>-16.811</v>
          </cell>
          <cell r="H285">
            <v>-25.082000000000001</v>
          </cell>
          <cell r="I285">
            <v>-10.566000000000017</v>
          </cell>
          <cell r="J285">
            <v>-35.11699999999999</v>
          </cell>
          <cell r="K285">
            <v>-22.5</v>
          </cell>
        </row>
        <row r="286">
          <cell r="B286">
            <v>-6.4630000000000116</v>
          </cell>
          <cell r="C286">
            <v>-4.9040000000000052</v>
          </cell>
          <cell r="D286">
            <v>2.4039999999999995</v>
          </cell>
          <cell r="E286">
            <v>9.5629999999999793</v>
          </cell>
          <cell r="F286">
            <v>27.626000000000015</v>
          </cell>
          <cell r="G286">
            <v>33.860000000000056</v>
          </cell>
          <cell r="H286">
            <v>44.35600000000013</v>
          </cell>
          <cell r="I286">
            <v>85.323000000000107</v>
          </cell>
          <cell r="J286">
            <v>97.154108749999892</v>
          </cell>
          <cell r="K286">
            <v>141.5056525</v>
          </cell>
        </row>
        <row r="289">
          <cell r="B289">
            <v>-3.2690000000000001</v>
          </cell>
          <cell r="C289">
            <v>-2.0550000000000002</v>
          </cell>
          <cell r="D289">
            <v>-7.798</v>
          </cell>
          <cell r="E289">
            <v>-6.7519999999999998</v>
          </cell>
          <cell r="F289">
            <v>-14.608000000000001</v>
          </cell>
          <cell r="G289">
            <v>-29.675000000000001</v>
          </cell>
          <cell r="H289">
            <v>-33.4</v>
          </cell>
          <cell r="I289">
            <v>-34.5</v>
          </cell>
          <cell r="J289">
            <v>-35</v>
          </cell>
          <cell r="K289">
            <v>-37.5</v>
          </cell>
        </row>
        <row r="290">
          <cell r="B290">
            <v>0</v>
          </cell>
          <cell r="C290">
            <v>0</v>
          </cell>
          <cell r="D290">
            <v>0</v>
          </cell>
          <cell r="E290">
            <v>0</v>
          </cell>
          <cell r="F290">
            <v>-9.6210000000000004</v>
          </cell>
          <cell r="G290">
            <v>-6.6869999999999994</v>
          </cell>
          <cell r="H290">
            <v>-6.3550000000000004</v>
          </cell>
          <cell r="I290">
            <v>-31</v>
          </cell>
          <cell r="J290">
            <v>0</v>
          </cell>
          <cell r="K290">
            <v>0</v>
          </cell>
        </row>
        <row r="291">
          <cell r="B291">
            <v>0</v>
          </cell>
          <cell r="C291">
            <v>0</v>
          </cell>
          <cell r="D291">
            <v>0.69</v>
          </cell>
          <cell r="E291">
            <v>7.9000000000000001E-2</v>
          </cell>
          <cell r="F291">
            <v>0.64399999999999991</v>
          </cell>
          <cell r="G291">
            <v>2.7E-2</v>
          </cell>
          <cell r="H291">
            <v>0</v>
          </cell>
          <cell r="I291">
            <v>8</v>
          </cell>
          <cell r="J291">
            <v>0</v>
          </cell>
          <cell r="K291">
            <v>0</v>
          </cell>
        </row>
        <row r="292">
          <cell r="B292">
            <v>0</v>
          </cell>
          <cell r="C292">
            <v>0</v>
          </cell>
          <cell r="D292">
            <v>0</v>
          </cell>
          <cell r="E292">
            <v>0</v>
          </cell>
          <cell r="F292">
            <v>0</v>
          </cell>
          <cell r="G292">
            <v>0</v>
          </cell>
          <cell r="H292">
            <v>0</v>
          </cell>
          <cell r="I292">
            <v>0</v>
          </cell>
          <cell r="J292">
            <v>0</v>
          </cell>
          <cell r="K292">
            <v>0</v>
          </cell>
        </row>
        <row r="293">
          <cell r="B293">
            <v>0</v>
          </cell>
          <cell r="C293">
            <v>0</v>
          </cell>
          <cell r="D293">
            <v>0</v>
          </cell>
          <cell r="E293">
            <v>0</v>
          </cell>
          <cell r="F293">
            <v>-2.1999999999999999E-2</v>
          </cell>
          <cell r="G293">
            <v>0</v>
          </cell>
          <cell r="H293">
            <v>0</v>
          </cell>
          <cell r="I293">
            <v>0</v>
          </cell>
          <cell r="J293">
            <v>0</v>
          </cell>
          <cell r="K293">
            <v>0</v>
          </cell>
        </row>
        <row r="294">
          <cell r="B294">
            <v>0</v>
          </cell>
          <cell r="C294">
            <v>0</v>
          </cell>
          <cell r="D294">
            <v>10.010999999999999</v>
          </cell>
          <cell r="E294">
            <v>-7.17</v>
          </cell>
          <cell r="F294">
            <v>4.352999999999998</v>
          </cell>
          <cell r="G294">
            <v>-78.538000000000011</v>
          </cell>
          <cell r="H294">
            <v>0</v>
          </cell>
          <cell r="I294">
            <v>0</v>
          </cell>
          <cell r="J294">
            <v>0</v>
          </cell>
          <cell r="K294">
            <v>0</v>
          </cell>
        </row>
        <row r="295">
          <cell r="B295">
            <v>-3.2690000000000001</v>
          </cell>
          <cell r="C295">
            <v>-2.0550000000000002</v>
          </cell>
          <cell r="D295">
            <v>2.9029999999999987</v>
          </cell>
          <cell r="E295">
            <v>-13.843</v>
          </cell>
          <cell r="F295">
            <v>-19.254000000000001</v>
          </cell>
          <cell r="G295">
            <v>-114.87300000000002</v>
          </cell>
          <cell r="H295">
            <v>-39.754999999999995</v>
          </cell>
          <cell r="I295">
            <v>-57.5</v>
          </cell>
          <cell r="J295">
            <v>-35</v>
          </cell>
          <cell r="K295">
            <v>-37.5</v>
          </cell>
        </row>
        <row r="296">
          <cell r="B296">
            <v>-9.7320000000000118</v>
          </cell>
          <cell r="C296">
            <v>-6.959000000000005</v>
          </cell>
          <cell r="D296">
            <v>5.3069999999999986</v>
          </cell>
          <cell r="E296">
            <v>-4.2800000000000207</v>
          </cell>
          <cell r="F296">
            <v>8.3720000000000141</v>
          </cell>
          <cell r="G296">
            <v>-81.012999999999963</v>
          </cell>
          <cell r="H296">
            <v>4.6010000000001341</v>
          </cell>
          <cell r="I296">
            <v>27.823000000000107</v>
          </cell>
          <cell r="J296">
            <v>62.154108749999892</v>
          </cell>
          <cell r="K296">
            <v>104.0056525</v>
          </cell>
        </row>
        <row r="299">
          <cell r="B299">
            <v>1</v>
          </cell>
          <cell r="C299">
            <v>0</v>
          </cell>
          <cell r="D299">
            <v>-4.431</v>
          </cell>
          <cell r="E299">
            <v>-0.98199999999999976</v>
          </cell>
          <cell r="F299">
            <v>-0.20799999999999999</v>
          </cell>
          <cell r="G299">
            <v>0.51599999999999979</v>
          </cell>
          <cell r="H299">
            <v>0</v>
          </cell>
          <cell r="I299">
            <v>-8.7880000000000003</v>
          </cell>
          <cell r="J299">
            <v>0</v>
          </cell>
          <cell r="K299">
            <v>0</v>
          </cell>
        </row>
        <row r="300">
          <cell r="B300">
            <v>-3.3730000000000002</v>
          </cell>
          <cell r="C300">
            <v>-3.0670000000000002</v>
          </cell>
          <cell r="D300">
            <v>-26.32</v>
          </cell>
          <cell r="E300">
            <v>-4.4999999999999998E-2</v>
          </cell>
          <cell r="F300">
            <v>81.14200000000001</v>
          </cell>
          <cell r="G300">
            <v>-0.748</v>
          </cell>
          <cell r="H300">
            <v>0</v>
          </cell>
          <cell r="I300">
            <v>-99.740000000000009</v>
          </cell>
          <cell r="J300">
            <v>0</v>
          </cell>
          <cell r="K300">
            <v>0</v>
          </cell>
        </row>
        <row r="301">
          <cell r="B301">
            <v>0</v>
          </cell>
          <cell r="C301">
            <v>0</v>
          </cell>
          <cell r="D301">
            <v>20.905000000000001</v>
          </cell>
          <cell r="E301">
            <v>21.858000000000001</v>
          </cell>
          <cell r="F301">
            <v>1.9570000000000001</v>
          </cell>
          <cell r="G301">
            <v>0</v>
          </cell>
          <cell r="H301">
            <v>0</v>
          </cell>
          <cell r="I301">
            <v>0</v>
          </cell>
          <cell r="J301">
            <v>0</v>
          </cell>
          <cell r="K301">
            <v>0</v>
          </cell>
        </row>
        <row r="302">
          <cell r="B302">
            <v>0</v>
          </cell>
          <cell r="C302">
            <v>0</v>
          </cell>
          <cell r="D302">
            <v>0</v>
          </cell>
          <cell r="E302">
            <v>0</v>
          </cell>
          <cell r="F302">
            <v>0.68799999999999994</v>
          </cell>
          <cell r="G302">
            <v>3.6949999999999998</v>
          </cell>
          <cell r="H302">
            <v>11.3</v>
          </cell>
          <cell r="I302">
            <v>172.33500000000001</v>
          </cell>
          <cell r="J302">
            <v>0</v>
          </cell>
          <cell r="K302">
            <v>0</v>
          </cell>
        </row>
        <row r="303">
          <cell r="B303">
            <v>2.7E-2</v>
          </cell>
          <cell r="C303">
            <v>5.0000000000000001E-3</v>
          </cell>
          <cell r="D303">
            <v>3.5000000000000003E-2</v>
          </cell>
          <cell r="E303">
            <v>9.2999999999999999E-2</v>
          </cell>
          <cell r="F303">
            <v>0</v>
          </cell>
          <cell r="G303">
            <v>0</v>
          </cell>
          <cell r="H303">
            <v>-5.25</v>
          </cell>
          <cell r="I303">
            <v>0</v>
          </cell>
          <cell r="J303">
            <v>0</v>
          </cell>
          <cell r="K303">
            <v>0</v>
          </cell>
        </row>
        <row r="304">
          <cell r="B304">
            <v>-2.3460000000000001</v>
          </cell>
          <cell r="C304">
            <v>-3.0620000000000003</v>
          </cell>
          <cell r="D304">
            <v>-9.8109999999999999</v>
          </cell>
          <cell r="E304">
            <v>20.923999999999999</v>
          </cell>
          <cell r="F304">
            <v>83.579000000000008</v>
          </cell>
          <cell r="G304">
            <v>3.4629999999999996</v>
          </cell>
          <cell r="H304">
            <v>6.0500000000000007</v>
          </cell>
          <cell r="I304">
            <v>63.807000000000002</v>
          </cell>
          <cell r="J304">
            <v>0</v>
          </cell>
          <cell r="K304">
            <v>0</v>
          </cell>
        </row>
        <row r="306">
          <cell r="B306">
            <v>-12.078000000000012</v>
          </cell>
          <cell r="C306">
            <v>-10.021000000000004</v>
          </cell>
          <cell r="D306">
            <v>-4.5040000000000013</v>
          </cell>
          <cell r="E306">
            <v>16.643999999999977</v>
          </cell>
          <cell r="F306">
            <v>91.951000000000022</v>
          </cell>
          <cell r="G306">
            <v>-77.549999999999969</v>
          </cell>
          <cell r="H306">
            <v>10.651000000000135</v>
          </cell>
          <cell r="I306">
            <v>91.630000000000109</v>
          </cell>
          <cell r="J306">
            <v>62.154108749999892</v>
          </cell>
          <cell r="K306">
            <v>104.0056525</v>
          </cell>
        </row>
        <row r="307">
          <cell r="B307">
            <v>2.0049999999999999</v>
          </cell>
          <cell r="C307">
            <v>-10.073000000000011</v>
          </cell>
          <cell r="D307">
            <v>7.5280000000000058</v>
          </cell>
          <cell r="E307">
            <v>3.0240000000000045</v>
          </cell>
          <cell r="F307">
            <v>19.667999999999981</v>
          </cell>
          <cell r="G307">
            <v>111.619</v>
          </cell>
          <cell r="H307">
            <v>34.069000000000031</v>
          </cell>
          <cell r="I307">
            <v>44.720000000000169</v>
          </cell>
          <cell r="J307">
            <v>136.35000000000028</v>
          </cell>
          <cell r="K307">
            <v>198.50410875000017</v>
          </cell>
        </row>
        <row r="308">
          <cell r="B308">
            <v>-10.073000000000011</v>
          </cell>
          <cell r="C308">
            <v>7.5280000000000058</v>
          </cell>
          <cell r="D308">
            <v>3.0240000000000045</v>
          </cell>
          <cell r="E308">
            <v>19.667999999999981</v>
          </cell>
          <cell r="F308">
            <v>111.619</v>
          </cell>
          <cell r="G308">
            <v>34.069000000000031</v>
          </cell>
          <cell r="H308">
            <v>44.720000000000169</v>
          </cell>
          <cell r="I308">
            <v>136.35000000000028</v>
          </cell>
          <cell r="J308">
            <v>198.50410875000017</v>
          </cell>
          <cell r="K308">
            <v>302.50976125000017</v>
          </cell>
        </row>
        <row r="311">
          <cell r="B311">
            <v>-0.4094935038273167</v>
          </cell>
          <cell r="C311">
            <v>-0.45211774706743146</v>
          </cell>
          <cell r="D311">
            <v>2.0898579195165811E-2</v>
          </cell>
          <cell r="E311">
            <v>0.3857410775176171</v>
          </cell>
          <cell r="F311">
            <v>0.8110470992520723</v>
          </cell>
          <cell r="G311">
            <v>1.2115403210210804</v>
          </cell>
          <cell r="H311">
            <v>1.2351108033241029</v>
          </cell>
          <cell r="I311">
            <v>2.252077627726889</v>
          </cell>
          <cell r="J311">
            <v>2.5328420711196515</v>
          </cell>
          <cell r="K311">
            <v>3.2186152066929137</v>
          </cell>
        </row>
        <row r="312">
          <cell r="B312">
            <v>-0.55929590579816457</v>
          </cell>
          <cell r="C312">
            <v>-0.54644282018657575</v>
          </cell>
          <cell r="D312">
            <v>-0.27011413609751878</v>
          </cell>
          <cell r="E312">
            <v>0.19387929074789673</v>
          </cell>
          <cell r="F312">
            <v>0.44193450576106763</v>
          </cell>
          <cell r="G312">
            <v>0.49419841423322508</v>
          </cell>
          <cell r="H312">
            <v>0.40903244954491813</v>
          </cell>
          <cell r="I312">
            <v>1.4375531211634744</v>
          </cell>
          <cell r="J312">
            <v>1.8600885872176813</v>
          </cell>
          <cell r="K312">
            <v>2.4804262303149609</v>
          </cell>
        </row>
        <row r="313">
          <cell r="B313">
            <v>-0.56044153444584621</v>
          </cell>
          <cell r="C313">
            <v>-0.41167960136525816</v>
          </cell>
          <cell r="D313">
            <v>-0.36363527799588596</v>
          </cell>
          <cell r="E313">
            <v>-0.1199136167310758</v>
          </cell>
          <cell r="F313">
            <v>0.36613098847786568</v>
          </cell>
          <cell r="G313">
            <v>8.7821504544576864E-2</v>
          </cell>
          <cell r="H313">
            <v>-0.21131776810446845</v>
          </cell>
          <cell r="I313">
            <v>1.1880961375011829</v>
          </cell>
          <cell r="J313">
            <v>1.1850861845266676</v>
          </cell>
          <cell r="K313">
            <v>2.0375128444881891</v>
          </cell>
        </row>
        <row r="314">
          <cell r="B314">
            <v>0</v>
          </cell>
          <cell r="C314">
            <v>0</v>
          </cell>
          <cell r="D314">
            <v>0</v>
          </cell>
          <cell r="E314">
            <v>0</v>
          </cell>
          <cell r="F314">
            <v>0</v>
          </cell>
          <cell r="G314">
            <v>0</v>
          </cell>
          <cell r="H314">
            <v>0</v>
          </cell>
          <cell r="I314">
            <v>0</v>
          </cell>
          <cell r="J314">
            <v>0</v>
          </cell>
          <cell r="K314">
            <v>0</v>
          </cell>
        </row>
        <row r="315">
          <cell r="B315">
            <v>0</v>
          </cell>
          <cell r="C315">
            <v>0.17602756954351281</v>
          </cell>
          <cell r="D315">
            <v>2.2727204874743039E-2</v>
          </cell>
          <cell r="E315">
            <v>0.77892702887019716</v>
          </cell>
          <cell r="F315">
            <v>2.9060541742470183</v>
          </cell>
          <cell r="G315">
            <v>2.8045107329336685</v>
          </cell>
          <cell r="H315">
            <v>3.0458300356153538</v>
          </cell>
          <cell r="I315">
            <v>3.6033147606006235</v>
          </cell>
          <cell r="J315">
            <v>4.1283250120134509</v>
          </cell>
          <cell r="K315">
            <v>6.2752315206692879</v>
          </cell>
        </row>
        <row r="323">
          <cell r="F323" t="str">
            <v>Sanmina Corporation</v>
          </cell>
        </row>
        <row r="324">
          <cell r="F324" t="str">
            <v>Balance Sheet</v>
          </cell>
        </row>
        <row r="325">
          <cell r="F325" t="str">
            <v>($ In Millions Except Per Share Data)</v>
          </cell>
        </row>
        <row r="328">
          <cell r="B328" t="str">
            <v xml:space="preserve">    1991A</v>
          </cell>
          <cell r="C328" t="str">
            <v xml:space="preserve">    1992A</v>
          </cell>
          <cell r="D328" t="str">
            <v xml:space="preserve">    1993A</v>
          </cell>
          <cell r="E328" t="str">
            <v>1994RE</v>
          </cell>
          <cell r="F328" t="str">
            <v>1995RE</v>
          </cell>
          <cell r="G328" t="str">
            <v>1996R</v>
          </cell>
          <cell r="H328" t="str">
            <v>1997R</v>
          </cell>
          <cell r="I328" t="str">
            <v>1998A</v>
          </cell>
          <cell r="J328" t="str">
            <v>1999E</v>
          </cell>
          <cell r="K328" t="str">
            <v>2000E</v>
          </cell>
        </row>
        <row r="331">
          <cell r="C331">
            <v>3.8350000000000057</v>
          </cell>
          <cell r="D331">
            <v>0.60900000000000443</v>
          </cell>
          <cell r="E331">
            <v>27.411999999999978</v>
          </cell>
          <cell r="F331">
            <v>115.01</v>
          </cell>
          <cell r="G331">
            <v>116.017</v>
          </cell>
          <cell r="H331">
            <v>123.149</v>
          </cell>
          <cell r="I331">
            <v>152.62200000000001</v>
          </cell>
          <cell r="J331">
            <v>214.77610874999982</v>
          </cell>
          <cell r="K331">
            <v>318.78176124999982</v>
          </cell>
        </row>
        <row r="332">
          <cell r="C332">
            <v>9.7919999999999998</v>
          </cell>
          <cell r="D332">
            <v>11.204000000000001</v>
          </cell>
          <cell r="E332">
            <v>25.962000000000003</v>
          </cell>
          <cell r="F332">
            <v>39.5</v>
          </cell>
          <cell r="G332">
            <v>50.884</v>
          </cell>
          <cell r="H332">
            <v>77.334000000000003</v>
          </cell>
          <cell r="I332">
            <v>96.93</v>
          </cell>
          <cell r="J332">
            <v>125</v>
          </cell>
          <cell r="K332">
            <v>160</v>
          </cell>
        </row>
        <row r="333">
          <cell r="C333">
            <v>5.8440000000000003</v>
          </cell>
          <cell r="D333">
            <v>9.7249999999999996</v>
          </cell>
          <cell r="E333">
            <v>17.565000000000001</v>
          </cell>
          <cell r="F333">
            <v>27.337</v>
          </cell>
          <cell r="G333">
            <v>42.798999999999999</v>
          </cell>
          <cell r="H333">
            <v>61.960999999999999</v>
          </cell>
          <cell r="I333">
            <v>68.953000000000003</v>
          </cell>
          <cell r="J333">
            <v>97.5</v>
          </cell>
          <cell r="K333">
            <v>122.5</v>
          </cell>
        </row>
        <row r="334">
          <cell r="C334">
            <v>2.016</v>
          </cell>
          <cell r="D334">
            <v>1.8480000000000001</v>
          </cell>
          <cell r="E334">
            <v>3.1280000000000001</v>
          </cell>
          <cell r="F334">
            <v>5.8010000000000002</v>
          </cell>
          <cell r="G334">
            <v>9.298</v>
          </cell>
          <cell r="H334">
            <v>15.708</v>
          </cell>
          <cell r="I334">
            <v>23.821000000000002</v>
          </cell>
          <cell r="J334">
            <v>23.821000000000002</v>
          </cell>
          <cell r="K334">
            <v>23.821000000000002</v>
          </cell>
        </row>
        <row r="335">
          <cell r="C335">
            <v>21.487000000000009</v>
          </cell>
          <cell r="D335">
            <v>23.386000000000003</v>
          </cell>
          <cell r="E335">
            <v>74.066999999999979</v>
          </cell>
          <cell r="F335">
            <v>187.64799999999997</v>
          </cell>
          <cell r="G335">
            <v>218.99800000000002</v>
          </cell>
          <cell r="H335">
            <v>278.15200000000004</v>
          </cell>
          <cell r="I335">
            <v>342.32600000000002</v>
          </cell>
          <cell r="J335">
            <v>461.09710874999985</v>
          </cell>
          <cell r="K335">
            <v>625.10276124999984</v>
          </cell>
        </row>
        <row r="338">
          <cell r="C338">
            <v>9.0169999999999995</v>
          </cell>
          <cell r="D338">
            <v>8.2360000000000007</v>
          </cell>
          <cell r="E338">
            <v>26.360999999999997</v>
          </cell>
          <cell r="F338">
            <v>37.778999999999996</v>
          </cell>
          <cell r="G338">
            <v>59.686</v>
          </cell>
          <cell r="H338">
            <v>92.707999999999998</v>
          </cell>
          <cell r="I338">
            <v>107.881</v>
          </cell>
          <cell r="J338">
            <v>108.881</v>
          </cell>
          <cell r="K338">
            <v>109.381</v>
          </cell>
        </row>
        <row r="339">
          <cell r="C339">
            <v>0.76900000000000002</v>
          </cell>
          <cell r="D339">
            <v>0.10100000000000001</v>
          </cell>
          <cell r="E339">
            <v>0.1</v>
          </cell>
          <cell r="F339">
            <v>2.7040000000000002</v>
          </cell>
          <cell r="G339">
            <v>2.3359999999999999</v>
          </cell>
          <cell r="H339">
            <v>0</v>
          </cell>
          <cell r="I339">
            <v>0</v>
          </cell>
          <cell r="J339">
            <v>0</v>
          </cell>
          <cell r="K339">
            <v>0</v>
          </cell>
        </row>
        <row r="340">
          <cell r="C340">
            <v>14.494999999999999</v>
          </cell>
          <cell r="D340">
            <v>13.83</v>
          </cell>
          <cell r="E340">
            <v>0.92200000000000004</v>
          </cell>
          <cell r="F340">
            <v>5.1139999999999999</v>
          </cell>
          <cell r="G340">
            <v>11.625999999999999</v>
          </cell>
          <cell r="H340">
            <v>11.067</v>
          </cell>
          <cell r="I340">
            <v>17.373000000000001</v>
          </cell>
          <cell r="J340">
            <v>17.373000000000001</v>
          </cell>
          <cell r="K340">
            <v>17.373000000000001</v>
          </cell>
        </row>
        <row r="341">
          <cell r="C341">
            <v>24.280999999999999</v>
          </cell>
          <cell r="D341">
            <v>22.167000000000002</v>
          </cell>
          <cell r="E341">
            <v>27.382999999999999</v>
          </cell>
          <cell r="F341">
            <v>45.596999999999994</v>
          </cell>
          <cell r="G341">
            <v>73.647999999999996</v>
          </cell>
          <cell r="H341">
            <v>103.77500000000001</v>
          </cell>
          <cell r="I341">
            <v>125.254</v>
          </cell>
          <cell r="J341">
            <v>126.254</v>
          </cell>
          <cell r="K341">
            <v>126.754</v>
          </cell>
        </row>
        <row r="342">
          <cell r="C342">
            <v>45.768000000000008</v>
          </cell>
          <cell r="D342">
            <v>45.553000000000004</v>
          </cell>
          <cell r="E342">
            <v>101.44999999999997</v>
          </cell>
          <cell r="F342">
            <v>233.24499999999995</v>
          </cell>
          <cell r="G342">
            <v>292.64600000000002</v>
          </cell>
          <cell r="H342">
            <v>381.92700000000002</v>
          </cell>
          <cell r="I342">
            <v>467.58000000000004</v>
          </cell>
          <cell r="J342">
            <v>587.35110874999987</v>
          </cell>
          <cell r="K342">
            <v>751.85676124999986</v>
          </cell>
        </row>
        <row r="346">
          <cell r="C346">
            <v>10.514999999999999</v>
          </cell>
          <cell r="D346">
            <v>12.666</v>
          </cell>
          <cell r="E346">
            <v>24.308</v>
          </cell>
          <cell r="F346">
            <v>42.188999999999993</v>
          </cell>
          <cell r="G346">
            <v>51.13</v>
          </cell>
          <cell r="H346">
            <v>90.211000000000013</v>
          </cell>
          <cell r="I346">
            <v>114.846</v>
          </cell>
          <cell r="J346">
            <v>136.846</v>
          </cell>
          <cell r="K346">
            <v>174.846</v>
          </cell>
        </row>
        <row r="347">
          <cell r="C347">
            <v>3.9820000000000002</v>
          </cell>
          <cell r="D347">
            <v>0</v>
          </cell>
          <cell r="E347">
            <v>3.5059999999999998</v>
          </cell>
          <cell r="F347">
            <v>3.6860000000000004</v>
          </cell>
          <cell r="G347">
            <v>6.5849999999999991</v>
          </cell>
          <cell r="H347">
            <v>8.7880000000000003</v>
          </cell>
          <cell r="I347">
            <v>0</v>
          </cell>
          <cell r="J347">
            <v>0</v>
          </cell>
          <cell r="K347">
            <v>0</v>
          </cell>
        </row>
        <row r="348">
          <cell r="C348">
            <v>2.1999999999999999E-2</v>
          </cell>
          <cell r="D348">
            <v>2.3260000000000001</v>
          </cell>
          <cell r="E348">
            <v>4.407</v>
          </cell>
          <cell r="F348">
            <v>5.6950000000000003</v>
          </cell>
          <cell r="G348">
            <v>5.4039999999999999</v>
          </cell>
          <cell r="H348">
            <v>2.2170000000000001</v>
          </cell>
          <cell r="I348">
            <v>0</v>
          </cell>
          <cell r="J348">
            <v>0</v>
          </cell>
          <cell r="K348">
            <v>0</v>
          </cell>
        </row>
        <row r="349">
          <cell r="C349">
            <v>14.519</v>
          </cell>
          <cell r="D349">
            <v>14.992000000000001</v>
          </cell>
          <cell r="E349">
            <v>32.221000000000004</v>
          </cell>
          <cell r="F349">
            <v>51.569999999999993</v>
          </cell>
          <cell r="G349">
            <v>63.119</v>
          </cell>
          <cell r="H349">
            <v>101.21600000000001</v>
          </cell>
          <cell r="I349">
            <v>114.846</v>
          </cell>
          <cell r="J349">
            <v>136.846</v>
          </cell>
          <cell r="K349">
            <v>174.846</v>
          </cell>
        </row>
        <row r="352">
          <cell r="C352">
            <v>31.163</v>
          </cell>
          <cell r="D352">
            <v>4.4379999999999997</v>
          </cell>
          <cell r="E352">
            <v>16.405999999999999</v>
          </cell>
          <cell r="F352">
            <v>99.53</v>
          </cell>
          <cell r="G352">
            <v>100.69799999999999</v>
          </cell>
          <cell r="H352">
            <v>108.38200000000001</v>
          </cell>
          <cell r="I352">
            <v>8.6419999999999995</v>
          </cell>
          <cell r="J352">
            <v>8.6419999999999995</v>
          </cell>
          <cell r="K352">
            <v>8.6419999999999995</v>
          </cell>
        </row>
        <row r="353">
          <cell r="C353">
            <v>0</v>
          </cell>
          <cell r="D353">
            <v>0</v>
          </cell>
          <cell r="E353">
            <v>0</v>
          </cell>
          <cell r="F353">
            <v>0</v>
          </cell>
          <cell r="G353">
            <v>0</v>
          </cell>
          <cell r="H353">
            <v>0</v>
          </cell>
          <cell r="I353">
            <v>0</v>
          </cell>
          <cell r="J353">
            <v>0</v>
          </cell>
          <cell r="K353">
            <v>0</v>
          </cell>
        </row>
        <row r="354">
          <cell r="C354">
            <v>0</v>
          </cell>
          <cell r="D354">
            <v>0</v>
          </cell>
          <cell r="E354">
            <v>0</v>
          </cell>
          <cell r="F354">
            <v>1.056</v>
          </cell>
          <cell r="G354">
            <v>0.59199999999999997</v>
          </cell>
          <cell r="H354">
            <v>0.55200000000000005</v>
          </cell>
          <cell r="I354">
            <v>0</v>
          </cell>
          <cell r="J354">
            <v>0</v>
          </cell>
          <cell r="K354">
            <v>0</v>
          </cell>
        </row>
        <row r="355">
          <cell r="C355">
            <v>31.163</v>
          </cell>
          <cell r="D355">
            <v>4.4379999999999997</v>
          </cell>
          <cell r="E355">
            <v>16.405999999999999</v>
          </cell>
          <cell r="F355">
            <v>100.586</v>
          </cell>
          <cell r="G355">
            <v>101.28999999999999</v>
          </cell>
          <cell r="H355">
            <v>108.93400000000001</v>
          </cell>
          <cell r="I355">
            <v>8.6419999999999995</v>
          </cell>
          <cell r="J355">
            <v>8.6419999999999995</v>
          </cell>
          <cell r="K355">
            <v>8.6419999999999995</v>
          </cell>
        </row>
        <row r="356">
          <cell r="C356">
            <v>45.682000000000002</v>
          </cell>
          <cell r="D356">
            <v>19.43</v>
          </cell>
          <cell r="E356">
            <v>48.627000000000002</v>
          </cell>
          <cell r="F356">
            <v>152.15600000000001</v>
          </cell>
          <cell r="G356">
            <v>164.40899999999999</v>
          </cell>
          <cell r="H356">
            <v>210.15000000000003</v>
          </cell>
          <cell r="I356">
            <v>123.488</v>
          </cell>
          <cell r="J356">
            <v>145.488</v>
          </cell>
          <cell r="K356">
            <v>183.488</v>
          </cell>
        </row>
        <row r="358">
          <cell r="C358">
            <v>0</v>
          </cell>
          <cell r="D358">
            <v>0</v>
          </cell>
          <cell r="E358">
            <v>0</v>
          </cell>
          <cell r="F358">
            <v>0</v>
          </cell>
          <cell r="G358">
            <v>0</v>
          </cell>
          <cell r="H358">
            <v>0</v>
          </cell>
          <cell r="I358">
            <v>0</v>
          </cell>
          <cell r="J358">
            <v>0</v>
          </cell>
          <cell r="K358">
            <v>0</v>
          </cell>
        </row>
        <row r="361">
          <cell r="C361">
            <v>8.5999999999999993E-2</v>
          </cell>
          <cell r="D361">
            <v>26.123000000000001</v>
          </cell>
          <cell r="E361">
            <v>52.823</v>
          </cell>
          <cell r="F361">
            <v>81.11099999999999</v>
          </cell>
          <cell r="G361">
            <v>128.25899999999999</v>
          </cell>
          <cell r="H361">
            <v>171.75699999999998</v>
          </cell>
          <cell r="I361">
            <v>344.09199999999998</v>
          </cell>
          <cell r="J361">
            <v>441.86310874999987</v>
          </cell>
          <cell r="K361">
            <v>568.36876124999992</v>
          </cell>
        </row>
        <row r="362">
          <cell r="C362">
            <v>0</v>
          </cell>
          <cell r="D362">
            <v>0</v>
          </cell>
          <cell r="E362">
            <v>0</v>
          </cell>
          <cell r="F362">
            <v>-2.1999999999999999E-2</v>
          </cell>
          <cell r="G362">
            <v>-2.1999999999999999E-2</v>
          </cell>
          <cell r="H362">
            <v>0.02</v>
          </cell>
          <cell r="I362">
            <v>0</v>
          </cell>
          <cell r="J362">
            <v>0</v>
          </cell>
          <cell r="K362">
            <v>0</v>
          </cell>
        </row>
        <row r="363">
          <cell r="C363">
            <v>0</v>
          </cell>
          <cell r="D363">
            <v>0</v>
          </cell>
          <cell r="E363">
            <v>0</v>
          </cell>
          <cell r="F363">
            <v>0</v>
          </cell>
          <cell r="G363">
            <v>0</v>
          </cell>
          <cell r="H363">
            <v>0</v>
          </cell>
          <cell r="I363">
            <v>0</v>
          </cell>
          <cell r="J363">
            <v>0</v>
          </cell>
          <cell r="K363">
            <v>0</v>
          </cell>
        </row>
        <row r="364">
          <cell r="C364">
            <v>8.5999999999999993E-2</v>
          </cell>
          <cell r="D364">
            <v>26.123000000000001</v>
          </cell>
          <cell r="E364">
            <v>52.823</v>
          </cell>
          <cell r="F364">
            <v>81.088999999999984</v>
          </cell>
          <cell r="G364">
            <v>128.23699999999999</v>
          </cell>
          <cell r="H364">
            <v>171.77699999999999</v>
          </cell>
          <cell r="I364">
            <v>344.09199999999998</v>
          </cell>
          <cell r="J364">
            <v>441.86310874999987</v>
          </cell>
          <cell r="K364">
            <v>568.36876124999992</v>
          </cell>
        </row>
        <row r="366">
          <cell r="C366">
            <v>45.768000000000001</v>
          </cell>
          <cell r="D366">
            <v>45.552999999999997</v>
          </cell>
          <cell r="E366">
            <v>101.45</v>
          </cell>
          <cell r="F366">
            <v>233.245</v>
          </cell>
          <cell r="G366">
            <v>292.64599999999996</v>
          </cell>
          <cell r="H366">
            <v>381.92700000000002</v>
          </cell>
          <cell r="I366">
            <v>467.58</v>
          </cell>
          <cell r="J366">
            <v>587.35110874999987</v>
          </cell>
          <cell r="K366">
            <v>751.85676124999986</v>
          </cell>
        </row>
        <row r="369">
          <cell r="C369">
            <v>4.1851860750066125E-2</v>
          </cell>
          <cell r="D369">
            <v>4.0911657239035747E-2</v>
          </cell>
          <cell r="E369">
            <v>0.11916225895970201</v>
          </cell>
          <cell r="F369">
            <v>0.32735863289630063</v>
          </cell>
          <cell r="G369">
            <v>0.37241123316886998</v>
          </cell>
          <cell r="H369">
            <v>0.2920521177211835</v>
          </cell>
          <cell r="I369">
            <v>0.27984129114936596</v>
          </cell>
          <cell r="J369">
            <v>0.29269554840848799</v>
          </cell>
          <cell r="K369">
            <v>0.31356593927125492</v>
          </cell>
        </row>
        <row r="370">
          <cell r="C370">
            <v>5.8813636691252433E-2</v>
          </cell>
          <cell r="D370">
            <v>2.9994816498597181E-2</v>
          </cell>
          <cell r="E370">
            <v>6.1649379323304949E-2</v>
          </cell>
          <cell r="F370">
            <v>7.2788648276444226E-2</v>
          </cell>
          <cell r="G370">
            <v>6.4998888530948415E-2</v>
          </cell>
          <cell r="H370">
            <v>6.7919239021363195E-2</v>
          </cell>
          <cell r="I370">
            <v>6.7119062941747257E-2</v>
          </cell>
          <cell r="J370">
            <v>6.6348604277422674E-2</v>
          </cell>
          <cell r="K370">
            <v>6.4804189718330948E-2</v>
          </cell>
        </row>
        <row r="371">
          <cell r="C371">
            <v>3.7511794647957841E-2</v>
          </cell>
          <cell r="D371">
            <v>2.9476538951702186E-2</v>
          </cell>
          <cell r="E371">
            <v>5.0133569658961055E-2</v>
          </cell>
          <cell r="F371">
            <v>6.3158129940084504E-2</v>
          </cell>
          <cell r="G371">
            <v>7.0213575682918097E-2</v>
          </cell>
          <cell r="H371">
            <v>6.8079983993541052E-2</v>
          </cell>
          <cell r="I371">
            <v>6.1198340864631197E-2</v>
          </cell>
          <cell r="J371">
            <v>6.6043739116127251E-2</v>
          </cell>
          <cell r="K371">
            <v>6.2763583420659713E-2</v>
          </cell>
        </row>
        <row r="372">
          <cell r="C372">
            <v>0.99755896795435839</v>
          </cell>
          <cell r="D372">
            <v>0.14521776119891364</v>
          </cell>
          <cell r="E372">
            <v>0.27376091290300403</v>
          </cell>
          <cell r="F372">
            <v>0.56002821410162507</v>
          </cell>
          <cell r="G372">
            <v>0.45551545516304348</v>
          </cell>
          <cell r="H372">
            <v>0.40550689226744008</v>
          </cell>
          <cell r="I372">
            <v>2.4500048194957106E-2</v>
          </cell>
          <cell r="J372">
            <v>1.9182912318083677E-2</v>
          </cell>
          <cell r="K372">
            <v>1.4977190340919313E-2</v>
          </cell>
        </row>
        <row r="373">
          <cell r="C373">
            <v>0.99724791193318196</v>
          </cell>
          <cell r="D373">
            <v>0.14521776119891364</v>
          </cell>
          <cell r="E373">
            <v>0.23698161175230031</v>
          </cell>
          <cell r="F373">
            <v>0.55104944662521671</v>
          </cell>
          <cell r="G373">
            <v>0.43985410706095612</v>
          </cell>
          <cell r="H373">
            <v>0.38685889084412783</v>
          </cell>
          <cell r="I373">
            <v>2.4500048194957106E-2</v>
          </cell>
          <cell r="J373">
            <v>1.9182912318083677E-2</v>
          </cell>
          <cell r="K373">
            <v>1.4977190340919313E-2</v>
          </cell>
        </row>
        <row r="374">
          <cell r="C374">
            <v>1.0026560849947197</v>
          </cell>
          <cell r="D374">
            <v>0.2014004777330583</v>
          </cell>
          <cell r="E374">
            <v>-4.4677808432881869E-2</v>
          </cell>
          <cell r="F374">
            <v>-3.376721164440067E-2</v>
          </cell>
          <cell r="G374">
            <v>-1.4545613383711527E-2</v>
          </cell>
          <cell r="H374">
            <v>-1.3428089049432646E-2</v>
          </cell>
          <cell r="I374">
            <v>-0.40818293671718642</v>
          </cell>
          <cell r="J374">
            <v>-0.45756220017560428</v>
          </cell>
          <cell r="K374">
            <v>-0.53749389453003005</v>
          </cell>
        </row>
        <row r="375">
          <cell r="E375">
            <v>11.17</v>
          </cell>
          <cell r="F375">
            <v>6.8170000000000073</v>
          </cell>
          <cell r="G375">
            <v>85.373999999999995</v>
          </cell>
          <cell r="H375">
            <v>80.804000000000002</v>
          </cell>
          <cell r="I375">
            <v>16.271999999999736</v>
          </cell>
          <cell r="J375">
            <v>16.27199999999965</v>
          </cell>
          <cell r="K375">
            <v>16.27199999999965</v>
          </cell>
        </row>
        <row r="385">
          <cell r="F385" t="str">
            <v>Sanmina Corporation</v>
          </cell>
        </row>
        <row r="386">
          <cell r="F386" t="str">
            <v>Key Financial Ratios</v>
          </cell>
        </row>
        <row r="389">
          <cell r="C389" t="str">
            <v xml:space="preserve">    1992A</v>
          </cell>
          <cell r="D389" t="str">
            <v xml:space="preserve">    1993A</v>
          </cell>
          <cell r="E389" t="str">
            <v>1994RE</v>
          </cell>
          <cell r="F389" t="str">
            <v>1995RE</v>
          </cell>
          <cell r="G389" t="str">
            <v>1996R</v>
          </cell>
          <cell r="H389" t="str">
            <v>1997R</v>
          </cell>
          <cell r="I389" t="str">
            <v>1998A</v>
          </cell>
          <cell r="J389" t="str">
            <v>1999E</v>
          </cell>
          <cell r="K389" t="str">
            <v>2000E</v>
          </cell>
        </row>
        <row r="390">
          <cell r="C390">
            <v>-8.3781803329889756E-2</v>
          </cell>
          <cell r="D390">
            <v>-3.4429495169004939E-2</v>
          </cell>
          <cell r="E390">
            <v>-1.9060268968952444E-2</v>
          </cell>
          <cell r="F390">
            <v>0.11594917518224006</v>
          </cell>
          <cell r="G390">
            <v>0.1377206096198296</v>
          </cell>
          <cell r="H390">
            <v>9.9786411413388024E-2</v>
          </cell>
          <cell r="I390">
            <v>0.14854943598018783</v>
          </cell>
          <cell r="J390">
            <v>0.16336366047745346</v>
          </cell>
          <cell r="K390">
            <v>0.16131295546558705</v>
          </cell>
        </row>
        <row r="392">
          <cell r="C392">
            <v>3.6377381576647432</v>
          </cell>
          <cell r="D392">
            <v>4.1214848637850414</v>
          </cell>
          <cell r="E392">
            <v>2.0779201577131596</v>
          </cell>
          <cell r="F392">
            <v>1.1651139359900538</v>
          </cell>
          <cell r="G392">
            <v>1.3394408261175619</v>
          </cell>
          <cell r="H392">
            <v>1.4918741015953314</v>
          </cell>
          <cell r="I392">
            <v>1.5453633602805938</v>
          </cell>
          <cell r="J392">
            <v>1.6046619917102527</v>
          </cell>
          <cell r="K392">
            <v>1.642600111684505</v>
          </cell>
        </row>
        <row r="393">
          <cell r="C393">
            <v>-0.30477626289110299</v>
          </cell>
          <cell r="D393">
            <v>-0.14190064320681406</v>
          </cell>
          <cell r="E393">
            <v>-3.9605717102020904E-2</v>
          </cell>
          <cell r="F393">
            <v>0.13509399987137996</v>
          </cell>
          <cell r="G393">
            <v>0.1844686071225988</v>
          </cell>
          <cell r="H393">
            <v>0.14886876287877038</v>
          </cell>
          <cell r="I393">
            <v>0.22956285555413</v>
          </cell>
          <cell r="J393">
            <v>0.26214345679482798</v>
          </cell>
          <cell r="K393">
            <v>0.26497267866393087</v>
          </cell>
        </row>
        <row r="395">
          <cell r="C395">
            <v>532.18604651162809</v>
          </cell>
          <cell r="D395">
            <v>1.7437889982008192</v>
          </cell>
          <cell r="E395">
            <v>1.9205649054389182</v>
          </cell>
          <cell r="F395">
            <v>2.8764074042101888</v>
          </cell>
          <cell r="G395">
            <v>2.2820714770308101</v>
          </cell>
          <cell r="H395">
            <v>2.2233884629490563</v>
          </cell>
          <cell r="I395">
            <v>1.358880764446718</v>
          </cell>
          <cell r="J395">
            <v>1.3292603458378218</v>
          </cell>
          <cell r="K395">
            <v>1.3228326616622264</v>
          </cell>
        </row>
        <row r="396">
          <cell r="C396">
            <v>-162.19767441860472</v>
          </cell>
          <cell r="D396">
            <v>-0.24744478046166218</v>
          </cell>
          <cell r="E396">
            <v>-7.6065350320883324E-2</v>
          </cell>
          <cell r="F396">
            <v>0.38858538149440763</v>
          </cell>
          <cell r="G396">
            <v>0.42097054672208528</v>
          </cell>
          <cell r="H396">
            <v>0.33099308987815679</v>
          </cell>
          <cell r="I396">
            <v>0.3119485486439677</v>
          </cell>
          <cell r="J396">
            <v>0.34845690203821517</v>
          </cell>
          <cell r="K396">
            <v>0.35051451378477749</v>
          </cell>
        </row>
        <row r="398">
          <cell r="C398">
            <v>1.0125457022008746</v>
          </cell>
          <cell r="D398">
            <v>1.6104579207920791</v>
          </cell>
          <cell r="E398">
            <v>1.8158287705325991</v>
          </cell>
          <cell r="F398">
            <v>0.64274833386226615</v>
          </cell>
          <cell r="G398">
            <v>0.67733032009484329</v>
          </cell>
          <cell r="H398">
            <v>0.53687320822414231</v>
          </cell>
          <cell r="I398">
            <v>0.63491368468124398</v>
          </cell>
          <cell r="J398">
            <v>0.63499999999999979</v>
          </cell>
          <cell r="K398">
            <v>0.63500000000000001</v>
          </cell>
        </row>
        <row r="399">
          <cell r="C399">
            <v>-164.23255813953494</v>
          </cell>
          <cell r="D399">
            <v>-0.39849940665314093</v>
          </cell>
          <cell r="E399">
            <v>-0.138121651553301</v>
          </cell>
          <cell r="F399">
            <v>0.24976260651876359</v>
          </cell>
          <cell r="G399">
            <v>0.28513611516177123</v>
          </cell>
          <cell r="H399">
            <v>0.17770132206290792</v>
          </cell>
          <cell r="I399">
            <v>0.19806040245050782</v>
          </cell>
          <cell r="J399">
            <v>0.22127013279426655</v>
          </cell>
          <cell r="K399">
            <v>0.22257671625333372</v>
          </cell>
        </row>
        <row r="401">
          <cell r="C401">
            <v>-164.23255813953497</v>
          </cell>
          <cell r="D401">
            <v>-0.43004249129119937</v>
          </cell>
          <cell r="E401">
            <v>5.4351324233761426E-2</v>
          </cell>
          <cell r="F401">
            <v>0.27236739878405231</v>
          </cell>
          <cell r="G401">
            <v>0.28513611516177123</v>
          </cell>
          <cell r="H401">
            <v>0.17770132206290792</v>
          </cell>
          <cell r="I401">
            <v>0.19806040245050779</v>
          </cell>
          <cell r="J401">
            <v>0.22127013279426649</v>
          </cell>
          <cell r="K401">
            <v>0.22257671625333372</v>
          </cell>
        </row>
        <row r="405">
          <cell r="C405" t="str">
            <v xml:space="preserve">    1992A</v>
          </cell>
          <cell r="D405" t="str">
            <v xml:space="preserve">    1993A</v>
          </cell>
          <cell r="E405" t="str">
            <v>1994RE</v>
          </cell>
          <cell r="F405" t="str">
            <v>1995RE</v>
          </cell>
          <cell r="G405" t="str">
            <v>1996R</v>
          </cell>
          <cell r="H405" t="str">
            <v>1997R</v>
          </cell>
          <cell r="I405" t="str">
            <v>1998A</v>
          </cell>
          <cell r="J405" t="str">
            <v>1999E</v>
          </cell>
          <cell r="K405" t="str">
            <v>2000E</v>
          </cell>
        </row>
        <row r="407">
          <cell r="C407">
            <v>-3.99270542801974</v>
          </cell>
          <cell r="D407">
            <v>-2.625345737993463</v>
          </cell>
          <cell r="E407">
            <v>-3.4529914529914656</v>
          </cell>
          <cell r="F407">
            <v>36.467300832342467</v>
          </cell>
          <cell r="G407">
            <v>39.136802973977737</v>
          </cell>
          <cell r="H407">
            <v>22.093826157595501</v>
          </cell>
          <cell r="I407">
            <v>155.0159883720932</v>
          </cell>
          <cell r="J407">
            <v>-25.05785156249998</v>
          </cell>
          <cell r="K407">
            <v>-26.87292207792208</v>
          </cell>
        </row>
        <row r="408">
          <cell r="C408">
            <v>1.4799228597010818</v>
          </cell>
          <cell r="D408">
            <v>1.5598986125933831</v>
          </cell>
          <cell r="E408">
            <v>2.2987182272431013</v>
          </cell>
          <cell r="F408">
            <v>3.6387046732596469</v>
          </cell>
          <cell r="G408">
            <v>3.4696050317653957</v>
          </cell>
          <cell r="H408">
            <v>2.7481030667088211</v>
          </cell>
          <cell r="I408">
            <v>2.9807394249690891</v>
          </cell>
          <cell r="J408">
            <v>3.3694598946991499</v>
          </cell>
          <cell r="K408">
            <v>3.5751619210619623</v>
          </cell>
        </row>
        <row r="409">
          <cell r="C409">
            <v>0.99724791193318196</v>
          </cell>
          <cell r="D409">
            <v>0.14521776119891364</v>
          </cell>
          <cell r="E409">
            <v>0.23698161175230031</v>
          </cell>
          <cell r="F409">
            <v>0.55104944662521671</v>
          </cell>
          <cell r="G409">
            <v>0.43985410706095612</v>
          </cell>
          <cell r="H409">
            <v>0.38685889084412783</v>
          </cell>
          <cell r="I409">
            <v>2.4500048194957106E-2</v>
          </cell>
          <cell r="J409">
            <v>1.9182912318083677E-2</v>
          </cell>
          <cell r="K409">
            <v>1.4977190340919313E-2</v>
          </cell>
        </row>
        <row r="410">
          <cell r="C410">
            <v>1.1246759896316683</v>
          </cell>
          <cell r="D410">
            <v>0.14521776119891364</v>
          </cell>
          <cell r="E410">
            <v>0.28762512819772063</v>
          </cell>
          <cell r="F410">
            <v>0.57145704493990124</v>
          </cell>
          <cell r="G410">
            <v>0.46861772992334061</v>
          </cell>
          <cell r="H410">
            <v>0.41822679264274931</v>
          </cell>
          <cell r="I410">
            <v>2.4500048194957106E-2</v>
          </cell>
          <cell r="J410">
            <v>1.9182912318083677E-2</v>
          </cell>
          <cell r="K410">
            <v>1.4977190340919313E-2</v>
          </cell>
        </row>
        <row r="411">
          <cell r="C411">
            <v>-0.54644282018657575</v>
          </cell>
          <cell r="D411">
            <v>-0.27011413609751878</v>
          </cell>
          <cell r="E411">
            <v>0.19387929074789673</v>
          </cell>
          <cell r="F411">
            <v>0.44193450576106763</v>
          </cell>
          <cell r="G411">
            <v>0.49419841423322508</v>
          </cell>
          <cell r="H411">
            <v>0.40903244954491813</v>
          </cell>
          <cell r="I411">
            <v>1.4375531211634744</v>
          </cell>
          <cell r="J411">
            <v>1.8600885872176813</v>
          </cell>
          <cell r="K411">
            <v>2.4804262303149609</v>
          </cell>
        </row>
        <row r="413">
          <cell r="C413">
            <v>3.9474239845481299E-3</v>
          </cell>
          <cell r="D413">
            <v>0.97488140056306749</v>
          </cell>
          <cell r="E413">
            <v>1.5009945442145942</v>
          </cell>
          <cell r="F413">
            <v>2.0489438043258534</v>
          </cell>
          <cell r="G413">
            <v>3.0999081415586924</v>
          </cell>
          <cell r="H413">
            <v>4.2485407597942215</v>
          </cell>
          <cell r="I413">
            <v>8.1238077249976381</v>
          </cell>
          <cell r="J413">
            <v>8.4932841662662142</v>
          </cell>
          <cell r="K413">
            <v>11.188361441929134</v>
          </cell>
        </row>
        <row r="414">
          <cell r="C414">
            <v>0.15327779905527897</v>
          </cell>
          <cell r="D414">
            <v>0.11521327393496414</v>
          </cell>
          <cell r="E414">
            <v>0.9168843892880425</v>
          </cell>
          <cell r="F414">
            <v>-0.13484551784160193</v>
          </cell>
          <cell r="G414">
            <v>-0.11591897337999768</v>
          </cell>
          <cell r="H414">
            <v>-0.26840101522842591</v>
          </cell>
          <cell r="I414">
            <v>-1.0660475694115417E-2</v>
          </cell>
          <cell r="J414">
            <v>8.1573405030624935E-3</v>
          </cell>
          <cell r="K414">
            <v>1.3655542938866932E-2</v>
          </cell>
        </row>
        <row r="417">
          <cell r="C417">
            <v>10.586454604425438</v>
          </cell>
          <cell r="D417">
            <v>20.129749768303984</v>
          </cell>
          <cell r="E417">
            <v>31.734920898460665</v>
          </cell>
          <cell r="F417">
            <v>43.359177500487569</v>
          </cell>
          <cell r="G417">
            <v>41.504762973810024</v>
          </cell>
          <cell r="H417">
            <v>40.505030827309149</v>
          </cell>
          <cell r="I417">
            <v>43.410385825256952</v>
          </cell>
          <cell r="J417">
            <v>42.384509283819632</v>
          </cell>
          <cell r="K417">
            <v>41.53846153846154</v>
          </cell>
        </row>
        <row r="418">
          <cell r="C418">
            <v>11.368113783244839</v>
          </cell>
          <cell r="D418">
            <v>22.224601323064135</v>
          </cell>
          <cell r="E418">
            <v>31.570977917981075</v>
          </cell>
          <cell r="F418">
            <v>44.04471641944825</v>
          </cell>
          <cell r="G418">
            <v>42.852528942655525</v>
          </cell>
          <cell r="H418">
            <v>44.650685256069359</v>
          </cell>
          <cell r="I418">
            <v>51.081138308369567</v>
          </cell>
          <cell r="J418">
            <v>48.068498673740059</v>
          </cell>
          <cell r="K418">
            <v>45.428793522267213</v>
          </cell>
        </row>
        <row r="419">
          <cell r="C419">
            <v>53.316563997262143</v>
          </cell>
          <cell r="D419">
            <v>21.272785663819132</v>
          </cell>
          <cell r="E419">
            <v>12.860095272993773</v>
          </cell>
          <cell r="F419">
            <v>9.6572090330052109</v>
          </cell>
          <cell r="G419">
            <v>8.7038610699212953</v>
          </cell>
          <cell r="H419">
            <v>8.6975181366933949</v>
          </cell>
          <cell r="I419">
            <v>8.6150144369586155</v>
          </cell>
          <cell r="J419">
            <v>8.8747033697199829</v>
          </cell>
          <cell r="K419">
            <v>8.8764590909090906</v>
          </cell>
        </row>
        <row r="420">
          <cell r="C420">
            <v>1.7992813141683774</v>
          </cell>
          <cell r="D420">
            <v>1.3024164524421595</v>
          </cell>
          <cell r="E420">
            <v>1.383888414460575</v>
          </cell>
          <cell r="F420">
            <v>1.5432929728938798</v>
          </cell>
          <cell r="G420">
            <v>1.1946540807028203</v>
          </cell>
          <cell r="H420">
            <v>1.4559319571988834</v>
          </cell>
          <cell r="I420">
            <v>1.6655693008281003</v>
          </cell>
          <cell r="J420">
            <v>1.403548717948718</v>
          </cell>
          <cell r="K420">
            <v>1.4273142857142858</v>
          </cell>
        </row>
        <row r="421">
          <cell r="C421">
            <v>2.0925930375033062E-2</v>
          </cell>
          <cell r="D421">
            <v>5.9468643805993253E-2</v>
          </cell>
          <cell r="E421">
            <v>0.13907165389815226</v>
          </cell>
          <cell r="F421">
            <v>0.40435020993019483</v>
          </cell>
          <cell r="G421">
            <v>0.5459880810853559</v>
          </cell>
          <cell r="H421">
            <v>0.42883919780549568</v>
          </cell>
          <cell r="I421">
            <v>0.40227462388299717</v>
          </cell>
          <cell r="J421">
            <v>0.41337459350132622</v>
          </cell>
          <cell r="K421">
            <v>0.44484169180161931</v>
          </cell>
        </row>
        <row r="422">
          <cell r="C422">
            <v>7.2754763153294864</v>
          </cell>
          <cell r="D422">
            <v>4.1117815179422035</v>
          </cell>
          <cell r="E422">
            <v>2.8680367067338763</v>
          </cell>
          <cell r="F422">
            <v>1.6239083344537568</v>
          </cell>
          <cell r="G422">
            <v>1.4907347720345092</v>
          </cell>
          <cell r="H422">
            <v>1.6893264331658695</v>
          </cell>
          <cell r="I422">
            <v>1.7011772710525048</v>
          </cell>
          <cell r="J422">
            <v>1.7868465384754442</v>
          </cell>
          <cell r="K422">
            <v>1.8443738685615703</v>
          </cell>
        </row>
        <row r="425">
          <cell r="C425">
            <v>-0.61719979024646054</v>
          </cell>
          <cell r="D425">
            <v>-0.24603322346448245</v>
          </cell>
          <cell r="E425">
            <v>3.9060427338217317E-2</v>
          </cell>
          <cell r="F425">
            <v>0.13197687446779915</v>
          </cell>
          <cell r="G425">
            <v>0.13905923470833331</v>
          </cell>
          <cell r="H425">
            <v>9.0501695146411515E-2</v>
          </cell>
          <cell r="I425">
            <v>0.16044835416306191</v>
          </cell>
          <cell r="J425">
            <v>0.18536017743537772</v>
          </cell>
          <cell r="K425">
            <v>0.18892608882293985</v>
          </cell>
        </row>
        <row r="426">
          <cell r="C426">
            <v>-328.46511627906995</v>
          </cell>
          <cell r="D426">
            <v>-0.85726277233011572</v>
          </cell>
          <cell r="E426">
            <v>7.2733260709851796E-2</v>
          </cell>
          <cell r="F426">
            <v>0.32985841448115205</v>
          </cell>
          <cell r="G426">
            <v>0.3493593724620932</v>
          </cell>
          <cell r="H426">
            <v>0.2034905037764913</v>
          </cell>
          <cell r="I426">
            <v>0.26421824145277245</v>
          </cell>
          <cell r="J426">
            <v>0.24879565680410726</v>
          </cell>
          <cell r="K426">
            <v>0.25044874598937378</v>
          </cell>
        </row>
        <row r="427">
          <cell r="C427">
            <v>6.4273358479686682E-2</v>
          </cell>
          <cell r="D427">
            <v>0.11796789279132443</v>
          </cell>
          <cell r="E427">
            <v>0.16759090154408091</v>
          </cell>
          <cell r="F427">
            <v>0.20217694484410709</v>
          </cell>
          <cell r="G427">
            <v>0.22132393834410777</v>
          </cell>
          <cell r="H427">
            <v>0.20044507859954702</v>
          </cell>
          <cell r="I427">
            <v>0.21958507073947431</v>
          </cell>
          <cell r="J427">
            <v>0.21632838196286461</v>
          </cell>
          <cell r="K427">
            <v>0.20938421052631581</v>
          </cell>
        </row>
        <row r="428">
          <cell r="C428">
            <v>-8.4832904884318813E-2</v>
          </cell>
          <cell r="D428">
            <v>-5.9836161622617796E-2</v>
          </cell>
          <cell r="E428">
            <v>1.3619221555465856E-2</v>
          </cell>
          <cell r="F428">
            <v>8.1271135610122322E-2</v>
          </cell>
          <cell r="G428">
            <v>9.3282344597456143E-2</v>
          </cell>
          <cell r="H428">
            <v>5.35726508326798E-2</v>
          </cell>
          <cell r="I428">
            <v>9.4316069755501608E-2</v>
          </cell>
          <cell r="J428">
            <v>0.1037359244031829</v>
          </cell>
          <cell r="K428">
            <v>0.10243372672064778</v>
          </cell>
        </row>
        <row r="431">
          <cell r="C431">
            <v>1.0536793804170941E-2</v>
          </cell>
          <cell r="D431">
            <v>0.12765778535905636</v>
          </cell>
          <cell r="E431">
            <v>0.12282019323980276</v>
          </cell>
          <cell r="F431">
            <v>0.28913925191527712</v>
          </cell>
          <cell r="G431">
            <v>0.4423989078478201</v>
          </cell>
          <cell r="H431">
            <v>0.4536050124750628</v>
          </cell>
          <cell r="I431">
            <v>0.26815985622697602</v>
          </cell>
          <cell r="J431">
            <v>0.30435203804140976</v>
          </cell>
          <cell r="K431">
            <v>0.31034482758620685</v>
          </cell>
        </row>
        <row r="432">
          <cell r="C432">
            <v>0.18763911321815296</v>
          </cell>
          <cell r="D432">
            <v>-0.40075222443358349</v>
          </cell>
          <cell r="E432">
            <v>-0.46634398045665315</v>
          </cell>
          <cell r="F432" t="str">
            <v xml:space="preserve">     N.M.</v>
          </cell>
          <cell r="G432">
            <v>0.71871757428401217</v>
          </cell>
          <cell r="H432">
            <v>-0.14585934237596243</v>
          </cell>
          <cell r="I432">
            <v>1.1312129433840603</v>
          </cell>
          <cell r="J432">
            <v>0.16799546954384059</v>
          </cell>
          <cell r="K432">
            <v>0.32509729484631644</v>
          </cell>
        </row>
        <row r="433">
          <cell r="C433" t="str">
            <v xml:space="preserve">      N.M.</v>
          </cell>
          <cell r="D433" t="str">
            <v xml:space="preserve">      N.M.</v>
          </cell>
          <cell r="E433" t="str">
            <v xml:space="preserve">      N.M.</v>
          </cell>
          <cell r="F433" t="str">
            <v xml:space="preserve">      N.M.</v>
          </cell>
          <cell r="G433" t="str">
            <v xml:space="preserve">      N.M.</v>
          </cell>
          <cell r="H433" t="str">
            <v xml:space="preserve">      N.M.</v>
          </cell>
          <cell r="I433" t="str">
            <v xml:space="preserve">      N.M.</v>
          </cell>
          <cell r="J433" t="str">
            <v xml:space="preserve">      N.M.</v>
          </cell>
          <cell r="K433" t="str">
            <v xml:space="preserve">      N.M.</v>
          </cell>
        </row>
        <row r="436">
          <cell r="C436">
            <v>-0.40985241324291938</v>
          </cell>
          <cell r="D436">
            <v>0.83786397335339002</v>
          </cell>
          <cell r="E436">
            <v>0.26748009349126511</v>
          </cell>
          <cell r="F436">
            <v>0.34482921417274492</v>
          </cell>
          <cell r="G436">
            <v>0.43080295573653843</v>
          </cell>
          <cell r="H436">
            <v>0.42422394960117787</v>
          </cell>
          <cell r="I436">
            <v>0.25505489224854888</v>
          </cell>
          <cell r="J436">
            <v>0.19276285624985384</v>
          </cell>
          <cell r="K436">
            <v>0.19580047148753532</v>
          </cell>
        </row>
        <row r="437">
          <cell r="C437">
            <v>-1.0757348208538953</v>
          </cell>
          <cell r="D437">
            <v>2.34020618556701</v>
          </cell>
          <cell r="E437">
            <v>15.410866910866901</v>
          </cell>
          <cell r="F437">
            <v>50.372175980975058</v>
          </cell>
          <cell r="G437">
            <v>51.214126394052087</v>
          </cell>
          <cell r="H437">
            <v>31.978878960195019</v>
          </cell>
          <cell r="I437">
            <v>196.60610465116298</v>
          </cell>
          <cell r="J437">
            <v>-28.37035156249998</v>
          </cell>
          <cell r="K437">
            <v>-24.872922077922084</v>
          </cell>
        </row>
        <row r="438">
          <cell r="C438">
            <v>-7.0093737534902205</v>
          </cell>
          <cell r="D438">
            <v>0.4768453851939401</v>
          </cell>
          <cell r="E438">
            <v>0.788812740165591</v>
          </cell>
          <cell r="F438">
            <v>2.4364657838207862</v>
          </cell>
          <cell r="G438">
            <v>1.5574670092765981</v>
          </cell>
          <cell r="H438">
            <v>1.4882131788853299</v>
          </cell>
          <cell r="I438">
            <v>6.3889402284404623E-2</v>
          </cell>
          <cell r="J438">
            <v>4.7595902963178192E-2</v>
          </cell>
          <cell r="K438">
            <v>4.5122871322540802E-2</v>
          </cell>
        </row>
      </sheetData>
      <sheetData sheetId="9"/>
      <sheetData sheetId="10"/>
      <sheetData sheetId="11"/>
      <sheetData sheetId="12"/>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VS DCF"/>
      <sheetName val="old_cvs_dcf"/>
      <sheetName val="SWYQUAR1 - no longer in use"/>
      <sheetName val="Working _SWY SquareFootage"/>
      <sheetName val="Price"/>
      <sheetName val="PriceSyn"/>
      <sheetName val="Inputs"/>
      <sheetName val="MOE"/>
      <sheetName val="Scenarios"/>
      <sheetName val="DIAMOND"/>
      <sheetName val="Pooling"/>
      <sheetName val="#REF"/>
      <sheetName val="graphdialog"/>
      <sheetName val="Consolidated"/>
      <sheetName val="Public Comps"/>
      <sheetName val="Assumes"/>
      <sheetName val="TargIS"/>
      <sheetName val="Schneider"/>
      <sheetName val="Divestiture"/>
      <sheetName val="INPUT"/>
      <sheetName val="Mkt Cap"/>
      <sheetName val="Comps"/>
      <sheetName val="Inputs (2)"/>
      <sheetName val="increm pf"/>
      <sheetName val="Assump"/>
      <sheetName val="ProForma"/>
      <sheetName val="HSM"/>
      <sheetName val="Taint"/>
      <sheetName val="Assump_Unicorn"/>
      <sheetName val="Targ_Input"/>
      <sheetName val="AcqBS"/>
      <sheetName val="Assum"/>
    </sheetNames>
    <sheetDataSet>
      <sheetData sheetId="0">
        <row r="1">
          <cell r="A1" t="str">
            <v>CVS (NOT UPDATED)</v>
          </cell>
        </row>
        <row r="2">
          <cell r="A2" t="str">
            <v>Discounted Cash Flow Analysis - EBITDA Multiple Method</v>
          </cell>
        </row>
        <row r="3">
          <cell r="A3" t="str">
            <v>(dollars in millions)</v>
          </cell>
        </row>
        <row r="5">
          <cell r="E5" t="str">
            <v>Projected FYE December 31,</v>
          </cell>
        </row>
        <row r="6">
          <cell r="E6">
            <v>2001</v>
          </cell>
        </row>
        <row r="8">
          <cell r="A8" t="str">
            <v>Sales</v>
          </cell>
          <cell r="E8">
            <v>22241.375506</v>
          </cell>
        </row>
        <row r="9">
          <cell r="A9" t="str">
            <v>EBITDA</v>
          </cell>
          <cell r="E9">
            <v>1440.4655059999993</v>
          </cell>
        </row>
        <row r="10">
          <cell r="A10" t="str">
            <v>EBITDA Margin</v>
          </cell>
          <cell r="E10">
            <v>6.4765126851592816E-2</v>
          </cell>
        </row>
        <row r="11">
          <cell r="A11" t="str">
            <v>Less:  Dep &amp; Amort</v>
          </cell>
          <cell r="E11">
            <v>-320.8</v>
          </cell>
        </row>
        <row r="12">
          <cell r="A12" t="str">
            <v>EBIT</v>
          </cell>
          <cell r="E12">
            <v>1119.6655059999994</v>
          </cell>
        </row>
        <row r="13">
          <cell r="A13" t="str">
            <v>Less: Taxes @</v>
          </cell>
          <cell r="B13">
            <v>0.375</v>
          </cell>
          <cell r="E13">
            <v>-417.1256360000001</v>
          </cell>
        </row>
        <row r="14">
          <cell r="A14" t="str">
            <v>Tax-effected EBIT</v>
          </cell>
          <cell r="E14">
            <v>702.53986999999927</v>
          </cell>
        </row>
        <row r="16">
          <cell r="A16" t="str">
            <v>Plus:  Depreciation</v>
          </cell>
          <cell r="E16">
            <v>320.8</v>
          </cell>
        </row>
        <row r="17">
          <cell r="A17" t="str">
            <v>Plus:  Deferred Taxes</v>
          </cell>
          <cell r="E17">
            <v>0</v>
          </cell>
        </row>
        <row r="18">
          <cell r="A18" t="str">
            <v>Less:  Capital Expenditures</v>
          </cell>
          <cell r="E18">
            <v>-390.3</v>
          </cell>
        </row>
        <row r="19">
          <cell r="A19" t="str">
            <v>Less:  Changes in Working Capital</v>
          </cell>
          <cell r="E19">
            <v>-322.39999999999998</v>
          </cell>
        </row>
        <row r="21">
          <cell r="A21" t="str">
            <v>Free Cash Flow</v>
          </cell>
          <cell r="E21">
            <v>310.63986999999941</v>
          </cell>
        </row>
        <row r="24">
          <cell r="C24" t="str">
            <v>A</v>
          </cell>
          <cell r="D24" t="str">
            <v>+</v>
          </cell>
          <cell r="E24" t="str">
            <v>B</v>
          </cell>
        </row>
        <row r="26">
          <cell r="C26" t="str">
            <v>Discounted (a)</v>
          </cell>
          <cell r="E26" t="str">
            <v xml:space="preserve">PV of Terminal Value as a </v>
          </cell>
        </row>
        <row r="27">
          <cell r="C27" t="str">
            <v>Cash Flows</v>
          </cell>
          <cell r="E27" t="str">
            <v xml:space="preserve">         Multiple of 2006 EBITDA (b)</v>
          </cell>
        </row>
        <row r="28">
          <cell r="A28" t="str">
            <v>Discount Rate = WACC</v>
          </cell>
          <cell r="C28" t="str">
            <v>(2002-2006)</v>
          </cell>
          <cell r="E28">
            <v>6</v>
          </cell>
        </row>
        <row r="30">
          <cell r="A30">
            <v>8.5000000000000006E-2</v>
          </cell>
          <cell r="C30">
            <v>676.82946409813223</v>
          </cell>
          <cell r="E30">
            <v>0</v>
          </cell>
        </row>
        <row r="31">
          <cell r="A31">
            <v>9.0000000000000011E-2</v>
          </cell>
          <cell r="C31">
            <v>672.03159240030891</v>
          </cell>
          <cell r="E31">
            <v>0</v>
          </cell>
        </row>
        <row r="32">
          <cell r="A32">
            <v>9.5000000000000015E-2</v>
          </cell>
          <cell r="C32">
            <v>667.29292882858192</v>
          </cell>
          <cell r="E32">
            <v>0</v>
          </cell>
        </row>
        <row r="33">
          <cell r="A33">
            <v>0.10000000000000002</v>
          </cell>
          <cell r="C33">
            <v>662.61245706328395</v>
          </cell>
          <cell r="E33">
            <v>0</v>
          </cell>
        </row>
        <row r="34">
          <cell r="A34">
            <v>0.10500000000000002</v>
          </cell>
          <cell r="C34">
            <v>657.98918294421253</v>
          </cell>
          <cell r="E34">
            <v>0</v>
          </cell>
        </row>
        <row r="36">
          <cell r="B36" t="str">
            <v>-</v>
          </cell>
          <cell r="C36" t="str">
            <v>D</v>
          </cell>
          <cell r="D36" t="str">
            <v>=</v>
          </cell>
          <cell r="E36" t="str">
            <v>E</v>
          </cell>
        </row>
        <row r="38">
          <cell r="C38" t="str">
            <v>Net Debt</v>
          </cell>
          <cell r="E38" t="str">
            <v>Total Equity Value</v>
          </cell>
        </row>
        <row r="39">
          <cell r="A39" t="str">
            <v>Discount Rate</v>
          </cell>
          <cell r="C39" t="str">
            <v xml:space="preserve"> 12/01</v>
          </cell>
          <cell r="E39">
            <v>6</v>
          </cell>
        </row>
        <row r="41">
          <cell r="A41">
            <v>8.5000000000000006E-2</v>
          </cell>
          <cell r="C41">
            <v>0</v>
          </cell>
          <cell r="E41">
            <v>676.82946409813223</v>
          </cell>
        </row>
        <row r="42">
          <cell r="A42">
            <v>9.0000000000000011E-2</v>
          </cell>
          <cell r="C42">
            <v>0</v>
          </cell>
          <cell r="E42">
            <v>672.03159240030891</v>
          </cell>
        </row>
        <row r="43">
          <cell r="A43">
            <v>9.5000000000000015E-2</v>
          </cell>
          <cell r="C43">
            <v>0</v>
          </cell>
          <cell r="E43">
            <v>667.29292882858192</v>
          </cell>
        </row>
        <row r="44">
          <cell r="A44">
            <v>0.10000000000000002</v>
          </cell>
          <cell r="C44">
            <v>0</v>
          </cell>
          <cell r="E44">
            <v>662.61245706328395</v>
          </cell>
        </row>
        <row r="45">
          <cell r="A45">
            <v>0.10500000000000002</v>
          </cell>
          <cell r="C45">
            <v>0</v>
          </cell>
          <cell r="E45">
            <v>657.98918294421253</v>
          </cell>
        </row>
        <row r="48">
          <cell r="A48" t="str">
            <v>(a)  Present values calculated as of December 31, 2000</v>
          </cell>
        </row>
        <row r="49">
          <cell r="A49" t="str">
            <v>(b)  Discounted 5 years; based on FYE December 31, 2005 EBITDA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Quarterly"/>
      <sheetName val="Annual"/>
      <sheetName val="Revenues"/>
      <sheetName val="RAPID2"/>
      <sheetName val="Model2Wizard"/>
      <sheetName val="Valuation"/>
      <sheetName val="Revenue C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5 yr Sales and Earnings"/>
      <sheetName val="PFE Qtr Sales"/>
      <sheetName val="PFE Qtr Income"/>
      <sheetName val="PFE Qtr Margin"/>
      <sheetName val="Product History"/>
      <sheetName val="BalanceSheet"/>
      <sheetName val="Cashflow"/>
      <sheetName val="ROIC"/>
      <sheetName val="Global Feed"/>
      <sheetName val="Summary"/>
      <sheetName val="PFE Q-Preview"/>
      <sheetName val="PFE Qtr Incomesolo"/>
      <sheetName val="PFE Qtr Marginsolo"/>
      <sheetName val="PFE Qrt Salessolo"/>
      <sheetName val="PFE 2 Qtr Salessolo"/>
      <sheetName val="PHAPharmaSales"/>
      <sheetName val="Combined products"/>
      <sheetName val="PFE-PHA mergerold"/>
      <sheetName val="mStart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BZ4" t="str">
            <v>Bristol-Myers Squibb</v>
          </cell>
          <cell r="DO4" t="str">
            <v>Bristol-Myers Squibb</v>
          </cell>
        </row>
        <row r="5">
          <cell r="BZ5" t="str">
            <v>Quarterly Sales Comparisons 1999-2006E</v>
          </cell>
          <cell r="DO5" t="str">
            <v>Quarterly Sales Comparisons 1999-2006E</v>
          </cell>
        </row>
        <row r="6">
          <cell r="BZ6" t="str">
            <v>($ Millions)</v>
          </cell>
          <cell r="DO6" t="str">
            <v>($ Millions)</v>
          </cell>
        </row>
        <row r="7">
          <cell r="CC7" t="str">
            <v>Central Nervous System (a)</v>
          </cell>
          <cell r="CR7" t="str">
            <v>Glucophage (a)</v>
          </cell>
          <cell r="DR7" t="str">
            <v>All</v>
          </cell>
          <cell r="DZ7" t="str">
            <v>Consumer Medicines</v>
          </cell>
        </row>
        <row r="8">
          <cell r="CI8" t="str">
            <v>Sine-</v>
          </cell>
          <cell r="CS8" t="str">
            <v>Gluco-</v>
          </cell>
          <cell r="DA8" t="str">
            <v>Derma-</v>
          </cell>
          <cell r="DE8" t="str">
            <v>Diagnos.</v>
          </cell>
          <cell r="DI8" t="str">
            <v>New</v>
          </cell>
          <cell r="DR8" t="str">
            <v>Other</v>
          </cell>
          <cell r="DV8" t="str">
            <v>Total</v>
          </cell>
          <cell r="DZ8" t="str">
            <v>Anale-</v>
          </cell>
          <cell r="ED8" t="str">
            <v>Other</v>
          </cell>
          <cell r="EL8" t="str">
            <v>Total</v>
          </cell>
        </row>
        <row r="9">
          <cell r="CA9" t="str">
            <v>Buspar</v>
          </cell>
          <cell r="CC9" t="str">
            <v>Buspar</v>
          </cell>
          <cell r="CD9" t="str">
            <v>Serzone</v>
          </cell>
          <cell r="CF9" t="str">
            <v>Serzone</v>
          </cell>
          <cell r="CG9" t="str">
            <v>Other</v>
          </cell>
          <cell r="CI9" t="str">
            <v>met</v>
          </cell>
          <cell r="CJ9" t="str">
            <v>Other</v>
          </cell>
          <cell r="CL9" t="str">
            <v>Total CNS</v>
          </cell>
          <cell r="CN9" t="str">
            <v>Total</v>
          </cell>
          <cell r="CP9" t="str">
            <v>Regular</v>
          </cell>
          <cell r="CR9" t="str">
            <v>Regular</v>
          </cell>
          <cell r="CS9" t="str">
            <v>Vance</v>
          </cell>
          <cell r="CT9" t="str">
            <v>Total</v>
          </cell>
          <cell r="CV9" t="str">
            <v>XR</v>
          </cell>
          <cell r="CW9" t="str">
            <v>Total</v>
          </cell>
          <cell r="CY9" t="str">
            <v>Dermatological</v>
          </cell>
          <cell r="DA9" t="str">
            <v>tological</v>
          </cell>
          <cell r="DC9" t="str">
            <v>Diagnostics (b)</v>
          </cell>
          <cell r="DE9" t="str">
            <v>tics (b)</v>
          </cell>
          <cell r="DG9" t="str">
            <v>New Product</v>
          </cell>
          <cell r="DI9" t="str">
            <v>Prod.</v>
          </cell>
          <cell r="DL9" t="str">
            <v>All Other Pharma</v>
          </cell>
          <cell r="DP9" t="str">
            <v>Erbitux</v>
          </cell>
          <cell r="DR9" t="str">
            <v>Pharma</v>
          </cell>
          <cell r="DT9" t="str">
            <v>Total Pharma</v>
          </cell>
          <cell r="DV9" t="str">
            <v>Pharma</v>
          </cell>
          <cell r="DX9" t="str">
            <v>Analegiscs</v>
          </cell>
          <cell r="DZ9" t="str">
            <v>giscs</v>
          </cell>
          <cell r="EB9" t="str">
            <v>CM</v>
          </cell>
          <cell r="ED9" t="str">
            <v>CM</v>
          </cell>
          <cell r="EF9" t="str">
            <v>Total C.M.</v>
          </cell>
          <cell r="EH9" t="str">
            <v>Total</v>
          </cell>
          <cell r="EL9" t="str">
            <v>Medicines</v>
          </cell>
        </row>
        <row r="10">
          <cell r="CA10" t="str">
            <v>U.S.</v>
          </cell>
          <cell r="CB10" t="str">
            <v>Intl</v>
          </cell>
          <cell r="CC10" t="str">
            <v>WW</v>
          </cell>
          <cell r="CD10" t="str">
            <v>U.S.</v>
          </cell>
          <cell r="CE10" t="str">
            <v>Intl</v>
          </cell>
          <cell r="CF10" t="str">
            <v>WW</v>
          </cell>
          <cell r="CG10" t="str">
            <v>U.S.</v>
          </cell>
          <cell r="CH10" t="str">
            <v>Intl</v>
          </cell>
          <cell r="CI10" t="str">
            <v>WW</v>
          </cell>
          <cell r="CJ10" t="str">
            <v>WW</v>
          </cell>
          <cell r="CL10" t="str">
            <v>U.S.</v>
          </cell>
          <cell r="CM10" t="str">
            <v>Intl</v>
          </cell>
          <cell r="CN10" t="str">
            <v>WW</v>
          </cell>
          <cell r="CP10" t="str">
            <v>U.S.</v>
          </cell>
          <cell r="CQ10" t="str">
            <v>Intl</v>
          </cell>
          <cell r="CR10" t="str">
            <v>WW</v>
          </cell>
          <cell r="CS10" t="str">
            <v>WW</v>
          </cell>
          <cell r="CT10" t="str">
            <v>U.S.</v>
          </cell>
          <cell r="CU10" t="str">
            <v>Intl</v>
          </cell>
          <cell r="CW10" t="str">
            <v>WW</v>
          </cell>
          <cell r="CY10" t="str">
            <v>U.S.</v>
          </cell>
          <cell r="CZ10" t="str">
            <v>Intl</v>
          </cell>
          <cell r="DA10" t="str">
            <v>WW</v>
          </cell>
          <cell r="DC10" t="str">
            <v>U.S.</v>
          </cell>
          <cell r="DD10" t="str">
            <v>Intl</v>
          </cell>
          <cell r="DE10" t="str">
            <v>WW</v>
          </cell>
          <cell r="DG10" t="str">
            <v>U.S.</v>
          </cell>
          <cell r="DH10" t="str">
            <v>Intl</v>
          </cell>
          <cell r="DI10" t="str">
            <v>WW</v>
          </cell>
          <cell r="DJ10" t="str">
            <v>Intl</v>
          </cell>
          <cell r="DL10" t="str">
            <v>U.S.</v>
          </cell>
          <cell r="DR10" t="str">
            <v>WW</v>
          </cell>
          <cell r="DT10" t="str">
            <v>U.S.</v>
          </cell>
          <cell r="DU10" t="str">
            <v>Intl</v>
          </cell>
          <cell r="DV10" t="str">
            <v>WW</v>
          </cell>
          <cell r="DX10" t="str">
            <v>U.S.</v>
          </cell>
          <cell r="DY10" t="str">
            <v>Intl</v>
          </cell>
          <cell r="DZ10" t="str">
            <v>WW</v>
          </cell>
          <cell r="EB10" t="str">
            <v>U.S.</v>
          </cell>
          <cell r="EC10" t="str">
            <v>Intl</v>
          </cell>
          <cell r="ED10" t="str">
            <v>WW</v>
          </cell>
          <cell r="EF10" t="str">
            <v>U.S.</v>
          </cell>
          <cell r="EG10" t="str">
            <v>Intl</v>
          </cell>
          <cell r="EH10" t="str">
            <v>WW</v>
          </cell>
          <cell r="EJ10" t="str">
            <v>U.S.</v>
          </cell>
          <cell r="EK10" t="str">
            <v>Intl</v>
          </cell>
          <cell r="EL10" t="str">
            <v>WW</v>
          </cell>
        </row>
        <row r="12">
          <cell r="BZ12">
            <v>1998</v>
          </cell>
          <cell r="DO12">
            <v>1998</v>
          </cell>
        </row>
        <row r="13">
          <cell r="BZ13" t="str">
            <v xml:space="preserve"> 1Q</v>
          </cell>
          <cell r="CA13">
            <v>135</v>
          </cell>
          <cell r="CB13">
            <v>10</v>
          </cell>
          <cell r="CC13">
            <v>145</v>
          </cell>
          <cell r="CD13">
            <v>56</v>
          </cell>
          <cell r="CE13">
            <v>8</v>
          </cell>
          <cell r="CF13">
            <v>64</v>
          </cell>
          <cell r="CG13">
            <v>47</v>
          </cell>
          <cell r="CH13">
            <v>21</v>
          </cell>
          <cell r="CJ13">
            <v>68</v>
          </cell>
          <cell r="CL13">
            <v>238</v>
          </cell>
          <cell r="CM13">
            <v>39</v>
          </cell>
          <cell r="CN13">
            <v>277</v>
          </cell>
          <cell r="CP13">
            <v>180</v>
          </cell>
          <cell r="CQ13">
            <v>1</v>
          </cell>
          <cell r="CR13">
            <v>181</v>
          </cell>
          <cell r="CY13">
            <v>65</v>
          </cell>
          <cell r="CZ13">
            <v>26</v>
          </cell>
          <cell r="DA13">
            <v>91</v>
          </cell>
          <cell r="DC13">
            <v>9</v>
          </cell>
          <cell r="DD13">
            <v>0</v>
          </cell>
          <cell r="DE13">
            <v>9</v>
          </cell>
          <cell r="DG13">
            <v>0</v>
          </cell>
          <cell r="DH13">
            <v>0</v>
          </cell>
          <cell r="DI13">
            <v>0</v>
          </cell>
          <cell r="DJ13">
            <v>49</v>
          </cell>
          <cell r="DL13">
            <v>245</v>
          </cell>
          <cell r="DO13" t="str">
            <v xml:space="preserve"> 1Q</v>
          </cell>
          <cell r="DR13">
            <v>294</v>
          </cell>
          <cell r="DT13">
            <v>1702</v>
          </cell>
          <cell r="DU13">
            <v>1011</v>
          </cell>
          <cell r="DV13">
            <v>2713</v>
          </cell>
          <cell r="DX13">
            <v>73</v>
          </cell>
          <cell r="DY13">
            <v>104</v>
          </cell>
          <cell r="DZ13">
            <v>177</v>
          </cell>
          <cell r="EB13">
            <v>55</v>
          </cell>
          <cell r="EC13">
            <v>111</v>
          </cell>
          <cell r="ED13">
            <v>166</v>
          </cell>
          <cell r="EF13">
            <v>128</v>
          </cell>
          <cell r="EG13">
            <v>215</v>
          </cell>
          <cell r="EH13">
            <v>343</v>
          </cell>
          <cell r="EJ13">
            <v>1830</v>
          </cell>
          <cell r="EK13">
            <v>1226</v>
          </cell>
          <cell r="EL13">
            <v>3056</v>
          </cell>
        </row>
        <row r="14">
          <cell r="BZ14" t="str">
            <v xml:space="preserve"> 2Q</v>
          </cell>
          <cell r="CA14">
            <v>73</v>
          </cell>
          <cell r="CB14">
            <v>11</v>
          </cell>
          <cell r="CC14">
            <v>84</v>
          </cell>
          <cell r="CD14">
            <v>62</v>
          </cell>
          <cell r="CE14">
            <v>9</v>
          </cell>
          <cell r="CF14">
            <v>71</v>
          </cell>
          <cell r="CG14">
            <v>67</v>
          </cell>
          <cell r="CH14">
            <v>21</v>
          </cell>
          <cell r="CJ14">
            <v>88</v>
          </cell>
          <cell r="CL14">
            <v>202</v>
          </cell>
          <cell r="CM14">
            <v>41</v>
          </cell>
          <cell r="CN14">
            <v>243</v>
          </cell>
          <cell r="CP14">
            <v>236</v>
          </cell>
          <cell r="CQ14">
            <v>2</v>
          </cell>
          <cell r="CR14">
            <v>238</v>
          </cell>
          <cell r="CY14">
            <v>64</v>
          </cell>
          <cell r="CZ14">
            <v>26</v>
          </cell>
          <cell r="DA14">
            <v>90</v>
          </cell>
          <cell r="DC14">
            <v>9</v>
          </cell>
          <cell r="DD14">
            <v>1</v>
          </cell>
          <cell r="DE14">
            <v>10</v>
          </cell>
          <cell r="DG14">
            <v>0</v>
          </cell>
          <cell r="DH14">
            <v>0</v>
          </cell>
          <cell r="DI14">
            <v>0</v>
          </cell>
          <cell r="DJ14">
            <v>46</v>
          </cell>
          <cell r="DL14">
            <v>281</v>
          </cell>
          <cell r="DO14" t="str">
            <v xml:space="preserve"> 2Q</v>
          </cell>
          <cell r="DR14">
            <v>327</v>
          </cell>
          <cell r="DT14">
            <v>1599</v>
          </cell>
          <cell r="DU14">
            <v>1092</v>
          </cell>
          <cell r="DV14">
            <v>2691</v>
          </cell>
          <cell r="DX14">
            <v>59</v>
          </cell>
          <cell r="DY14">
            <v>112</v>
          </cell>
          <cell r="DZ14">
            <v>171</v>
          </cell>
          <cell r="EB14">
            <v>26</v>
          </cell>
          <cell r="EC14">
            <v>99</v>
          </cell>
          <cell r="ED14">
            <v>125</v>
          </cell>
          <cell r="EF14">
            <v>85</v>
          </cell>
          <cell r="EG14">
            <v>211</v>
          </cell>
          <cell r="EH14">
            <v>296</v>
          </cell>
          <cell r="EJ14">
            <v>1684</v>
          </cell>
          <cell r="EK14">
            <v>1303</v>
          </cell>
          <cell r="EL14">
            <v>2987</v>
          </cell>
        </row>
        <row r="15">
          <cell r="BZ15" t="str">
            <v xml:space="preserve"> 3Q</v>
          </cell>
          <cell r="CA15">
            <v>129</v>
          </cell>
          <cell r="CB15">
            <v>9</v>
          </cell>
          <cell r="CC15">
            <v>138</v>
          </cell>
          <cell r="CD15">
            <v>52</v>
          </cell>
          <cell r="CE15">
            <v>9</v>
          </cell>
          <cell r="CF15">
            <v>61</v>
          </cell>
          <cell r="CG15">
            <v>50</v>
          </cell>
          <cell r="CH15">
            <v>21</v>
          </cell>
          <cell r="CJ15">
            <v>71</v>
          </cell>
          <cell r="CL15">
            <v>231</v>
          </cell>
          <cell r="CM15">
            <v>39</v>
          </cell>
          <cell r="CN15">
            <v>270</v>
          </cell>
          <cell r="CP15">
            <v>220</v>
          </cell>
          <cell r="CQ15">
            <v>2</v>
          </cell>
          <cell r="CR15">
            <v>222</v>
          </cell>
          <cell r="CY15">
            <v>52</v>
          </cell>
          <cell r="CZ15">
            <v>25</v>
          </cell>
          <cell r="DA15">
            <v>77</v>
          </cell>
          <cell r="DC15">
            <v>9</v>
          </cell>
          <cell r="DD15">
            <v>1</v>
          </cell>
          <cell r="DE15">
            <v>10</v>
          </cell>
          <cell r="DG15">
            <v>0</v>
          </cell>
          <cell r="DH15">
            <v>0</v>
          </cell>
          <cell r="DI15">
            <v>0</v>
          </cell>
          <cell r="DJ15">
            <v>33</v>
          </cell>
          <cell r="DL15">
            <v>286</v>
          </cell>
          <cell r="DO15" t="str">
            <v xml:space="preserve"> 3Q</v>
          </cell>
          <cell r="DR15">
            <v>319</v>
          </cell>
          <cell r="DT15">
            <v>1815</v>
          </cell>
          <cell r="DU15">
            <v>997</v>
          </cell>
          <cell r="DV15">
            <v>2812</v>
          </cell>
          <cell r="DX15">
            <v>67</v>
          </cell>
          <cell r="DY15">
            <v>95</v>
          </cell>
          <cell r="DZ15">
            <v>162</v>
          </cell>
          <cell r="EB15">
            <v>36</v>
          </cell>
          <cell r="EC15">
            <v>90</v>
          </cell>
          <cell r="ED15">
            <v>126</v>
          </cell>
          <cell r="EF15">
            <v>103</v>
          </cell>
          <cell r="EG15">
            <v>185</v>
          </cell>
          <cell r="EH15">
            <v>288</v>
          </cell>
          <cell r="EJ15">
            <v>1918</v>
          </cell>
          <cell r="EK15">
            <v>1182</v>
          </cell>
          <cell r="EL15">
            <v>3100</v>
          </cell>
        </row>
        <row r="16">
          <cell r="BZ16" t="str">
            <v xml:space="preserve"> 4Q </v>
          </cell>
          <cell r="CA16">
            <v>152</v>
          </cell>
          <cell r="CB16">
            <v>11</v>
          </cell>
          <cell r="CC16">
            <v>163</v>
          </cell>
          <cell r="CD16">
            <v>51</v>
          </cell>
          <cell r="CE16">
            <v>10</v>
          </cell>
          <cell r="CF16">
            <v>61</v>
          </cell>
          <cell r="CG16">
            <v>65</v>
          </cell>
          <cell r="CH16">
            <v>9</v>
          </cell>
          <cell r="CJ16">
            <v>74</v>
          </cell>
          <cell r="CL16">
            <v>268</v>
          </cell>
          <cell r="CM16">
            <v>30</v>
          </cell>
          <cell r="CN16">
            <v>298</v>
          </cell>
          <cell r="CP16">
            <v>219</v>
          </cell>
          <cell r="CQ16">
            <v>2</v>
          </cell>
          <cell r="CR16">
            <v>221</v>
          </cell>
          <cell r="CY16">
            <v>86</v>
          </cell>
          <cell r="CZ16">
            <v>25</v>
          </cell>
          <cell r="DA16">
            <v>111</v>
          </cell>
          <cell r="DC16">
            <v>10</v>
          </cell>
          <cell r="DD16">
            <v>2</v>
          </cell>
          <cell r="DE16">
            <v>12</v>
          </cell>
          <cell r="DG16">
            <v>0</v>
          </cell>
          <cell r="DH16">
            <v>0</v>
          </cell>
          <cell r="DI16">
            <v>0</v>
          </cell>
          <cell r="DJ16">
            <v>51</v>
          </cell>
          <cell r="DL16">
            <v>288</v>
          </cell>
          <cell r="DO16" t="str">
            <v xml:space="preserve"> 4Q </v>
          </cell>
          <cell r="DR16">
            <v>339</v>
          </cell>
          <cell r="DT16">
            <v>1897</v>
          </cell>
          <cell r="DU16">
            <v>1164</v>
          </cell>
          <cell r="DV16">
            <v>3061</v>
          </cell>
          <cell r="DX16">
            <v>76</v>
          </cell>
          <cell r="DY16">
            <v>163</v>
          </cell>
          <cell r="DZ16">
            <v>239</v>
          </cell>
          <cell r="EB16">
            <v>40</v>
          </cell>
          <cell r="EC16">
            <v>91</v>
          </cell>
          <cell r="ED16">
            <v>131</v>
          </cell>
          <cell r="EF16">
            <v>116</v>
          </cell>
          <cell r="EG16">
            <v>254</v>
          </cell>
          <cell r="EH16">
            <v>370</v>
          </cell>
          <cell r="EJ16">
            <v>2013</v>
          </cell>
          <cell r="EK16">
            <v>1418</v>
          </cell>
          <cell r="EL16">
            <v>3431</v>
          </cell>
        </row>
        <row r="18">
          <cell r="BZ18" t="str">
            <v>Year</v>
          </cell>
          <cell r="CA18">
            <v>489</v>
          </cell>
          <cell r="CB18">
            <v>41</v>
          </cell>
          <cell r="CC18">
            <v>530</v>
          </cell>
          <cell r="CD18">
            <v>221</v>
          </cell>
          <cell r="CE18">
            <v>36</v>
          </cell>
          <cell r="CF18">
            <v>257</v>
          </cell>
          <cell r="CG18">
            <v>229</v>
          </cell>
          <cell r="CH18">
            <v>72</v>
          </cell>
          <cell r="CJ18">
            <v>301</v>
          </cell>
          <cell r="CL18">
            <v>939</v>
          </cell>
          <cell r="CM18">
            <v>149</v>
          </cell>
          <cell r="CN18">
            <v>1088</v>
          </cell>
          <cell r="CP18">
            <v>855</v>
          </cell>
          <cell r="CQ18">
            <v>7</v>
          </cell>
          <cell r="CR18">
            <v>862</v>
          </cell>
          <cell r="CY18">
            <v>267</v>
          </cell>
          <cell r="CZ18">
            <v>102</v>
          </cell>
          <cell r="DA18">
            <v>369</v>
          </cell>
          <cell r="DC18">
            <v>37</v>
          </cell>
          <cell r="DD18">
            <v>4</v>
          </cell>
          <cell r="DE18">
            <v>41</v>
          </cell>
          <cell r="DG18">
            <v>0</v>
          </cell>
          <cell r="DH18">
            <v>0</v>
          </cell>
          <cell r="DI18">
            <v>0</v>
          </cell>
          <cell r="DJ18">
            <v>179</v>
          </cell>
          <cell r="DL18">
            <v>1100</v>
          </cell>
          <cell r="DO18" t="str">
            <v>Year</v>
          </cell>
          <cell r="DR18">
            <v>1279</v>
          </cell>
          <cell r="DT18">
            <v>7013</v>
          </cell>
          <cell r="DU18">
            <v>4264</v>
          </cell>
          <cell r="DV18">
            <v>11277</v>
          </cell>
          <cell r="DX18">
            <v>275</v>
          </cell>
          <cell r="DY18">
            <v>474</v>
          </cell>
          <cell r="DZ18">
            <v>749</v>
          </cell>
          <cell r="EB18">
            <v>157</v>
          </cell>
          <cell r="EC18">
            <v>391</v>
          </cell>
          <cell r="ED18">
            <v>548</v>
          </cell>
          <cell r="EF18">
            <v>432</v>
          </cell>
          <cell r="EG18">
            <v>865</v>
          </cell>
          <cell r="EH18">
            <v>1297</v>
          </cell>
          <cell r="EJ18">
            <v>7445</v>
          </cell>
          <cell r="EK18">
            <v>5129</v>
          </cell>
          <cell r="EL18">
            <v>12574</v>
          </cell>
        </row>
        <row r="20">
          <cell r="BZ20" t="str">
            <v>1999/98</v>
          </cell>
          <cell r="DO20" t="str">
            <v>1999/98</v>
          </cell>
        </row>
        <row r="21">
          <cell r="BZ21" t="str">
            <v xml:space="preserve"> 1Q</v>
          </cell>
          <cell r="CA21">
            <v>-9.6296296296296324E-2</v>
          </cell>
          <cell r="CB21">
            <v>-9.9999999999999978E-2</v>
          </cell>
          <cell r="CC21">
            <v>-9.6551724137931033E-2</v>
          </cell>
          <cell r="CD21">
            <v>-3.5714285714285698E-2</v>
          </cell>
          <cell r="CE21">
            <v>0.125</v>
          </cell>
          <cell r="CF21">
            <v>-1.5625E-2</v>
          </cell>
          <cell r="CG21">
            <v>8.5106382978723305E-2</v>
          </cell>
          <cell r="CH21">
            <v>-0.52380952380952384</v>
          </cell>
          <cell r="CJ21">
            <v>-0.10294117647058823</v>
          </cell>
          <cell r="CL21">
            <v>-4.621848739495793E-2</v>
          </cell>
          <cell r="CM21">
            <v>-0.28205128205128205</v>
          </cell>
          <cell r="CN21">
            <v>-7.9422382671480149E-2</v>
          </cell>
          <cell r="CP21">
            <v>0.55000000000000004</v>
          </cell>
          <cell r="CQ21">
            <v>2</v>
          </cell>
          <cell r="CR21">
            <v>0.55801104972375692</v>
          </cell>
          <cell r="CY21">
            <v>-7.6923076923076872E-2</v>
          </cell>
          <cell r="CZ21">
            <v>-0.11538461538461542</v>
          </cell>
          <cell r="DA21">
            <v>-8.7912087912087919E-2</v>
          </cell>
          <cell r="DC21">
            <v>-0.11111111111111116</v>
          </cell>
          <cell r="DD21" t="str">
            <v>NM</v>
          </cell>
          <cell r="DE21">
            <v>-0.1111111111111111</v>
          </cell>
          <cell r="DG21" t="str">
            <v>NM</v>
          </cell>
          <cell r="DH21" t="str">
            <v>NM</v>
          </cell>
          <cell r="DI21" t="str">
            <v>NM</v>
          </cell>
          <cell r="DJ21">
            <v>0</v>
          </cell>
          <cell r="DL21">
            <v>-0.83265306122448979</v>
          </cell>
          <cell r="DO21" t="str">
            <v xml:space="preserve"> 1Q</v>
          </cell>
          <cell r="DR21">
            <v>-0.69387755102040816</v>
          </cell>
          <cell r="DT21">
            <v>0.19682726204465334</v>
          </cell>
          <cell r="DU21">
            <v>4.4510385756676561E-2</v>
          </cell>
          <cell r="DV21">
            <v>0.14006634721710284</v>
          </cell>
          <cell r="DX21">
            <v>-0.1095890410958904</v>
          </cell>
          <cell r="DY21">
            <v>0.48076923076923078</v>
          </cell>
          <cell r="DZ21">
            <v>0.23728813559322035</v>
          </cell>
          <cell r="EB21">
            <v>-0.29090909090909089</v>
          </cell>
          <cell r="EC21">
            <v>-0.27927927927927926</v>
          </cell>
          <cell r="ED21">
            <v>-0.28313253012048195</v>
          </cell>
          <cell r="EF21">
            <v>-0.1875</v>
          </cell>
          <cell r="EG21">
            <v>8.8372093023255813E-2</v>
          </cell>
          <cell r="EH21">
            <v>-1.4577259475218658E-2</v>
          </cell>
          <cell r="EJ21">
            <v>0.16994535519125684</v>
          </cell>
          <cell r="EK21">
            <v>5.2202283849918436E-2</v>
          </cell>
          <cell r="EL21">
            <v>0.12270942408376963</v>
          </cell>
        </row>
        <row r="22">
          <cell r="BZ22" t="str">
            <v xml:space="preserve"> 2Q</v>
          </cell>
          <cell r="CA22">
            <v>0.68493150684931514</v>
          </cell>
          <cell r="CB22">
            <v>-0.18181818181818177</v>
          </cell>
          <cell r="CC22">
            <v>0.5714285714285714</v>
          </cell>
          <cell r="CD22">
            <v>0.20967741935483875</v>
          </cell>
          <cell r="CE22">
            <v>0</v>
          </cell>
          <cell r="CF22">
            <v>0.18309859154929578</v>
          </cell>
          <cell r="CG22">
            <v>-1.4925373134328401E-2</v>
          </cell>
          <cell r="CH22">
            <v>-0.4285714285714286</v>
          </cell>
          <cell r="CJ22">
            <v>-0.11363636363636363</v>
          </cell>
          <cell r="CL22">
            <v>0.30693069306930698</v>
          </cell>
          <cell r="CM22">
            <v>-0.26829268292682928</v>
          </cell>
          <cell r="CN22">
            <v>0.20987654320987653</v>
          </cell>
          <cell r="CP22">
            <v>0.47033898305084754</v>
          </cell>
          <cell r="CQ22">
            <v>0.5</v>
          </cell>
          <cell r="CR22">
            <v>0.47058823529411764</v>
          </cell>
          <cell r="CY22">
            <v>0.28125</v>
          </cell>
          <cell r="CZ22">
            <v>-0.23076923076923073</v>
          </cell>
          <cell r="DA22">
            <v>0.13333333333333333</v>
          </cell>
          <cell r="DC22">
            <v>0.22222222222222232</v>
          </cell>
          <cell r="DD22">
            <v>1</v>
          </cell>
          <cell r="DE22">
            <v>0.3</v>
          </cell>
          <cell r="DG22" t="str">
            <v>NM</v>
          </cell>
          <cell r="DH22" t="str">
            <v>NM</v>
          </cell>
          <cell r="DI22" t="str">
            <v>NM</v>
          </cell>
          <cell r="DJ22">
            <v>0</v>
          </cell>
          <cell r="DL22">
            <v>-0.83274021352313166</v>
          </cell>
          <cell r="DO22" t="str">
            <v xml:space="preserve"> 2Q</v>
          </cell>
          <cell r="DR22">
            <v>-0.7155963302752294</v>
          </cell>
          <cell r="DT22">
            <v>0.28517823639774859</v>
          </cell>
          <cell r="DU22">
            <v>5.4945054945054949E-3</v>
          </cell>
          <cell r="DV22">
            <v>0.17168338907469341</v>
          </cell>
          <cell r="DX22">
            <v>0</v>
          </cell>
          <cell r="DY22">
            <v>0.16071428571428573</v>
          </cell>
          <cell r="DZ22">
            <v>0.10526315789473684</v>
          </cell>
          <cell r="EB22">
            <v>0.26923076923076922</v>
          </cell>
          <cell r="EC22">
            <v>-0.39393939393939392</v>
          </cell>
          <cell r="ED22">
            <v>-0.25600000000000001</v>
          </cell>
          <cell r="EF22">
            <v>8.2352941176470587E-2</v>
          </cell>
          <cell r="EG22">
            <v>-9.9526066350710901E-2</v>
          </cell>
          <cell r="EH22">
            <v>-4.72972972972973E-2</v>
          </cell>
          <cell r="EJ22">
            <v>0.27494061757719718</v>
          </cell>
          <cell r="EK22">
            <v>-1.1511895625479662E-2</v>
          </cell>
          <cell r="EL22">
            <v>0.14998326079678606</v>
          </cell>
        </row>
        <row r="23">
          <cell r="BZ23" t="str">
            <v xml:space="preserve"> 3Q</v>
          </cell>
          <cell r="CA23">
            <v>0.13178294573643412</v>
          </cell>
          <cell r="CB23">
            <v>0</v>
          </cell>
          <cell r="CC23">
            <v>0.12318840579710146</v>
          </cell>
          <cell r="CD23">
            <v>0.48076923076923084</v>
          </cell>
          <cell r="CE23">
            <v>0</v>
          </cell>
          <cell r="CF23">
            <v>0.4098360655737705</v>
          </cell>
          <cell r="CG23">
            <v>0</v>
          </cell>
          <cell r="CH23">
            <v>-0.47619047619047616</v>
          </cell>
          <cell r="CJ23">
            <v>-0.14084507042253522</v>
          </cell>
          <cell r="CL23">
            <v>0.18181818181818188</v>
          </cell>
          <cell r="CM23">
            <v>-0.25641025641025639</v>
          </cell>
          <cell r="CN23">
            <v>0.11851851851851852</v>
          </cell>
          <cell r="CP23">
            <v>0.56363636363636371</v>
          </cell>
          <cell r="CQ23">
            <v>1.5</v>
          </cell>
          <cell r="CR23">
            <v>0.57207207207207211</v>
          </cell>
          <cell r="CY23">
            <v>0.26923076923076916</v>
          </cell>
          <cell r="CZ23">
            <v>-7.999999999999996E-2</v>
          </cell>
          <cell r="DA23">
            <v>0.15584415584415584</v>
          </cell>
          <cell r="DC23">
            <v>0.33333333333333326</v>
          </cell>
          <cell r="DD23">
            <v>0</v>
          </cell>
          <cell r="DE23">
            <v>0.3</v>
          </cell>
          <cell r="DG23" t="str">
            <v>NM</v>
          </cell>
          <cell r="DH23" t="str">
            <v>NM</v>
          </cell>
          <cell r="DI23" t="str">
            <v>NM</v>
          </cell>
          <cell r="DJ23">
            <v>6.0606060606060608E-2</v>
          </cell>
          <cell r="DL23">
            <v>-0.71678321678321677</v>
          </cell>
          <cell r="DO23" t="str">
            <v xml:space="preserve"> 3Q</v>
          </cell>
          <cell r="DR23">
            <v>-0.63636363636363635</v>
          </cell>
          <cell r="DT23">
            <v>0.21707988980716253</v>
          </cell>
          <cell r="DU23">
            <v>2.2066198595787363E-2</v>
          </cell>
          <cell r="DV23">
            <v>0.14793741109530584</v>
          </cell>
          <cell r="DX23">
            <v>4.4776119402985072E-2</v>
          </cell>
          <cell r="DY23">
            <v>0.41052631578947368</v>
          </cell>
          <cell r="DZ23">
            <v>0.25925925925925924</v>
          </cell>
          <cell r="EB23">
            <v>0.1111111111111111</v>
          </cell>
          <cell r="EC23">
            <v>-0.15555555555555556</v>
          </cell>
          <cell r="ED23">
            <v>-7.9365079365079361E-2</v>
          </cell>
          <cell r="EF23">
            <v>6.7961165048543687E-2</v>
          </cell>
          <cell r="EG23">
            <v>0.13513513513513514</v>
          </cell>
          <cell r="EH23">
            <v>0.1111111111111111</v>
          </cell>
          <cell r="EJ23">
            <v>0.20907194994786235</v>
          </cell>
          <cell r="EK23">
            <v>3.976311336717428E-2</v>
          </cell>
          <cell r="EL23">
            <v>0.14451612903225808</v>
          </cell>
        </row>
        <row r="24">
          <cell r="BZ24" t="str">
            <v xml:space="preserve"> 4Q </v>
          </cell>
          <cell r="CA24">
            <v>0.16447368421052633</v>
          </cell>
          <cell r="CB24">
            <v>-9.0909090909090939E-2</v>
          </cell>
          <cell r="CC24">
            <v>0.14723926380368099</v>
          </cell>
          <cell r="CD24">
            <v>0.74509803921568629</v>
          </cell>
          <cell r="CE24">
            <v>0</v>
          </cell>
          <cell r="CF24">
            <v>0.62295081967213117</v>
          </cell>
          <cell r="CG24">
            <v>-3.0769230769230771E-2</v>
          </cell>
          <cell r="CH24">
            <v>0.33333333333333326</v>
          </cell>
          <cell r="CJ24">
            <v>1.3513513513513514E-2</v>
          </cell>
          <cell r="CL24">
            <v>0.22761194029850751</v>
          </cell>
          <cell r="CM24">
            <v>6.6666666666666652E-2</v>
          </cell>
          <cell r="CN24">
            <v>0.21140939597315436</v>
          </cell>
          <cell r="CP24">
            <v>0.51598173515981727</v>
          </cell>
          <cell r="CQ24">
            <v>1</v>
          </cell>
          <cell r="CR24">
            <v>0.52036199095022628</v>
          </cell>
          <cell r="CY24">
            <v>0</v>
          </cell>
          <cell r="CZ24">
            <v>0</v>
          </cell>
          <cell r="DA24">
            <v>0</v>
          </cell>
          <cell r="DC24">
            <v>0</v>
          </cell>
          <cell r="DD24">
            <v>0</v>
          </cell>
          <cell r="DE24">
            <v>0</v>
          </cell>
          <cell r="DG24" t="str">
            <v>NM</v>
          </cell>
          <cell r="DH24" t="str">
            <v>NM</v>
          </cell>
          <cell r="DI24" t="str">
            <v>NM</v>
          </cell>
          <cell r="DJ24">
            <v>-0.11764705882352941</v>
          </cell>
          <cell r="DL24">
            <v>-0.70486111111111116</v>
          </cell>
          <cell r="DO24" t="str">
            <v xml:space="preserve"> 4Q </v>
          </cell>
          <cell r="DR24">
            <v>-0.74926253687315636</v>
          </cell>
          <cell r="DT24">
            <v>0.22509225092250923</v>
          </cell>
          <cell r="DU24">
            <v>1.804123711340206E-2</v>
          </cell>
          <cell r="DV24">
            <v>0.14635739954263313</v>
          </cell>
          <cell r="DX24">
            <v>0</v>
          </cell>
          <cell r="DY24">
            <v>9.202453987730061E-2</v>
          </cell>
          <cell r="DZ24">
            <v>6.2761506276150625E-2</v>
          </cell>
          <cell r="EB24">
            <v>0.15</v>
          </cell>
          <cell r="EC24">
            <v>-5.4945054945054944E-2</v>
          </cell>
          <cell r="ED24">
            <v>7.6335877862595417E-3</v>
          </cell>
          <cell r="EF24">
            <v>5.1724137931034482E-2</v>
          </cell>
          <cell r="EG24">
            <v>3.937007874015748E-2</v>
          </cell>
          <cell r="EH24">
            <v>4.3243243243243246E-2</v>
          </cell>
          <cell r="EJ24">
            <v>0.21510183805265773</v>
          </cell>
          <cell r="EK24">
            <v>2.1861777150916785E-2</v>
          </cell>
          <cell r="EL24">
            <v>0.13523754007577965</v>
          </cell>
        </row>
        <row r="26">
          <cell r="BZ26" t="str">
            <v>Year</v>
          </cell>
          <cell r="CA26">
            <v>0.16155419222903888</v>
          </cell>
          <cell r="CB26">
            <v>-9.7560975609756073E-2</v>
          </cell>
          <cell r="CC26">
            <v>0.14150943396226415</v>
          </cell>
          <cell r="CD26">
            <v>0.33484162895927594</v>
          </cell>
          <cell r="CE26">
            <v>2.7777777777777679E-2</v>
          </cell>
          <cell r="CF26">
            <v>0.29182879377431908</v>
          </cell>
          <cell r="CG26">
            <v>4.366812227074135E-3</v>
          </cell>
          <cell r="CH26">
            <v>-0.375</v>
          </cell>
          <cell r="CJ26">
            <v>-8.6378737541528236E-2</v>
          </cell>
          <cell r="CL26">
            <v>0.16400425985090528</v>
          </cell>
          <cell r="CM26">
            <v>-0.20134228187919467</v>
          </cell>
          <cell r="CN26">
            <v>0.11397058823529412</v>
          </cell>
          <cell r="CP26">
            <v>0.52280701754385972</v>
          </cell>
          <cell r="CQ26">
            <v>1.1428571428571428</v>
          </cell>
          <cell r="CR26">
            <v>0.52784222737819031</v>
          </cell>
          <cell r="CY26">
            <v>0.101123595505618</v>
          </cell>
          <cell r="CZ26">
            <v>-0.10784313725490191</v>
          </cell>
          <cell r="DA26">
            <v>4.3360433604336043E-2</v>
          </cell>
          <cell r="DC26">
            <v>0.10810810810810811</v>
          </cell>
          <cell r="DD26">
            <v>0.25</v>
          </cell>
          <cell r="DE26">
            <v>0.12195121951219512</v>
          </cell>
          <cell r="DG26" t="str">
            <v>NM</v>
          </cell>
          <cell r="DH26" t="str">
            <v>NM</v>
          </cell>
          <cell r="DI26" t="str">
            <v>NM</v>
          </cell>
          <cell r="DJ26">
            <v>-2.23463687150838E-2</v>
          </cell>
          <cell r="DL26">
            <v>-0.76909090909090905</v>
          </cell>
          <cell r="DO26" t="str">
            <v>Year</v>
          </cell>
          <cell r="DR26">
            <v>-0.69976544175136823</v>
          </cell>
          <cell r="DT26">
            <v>0.22985883359475259</v>
          </cell>
          <cell r="DU26">
            <v>2.2045028142589119E-2</v>
          </cell>
          <cell r="DV26">
            <v>0.15128136915846413</v>
          </cell>
          <cell r="DX26">
            <v>-1.8181818181818181E-2</v>
          </cell>
          <cell r="DY26">
            <v>0.25738396624472576</v>
          </cell>
          <cell r="DZ26">
            <v>0.15620827770360482</v>
          </cell>
          <cell r="EB26">
            <v>6.369426751592357E-3</v>
          </cell>
          <cell r="EC26">
            <v>-0.22762148337595908</v>
          </cell>
          <cell r="ED26">
            <v>-0.16058394160583941</v>
          </cell>
          <cell r="EF26">
            <v>-9.2592592592592587E-3</v>
          </cell>
          <cell r="EG26">
            <v>3.8150289017341042E-2</v>
          </cell>
          <cell r="EH26">
            <v>2.2359290670778721E-2</v>
          </cell>
          <cell r="EJ26">
            <v>0.21598388179986569</v>
          </cell>
          <cell r="EK26">
            <v>2.4761162019886918E-2</v>
          </cell>
          <cell r="EL26">
            <v>0.13798313981231111</v>
          </cell>
        </row>
        <row r="28">
          <cell r="BZ28">
            <v>1999</v>
          </cell>
          <cell r="DO28">
            <v>1999</v>
          </cell>
        </row>
        <row r="29">
          <cell r="BZ29" t="str">
            <v xml:space="preserve"> 1Q</v>
          </cell>
          <cell r="CA29">
            <v>122</v>
          </cell>
          <cell r="CB29">
            <v>9</v>
          </cell>
          <cell r="CC29">
            <v>131</v>
          </cell>
          <cell r="CD29">
            <v>54</v>
          </cell>
          <cell r="CE29">
            <v>9</v>
          </cell>
          <cell r="CF29">
            <v>63</v>
          </cell>
          <cell r="CG29">
            <v>51</v>
          </cell>
          <cell r="CH29">
            <v>10</v>
          </cell>
          <cell r="CJ29">
            <v>61</v>
          </cell>
          <cell r="CL29">
            <v>227</v>
          </cell>
          <cell r="CM29">
            <v>28</v>
          </cell>
          <cell r="CN29">
            <v>255</v>
          </cell>
          <cell r="CP29">
            <v>279</v>
          </cell>
          <cell r="CQ29">
            <v>3</v>
          </cell>
          <cell r="CR29">
            <v>282</v>
          </cell>
          <cell r="CT29">
            <v>279</v>
          </cell>
          <cell r="CU29">
            <v>3</v>
          </cell>
          <cell r="CW29">
            <v>282</v>
          </cell>
          <cell r="CY29">
            <v>60</v>
          </cell>
          <cell r="CZ29">
            <v>23</v>
          </cell>
          <cell r="DA29">
            <v>83</v>
          </cell>
          <cell r="DC29">
            <v>8</v>
          </cell>
          <cell r="DD29">
            <v>0</v>
          </cell>
          <cell r="DE29">
            <v>8</v>
          </cell>
          <cell r="DJ29">
            <v>49</v>
          </cell>
          <cell r="DL29">
            <v>41</v>
          </cell>
          <cell r="DO29" t="str">
            <v xml:space="preserve"> 1Q</v>
          </cell>
          <cell r="DR29">
            <v>90</v>
          </cell>
          <cell r="DT29">
            <v>2037</v>
          </cell>
          <cell r="DU29">
            <v>1056</v>
          </cell>
          <cell r="DV29">
            <v>3093</v>
          </cell>
          <cell r="DX29">
            <v>65</v>
          </cell>
          <cell r="DY29">
            <v>154</v>
          </cell>
          <cell r="DZ29">
            <v>219</v>
          </cell>
          <cell r="EB29">
            <v>39</v>
          </cell>
          <cell r="EC29">
            <v>80</v>
          </cell>
          <cell r="ED29">
            <v>119</v>
          </cell>
          <cell r="EF29">
            <v>104</v>
          </cell>
          <cell r="EG29">
            <v>234</v>
          </cell>
          <cell r="EH29">
            <v>338</v>
          </cell>
          <cell r="EJ29">
            <v>2141</v>
          </cell>
          <cell r="EK29">
            <v>1290</v>
          </cell>
          <cell r="EL29">
            <v>3431</v>
          </cell>
        </row>
        <row r="30">
          <cell r="BZ30" t="str">
            <v xml:space="preserve"> 2Q</v>
          </cell>
          <cell r="CA30">
            <v>123</v>
          </cell>
          <cell r="CB30">
            <v>9</v>
          </cell>
          <cell r="CC30">
            <v>132</v>
          </cell>
          <cell r="CD30">
            <v>75</v>
          </cell>
          <cell r="CE30">
            <v>9</v>
          </cell>
          <cell r="CF30">
            <v>84</v>
          </cell>
          <cell r="CG30">
            <v>66</v>
          </cell>
          <cell r="CH30">
            <v>12</v>
          </cell>
          <cell r="CJ30">
            <v>78</v>
          </cell>
          <cell r="CL30">
            <v>264</v>
          </cell>
          <cell r="CM30">
            <v>30</v>
          </cell>
          <cell r="CN30">
            <v>294</v>
          </cell>
          <cell r="CP30">
            <v>347</v>
          </cell>
          <cell r="CQ30">
            <v>3</v>
          </cell>
          <cell r="CR30">
            <v>350</v>
          </cell>
          <cell r="CT30">
            <v>347</v>
          </cell>
          <cell r="CU30">
            <v>3</v>
          </cell>
          <cell r="CW30">
            <v>350</v>
          </cell>
          <cell r="CY30">
            <v>82</v>
          </cell>
          <cell r="CZ30">
            <v>20</v>
          </cell>
          <cell r="DA30">
            <v>102</v>
          </cell>
          <cell r="DC30">
            <v>11</v>
          </cell>
          <cell r="DD30">
            <v>2</v>
          </cell>
          <cell r="DE30">
            <v>13</v>
          </cell>
          <cell r="DJ30">
            <v>46</v>
          </cell>
          <cell r="DL30">
            <v>47</v>
          </cell>
          <cell r="DO30" t="str">
            <v xml:space="preserve"> 2Q</v>
          </cell>
          <cell r="DR30">
            <v>93</v>
          </cell>
          <cell r="DT30">
            <v>2055</v>
          </cell>
          <cell r="DU30">
            <v>1098</v>
          </cell>
          <cell r="DV30">
            <v>3153</v>
          </cell>
          <cell r="DX30">
            <v>59</v>
          </cell>
          <cell r="DY30">
            <v>130</v>
          </cell>
          <cell r="DZ30">
            <v>189</v>
          </cell>
          <cell r="EB30">
            <v>33</v>
          </cell>
          <cell r="EC30">
            <v>60</v>
          </cell>
          <cell r="ED30">
            <v>93</v>
          </cell>
          <cell r="EF30">
            <v>92</v>
          </cell>
          <cell r="EG30">
            <v>190</v>
          </cell>
          <cell r="EH30">
            <v>282</v>
          </cell>
          <cell r="EJ30">
            <v>2147</v>
          </cell>
          <cell r="EK30">
            <v>1288</v>
          </cell>
          <cell r="EL30">
            <v>3435</v>
          </cell>
        </row>
        <row r="31">
          <cell r="BZ31" t="str">
            <v xml:space="preserve"> 3Q</v>
          </cell>
          <cell r="CA31">
            <v>146</v>
          </cell>
          <cell r="CB31">
            <v>9</v>
          </cell>
          <cell r="CC31">
            <v>155</v>
          </cell>
          <cell r="CD31">
            <v>77</v>
          </cell>
          <cell r="CE31">
            <v>9</v>
          </cell>
          <cell r="CF31">
            <v>86</v>
          </cell>
          <cell r="CG31">
            <v>50</v>
          </cell>
          <cell r="CH31">
            <v>11</v>
          </cell>
          <cell r="CJ31">
            <v>61</v>
          </cell>
          <cell r="CL31">
            <v>273</v>
          </cell>
          <cell r="CM31">
            <v>29</v>
          </cell>
          <cell r="CN31">
            <v>302</v>
          </cell>
          <cell r="CP31">
            <v>344</v>
          </cell>
          <cell r="CQ31">
            <v>5</v>
          </cell>
          <cell r="CR31">
            <v>349</v>
          </cell>
          <cell r="CT31">
            <v>344</v>
          </cell>
          <cell r="CU31">
            <v>5</v>
          </cell>
          <cell r="CW31">
            <v>349</v>
          </cell>
          <cell r="CY31">
            <v>66</v>
          </cell>
          <cell r="CZ31">
            <v>23</v>
          </cell>
          <cell r="DA31">
            <v>89</v>
          </cell>
          <cell r="DC31">
            <v>12</v>
          </cell>
          <cell r="DD31">
            <v>1</v>
          </cell>
          <cell r="DE31">
            <v>13</v>
          </cell>
          <cell r="DJ31">
            <v>35</v>
          </cell>
          <cell r="DL31">
            <v>81</v>
          </cell>
          <cell r="DO31" t="str">
            <v xml:space="preserve"> 3Q</v>
          </cell>
          <cell r="DR31">
            <v>116</v>
          </cell>
          <cell r="DT31">
            <v>2209</v>
          </cell>
          <cell r="DU31">
            <v>1019</v>
          </cell>
          <cell r="DV31">
            <v>3228</v>
          </cell>
          <cell r="DX31">
            <v>70</v>
          </cell>
          <cell r="DY31">
            <v>134</v>
          </cell>
          <cell r="DZ31">
            <v>204</v>
          </cell>
          <cell r="EB31">
            <v>40</v>
          </cell>
          <cell r="EC31">
            <v>76</v>
          </cell>
          <cell r="ED31">
            <v>116</v>
          </cell>
          <cell r="EF31">
            <v>110</v>
          </cell>
          <cell r="EG31">
            <v>210</v>
          </cell>
          <cell r="EH31">
            <v>320</v>
          </cell>
          <cell r="EJ31">
            <v>2319</v>
          </cell>
          <cell r="EK31">
            <v>1229</v>
          </cell>
          <cell r="EL31">
            <v>3548</v>
          </cell>
        </row>
        <row r="32">
          <cell r="BZ32" t="str">
            <v xml:space="preserve"> 4Q </v>
          </cell>
          <cell r="CA32">
            <v>177</v>
          </cell>
          <cell r="CB32">
            <v>10</v>
          </cell>
          <cell r="CC32">
            <v>187</v>
          </cell>
          <cell r="CD32">
            <v>89</v>
          </cell>
          <cell r="CE32">
            <v>10</v>
          </cell>
          <cell r="CF32">
            <v>99</v>
          </cell>
          <cell r="CG32">
            <v>63</v>
          </cell>
          <cell r="CH32">
            <v>12</v>
          </cell>
          <cell r="CJ32">
            <v>75</v>
          </cell>
          <cell r="CL32">
            <v>329</v>
          </cell>
          <cell r="CM32">
            <v>32</v>
          </cell>
          <cell r="CN32">
            <v>361</v>
          </cell>
          <cell r="CP32">
            <v>332</v>
          </cell>
          <cell r="CQ32">
            <v>4</v>
          </cell>
          <cell r="CR32">
            <v>336</v>
          </cell>
          <cell r="CT32">
            <v>332</v>
          </cell>
          <cell r="CU32">
            <v>4</v>
          </cell>
          <cell r="CW32">
            <v>336</v>
          </cell>
          <cell r="CY32">
            <v>86</v>
          </cell>
          <cell r="CZ32">
            <v>25</v>
          </cell>
          <cell r="DA32">
            <v>111</v>
          </cell>
          <cell r="DC32">
            <v>10</v>
          </cell>
          <cell r="DD32">
            <v>2</v>
          </cell>
          <cell r="DE32">
            <v>12</v>
          </cell>
          <cell r="DJ32">
            <v>45</v>
          </cell>
          <cell r="DL32">
            <v>85</v>
          </cell>
          <cell r="DO32" t="str">
            <v xml:space="preserve"> 4Q </v>
          </cell>
          <cell r="DR32">
            <v>85</v>
          </cell>
          <cell r="DT32">
            <v>2324</v>
          </cell>
          <cell r="DU32">
            <v>1185</v>
          </cell>
          <cell r="DV32">
            <v>3509</v>
          </cell>
          <cell r="DX32">
            <v>76</v>
          </cell>
          <cell r="DY32">
            <v>178</v>
          </cell>
          <cell r="DZ32">
            <v>254</v>
          </cell>
          <cell r="EB32">
            <v>46</v>
          </cell>
          <cell r="EC32">
            <v>86</v>
          </cell>
          <cell r="ED32">
            <v>132</v>
          </cell>
          <cell r="EF32">
            <v>122</v>
          </cell>
          <cell r="EG32">
            <v>264</v>
          </cell>
          <cell r="EH32">
            <v>386</v>
          </cell>
          <cell r="EJ32">
            <v>2446</v>
          </cell>
          <cell r="EK32">
            <v>1449</v>
          </cell>
          <cell r="EL32">
            <v>3895</v>
          </cell>
        </row>
        <row r="34">
          <cell r="BZ34" t="str">
            <v>Year</v>
          </cell>
          <cell r="CA34">
            <v>568</v>
          </cell>
          <cell r="CB34">
            <v>37</v>
          </cell>
          <cell r="CC34">
            <v>605</v>
          </cell>
          <cell r="CD34">
            <v>295</v>
          </cell>
          <cell r="CE34">
            <v>37</v>
          </cell>
          <cell r="CF34">
            <v>332</v>
          </cell>
          <cell r="CG34">
            <v>230</v>
          </cell>
          <cell r="CH34">
            <v>45</v>
          </cell>
          <cell r="CJ34">
            <v>275</v>
          </cell>
          <cell r="CL34">
            <v>1093</v>
          </cell>
          <cell r="CM34">
            <v>119</v>
          </cell>
          <cell r="CN34">
            <v>1212</v>
          </cell>
          <cell r="CP34">
            <v>1302</v>
          </cell>
          <cell r="CQ34">
            <v>15</v>
          </cell>
          <cell r="CR34">
            <v>1317</v>
          </cell>
          <cell r="CT34">
            <v>1302</v>
          </cell>
          <cell r="CU34">
            <v>15</v>
          </cell>
          <cell r="CW34">
            <v>1317</v>
          </cell>
          <cell r="CY34">
            <v>294</v>
          </cell>
          <cell r="CZ34">
            <v>91</v>
          </cell>
          <cell r="DA34">
            <v>385</v>
          </cell>
          <cell r="DC34">
            <v>41</v>
          </cell>
          <cell r="DD34">
            <v>5</v>
          </cell>
          <cell r="DE34">
            <v>46</v>
          </cell>
          <cell r="DJ34">
            <v>175</v>
          </cell>
          <cell r="DL34">
            <v>254</v>
          </cell>
          <cell r="DO34" t="str">
            <v>Year</v>
          </cell>
          <cell r="DR34">
            <v>384</v>
          </cell>
          <cell r="DT34">
            <v>8625</v>
          </cell>
          <cell r="DU34">
            <v>4358</v>
          </cell>
          <cell r="DV34">
            <v>12983</v>
          </cell>
          <cell r="DX34">
            <v>270</v>
          </cell>
          <cell r="DY34">
            <v>596</v>
          </cell>
          <cell r="DZ34">
            <v>866</v>
          </cell>
          <cell r="EB34">
            <v>158</v>
          </cell>
          <cell r="EC34">
            <v>302</v>
          </cell>
          <cell r="ED34">
            <v>460</v>
          </cell>
          <cell r="EF34">
            <v>428</v>
          </cell>
          <cell r="EG34">
            <v>898</v>
          </cell>
          <cell r="EH34">
            <v>1326</v>
          </cell>
          <cell r="EJ34">
            <v>9053</v>
          </cell>
          <cell r="EK34">
            <v>5256</v>
          </cell>
          <cell r="EL34">
            <v>14309</v>
          </cell>
        </row>
        <row r="36">
          <cell r="BZ36" t="str">
            <v>2000E/99</v>
          </cell>
          <cell r="DO36" t="str">
            <v>2000E/99</v>
          </cell>
        </row>
        <row r="37">
          <cell r="BZ37" t="str">
            <v>1QA</v>
          </cell>
          <cell r="CA37">
            <v>0.27049180327868849</v>
          </cell>
          <cell r="CB37">
            <v>-0.11111111111111116</v>
          </cell>
          <cell r="CC37">
            <v>0.24427480916030531</v>
          </cell>
          <cell r="CD37">
            <v>0.44444444444444442</v>
          </cell>
          <cell r="CE37">
            <v>0</v>
          </cell>
          <cell r="CF37">
            <v>0.38095238095238093</v>
          </cell>
          <cell r="CG37">
            <v>-0.25490196078431371</v>
          </cell>
          <cell r="CH37">
            <v>-9.9999999999999978E-2</v>
          </cell>
          <cell r="CJ37">
            <v>-0.22950819672131151</v>
          </cell>
          <cell r="CL37">
            <v>0.19383259911894268</v>
          </cell>
          <cell r="CM37">
            <v>-7.1428571428571397E-2</v>
          </cell>
          <cell r="CN37">
            <v>0.16470588235294126</v>
          </cell>
          <cell r="CP37">
            <v>0.51254480286738358</v>
          </cell>
          <cell r="CQ37">
            <v>0.33333333333333326</v>
          </cell>
          <cell r="CR37">
            <v>0.5106382978723405</v>
          </cell>
          <cell r="CW37">
            <v>0.5106382978723405</v>
          </cell>
          <cell r="CY37">
            <v>0</v>
          </cell>
          <cell r="CZ37">
            <v>-0.13043478260869568</v>
          </cell>
          <cell r="DA37">
            <v>-3.6144578313253017E-2</v>
          </cell>
          <cell r="DC37">
            <v>0.125</v>
          </cell>
          <cell r="DE37">
            <v>0.125</v>
          </cell>
          <cell r="DJ37">
            <v>-4.081632653061229E-2</v>
          </cell>
          <cell r="DL37">
            <v>0.43902439024390238</v>
          </cell>
          <cell r="DO37" t="str">
            <v>1QA</v>
          </cell>
          <cell r="DR37">
            <v>0.17777777777777781</v>
          </cell>
          <cell r="DT37">
            <v>0.19931271477663226</v>
          </cell>
          <cell r="DU37">
            <v>-4.4507575757575801E-2</v>
          </cell>
          <cell r="DV37">
            <v>0.11606854186873594</v>
          </cell>
          <cell r="DX37">
            <v>4.6153846153846212E-2</v>
          </cell>
          <cell r="DY37">
            <v>-6.4935064935064402E-3</v>
          </cell>
          <cell r="DZ37">
            <v>9.1324200913243114E-3</v>
          </cell>
          <cell r="EB37">
            <v>-2.5641025641025661E-2</v>
          </cell>
          <cell r="EC37">
            <v>-9.9999999999999978E-2</v>
          </cell>
          <cell r="ED37">
            <v>-7.5630252100840289E-2</v>
          </cell>
          <cell r="EF37">
            <v>1.9230769230769162E-2</v>
          </cell>
          <cell r="EG37">
            <v>-3.8461538461538436E-2</v>
          </cell>
          <cell r="EH37">
            <v>-2.0710059171597628E-2</v>
          </cell>
          <cell r="EJ37">
            <v>0.19056515646893968</v>
          </cell>
          <cell r="EK37">
            <v>-4.3410852713178349E-2</v>
          </cell>
          <cell r="EL37">
            <v>0.10259399591955698</v>
          </cell>
        </row>
        <row r="38">
          <cell r="BZ38" t="str">
            <v>2QA</v>
          </cell>
          <cell r="CA38">
            <v>0.51219512195121952</v>
          </cell>
          <cell r="CB38">
            <v>-0.11111111111111116</v>
          </cell>
          <cell r="CC38">
            <v>0.46969696969696972</v>
          </cell>
          <cell r="CD38">
            <v>0.12000000000000011</v>
          </cell>
          <cell r="CE38">
            <v>0</v>
          </cell>
          <cell r="CF38">
            <v>0.10714285714285721</v>
          </cell>
          <cell r="CG38">
            <v>-0.46969696969696972</v>
          </cell>
          <cell r="CH38">
            <v>-0.66666666666666674</v>
          </cell>
          <cell r="CJ38">
            <v>-0.5</v>
          </cell>
          <cell r="CL38">
            <v>0.15530303030303028</v>
          </cell>
          <cell r="CM38">
            <v>-0.30000000000000004</v>
          </cell>
          <cell r="CN38">
            <v>0.10884353741496589</v>
          </cell>
          <cell r="CP38">
            <v>0.38328530259366</v>
          </cell>
          <cell r="CQ38">
            <v>0.66666666666666674</v>
          </cell>
          <cell r="CR38">
            <v>0.38571428571428568</v>
          </cell>
          <cell r="CW38">
            <v>0.38571428571428568</v>
          </cell>
          <cell r="CY38">
            <v>-0.15853658536585369</v>
          </cell>
          <cell r="CZ38">
            <v>0.14999999999999991</v>
          </cell>
          <cell r="DA38">
            <v>-9.8039215686274495E-2</v>
          </cell>
          <cell r="DC38">
            <v>0</v>
          </cell>
          <cell r="DE38">
            <v>-0.15384615384615385</v>
          </cell>
          <cell r="DJ38">
            <v>-8.6956521739130488E-2</v>
          </cell>
          <cell r="DL38">
            <v>0.44680851063829796</v>
          </cell>
          <cell r="DO38" t="str">
            <v>2QA</v>
          </cell>
          <cell r="DR38">
            <v>0.18279569892473124</v>
          </cell>
          <cell r="DT38">
            <v>0.18345498783454994</v>
          </cell>
          <cell r="DU38">
            <v>-3.0965391621129323E-2</v>
          </cell>
          <cell r="DV38">
            <v>0.10878528385664454</v>
          </cell>
          <cell r="DX38">
            <v>6.7796610169491567E-2</v>
          </cell>
          <cell r="DY38">
            <v>0.15384615384615374</v>
          </cell>
          <cell r="DZ38">
            <v>0.12698412698412698</v>
          </cell>
          <cell r="EB38">
            <v>-6.0606060606060552E-2</v>
          </cell>
          <cell r="EC38">
            <v>8.3333333333333259E-2</v>
          </cell>
          <cell r="ED38">
            <v>3.2258064516129004E-2</v>
          </cell>
          <cell r="EF38">
            <v>2.1739130434782705E-2</v>
          </cell>
          <cell r="EG38">
            <v>0.13157894736842102</v>
          </cell>
          <cell r="EH38">
            <v>9.5744680851063801E-2</v>
          </cell>
          <cell r="EJ38">
            <v>0.17652538425710285</v>
          </cell>
          <cell r="EK38">
            <v>-6.9875776397515521E-3</v>
          </cell>
          <cell r="EL38">
            <v>0.10771470160116459</v>
          </cell>
        </row>
        <row r="39">
          <cell r="BZ39" t="str">
            <v>3QA</v>
          </cell>
          <cell r="CA39">
            <v>0.13698630136986312</v>
          </cell>
          <cell r="CB39">
            <v>0</v>
          </cell>
          <cell r="CC39">
            <v>0.12903225806451624</v>
          </cell>
          <cell r="CD39">
            <v>0.16883116883116878</v>
          </cell>
          <cell r="CE39">
            <v>0</v>
          </cell>
          <cell r="CF39">
            <v>0.15116279069767447</v>
          </cell>
          <cell r="CG39">
            <v>-9.9999999999999978E-2</v>
          </cell>
          <cell r="CH39">
            <v>-0.36363636363636365</v>
          </cell>
          <cell r="CJ39">
            <v>-0.14754098360655743</v>
          </cell>
          <cell r="CL39">
            <v>0.10256410256410264</v>
          </cell>
          <cell r="CM39">
            <v>-0.13793103448275867</v>
          </cell>
          <cell r="CN39">
            <v>7.9470198675496651E-2</v>
          </cell>
          <cell r="CP39">
            <v>0.24709302325581395</v>
          </cell>
          <cell r="CQ39">
            <v>0.19999999999999996</v>
          </cell>
          <cell r="CR39">
            <v>0.24641833810888247</v>
          </cell>
          <cell r="CW39">
            <v>0.40114613180515768</v>
          </cell>
          <cell r="CY39">
            <v>0.10606060606060597</v>
          </cell>
          <cell r="CZ39">
            <v>-8.6956521739130488E-2</v>
          </cell>
          <cell r="DA39">
            <v>5.6179775280898792E-2</v>
          </cell>
          <cell r="DC39">
            <v>-1</v>
          </cell>
          <cell r="DE39" t="str">
            <v>NM</v>
          </cell>
          <cell r="DJ39">
            <v>5.7142857142857162E-2</v>
          </cell>
          <cell r="DL39">
            <v>-9.8765432098765427E-2</v>
          </cell>
          <cell r="DO39" t="str">
            <v>3QA</v>
          </cell>
          <cell r="DR39">
            <v>-5.1724137931034475E-2</v>
          </cell>
          <cell r="DT39">
            <v>0.17564508827523762</v>
          </cell>
          <cell r="DU39">
            <v>1.0794896957801781E-2</v>
          </cell>
          <cell r="DV39">
            <v>0.12360594795539037</v>
          </cell>
          <cell r="DX39">
            <v>-0.11428571428571432</v>
          </cell>
          <cell r="DY39">
            <v>1.4925373134328401E-2</v>
          </cell>
          <cell r="DZ39">
            <v>-2.9411764705882359E-2</v>
          </cell>
          <cell r="EB39">
            <v>-0.19999999999999996</v>
          </cell>
          <cell r="EC39">
            <v>-0.11842105263157898</v>
          </cell>
          <cell r="ED39">
            <v>-0.14655172413793105</v>
          </cell>
          <cell r="EF39">
            <v>-0.1454545454545455</v>
          </cell>
          <cell r="EG39">
            <v>-3.3333333333333326E-2</v>
          </cell>
          <cell r="EH39">
            <v>-7.1875000000000022E-2</v>
          </cell>
          <cell r="EJ39">
            <v>0.16041397153945658</v>
          </cell>
          <cell r="EK39">
            <v>3.2546786004881145E-3</v>
          </cell>
          <cell r="EL39">
            <v>0.1059751972942502</v>
          </cell>
        </row>
        <row r="40">
          <cell r="BZ40" t="str">
            <v>4QA</v>
          </cell>
          <cell r="CA40">
            <v>-3.9548022598870025E-2</v>
          </cell>
          <cell r="CB40">
            <v>-0.30000000000000004</v>
          </cell>
          <cell r="CC40">
            <v>-5.3475935828876997E-2</v>
          </cell>
          <cell r="CD40">
            <v>-0.1797752808988764</v>
          </cell>
          <cell r="CE40">
            <v>-9.9999999999999978E-2</v>
          </cell>
          <cell r="CF40">
            <v>-0.17171717171717171</v>
          </cell>
          <cell r="CG40">
            <v>-0.31746031746031744</v>
          </cell>
          <cell r="CH40">
            <v>-0.5</v>
          </cell>
          <cell r="CJ40">
            <v>-0.34666666666666668</v>
          </cell>
          <cell r="CL40">
            <v>-0.1306990881458967</v>
          </cell>
          <cell r="CM40">
            <v>-0.3125</v>
          </cell>
          <cell r="CN40">
            <v>-0.14681440443213301</v>
          </cell>
          <cell r="CP40">
            <v>0.14457831325301207</v>
          </cell>
          <cell r="CQ40">
            <v>0.5</v>
          </cell>
          <cell r="CR40">
            <v>0.14880952380952372</v>
          </cell>
          <cell r="CW40">
            <v>0.46428571428571419</v>
          </cell>
          <cell r="DA40">
            <v>0.25225225225225234</v>
          </cell>
          <cell r="DE40" t="str">
            <v>NM</v>
          </cell>
          <cell r="DJ40">
            <v>-0.11111111111111116</v>
          </cell>
          <cell r="DL40">
            <v>-0.3294117647058824</v>
          </cell>
          <cell r="DO40" t="str">
            <v>4QA</v>
          </cell>
          <cell r="DR40">
            <v>0.14117647058823524</v>
          </cell>
          <cell r="DT40">
            <v>0.17168674698795172</v>
          </cell>
          <cell r="DU40">
            <v>-0.10042194092827006</v>
          </cell>
          <cell r="DV40">
            <v>7.9908805927614734E-2</v>
          </cell>
          <cell r="DX40">
            <v>-0.19736842105263153</v>
          </cell>
          <cell r="DY40">
            <v>-5.6179775280898903E-2</v>
          </cell>
          <cell r="DZ40">
            <v>-9.8425196850393748E-2</v>
          </cell>
          <cell r="EB40">
            <v>-0.21739130434782605</v>
          </cell>
          <cell r="EC40">
            <v>-0.12790697674418605</v>
          </cell>
          <cell r="ED40">
            <v>-0.15909090909090906</v>
          </cell>
          <cell r="EF40">
            <v>-0.20491803278688525</v>
          </cell>
          <cell r="EG40">
            <v>-7.9545454545454586E-2</v>
          </cell>
          <cell r="EH40">
            <v>-0.11917098445595853</v>
          </cell>
          <cell r="EJ40">
            <v>0.15290269828291092</v>
          </cell>
          <cell r="EK40">
            <v>-9.661835748792269E-2</v>
          </cell>
          <cell r="EL40">
            <v>6.0179717586649417E-2</v>
          </cell>
        </row>
        <row r="42">
          <cell r="BZ42" t="str">
            <v>Year</v>
          </cell>
          <cell r="CA42">
            <v>0.19190140845070422</v>
          </cell>
          <cell r="CB42">
            <v>-0.13513513513513514</v>
          </cell>
          <cell r="CC42">
            <v>0.17190082644628099</v>
          </cell>
          <cell r="CD42">
            <v>0.10169491525423729</v>
          </cell>
          <cell r="CE42">
            <v>-5.4054054054054057E-2</v>
          </cell>
          <cell r="CF42">
            <v>8.7349397590361449E-2</v>
          </cell>
          <cell r="CG42">
            <v>-0.3</v>
          </cell>
          <cell r="CH42">
            <v>-0.42222222222222222</v>
          </cell>
          <cell r="CJ42">
            <v>-0.32</v>
          </cell>
          <cell r="CL42">
            <v>6.4043915827996345E-2</v>
          </cell>
          <cell r="CM42">
            <v>-0.21848739495798319</v>
          </cell>
          <cell r="CN42">
            <v>3.6303630363036306E-2</v>
          </cell>
          <cell r="CP42">
            <v>0.31413210445468509</v>
          </cell>
          <cell r="CQ42">
            <v>0.4</v>
          </cell>
          <cell r="CR42">
            <v>0.31511009870918755</v>
          </cell>
          <cell r="CW42">
            <v>0.43659832953682615</v>
          </cell>
          <cell r="DA42">
            <v>5.1948051948051951E-2</v>
          </cell>
          <cell r="DE42">
            <v>-0.56521739130434778</v>
          </cell>
          <cell r="DJ42">
            <v>-5.1428571428571428E-2</v>
          </cell>
          <cell r="DL42">
            <v>1.1811023622047244E-2</v>
          </cell>
          <cell r="DO42" t="str">
            <v>Year</v>
          </cell>
          <cell r="DR42">
            <v>0.1015625</v>
          </cell>
          <cell r="DT42">
            <v>0.18202898550724639</v>
          </cell>
          <cell r="DU42">
            <v>-4.3368517668655349E-2</v>
          </cell>
          <cell r="DV42">
            <v>0.10640067780944309</v>
          </cell>
          <cell r="DX42">
            <v>-5.9259259259259262E-2</v>
          </cell>
          <cell r="DY42">
            <v>1.8456375838926176E-2</v>
          </cell>
          <cell r="DZ42">
            <v>-5.7736720554272519E-3</v>
          </cell>
          <cell r="EB42">
            <v>-0.13291139240506328</v>
          </cell>
          <cell r="EC42">
            <v>-7.6158940397350994E-2</v>
          </cell>
          <cell r="ED42">
            <v>-9.5652173913043481E-2</v>
          </cell>
          <cell r="EF42">
            <v>-8.6448598130841117E-2</v>
          </cell>
          <cell r="EG42">
            <v>-1.3363028953229399E-2</v>
          </cell>
          <cell r="EH42">
            <v>-3.6953242835595777E-2</v>
          </cell>
          <cell r="EJ42">
            <v>0.16933613166905997</v>
          </cell>
          <cell r="EK42">
            <v>-3.8242009132420089E-2</v>
          </cell>
          <cell r="EL42">
            <v>9.3116220560486379E-2</v>
          </cell>
        </row>
        <row r="43">
          <cell r="CC43" t="str">
            <v xml:space="preserve"> </v>
          </cell>
        </row>
        <row r="44">
          <cell r="BZ44" t="str">
            <v>2000</v>
          </cell>
          <cell r="CC44" t="str">
            <v xml:space="preserve"> </v>
          </cell>
          <cell r="DO44" t="str">
            <v>2000</v>
          </cell>
        </row>
        <row r="45">
          <cell r="BZ45" t="str">
            <v>1QA</v>
          </cell>
          <cell r="CA45">
            <v>155</v>
          </cell>
          <cell r="CB45">
            <v>8</v>
          </cell>
          <cell r="CC45">
            <v>163</v>
          </cell>
          <cell r="CD45">
            <v>78</v>
          </cell>
          <cell r="CE45">
            <v>9</v>
          </cell>
          <cell r="CF45">
            <v>87</v>
          </cell>
          <cell r="CG45">
            <v>38</v>
          </cell>
          <cell r="CH45">
            <v>9</v>
          </cell>
          <cell r="CJ45">
            <v>47</v>
          </cell>
          <cell r="CL45">
            <v>271</v>
          </cell>
          <cell r="CM45">
            <v>26</v>
          </cell>
          <cell r="CN45">
            <v>297</v>
          </cell>
          <cell r="CP45">
            <v>422</v>
          </cell>
          <cell r="CQ45">
            <v>4</v>
          </cell>
          <cell r="CR45">
            <v>426</v>
          </cell>
          <cell r="CS45">
            <v>0</v>
          </cell>
          <cell r="CV45">
            <v>0</v>
          </cell>
          <cell r="CW45">
            <v>426</v>
          </cell>
          <cell r="CY45">
            <v>60</v>
          </cell>
          <cell r="CZ45">
            <v>20</v>
          </cell>
          <cell r="DA45">
            <v>80</v>
          </cell>
          <cell r="DC45">
            <v>9</v>
          </cell>
          <cell r="DD45">
            <v>0</v>
          </cell>
          <cell r="DE45">
            <v>9</v>
          </cell>
          <cell r="DJ45">
            <v>47</v>
          </cell>
          <cell r="DL45">
            <v>59</v>
          </cell>
          <cell r="DO45" t="str">
            <v>1QA</v>
          </cell>
          <cell r="DR45">
            <v>106</v>
          </cell>
          <cell r="DT45">
            <v>2443</v>
          </cell>
          <cell r="DU45">
            <v>1009</v>
          </cell>
          <cell r="DV45">
            <v>3452</v>
          </cell>
          <cell r="DX45">
            <v>68</v>
          </cell>
          <cell r="DY45">
            <v>153</v>
          </cell>
          <cell r="DZ45">
            <v>221</v>
          </cell>
          <cell r="EB45">
            <v>38</v>
          </cell>
          <cell r="EC45">
            <v>72</v>
          </cell>
          <cell r="ED45">
            <v>110</v>
          </cell>
          <cell r="EF45">
            <v>106</v>
          </cell>
          <cell r="EG45">
            <v>225</v>
          </cell>
          <cell r="EH45">
            <v>331</v>
          </cell>
          <cell r="EJ45">
            <v>2549</v>
          </cell>
          <cell r="EK45">
            <v>1234</v>
          </cell>
          <cell r="EL45">
            <v>3783</v>
          </cell>
        </row>
        <row r="46">
          <cell r="BZ46" t="str">
            <v>2QA</v>
          </cell>
          <cell r="CA46">
            <v>186</v>
          </cell>
          <cell r="CB46">
            <v>8</v>
          </cell>
          <cell r="CC46">
            <v>194</v>
          </cell>
          <cell r="CD46">
            <v>84</v>
          </cell>
          <cell r="CE46">
            <v>9</v>
          </cell>
          <cell r="CF46">
            <v>93</v>
          </cell>
          <cell r="CG46">
            <v>35</v>
          </cell>
          <cell r="CH46">
            <v>4</v>
          </cell>
          <cell r="CJ46">
            <v>39</v>
          </cell>
          <cell r="CL46">
            <v>305</v>
          </cell>
          <cell r="CM46">
            <v>21</v>
          </cell>
          <cell r="CN46">
            <v>326</v>
          </cell>
          <cell r="CP46">
            <v>480</v>
          </cell>
          <cell r="CQ46">
            <v>5</v>
          </cell>
          <cell r="CR46">
            <v>485</v>
          </cell>
          <cell r="CS46">
            <v>0</v>
          </cell>
          <cell r="CV46">
            <v>0</v>
          </cell>
          <cell r="CW46">
            <v>485</v>
          </cell>
          <cell r="CY46">
            <v>69</v>
          </cell>
          <cell r="CZ46">
            <v>23</v>
          </cell>
          <cell r="DA46">
            <v>92</v>
          </cell>
          <cell r="DC46">
            <v>11</v>
          </cell>
          <cell r="DD46">
            <v>0</v>
          </cell>
          <cell r="DE46">
            <v>11</v>
          </cell>
          <cell r="DJ46">
            <v>42</v>
          </cell>
          <cell r="DL46">
            <v>68</v>
          </cell>
          <cell r="DO46" t="str">
            <v>2QA</v>
          </cell>
          <cell r="DR46">
            <v>110</v>
          </cell>
          <cell r="DT46">
            <v>2432</v>
          </cell>
          <cell r="DU46">
            <v>1064</v>
          </cell>
          <cell r="DV46">
            <v>3496</v>
          </cell>
          <cell r="DX46">
            <v>63</v>
          </cell>
          <cell r="DY46">
            <v>150</v>
          </cell>
          <cell r="DZ46">
            <v>213</v>
          </cell>
          <cell r="EB46">
            <v>31</v>
          </cell>
          <cell r="EC46">
            <v>65</v>
          </cell>
          <cell r="ED46">
            <v>96</v>
          </cell>
          <cell r="EF46">
            <v>94</v>
          </cell>
          <cell r="EG46">
            <v>215</v>
          </cell>
          <cell r="EH46">
            <v>309</v>
          </cell>
          <cell r="EJ46">
            <v>2526</v>
          </cell>
          <cell r="EK46">
            <v>1279</v>
          </cell>
          <cell r="EL46">
            <v>3805</v>
          </cell>
        </row>
        <row r="47">
          <cell r="BZ47" t="str">
            <v>3QA</v>
          </cell>
          <cell r="CA47">
            <v>166</v>
          </cell>
          <cell r="CB47">
            <v>9</v>
          </cell>
          <cell r="CC47">
            <v>175</v>
          </cell>
          <cell r="CD47">
            <v>90</v>
          </cell>
          <cell r="CE47">
            <v>9</v>
          </cell>
          <cell r="CF47">
            <v>99</v>
          </cell>
          <cell r="CG47">
            <v>45</v>
          </cell>
          <cell r="CH47">
            <v>7</v>
          </cell>
          <cell r="CJ47">
            <v>52</v>
          </cell>
          <cell r="CL47">
            <v>301</v>
          </cell>
          <cell r="CM47">
            <v>25</v>
          </cell>
          <cell r="CN47">
            <v>326</v>
          </cell>
          <cell r="CP47">
            <v>429</v>
          </cell>
          <cell r="CQ47">
            <v>6</v>
          </cell>
          <cell r="CR47">
            <v>435</v>
          </cell>
          <cell r="CS47">
            <v>54</v>
          </cell>
          <cell r="CV47">
            <v>0</v>
          </cell>
          <cell r="CW47">
            <v>489</v>
          </cell>
          <cell r="CY47">
            <v>73</v>
          </cell>
          <cell r="CZ47">
            <v>21</v>
          </cell>
          <cell r="DA47">
            <v>94</v>
          </cell>
          <cell r="DC47">
            <v>0</v>
          </cell>
          <cell r="DD47">
            <v>0</v>
          </cell>
          <cell r="DE47">
            <v>0</v>
          </cell>
          <cell r="DJ47">
            <v>37</v>
          </cell>
          <cell r="DL47">
            <v>73</v>
          </cell>
          <cell r="DO47" t="str">
            <v>3QA</v>
          </cell>
          <cell r="DR47">
            <v>110</v>
          </cell>
          <cell r="DT47">
            <v>2597</v>
          </cell>
          <cell r="DU47">
            <v>1030</v>
          </cell>
          <cell r="DV47">
            <v>3627</v>
          </cell>
          <cell r="DX47">
            <v>62</v>
          </cell>
          <cell r="DY47">
            <v>136</v>
          </cell>
          <cell r="DZ47">
            <v>198</v>
          </cell>
          <cell r="EB47">
            <v>32</v>
          </cell>
          <cell r="EC47">
            <v>67</v>
          </cell>
          <cell r="ED47">
            <v>99</v>
          </cell>
          <cell r="EF47">
            <v>94</v>
          </cell>
          <cell r="EG47">
            <v>203</v>
          </cell>
          <cell r="EH47">
            <v>297</v>
          </cell>
          <cell r="EJ47">
            <v>2691</v>
          </cell>
          <cell r="EK47">
            <v>1233</v>
          </cell>
          <cell r="EL47">
            <v>3924</v>
          </cell>
        </row>
        <row r="48">
          <cell r="BZ48" t="str">
            <v>4QA</v>
          </cell>
          <cell r="CA48">
            <v>170</v>
          </cell>
          <cell r="CB48">
            <v>7</v>
          </cell>
          <cell r="CC48">
            <v>177</v>
          </cell>
          <cell r="CD48">
            <v>73</v>
          </cell>
          <cell r="CE48">
            <v>9</v>
          </cell>
          <cell r="CF48">
            <v>82</v>
          </cell>
          <cell r="CG48">
            <v>43</v>
          </cell>
          <cell r="CH48">
            <v>6</v>
          </cell>
          <cell r="CJ48">
            <v>49</v>
          </cell>
          <cell r="CL48">
            <v>286</v>
          </cell>
          <cell r="CM48">
            <v>22</v>
          </cell>
          <cell r="CN48">
            <v>308</v>
          </cell>
          <cell r="CP48">
            <v>380</v>
          </cell>
          <cell r="CQ48">
            <v>6</v>
          </cell>
          <cell r="CR48">
            <v>386</v>
          </cell>
          <cell r="CS48">
            <v>56</v>
          </cell>
          <cell r="CV48">
            <v>50</v>
          </cell>
          <cell r="CW48">
            <v>492</v>
          </cell>
          <cell r="CY48">
            <v>118</v>
          </cell>
          <cell r="CZ48">
            <v>21</v>
          </cell>
          <cell r="DA48">
            <v>139</v>
          </cell>
          <cell r="DC48">
            <v>0</v>
          </cell>
          <cell r="DD48">
            <v>0</v>
          </cell>
          <cell r="DE48">
            <v>0</v>
          </cell>
          <cell r="DJ48">
            <v>40</v>
          </cell>
          <cell r="DL48">
            <v>57</v>
          </cell>
          <cell r="DO48" t="str">
            <v>4QA</v>
          </cell>
          <cell r="DR48">
            <v>97</v>
          </cell>
          <cell r="DT48">
            <v>2723</v>
          </cell>
          <cell r="DU48">
            <v>1066</v>
          </cell>
          <cell r="DV48">
            <v>3789.4</v>
          </cell>
          <cell r="DX48">
            <v>61</v>
          </cell>
          <cell r="DY48">
            <v>168</v>
          </cell>
          <cell r="DZ48">
            <v>229</v>
          </cell>
          <cell r="EB48">
            <v>36</v>
          </cell>
          <cell r="EC48">
            <v>75</v>
          </cell>
          <cell r="ED48">
            <v>111</v>
          </cell>
          <cell r="EF48">
            <v>97</v>
          </cell>
          <cell r="EG48">
            <v>243</v>
          </cell>
          <cell r="EH48">
            <v>340</v>
          </cell>
          <cell r="EJ48">
            <v>2820</v>
          </cell>
          <cell r="EK48">
            <v>1309</v>
          </cell>
          <cell r="EL48">
            <v>4129.3999999999996</v>
          </cell>
        </row>
        <row r="50">
          <cell r="BZ50" t="str">
            <v>Year</v>
          </cell>
          <cell r="CA50">
            <v>677</v>
          </cell>
          <cell r="CB50">
            <v>32</v>
          </cell>
          <cell r="CC50">
            <v>709</v>
          </cell>
          <cell r="CD50">
            <v>325</v>
          </cell>
          <cell r="CE50">
            <v>35</v>
          </cell>
          <cell r="CF50">
            <v>361</v>
          </cell>
          <cell r="CG50">
            <v>161</v>
          </cell>
          <cell r="CH50">
            <v>26</v>
          </cell>
          <cell r="CJ50">
            <v>187</v>
          </cell>
          <cell r="CK50">
            <v>0</v>
          </cell>
          <cell r="CL50">
            <v>1163</v>
          </cell>
          <cell r="CM50">
            <v>93</v>
          </cell>
          <cell r="CN50">
            <v>1256</v>
          </cell>
          <cell r="CP50">
            <v>1711</v>
          </cell>
          <cell r="CQ50">
            <v>21</v>
          </cell>
          <cell r="CR50">
            <v>1732</v>
          </cell>
          <cell r="CS50">
            <v>110</v>
          </cell>
          <cell r="CV50">
            <v>50</v>
          </cell>
          <cell r="CW50">
            <v>1892</v>
          </cell>
          <cell r="CY50">
            <v>320</v>
          </cell>
          <cell r="CZ50">
            <v>85</v>
          </cell>
          <cell r="DA50">
            <v>405</v>
          </cell>
          <cell r="DC50">
            <v>20</v>
          </cell>
          <cell r="DD50">
            <v>0</v>
          </cell>
          <cell r="DE50">
            <v>20</v>
          </cell>
          <cell r="DJ50">
            <v>166</v>
          </cell>
          <cell r="DL50">
            <v>257</v>
          </cell>
          <cell r="DO50" t="str">
            <v>Year</v>
          </cell>
          <cell r="DR50">
            <v>423</v>
          </cell>
          <cell r="DT50">
            <v>10195</v>
          </cell>
          <cell r="DU50">
            <v>4169</v>
          </cell>
          <cell r="DV50">
            <v>14364.4</v>
          </cell>
          <cell r="DX50">
            <v>254</v>
          </cell>
          <cell r="DY50">
            <v>607</v>
          </cell>
          <cell r="DZ50">
            <v>861</v>
          </cell>
          <cell r="EB50">
            <v>137</v>
          </cell>
          <cell r="EC50">
            <v>279</v>
          </cell>
          <cell r="ED50">
            <v>416</v>
          </cell>
          <cell r="EF50">
            <v>391</v>
          </cell>
          <cell r="EG50">
            <v>886</v>
          </cell>
          <cell r="EH50">
            <v>1277</v>
          </cell>
          <cell r="EJ50">
            <v>10586</v>
          </cell>
          <cell r="EK50">
            <v>5055</v>
          </cell>
          <cell r="EL50">
            <v>15641.4</v>
          </cell>
        </row>
        <row r="52">
          <cell r="BZ52" t="str">
            <v>2001/00</v>
          </cell>
          <cell r="DO52" t="str">
            <v>2001/00</v>
          </cell>
        </row>
        <row r="53">
          <cell r="BZ53" t="str">
            <v>1QA</v>
          </cell>
          <cell r="CC53">
            <v>0.24539877300613488</v>
          </cell>
          <cell r="CF53">
            <v>0.10344827586206895</v>
          </cell>
          <cell r="CJ53">
            <v>-0.34042553191489366</v>
          </cell>
          <cell r="CK53" t="e">
            <v>#DIV/0!</v>
          </cell>
          <cell r="CN53">
            <v>0.11111111111111116</v>
          </cell>
          <cell r="CR53">
            <v>0.21830985915492951</v>
          </cell>
          <cell r="CS53" t="str">
            <v>NM</v>
          </cell>
          <cell r="CW53">
            <v>0.30751173708920199</v>
          </cell>
          <cell r="DA53">
            <v>0.22500000000000009</v>
          </cell>
          <cell r="DJ53">
            <v>-1</v>
          </cell>
          <cell r="DL53">
            <v>-1</v>
          </cell>
          <cell r="DO53" t="str">
            <v>1QA</v>
          </cell>
          <cell r="DR53">
            <v>-0.24528301886792447</v>
          </cell>
          <cell r="DT53">
            <v>-1</v>
          </cell>
          <cell r="DU53">
            <v>-1</v>
          </cell>
          <cell r="DV53">
            <v>7.8505214368482124E-2</v>
          </cell>
          <cell r="DX53">
            <v>-1</v>
          </cell>
          <cell r="DY53">
            <v>-1</v>
          </cell>
          <cell r="DZ53">
            <v>-8.5972850678733059E-2</v>
          </cell>
          <cell r="EA53" t="e">
            <v>#DIV/0!</v>
          </cell>
          <cell r="EB53">
            <v>-1</v>
          </cell>
          <cell r="EC53">
            <v>-1</v>
          </cell>
          <cell r="ED53">
            <v>-0.15454545454545454</v>
          </cell>
          <cell r="EF53">
            <v>-1</v>
          </cell>
          <cell r="EG53">
            <v>-1</v>
          </cell>
          <cell r="EH53">
            <v>-0.10876132930513593</v>
          </cell>
          <cell r="EJ53">
            <v>-1</v>
          </cell>
          <cell r="EK53">
            <v>-1</v>
          </cell>
          <cell r="EL53">
            <v>6.2120010573618822E-2</v>
          </cell>
        </row>
        <row r="54">
          <cell r="BZ54" t="str">
            <v>2QA</v>
          </cell>
          <cell r="CC54">
            <v>-0.54123711340206193</v>
          </cell>
          <cell r="CF54">
            <v>1.0752688172043001E-2</v>
          </cell>
          <cell r="CJ54">
            <v>-0.38461538461538458</v>
          </cell>
          <cell r="CK54" t="e">
            <v>#DIV/0!</v>
          </cell>
          <cell r="CN54">
            <v>-0.36503067484662577</v>
          </cell>
          <cell r="CR54">
            <v>6.5979381443298957E-2</v>
          </cell>
          <cell r="CS54" t="str">
            <v>NM</v>
          </cell>
          <cell r="CW54">
            <v>0.57319587628865976</v>
          </cell>
          <cell r="DA54">
            <v>-8.6956521739130488E-2</v>
          </cell>
          <cell r="DJ54">
            <v>-1</v>
          </cell>
          <cell r="DL54">
            <v>-1</v>
          </cell>
          <cell r="DO54" t="str">
            <v>2QA</v>
          </cell>
          <cell r="DR54">
            <v>-1.8181818181818188E-2</v>
          </cell>
          <cell r="DV54">
            <v>8.4954233409610946E-2</v>
          </cell>
          <cell r="DZ54">
            <v>-2.3474178403755874E-2</v>
          </cell>
          <cell r="EA54" t="e">
            <v>#DIV/0!</v>
          </cell>
          <cell r="EB54">
            <v>-1</v>
          </cell>
          <cell r="EC54">
            <v>-1</v>
          </cell>
          <cell r="ED54">
            <v>-0.10416666666666663</v>
          </cell>
          <cell r="EF54">
            <v>-1</v>
          </cell>
          <cell r="EG54">
            <v>-1</v>
          </cell>
          <cell r="EH54">
            <v>-4.8543689320388328E-2</v>
          </cell>
          <cell r="EJ54">
            <v>-1</v>
          </cell>
          <cell r="EK54">
            <v>-1</v>
          </cell>
          <cell r="EL54">
            <v>7.411300919842323E-2</v>
          </cell>
        </row>
        <row r="55">
          <cell r="BZ55" t="str">
            <v>3QA</v>
          </cell>
          <cell r="CC55">
            <v>-0.84</v>
          </cell>
          <cell r="CF55">
            <v>-2.0202020202020221E-2</v>
          </cell>
          <cell r="CJ55">
            <v>-0.34615384615384615</v>
          </cell>
          <cell r="CK55" t="e">
            <v>#DIV/0!</v>
          </cell>
          <cell r="CN55">
            <v>-0.51226993865030668</v>
          </cell>
          <cell r="CR55">
            <v>0.16091954022988508</v>
          </cell>
          <cell r="CS55">
            <v>0.7592592592592593</v>
          </cell>
          <cell r="CW55">
            <v>0.4355828220858895</v>
          </cell>
          <cell r="DA55">
            <v>-9.5744680851063801E-2</v>
          </cell>
          <cell r="DJ55">
            <v>-1</v>
          </cell>
          <cell r="DL55">
            <v>-1</v>
          </cell>
          <cell r="DO55" t="str">
            <v>3QA</v>
          </cell>
          <cell r="DR55">
            <v>-0.30000000000000004</v>
          </cell>
          <cell r="DV55">
            <v>5.7071960297766733E-2</v>
          </cell>
          <cell r="DZ55">
            <v>-5.0505050505050497E-2</v>
          </cell>
          <cell r="EA55" t="e">
            <v>#DIV/0!</v>
          </cell>
          <cell r="EB55">
            <v>-1</v>
          </cell>
          <cell r="EC55">
            <v>-1</v>
          </cell>
          <cell r="ED55">
            <v>-0.10101010101010099</v>
          </cell>
          <cell r="EF55">
            <v>-1</v>
          </cell>
          <cell r="EG55">
            <v>-1</v>
          </cell>
          <cell r="EH55">
            <v>-6.7340067340067367E-2</v>
          </cell>
          <cell r="EJ55">
            <v>-1</v>
          </cell>
          <cell r="EK55">
            <v>-1</v>
          </cell>
          <cell r="EL55">
            <v>4.7655453618756338E-2</v>
          </cell>
        </row>
        <row r="56">
          <cell r="BZ56" t="str">
            <v>4QA</v>
          </cell>
          <cell r="CC56">
            <v>-0.89830508474576276</v>
          </cell>
          <cell r="CF56">
            <v>0.48780487804878048</v>
          </cell>
          <cell r="CJ56">
            <v>-0.67346938775510201</v>
          </cell>
          <cell r="CN56">
            <v>-0.4935064935064935</v>
          </cell>
          <cell r="CR56">
            <v>0.31606217616580312</v>
          </cell>
          <cell r="CS56">
            <v>0.3392857142857143</v>
          </cell>
          <cell r="CW56">
            <v>0.34146341463414642</v>
          </cell>
          <cell r="DA56">
            <v>-1</v>
          </cell>
          <cell r="DJ56">
            <v>-1</v>
          </cell>
          <cell r="DL56">
            <v>-1</v>
          </cell>
          <cell r="DO56" t="str">
            <v>4QA</v>
          </cell>
          <cell r="DR56">
            <v>0.63917525773195871</v>
          </cell>
          <cell r="DV56">
            <v>3.8950757375837863E-2</v>
          </cell>
          <cell r="DZ56">
            <v>-8.7336244541484712E-3</v>
          </cell>
          <cell r="ED56">
            <v>-6.3063063063063057E-2</v>
          </cell>
          <cell r="EH56">
            <v>-2.6470588235294117E-2</v>
          </cell>
          <cell r="EL56">
            <v>3.3564198188599015E-2</v>
          </cell>
        </row>
        <row r="58">
          <cell r="BZ58" t="str">
            <v>Year</v>
          </cell>
          <cell r="CC58">
            <v>-0.52327221438645988</v>
          </cell>
          <cell r="CF58">
            <v>0.13296398891966765</v>
          </cell>
          <cell r="CJ58">
            <v>-0.3</v>
          </cell>
          <cell r="CN58">
            <v>-0.321656050955414</v>
          </cell>
          <cell r="CR58">
            <v>0.18302540415704383</v>
          </cell>
          <cell r="CS58">
            <v>1.9909090909090907</v>
          </cell>
          <cell r="CW58">
            <v>0.41754756871035942</v>
          </cell>
          <cell r="DA58">
            <v>-0.34074074074074079</v>
          </cell>
          <cell r="DO58" t="str">
            <v>Year</v>
          </cell>
          <cell r="DR58">
            <v>2.3640661938533203E-3</v>
          </cell>
          <cell r="DV58">
            <v>6.4228230904179812E-2</v>
          </cell>
          <cell r="DZ58">
            <v>-4.181184668989546E-2</v>
          </cell>
          <cell r="ED58">
            <v>-0.10576923076923073</v>
          </cell>
          <cell r="EH58">
            <v>-6.2646828504306917E-2</v>
          </cell>
          <cell r="EL58">
            <v>5.3869858196836623E-2</v>
          </cell>
        </row>
        <row r="59">
          <cell r="CC59" t="str">
            <v xml:space="preserve"> </v>
          </cell>
        </row>
        <row r="60">
          <cell r="BZ60" t="str">
            <v>2001</v>
          </cell>
          <cell r="CC60" t="str">
            <v xml:space="preserve"> </v>
          </cell>
          <cell r="DO60" t="str">
            <v>2001</v>
          </cell>
        </row>
        <row r="61">
          <cell r="BZ61" t="str">
            <v>1QA</v>
          </cell>
          <cell r="CC61">
            <v>203</v>
          </cell>
          <cell r="CF61">
            <v>96</v>
          </cell>
          <cell r="CJ61">
            <v>31</v>
          </cell>
          <cell r="CN61">
            <v>330</v>
          </cell>
          <cell r="CR61">
            <v>519</v>
          </cell>
          <cell r="CS61">
            <v>24</v>
          </cell>
          <cell r="CV61">
            <v>14</v>
          </cell>
          <cell r="CW61">
            <v>557</v>
          </cell>
          <cell r="DA61">
            <v>98</v>
          </cell>
          <cell r="DO61" t="str">
            <v>1QA</v>
          </cell>
          <cell r="DR61">
            <v>80</v>
          </cell>
          <cell r="DV61">
            <v>3723</v>
          </cell>
          <cell r="DZ61">
            <v>202</v>
          </cell>
          <cell r="ED61">
            <v>93</v>
          </cell>
          <cell r="EH61">
            <v>295</v>
          </cell>
          <cell r="EJ61">
            <v>0</v>
          </cell>
          <cell r="EK61">
            <v>0</v>
          </cell>
          <cell r="EL61">
            <v>4018</v>
          </cell>
        </row>
        <row r="62">
          <cell r="BZ62" t="str">
            <v>2QA</v>
          </cell>
          <cell r="CC62">
            <v>89</v>
          </cell>
          <cell r="CF62">
            <v>94</v>
          </cell>
          <cell r="CJ62">
            <v>24</v>
          </cell>
          <cell r="CN62">
            <v>207</v>
          </cell>
          <cell r="CR62">
            <v>517</v>
          </cell>
          <cell r="CS62">
            <v>135</v>
          </cell>
          <cell r="CV62">
            <v>111</v>
          </cell>
          <cell r="CW62">
            <v>763</v>
          </cell>
          <cell r="DA62">
            <v>84</v>
          </cell>
          <cell r="DO62" t="str">
            <v>2QA</v>
          </cell>
          <cell r="DR62">
            <v>108</v>
          </cell>
          <cell r="DV62">
            <v>3793</v>
          </cell>
          <cell r="DZ62">
            <v>208</v>
          </cell>
          <cell r="ED62">
            <v>86</v>
          </cell>
          <cell r="EH62">
            <v>294</v>
          </cell>
          <cell r="EJ62">
            <v>0</v>
          </cell>
          <cell r="EK62">
            <v>0</v>
          </cell>
          <cell r="EL62">
            <v>4087</v>
          </cell>
        </row>
        <row r="63">
          <cell r="BZ63" t="str">
            <v>3QA</v>
          </cell>
          <cell r="CC63">
            <v>28</v>
          </cell>
          <cell r="CF63">
            <v>97</v>
          </cell>
          <cell r="CJ63">
            <v>34</v>
          </cell>
          <cell r="CN63">
            <v>159</v>
          </cell>
          <cell r="CR63">
            <v>505</v>
          </cell>
          <cell r="CS63">
            <v>95</v>
          </cell>
          <cell r="CV63">
            <v>102</v>
          </cell>
          <cell r="CW63">
            <v>702</v>
          </cell>
          <cell r="DA63">
            <v>85</v>
          </cell>
          <cell r="DO63" t="str">
            <v>3QA</v>
          </cell>
          <cell r="DR63">
            <v>77</v>
          </cell>
          <cell r="DV63">
            <v>3834</v>
          </cell>
          <cell r="DZ63">
            <v>188</v>
          </cell>
          <cell r="ED63">
            <v>89</v>
          </cell>
          <cell r="EH63">
            <v>277</v>
          </cell>
          <cell r="EJ63">
            <v>0</v>
          </cell>
          <cell r="EK63">
            <v>0</v>
          </cell>
          <cell r="EL63">
            <v>4111</v>
          </cell>
        </row>
        <row r="64">
          <cell r="BZ64" t="str">
            <v>4QA</v>
          </cell>
          <cell r="CC64">
            <v>18</v>
          </cell>
          <cell r="CF64">
            <v>122</v>
          </cell>
          <cell r="CJ64">
            <v>16</v>
          </cell>
          <cell r="CN64">
            <v>156</v>
          </cell>
          <cell r="CR64">
            <v>508</v>
          </cell>
          <cell r="CS64">
            <v>75</v>
          </cell>
          <cell r="CV64">
            <v>77</v>
          </cell>
          <cell r="CW64">
            <v>660</v>
          </cell>
          <cell r="DA64">
            <v>0</v>
          </cell>
          <cell r="DO64" t="str">
            <v>4QA</v>
          </cell>
          <cell r="DR64">
            <v>159</v>
          </cell>
          <cell r="DV64">
            <v>3937</v>
          </cell>
          <cell r="DZ64">
            <v>227</v>
          </cell>
          <cell r="ED64">
            <v>104</v>
          </cell>
          <cell r="EH64">
            <v>331</v>
          </cell>
          <cell r="EJ64">
            <v>0</v>
          </cell>
          <cell r="EK64">
            <v>0</v>
          </cell>
          <cell r="EL64">
            <v>4268</v>
          </cell>
        </row>
        <row r="66">
          <cell r="BZ66" t="str">
            <v>Year</v>
          </cell>
          <cell r="CC66">
            <v>338</v>
          </cell>
          <cell r="CF66">
            <v>409</v>
          </cell>
          <cell r="CJ66">
            <v>105</v>
          </cell>
          <cell r="CN66">
            <v>852</v>
          </cell>
          <cell r="CR66">
            <v>2049</v>
          </cell>
          <cell r="CS66">
            <v>329</v>
          </cell>
          <cell r="CV66">
            <v>304</v>
          </cell>
          <cell r="CW66">
            <v>2682</v>
          </cell>
          <cell r="DA66">
            <v>267</v>
          </cell>
          <cell r="DO66" t="str">
            <v>Year</v>
          </cell>
          <cell r="DR66">
            <v>424</v>
          </cell>
          <cell r="DV66">
            <v>15287</v>
          </cell>
          <cell r="DZ66">
            <v>825</v>
          </cell>
          <cell r="ED66">
            <v>372</v>
          </cell>
          <cell r="EH66">
            <v>1197</v>
          </cell>
          <cell r="EL66">
            <v>16484</v>
          </cell>
        </row>
        <row r="69">
          <cell r="BZ69" t="str">
            <v>2002E/01</v>
          </cell>
          <cell r="DO69" t="str">
            <v>2002E/01</v>
          </cell>
        </row>
        <row r="70">
          <cell r="BZ70" t="str">
            <v>1QE</v>
          </cell>
          <cell r="CC70">
            <v>-0.94</v>
          </cell>
          <cell r="CF70">
            <v>-7.0000000000000007E-2</v>
          </cell>
          <cell r="CJ70">
            <v>-0.1</v>
          </cell>
          <cell r="CN70">
            <v>-0.51709090909090905</v>
          </cell>
          <cell r="CR70">
            <v>-0.47976878612716767</v>
          </cell>
          <cell r="CS70">
            <v>2.3333333333333335</v>
          </cell>
          <cell r="CV70">
            <v>4.7142857142857144</v>
          </cell>
          <cell r="CW70">
            <v>-0.2280071813285458</v>
          </cell>
          <cell r="DI70" t="str">
            <v>NM</v>
          </cell>
          <cell r="DO70" t="str">
            <v>1QE</v>
          </cell>
          <cell r="DR70">
            <v>1.25</v>
          </cell>
          <cell r="DV70">
            <v>-1.6825141015310185E-2</v>
          </cell>
          <cell r="DZ70">
            <v>-0.04</v>
          </cell>
          <cell r="ED70">
            <v>0.03</v>
          </cell>
          <cell r="EH70">
            <v>-7.5288135593220229E-2</v>
          </cell>
          <cell r="EL70">
            <v>-2.1117471378795383E-2</v>
          </cell>
        </row>
        <row r="71">
          <cell r="BZ71" t="str">
            <v>2QE</v>
          </cell>
          <cell r="CC71">
            <v>-0.88</v>
          </cell>
          <cell r="CF71">
            <v>-0.1</v>
          </cell>
          <cell r="CJ71">
            <v>-7.0000000000000007E-2</v>
          </cell>
          <cell r="CN71">
            <v>-0.3545893719806763</v>
          </cell>
          <cell r="CR71">
            <v>-0.8646034816247582</v>
          </cell>
          <cell r="CS71">
            <v>-0.40740740740740744</v>
          </cell>
          <cell r="CV71">
            <v>-0.18918918918918914</v>
          </cell>
          <cell r="CW71">
            <v>-0.68545216251638275</v>
          </cell>
          <cell r="DI71" t="str">
            <v>NM</v>
          </cell>
          <cell r="DO71" t="str">
            <v>2QE</v>
          </cell>
          <cell r="DR71">
            <v>0.64814814814814814</v>
          </cell>
          <cell r="DV71">
            <v>-6.1639862905351839E-2</v>
          </cell>
          <cell r="DZ71">
            <v>-0.04</v>
          </cell>
          <cell r="ED71">
            <v>-0.08</v>
          </cell>
          <cell r="EH71">
            <v>-0.13605442176870752</v>
          </cell>
          <cell r="EL71">
            <v>-6.6992904330804959E-2</v>
          </cell>
        </row>
        <row r="72">
          <cell r="BZ72" t="str">
            <v>3QE</v>
          </cell>
          <cell r="CC72">
            <v>-0.7</v>
          </cell>
          <cell r="CF72">
            <v>-0.1</v>
          </cell>
          <cell r="CJ72">
            <v>-0.25</v>
          </cell>
          <cell r="CN72">
            <v>-4.9056603773585006E-2</v>
          </cell>
          <cell r="CR72">
            <v>-0.9</v>
          </cell>
          <cell r="CS72">
            <v>0</v>
          </cell>
          <cell r="CV72">
            <v>0</v>
          </cell>
          <cell r="CW72">
            <v>-0.64743589743589736</v>
          </cell>
          <cell r="DI72" t="str">
            <v>NM</v>
          </cell>
          <cell r="DO72" t="str">
            <v>3QE</v>
          </cell>
          <cell r="DR72">
            <v>1.2077922077922079</v>
          </cell>
          <cell r="DV72">
            <v>-3.7149191444966201E-2</v>
          </cell>
          <cell r="DZ72">
            <v>-0.08</v>
          </cell>
          <cell r="ED72">
            <v>-0.08</v>
          </cell>
          <cell r="EH72">
            <v>-0.10873646209386278</v>
          </cell>
          <cell r="EL72">
            <v>-4.1972756020433044E-2</v>
          </cell>
        </row>
        <row r="73">
          <cell r="BZ73" t="str">
            <v>4QE</v>
          </cell>
          <cell r="CC73">
            <v>-0.76500000000000101</v>
          </cell>
          <cell r="CF73">
            <v>-0.25770491803278683</v>
          </cell>
          <cell r="CJ73">
            <v>0.56749999999999989</v>
          </cell>
          <cell r="CN73">
            <v>5.044871794871808E-2</v>
          </cell>
          <cell r="CR73">
            <v>-0.92167322834645682</v>
          </cell>
          <cell r="CS73">
            <v>0.20599999999999974</v>
          </cell>
          <cell r="CV73">
            <v>0.12623376623376581</v>
          </cell>
          <cell r="CW73">
            <v>-0.67127272727272747</v>
          </cell>
          <cell r="DI73" t="str">
            <v>NM</v>
          </cell>
          <cell r="DO73" t="str">
            <v>4QE</v>
          </cell>
          <cell r="DR73">
            <v>1.8867924528301883E-2</v>
          </cell>
          <cell r="DV73">
            <v>-6.7785115570231147E-2</v>
          </cell>
          <cell r="DZ73">
            <v>-0.17180616740088106</v>
          </cell>
          <cell r="ED73">
            <v>-0.36951923076923088</v>
          </cell>
          <cell r="EH73">
            <v>-0.23392749244712996</v>
          </cell>
          <cell r="EL73">
            <v>-8.0670103092783441E-2</v>
          </cell>
        </row>
        <row r="75">
          <cell r="BZ75" t="str">
            <v>2002/01E</v>
          </cell>
          <cell r="CC75">
            <v>-0.89500000000000002</v>
          </cell>
          <cell r="CF75">
            <v>-0.14000000000000001</v>
          </cell>
          <cell r="CI75" t="str">
            <v>NM</v>
          </cell>
          <cell r="CJ75">
            <v>-0.04</v>
          </cell>
          <cell r="CN75">
            <v>-0.28634976525821598</v>
          </cell>
          <cell r="CR75">
            <v>-0.79</v>
          </cell>
          <cell r="CS75">
            <v>0.05</v>
          </cell>
          <cell r="CV75">
            <v>0.18</v>
          </cell>
          <cell r="CW75">
            <v>-0.57700969425801651</v>
          </cell>
          <cell r="DI75" t="str">
            <v>NM</v>
          </cell>
          <cell r="DO75" t="str">
            <v>2002/01E</v>
          </cell>
          <cell r="DR75">
            <v>0.62735849056603776</v>
          </cell>
          <cell r="DV75">
            <v>-4.6166023418590947E-2</v>
          </cell>
          <cell r="DZ75">
            <v>-0.05</v>
          </cell>
          <cell r="EA75" t="str">
            <v>%</v>
          </cell>
          <cell r="ED75">
            <v>-0.08</v>
          </cell>
          <cell r="EH75">
            <v>-0.14182121971595654</v>
          </cell>
          <cell r="EL75">
            <v>-5.3112108711477798E-2</v>
          </cell>
        </row>
        <row r="77">
          <cell r="BZ77" t="str">
            <v>2002E</v>
          </cell>
          <cell r="DO77" t="str">
            <v>2002E</v>
          </cell>
        </row>
        <row r="78">
          <cell r="BZ78" t="str">
            <v>1QE</v>
          </cell>
          <cell r="CC78">
            <v>12.18000000000001</v>
          </cell>
          <cell r="CF78">
            <v>89.28</v>
          </cell>
          <cell r="CI78">
            <v>30</v>
          </cell>
          <cell r="CJ78">
            <v>27.900000000000002</v>
          </cell>
          <cell r="CN78">
            <v>159.36000000000001</v>
          </cell>
          <cell r="CR78">
            <v>270</v>
          </cell>
          <cell r="CS78">
            <v>80</v>
          </cell>
          <cell r="CV78">
            <v>80</v>
          </cell>
          <cell r="CW78">
            <v>430</v>
          </cell>
          <cell r="DI78">
            <v>0</v>
          </cell>
          <cell r="DO78" t="str">
            <v>1QE</v>
          </cell>
          <cell r="DP78">
            <v>0</v>
          </cell>
          <cell r="DR78">
            <v>180</v>
          </cell>
          <cell r="DV78">
            <v>3660.36</v>
          </cell>
          <cell r="DZ78">
            <v>177</v>
          </cell>
          <cell r="ED78">
            <v>95.79</v>
          </cell>
          <cell r="EH78">
            <v>272.79000000000002</v>
          </cell>
          <cell r="EL78">
            <v>3933.15</v>
          </cell>
        </row>
        <row r="79">
          <cell r="BZ79" t="str">
            <v>2QA</v>
          </cell>
          <cell r="CC79">
            <v>10.68</v>
          </cell>
          <cell r="CF79">
            <v>84.600000000000009</v>
          </cell>
          <cell r="CI79">
            <v>16</v>
          </cell>
          <cell r="CJ79">
            <v>22.32</v>
          </cell>
          <cell r="CN79">
            <v>133.6</v>
          </cell>
          <cell r="CR79">
            <v>70</v>
          </cell>
          <cell r="CS79">
            <v>80</v>
          </cell>
          <cell r="CV79">
            <v>90</v>
          </cell>
          <cell r="CW79">
            <v>240</v>
          </cell>
          <cell r="DI79">
            <v>0</v>
          </cell>
          <cell r="DO79" t="str">
            <v>2QA</v>
          </cell>
          <cell r="DP79">
            <v>0</v>
          </cell>
          <cell r="DR79">
            <v>178</v>
          </cell>
          <cell r="DV79">
            <v>3559.2000000000003</v>
          </cell>
          <cell r="DZ79">
            <v>155</v>
          </cell>
          <cell r="ED79">
            <v>99</v>
          </cell>
          <cell r="EH79">
            <v>254</v>
          </cell>
          <cell r="EL79">
            <v>3813.2000000000003</v>
          </cell>
        </row>
        <row r="80">
          <cell r="BZ80" t="str">
            <v>3QE</v>
          </cell>
          <cell r="CC80">
            <v>8.4000000000000021</v>
          </cell>
          <cell r="CF80">
            <v>87.3</v>
          </cell>
          <cell r="CI80">
            <v>30</v>
          </cell>
          <cell r="CJ80">
            <v>25.5</v>
          </cell>
          <cell r="CN80">
            <v>151.19999999999999</v>
          </cell>
          <cell r="CR80">
            <v>50.499999999999986</v>
          </cell>
          <cell r="CS80">
            <v>95</v>
          </cell>
          <cell r="CV80">
            <v>102</v>
          </cell>
          <cell r="CW80">
            <v>247.5</v>
          </cell>
          <cell r="DI80">
            <v>0</v>
          </cell>
          <cell r="DO80" t="str">
            <v>3QE</v>
          </cell>
          <cell r="DP80">
            <v>0</v>
          </cell>
          <cell r="DR80">
            <v>170</v>
          </cell>
          <cell r="DV80">
            <v>3691.5699999999997</v>
          </cell>
          <cell r="DZ80">
            <v>165</v>
          </cell>
          <cell r="ED80">
            <v>81.88000000000001</v>
          </cell>
          <cell r="EH80">
            <v>246.88</v>
          </cell>
          <cell r="EL80">
            <v>3938.45</v>
          </cell>
        </row>
        <row r="81">
          <cell r="BZ81" t="str">
            <v>4QE</v>
          </cell>
          <cell r="CC81">
            <v>4.2299999999999827</v>
          </cell>
          <cell r="CF81">
            <v>90.56</v>
          </cell>
          <cell r="CI81">
            <v>44</v>
          </cell>
          <cell r="CJ81">
            <v>25.08</v>
          </cell>
          <cell r="CN81">
            <v>163.87</v>
          </cell>
          <cell r="CR81">
            <v>39.789999999999907</v>
          </cell>
          <cell r="CS81">
            <v>90.449999999999989</v>
          </cell>
          <cell r="CV81">
            <v>86.71999999999997</v>
          </cell>
          <cell r="CW81">
            <v>216.95999999999987</v>
          </cell>
          <cell r="DI81">
            <v>40</v>
          </cell>
          <cell r="DO81" t="str">
            <v>4QE</v>
          </cell>
          <cell r="DP81">
            <v>0</v>
          </cell>
          <cell r="DR81">
            <v>162</v>
          </cell>
          <cell r="DV81">
            <v>3670.13</v>
          </cell>
          <cell r="DZ81">
            <v>188</v>
          </cell>
          <cell r="ED81">
            <v>65.569999999999993</v>
          </cell>
          <cell r="EH81">
            <v>253.57</v>
          </cell>
          <cell r="EL81">
            <v>3923.7000000000003</v>
          </cell>
        </row>
        <row r="83">
          <cell r="BZ83" t="str">
            <v>2002E</v>
          </cell>
          <cell r="CC83">
            <v>35.489999999999995</v>
          </cell>
          <cell r="CF83">
            <v>351.74</v>
          </cell>
          <cell r="CI83">
            <v>120</v>
          </cell>
          <cell r="CJ83">
            <v>100.8</v>
          </cell>
          <cell r="CN83">
            <v>608.03</v>
          </cell>
          <cell r="CR83">
            <v>430.28999999999991</v>
          </cell>
          <cell r="CS83">
            <v>345.45</v>
          </cell>
          <cell r="CV83">
            <v>358.71999999999997</v>
          </cell>
          <cell r="CW83">
            <v>1134.4599999999998</v>
          </cell>
          <cell r="DI83">
            <v>40</v>
          </cell>
          <cell r="DO83" t="str">
            <v>2002E</v>
          </cell>
          <cell r="DP83">
            <v>0</v>
          </cell>
          <cell r="DR83">
            <v>690</v>
          </cell>
          <cell r="DV83">
            <v>14581.26</v>
          </cell>
          <cell r="DZ83">
            <v>685</v>
          </cell>
          <cell r="ED83">
            <v>342.24</v>
          </cell>
          <cell r="EH83">
            <v>1027.24</v>
          </cell>
          <cell r="EL83">
            <v>15608.5</v>
          </cell>
        </row>
        <row r="84">
          <cell r="CQ84">
            <v>593.54999999999995</v>
          </cell>
          <cell r="CZ84">
            <v>765.56</v>
          </cell>
        </row>
        <row r="86">
          <cell r="BZ86" t="str">
            <v>2002E</v>
          </cell>
          <cell r="DO86" t="str">
            <v>2002E</v>
          </cell>
        </row>
        <row r="87">
          <cell r="BZ87" t="str">
            <v>1QA</v>
          </cell>
          <cell r="CC87">
            <v>12</v>
          </cell>
          <cell r="CF87">
            <v>89</v>
          </cell>
          <cell r="CI87">
            <v>30</v>
          </cell>
          <cell r="CJ87">
            <v>21</v>
          </cell>
          <cell r="CN87">
            <v>152</v>
          </cell>
          <cell r="CR87">
            <v>69</v>
          </cell>
          <cell r="CS87">
            <v>33</v>
          </cell>
          <cell r="CV87">
            <v>62</v>
          </cell>
          <cell r="CW87">
            <v>164</v>
          </cell>
          <cell r="DI87">
            <v>0</v>
          </cell>
          <cell r="DO87" t="str">
            <v>1QA</v>
          </cell>
          <cell r="DP87">
            <v>0</v>
          </cell>
          <cell r="DR87">
            <v>157</v>
          </cell>
          <cell r="DV87">
            <v>3325</v>
          </cell>
          <cell r="DZ87">
            <v>177</v>
          </cell>
          <cell r="ED87">
            <v>96</v>
          </cell>
          <cell r="EH87">
            <v>273</v>
          </cell>
          <cell r="EL87">
            <v>3598</v>
          </cell>
        </row>
        <row r="88">
          <cell r="BZ88" t="str">
            <v>2QA</v>
          </cell>
          <cell r="CC88">
            <v>3</v>
          </cell>
          <cell r="CF88">
            <v>19</v>
          </cell>
          <cell r="CI88">
            <v>16</v>
          </cell>
          <cell r="CJ88">
            <v>25</v>
          </cell>
          <cell r="CN88">
            <v>63</v>
          </cell>
          <cell r="CR88">
            <v>13</v>
          </cell>
          <cell r="CS88">
            <v>26</v>
          </cell>
          <cell r="CV88">
            <v>60</v>
          </cell>
          <cell r="CW88">
            <v>99</v>
          </cell>
          <cell r="DI88">
            <v>0</v>
          </cell>
          <cell r="DO88" t="str">
            <v>2QA</v>
          </cell>
          <cell r="DP88">
            <v>0</v>
          </cell>
          <cell r="DR88">
            <v>178</v>
          </cell>
          <cell r="DV88">
            <v>3012</v>
          </cell>
          <cell r="DZ88">
            <v>155</v>
          </cell>
          <cell r="ED88">
            <v>99</v>
          </cell>
          <cell r="EH88">
            <v>254</v>
          </cell>
          <cell r="EL88">
            <v>3266</v>
          </cell>
        </row>
        <row r="89">
          <cell r="BZ89" t="str">
            <v>3QE</v>
          </cell>
          <cell r="CC89">
            <v>8</v>
          </cell>
          <cell r="CF89">
            <v>27.299999999999997</v>
          </cell>
          <cell r="CI89">
            <v>30</v>
          </cell>
          <cell r="CJ89">
            <v>25.5</v>
          </cell>
          <cell r="CN89">
            <v>90.8</v>
          </cell>
          <cell r="CR89">
            <v>10</v>
          </cell>
          <cell r="CS89">
            <v>33</v>
          </cell>
          <cell r="CV89">
            <v>63</v>
          </cell>
          <cell r="CW89">
            <v>106</v>
          </cell>
          <cell r="DI89">
            <v>0</v>
          </cell>
          <cell r="DO89" t="str">
            <v>3QE</v>
          </cell>
          <cell r="DP89">
            <v>0</v>
          </cell>
          <cell r="DR89">
            <v>170</v>
          </cell>
          <cell r="DV89">
            <v>3141.65</v>
          </cell>
          <cell r="DZ89">
            <v>165</v>
          </cell>
          <cell r="ED89">
            <v>81.88000000000001</v>
          </cell>
          <cell r="EH89">
            <v>246.88</v>
          </cell>
          <cell r="EL89">
            <v>3388.53</v>
          </cell>
        </row>
        <row r="90">
          <cell r="BZ90" t="str">
            <v>4QE</v>
          </cell>
          <cell r="CC90">
            <v>12.489999999999995</v>
          </cell>
          <cell r="CF90">
            <v>36.44</v>
          </cell>
          <cell r="CI90">
            <v>44</v>
          </cell>
          <cell r="CJ90">
            <v>29.299999999999997</v>
          </cell>
          <cell r="CN90">
            <v>122.22999999999999</v>
          </cell>
          <cell r="CR90">
            <v>8</v>
          </cell>
          <cell r="CS90">
            <v>68.449999999999989</v>
          </cell>
          <cell r="CV90">
            <v>63.71999999999997</v>
          </cell>
          <cell r="CW90">
            <v>140.16999999999996</v>
          </cell>
          <cell r="DI90">
            <v>40</v>
          </cell>
          <cell r="DO90" t="str">
            <v>4QE</v>
          </cell>
          <cell r="DP90">
            <v>0</v>
          </cell>
          <cell r="DR90">
            <v>152</v>
          </cell>
          <cell r="DV90">
            <v>3361.4200000000005</v>
          </cell>
          <cell r="DZ90">
            <v>188</v>
          </cell>
          <cell r="ED90">
            <v>65.360000000000014</v>
          </cell>
          <cell r="EH90">
            <v>253.36</v>
          </cell>
          <cell r="EL90">
            <v>3614.7800000000007</v>
          </cell>
        </row>
        <row r="92">
          <cell r="BZ92" t="str">
            <v>2002E</v>
          </cell>
          <cell r="CC92">
            <v>35.489999999999995</v>
          </cell>
          <cell r="CF92">
            <v>171.74</v>
          </cell>
          <cell r="CI92">
            <v>120</v>
          </cell>
          <cell r="CJ92">
            <v>100.8</v>
          </cell>
          <cell r="CN92">
            <v>428.03000000000003</v>
          </cell>
          <cell r="CR92">
            <v>100</v>
          </cell>
          <cell r="CS92">
            <v>160.44999999999999</v>
          </cell>
          <cell r="CV92">
            <v>248.71999999999997</v>
          </cell>
          <cell r="CW92">
            <v>509.16999999999996</v>
          </cell>
          <cell r="DI92">
            <v>40</v>
          </cell>
          <cell r="DO92" t="str">
            <v>2002E</v>
          </cell>
          <cell r="DP92">
            <v>0</v>
          </cell>
          <cell r="DQ92">
            <v>0</v>
          </cell>
          <cell r="DR92">
            <v>657</v>
          </cell>
          <cell r="DV92">
            <v>12840.07</v>
          </cell>
          <cell r="DZ92">
            <v>685</v>
          </cell>
          <cell r="EA92">
            <v>0</v>
          </cell>
          <cell r="EB92">
            <v>0</v>
          </cell>
          <cell r="EC92">
            <v>0</v>
          </cell>
          <cell r="ED92">
            <v>342.24</v>
          </cell>
          <cell r="EF92">
            <v>0</v>
          </cell>
          <cell r="EG92">
            <v>0</v>
          </cell>
          <cell r="EH92">
            <v>1027.24</v>
          </cell>
          <cell r="EJ92">
            <v>0</v>
          </cell>
          <cell r="EK92">
            <v>0</v>
          </cell>
          <cell r="EL92">
            <v>13867.31</v>
          </cell>
        </row>
        <row r="94">
          <cell r="BZ94" t="str">
            <v>2003/02E</v>
          </cell>
          <cell r="CC94">
            <v>-0.2</v>
          </cell>
          <cell r="CF94">
            <v>-0.45</v>
          </cell>
          <cell r="CI94">
            <v>0.05</v>
          </cell>
          <cell r="CJ94">
            <v>0</v>
          </cell>
          <cell r="CN94">
            <v>-0.26212686874002916</v>
          </cell>
          <cell r="CR94">
            <v>-0.75</v>
          </cell>
          <cell r="CS94">
            <v>0.15</v>
          </cell>
          <cell r="CV94">
            <v>0.2</v>
          </cell>
          <cell r="CW94">
            <v>-0.17555136364437704</v>
          </cell>
          <cell r="DI94" t="str">
            <v>NM</v>
          </cell>
          <cell r="DO94" t="str">
            <v>2003/02E</v>
          </cell>
          <cell r="DP94" t="str">
            <v>NM</v>
          </cell>
          <cell r="DR94">
            <v>-0.05</v>
          </cell>
          <cell r="DV94">
            <v>2.7218038770311981E-2</v>
          </cell>
          <cell r="DZ94">
            <v>-0.03</v>
          </cell>
          <cell r="ED94">
            <v>-0.03</v>
          </cell>
          <cell r="EH94">
            <v>-3.0000000000000068E-2</v>
          </cell>
          <cell r="EL94">
            <v>2.3452356088028946E-2</v>
          </cell>
        </row>
        <row r="95">
          <cell r="BZ95" t="str">
            <v>2004/03E</v>
          </cell>
          <cell r="CC95">
            <v>0</v>
          </cell>
          <cell r="CF95">
            <v>-0.8</v>
          </cell>
          <cell r="CI95">
            <v>0</v>
          </cell>
          <cell r="CJ95">
            <v>0</v>
          </cell>
          <cell r="CN95">
            <v>-0.34495919973074729</v>
          </cell>
          <cell r="CR95">
            <v>-0.1</v>
          </cell>
          <cell r="CS95">
            <v>-0.4</v>
          </cell>
          <cell r="CV95">
            <v>-0.3</v>
          </cell>
          <cell r="CW95">
            <v>-0.31947201123912655</v>
          </cell>
          <cell r="DI95" t="str">
            <v>NM</v>
          </cell>
          <cell r="DO95" t="str">
            <v>2004/03E</v>
          </cell>
          <cell r="DP95" t="str">
            <v>NM</v>
          </cell>
          <cell r="DR95">
            <v>0</v>
          </cell>
          <cell r="DV95">
            <v>4.7380497474942468E-2</v>
          </cell>
          <cell r="DZ95">
            <v>0</v>
          </cell>
          <cell r="ED95">
            <v>0</v>
          </cell>
          <cell r="EH95">
            <v>0</v>
          </cell>
          <cell r="EL95">
            <v>4.4425109690528417E-2</v>
          </cell>
        </row>
        <row r="96">
          <cell r="BZ96" t="str">
            <v>2005/04E</v>
          </cell>
          <cell r="CC96">
            <v>0</v>
          </cell>
          <cell r="CF96">
            <v>-0.1</v>
          </cell>
          <cell r="CI96">
            <v>0</v>
          </cell>
          <cell r="CJ96">
            <v>0</v>
          </cell>
          <cell r="CN96">
            <v>-1.3165561579864721E-2</v>
          </cell>
          <cell r="CR96">
            <v>-0.1</v>
          </cell>
          <cell r="CS96">
            <v>-0.8</v>
          </cell>
          <cell r="CV96">
            <v>-0.8</v>
          </cell>
          <cell r="CW96">
            <v>-0.69352613285251685</v>
          </cell>
          <cell r="DI96" t="str">
            <v>NM</v>
          </cell>
          <cell r="DO96" t="str">
            <v>2005/04E</v>
          </cell>
          <cell r="DP96" t="e">
            <v>#DIV/0!</v>
          </cell>
          <cell r="DR96">
            <v>0</v>
          </cell>
          <cell r="DV96">
            <v>3.9587809309156209E-2</v>
          </cell>
          <cell r="DZ96">
            <v>0</v>
          </cell>
          <cell r="ED96">
            <v>0</v>
          </cell>
          <cell r="EH96">
            <v>0</v>
          </cell>
          <cell r="EL96">
            <v>3.722352868656547E-2</v>
          </cell>
        </row>
        <row r="97">
          <cell r="BZ97" t="str">
            <v>2006/05E</v>
          </cell>
          <cell r="CC97">
            <v>0</v>
          </cell>
          <cell r="CF97">
            <v>-0.1</v>
          </cell>
          <cell r="CI97">
            <v>0</v>
          </cell>
          <cell r="CJ97">
            <v>0</v>
          </cell>
          <cell r="CN97">
            <v>-1.2007085444694922E-2</v>
          </cell>
          <cell r="CR97">
            <v>-0.1</v>
          </cell>
          <cell r="CS97">
            <v>-0.1</v>
          </cell>
          <cell r="CV97">
            <v>-0.1</v>
          </cell>
          <cell r="CW97">
            <v>-9.9999999999999908E-2</v>
          </cell>
          <cell r="DI97" t="str">
            <v>NM</v>
          </cell>
          <cell r="DO97" t="str">
            <v>2006/05E</v>
          </cell>
          <cell r="DP97">
            <v>0.71428571428571419</v>
          </cell>
          <cell r="DR97">
            <v>0</v>
          </cell>
          <cell r="DV97">
            <v>1.7729598277320124E-2</v>
          </cell>
          <cell r="DZ97">
            <v>0</v>
          </cell>
          <cell r="ED97">
            <v>0</v>
          </cell>
          <cell r="EH97">
            <v>0</v>
          </cell>
          <cell r="EL97">
            <v>1.6708743210584361E-2</v>
          </cell>
        </row>
        <row r="98">
          <cell r="BZ98" t="str">
            <v>2007/06E</v>
          </cell>
          <cell r="CC98">
            <v>0</v>
          </cell>
          <cell r="CF98">
            <v>-0.1</v>
          </cell>
          <cell r="CI98">
            <v>0</v>
          </cell>
          <cell r="CJ98">
            <v>0</v>
          </cell>
          <cell r="CN98">
            <v>-1.0937706881318687E-2</v>
          </cell>
          <cell r="CR98">
            <v>-0.1</v>
          </cell>
          <cell r="CS98">
            <v>-0.1</v>
          </cell>
          <cell r="CV98">
            <v>-0.1</v>
          </cell>
          <cell r="CW98">
            <v>-9.9999999999999964E-2</v>
          </cell>
          <cell r="DI98" t="str">
            <v>NM</v>
          </cell>
          <cell r="DO98" t="str">
            <v>2007/06E</v>
          </cell>
          <cell r="DP98">
            <v>0.66666666666666674</v>
          </cell>
          <cell r="DR98">
            <v>0</v>
          </cell>
          <cell r="DV98">
            <v>3.7927502331943884E-2</v>
          </cell>
          <cell r="DZ98">
            <v>0</v>
          </cell>
          <cell r="ED98">
            <v>0</v>
          </cell>
          <cell r="EH98">
            <v>0</v>
          </cell>
          <cell r="EL98">
            <v>3.5779558706704802E-2</v>
          </cell>
        </row>
        <row r="100">
          <cell r="BZ100" t="str">
            <v>2003E</v>
          </cell>
          <cell r="CC100">
            <v>28.391999999999996</v>
          </cell>
          <cell r="CF100">
            <v>193.45700000000002</v>
          </cell>
          <cell r="CI100">
            <v>126</v>
          </cell>
          <cell r="CJ100">
            <v>100.8</v>
          </cell>
          <cell r="CN100">
            <v>448.64900000000006</v>
          </cell>
          <cell r="CR100">
            <v>107.57249999999998</v>
          </cell>
          <cell r="CS100">
            <v>397.26749999999998</v>
          </cell>
          <cell r="CV100">
            <v>430.46399999999994</v>
          </cell>
          <cell r="CW100">
            <v>935.30399999999986</v>
          </cell>
          <cell r="DI100">
            <v>300</v>
          </cell>
          <cell r="DO100" t="str">
            <v>2003E</v>
          </cell>
          <cell r="DP100">
            <v>0</v>
          </cell>
          <cell r="DR100">
            <v>655.5</v>
          </cell>
          <cell r="DV100">
            <v>14978.1333</v>
          </cell>
          <cell r="DZ100">
            <v>664.44999999999993</v>
          </cell>
          <cell r="ED100">
            <v>331.97280000000001</v>
          </cell>
          <cell r="EH100">
            <v>996.42279999999994</v>
          </cell>
          <cell r="EL100">
            <v>15974.5561</v>
          </cell>
        </row>
        <row r="101">
          <cell r="BZ101" t="str">
            <v>2004E</v>
          </cell>
          <cell r="CC101">
            <v>28.391999999999996</v>
          </cell>
          <cell r="CF101">
            <v>38.691399999999994</v>
          </cell>
          <cell r="CI101">
            <v>126</v>
          </cell>
          <cell r="CJ101">
            <v>100.8</v>
          </cell>
          <cell r="CN101">
            <v>293.88339999999999</v>
          </cell>
          <cell r="CR101">
            <v>96.815249999999978</v>
          </cell>
          <cell r="CS101">
            <v>238.36049999999997</v>
          </cell>
          <cell r="CV101">
            <v>301.32479999999993</v>
          </cell>
          <cell r="CW101">
            <v>636.50054999999986</v>
          </cell>
          <cell r="DI101">
            <v>1025</v>
          </cell>
          <cell r="DO101" t="str">
            <v>2004E</v>
          </cell>
          <cell r="DP101">
            <v>0</v>
          </cell>
          <cell r="DR101">
            <v>655.5</v>
          </cell>
          <cell r="DV101">
            <v>15687.804707000001</v>
          </cell>
          <cell r="DZ101">
            <v>664.44999999999993</v>
          </cell>
          <cell r="ED101">
            <v>331.97280000000001</v>
          </cell>
          <cell r="EH101">
            <v>996.42279999999994</v>
          </cell>
          <cell r="EL101">
            <v>16684.227507</v>
          </cell>
        </row>
        <row r="102">
          <cell r="BZ102" t="str">
            <v>2005E</v>
          </cell>
          <cell r="CC102">
            <v>28.391999999999996</v>
          </cell>
          <cell r="CF102">
            <v>34.822259999999993</v>
          </cell>
          <cell r="CI102">
            <v>126</v>
          </cell>
          <cell r="CJ102">
            <v>100.8</v>
          </cell>
          <cell r="CN102">
            <v>290.01425999999998</v>
          </cell>
          <cell r="CR102">
            <v>87.133724999999984</v>
          </cell>
          <cell r="CS102">
            <v>47.672099999999986</v>
          </cell>
          <cell r="CV102">
            <v>60.264959999999974</v>
          </cell>
          <cell r="CW102">
            <v>195.07078499999994</v>
          </cell>
          <cell r="DI102">
            <v>1675</v>
          </cell>
          <cell r="DO102" t="str">
            <v>2005E</v>
          </cell>
          <cell r="DP102">
            <v>175</v>
          </cell>
          <cell r="DR102">
            <v>655.5</v>
          </cell>
          <cell r="DV102">
            <v>16308.85052822</v>
          </cell>
          <cell r="DZ102">
            <v>664.44999999999993</v>
          </cell>
          <cell r="ED102">
            <v>331.97280000000001</v>
          </cell>
          <cell r="EH102">
            <v>996.42279999999994</v>
          </cell>
          <cell r="EL102">
            <v>17305.273328219999</v>
          </cell>
        </row>
        <row r="103">
          <cell r="BZ103" t="str">
            <v>2006E</v>
          </cell>
          <cell r="CC103">
            <v>28.391999999999996</v>
          </cell>
          <cell r="CF103">
            <v>31.340033999999996</v>
          </cell>
          <cell r="CI103">
            <v>126</v>
          </cell>
          <cell r="CJ103">
            <v>100.8</v>
          </cell>
          <cell r="CN103">
            <v>286.53203400000001</v>
          </cell>
          <cell r="CR103">
            <v>78.420352499999993</v>
          </cell>
          <cell r="CS103">
            <v>42.904889999999988</v>
          </cell>
          <cell r="CV103">
            <v>54.238463999999979</v>
          </cell>
          <cell r="CW103">
            <v>175.56370649999997</v>
          </cell>
          <cell r="DI103">
            <v>2325</v>
          </cell>
          <cell r="DO103" t="str">
            <v>2006E</v>
          </cell>
          <cell r="DP103">
            <v>300</v>
          </cell>
          <cell r="DR103">
            <v>655.5</v>
          </cell>
          <cell r="DV103">
            <v>16597.999896450201</v>
          </cell>
          <cell r="DZ103">
            <v>664.44999999999993</v>
          </cell>
          <cell r="ED103">
            <v>331.97280000000001</v>
          </cell>
          <cell r="EH103">
            <v>996.42279999999994</v>
          </cell>
          <cell r="EL103">
            <v>17594.422696450201</v>
          </cell>
        </row>
        <row r="104">
          <cell r="BZ104" t="str">
            <v>2007E</v>
          </cell>
          <cell r="CC104">
            <v>28.391999999999996</v>
          </cell>
          <cell r="CF104">
            <v>28.206030599999998</v>
          </cell>
          <cell r="CI104">
            <v>126</v>
          </cell>
          <cell r="CJ104">
            <v>100.8</v>
          </cell>
          <cell r="CN104">
            <v>283.39803059999997</v>
          </cell>
          <cell r="CR104">
            <v>70.578317249999998</v>
          </cell>
          <cell r="CS104">
            <v>38.614400999999987</v>
          </cell>
          <cell r="CV104">
            <v>48.814617599999984</v>
          </cell>
          <cell r="CW104">
            <v>158.00733584999998</v>
          </cell>
          <cell r="DI104">
            <v>2900</v>
          </cell>
          <cell r="DO104" t="str">
            <v>2007E</v>
          </cell>
          <cell r="DP104">
            <v>500</v>
          </cell>
          <cell r="DR104">
            <v>655.5</v>
          </cell>
          <cell r="DV104">
            <v>17227.52057622842</v>
          </cell>
          <cell r="DZ104">
            <v>664.44999999999993</v>
          </cell>
          <cell r="ED104">
            <v>331.97280000000001</v>
          </cell>
          <cell r="EH104">
            <v>996.42279999999994</v>
          </cell>
          <cell r="EL104">
            <v>18223.943376228421</v>
          </cell>
        </row>
        <row r="105">
          <cell r="BZ105" t="str">
            <v>(a) Future patent expirations include the following:</v>
          </cell>
        </row>
        <row r="106">
          <cell r="BZ106" t="str">
            <v xml:space="preserve">      Stadol (8/01); Duricef (2002); Monopril (12/4/02); Cefzil (5/05); and Serzone (2003).  </v>
          </cell>
        </row>
        <row r="107">
          <cell r="BZ107" t="str">
            <v xml:space="preserve">(b) Diagnostics was sold to Bracco in 3Q94.  Under an agreement with Bracco, Isovue sales will continue to </v>
          </cell>
        </row>
        <row r="108">
          <cell r="BZ108" t="str">
            <v xml:space="preserve">      be recorded as sales on BMY's income statement from 3Q94 forward. </v>
          </cell>
        </row>
        <row r="109">
          <cell r="BZ109" t="str">
            <v xml:space="preserve">(c) Analgesics include sales of UPSA, a French pharmaceutical firm acquired in 3Q94 with annual sales </v>
          </cell>
        </row>
        <row r="110">
          <cell r="BZ110" t="str">
            <v xml:space="preserve">      approximating $350 million.  Some 36% of UPSA sales are abroad, and it has an Rx presence.  About </v>
          </cell>
        </row>
        <row r="111">
          <cell r="BZ111" t="str">
            <v xml:space="preserve">      80-90% of UPSA's sales appear in Non-Prescription Healthcare beginning 4Q94. </v>
          </cell>
        </row>
        <row r="113">
          <cell r="BZ113" t="str">
            <v>E = Morgan Stanley  Research Estimates          NM = Not Meaningful        A = Actual</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5 yr Sales and Earnings"/>
      <sheetName val="PFE Qtr Income"/>
      <sheetName val="PFE Qtr Margin"/>
      <sheetName val="PFE Qtr Sales"/>
      <sheetName val="Product History"/>
      <sheetName val="BalanceSheet"/>
      <sheetName val="Cashflow"/>
      <sheetName val="ROIC"/>
      <sheetName val="Global Feed"/>
      <sheetName val="Summary"/>
      <sheetName val="PFE Q-Preview"/>
      <sheetName val="PFE Qtr Incomesolo"/>
      <sheetName val="PFE Qtr Marginsolo"/>
      <sheetName val="PFE Qrt Salessolo"/>
      <sheetName val="PFE 2 Qtr Salessolo"/>
      <sheetName val="PHAPharmaSales"/>
      <sheetName val="Combined products"/>
      <sheetName val="PFE-PHA mergerold"/>
      <sheetName val="P&amp;L Charts"/>
      <sheetName val="mStart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2">
          <cell r="A2" t="str">
            <v>Pfizer</v>
          </cell>
        </row>
        <row r="3">
          <cell r="A3" t="str">
            <v>Quarterly/Annual Sales Analysis 2000-2006E</v>
          </cell>
        </row>
        <row r="4">
          <cell r="A4" t="str">
            <v>($ Millions)</v>
          </cell>
        </row>
        <row r="6">
          <cell r="G6" t="str">
            <v>PFE</v>
          </cell>
          <cell r="N6" t="str">
            <v>Tetra</v>
          </cell>
        </row>
        <row r="7">
          <cell r="B7" t="str">
            <v>Capsugel</v>
          </cell>
          <cell r="F7" t="str">
            <v>Animal Health</v>
          </cell>
          <cell r="J7" t="str">
            <v>Shaving Products</v>
          </cell>
          <cell r="N7" t="str">
            <v>Pet Lines</v>
          </cell>
          <cell r="S7" t="str">
            <v>Consumer Health</v>
          </cell>
        </row>
        <row r="8">
          <cell r="B8" t="str">
            <v>U.S.</v>
          </cell>
          <cell r="C8" t="str">
            <v>Intl</v>
          </cell>
          <cell r="D8" t="str">
            <v>W/W</v>
          </cell>
          <cell r="F8" t="str">
            <v>U.S.</v>
          </cell>
          <cell r="G8" t="str">
            <v>Intl</v>
          </cell>
          <cell r="H8" t="str">
            <v xml:space="preserve">Total  </v>
          </cell>
          <cell r="J8" t="str">
            <v>U.S.</v>
          </cell>
          <cell r="K8" t="str">
            <v>Intl</v>
          </cell>
          <cell r="L8" t="str">
            <v>W/W</v>
          </cell>
          <cell r="N8" t="str">
            <v>U.S.</v>
          </cell>
          <cell r="O8" t="str">
            <v>Intl</v>
          </cell>
          <cell r="P8" t="str">
            <v>W/W</v>
          </cell>
          <cell r="R8" t="str">
            <v>U.S.</v>
          </cell>
          <cell r="S8" t="str">
            <v>Intl</v>
          </cell>
          <cell r="T8" t="str">
            <v>W/W</v>
          </cell>
        </row>
        <row r="10">
          <cell r="A10" t="str">
            <v>1998</v>
          </cell>
          <cell r="E10" t="e">
            <v>#NULL!</v>
          </cell>
          <cell r="M10" t="e">
            <v>#NULL!</v>
          </cell>
        </row>
        <row r="11">
          <cell r="A11" t="str">
            <v xml:space="preserve"> 1Q</v>
          </cell>
          <cell r="B11">
            <v>42</v>
          </cell>
          <cell r="C11">
            <v>52</v>
          </cell>
          <cell r="D11">
            <v>94</v>
          </cell>
          <cell r="F11">
            <v>114</v>
          </cell>
          <cell r="G11">
            <v>173</v>
          </cell>
          <cell r="H11">
            <v>287</v>
          </cell>
          <cell r="J11">
            <v>51</v>
          </cell>
          <cell r="K11">
            <v>116</v>
          </cell>
          <cell r="L11">
            <v>167</v>
          </cell>
          <cell r="N11">
            <v>20</v>
          </cell>
          <cell r="O11">
            <v>29</v>
          </cell>
          <cell r="P11">
            <v>49</v>
          </cell>
          <cell r="R11">
            <v>368</v>
          </cell>
          <cell r="S11">
            <v>201</v>
          </cell>
          <cell r="T11">
            <v>569</v>
          </cell>
        </row>
        <row r="12">
          <cell r="A12" t="str">
            <v xml:space="preserve"> 2Q</v>
          </cell>
          <cell r="B12">
            <v>41</v>
          </cell>
          <cell r="C12">
            <v>51</v>
          </cell>
          <cell r="D12">
            <v>92</v>
          </cell>
          <cell r="F12">
            <v>132</v>
          </cell>
          <cell r="G12">
            <v>186</v>
          </cell>
          <cell r="H12">
            <v>318</v>
          </cell>
          <cell r="J12">
            <v>63</v>
          </cell>
          <cell r="K12">
            <v>133</v>
          </cell>
          <cell r="L12">
            <v>196</v>
          </cell>
          <cell r="N12">
            <v>20</v>
          </cell>
          <cell r="O12">
            <v>29</v>
          </cell>
          <cell r="P12">
            <v>49</v>
          </cell>
          <cell r="R12">
            <v>354</v>
          </cell>
          <cell r="S12">
            <v>217</v>
          </cell>
          <cell r="T12">
            <v>571</v>
          </cell>
        </row>
        <row r="13">
          <cell r="A13" t="str">
            <v xml:space="preserve"> 3Q</v>
          </cell>
          <cell r="B13">
            <v>39</v>
          </cell>
          <cell r="C13">
            <v>46</v>
          </cell>
          <cell r="D13">
            <v>85</v>
          </cell>
          <cell r="F13">
            <v>154</v>
          </cell>
          <cell r="G13">
            <v>163</v>
          </cell>
          <cell r="H13">
            <v>317</v>
          </cell>
          <cell r="J13">
            <v>60</v>
          </cell>
          <cell r="K13">
            <v>133</v>
          </cell>
          <cell r="L13">
            <v>193</v>
          </cell>
          <cell r="N13">
            <v>20</v>
          </cell>
          <cell r="O13">
            <v>26</v>
          </cell>
          <cell r="P13">
            <v>46</v>
          </cell>
          <cell r="R13">
            <v>362</v>
          </cell>
          <cell r="S13">
            <v>211</v>
          </cell>
          <cell r="T13">
            <v>573</v>
          </cell>
        </row>
        <row r="14">
          <cell r="A14" t="str">
            <v xml:space="preserve"> 4Q</v>
          </cell>
          <cell r="B14">
            <v>41</v>
          </cell>
          <cell r="C14">
            <v>54</v>
          </cell>
          <cell r="D14">
            <v>95</v>
          </cell>
          <cell r="F14">
            <v>156</v>
          </cell>
          <cell r="G14">
            <v>226</v>
          </cell>
          <cell r="H14">
            <v>382</v>
          </cell>
          <cell r="J14">
            <v>53</v>
          </cell>
          <cell r="K14">
            <v>136</v>
          </cell>
          <cell r="L14">
            <v>189</v>
          </cell>
          <cell r="N14">
            <v>19</v>
          </cell>
          <cell r="O14">
            <v>30</v>
          </cell>
          <cell r="P14">
            <v>49</v>
          </cell>
          <cell r="R14">
            <v>353</v>
          </cell>
          <cell r="S14">
            <v>235</v>
          </cell>
          <cell r="T14">
            <v>588</v>
          </cell>
        </row>
        <row r="16">
          <cell r="A16" t="str">
            <v>Year</v>
          </cell>
          <cell r="B16">
            <v>163</v>
          </cell>
          <cell r="C16">
            <v>203</v>
          </cell>
          <cell r="D16">
            <v>366</v>
          </cell>
          <cell r="F16">
            <v>556</v>
          </cell>
          <cell r="G16">
            <v>748</v>
          </cell>
          <cell r="H16">
            <v>1304</v>
          </cell>
          <cell r="J16">
            <v>227</v>
          </cell>
          <cell r="K16">
            <v>518</v>
          </cell>
          <cell r="L16">
            <v>745</v>
          </cell>
          <cell r="N16">
            <v>79</v>
          </cell>
          <cell r="O16">
            <v>114</v>
          </cell>
          <cell r="P16">
            <v>193</v>
          </cell>
          <cell r="R16">
            <v>1437</v>
          </cell>
          <cell r="S16">
            <v>864</v>
          </cell>
          <cell r="T16">
            <v>2301</v>
          </cell>
        </row>
        <row r="18">
          <cell r="A18" t="str">
            <v>1999/98</v>
          </cell>
        </row>
        <row r="19">
          <cell r="A19" t="str">
            <v xml:space="preserve"> 1QA</v>
          </cell>
          <cell r="B19">
            <v>-7.1428571428571397E-2</v>
          </cell>
          <cell r="C19">
            <v>3.8461538461538547E-2</v>
          </cell>
          <cell r="D19">
            <v>-1.0638297872340385E-2</v>
          </cell>
          <cell r="F19">
            <v>2.6315789473684292E-2</v>
          </cell>
          <cell r="G19">
            <v>-4.0462427745664775E-2</v>
          </cell>
          <cell r="H19">
            <v>-1.3937282229965153E-2</v>
          </cell>
          <cell r="J19">
            <v>0.11764705882352944</v>
          </cell>
          <cell r="K19">
            <v>0.10344827586206895</v>
          </cell>
          <cell r="L19">
            <v>0.10778443113772451</v>
          </cell>
          <cell r="N19">
            <v>-1.5000000000000013E-2</v>
          </cell>
          <cell r="O19">
            <v>3.4482758620689724E-2</v>
          </cell>
          <cell r="P19">
            <v>1.4285714285714235E-2</v>
          </cell>
          <cell r="R19">
            <v>0.16576086956521729</v>
          </cell>
          <cell r="S19">
            <v>7.9601990049751326E-2</v>
          </cell>
          <cell r="T19">
            <v>0.13532513181019334</v>
          </cell>
        </row>
        <row r="20">
          <cell r="A20" t="str">
            <v xml:space="preserve"> 2QA</v>
          </cell>
          <cell r="B20">
            <v>2.4390243902439046E-2</v>
          </cell>
          <cell r="C20">
            <v>0.13725490196078427</v>
          </cell>
          <cell r="D20">
            <v>8.6956521739130377E-2</v>
          </cell>
          <cell r="F20">
            <v>2.2727272727272707E-2</v>
          </cell>
          <cell r="G20">
            <v>-9.6774193548387122E-2</v>
          </cell>
          <cell r="H20">
            <v>-4.7169811320754707E-2</v>
          </cell>
          <cell r="J20">
            <v>1.5873015873015817E-2</v>
          </cell>
          <cell r="K20">
            <v>-2.2556390977443663E-2</v>
          </cell>
          <cell r="L20">
            <v>-1.0204081632653073E-2</v>
          </cell>
          <cell r="N20">
            <v>5.0000000000000044E-2</v>
          </cell>
          <cell r="O20">
            <v>0</v>
          </cell>
          <cell r="P20">
            <v>2.0408163265306145E-2</v>
          </cell>
          <cell r="R20">
            <v>0.14971751412429368</v>
          </cell>
          <cell r="S20">
            <v>6.4516129032258007E-2</v>
          </cell>
          <cell r="T20">
            <v>0.11733800350262702</v>
          </cell>
        </row>
        <row r="21">
          <cell r="A21" t="str">
            <v xml:space="preserve"> 3QA</v>
          </cell>
          <cell r="B21">
            <v>0.10256410256410264</v>
          </cell>
          <cell r="C21">
            <v>0.17391304347826098</v>
          </cell>
          <cell r="D21">
            <v>0.14117647058823524</v>
          </cell>
          <cell r="F21">
            <v>0.16233766233766245</v>
          </cell>
          <cell r="G21">
            <v>-5.5214723926380382E-2</v>
          </cell>
          <cell r="H21">
            <v>5.0473186119873725E-2</v>
          </cell>
          <cell r="J21">
            <v>0.28333333333333344</v>
          </cell>
          <cell r="K21">
            <v>1.5037593984962516E-2</v>
          </cell>
          <cell r="L21">
            <v>9.8445595854922185E-2</v>
          </cell>
          <cell r="N21">
            <v>0.10000000000000009</v>
          </cell>
          <cell r="O21">
            <v>0.15384615384615374</v>
          </cell>
          <cell r="P21">
            <v>0.13043478260869557</v>
          </cell>
          <cell r="R21">
            <v>0.21823204419889497</v>
          </cell>
          <cell r="S21">
            <v>-0.12322274881516593</v>
          </cell>
          <cell r="T21">
            <v>9.2495636998254804E-2</v>
          </cell>
        </row>
        <row r="22">
          <cell r="A22" t="str">
            <v xml:space="preserve"> 4QA</v>
          </cell>
          <cell r="B22">
            <v>4.8780487804878092E-2</v>
          </cell>
          <cell r="C22">
            <v>7.4074074074074181E-2</v>
          </cell>
          <cell r="D22">
            <v>6.315789473684208E-2</v>
          </cell>
          <cell r="F22">
            <v>0.30769230769230771</v>
          </cell>
          <cell r="G22">
            <v>-7.0796460176991149E-2</v>
          </cell>
          <cell r="H22">
            <v>8.3769633507853491E-2</v>
          </cell>
          <cell r="J22">
            <v>0.16981132075471694</v>
          </cell>
          <cell r="K22">
            <v>2.2058823529411686E-2</v>
          </cell>
          <cell r="L22">
            <v>6.3492063492063489E-2</v>
          </cell>
          <cell r="N22">
            <v>0.10526315789473695</v>
          </cell>
          <cell r="O22">
            <v>0</v>
          </cell>
          <cell r="P22">
            <v>4.081632653061229E-2</v>
          </cell>
          <cell r="R22">
            <v>0.22662889518413598</v>
          </cell>
          <cell r="S22">
            <v>-0.11063829787234047</v>
          </cell>
          <cell r="T22">
            <v>9.1836734693877542E-2</v>
          </cell>
        </row>
        <row r="24">
          <cell r="A24" t="str">
            <v>Year</v>
          </cell>
          <cell r="B24">
            <v>3.0674846625766916E-2</v>
          </cell>
          <cell r="C24">
            <v>9.8522167487684831E-2</v>
          </cell>
          <cell r="D24">
            <v>6.8306010928961713E-2</v>
          </cell>
          <cell r="F24">
            <v>0.1420863309352518</v>
          </cell>
          <cell r="G24">
            <v>-6.6844919786096302E-2</v>
          </cell>
          <cell r="H24">
            <v>2.223926380368102E-2</v>
          </cell>
          <cell r="J24">
            <v>0.14537444933920707</v>
          </cell>
          <cell r="K24">
            <v>2.7027027027026973E-2</v>
          </cell>
          <cell r="L24">
            <v>6.3087248322147627E-2</v>
          </cell>
          <cell r="N24">
            <v>7.2151898734177156E-2</v>
          </cell>
          <cell r="O24">
            <v>3.5087719298245723E-2</v>
          </cell>
          <cell r="P24">
            <v>5.0259067357512954E-2</v>
          </cell>
          <cell r="R24">
            <v>0.18928322894919969</v>
          </cell>
          <cell r="S24">
            <v>-2.546296296296291E-2</v>
          </cell>
          <cell r="T24">
            <v>0.10864841373315959</v>
          </cell>
        </row>
        <row r="26">
          <cell r="A26" t="str">
            <v>1999</v>
          </cell>
          <cell r="E26" t="e">
            <v>#NULL!</v>
          </cell>
          <cell r="M26" t="e">
            <v>#NULL!</v>
          </cell>
        </row>
        <row r="27">
          <cell r="A27" t="str">
            <v xml:space="preserve"> 1Q</v>
          </cell>
          <cell r="B27">
            <v>39</v>
          </cell>
          <cell r="C27">
            <v>54</v>
          </cell>
          <cell r="D27">
            <v>93</v>
          </cell>
          <cell r="F27">
            <v>117</v>
          </cell>
          <cell r="G27">
            <v>166</v>
          </cell>
          <cell r="H27">
            <v>283</v>
          </cell>
          <cell r="J27">
            <v>57</v>
          </cell>
          <cell r="K27">
            <v>128</v>
          </cell>
          <cell r="L27">
            <v>185</v>
          </cell>
          <cell r="N27">
            <v>19.7</v>
          </cell>
          <cell r="O27">
            <v>30</v>
          </cell>
          <cell r="P27">
            <v>49.7</v>
          </cell>
          <cell r="R27">
            <v>429</v>
          </cell>
          <cell r="S27">
            <v>217</v>
          </cell>
          <cell r="T27">
            <v>646</v>
          </cell>
        </row>
        <row r="28">
          <cell r="A28" t="str">
            <v xml:space="preserve"> 2Q</v>
          </cell>
          <cell r="B28">
            <v>42</v>
          </cell>
          <cell r="C28">
            <v>58</v>
          </cell>
          <cell r="D28">
            <v>100</v>
          </cell>
          <cell r="F28">
            <v>135</v>
          </cell>
          <cell r="G28">
            <v>168</v>
          </cell>
          <cell r="H28">
            <v>303</v>
          </cell>
          <cell r="J28">
            <v>64</v>
          </cell>
          <cell r="K28">
            <v>130</v>
          </cell>
          <cell r="L28">
            <v>194</v>
          </cell>
          <cell r="N28">
            <v>21</v>
          </cell>
          <cell r="O28">
            <v>29</v>
          </cell>
          <cell r="P28">
            <v>50</v>
          </cell>
          <cell r="R28">
            <v>407</v>
          </cell>
          <cell r="S28">
            <v>231</v>
          </cell>
          <cell r="T28">
            <v>638</v>
          </cell>
        </row>
        <row r="29">
          <cell r="A29" t="str">
            <v xml:space="preserve"> 3Q</v>
          </cell>
          <cell r="B29">
            <v>43</v>
          </cell>
          <cell r="C29">
            <v>54</v>
          </cell>
          <cell r="D29">
            <v>97</v>
          </cell>
          <cell r="F29">
            <v>179</v>
          </cell>
          <cell r="G29">
            <v>154</v>
          </cell>
          <cell r="H29">
            <v>333</v>
          </cell>
          <cell r="J29">
            <v>77</v>
          </cell>
          <cell r="K29">
            <v>135</v>
          </cell>
          <cell r="L29">
            <v>212</v>
          </cell>
          <cell r="N29">
            <v>22</v>
          </cell>
          <cell r="O29">
            <v>30</v>
          </cell>
          <cell r="P29">
            <v>52</v>
          </cell>
          <cell r="R29">
            <v>441</v>
          </cell>
          <cell r="S29">
            <v>185</v>
          </cell>
          <cell r="T29">
            <v>626</v>
          </cell>
        </row>
        <row r="30">
          <cell r="A30" t="str">
            <v xml:space="preserve"> 4Q</v>
          </cell>
          <cell r="B30">
            <v>43</v>
          </cell>
          <cell r="C30">
            <v>58</v>
          </cell>
          <cell r="D30">
            <v>101</v>
          </cell>
          <cell r="F30">
            <v>204</v>
          </cell>
          <cell r="G30">
            <v>210</v>
          </cell>
          <cell r="H30">
            <v>414</v>
          </cell>
          <cell r="J30">
            <v>62</v>
          </cell>
          <cell r="K30">
            <v>139</v>
          </cell>
          <cell r="L30">
            <v>201</v>
          </cell>
          <cell r="N30">
            <v>21</v>
          </cell>
          <cell r="O30">
            <v>30</v>
          </cell>
          <cell r="P30">
            <v>51</v>
          </cell>
          <cell r="R30">
            <v>433</v>
          </cell>
          <cell r="S30">
            <v>209</v>
          </cell>
          <cell r="T30">
            <v>642</v>
          </cell>
        </row>
        <row r="32">
          <cell r="A32" t="str">
            <v>Year</v>
          </cell>
          <cell r="B32">
            <v>168</v>
          </cell>
          <cell r="C32">
            <v>223</v>
          </cell>
          <cell r="D32">
            <v>391</v>
          </cell>
          <cell r="F32">
            <v>635</v>
          </cell>
          <cell r="G32">
            <v>698</v>
          </cell>
          <cell r="H32">
            <v>1333</v>
          </cell>
          <cell r="J32">
            <v>260</v>
          </cell>
          <cell r="K32">
            <v>532</v>
          </cell>
          <cell r="L32">
            <v>792</v>
          </cell>
          <cell r="N32">
            <v>84.7</v>
          </cell>
          <cell r="O32">
            <v>118</v>
          </cell>
          <cell r="P32">
            <v>202.7</v>
          </cell>
          <cell r="R32">
            <v>1709</v>
          </cell>
          <cell r="S32">
            <v>842</v>
          </cell>
          <cell r="T32">
            <v>2551</v>
          </cell>
        </row>
        <row r="34">
          <cell r="A34" t="str">
            <v>2000/99</v>
          </cell>
        </row>
        <row r="35">
          <cell r="A35" t="str">
            <v xml:space="preserve"> 1QA</v>
          </cell>
          <cell r="B35">
            <v>7.6923076923076872E-2</v>
          </cell>
          <cell r="C35">
            <v>8.5185185185185253E-2</v>
          </cell>
          <cell r="D35">
            <v>8.172043010752672E-2</v>
          </cell>
          <cell r="F35">
            <v>-5.9829059829059839E-2</v>
          </cell>
          <cell r="G35">
            <v>-7.2289156626506035E-2</v>
          </cell>
          <cell r="H35">
            <v>-6.7137809187279185E-2</v>
          </cell>
          <cell r="J35">
            <v>1.7543859649122862E-2</v>
          </cell>
          <cell r="K35">
            <v>-1.5625E-2</v>
          </cell>
          <cell r="L35">
            <v>-5.4054054054053502E-3</v>
          </cell>
          <cell r="N35">
            <v>-3.5532994923857864E-2</v>
          </cell>
          <cell r="O35">
            <v>0</v>
          </cell>
          <cell r="P35">
            <v>-1.4084507042253613E-2</v>
          </cell>
          <cell r="R35">
            <v>-1.3986013986013957E-2</v>
          </cell>
          <cell r="S35">
            <v>-0.16129032258064513</v>
          </cell>
          <cell r="T35">
            <v>-6.3467492260061875E-2</v>
          </cell>
        </row>
        <row r="36">
          <cell r="A36" t="str">
            <v xml:space="preserve"> 2QA</v>
          </cell>
          <cell r="B36">
            <v>4.7619047619047672E-2</v>
          </cell>
          <cell r="C36">
            <v>3.4482758620689724E-2</v>
          </cell>
          <cell r="D36">
            <v>4.0000000000000036E-2</v>
          </cell>
          <cell r="F36">
            <v>-0.19999999999999996</v>
          </cell>
          <cell r="G36">
            <v>6.5476190476190466E-2</v>
          </cell>
          <cell r="H36">
            <v>-5.2805280528052778E-2</v>
          </cell>
          <cell r="J36">
            <v>0.15625</v>
          </cell>
          <cell r="K36">
            <v>-3.8461538461538436E-2</v>
          </cell>
          <cell r="L36">
            <v>2.5773195876288568E-2</v>
          </cell>
          <cell r="N36">
            <v>0</v>
          </cell>
          <cell r="O36">
            <v>0</v>
          </cell>
          <cell r="P36">
            <v>0</v>
          </cell>
          <cell r="R36">
            <v>1.4742014742014753E-2</v>
          </cell>
          <cell r="S36">
            <v>-0.19913419913419916</v>
          </cell>
          <cell r="T36">
            <v>-6.2695924764890276E-2</v>
          </cell>
        </row>
        <row r="37">
          <cell r="A37" t="str">
            <v xml:space="preserve"> 3QA</v>
          </cell>
          <cell r="B37">
            <v>2.3255813953488413E-2</v>
          </cell>
          <cell r="C37">
            <v>0</v>
          </cell>
          <cell r="D37">
            <v>1.0309278350515427E-2</v>
          </cell>
          <cell r="F37">
            <v>-0.63128491620111737</v>
          </cell>
          <cell r="G37">
            <v>-7.7922077922077948E-2</v>
          </cell>
          <cell r="H37">
            <v>-0.37537537537537535</v>
          </cell>
          <cell r="J37">
            <v>-2.5974025974025983E-2</v>
          </cell>
          <cell r="K37">
            <v>-8.1481481481481488E-2</v>
          </cell>
          <cell r="L37">
            <v>-6.1320754716981174E-2</v>
          </cell>
          <cell r="N37">
            <v>-9.0909090909090939E-2</v>
          </cell>
          <cell r="O37">
            <v>-0.1333333333333333</v>
          </cell>
          <cell r="P37">
            <v>-0.11538461538461542</v>
          </cell>
          <cell r="R37">
            <v>-9.7505668934240397E-2</v>
          </cell>
          <cell r="S37">
            <v>-7.567567567567568E-2</v>
          </cell>
          <cell r="T37">
            <v>-9.1054313099041551E-2</v>
          </cell>
        </row>
        <row r="38">
          <cell r="A38" t="str">
            <v xml:space="preserve"> 4QA</v>
          </cell>
          <cell r="B38">
            <v>0</v>
          </cell>
          <cell r="C38">
            <v>3.4482758620689724E-2</v>
          </cell>
          <cell r="D38">
            <v>1.980198019801982E-2</v>
          </cell>
          <cell r="F38">
            <v>-0.50980392156862742</v>
          </cell>
          <cell r="G38">
            <v>-8.5714285714285743E-2</v>
          </cell>
          <cell r="H38">
            <v>-0.29468599033816423</v>
          </cell>
          <cell r="J38">
            <v>-1.6129032258064502E-2</v>
          </cell>
          <cell r="K38">
            <v>-7.9136690647481966E-2</v>
          </cell>
          <cell r="L38">
            <v>-5.9701492537313383E-2</v>
          </cell>
          <cell r="N38">
            <v>0</v>
          </cell>
          <cell r="O38">
            <v>-0.16666666666666663</v>
          </cell>
          <cell r="P38">
            <v>-9.8039215686274495E-2</v>
          </cell>
          <cell r="R38">
            <v>-9.9307159353348773E-2</v>
          </cell>
          <cell r="S38">
            <v>-9.0909090909090939E-2</v>
          </cell>
          <cell r="T38">
            <v>-9.6573208722741444E-2</v>
          </cell>
        </row>
        <row r="40">
          <cell r="A40" t="str">
            <v>Year</v>
          </cell>
          <cell r="B40">
            <v>2.9761904761904656E-2</v>
          </cell>
          <cell r="C40">
            <v>4.3049327354260036E-2</v>
          </cell>
          <cell r="D40">
            <v>3.7340153452685376E-2</v>
          </cell>
          <cell r="F40">
            <v>-0.39527559055118111</v>
          </cell>
          <cell r="G40">
            <v>-4.4412607449856756E-2</v>
          </cell>
          <cell r="H40">
            <v>-0.21155288822205554</v>
          </cell>
          <cell r="J40">
            <v>3.076923076923066E-2</v>
          </cell>
          <cell r="K40">
            <v>-5.4511278195488733E-2</v>
          </cell>
          <cell r="L40">
            <v>-2.6515151515151492E-2</v>
          </cell>
          <cell r="N40">
            <v>-4.3683589138134638E-2</v>
          </cell>
          <cell r="O40">
            <v>-6.7796610169491567E-2</v>
          </cell>
          <cell r="P40">
            <v>-5.7720769610261402E-2</v>
          </cell>
          <cell r="R40">
            <v>-4.9736688121708617E-2</v>
          </cell>
          <cell r="S40">
            <v>-0.13539192399049882</v>
          </cell>
          <cell r="T40">
            <v>-7.800862406899256E-2</v>
          </cell>
        </row>
        <row r="42">
          <cell r="A42">
            <v>2000</v>
          </cell>
        </row>
        <row r="43">
          <cell r="A43" t="str">
            <v xml:space="preserve"> 1QA</v>
          </cell>
          <cell r="B43">
            <v>42</v>
          </cell>
          <cell r="C43">
            <v>58.6</v>
          </cell>
          <cell r="D43">
            <v>100.6</v>
          </cell>
          <cell r="F43">
            <v>110</v>
          </cell>
          <cell r="G43">
            <v>154</v>
          </cell>
          <cell r="H43">
            <v>264</v>
          </cell>
          <cell r="J43">
            <v>58</v>
          </cell>
          <cell r="K43">
            <v>126</v>
          </cell>
          <cell r="L43">
            <v>184</v>
          </cell>
          <cell r="N43">
            <v>19</v>
          </cell>
          <cell r="O43">
            <v>30</v>
          </cell>
          <cell r="P43">
            <v>49</v>
          </cell>
          <cell r="R43">
            <v>423</v>
          </cell>
          <cell r="S43">
            <v>182</v>
          </cell>
          <cell r="T43">
            <v>605</v>
          </cell>
        </row>
        <row r="44">
          <cell r="A44" t="str">
            <v xml:space="preserve"> 2QA</v>
          </cell>
          <cell r="B44">
            <v>44</v>
          </cell>
          <cell r="C44">
            <v>60</v>
          </cell>
          <cell r="D44">
            <v>104</v>
          </cell>
          <cell r="F44">
            <v>108</v>
          </cell>
          <cell r="G44">
            <v>179</v>
          </cell>
          <cell r="H44">
            <v>287</v>
          </cell>
          <cell r="J44">
            <v>74</v>
          </cell>
          <cell r="K44">
            <v>125</v>
          </cell>
          <cell r="L44">
            <v>199</v>
          </cell>
          <cell r="N44">
            <v>21</v>
          </cell>
          <cell r="O44">
            <v>29</v>
          </cell>
          <cell r="P44">
            <v>50</v>
          </cell>
          <cell r="R44">
            <v>413</v>
          </cell>
          <cell r="S44">
            <v>185</v>
          </cell>
          <cell r="T44">
            <v>598</v>
          </cell>
        </row>
        <row r="45">
          <cell r="A45" t="str">
            <v xml:space="preserve"> 3QA</v>
          </cell>
          <cell r="B45">
            <v>44</v>
          </cell>
          <cell r="C45">
            <v>54</v>
          </cell>
          <cell r="D45">
            <v>98</v>
          </cell>
          <cell r="F45">
            <v>66</v>
          </cell>
          <cell r="G45">
            <v>142</v>
          </cell>
          <cell r="H45">
            <v>208</v>
          </cell>
          <cell r="J45">
            <v>75</v>
          </cell>
          <cell r="K45">
            <v>124</v>
          </cell>
          <cell r="L45">
            <v>199</v>
          </cell>
          <cell r="N45">
            <v>20</v>
          </cell>
          <cell r="O45">
            <v>26</v>
          </cell>
          <cell r="P45">
            <v>46</v>
          </cell>
          <cell r="R45">
            <v>398</v>
          </cell>
          <cell r="S45">
            <v>171</v>
          </cell>
          <cell r="T45">
            <v>569</v>
          </cell>
        </row>
        <row r="46">
          <cell r="A46" t="str">
            <v xml:space="preserve"> 4QA</v>
          </cell>
          <cell r="B46">
            <v>43</v>
          </cell>
          <cell r="C46">
            <v>60</v>
          </cell>
          <cell r="D46">
            <v>103</v>
          </cell>
          <cell r="F46">
            <v>100</v>
          </cell>
          <cell r="G46">
            <v>192</v>
          </cell>
          <cell r="H46">
            <v>292</v>
          </cell>
          <cell r="J46">
            <v>61</v>
          </cell>
          <cell r="K46">
            <v>128</v>
          </cell>
          <cell r="L46">
            <v>189</v>
          </cell>
          <cell r="N46">
            <v>21</v>
          </cell>
          <cell r="O46">
            <v>25</v>
          </cell>
          <cell r="P46">
            <v>46</v>
          </cell>
          <cell r="R46">
            <v>390</v>
          </cell>
          <cell r="S46">
            <v>190</v>
          </cell>
          <cell r="T46">
            <v>580</v>
          </cell>
        </row>
        <row r="48">
          <cell r="A48" t="str">
            <v>Year</v>
          </cell>
          <cell r="B48">
            <v>173</v>
          </cell>
          <cell r="C48">
            <v>232.6</v>
          </cell>
          <cell r="D48">
            <v>405.6</v>
          </cell>
          <cell r="F48">
            <v>384</v>
          </cell>
          <cell r="G48">
            <v>667</v>
          </cell>
          <cell r="H48">
            <v>1051</v>
          </cell>
          <cell r="J48">
            <v>268</v>
          </cell>
          <cell r="K48">
            <v>503</v>
          </cell>
          <cell r="L48">
            <v>771</v>
          </cell>
          <cell r="N48">
            <v>81</v>
          </cell>
          <cell r="O48">
            <v>110</v>
          </cell>
          <cell r="P48">
            <v>191</v>
          </cell>
          <cell r="R48">
            <v>1624</v>
          </cell>
          <cell r="S48">
            <v>728</v>
          </cell>
          <cell r="T48">
            <v>2352</v>
          </cell>
        </row>
        <row r="51">
          <cell r="A51" t="str">
            <v>2001A/00</v>
          </cell>
        </row>
        <row r="52">
          <cell r="A52" t="str">
            <v xml:space="preserve"> 1QE</v>
          </cell>
          <cell r="B52">
            <v>2.3809523809523725E-2</v>
          </cell>
          <cell r="C52">
            <v>-1.0238907849829393E-2</v>
          </cell>
          <cell r="D52">
            <v>3.9761431411531323E-3</v>
          </cell>
          <cell r="E52" t="e">
            <v>#DIV/0!</v>
          </cell>
          <cell r="F52">
            <v>-7.2727272727272751E-2</v>
          </cell>
          <cell r="G52">
            <v>-0.24025974025974028</v>
          </cell>
          <cell r="H52">
            <v>-0.17045454545454541</v>
          </cell>
          <cell r="I52" t="e">
            <v>#DIV/0!</v>
          </cell>
          <cell r="J52">
            <v>-5.1724137931034475E-2</v>
          </cell>
          <cell r="K52">
            <v>-0.23015873015873012</v>
          </cell>
          <cell r="L52">
            <v>-0.17391304347826086</v>
          </cell>
          <cell r="M52" t="e">
            <v>#DIV/0!</v>
          </cell>
          <cell r="N52">
            <v>-0.10526315789473684</v>
          </cell>
          <cell r="O52">
            <v>-0.19999999999999996</v>
          </cell>
          <cell r="P52">
            <v>-0.16326530612244894</v>
          </cell>
          <cell r="Q52" t="e">
            <v>#DIV/0!</v>
          </cell>
          <cell r="R52">
            <v>-2.6004728132387744E-2</v>
          </cell>
          <cell r="S52">
            <v>-0.1428571428571429</v>
          </cell>
          <cell r="T52">
            <v>-6.115702479338847E-2</v>
          </cell>
        </row>
        <row r="53">
          <cell r="A53" t="str">
            <v xml:space="preserve"> 2QA</v>
          </cell>
          <cell r="B53">
            <v>6.8181818181818121E-2</v>
          </cell>
          <cell r="C53">
            <v>-1.6666666666666718E-2</v>
          </cell>
          <cell r="D53">
            <v>1.9230769230769162E-2</v>
          </cell>
          <cell r="F53">
            <v>-1.851851851851849E-2</v>
          </cell>
          <cell r="G53">
            <v>-0.21229050279329609</v>
          </cell>
          <cell r="H53">
            <v>-0.13937282229965153</v>
          </cell>
          <cell r="J53">
            <v>-0.18918918918918914</v>
          </cell>
          <cell r="K53">
            <v>-0.20799999999999996</v>
          </cell>
          <cell r="L53">
            <v>-0.20100502512562812</v>
          </cell>
          <cell r="N53">
            <v>0</v>
          </cell>
          <cell r="O53">
            <v>-1.7241379310344862E-2</v>
          </cell>
          <cell r="P53">
            <v>-1.0000000000000009E-2</v>
          </cell>
          <cell r="R53">
            <v>1.6949152542372836E-2</v>
          </cell>
          <cell r="S53">
            <v>-0.10270270270270265</v>
          </cell>
          <cell r="T53">
            <v>-2.006688963210701E-2</v>
          </cell>
        </row>
        <row r="54">
          <cell r="A54" t="str">
            <v xml:space="preserve"> 3QA</v>
          </cell>
          <cell r="B54">
            <v>4.5454545454545414E-2</v>
          </cell>
          <cell r="C54">
            <v>-3.703703703703709E-2</v>
          </cell>
          <cell r="D54">
            <v>0</v>
          </cell>
          <cell r="F54">
            <v>0.8484848484848484</v>
          </cell>
          <cell r="G54">
            <v>-7.0422535211267623E-2</v>
          </cell>
          <cell r="H54">
            <v>0.22115384615384615</v>
          </cell>
          <cell r="J54">
            <v>-0.17333333333333334</v>
          </cell>
          <cell r="K54">
            <v>-0.19354838709677424</v>
          </cell>
          <cell r="L54">
            <v>-0.18592964824120603</v>
          </cell>
          <cell r="N54">
            <v>5.0000000000000044E-2</v>
          </cell>
          <cell r="O54">
            <v>-7.6923076923076872E-2</v>
          </cell>
          <cell r="P54">
            <v>-2.1739130434782608E-2</v>
          </cell>
          <cell r="R54">
            <v>8.5427135678391997E-2</v>
          </cell>
          <cell r="S54">
            <v>-0.15204678362573099</v>
          </cell>
          <cell r="T54">
            <v>1.4059753954305799E-2</v>
          </cell>
        </row>
        <row r="55">
          <cell r="A55" t="str">
            <v xml:space="preserve"> 4QA</v>
          </cell>
          <cell r="B55">
            <v>-6.9767441860465115E-2</v>
          </cell>
          <cell r="C55">
            <v>6.6666666666666666E-2</v>
          </cell>
          <cell r="D55">
            <v>9.7087378640776691E-3</v>
          </cell>
          <cell r="F55">
            <v>0.18</v>
          </cell>
          <cell r="G55">
            <v>-4.6875E-2</v>
          </cell>
          <cell r="H55">
            <v>3.0821917808219176E-2</v>
          </cell>
          <cell r="J55">
            <v>-0.11475409836065574</v>
          </cell>
          <cell r="K55">
            <v>-0.1796875</v>
          </cell>
          <cell r="L55">
            <v>-0.15873015873015872</v>
          </cell>
          <cell r="N55">
            <v>-9.5238095238095233E-2</v>
          </cell>
          <cell r="O55">
            <v>0.04</v>
          </cell>
          <cell r="P55">
            <v>-2.1739130434782608E-2</v>
          </cell>
          <cell r="R55">
            <v>0.13589743589743589</v>
          </cell>
          <cell r="S55">
            <v>-5.2631578947368418E-2</v>
          </cell>
          <cell r="T55">
            <v>7.4137931034482754E-2</v>
          </cell>
        </row>
        <row r="56">
          <cell r="B56" t="str">
            <v xml:space="preserve"> </v>
          </cell>
        </row>
        <row r="57">
          <cell r="A57" t="str">
            <v>Year E</v>
          </cell>
          <cell r="B57">
            <v>1.7341040462427681E-2</v>
          </cell>
          <cell r="C57">
            <v>1.7196904557179593E-3</v>
          </cell>
          <cell r="D57">
            <v>8.3826429980276007E-3</v>
          </cell>
          <cell r="F57">
            <v>0.16666666666666674</v>
          </cell>
          <cell r="G57">
            <v>-0.14092953523238383</v>
          </cell>
          <cell r="H57">
            <v>-2.8544243577545148E-2</v>
          </cell>
          <cell r="J57">
            <v>-0.13805970149253732</v>
          </cell>
          <cell r="K57">
            <v>-0.20278330019880719</v>
          </cell>
          <cell r="L57">
            <v>-0.18028534370946825</v>
          </cell>
          <cell r="N57">
            <v>-3.703703703703709E-2</v>
          </cell>
          <cell r="O57">
            <v>-6.8181818181818232E-2</v>
          </cell>
          <cell r="P57">
            <v>-5.4973821989528826E-2</v>
          </cell>
          <cell r="R57">
            <v>5.1108374384236432E-2</v>
          </cell>
          <cell r="S57">
            <v>-0.11126373626373631</v>
          </cell>
          <cell r="T57">
            <v>8.5034013605445047E-4</v>
          </cell>
        </row>
        <row r="59">
          <cell r="A59">
            <v>2001</v>
          </cell>
        </row>
        <row r="60">
          <cell r="A60" t="str">
            <v xml:space="preserve"> 1QA</v>
          </cell>
          <cell r="B60">
            <v>43</v>
          </cell>
          <cell r="C60">
            <v>58</v>
          </cell>
          <cell r="D60">
            <v>101</v>
          </cell>
          <cell r="F60">
            <v>102</v>
          </cell>
          <cell r="G60">
            <v>117</v>
          </cell>
          <cell r="H60">
            <v>219</v>
          </cell>
          <cell r="J60">
            <v>55</v>
          </cell>
          <cell r="K60">
            <v>97</v>
          </cell>
          <cell r="L60">
            <v>152</v>
          </cell>
          <cell r="N60">
            <v>17</v>
          </cell>
          <cell r="O60">
            <v>24</v>
          </cell>
          <cell r="P60">
            <v>41</v>
          </cell>
          <cell r="R60">
            <v>412</v>
          </cell>
          <cell r="S60">
            <v>156</v>
          </cell>
          <cell r="T60">
            <v>568</v>
          </cell>
        </row>
        <row r="61">
          <cell r="A61" t="str">
            <v xml:space="preserve"> 2QA</v>
          </cell>
          <cell r="B61">
            <v>47</v>
          </cell>
          <cell r="C61">
            <v>59</v>
          </cell>
          <cell r="D61">
            <v>106</v>
          </cell>
          <cell r="F61">
            <v>106</v>
          </cell>
          <cell r="G61">
            <v>141</v>
          </cell>
          <cell r="H61">
            <v>247</v>
          </cell>
          <cell r="J61">
            <v>60</v>
          </cell>
          <cell r="K61">
            <v>99</v>
          </cell>
          <cell r="L61">
            <v>159</v>
          </cell>
          <cell r="N61">
            <v>21</v>
          </cell>
          <cell r="O61">
            <v>28.5</v>
          </cell>
          <cell r="P61">
            <v>49.5</v>
          </cell>
          <cell r="R61">
            <v>420</v>
          </cell>
          <cell r="S61">
            <v>166</v>
          </cell>
          <cell r="T61">
            <v>586</v>
          </cell>
        </row>
        <row r="62">
          <cell r="A62" t="str">
            <v xml:space="preserve"> 3QA</v>
          </cell>
          <cell r="B62">
            <v>46</v>
          </cell>
          <cell r="C62">
            <v>52</v>
          </cell>
          <cell r="D62">
            <v>98</v>
          </cell>
          <cell r="F62">
            <v>122</v>
          </cell>
          <cell r="G62">
            <v>132</v>
          </cell>
          <cell r="H62">
            <v>254</v>
          </cell>
          <cell r="J62">
            <v>62</v>
          </cell>
          <cell r="K62">
            <v>100</v>
          </cell>
          <cell r="L62">
            <v>162</v>
          </cell>
          <cell r="N62">
            <v>21</v>
          </cell>
          <cell r="O62">
            <v>24</v>
          </cell>
          <cell r="P62">
            <v>45</v>
          </cell>
          <cell r="R62">
            <v>432</v>
          </cell>
          <cell r="S62">
            <v>145</v>
          </cell>
          <cell r="T62">
            <v>577</v>
          </cell>
        </row>
        <row r="63">
          <cell r="A63" t="str">
            <v xml:space="preserve"> 4QA</v>
          </cell>
          <cell r="B63">
            <v>40</v>
          </cell>
          <cell r="C63">
            <v>64</v>
          </cell>
          <cell r="D63">
            <v>104</v>
          </cell>
          <cell r="F63">
            <v>118</v>
          </cell>
          <cell r="G63">
            <v>183</v>
          </cell>
          <cell r="H63">
            <v>301</v>
          </cell>
          <cell r="J63">
            <v>54</v>
          </cell>
          <cell r="K63">
            <v>105</v>
          </cell>
          <cell r="L63">
            <v>159</v>
          </cell>
          <cell r="N63">
            <v>19</v>
          </cell>
          <cell r="O63">
            <v>26</v>
          </cell>
          <cell r="P63">
            <v>45</v>
          </cell>
          <cell r="R63">
            <v>443</v>
          </cell>
          <cell r="S63">
            <v>180</v>
          </cell>
          <cell r="T63">
            <v>623</v>
          </cell>
        </row>
        <row r="65">
          <cell r="A65" t="str">
            <v xml:space="preserve">Year  </v>
          </cell>
          <cell r="B65">
            <v>176</v>
          </cell>
          <cell r="C65">
            <v>233</v>
          </cell>
          <cell r="D65">
            <v>409</v>
          </cell>
          <cell r="F65">
            <v>448</v>
          </cell>
          <cell r="G65">
            <v>573</v>
          </cell>
          <cell r="H65">
            <v>1021</v>
          </cell>
          <cell r="J65">
            <v>231</v>
          </cell>
          <cell r="K65">
            <v>401</v>
          </cell>
          <cell r="L65">
            <v>632</v>
          </cell>
          <cell r="N65">
            <v>78</v>
          </cell>
          <cell r="O65">
            <v>102.5</v>
          </cell>
          <cell r="P65">
            <v>180.5</v>
          </cell>
          <cell r="R65">
            <v>1707</v>
          </cell>
          <cell r="S65">
            <v>647</v>
          </cell>
          <cell r="T65">
            <v>2354</v>
          </cell>
        </row>
        <row r="67">
          <cell r="A67" t="str">
            <v>2002E/01</v>
          </cell>
        </row>
        <row r="68">
          <cell r="A68" t="str">
            <v xml:space="preserve"> 1QA</v>
          </cell>
          <cell r="B68">
            <v>2.3255813953488413E-2</v>
          </cell>
          <cell r="C68">
            <v>-4.8275862068965503E-2</v>
          </cell>
          <cell r="D68">
            <v>-1.7821782178217838E-2</v>
          </cell>
          <cell r="F68">
            <v>0.15882352941176481</v>
          </cell>
          <cell r="G68">
            <v>3.4188034188034289E-2</v>
          </cell>
          <cell r="H68">
            <v>9.2237442922374457E-2</v>
          </cell>
          <cell r="J68">
            <v>1.8181818181818077E-2</v>
          </cell>
          <cell r="K68">
            <v>-0.10309278350515461</v>
          </cell>
          <cell r="L68">
            <v>-5.9210526315789491E-2</v>
          </cell>
          <cell r="N68">
            <v>0.29411764705882359</v>
          </cell>
          <cell r="O68">
            <v>-8.333333333333337E-2</v>
          </cell>
          <cell r="P68">
            <v>7.3170731707317138E-2</v>
          </cell>
          <cell r="R68">
            <v>0.14077669902912615</v>
          </cell>
          <cell r="S68">
            <v>8.3333333333333259E-2</v>
          </cell>
          <cell r="T68">
            <v>0.125</v>
          </cell>
        </row>
        <row r="69">
          <cell r="A69" t="str">
            <v xml:space="preserve"> 2QA</v>
          </cell>
          <cell r="B69">
            <v>-4.2553191489361653E-2</v>
          </cell>
          <cell r="C69">
            <v>8.4745762711864403E-2</v>
          </cell>
          <cell r="D69">
            <v>2.8301886792452935E-2</v>
          </cell>
          <cell r="F69">
            <v>0.15094339622641506</v>
          </cell>
          <cell r="G69">
            <v>7.8014184397163122E-2</v>
          </cell>
          <cell r="H69">
            <v>0.10931174089068829</v>
          </cell>
          <cell r="J69">
            <v>5.0000000000000044E-2</v>
          </cell>
          <cell r="K69">
            <v>0</v>
          </cell>
          <cell r="L69">
            <v>1.8867924528301883E-2</v>
          </cell>
          <cell r="N69">
            <v>4.7619047619047672E-2</v>
          </cell>
          <cell r="O69">
            <v>-1.7543859649122862E-2</v>
          </cell>
          <cell r="P69">
            <v>1.0101010101010166E-2</v>
          </cell>
          <cell r="R69">
            <v>0.10000000000000009</v>
          </cell>
          <cell r="S69">
            <v>0.10843373493975905</v>
          </cell>
          <cell r="T69">
            <v>0.10238907849829348</v>
          </cell>
        </row>
        <row r="70">
          <cell r="A70" t="str">
            <v xml:space="preserve"> 3QA</v>
          </cell>
          <cell r="B70">
            <v>-2.1739130434782594E-2</v>
          </cell>
          <cell r="C70">
            <v>0.23461538461538467</v>
          </cell>
          <cell r="D70">
            <v>0.11428571428571432</v>
          </cell>
          <cell r="F70">
            <v>8.1967213114754189E-2</v>
          </cell>
          <cell r="G70">
            <v>0.1212121212121211</v>
          </cell>
          <cell r="H70">
            <v>0.10236220472440949</v>
          </cell>
          <cell r="J70">
            <v>-8.064516129032262E-2</v>
          </cell>
          <cell r="K70">
            <v>7.0000000000000062E-2</v>
          </cell>
          <cell r="L70">
            <v>1.2345679012345734E-2</v>
          </cell>
          <cell r="N70">
            <v>0</v>
          </cell>
          <cell r="O70">
            <v>0.125</v>
          </cell>
          <cell r="P70">
            <v>6.6666666666666652E-2</v>
          </cell>
          <cell r="R70">
            <v>2.3148148148148806E-3</v>
          </cell>
          <cell r="S70">
            <v>0.21379310344827585</v>
          </cell>
          <cell r="T70">
            <v>5.5459272097053702E-2</v>
          </cell>
        </row>
        <row r="71">
          <cell r="A71" t="str">
            <v xml:space="preserve"> 4QA</v>
          </cell>
          <cell r="B71">
            <v>0.10999999999999988</v>
          </cell>
          <cell r="C71">
            <v>0.15625</v>
          </cell>
          <cell r="D71">
            <v>0.13846153846153841</v>
          </cell>
          <cell r="F71">
            <v>0.11016949152542366</v>
          </cell>
          <cell r="G71">
            <v>6.0109289617486406E-2</v>
          </cell>
          <cell r="H71">
            <v>7.9734219269103068E-2</v>
          </cell>
          <cell r="J71">
            <v>-1</v>
          </cell>
          <cell r="K71">
            <v>-1</v>
          </cell>
          <cell r="L71">
            <v>-1</v>
          </cell>
          <cell r="N71">
            <v>-1</v>
          </cell>
          <cell r="O71">
            <v>-1</v>
          </cell>
          <cell r="P71">
            <v>-1</v>
          </cell>
          <cell r="R71">
            <v>-6.0948081264108334E-2</v>
          </cell>
          <cell r="S71">
            <v>0.22777777777777786</v>
          </cell>
          <cell r="T71">
            <v>2.2471910112359605E-2</v>
          </cell>
        </row>
        <row r="73">
          <cell r="A73" t="str">
            <v xml:space="preserve">2002E/01E </v>
          </cell>
          <cell r="B73">
            <v>1.3636363636363669E-2</v>
          </cell>
          <cell r="C73">
            <v>0.10472103004291844</v>
          </cell>
          <cell r="D73">
            <v>6.5525672371637977E-2</v>
          </cell>
          <cell r="F73">
            <v>0.12321428571428572</v>
          </cell>
          <cell r="G73">
            <v>7.3298429319371694E-2</v>
          </cell>
          <cell r="H73">
            <v>9.5200783545543635E-2</v>
          </cell>
          <cell r="J73">
            <v>-0.23809523809523814</v>
          </cell>
          <cell r="K73">
            <v>-0.26932668329177056</v>
          </cell>
          <cell r="L73">
            <v>-0.25791139240506333</v>
          </cell>
          <cell r="N73">
            <v>-0.16666666666666663</v>
          </cell>
          <cell r="O73">
            <v>-0.24878048780487805</v>
          </cell>
          <cell r="P73">
            <v>-0.21329639889196672</v>
          </cell>
          <cell r="R73">
            <v>4.3350908025776125E-2</v>
          </cell>
          <cell r="S73">
            <v>0.15919629057187024</v>
          </cell>
          <cell r="T73">
            <v>7.5191163976210618E-2</v>
          </cell>
        </row>
        <row r="75">
          <cell r="A75" t="str">
            <v>2002E</v>
          </cell>
        </row>
        <row r="76">
          <cell r="A76" t="str">
            <v xml:space="preserve"> 1QA</v>
          </cell>
          <cell r="B76">
            <v>44</v>
          </cell>
          <cell r="C76">
            <v>55.2</v>
          </cell>
          <cell r="D76">
            <v>99.2</v>
          </cell>
          <cell r="F76">
            <v>118.2</v>
          </cell>
          <cell r="G76">
            <v>121</v>
          </cell>
          <cell r="H76">
            <v>239.2</v>
          </cell>
          <cell r="J76">
            <v>56</v>
          </cell>
          <cell r="K76">
            <v>87</v>
          </cell>
          <cell r="L76">
            <v>143</v>
          </cell>
          <cell r="N76">
            <v>22</v>
          </cell>
          <cell r="O76">
            <v>22</v>
          </cell>
          <cell r="P76">
            <v>44</v>
          </cell>
          <cell r="R76">
            <v>470</v>
          </cell>
          <cell r="S76">
            <v>169</v>
          </cell>
          <cell r="T76">
            <v>639</v>
          </cell>
        </row>
        <row r="77">
          <cell r="A77" t="str">
            <v xml:space="preserve"> 2QA</v>
          </cell>
          <cell r="B77">
            <v>45</v>
          </cell>
          <cell r="C77">
            <v>64</v>
          </cell>
          <cell r="D77">
            <v>109</v>
          </cell>
          <cell r="F77">
            <v>122</v>
          </cell>
          <cell r="G77">
            <v>152</v>
          </cell>
          <cell r="H77">
            <v>274</v>
          </cell>
          <cell r="J77">
            <v>63</v>
          </cell>
          <cell r="K77">
            <v>99</v>
          </cell>
          <cell r="L77">
            <v>162</v>
          </cell>
          <cell r="N77">
            <v>22</v>
          </cell>
          <cell r="O77">
            <v>28</v>
          </cell>
          <cell r="P77">
            <v>50</v>
          </cell>
          <cell r="R77">
            <v>462</v>
          </cell>
          <cell r="S77">
            <v>184</v>
          </cell>
          <cell r="T77">
            <v>646</v>
          </cell>
        </row>
        <row r="78">
          <cell r="A78" t="str">
            <v xml:space="preserve"> 3QA</v>
          </cell>
          <cell r="B78">
            <v>45</v>
          </cell>
          <cell r="C78">
            <v>64.2</v>
          </cell>
          <cell r="D78">
            <v>109.2</v>
          </cell>
          <cell r="F78">
            <v>132</v>
          </cell>
          <cell r="G78">
            <v>148</v>
          </cell>
          <cell r="H78">
            <v>280</v>
          </cell>
          <cell r="J78">
            <v>57</v>
          </cell>
          <cell r="K78">
            <v>107</v>
          </cell>
          <cell r="L78">
            <v>164</v>
          </cell>
          <cell r="N78">
            <v>21</v>
          </cell>
          <cell r="O78">
            <v>27</v>
          </cell>
          <cell r="P78">
            <v>48</v>
          </cell>
          <cell r="R78">
            <v>433</v>
          </cell>
          <cell r="S78">
            <v>176</v>
          </cell>
          <cell r="T78">
            <v>609</v>
          </cell>
        </row>
        <row r="79">
          <cell r="A79" t="str">
            <v xml:space="preserve"> 4QA</v>
          </cell>
          <cell r="B79">
            <v>44.4</v>
          </cell>
          <cell r="C79">
            <v>74</v>
          </cell>
          <cell r="D79">
            <v>118.4</v>
          </cell>
          <cell r="F79">
            <v>131</v>
          </cell>
          <cell r="G79">
            <v>194</v>
          </cell>
          <cell r="H79">
            <v>325</v>
          </cell>
          <cell r="J79">
            <v>0</v>
          </cell>
          <cell r="K79">
            <v>0</v>
          </cell>
          <cell r="L79">
            <v>0</v>
          </cell>
          <cell r="N79">
            <v>0</v>
          </cell>
          <cell r="O79">
            <v>0</v>
          </cell>
          <cell r="P79">
            <v>0</v>
          </cell>
          <cell r="R79">
            <v>416</v>
          </cell>
          <cell r="S79">
            <v>221</v>
          </cell>
          <cell r="T79">
            <v>637</v>
          </cell>
        </row>
        <row r="81">
          <cell r="A81" t="str">
            <v>2002E</v>
          </cell>
          <cell r="B81">
            <v>178.4</v>
          </cell>
          <cell r="C81">
            <v>257.39999999999998</v>
          </cell>
          <cell r="D81">
            <v>435.79999999999995</v>
          </cell>
          <cell r="F81">
            <v>503.2</v>
          </cell>
          <cell r="G81">
            <v>615</v>
          </cell>
          <cell r="H81">
            <v>1118.2</v>
          </cell>
          <cell r="J81">
            <v>176</v>
          </cell>
          <cell r="K81">
            <v>293</v>
          </cell>
          <cell r="L81">
            <v>469</v>
          </cell>
          <cell r="N81">
            <v>65</v>
          </cell>
          <cell r="O81">
            <v>77</v>
          </cell>
          <cell r="P81">
            <v>142</v>
          </cell>
          <cell r="R81">
            <v>1781</v>
          </cell>
          <cell r="S81">
            <v>750</v>
          </cell>
          <cell r="T81">
            <v>2531</v>
          </cell>
        </row>
        <row r="83">
          <cell r="A83" t="str">
            <v>2003E/02</v>
          </cell>
        </row>
        <row r="84">
          <cell r="A84" t="str">
            <v xml:space="preserve"> 1QA</v>
          </cell>
          <cell r="B84">
            <v>0.02</v>
          </cell>
          <cell r="C84">
            <v>0.11</v>
          </cell>
          <cell r="D84">
            <v>0.12903225806451601</v>
          </cell>
          <cell r="F84">
            <v>0.05</v>
          </cell>
          <cell r="G84">
            <v>0.08</v>
          </cell>
          <cell r="H84">
            <v>0.12458193979933108</v>
          </cell>
          <cell r="J84" t="str">
            <v>NA</v>
          </cell>
          <cell r="K84" t="str">
            <v>NA</v>
          </cell>
          <cell r="L84" t="str">
            <v>NA</v>
          </cell>
          <cell r="N84" t="str">
            <v>NA</v>
          </cell>
          <cell r="O84" t="str">
            <v>NA</v>
          </cell>
          <cell r="P84" t="str">
            <v>NA</v>
          </cell>
          <cell r="R84">
            <v>0.02</v>
          </cell>
          <cell r="S84">
            <v>0.02</v>
          </cell>
          <cell r="T84">
            <v>-6.7292644757433462E-2</v>
          </cell>
        </row>
        <row r="85">
          <cell r="A85" t="str">
            <v xml:space="preserve"> 2QA</v>
          </cell>
          <cell r="B85">
            <v>0.02</v>
          </cell>
          <cell r="C85">
            <v>0.11</v>
          </cell>
          <cell r="D85">
            <v>7.2844036697247594E-2</v>
          </cell>
          <cell r="F85">
            <v>0.05</v>
          </cell>
          <cell r="G85">
            <v>0.08</v>
          </cell>
          <cell r="H85">
            <v>6.6642335766423422E-2</v>
          </cell>
          <cell r="J85" t="str">
            <v>NA</v>
          </cell>
          <cell r="K85" t="str">
            <v>NA</v>
          </cell>
          <cell r="L85" t="str">
            <v>NA</v>
          </cell>
          <cell r="N85" t="str">
            <v>NA</v>
          </cell>
          <cell r="O85" t="str">
            <v>NA</v>
          </cell>
          <cell r="P85" t="str">
            <v>NA</v>
          </cell>
          <cell r="R85">
            <v>0.02</v>
          </cell>
          <cell r="S85">
            <v>0.02</v>
          </cell>
          <cell r="T85">
            <v>2.0000000000000018E-2</v>
          </cell>
        </row>
        <row r="86">
          <cell r="A86" t="str">
            <v xml:space="preserve"> 3QA</v>
          </cell>
          <cell r="B86">
            <v>0.02</v>
          </cell>
          <cell r="C86">
            <v>0.11</v>
          </cell>
          <cell r="D86">
            <v>7.291208791208792E-2</v>
          </cell>
          <cell r="F86">
            <v>0.05</v>
          </cell>
          <cell r="G86">
            <v>0.08</v>
          </cell>
          <cell r="H86">
            <v>6.5857142857142836E-2</v>
          </cell>
          <cell r="J86" t="str">
            <v>NA</v>
          </cell>
          <cell r="K86" t="str">
            <v>NA</v>
          </cell>
          <cell r="L86" t="str">
            <v>NA</v>
          </cell>
          <cell r="N86" t="str">
            <v>NA</v>
          </cell>
          <cell r="O86" t="str">
            <v>NA</v>
          </cell>
          <cell r="P86" t="str">
            <v>NA</v>
          </cell>
          <cell r="R86">
            <v>0.02</v>
          </cell>
          <cell r="S86">
            <v>0.02</v>
          </cell>
          <cell r="T86">
            <v>2.0000000000000018E-2</v>
          </cell>
        </row>
        <row r="87">
          <cell r="A87" t="str">
            <v xml:space="preserve"> 4QA</v>
          </cell>
          <cell r="B87">
            <v>3.9819819819820079E-2</v>
          </cell>
          <cell r="C87">
            <v>1.9081081081080864E-2</v>
          </cell>
          <cell r="D87">
            <v>2.6858108108107848E-2</v>
          </cell>
          <cell r="F87">
            <v>1.2671755725190526E-2</v>
          </cell>
          <cell r="G87">
            <v>-0.15824742268041259</v>
          </cell>
          <cell r="H87">
            <v>-8.9353846153846339E-2</v>
          </cell>
          <cell r="J87" t="str">
            <v>NA</v>
          </cell>
          <cell r="K87" t="str">
            <v>NA</v>
          </cell>
          <cell r="L87" t="str">
            <v>NA</v>
          </cell>
          <cell r="N87" t="str">
            <v>NA</v>
          </cell>
          <cell r="O87" t="str">
            <v>NA</v>
          </cell>
          <cell r="P87" t="str">
            <v>NA</v>
          </cell>
          <cell r="R87">
            <v>0.26374999999999948</v>
          </cell>
          <cell r="S87">
            <v>-0.18642533936651606</v>
          </cell>
          <cell r="T87">
            <v>0.10756671899529002</v>
          </cell>
        </row>
        <row r="89">
          <cell r="A89" t="str">
            <v xml:space="preserve">2003E/02E </v>
          </cell>
          <cell r="B89">
            <v>0.02</v>
          </cell>
          <cell r="C89">
            <v>0.11</v>
          </cell>
          <cell r="D89">
            <v>7.3157411656723514E-2</v>
          </cell>
          <cell r="F89">
            <v>0.05</v>
          </cell>
          <cell r="G89">
            <v>0.02</v>
          </cell>
          <cell r="H89">
            <v>3.3500268288320312E-2</v>
          </cell>
          <cell r="J89" t="str">
            <v>NA</v>
          </cell>
          <cell r="K89" t="str">
            <v>NA</v>
          </cell>
          <cell r="L89" t="str">
            <v>NA</v>
          </cell>
          <cell r="N89" t="str">
            <v>NA</v>
          </cell>
          <cell r="O89" t="str">
            <v>NA</v>
          </cell>
          <cell r="P89" t="str">
            <v>NA</v>
          </cell>
          <cell r="R89">
            <v>0.02</v>
          </cell>
          <cell r="S89">
            <v>0.02</v>
          </cell>
          <cell r="T89">
            <v>2.0000000000000018E-2</v>
          </cell>
        </row>
        <row r="91">
          <cell r="A91" t="str">
            <v>2003E</v>
          </cell>
        </row>
        <row r="92">
          <cell r="A92" t="str">
            <v xml:space="preserve"> 1QE</v>
          </cell>
          <cell r="B92">
            <v>44</v>
          </cell>
          <cell r="C92">
            <v>68</v>
          </cell>
          <cell r="D92">
            <v>112</v>
          </cell>
          <cell r="F92">
            <v>129</v>
          </cell>
          <cell r="G92">
            <v>140</v>
          </cell>
          <cell r="H92">
            <v>269</v>
          </cell>
          <cell r="J92">
            <v>0</v>
          </cell>
          <cell r="K92">
            <v>0</v>
          </cell>
          <cell r="L92">
            <v>0</v>
          </cell>
          <cell r="N92">
            <v>0</v>
          </cell>
          <cell r="O92">
            <v>0</v>
          </cell>
          <cell r="P92">
            <v>0</v>
          </cell>
          <cell r="R92">
            <v>378</v>
          </cell>
          <cell r="S92">
            <v>218</v>
          </cell>
          <cell r="T92">
            <v>596</v>
          </cell>
        </row>
        <row r="93">
          <cell r="A93" t="str">
            <v xml:space="preserve"> 2QE</v>
          </cell>
          <cell r="B93">
            <v>45.9</v>
          </cell>
          <cell r="C93">
            <v>71.040000000000006</v>
          </cell>
          <cell r="D93">
            <v>116.94</v>
          </cell>
          <cell r="F93">
            <v>128.1</v>
          </cell>
          <cell r="G93">
            <v>164.16000000000003</v>
          </cell>
          <cell r="H93">
            <v>292.26</v>
          </cell>
          <cell r="J93">
            <v>0</v>
          </cell>
          <cell r="K93">
            <v>0</v>
          </cell>
          <cell r="L93">
            <v>0</v>
          </cell>
          <cell r="N93">
            <v>0</v>
          </cell>
          <cell r="O93">
            <v>0</v>
          </cell>
          <cell r="P93">
            <v>0</v>
          </cell>
          <cell r="R93">
            <v>471.24</v>
          </cell>
          <cell r="S93">
            <v>187.68</v>
          </cell>
          <cell r="T93">
            <v>658.92000000000007</v>
          </cell>
        </row>
        <row r="94">
          <cell r="A94" t="str">
            <v xml:space="preserve"> 3QE</v>
          </cell>
          <cell r="B94">
            <v>45.9</v>
          </cell>
          <cell r="C94">
            <v>71.262000000000015</v>
          </cell>
          <cell r="D94">
            <v>117.16200000000001</v>
          </cell>
          <cell r="F94">
            <v>138.6</v>
          </cell>
          <cell r="G94">
            <v>159.84</v>
          </cell>
          <cell r="H94">
            <v>298.44</v>
          </cell>
          <cell r="J94">
            <v>0</v>
          </cell>
          <cell r="K94">
            <v>0</v>
          </cell>
          <cell r="L94">
            <v>0</v>
          </cell>
          <cell r="N94">
            <v>0</v>
          </cell>
          <cell r="O94">
            <v>0</v>
          </cell>
          <cell r="P94">
            <v>0</v>
          </cell>
          <cell r="R94">
            <v>441.66</v>
          </cell>
          <cell r="S94">
            <v>179.52</v>
          </cell>
          <cell r="T94">
            <v>621.18000000000006</v>
          </cell>
        </row>
        <row r="95">
          <cell r="A95" t="str">
            <v xml:space="preserve"> 4QE</v>
          </cell>
          <cell r="B95">
            <v>46.168000000000006</v>
          </cell>
          <cell r="C95">
            <v>75.411999999999978</v>
          </cell>
          <cell r="D95">
            <v>121.57999999999998</v>
          </cell>
          <cell r="F95">
            <v>132.65999999999997</v>
          </cell>
          <cell r="G95">
            <v>163.29999999999995</v>
          </cell>
          <cell r="H95">
            <v>295.95999999999992</v>
          </cell>
          <cell r="J95">
            <v>0</v>
          </cell>
          <cell r="K95">
            <v>0</v>
          </cell>
          <cell r="L95">
            <v>0</v>
          </cell>
          <cell r="N95">
            <v>0</v>
          </cell>
          <cell r="O95">
            <v>0</v>
          </cell>
          <cell r="P95">
            <v>0</v>
          </cell>
          <cell r="R95">
            <v>525.7199999999998</v>
          </cell>
          <cell r="S95">
            <v>179.79999999999995</v>
          </cell>
          <cell r="T95">
            <v>705.51999999999975</v>
          </cell>
        </row>
        <row r="97">
          <cell r="A97" t="str">
            <v>2003E</v>
          </cell>
          <cell r="B97">
            <v>181.96800000000002</v>
          </cell>
          <cell r="C97">
            <v>285.714</v>
          </cell>
          <cell r="D97">
            <v>467.68200000000002</v>
          </cell>
          <cell r="F97">
            <v>528.36</v>
          </cell>
          <cell r="G97">
            <v>627.29999999999995</v>
          </cell>
          <cell r="H97">
            <v>1155.6599999999999</v>
          </cell>
          <cell r="J97">
            <v>0</v>
          </cell>
          <cell r="K97">
            <v>0</v>
          </cell>
          <cell r="L97">
            <v>0</v>
          </cell>
          <cell r="N97">
            <v>0</v>
          </cell>
          <cell r="O97">
            <v>0</v>
          </cell>
          <cell r="P97">
            <v>0</v>
          </cell>
          <cell r="R97">
            <v>1816.62</v>
          </cell>
          <cell r="S97">
            <v>765</v>
          </cell>
          <cell r="T97">
            <v>2581.62</v>
          </cell>
        </row>
        <row r="99">
          <cell r="A99" t="str">
            <v xml:space="preserve">2004E/03E </v>
          </cell>
          <cell r="B99">
            <v>0.02</v>
          </cell>
          <cell r="C99">
            <v>0.02</v>
          </cell>
          <cell r="D99">
            <v>2.0000000000000018E-2</v>
          </cell>
          <cell r="F99">
            <v>0.03</v>
          </cell>
          <cell r="G99">
            <v>0</v>
          </cell>
          <cell r="H99">
            <v>1.371579876434259E-2</v>
          </cell>
          <cell r="J99" t="str">
            <v>NA</v>
          </cell>
          <cell r="K99" t="str">
            <v>NA</v>
          </cell>
          <cell r="L99" t="str">
            <v>NA</v>
          </cell>
          <cell r="N99" t="str">
            <v>NA</v>
          </cell>
          <cell r="O99" t="str">
            <v>NA</v>
          </cell>
          <cell r="P99" t="str">
            <v>NA</v>
          </cell>
          <cell r="R99">
            <v>0.02</v>
          </cell>
          <cell r="S99">
            <v>0</v>
          </cell>
          <cell r="T99">
            <v>1.407348873962877E-2</v>
          </cell>
        </row>
        <row r="100">
          <cell r="A100" t="str">
            <v xml:space="preserve">2005E/04E </v>
          </cell>
          <cell r="B100">
            <v>0.02</v>
          </cell>
          <cell r="C100">
            <v>0.02</v>
          </cell>
          <cell r="D100">
            <v>2.0000000000000018E-2</v>
          </cell>
          <cell r="F100">
            <v>0.03</v>
          </cell>
          <cell r="G100">
            <v>0</v>
          </cell>
          <cell r="H100">
            <v>1.3936127605481907E-2</v>
          </cell>
          <cell r="J100" t="str">
            <v>NA</v>
          </cell>
          <cell r="K100" t="str">
            <v>NA</v>
          </cell>
          <cell r="L100" t="str">
            <v>NA</v>
          </cell>
          <cell r="N100" t="str">
            <v>NA</v>
          </cell>
          <cell r="O100" t="str">
            <v>NA</v>
          </cell>
          <cell r="P100" t="str">
            <v>NA</v>
          </cell>
          <cell r="R100">
            <v>0.02</v>
          </cell>
          <cell r="S100">
            <v>0</v>
          </cell>
          <cell r="T100">
            <v>1.4155737896533127E-2</v>
          </cell>
        </row>
        <row r="101">
          <cell r="A101" t="str">
            <v>2006E/05E</v>
          </cell>
          <cell r="B101">
            <v>0.02</v>
          </cell>
          <cell r="C101">
            <v>0.02</v>
          </cell>
          <cell r="D101">
            <v>2.0000000000000018E-2</v>
          </cell>
          <cell r="F101">
            <v>0.03</v>
          </cell>
          <cell r="G101">
            <v>0</v>
          </cell>
          <cell r="H101">
            <v>1.4156918806656149E-2</v>
          </cell>
          <cell r="J101" t="str">
            <v>NA</v>
          </cell>
          <cell r="K101" t="str">
            <v>NA</v>
          </cell>
          <cell r="L101" t="str">
            <v>NA</v>
          </cell>
          <cell r="N101" t="str">
            <v>NA</v>
          </cell>
          <cell r="O101" t="str">
            <v>NA</v>
          </cell>
          <cell r="P101" t="str">
            <v>NA</v>
          </cell>
          <cell r="R101">
            <v>0.02</v>
          </cell>
          <cell r="S101">
            <v>0</v>
          </cell>
          <cell r="T101">
            <v>1.4237312983518269E-2</v>
          </cell>
        </row>
        <row r="103">
          <cell r="A103" t="str">
            <v>2004E</v>
          </cell>
          <cell r="B103">
            <v>185.60736000000003</v>
          </cell>
          <cell r="C103">
            <v>291.42827999999997</v>
          </cell>
          <cell r="D103">
            <v>477.03564</v>
          </cell>
          <cell r="F103">
            <v>544.21080000000006</v>
          </cell>
          <cell r="G103">
            <v>627.29999999999995</v>
          </cell>
          <cell r="H103">
            <v>1171.5108</v>
          </cell>
          <cell r="J103">
            <v>0</v>
          </cell>
          <cell r="K103">
            <v>0</v>
          </cell>
          <cell r="L103">
            <v>0</v>
          </cell>
          <cell r="N103">
            <v>0</v>
          </cell>
          <cell r="O103">
            <v>0</v>
          </cell>
          <cell r="P103">
            <v>0</v>
          </cell>
          <cell r="R103">
            <v>1852.9523999999999</v>
          </cell>
          <cell r="S103">
            <v>765</v>
          </cell>
          <cell r="T103">
            <v>2617.9524000000001</v>
          </cell>
        </row>
        <row r="104">
          <cell r="A104" t="str">
            <v>2005E</v>
          </cell>
          <cell r="B104">
            <v>189.31950720000003</v>
          </cell>
          <cell r="C104">
            <v>297.25684559999996</v>
          </cell>
          <cell r="D104">
            <v>486.5763528</v>
          </cell>
          <cell r="F104">
            <v>560.53712400000006</v>
          </cell>
          <cell r="G104">
            <v>627.29999999999995</v>
          </cell>
          <cell r="H104">
            <v>1187.8371240000001</v>
          </cell>
          <cell r="J104">
            <v>0</v>
          </cell>
          <cell r="K104">
            <v>0</v>
          </cell>
          <cell r="L104">
            <v>0</v>
          </cell>
          <cell r="N104">
            <v>0</v>
          </cell>
          <cell r="O104">
            <v>0</v>
          </cell>
          <cell r="P104">
            <v>0</v>
          </cell>
          <cell r="R104">
            <v>1890.011448</v>
          </cell>
          <cell r="S104">
            <v>765</v>
          </cell>
          <cell r="T104">
            <v>2655.0114480000002</v>
          </cell>
        </row>
        <row r="105">
          <cell r="A105" t="str">
            <v>2006E</v>
          </cell>
          <cell r="B105">
            <v>193.10589734400003</v>
          </cell>
          <cell r="C105">
            <v>303.20198251199997</v>
          </cell>
          <cell r="D105">
            <v>496.307879856</v>
          </cell>
          <cell r="F105">
            <v>577.35323772000004</v>
          </cell>
          <cell r="G105">
            <v>627.29999999999995</v>
          </cell>
          <cell r="H105">
            <v>1204.6532377200001</v>
          </cell>
          <cell r="J105">
            <v>0</v>
          </cell>
          <cell r="K105">
            <v>0</v>
          </cell>
          <cell r="L105">
            <v>0</v>
          </cell>
          <cell r="N105">
            <v>0</v>
          </cell>
          <cell r="O105">
            <v>0</v>
          </cell>
          <cell r="P105">
            <v>0</v>
          </cell>
          <cell r="R105">
            <v>1927.8116769599999</v>
          </cell>
          <cell r="S105">
            <v>765</v>
          </cell>
          <cell r="T105">
            <v>2692.8116769600001</v>
          </cell>
        </row>
        <row r="107">
          <cell r="A107" t="str">
            <v>E = Morgan Stanley Dean Witter Research Estimates             NM = Not Meaningful             A = Actual</v>
          </cell>
        </row>
      </sheetData>
      <sheetData sheetId="22" refreshError="1"/>
      <sheetData sheetId="23" refreshError="1"/>
      <sheetData sheetId="24" refreshError="1"/>
      <sheetData sheetId="25" refreshError="1"/>
      <sheetData sheetId="26"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DSUwksh"/>
    </sheetNames>
    <sheetDataSet>
      <sheetData sheetId="0"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os"/>
      <sheetName val="Annual Model"/>
      <sheetName val="Annual Income"/>
      <sheetName val="Quarterly Income"/>
      <sheetName val="Annual Income (USD)"/>
      <sheetName val="Annual Balance"/>
      <sheetName val="Annual Balance (USD)"/>
      <sheetName val="DCF Firm"/>
      <sheetName val="Quarterly model"/>
      <sheetName val="Quarterly Balance"/>
      <sheetName val="Charts"/>
      <sheetName val="Valuations"/>
      <sheetName val="Accounts"/>
      <sheetName val="UPDATE"/>
      <sheetName val="Financia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NY UPLOAD"/>
      <sheetName val="2002"/>
      <sheetName val="2003"/>
      <sheetName val="Annual"/>
      <sheetName val="Angiomax-US"/>
      <sheetName val="Balance Sheet"/>
      <sheetName val="Cash Flow"/>
      <sheetName val="Milestones"/>
      <sheetName val="Snap"/>
      <sheetName val="Sheet2"/>
      <sheetName val="Angiomax-Europe"/>
      <sheetName val="NY UPLOAD shadow"/>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Deals"/>
      <sheetName val="Prospect. Dir."/>
      <sheetName val="Deals Chart"/>
      <sheetName val="Sectors"/>
      <sheetName val="Approved"/>
      <sheetName val="Old Master"/>
      <sheetName val="Internet"/>
      <sheetName val="Tickers"/>
      <sheetName val="New charts"/>
      <sheetName val="OLD Deals Cha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finitions"/>
      <sheetName val="QC"/>
      <sheetName val="UPDATE"/>
      <sheetName val="consolidated"/>
      <sheetName val="FOR WORD"/>
      <sheetName val="ACE-IN"/>
      <sheetName val="DCF for word"/>
      <sheetName val="NOPLAT"/>
      <sheetName val="DCF_ANLAYSIS"/>
      <sheetName val="WACC_CALCULATION"/>
      <sheetName val="UNLEVERED_&amp;_FCF"/>
      <sheetName val="NOPLAT_&amp;_FCF ANALYSIS"/>
      <sheetName val="Rights_Offer_Details"/>
      <sheetName val="per sq ft economics"/>
      <sheetName val="per sq ft analysis"/>
      <sheetName val="main assumption sheet"/>
      <sheetName val="ASSUMPTIONS-WESTSIDE "/>
      <sheetName val="DB word sheet"/>
      <sheetName val="invested capital"/>
      <sheetName val="Implied price"/>
      <sheetName val="REVENUE FORMAT"/>
      <sheetName val="ASSUMPTIONS-Hypermarket"/>
      <sheetName val="ASSUMPTIONS-food "/>
      <sheetName val="ASSUMPTIONS - OTHER COSTS"/>
      <sheetName val="Qtrly model"/>
      <sheetName val="Chart10"/>
      <sheetName val="Valuation"/>
      <sheetName val="peer comps"/>
      <sheetName val="Chart9"/>
      <sheetName val="NOA,NFA"/>
      <sheetName val="ASSUMPTIONS-CENTRAL"/>
      <sheetName val="sum-of-parts"/>
      <sheetName val="Chart4"/>
      <sheetName val="Chart5"/>
      <sheetName val="Chart6"/>
      <sheetName val="Chart1"/>
      <sheetName val="Chart2"/>
      <sheetName val="Chart3"/>
      <sheetName val="Chart7"/>
      <sheetName val="Sheet3"/>
      <sheetName val="Chart8"/>
      <sheetName val="Sheet2"/>
      <sheetName val="iQ_APR_CoreIndustrials"/>
      <sheetName val="SUMMARY TEMPLATE"/>
      <sheetName val="In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PID2"/>
      <sheetName val="Annual"/>
      <sheetName val="Quarterly"/>
      <sheetName val="Model2Wizard"/>
      <sheetName val="Valuation"/>
      <sheetName val="BS"/>
      <sheetName val="CF"/>
      <sheetName val="Revenues"/>
      <sheetName val="MS Model"/>
    </sheetNames>
    <sheetDataSet>
      <sheetData sheetId="0" refreshError="1">
        <row r="1">
          <cell r="C1" t="str">
            <v>TICKER</v>
          </cell>
          <cell r="D1" t="str">
            <v>Ticker</v>
          </cell>
          <cell r="E1" t="str">
            <v>$D$11</v>
          </cell>
          <cell r="F1" t="str">
            <v>T5</v>
          </cell>
          <cell r="G1" t="e">
            <v>#NULL!</v>
          </cell>
        </row>
        <row r="2">
          <cell r="C2" t="str">
            <v>DATEOFSUBMISSION</v>
          </cell>
          <cell r="D2" t="str">
            <v>Date of Submission</v>
          </cell>
          <cell r="E2" t="str">
            <v>$J$11</v>
          </cell>
          <cell r="F2" t="str">
            <v>D</v>
          </cell>
          <cell r="G2" t="e">
            <v>#NULL!</v>
          </cell>
        </row>
        <row r="3">
          <cell r="C3" t="str">
            <v>CURRENTRATING</v>
          </cell>
          <cell r="D3" t="str">
            <v>Current Rating</v>
          </cell>
          <cell r="E3" t="str">
            <v>$D$14</v>
          </cell>
          <cell r="F3" t="str">
            <v>T20</v>
          </cell>
          <cell r="G3" t="e">
            <v>#NULL!</v>
          </cell>
        </row>
        <row r="4">
          <cell r="C4" t="str">
            <v>SHARESOUTSTANDING</v>
          </cell>
          <cell r="D4" t="str">
            <v>Shares Outstanding (MM)</v>
          </cell>
          <cell r="E4" t="str">
            <v>$D$19</v>
          </cell>
          <cell r="F4" t="str">
            <v>N</v>
          </cell>
          <cell r="G4" t="e">
            <v>#NULL!</v>
          </cell>
        </row>
        <row r="5">
          <cell r="C5" t="str">
            <v>MARKETCAP</v>
          </cell>
          <cell r="D5" t="str">
            <v>Market Capitalization (MM)</v>
          </cell>
          <cell r="E5" t="str">
            <v>$D$20</v>
          </cell>
          <cell r="F5" t="str">
            <v>N</v>
          </cell>
          <cell r="G5" t="e">
            <v>#NULL!</v>
          </cell>
        </row>
        <row r="6">
          <cell r="C6" t="str">
            <v>AVERAGETRADINGVOLUME</v>
          </cell>
          <cell r="D6" t="str">
            <v>Average Trading Volume (000)</v>
          </cell>
          <cell r="E6" t="str">
            <v>$D$21</v>
          </cell>
          <cell r="F6" t="str">
            <v>N</v>
          </cell>
          <cell r="G6" t="e">
            <v>#NULL!</v>
          </cell>
        </row>
        <row r="7">
          <cell r="C7" t="str">
            <v>BOOKVALUEPERSHARE</v>
          </cell>
          <cell r="D7" t="str">
            <v>Book Value/Share</v>
          </cell>
          <cell r="E7" t="str">
            <v>$D$22</v>
          </cell>
          <cell r="F7" t="str">
            <v>N</v>
          </cell>
          <cell r="G7" t="e">
            <v>#NULL!</v>
          </cell>
        </row>
        <row r="8">
          <cell r="C8" t="str">
            <v>ROAE</v>
          </cell>
          <cell r="D8" t="str">
            <v>current year's estimated ROE/ROAE</v>
          </cell>
          <cell r="F8" t="str">
            <v>N</v>
          </cell>
        </row>
        <row r="9">
          <cell r="C9" t="str">
            <v>ROIC</v>
          </cell>
          <cell r="D9" t="str">
            <v>current year's estimated ROIC</v>
          </cell>
          <cell r="F9" t="str">
            <v>N</v>
          </cell>
        </row>
        <row r="10">
          <cell r="C10" t="str">
            <v>NETCASHPERSHARE</v>
          </cell>
          <cell r="D10" t="str">
            <v>Net Cash/Share</v>
          </cell>
          <cell r="E10" t="str">
            <v>$D$25</v>
          </cell>
          <cell r="F10" t="str">
            <v>N</v>
          </cell>
          <cell r="G10" t="e">
            <v>#NULL!</v>
          </cell>
        </row>
        <row r="11">
          <cell r="C11" t="str">
            <v>SECULARGROWTHRATE</v>
          </cell>
          <cell r="D11" t="str">
            <v>Secular Growth Rate</v>
          </cell>
          <cell r="F11" t="str">
            <v>T</v>
          </cell>
        </row>
        <row r="12">
          <cell r="C12" t="str">
            <v>EARNINGS</v>
          </cell>
          <cell r="D12" t="str">
            <v>Earnings/FFO/EBITDA region including year headings</v>
          </cell>
          <cell r="E12" t="str">
            <v>$F$15:$J$21</v>
          </cell>
          <cell r="G12" t="e">
            <v>#NULL!</v>
          </cell>
        </row>
        <row r="13">
          <cell r="C13" t="str">
            <v>REVENUES</v>
          </cell>
          <cell r="D13" t="str">
            <v>Revenues region including year headings</v>
          </cell>
          <cell r="E13" t="str">
            <v>$F$22:$J$28</v>
          </cell>
          <cell r="G13" t="e">
            <v>#NULL!</v>
          </cell>
        </row>
        <row r="15">
          <cell r="C15" t="str">
            <v>Y1E</v>
          </cell>
          <cell r="D15" t="str">
            <v>Earnings Year 1</v>
          </cell>
          <cell r="E15" t="str">
            <v>$G$15</v>
          </cell>
          <cell r="F15" t="str">
            <v>Y</v>
          </cell>
          <cell r="G15" t="e">
            <v>#NULL!</v>
          </cell>
        </row>
        <row r="16">
          <cell r="C16" t="str">
            <v>Y2E</v>
          </cell>
          <cell r="D16" t="str">
            <v>Earnings Year 2</v>
          </cell>
          <cell r="E16" t="str">
            <v>$H$15</v>
          </cell>
          <cell r="F16" t="str">
            <v>Y</v>
          </cell>
          <cell r="G16" t="e">
            <v>#NULL!</v>
          </cell>
        </row>
        <row r="17">
          <cell r="C17" t="str">
            <v>Y3E</v>
          </cell>
          <cell r="D17" t="str">
            <v>Earnings Year 3</v>
          </cell>
          <cell r="E17" t="str">
            <v>$J$15</v>
          </cell>
          <cell r="F17" t="str">
            <v>Y</v>
          </cell>
          <cell r="G17" t="e">
            <v>#NULL!</v>
          </cell>
        </row>
        <row r="18">
          <cell r="C18" t="str">
            <v>Y4E</v>
          </cell>
          <cell r="D18" t="str">
            <v>Earnings Year 4</v>
          </cell>
          <cell r="F18" t="str">
            <v>Y</v>
          </cell>
        </row>
        <row r="19">
          <cell r="C19" t="str">
            <v>Y1Q1E</v>
          </cell>
          <cell r="D19" t="str">
            <v>Year 1 Quarter 1 Earnings</v>
          </cell>
          <cell r="E19" t="str">
            <v>$G$16</v>
          </cell>
          <cell r="F19" t="str">
            <v>N</v>
          </cell>
          <cell r="G19" t="e">
            <v>#NULL!</v>
          </cell>
        </row>
        <row r="20">
          <cell r="C20" t="str">
            <v>Y1Q2E</v>
          </cell>
          <cell r="D20" t="str">
            <v>Year 1 Quarter 2 Earnings</v>
          </cell>
          <cell r="E20" t="str">
            <v>$G$17</v>
          </cell>
          <cell r="F20" t="str">
            <v>N</v>
          </cell>
          <cell r="G20" t="e">
            <v>#NULL!</v>
          </cell>
        </row>
        <row r="21">
          <cell r="C21" t="str">
            <v>Y1Q3E</v>
          </cell>
          <cell r="D21" t="str">
            <v>Year 1 Quarter 3 Earnings</v>
          </cell>
          <cell r="E21" t="str">
            <v>$G$18</v>
          </cell>
          <cell r="F21" t="str">
            <v>N</v>
          </cell>
          <cell r="G21" t="e">
            <v>#NULL!</v>
          </cell>
        </row>
        <row r="22">
          <cell r="C22" t="str">
            <v>Y1Q4E</v>
          </cell>
          <cell r="D22" t="str">
            <v>Year 1 Quarter 4 Earnings</v>
          </cell>
          <cell r="E22" t="str">
            <v>$G$19</v>
          </cell>
          <cell r="F22" t="str">
            <v>N</v>
          </cell>
          <cell r="G22" t="e">
            <v>#NULL!</v>
          </cell>
        </row>
        <row r="23">
          <cell r="C23" t="str">
            <v>Y1YearE</v>
          </cell>
          <cell r="D23" t="str">
            <v>Year 1 Earnings</v>
          </cell>
          <cell r="E23" t="str">
            <v>$G$20</v>
          </cell>
          <cell r="F23" t="str">
            <v>N</v>
          </cell>
          <cell r="G23" t="e">
            <v>#NULL!</v>
          </cell>
        </row>
        <row r="24">
          <cell r="C24" t="str">
            <v>Y1PEE</v>
          </cell>
          <cell r="D24" t="str">
            <v>Year 1 P/E</v>
          </cell>
          <cell r="E24" t="str">
            <v>$G$21</v>
          </cell>
          <cell r="F24" t="str">
            <v>N</v>
          </cell>
          <cell r="G24" t="e">
            <v>#NULL!</v>
          </cell>
        </row>
        <row r="25">
          <cell r="C25" t="str">
            <v>Y1CYE</v>
          </cell>
          <cell r="D25" t="str">
            <v>Year 1 CY</v>
          </cell>
          <cell r="F25" t="str">
            <v>N</v>
          </cell>
        </row>
        <row r="26">
          <cell r="C26" t="str">
            <v>Y1CYPEE</v>
          </cell>
          <cell r="D26" t="str">
            <v>Year 1 CY P/E</v>
          </cell>
          <cell r="F26" t="str">
            <v>N</v>
          </cell>
        </row>
        <row r="27">
          <cell r="C27" t="str">
            <v>Y2Q1E</v>
          </cell>
          <cell r="D27" t="str">
            <v>Year 2 Quarter 1 Earnings</v>
          </cell>
          <cell r="E27" t="str">
            <v>$H$16</v>
          </cell>
          <cell r="F27" t="str">
            <v>N</v>
          </cell>
          <cell r="G27" t="e">
            <v>#NULL!</v>
          </cell>
        </row>
        <row r="28">
          <cell r="C28" t="str">
            <v>Y2Q2E</v>
          </cell>
          <cell r="D28" t="str">
            <v>Year 2 Quarter 2 Earnings</v>
          </cell>
          <cell r="E28" t="str">
            <v>$H$17</v>
          </cell>
          <cell r="F28" t="str">
            <v>N</v>
          </cell>
          <cell r="G28" t="e">
            <v>#NULL!</v>
          </cell>
        </row>
        <row r="29">
          <cell r="C29" t="str">
            <v>Y2Q3E</v>
          </cell>
          <cell r="D29" t="str">
            <v>Year 2 Quarter 3 Earnings</v>
          </cell>
          <cell r="E29" t="str">
            <v>$H$18</v>
          </cell>
          <cell r="F29" t="str">
            <v>N</v>
          </cell>
          <cell r="G29" t="e">
            <v>#NULL!</v>
          </cell>
        </row>
        <row r="30">
          <cell r="C30" t="str">
            <v>Y2Q4E</v>
          </cell>
          <cell r="D30" t="str">
            <v>Year 2 Quarter 4 Earnings</v>
          </cell>
          <cell r="E30" t="str">
            <v>$H$19</v>
          </cell>
          <cell r="F30" t="str">
            <v>N</v>
          </cell>
          <cell r="G30" t="e">
            <v>#NULL!</v>
          </cell>
        </row>
        <row r="31">
          <cell r="C31" t="str">
            <v>Y2YearE</v>
          </cell>
          <cell r="D31" t="str">
            <v>Year 2 Earnings</v>
          </cell>
          <cell r="E31" t="str">
            <v>$H$20</v>
          </cell>
          <cell r="F31" t="str">
            <v>N</v>
          </cell>
          <cell r="G31" t="e">
            <v>#NULL!</v>
          </cell>
        </row>
        <row r="32">
          <cell r="C32" t="str">
            <v>Y2PEE</v>
          </cell>
          <cell r="D32" t="str">
            <v>Year 2 P/E</v>
          </cell>
          <cell r="E32" t="str">
            <v>$H$21</v>
          </cell>
          <cell r="F32" t="str">
            <v>N</v>
          </cell>
          <cell r="G32" t="e">
            <v>#NULL!</v>
          </cell>
        </row>
        <row r="33">
          <cell r="C33" t="str">
            <v>Y2CYE</v>
          </cell>
          <cell r="D33" t="str">
            <v>Year 2 CY</v>
          </cell>
          <cell r="F33" t="str">
            <v>N</v>
          </cell>
        </row>
        <row r="34">
          <cell r="C34" t="str">
            <v>Y2CYPEE</v>
          </cell>
          <cell r="D34" t="str">
            <v>Year 2 CY P/E</v>
          </cell>
          <cell r="F34" t="str">
            <v>N</v>
          </cell>
        </row>
        <row r="35">
          <cell r="C35" t="str">
            <v>Y3Q1E</v>
          </cell>
          <cell r="D35" t="str">
            <v>Year 3 Quarter 1 Earnings</v>
          </cell>
          <cell r="E35" t="str">
            <v>$J$16</v>
          </cell>
          <cell r="F35" t="str">
            <v>N</v>
          </cell>
          <cell r="G35" t="e">
            <v>#NULL!</v>
          </cell>
        </row>
        <row r="36">
          <cell r="C36" t="str">
            <v>Y3Q2E</v>
          </cell>
          <cell r="D36" t="str">
            <v>Year 3 Quarter 2 Earnings</v>
          </cell>
          <cell r="E36" t="str">
            <v>$J$17</v>
          </cell>
          <cell r="F36" t="str">
            <v>N</v>
          </cell>
          <cell r="G36" t="e">
            <v>#NULL!</v>
          </cell>
        </row>
        <row r="37">
          <cell r="C37" t="str">
            <v>Y3Q3E</v>
          </cell>
          <cell r="D37" t="str">
            <v>Year 3 Quarter 3 Earnings</v>
          </cell>
          <cell r="E37" t="str">
            <v>$J$18</v>
          </cell>
          <cell r="F37" t="str">
            <v>N</v>
          </cell>
          <cell r="G37" t="e">
            <v>#NULL!</v>
          </cell>
        </row>
        <row r="38">
          <cell r="C38" t="str">
            <v>Y3Q4E</v>
          </cell>
          <cell r="D38" t="str">
            <v>Year 3 Quarter 4 Earnings</v>
          </cell>
          <cell r="E38" t="str">
            <v>$J$19</v>
          </cell>
          <cell r="F38" t="str">
            <v>N</v>
          </cell>
          <cell r="G38" t="e">
            <v>#NULL!</v>
          </cell>
        </row>
        <row r="39">
          <cell r="C39" t="str">
            <v>Y3YearE</v>
          </cell>
          <cell r="D39" t="str">
            <v>Year 3 Earnings</v>
          </cell>
          <cell r="E39" t="str">
            <v>$J$20</v>
          </cell>
          <cell r="F39" t="str">
            <v>N</v>
          </cell>
          <cell r="G39" t="e">
            <v>#NULL!</v>
          </cell>
        </row>
        <row r="40">
          <cell r="C40" t="str">
            <v>Y3PEE</v>
          </cell>
          <cell r="D40" t="str">
            <v>Year 3 P/E</v>
          </cell>
          <cell r="E40" t="str">
            <v>$J$21</v>
          </cell>
          <cell r="F40" t="str">
            <v>N</v>
          </cell>
          <cell r="G40" t="e">
            <v>#NULL!</v>
          </cell>
        </row>
        <row r="41">
          <cell r="C41" t="str">
            <v>Y3CYE</v>
          </cell>
          <cell r="D41" t="str">
            <v>Year 3 CY</v>
          </cell>
          <cell r="F41" t="str">
            <v>N</v>
          </cell>
        </row>
        <row r="42">
          <cell r="C42" t="str">
            <v>Y3CYPEE</v>
          </cell>
          <cell r="D42" t="str">
            <v>Year 3 CY P/E</v>
          </cell>
          <cell r="F42" t="str">
            <v>N</v>
          </cell>
        </row>
        <row r="43">
          <cell r="C43" t="str">
            <v>Y4Q1E</v>
          </cell>
          <cell r="D43" t="str">
            <v>Year 4 Quarter 1 Earnings</v>
          </cell>
          <cell r="F43" t="str">
            <v>N</v>
          </cell>
        </row>
        <row r="44">
          <cell r="C44" t="str">
            <v>Y4Q2E</v>
          </cell>
          <cell r="D44" t="str">
            <v>Year 4 Quarter 2 Earnings</v>
          </cell>
          <cell r="F44" t="str">
            <v>N</v>
          </cell>
        </row>
        <row r="45">
          <cell r="C45" t="str">
            <v>Y4Q3E</v>
          </cell>
          <cell r="D45" t="str">
            <v>Year 4 Quarter 3 Earnings</v>
          </cell>
          <cell r="F45" t="str">
            <v>N</v>
          </cell>
        </row>
        <row r="46">
          <cell r="C46" t="str">
            <v>Y4Q4E</v>
          </cell>
          <cell r="D46" t="str">
            <v>Year 4 Quarter 4 Earnings</v>
          </cell>
          <cell r="F46" t="str">
            <v>N</v>
          </cell>
        </row>
        <row r="47">
          <cell r="C47" t="str">
            <v>Y4YearE</v>
          </cell>
          <cell r="D47" t="str">
            <v>Year 4 Earnings</v>
          </cell>
          <cell r="F47" t="str">
            <v>N</v>
          </cell>
        </row>
        <row r="48">
          <cell r="C48" t="str">
            <v>Y4PEE</v>
          </cell>
          <cell r="D48" t="str">
            <v>Year 4 P/E</v>
          </cell>
          <cell r="F48" t="str">
            <v>N</v>
          </cell>
        </row>
        <row r="49">
          <cell r="C49" t="str">
            <v>Y4CYE</v>
          </cell>
          <cell r="D49" t="str">
            <v>Year 4 CY</v>
          </cell>
          <cell r="F49" t="str">
            <v>N</v>
          </cell>
        </row>
        <row r="50">
          <cell r="C50" t="str">
            <v>Y4CYPEE</v>
          </cell>
          <cell r="D50" t="str">
            <v>Year 4 CY P/E</v>
          </cell>
          <cell r="F50" t="str">
            <v>N</v>
          </cell>
        </row>
        <row r="51">
          <cell r="C51" t="str">
            <v>Y1R</v>
          </cell>
          <cell r="D51" t="str">
            <v>Revenues Year 1</v>
          </cell>
          <cell r="E51" t="str">
            <v>$G$22</v>
          </cell>
          <cell r="F51" t="str">
            <v>Y</v>
          </cell>
          <cell r="G51" t="e">
            <v>#NULL!</v>
          </cell>
        </row>
        <row r="52">
          <cell r="C52" t="str">
            <v>Y2R</v>
          </cell>
          <cell r="D52" t="str">
            <v>Revenues Year 2</v>
          </cell>
          <cell r="E52" t="str">
            <v>$H$22</v>
          </cell>
          <cell r="F52" t="str">
            <v>Y</v>
          </cell>
          <cell r="G52" t="e">
            <v>#NULL!</v>
          </cell>
        </row>
        <row r="53">
          <cell r="C53" t="str">
            <v>Y3R</v>
          </cell>
          <cell r="D53" t="str">
            <v>Revenues Year 3</v>
          </cell>
          <cell r="E53" t="str">
            <v>$J$22</v>
          </cell>
          <cell r="F53" t="str">
            <v>Y</v>
          </cell>
          <cell r="G53" t="e">
            <v>#NULL!</v>
          </cell>
        </row>
        <row r="54">
          <cell r="C54" t="str">
            <v>Y4R</v>
          </cell>
          <cell r="D54" t="str">
            <v>Revenues Year 4</v>
          </cell>
          <cell r="F54" t="str">
            <v>Y</v>
          </cell>
        </row>
        <row r="55">
          <cell r="C55" t="str">
            <v>Y1Q1R</v>
          </cell>
          <cell r="D55" t="str">
            <v>Year 1 Quarter 1 Revenue</v>
          </cell>
          <cell r="E55" t="str">
            <v>$G$23</v>
          </cell>
          <cell r="F55" t="str">
            <v>N</v>
          </cell>
          <cell r="G55" t="e">
            <v>#NULL!</v>
          </cell>
        </row>
        <row r="56">
          <cell r="C56" t="str">
            <v>Y1Q2R</v>
          </cell>
          <cell r="D56" t="str">
            <v>Year 1 Quarter 2 Revenue</v>
          </cell>
          <cell r="E56" t="str">
            <v>$G$24</v>
          </cell>
          <cell r="F56" t="str">
            <v>N</v>
          </cell>
          <cell r="G56" t="e">
            <v>#NULL!</v>
          </cell>
        </row>
        <row r="57">
          <cell r="C57" t="str">
            <v>Y1Q3R</v>
          </cell>
          <cell r="D57" t="str">
            <v>Year 1 Quarter 3 Revenue</v>
          </cell>
          <cell r="E57" t="str">
            <v>$G$25</v>
          </cell>
          <cell r="F57" t="str">
            <v>N</v>
          </cell>
          <cell r="G57" t="e">
            <v>#NULL!</v>
          </cell>
        </row>
        <row r="58">
          <cell r="C58" t="str">
            <v>Y1Q4R</v>
          </cell>
          <cell r="D58" t="str">
            <v>Year 1 Quarter 4 Revenue</v>
          </cell>
          <cell r="E58" t="str">
            <v>$G$26</v>
          </cell>
          <cell r="F58" t="str">
            <v>N</v>
          </cell>
          <cell r="G58" t="e">
            <v>#NULL!</v>
          </cell>
        </row>
        <row r="59">
          <cell r="C59" t="str">
            <v>Y1YearR</v>
          </cell>
          <cell r="D59" t="str">
            <v>Year 1 Revenue</v>
          </cell>
          <cell r="E59" t="str">
            <v>$G$27</v>
          </cell>
          <cell r="F59" t="str">
            <v>N</v>
          </cell>
          <cell r="G59" t="e">
            <v>#NULL!</v>
          </cell>
        </row>
        <row r="60">
          <cell r="C60" t="str">
            <v>Y1Cap/RevR</v>
          </cell>
          <cell r="D60" t="str">
            <v>Year 1 Cap/Revs</v>
          </cell>
          <cell r="E60" t="str">
            <v>$G$28</v>
          </cell>
          <cell r="F60" t="str">
            <v>N</v>
          </cell>
          <cell r="G60" t="e">
            <v>#NULL!</v>
          </cell>
        </row>
        <row r="61">
          <cell r="C61" t="str">
            <v>Y2Q1R</v>
          </cell>
          <cell r="D61" t="str">
            <v>Year 2 Quarter 1 Revenue</v>
          </cell>
          <cell r="E61" t="str">
            <v>$H$23</v>
          </cell>
          <cell r="F61" t="str">
            <v>N</v>
          </cell>
          <cell r="G61" t="e">
            <v>#NULL!</v>
          </cell>
        </row>
        <row r="62">
          <cell r="C62" t="str">
            <v>Y2Q2R</v>
          </cell>
          <cell r="D62" t="str">
            <v>Year 2 Quarter 2 Revenue</v>
          </cell>
          <cell r="E62" t="str">
            <v>$H$24</v>
          </cell>
          <cell r="F62" t="str">
            <v>N</v>
          </cell>
          <cell r="G62" t="e">
            <v>#NULL!</v>
          </cell>
        </row>
        <row r="63">
          <cell r="C63" t="str">
            <v>Y2Q3R</v>
          </cell>
          <cell r="D63" t="str">
            <v>Year 2 Quarter 3 Revenue</v>
          </cell>
          <cell r="E63" t="str">
            <v>$H$25</v>
          </cell>
          <cell r="F63" t="str">
            <v>N</v>
          </cell>
          <cell r="G63" t="e">
            <v>#NULL!</v>
          </cell>
        </row>
        <row r="64">
          <cell r="C64" t="str">
            <v>Y2Q4R</v>
          </cell>
          <cell r="D64" t="str">
            <v>Year 2 Quarter 4 Revenue</v>
          </cell>
          <cell r="E64" t="str">
            <v>$H$26</v>
          </cell>
          <cell r="F64" t="str">
            <v>N</v>
          </cell>
          <cell r="G64" t="e">
            <v>#NULL!</v>
          </cell>
        </row>
        <row r="65">
          <cell r="C65" t="str">
            <v>Y2YearR</v>
          </cell>
          <cell r="D65" t="str">
            <v>Year 2 Revenue</v>
          </cell>
          <cell r="E65" t="str">
            <v>$H$27</v>
          </cell>
          <cell r="F65" t="str">
            <v>N</v>
          </cell>
          <cell r="G65" t="e">
            <v>#NULL!</v>
          </cell>
        </row>
        <row r="66">
          <cell r="C66" t="str">
            <v>Y2Cap/RevR</v>
          </cell>
          <cell r="D66" t="str">
            <v>Year 2 Cap/Revs</v>
          </cell>
          <cell r="E66" t="str">
            <v>$H$28</v>
          </cell>
          <cell r="F66" t="str">
            <v>N</v>
          </cell>
          <cell r="G66" t="e">
            <v>#NULL!</v>
          </cell>
        </row>
        <row r="67">
          <cell r="C67" t="str">
            <v>Y3Q1R</v>
          </cell>
          <cell r="D67" t="str">
            <v>Year 3 Quarter 1 Revenue</v>
          </cell>
          <cell r="E67" t="str">
            <v>$J$23</v>
          </cell>
          <cell r="F67" t="str">
            <v>N</v>
          </cell>
          <cell r="G67" t="e">
            <v>#NULL!</v>
          </cell>
        </row>
        <row r="68">
          <cell r="C68" t="str">
            <v>Y3Q2R</v>
          </cell>
          <cell r="D68" t="str">
            <v>Year 3 Quarter 2 Revenue</v>
          </cell>
          <cell r="E68" t="str">
            <v>$J$24</v>
          </cell>
          <cell r="F68" t="str">
            <v>N</v>
          </cell>
          <cell r="G68" t="e">
            <v>#NULL!</v>
          </cell>
        </row>
        <row r="69">
          <cell r="C69" t="str">
            <v>Y3Q3R</v>
          </cell>
          <cell r="D69" t="str">
            <v>Year 3 Quarter 3 Revenue</v>
          </cell>
          <cell r="E69" t="str">
            <v>$J$25</v>
          </cell>
          <cell r="F69" t="str">
            <v>N</v>
          </cell>
          <cell r="G69" t="e">
            <v>#NULL!</v>
          </cell>
        </row>
        <row r="70">
          <cell r="C70" t="str">
            <v>Y3Q4R</v>
          </cell>
          <cell r="D70" t="str">
            <v>Year 3 Quarter 4 Revenue</v>
          </cell>
          <cell r="E70" t="str">
            <v>$J$26</v>
          </cell>
          <cell r="F70" t="str">
            <v>N</v>
          </cell>
          <cell r="G70" t="e">
            <v>#NULL!</v>
          </cell>
        </row>
        <row r="71">
          <cell r="C71" t="str">
            <v>Y3YearR</v>
          </cell>
          <cell r="D71" t="str">
            <v>Year 3 Revenue</v>
          </cell>
          <cell r="E71" t="str">
            <v>$J$27</v>
          </cell>
          <cell r="F71" t="str">
            <v>N</v>
          </cell>
          <cell r="G71" t="e">
            <v>#NULL!</v>
          </cell>
        </row>
        <row r="72">
          <cell r="C72" t="str">
            <v>Y3Cap/RevR</v>
          </cell>
          <cell r="D72" t="str">
            <v>Year 3 Cap/Revs</v>
          </cell>
          <cell r="E72" t="str">
            <v>$J$28</v>
          </cell>
          <cell r="F72" t="str">
            <v>N</v>
          </cell>
          <cell r="G72" t="e">
            <v>#NULL!</v>
          </cell>
        </row>
        <row r="73">
          <cell r="C73" t="str">
            <v>Y4Q1R</v>
          </cell>
          <cell r="D73" t="str">
            <v>Year 4 Quarter 1 Revenue</v>
          </cell>
          <cell r="F73" t="str">
            <v>N</v>
          </cell>
        </row>
        <row r="74">
          <cell r="C74" t="str">
            <v>Y4Q2R</v>
          </cell>
          <cell r="D74" t="str">
            <v>Year 4 Quarter 2 Revenue</v>
          </cell>
          <cell r="F74" t="str">
            <v>N</v>
          </cell>
        </row>
        <row r="75">
          <cell r="C75" t="str">
            <v>Y4Q3R</v>
          </cell>
          <cell r="D75" t="str">
            <v>Year 4 Quarter 3 Revenue</v>
          </cell>
          <cell r="F75" t="str">
            <v>N</v>
          </cell>
        </row>
        <row r="76">
          <cell r="C76" t="str">
            <v>Y4Q4R</v>
          </cell>
          <cell r="D76" t="str">
            <v>Year 4 Quarter 4 Revenue</v>
          </cell>
          <cell r="F76" t="str">
            <v>N</v>
          </cell>
        </row>
        <row r="77">
          <cell r="C77" t="str">
            <v>Y4YearR</v>
          </cell>
          <cell r="D77" t="str">
            <v>Year 4 Revenue</v>
          </cell>
          <cell r="F77" t="str">
            <v>N</v>
          </cell>
        </row>
        <row r="78">
          <cell r="C78" t="str">
            <v>Y4Cap/RevR</v>
          </cell>
          <cell r="D78" t="str">
            <v>Year 4 Cap/Revs</v>
          </cell>
          <cell r="F78" t="str">
            <v>N</v>
          </cell>
        </row>
        <row r="80">
          <cell r="C80" t="str">
            <v>xCONTENTANALYSIS</v>
          </cell>
          <cell r="D80" t="str">
            <v>Analysis</v>
          </cell>
          <cell r="F80" t="str">
            <v>B</v>
          </cell>
          <cell r="G80" t="b">
            <v>0</v>
          </cell>
        </row>
        <row r="81">
          <cell r="C81" t="str">
            <v>xCONTENTESTIMATECHANGE</v>
          </cell>
          <cell r="D81" t="str">
            <v>Estimate Change</v>
          </cell>
          <cell r="F81" t="str">
            <v>B</v>
          </cell>
          <cell r="G81" t="b">
            <v>0</v>
          </cell>
        </row>
        <row r="82">
          <cell r="C82" t="str">
            <v>xCONTENTRATINGCHANGE</v>
          </cell>
          <cell r="D82" t="str">
            <v>Rating Change</v>
          </cell>
          <cell r="F82" t="str">
            <v>B</v>
          </cell>
          <cell r="G82" t="b">
            <v>0</v>
          </cell>
        </row>
        <row r="83">
          <cell r="C83" t="str">
            <v>xCONTENTUPDATE</v>
          </cell>
          <cell r="D83" t="str">
            <v>Update</v>
          </cell>
          <cell r="F83" t="str">
            <v>B</v>
          </cell>
          <cell r="G83" t="b">
            <v>0</v>
          </cell>
        </row>
        <row r="84">
          <cell r="C84" t="str">
            <v>xCONTENTINITIATE</v>
          </cell>
          <cell r="D84" t="str">
            <v>Initiate</v>
          </cell>
          <cell r="F84" t="str">
            <v>B</v>
          </cell>
          <cell r="G84" t="b">
            <v>0</v>
          </cell>
        </row>
        <row r="85">
          <cell r="C85" t="str">
            <v>xCONTENTECONOMIC</v>
          </cell>
          <cell r="D85" t="str">
            <v>Economic</v>
          </cell>
          <cell r="F85" t="str">
            <v>B</v>
          </cell>
          <cell r="G85" t="b">
            <v>0</v>
          </cell>
        </row>
        <row r="86">
          <cell r="C86" t="str">
            <v>xCONTENTPRCOMMENTS</v>
          </cell>
          <cell r="D86" t="str">
            <v>Pre-results Comments</v>
          </cell>
          <cell r="F86" t="str">
            <v>B</v>
          </cell>
          <cell r="G86" t="b">
            <v>0</v>
          </cell>
        </row>
        <row r="87">
          <cell r="C87" t="str">
            <v>xCONTENTOPERATINGRES</v>
          </cell>
          <cell r="D87" t="str">
            <v>Operating Results</v>
          </cell>
          <cell r="F87" t="str">
            <v>B</v>
          </cell>
          <cell r="G87" t="b">
            <v>0</v>
          </cell>
        </row>
        <row r="88">
          <cell r="C88" t="str">
            <v>xCONTENTINDUSTRYOVERVIEW</v>
          </cell>
          <cell r="D88" t="str">
            <v>Industry Overview</v>
          </cell>
          <cell r="F88" t="str">
            <v>B</v>
          </cell>
          <cell r="G88" t="b">
            <v>0</v>
          </cell>
        </row>
        <row r="89">
          <cell r="C89" t="str">
            <v>xCONTENTOTHER</v>
          </cell>
          <cell r="D89" t="str">
            <v>Other</v>
          </cell>
          <cell r="F89" t="str">
            <v>B</v>
          </cell>
          <cell r="G89" t="b">
            <v>0</v>
          </cell>
        </row>
        <row r="90">
          <cell r="C90" t="str">
            <v>xNEXTREPORTDATE</v>
          </cell>
          <cell r="D90" t="str">
            <v>Next Expected Report Date</v>
          </cell>
          <cell r="F90" t="str">
            <v>D</v>
          </cell>
        </row>
        <row r="91">
          <cell r="C91" t="str">
            <v>xHEADLINE</v>
          </cell>
          <cell r="D91" t="str">
            <v>Headline</v>
          </cell>
          <cell r="F91" t="str">
            <v>T</v>
          </cell>
        </row>
        <row r="92">
          <cell r="C92" t="str">
            <v>xSYNOPSIS</v>
          </cell>
          <cell r="D92" t="str">
            <v>Synopsis</v>
          </cell>
          <cell r="F92" t="str">
            <v>T</v>
          </cell>
        </row>
        <row r="93">
          <cell r="C93" t="str">
            <v>xOTHERCOMPANIES</v>
          </cell>
          <cell r="D93" t="str">
            <v>Other Companies Mentioned</v>
          </cell>
          <cell r="F93" t="str">
            <v>T</v>
          </cell>
        </row>
        <row r="94">
          <cell r="C94" t="str">
            <v>LASTACTUALYEAR</v>
          </cell>
          <cell r="D94" t="str">
            <v>Last Actual Year</v>
          </cell>
          <cell r="F94" t="str">
            <v>N</v>
          </cell>
          <cell r="G94">
            <v>1</v>
          </cell>
        </row>
        <row r="95">
          <cell r="C95" t="str">
            <v>LASTACTUALQUARTER</v>
          </cell>
          <cell r="D95" t="str">
            <v>Last Actual Quarter</v>
          </cell>
          <cell r="F95" t="str">
            <v>N</v>
          </cell>
          <cell r="G95">
            <v>4</v>
          </cell>
        </row>
        <row r="97">
          <cell r="C97" t="str">
            <v>RESULT</v>
          </cell>
          <cell r="D97" t="str">
            <v>Document Status</v>
          </cell>
          <cell r="F97" t="str">
            <v>N</v>
          </cell>
          <cell r="G97">
            <v>0</v>
          </cell>
          <cell r="J97" t="str">
            <v>quarterly earnings for 2001 and quarterly revenue for 1999, 2001 do not add up to year values</v>
          </cell>
        </row>
        <row r="98">
          <cell r="C98" t="str">
            <v>WIZARDDEFINED</v>
          </cell>
          <cell r="D98" t="str">
            <v>Wizard Defined</v>
          </cell>
          <cell r="F98" t="str">
            <v>D</v>
          </cell>
          <cell r="G98">
            <v>36557</v>
          </cell>
        </row>
        <row r="99">
          <cell r="C99" t="str">
            <v>WIZARDVERSION</v>
          </cell>
          <cell r="D99" t="str">
            <v>Wizard Version</v>
          </cell>
          <cell r="F99" t="str">
            <v>T</v>
          </cell>
          <cell r="G99" t="str">
            <v>Version 1.3a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MTC"/>
      <sheetName val="SEARLE - SALES"/>
      <sheetName val="SEARLE - QTRINC"/>
      <sheetName val="SEARLE-MARG"/>
      <sheetName val="MTC-QTRINC"/>
      <sheetName val="MTC-MARG"/>
      <sheetName val="MTC - IS"/>
      <sheetName val="MTC - MARGIN"/>
      <sheetName val="SEARLE - LOREX"/>
      <sheetName val="SEARLE - NEW PRODS"/>
      <sheetName val="Sheet1"/>
      <sheetName val="IndexInformation"/>
      <sheetName val="Link"/>
      <sheetName val="Chart1"/>
      <sheetName val="P_E2"/>
      <sheetName val="Product Table"/>
      <sheetName val="1997 Sales"/>
      <sheetName val="variance"/>
      <sheetName val="2004 ag Sales"/>
      <sheetName val="1997 ag EBIT"/>
      <sheetName val="2004 ag EBIT"/>
      <sheetName val="Charts"/>
      <sheetName val="MainCode"/>
      <sheetName val="SEARLE - IS"/>
      <sheetName val="SEARLE-MARGIN"/>
    </sheetNames>
    <sheetDataSet>
      <sheetData sheetId="0" refreshError="1"/>
      <sheetData sheetId="1" refreshError="1"/>
      <sheetData sheetId="2" refreshError="1">
        <row r="1">
          <cell r="N1">
            <v>36119.67398240741</v>
          </cell>
          <cell r="U1" t="str">
            <v>Table 10</v>
          </cell>
          <cell r="AD1">
            <v>36119.67398240741</v>
          </cell>
        </row>
        <row r="2">
          <cell r="U2" t="str">
            <v>Monsanto</v>
          </cell>
        </row>
        <row r="3">
          <cell r="U3" t="str">
            <v>Quarterly Sales 1995-2005E</v>
          </cell>
        </row>
        <row r="4">
          <cell r="I4" t="str">
            <v>Women's</v>
          </cell>
          <cell r="K4" t="str">
            <v>Sleep</v>
          </cell>
          <cell r="U4" t="str">
            <v>($ Millions)</v>
          </cell>
        </row>
        <row r="5">
          <cell r="B5" t="str">
            <v>Cardiovascular</v>
          </cell>
          <cell r="I5" t="str">
            <v>Health</v>
          </cell>
          <cell r="K5" t="str">
            <v>Disorder</v>
          </cell>
          <cell r="M5" t="str">
            <v>Arthritis</v>
          </cell>
          <cell r="V5" t="str">
            <v>New Products</v>
          </cell>
          <cell r="AG5" t="str">
            <v>Total</v>
          </cell>
          <cell r="AH5" t="str">
            <v>Royal-</v>
          </cell>
          <cell r="AI5" t="str">
            <v>One-</v>
          </cell>
          <cell r="AJ5" t="str">
            <v>Total</v>
          </cell>
        </row>
        <row r="6">
          <cell r="B6" t="str">
            <v>Calan/</v>
          </cell>
          <cell r="C6" t="str">
            <v>Spirono-</v>
          </cell>
          <cell r="D6" t="str">
            <v>Covera-</v>
          </cell>
          <cell r="F6" t="str">
            <v>Other</v>
          </cell>
          <cell r="P6" t="str">
            <v>Other</v>
          </cell>
          <cell r="Q6" t="str">
            <v>Total</v>
          </cell>
          <cell r="S6" t="str">
            <v>Other</v>
          </cell>
          <cell r="V6" t="str">
            <v>Xemilo-</v>
          </cell>
          <cell r="W6" t="str">
            <v>Orbo</v>
          </cell>
          <cell r="X6" t="str">
            <v>Eplere-</v>
          </cell>
          <cell r="Y6" t="str">
            <v>Tifa-</v>
          </cell>
          <cell r="AA6" t="str">
            <v>Dani-</v>
          </cell>
          <cell r="AB6" t="str">
            <v>Progeni-</v>
          </cell>
          <cell r="AC6" t="str">
            <v>Myelo-</v>
          </cell>
          <cell r="AD6" t="str">
            <v>Promega-</v>
          </cell>
          <cell r="AG6" t="str">
            <v>Product</v>
          </cell>
          <cell r="AH6" t="str">
            <v xml:space="preserve">ties/  </v>
          </cell>
          <cell r="AI6" t="str">
            <v>time</v>
          </cell>
          <cell r="AJ6" t="str">
            <v>Searle</v>
          </cell>
        </row>
        <row r="7">
          <cell r="B7" t="str">
            <v>Verapamil</v>
          </cell>
          <cell r="C7" t="str">
            <v>lactone</v>
          </cell>
          <cell r="D7" t="str">
            <v>HS</v>
          </cell>
          <cell r="E7" t="str">
            <v>Kerlone</v>
          </cell>
          <cell r="F7" t="str">
            <v>Cardio</v>
          </cell>
          <cell r="G7" t="str">
            <v>Total</v>
          </cell>
          <cell r="I7" t="str">
            <v xml:space="preserve">(a) </v>
          </cell>
          <cell r="K7" t="str">
            <v>Ambien</v>
          </cell>
          <cell r="M7" t="str">
            <v>Daypro</v>
          </cell>
          <cell r="N7" t="str">
            <v>Cytotec</v>
          </cell>
          <cell r="O7" t="str">
            <v>Arthrotec</v>
          </cell>
          <cell r="P7" t="str">
            <v>Arthritis</v>
          </cell>
          <cell r="Q7" t="str">
            <v>Arthritis</v>
          </cell>
          <cell r="S7" t="str">
            <v>(b)</v>
          </cell>
          <cell r="V7" t="str">
            <v>fiban</v>
          </cell>
          <cell r="W7" t="str">
            <v>fiban</v>
          </cell>
          <cell r="X7" t="str">
            <v>none</v>
          </cell>
          <cell r="Y7" t="str">
            <v>cogin</v>
          </cell>
          <cell r="Z7" t="str">
            <v>Celebra</v>
          </cell>
          <cell r="AA7" t="str">
            <v>plastin</v>
          </cell>
          <cell r="AB7" t="str">
            <v>poetin</v>
          </cell>
          <cell r="AC7" t="str">
            <v>poetin</v>
          </cell>
          <cell r="AD7" t="str">
            <v>poetin</v>
          </cell>
          <cell r="AE7" t="str">
            <v>Other</v>
          </cell>
          <cell r="AF7" t="str">
            <v>Total</v>
          </cell>
          <cell r="AG7" t="str">
            <v>Sales</v>
          </cell>
          <cell r="AH7" t="str">
            <v xml:space="preserve">Fees  </v>
          </cell>
          <cell r="AI7" t="str">
            <v>Items</v>
          </cell>
          <cell r="AJ7" t="str">
            <v>Revs.</v>
          </cell>
        </row>
        <row r="9">
          <cell r="U9" t="str">
            <v>1995</v>
          </cell>
        </row>
        <row r="10">
          <cell r="B10">
            <v>74</v>
          </cell>
          <cell r="C10">
            <v>54</v>
          </cell>
          <cell r="D10">
            <v>0</v>
          </cell>
          <cell r="E10">
            <v>3</v>
          </cell>
          <cell r="F10">
            <v>16</v>
          </cell>
          <cell r="G10">
            <v>147</v>
          </cell>
          <cell r="I10">
            <v>30</v>
          </cell>
          <cell r="K10">
            <v>43</v>
          </cell>
          <cell r="M10">
            <v>43</v>
          </cell>
          <cell r="N10">
            <v>38</v>
          </cell>
          <cell r="O10">
            <v>9</v>
          </cell>
          <cell r="P10">
            <v>4</v>
          </cell>
          <cell r="Q10">
            <v>94</v>
          </cell>
          <cell r="S10">
            <v>0</v>
          </cell>
          <cell r="U10" t="str">
            <v>1Q</v>
          </cell>
          <cell r="V10">
            <v>0</v>
          </cell>
          <cell r="W10">
            <v>0</v>
          </cell>
          <cell r="X10">
            <v>0</v>
          </cell>
          <cell r="Y10">
            <v>0</v>
          </cell>
          <cell r="Z10">
            <v>0</v>
          </cell>
          <cell r="AA10">
            <v>0</v>
          </cell>
          <cell r="AB10">
            <v>0</v>
          </cell>
          <cell r="AC10">
            <v>0</v>
          </cell>
          <cell r="AD10">
            <v>0</v>
          </cell>
          <cell r="AE10">
            <v>0</v>
          </cell>
          <cell r="AF10">
            <v>0</v>
          </cell>
          <cell r="AG10">
            <v>386</v>
          </cell>
          <cell r="AH10">
            <v>0</v>
          </cell>
          <cell r="AI10">
            <v>0</v>
          </cell>
          <cell r="AJ10">
            <v>386</v>
          </cell>
        </row>
        <row r="11">
          <cell r="B11">
            <v>42</v>
          </cell>
          <cell r="C11">
            <v>64</v>
          </cell>
          <cell r="D11">
            <v>0</v>
          </cell>
          <cell r="E11">
            <v>3</v>
          </cell>
          <cell r="F11">
            <v>17</v>
          </cell>
          <cell r="G11">
            <v>126</v>
          </cell>
          <cell r="I11">
            <v>27</v>
          </cell>
          <cell r="K11">
            <v>52</v>
          </cell>
          <cell r="M11">
            <v>56</v>
          </cell>
          <cell r="N11">
            <v>39</v>
          </cell>
          <cell r="O11">
            <v>12</v>
          </cell>
          <cell r="P11">
            <v>4</v>
          </cell>
          <cell r="Q11">
            <v>111</v>
          </cell>
          <cell r="S11">
            <v>0</v>
          </cell>
          <cell r="U11" t="str">
            <v>2Q</v>
          </cell>
          <cell r="V11">
            <v>0</v>
          </cell>
          <cell r="W11">
            <v>0</v>
          </cell>
          <cell r="X11">
            <v>0</v>
          </cell>
          <cell r="Y11">
            <v>0</v>
          </cell>
          <cell r="Z11">
            <v>0</v>
          </cell>
          <cell r="AA11">
            <v>0</v>
          </cell>
          <cell r="AB11">
            <v>0</v>
          </cell>
          <cell r="AC11">
            <v>0</v>
          </cell>
          <cell r="AD11">
            <v>0</v>
          </cell>
          <cell r="AE11">
            <v>0</v>
          </cell>
          <cell r="AF11">
            <v>0</v>
          </cell>
          <cell r="AG11">
            <v>402</v>
          </cell>
          <cell r="AH11">
            <v>0</v>
          </cell>
          <cell r="AI11">
            <v>0</v>
          </cell>
          <cell r="AJ11">
            <v>402</v>
          </cell>
        </row>
        <row r="12">
          <cell r="B12">
            <v>72</v>
          </cell>
          <cell r="C12">
            <v>61</v>
          </cell>
          <cell r="D12">
            <v>0</v>
          </cell>
          <cell r="E12">
            <v>3</v>
          </cell>
          <cell r="F12">
            <v>17</v>
          </cell>
          <cell r="G12">
            <v>153</v>
          </cell>
          <cell r="I12">
            <v>40</v>
          </cell>
          <cell r="K12">
            <v>44</v>
          </cell>
          <cell r="M12">
            <v>62</v>
          </cell>
          <cell r="N12">
            <v>43</v>
          </cell>
          <cell r="O12">
            <v>12</v>
          </cell>
          <cell r="P12">
            <v>6</v>
          </cell>
          <cell r="Q12">
            <v>123</v>
          </cell>
          <cell r="S12">
            <v>0</v>
          </cell>
          <cell r="U12" t="str">
            <v>3Q</v>
          </cell>
          <cell r="V12">
            <v>0</v>
          </cell>
          <cell r="W12">
            <v>0</v>
          </cell>
          <cell r="X12">
            <v>0</v>
          </cell>
          <cell r="Y12">
            <v>0</v>
          </cell>
          <cell r="Z12">
            <v>0</v>
          </cell>
          <cell r="AA12">
            <v>0</v>
          </cell>
          <cell r="AB12">
            <v>0</v>
          </cell>
          <cell r="AC12">
            <v>0</v>
          </cell>
          <cell r="AD12">
            <v>0</v>
          </cell>
          <cell r="AE12">
            <v>0</v>
          </cell>
          <cell r="AF12">
            <v>0</v>
          </cell>
          <cell r="AG12">
            <v>430</v>
          </cell>
          <cell r="AH12">
            <v>5</v>
          </cell>
          <cell r="AI12">
            <v>0</v>
          </cell>
          <cell r="AJ12">
            <v>435</v>
          </cell>
        </row>
        <row r="13">
          <cell r="B13">
            <v>71</v>
          </cell>
          <cell r="C13">
            <v>58</v>
          </cell>
          <cell r="D13">
            <v>0</v>
          </cell>
          <cell r="E13">
            <v>3</v>
          </cell>
          <cell r="F13">
            <v>17</v>
          </cell>
          <cell r="G13">
            <v>149</v>
          </cell>
          <cell r="I13">
            <v>56</v>
          </cell>
          <cell r="K13">
            <v>55</v>
          </cell>
          <cell r="M13">
            <v>73</v>
          </cell>
          <cell r="N13">
            <v>49</v>
          </cell>
          <cell r="O13">
            <v>17</v>
          </cell>
          <cell r="P13">
            <v>7</v>
          </cell>
          <cell r="Q13">
            <v>146</v>
          </cell>
          <cell r="S13">
            <v>0</v>
          </cell>
          <cell r="U13" t="str">
            <v>4Q</v>
          </cell>
          <cell r="V13">
            <v>0</v>
          </cell>
          <cell r="W13">
            <v>0</v>
          </cell>
          <cell r="X13">
            <v>0</v>
          </cell>
          <cell r="Y13">
            <v>0</v>
          </cell>
          <cell r="Z13">
            <v>0</v>
          </cell>
          <cell r="AA13">
            <v>0</v>
          </cell>
          <cell r="AB13">
            <v>0</v>
          </cell>
          <cell r="AC13">
            <v>0</v>
          </cell>
          <cell r="AD13">
            <v>0</v>
          </cell>
          <cell r="AE13">
            <v>0</v>
          </cell>
          <cell r="AF13">
            <v>0</v>
          </cell>
          <cell r="AG13">
            <v>483</v>
          </cell>
          <cell r="AH13">
            <v>5</v>
          </cell>
          <cell r="AI13">
            <v>0</v>
          </cell>
          <cell r="AJ13">
            <v>488</v>
          </cell>
        </row>
        <row r="15">
          <cell r="B15">
            <v>259</v>
          </cell>
          <cell r="C15">
            <v>237</v>
          </cell>
          <cell r="D15">
            <v>0</v>
          </cell>
          <cell r="E15">
            <v>12</v>
          </cell>
          <cell r="F15">
            <v>67</v>
          </cell>
          <cell r="G15">
            <v>575</v>
          </cell>
          <cell r="I15">
            <v>153</v>
          </cell>
          <cell r="K15">
            <v>194</v>
          </cell>
          <cell r="M15">
            <v>234</v>
          </cell>
          <cell r="N15">
            <v>169</v>
          </cell>
          <cell r="O15">
            <v>50</v>
          </cell>
          <cell r="P15">
            <v>21</v>
          </cell>
          <cell r="Q15">
            <v>474</v>
          </cell>
          <cell r="S15">
            <v>305</v>
          </cell>
          <cell r="U15" t="str">
            <v xml:space="preserve">Year </v>
          </cell>
          <cell r="V15">
            <v>0</v>
          </cell>
          <cell r="W15">
            <v>0</v>
          </cell>
          <cell r="X15">
            <v>0</v>
          </cell>
          <cell r="Y15">
            <v>0</v>
          </cell>
          <cell r="Z15">
            <v>0</v>
          </cell>
          <cell r="AA15">
            <v>0</v>
          </cell>
          <cell r="AB15">
            <v>0</v>
          </cell>
          <cell r="AC15">
            <v>0</v>
          </cell>
          <cell r="AD15">
            <v>0</v>
          </cell>
          <cell r="AE15">
            <v>0</v>
          </cell>
          <cell r="AF15">
            <v>0</v>
          </cell>
          <cell r="AG15">
            <v>1701</v>
          </cell>
          <cell r="AH15">
            <v>10</v>
          </cell>
          <cell r="AI15">
            <v>0</v>
          </cell>
          <cell r="AJ15">
            <v>1711</v>
          </cell>
        </row>
        <row r="17">
          <cell r="U17" t="str">
            <v>1996/95</v>
          </cell>
        </row>
        <row r="18">
          <cell r="B18">
            <v>-0.2432432432432432</v>
          </cell>
          <cell r="C18">
            <v>7.4074074074074181E-2</v>
          </cell>
          <cell r="D18" t="str">
            <v>NM</v>
          </cell>
          <cell r="E18">
            <v>0</v>
          </cell>
          <cell r="F18">
            <v>0.125</v>
          </cell>
          <cell r="G18">
            <v>-8.1632653061224469E-2</v>
          </cell>
          <cell r="I18">
            <v>1.1333333333333333</v>
          </cell>
          <cell r="K18">
            <v>0.88372093023255816</v>
          </cell>
          <cell r="M18">
            <v>0.37209302325581395</v>
          </cell>
          <cell r="N18">
            <v>0.10526315789473695</v>
          </cell>
          <cell r="O18">
            <v>0.55555555555555558</v>
          </cell>
          <cell r="P18">
            <v>1</v>
          </cell>
          <cell r="Q18">
            <v>0.3085106382978724</v>
          </cell>
          <cell r="S18" t="str">
            <v>NM</v>
          </cell>
          <cell r="U18" t="str">
            <v>1Q</v>
          </cell>
          <cell r="V18" t="str">
            <v>NM</v>
          </cell>
          <cell r="W18" t="str">
            <v>NM</v>
          </cell>
          <cell r="X18" t="str">
            <v>NM</v>
          </cell>
          <cell r="Y18" t="str">
            <v>NM</v>
          </cell>
          <cell r="Z18" t="str">
            <v>NM</v>
          </cell>
          <cell r="AA18" t="str">
            <v>NM</v>
          </cell>
          <cell r="AB18" t="str">
            <v>NM</v>
          </cell>
          <cell r="AC18" t="str">
            <v>NM</v>
          </cell>
          <cell r="AD18" t="str">
            <v>NM</v>
          </cell>
          <cell r="AE18" t="str">
            <v>NM</v>
          </cell>
          <cell r="AF18" t="str">
            <v>NM</v>
          </cell>
          <cell r="AG18">
            <v>0.23575129533678751</v>
          </cell>
          <cell r="AH18" t="str">
            <v>NM</v>
          </cell>
          <cell r="AI18" t="str">
            <v>NM</v>
          </cell>
          <cell r="AJ18">
            <v>0.23575129533678751</v>
          </cell>
        </row>
        <row r="19">
          <cell r="B19">
            <v>2.3809523809523725E-2</v>
          </cell>
          <cell r="C19">
            <v>-0.109375</v>
          </cell>
          <cell r="D19" t="str">
            <v>NM</v>
          </cell>
          <cell r="E19">
            <v>0</v>
          </cell>
          <cell r="F19">
            <v>0</v>
          </cell>
          <cell r="G19">
            <v>8.7301587301587213E-2</v>
          </cell>
          <cell r="I19">
            <v>1.1111111111111112</v>
          </cell>
          <cell r="K19">
            <v>-9.6153846153846145E-2</v>
          </cell>
          <cell r="M19">
            <v>7.1428571428571397E-2</v>
          </cell>
          <cell r="N19">
            <v>2.564102564102555E-2</v>
          </cell>
          <cell r="O19">
            <v>0.58333333333333326</v>
          </cell>
          <cell r="P19">
            <v>0.75</v>
          </cell>
          <cell r="Q19">
            <v>0.13513513513513509</v>
          </cell>
          <cell r="S19" t="str">
            <v>NM</v>
          </cell>
          <cell r="U19" t="str">
            <v>2Q</v>
          </cell>
          <cell r="V19" t="str">
            <v>NM</v>
          </cell>
          <cell r="W19" t="str">
            <v>NM</v>
          </cell>
          <cell r="X19" t="str">
            <v>NM</v>
          </cell>
          <cell r="Y19" t="str">
            <v>NM</v>
          </cell>
          <cell r="Z19" t="str">
            <v>NM</v>
          </cell>
          <cell r="AA19" t="str">
            <v>NM</v>
          </cell>
          <cell r="AB19" t="str">
            <v>NM</v>
          </cell>
          <cell r="AC19" t="str">
            <v>NM</v>
          </cell>
          <cell r="AD19" t="str">
            <v>NM</v>
          </cell>
          <cell r="AE19" t="str">
            <v>NM</v>
          </cell>
          <cell r="AF19" t="str">
            <v>NM</v>
          </cell>
          <cell r="AG19">
            <v>0.12189054726368154</v>
          </cell>
          <cell r="AH19" t="str">
            <v>NM</v>
          </cell>
          <cell r="AI19" t="str">
            <v>NM</v>
          </cell>
          <cell r="AJ19">
            <v>0.13432835820895517</v>
          </cell>
        </row>
        <row r="20">
          <cell r="B20">
            <v>-0.40277777777777779</v>
          </cell>
          <cell r="C20">
            <v>-6.557377049180324E-2</v>
          </cell>
          <cell r="D20" t="str">
            <v>NM</v>
          </cell>
          <cell r="E20">
            <v>0</v>
          </cell>
          <cell r="F20">
            <v>0.11764705882352944</v>
          </cell>
          <cell r="G20">
            <v>-0.20261437908496727</v>
          </cell>
          <cell r="I20">
            <v>0.39999999999999991</v>
          </cell>
          <cell r="K20">
            <v>0.95454545454545459</v>
          </cell>
          <cell r="M20">
            <v>0.19354838709677424</v>
          </cell>
          <cell r="N20">
            <v>2.3255813953488413E-2</v>
          </cell>
          <cell r="O20">
            <v>0.75</v>
          </cell>
          <cell r="P20">
            <v>0.83333333333333326</v>
          </cell>
          <cell r="Q20">
            <v>0.21951219512195119</v>
          </cell>
          <cell r="S20" t="str">
            <v>NM</v>
          </cell>
          <cell r="U20" t="str">
            <v>3Q</v>
          </cell>
          <cell r="V20" t="str">
            <v>NM</v>
          </cell>
          <cell r="W20" t="str">
            <v>NM</v>
          </cell>
          <cell r="X20" t="str">
            <v>NM</v>
          </cell>
          <cell r="Y20" t="str">
            <v>NM</v>
          </cell>
          <cell r="Z20" t="str">
            <v>NM</v>
          </cell>
          <cell r="AA20" t="str">
            <v>NM</v>
          </cell>
          <cell r="AB20" t="str">
            <v>NM</v>
          </cell>
          <cell r="AC20" t="str">
            <v>NM</v>
          </cell>
          <cell r="AD20" t="str">
            <v>NM</v>
          </cell>
          <cell r="AE20" t="str">
            <v>NM</v>
          </cell>
          <cell r="AF20" t="str">
            <v>NM</v>
          </cell>
          <cell r="AG20">
            <v>0.14418604651162781</v>
          </cell>
          <cell r="AH20" t="str">
            <v>NM</v>
          </cell>
          <cell r="AI20" t="str">
            <v>NM</v>
          </cell>
          <cell r="AJ20">
            <v>0.14252873563218382</v>
          </cell>
        </row>
        <row r="21">
          <cell r="B21">
            <v>-0.18309859154929575</v>
          </cell>
          <cell r="C21">
            <v>0</v>
          </cell>
          <cell r="D21" t="str">
            <v>NM</v>
          </cell>
          <cell r="E21">
            <v>-0.33333333333333337</v>
          </cell>
          <cell r="F21">
            <v>0.23529411764705888</v>
          </cell>
          <cell r="G21">
            <v>-4.0268456375838979E-2</v>
          </cell>
          <cell r="I21">
            <v>0.1964285714285714</v>
          </cell>
          <cell r="K21">
            <v>0.60000000000000009</v>
          </cell>
          <cell r="M21">
            <v>0.13698630136986312</v>
          </cell>
          <cell r="N21">
            <v>6.1224489795918435E-2</v>
          </cell>
          <cell r="O21">
            <v>0.64705882352941169</v>
          </cell>
          <cell r="P21">
            <v>0.71428571428571419</v>
          </cell>
          <cell r="Q21">
            <v>0.19863013698630128</v>
          </cell>
          <cell r="S21" t="str">
            <v>NM</v>
          </cell>
          <cell r="U21" t="str">
            <v>4Q</v>
          </cell>
          <cell r="V21" t="str">
            <v>NM</v>
          </cell>
          <cell r="W21" t="str">
            <v>NM</v>
          </cell>
          <cell r="X21" t="str">
            <v>NM</v>
          </cell>
          <cell r="Y21" t="str">
            <v>NM</v>
          </cell>
          <cell r="Z21" t="str">
            <v>NM</v>
          </cell>
          <cell r="AA21" t="str">
            <v>NM</v>
          </cell>
          <cell r="AB21" t="str">
            <v>NM</v>
          </cell>
          <cell r="AC21" t="str">
            <v>NM</v>
          </cell>
          <cell r="AD21" t="str">
            <v>NM</v>
          </cell>
          <cell r="AE21" t="str">
            <v>NM</v>
          </cell>
          <cell r="AF21" t="str">
            <v>NM</v>
          </cell>
          <cell r="AG21">
            <v>0.15942028985507251</v>
          </cell>
          <cell r="AH21" t="str">
            <v>NM</v>
          </cell>
          <cell r="AI21" t="str">
            <v>NM</v>
          </cell>
          <cell r="AJ21">
            <v>0.15778688524590168</v>
          </cell>
        </row>
        <row r="23">
          <cell r="B23">
            <v>-0.22779922779922779</v>
          </cell>
          <cell r="C23">
            <v>-2.9535864978902926E-2</v>
          </cell>
          <cell r="D23" t="str">
            <v>NM</v>
          </cell>
          <cell r="E23">
            <v>-8.333333333333337E-2</v>
          </cell>
          <cell r="F23">
            <v>0.11940298507462677</v>
          </cell>
          <cell r="G23">
            <v>-6.6086956521739126E-2</v>
          </cell>
          <cell r="I23">
            <v>0.59477124183006547</v>
          </cell>
          <cell r="K23">
            <v>0.55670103092783507</v>
          </cell>
          <cell r="M23">
            <v>0.17948717948717952</v>
          </cell>
          <cell r="N23">
            <v>5.3254437869822535E-2</v>
          </cell>
          <cell r="O23">
            <v>0.6399999999999999</v>
          </cell>
          <cell r="P23">
            <v>0.80952380952380953</v>
          </cell>
          <cell r="Q23">
            <v>0.21097046413502119</v>
          </cell>
          <cell r="S23">
            <v>5.9016393442622883E-2</v>
          </cell>
          <cell r="U23" t="str">
            <v>1996/95</v>
          </cell>
          <cell r="V23" t="str">
            <v>NM</v>
          </cell>
          <cell r="W23" t="str">
            <v>NM</v>
          </cell>
          <cell r="X23" t="str">
            <v>NM</v>
          </cell>
          <cell r="Y23" t="str">
            <v>NM</v>
          </cell>
          <cell r="Z23" t="str">
            <v>NM</v>
          </cell>
          <cell r="AA23" t="str">
            <v>NM</v>
          </cell>
          <cell r="AB23" t="str">
            <v>NM</v>
          </cell>
          <cell r="AC23" t="str">
            <v>NM</v>
          </cell>
          <cell r="AD23" t="str">
            <v>NM</v>
          </cell>
          <cell r="AE23" t="str">
            <v>NM</v>
          </cell>
          <cell r="AF23" t="str">
            <v>NM</v>
          </cell>
          <cell r="AG23">
            <v>0.16402116402116396</v>
          </cell>
          <cell r="AH23" t="str">
            <v>NM</v>
          </cell>
          <cell r="AI23" t="str">
            <v>NM</v>
          </cell>
          <cell r="AJ23">
            <v>0.16598480420806538</v>
          </cell>
        </row>
        <row r="25">
          <cell r="U25">
            <v>1996</v>
          </cell>
        </row>
        <row r="26">
          <cell r="B26">
            <v>56</v>
          </cell>
          <cell r="C26">
            <v>58</v>
          </cell>
          <cell r="D26">
            <v>0</v>
          </cell>
          <cell r="E26">
            <v>3</v>
          </cell>
          <cell r="F26">
            <v>18</v>
          </cell>
          <cell r="G26">
            <v>135</v>
          </cell>
          <cell r="I26">
            <v>64</v>
          </cell>
          <cell r="K26">
            <v>81</v>
          </cell>
          <cell r="M26">
            <v>59</v>
          </cell>
          <cell r="N26">
            <v>42</v>
          </cell>
          <cell r="O26">
            <v>14</v>
          </cell>
          <cell r="P26">
            <v>8</v>
          </cell>
          <cell r="Q26">
            <v>123</v>
          </cell>
          <cell r="S26">
            <v>74</v>
          </cell>
          <cell r="U26" t="str">
            <v>1Q</v>
          </cell>
          <cell r="V26">
            <v>0</v>
          </cell>
          <cell r="W26">
            <v>0</v>
          </cell>
          <cell r="X26">
            <v>0</v>
          </cell>
          <cell r="Y26">
            <v>0</v>
          </cell>
          <cell r="Z26">
            <v>0</v>
          </cell>
          <cell r="AA26">
            <v>0</v>
          </cell>
          <cell r="AB26">
            <v>0</v>
          </cell>
          <cell r="AC26">
            <v>0</v>
          </cell>
          <cell r="AD26">
            <v>0</v>
          </cell>
          <cell r="AE26">
            <v>0</v>
          </cell>
          <cell r="AF26">
            <v>0</v>
          </cell>
          <cell r="AG26">
            <v>477</v>
          </cell>
          <cell r="AH26">
            <v>0</v>
          </cell>
          <cell r="AI26">
            <v>0</v>
          </cell>
          <cell r="AJ26">
            <v>477</v>
          </cell>
        </row>
        <row r="27">
          <cell r="B27">
            <v>43</v>
          </cell>
          <cell r="C27">
            <v>57</v>
          </cell>
          <cell r="D27">
            <v>17</v>
          </cell>
          <cell r="E27">
            <v>3</v>
          </cell>
          <cell r="F27">
            <v>17</v>
          </cell>
          <cell r="G27">
            <v>137</v>
          </cell>
          <cell r="I27">
            <v>57</v>
          </cell>
          <cell r="K27">
            <v>47</v>
          </cell>
          <cell r="M27">
            <v>60</v>
          </cell>
          <cell r="N27">
            <v>40</v>
          </cell>
          <cell r="O27">
            <v>19</v>
          </cell>
          <cell r="P27">
            <v>7</v>
          </cell>
          <cell r="Q27">
            <v>126</v>
          </cell>
          <cell r="S27">
            <v>84</v>
          </cell>
          <cell r="U27" t="str">
            <v>2Q</v>
          </cell>
          <cell r="V27">
            <v>0</v>
          </cell>
          <cell r="W27">
            <v>0</v>
          </cell>
          <cell r="X27">
            <v>0</v>
          </cell>
          <cell r="Y27">
            <v>0</v>
          </cell>
          <cell r="Z27">
            <v>0</v>
          </cell>
          <cell r="AA27">
            <v>0</v>
          </cell>
          <cell r="AB27">
            <v>0</v>
          </cell>
          <cell r="AC27">
            <v>0</v>
          </cell>
          <cell r="AD27">
            <v>0</v>
          </cell>
          <cell r="AE27">
            <v>0</v>
          </cell>
          <cell r="AF27">
            <v>0</v>
          </cell>
          <cell r="AG27">
            <v>451</v>
          </cell>
          <cell r="AH27">
            <v>5</v>
          </cell>
          <cell r="AI27">
            <v>0</v>
          </cell>
          <cell r="AJ27">
            <v>456</v>
          </cell>
        </row>
        <row r="28">
          <cell r="B28">
            <v>43</v>
          </cell>
          <cell r="C28">
            <v>57</v>
          </cell>
          <cell r="D28">
            <v>0</v>
          </cell>
          <cell r="E28">
            <v>3</v>
          </cell>
          <cell r="F28">
            <v>19</v>
          </cell>
          <cell r="G28">
            <v>122</v>
          </cell>
          <cell r="I28">
            <v>56</v>
          </cell>
          <cell r="K28">
            <v>86</v>
          </cell>
          <cell r="M28">
            <v>74</v>
          </cell>
          <cell r="N28">
            <v>44</v>
          </cell>
          <cell r="O28">
            <v>21</v>
          </cell>
          <cell r="P28">
            <v>11</v>
          </cell>
          <cell r="Q28">
            <v>150</v>
          </cell>
          <cell r="S28">
            <v>78</v>
          </cell>
          <cell r="U28" t="str">
            <v>3Q</v>
          </cell>
          <cell r="V28">
            <v>0</v>
          </cell>
          <cell r="W28">
            <v>0</v>
          </cell>
          <cell r="X28">
            <v>0</v>
          </cell>
          <cell r="Y28">
            <v>0</v>
          </cell>
          <cell r="Z28">
            <v>0</v>
          </cell>
          <cell r="AA28">
            <v>0</v>
          </cell>
          <cell r="AB28">
            <v>0</v>
          </cell>
          <cell r="AC28">
            <v>0</v>
          </cell>
          <cell r="AD28">
            <v>0</v>
          </cell>
          <cell r="AE28">
            <v>0</v>
          </cell>
          <cell r="AF28">
            <v>0</v>
          </cell>
          <cell r="AG28">
            <v>492</v>
          </cell>
          <cell r="AH28">
            <v>5</v>
          </cell>
          <cell r="AI28">
            <v>0</v>
          </cell>
          <cell r="AJ28">
            <v>497</v>
          </cell>
        </row>
        <row r="29">
          <cell r="B29">
            <v>58</v>
          </cell>
          <cell r="C29">
            <v>58</v>
          </cell>
          <cell r="D29">
            <v>4</v>
          </cell>
          <cell r="E29">
            <v>2</v>
          </cell>
          <cell r="F29">
            <v>21</v>
          </cell>
          <cell r="G29">
            <v>143</v>
          </cell>
          <cell r="I29">
            <v>67</v>
          </cell>
          <cell r="K29">
            <v>88</v>
          </cell>
          <cell r="M29">
            <v>83</v>
          </cell>
          <cell r="N29">
            <v>52</v>
          </cell>
          <cell r="O29">
            <v>28</v>
          </cell>
          <cell r="P29">
            <v>12</v>
          </cell>
          <cell r="Q29">
            <v>175</v>
          </cell>
          <cell r="S29">
            <v>87</v>
          </cell>
          <cell r="U29" t="str">
            <v>4Q</v>
          </cell>
          <cell r="V29">
            <v>0</v>
          </cell>
          <cell r="W29">
            <v>0</v>
          </cell>
          <cell r="X29">
            <v>0</v>
          </cell>
          <cell r="Y29">
            <v>0</v>
          </cell>
          <cell r="Z29">
            <v>0</v>
          </cell>
          <cell r="AA29">
            <v>0</v>
          </cell>
          <cell r="AB29">
            <v>0</v>
          </cell>
          <cell r="AC29">
            <v>0</v>
          </cell>
          <cell r="AD29">
            <v>0</v>
          </cell>
          <cell r="AE29">
            <v>0</v>
          </cell>
          <cell r="AF29">
            <v>0</v>
          </cell>
          <cell r="AG29">
            <v>560</v>
          </cell>
          <cell r="AH29">
            <v>5</v>
          </cell>
          <cell r="AI29">
            <v>0</v>
          </cell>
          <cell r="AJ29">
            <v>565</v>
          </cell>
        </row>
        <row r="31">
          <cell r="B31">
            <v>200</v>
          </cell>
          <cell r="C31">
            <v>230</v>
          </cell>
          <cell r="D31">
            <v>21</v>
          </cell>
          <cell r="E31">
            <v>11</v>
          </cell>
          <cell r="F31">
            <v>75</v>
          </cell>
          <cell r="G31">
            <v>537</v>
          </cell>
          <cell r="I31">
            <v>244</v>
          </cell>
          <cell r="K31">
            <v>302</v>
          </cell>
          <cell r="M31">
            <v>276</v>
          </cell>
          <cell r="N31">
            <v>178</v>
          </cell>
          <cell r="O31">
            <v>82</v>
          </cell>
          <cell r="P31">
            <v>38</v>
          </cell>
          <cell r="Q31">
            <v>574</v>
          </cell>
          <cell r="S31">
            <v>323</v>
          </cell>
          <cell r="U31">
            <v>1996</v>
          </cell>
          <cell r="V31">
            <v>0</v>
          </cell>
          <cell r="W31">
            <v>0</v>
          </cell>
          <cell r="X31">
            <v>0</v>
          </cell>
          <cell r="Y31">
            <v>0</v>
          </cell>
          <cell r="Z31">
            <v>0</v>
          </cell>
          <cell r="AA31">
            <v>0</v>
          </cell>
          <cell r="AB31">
            <v>0</v>
          </cell>
          <cell r="AC31">
            <v>0</v>
          </cell>
          <cell r="AD31">
            <v>0</v>
          </cell>
          <cell r="AE31">
            <v>0</v>
          </cell>
          <cell r="AF31">
            <v>0</v>
          </cell>
          <cell r="AG31">
            <v>1980</v>
          </cell>
          <cell r="AH31">
            <v>15</v>
          </cell>
          <cell r="AI31">
            <v>0</v>
          </cell>
          <cell r="AJ31">
            <v>1995</v>
          </cell>
        </row>
        <row r="33">
          <cell r="U33" t="str">
            <v>1997/96</v>
          </cell>
        </row>
        <row r="34">
          <cell r="B34">
            <v>-0.1428571428571429</v>
          </cell>
          <cell r="C34">
            <v>-6.8965517241379337E-2</v>
          </cell>
          <cell r="D34" t="str">
            <v>NM</v>
          </cell>
          <cell r="E34" t="str">
            <v>NM</v>
          </cell>
          <cell r="F34">
            <v>0</v>
          </cell>
          <cell r="G34">
            <v>-2.9629629629629672E-2</v>
          </cell>
          <cell r="I34">
            <v>-9.375E-2</v>
          </cell>
          <cell r="K34">
            <v>-6.1728395061728447E-2</v>
          </cell>
          <cell r="M34">
            <v>0.18644067796610164</v>
          </cell>
          <cell r="N34">
            <v>9.5238095238095344E-2</v>
          </cell>
          <cell r="O34">
            <v>0.4285714285714286</v>
          </cell>
          <cell r="P34">
            <v>0.125</v>
          </cell>
          <cell r="Q34">
            <v>0.17886178861788626</v>
          </cell>
          <cell r="S34">
            <v>0.41891891891891886</v>
          </cell>
          <cell r="U34" t="str">
            <v>1Q</v>
          </cell>
          <cell r="V34" t="str">
            <v>NM</v>
          </cell>
          <cell r="W34" t="str">
            <v>NM</v>
          </cell>
          <cell r="X34" t="str">
            <v>NM</v>
          </cell>
          <cell r="Y34" t="str">
            <v>NM</v>
          </cell>
          <cell r="Z34" t="str">
            <v>NM</v>
          </cell>
          <cell r="AA34" t="str">
            <v>NM</v>
          </cell>
          <cell r="AB34" t="str">
            <v>NM</v>
          </cell>
          <cell r="AC34" t="str">
            <v>NM</v>
          </cell>
          <cell r="AD34" t="str">
            <v>NM</v>
          </cell>
          <cell r="AE34" t="str">
            <v>NM</v>
          </cell>
          <cell r="AF34" t="str">
            <v>NM</v>
          </cell>
          <cell r="AG34">
            <v>7.9664570230608023E-2</v>
          </cell>
          <cell r="AH34" t="str">
            <v>NM</v>
          </cell>
          <cell r="AI34" t="str">
            <v>NM</v>
          </cell>
          <cell r="AJ34">
            <v>7.9664570230608023E-2</v>
          </cell>
        </row>
        <row r="35">
          <cell r="B35">
            <v>-0.32558139534883723</v>
          </cell>
          <cell r="C35">
            <v>-7.0175438596491224E-2</v>
          </cell>
          <cell r="D35" t="str">
            <v>NM</v>
          </cell>
          <cell r="E35" t="str">
            <v>NM</v>
          </cell>
          <cell r="F35">
            <v>0</v>
          </cell>
          <cell r="G35">
            <v>-0.16788321167883213</v>
          </cell>
          <cell r="I35">
            <v>3.5087719298245723E-2</v>
          </cell>
          <cell r="K35">
            <v>1.1063829787234041</v>
          </cell>
          <cell r="M35">
            <v>1.6666666666666607E-2</v>
          </cell>
          <cell r="N35">
            <v>0</v>
          </cell>
          <cell r="O35">
            <v>0.26315789473684204</v>
          </cell>
          <cell r="P35">
            <v>0.5714285714285714</v>
          </cell>
          <cell r="Q35">
            <v>7.9365079365079305E-2</v>
          </cell>
          <cell r="S35">
            <v>-0.1071428571428571</v>
          </cell>
          <cell r="U35" t="str">
            <v>2Q</v>
          </cell>
          <cell r="V35" t="str">
            <v>NM</v>
          </cell>
          <cell r="W35" t="str">
            <v>NM</v>
          </cell>
          <cell r="X35" t="str">
            <v>NM</v>
          </cell>
          <cell r="Y35" t="str">
            <v>NM</v>
          </cell>
          <cell r="Z35" t="str">
            <v>NM</v>
          </cell>
          <cell r="AA35" t="str">
            <v>NM</v>
          </cell>
          <cell r="AB35" t="str">
            <v>NM</v>
          </cell>
          <cell r="AC35" t="str">
            <v>NM</v>
          </cell>
          <cell r="AD35" t="str">
            <v>NM</v>
          </cell>
          <cell r="AE35" t="str">
            <v>NM</v>
          </cell>
          <cell r="AF35" t="str">
            <v>NM</v>
          </cell>
          <cell r="AG35">
            <v>7.0953436807095427E-2</v>
          </cell>
          <cell r="AH35" t="str">
            <v>NM</v>
          </cell>
          <cell r="AI35" t="str">
            <v>NM</v>
          </cell>
          <cell r="AJ35">
            <v>0.125</v>
          </cell>
        </row>
        <row r="36">
          <cell r="B36">
            <v>-0.13953488372093026</v>
          </cell>
          <cell r="C36">
            <v>-7.0175438596491224E-2</v>
          </cell>
          <cell r="D36" t="str">
            <v>NM</v>
          </cell>
          <cell r="E36" t="str">
            <v>NM</v>
          </cell>
          <cell r="F36">
            <v>5.2631578947368363E-2</v>
          </cell>
          <cell r="G36">
            <v>4.9180327868852514E-2</v>
          </cell>
          <cell r="I36">
            <v>1.7857142857142794E-2</v>
          </cell>
          <cell r="K36">
            <v>4.6511627906976827E-2</v>
          </cell>
          <cell r="M36">
            <v>0.32432432432432434</v>
          </cell>
          <cell r="N36">
            <v>2.2727272727272707E-2</v>
          </cell>
          <cell r="O36">
            <v>0.19047619047619047</v>
          </cell>
          <cell r="P36">
            <v>0</v>
          </cell>
          <cell r="Q36">
            <v>0.19333333333333336</v>
          </cell>
          <cell r="S36">
            <v>0.30769230769230771</v>
          </cell>
          <cell r="U36" t="str">
            <v>3Q</v>
          </cell>
          <cell r="V36" t="str">
            <v>NM</v>
          </cell>
          <cell r="W36" t="str">
            <v>NM</v>
          </cell>
          <cell r="X36" t="str">
            <v>NM</v>
          </cell>
          <cell r="Y36" t="str">
            <v>NM</v>
          </cell>
          <cell r="Z36" t="str">
            <v>NM</v>
          </cell>
          <cell r="AA36" t="str">
            <v>NM</v>
          </cell>
          <cell r="AB36" t="str">
            <v>NM</v>
          </cell>
          <cell r="AC36" t="str">
            <v>NM</v>
          </cell>
          <cell r="AD36" t="str">
            <v>NM</v>
          </cell>
          <cell r="AE36" t="str">
            <v>NM</v>
          </cell>
          <cell r="AF36" t="str">
            <v>NM</v>
          </cell>
          <cell r="AG36">
            <v>0.13008130081300817</v>
          </cell>
          <cell r="AH36" t="str">
            <v>NM</v>
          </cell>
          <cell r="AI36" t="str">
            <v>NM</v>
          </cell>
          <cell r="AJ36">
            <v>0.21730382293762585</v>
          </cell>
        </row>
        <row r="37">
          <cell r="B37">
            <v>-0.56896551724137934</v>
          </cell>
          <cell r="C37">
            <v>3.4482758620689724E-2</v>
          </cell>
          <cell r="D37" t="str">
            <v>NM</v>
          </cell>
          <cell r="E37" t="str">
            <v>NM</v>
          </cell>
          <cell r="F37">
            <v>0</v>
          </cell>
          <cell r="G37">
            <v>-0.11188811188811187</v>
          </cell>
          <cell r="I37">
            <v>0.16417910447761197</v>
          </cell>
          <cell r="K37">
            <v>0.48863636363636354</v>
          </cell>
          <cell r="M37">
            <v>0.22891566265060237</v>
          </cell>
          <cell r="N37">
            <v>3.8461538461538547E-2</v>
          </cell>
          <cell r="O37">
            <v>0.1785714285714286</v>
          </cell>
          <cell r="P37">
            <v>8.3333333333333259E-2</v>
          </cell>
          <cell r="Q37">
            <v>0.15428571428571436</v>
          </cell>
          <cell r="S37">
            <v>6.8965517241379226E-2</v>
          </cell>
          <cell r="U37" t="str">
            <v>4Q</v>
          </cell>
          <cell r="V37" t="str">
            <v>NM</v>
          </cell>
          <cell r="W37" t="str">
            <v>NM</v>
          </cell>
          <cell r="X37" t="str">
            <v>NM</v>
          </cell>
          <cell r="Y37" t="str">
            <v>NM</v>
          </cell>
          <cell r="Z37" t="str">
            <v>NM</v>
          </cell>
          <cell r="AA37" t="str">
            <v>NM</v>
          </cell>
          <cell r="AB37" t="str">
            <v>NM</v>
          </cell>
          <cell r="AC37" t="str">
            <v>NM</v>
          </cell>
          <cell r="AD37" t="str">
            <v>NM</v>
          </cell>
          <cell r="AE37" t="str">
            <v>NM</v>
          </cell>
          <cell r="AF37" t="str">
            <v>NM</v>
          </cell>
          <cell r="AG37">
            <v>0.12678571428571428</v>
          </cell>
          <cell r="AH37" t="str">
            <v>NM</v>
          </cell>
          <cell r="AI37" t="str">
            <v>NM</v>
          </cell>
          <cell r="AJ37">
            <v>0.36991150442477871</v>
          </cell>
        </row>
        <row r="39">
          <cell r="B39">
            <v>-0.30500000000000005</v>
          </cell>
          <cell r="C39">
            <v>-4.3478260869565188E-2</v>
          </cell>
          <cell r="D39" t="str">
            <v>NM</v>
          </cell>
          <cell r="E39" t="str">
            <v>NM</v>
          </cell>
          <cell r="F39">
            <v>1.3333333333333419E-2</v>
          </cell>
          <cell r="G39">
            <v>-6.8901303538175029E-2</v>
          </cell>
          <cell r="I39">
            <v>3.2786885245901676E-2</v>
          </cell>
          <cell r="K39">
            <v>0.3112582781456954</v>
          </cell>
          <cell r="M39">
            <v>0.19927536231884058</v>
          </cell>
          <cell r="N39">
            <v>3.9325842696629199E-2</v>
          </cell>
          <cell r="O39">
            <v>0.24390243902439024</v>
          </cell>
          <cell r="P39">
            <v>0.15789473684210531</v>
          </cell>
          <cell r="Q39">
            <v>0.1533101045296168</v>
          </cell>
          <cell r="S39">
            <v>0.16099071207430349</v>
          </cell>
          <cell r="U39" t="str">
            <v xml:space="preserve">Year </v>
          </cell>
          <cell r="V39" t="str">
            <v>NM</v>
          </cell>
          <cell r="W39" t="str">
            <v>NM</v>
          </cell>
          <cell r="X39" t="str">
            <v>NM</v>
          </cell>
          <cell r="Y39" t="str">
            <v>NM</v>
          </cell>
          <cell r="Z39" t="str">
            <v>NM</v>
          </cell>
          <cell r="AA39" t="str">
            <v>NM</v>
          </cell>
          <cell r="AB39" t="str">
            <v>NM</v>
          </cell>
          <cell r="AC39" t="str">
            <v>NM</v>
          </cell>
          <cell r="AD39" t="str">
            <v>NM</v>
          </cell>
          <cell r="AE39" t="str">
            <v>NM</v>
          </cell>
          <cell r="AF39" t="str">
            <v>NM</v>
          </cell>
          <cell r="AG39">
            <v>0.10353535353535359</v>
          </cell>
          <cell r="AH39" t="str">
            <v>NM</v>
          </cell>
          <cell r="AI39" t="str">
            <v>NM</v>
          </cell>
          <cell r="AJ39">
            <v>0.20651629072681699</v>
          </cell>
        </row>
        <row r="41">
          <cell r="U41">
            <v>1997</v>
          </cell>
        </row>
        <row r="42">
          <cell r="B42">
            <v>48</v>
          </cell>
          <cell r="C42">
            <v>54</v>
          </cell>
          <cell r="D42">
            <v>8</v>
          </cell>
          <cell r="E42">
            <v>3</v>
          </cell>
          <cell r="F42">
            <v>18</v>
          </cell>
          <cell r="G42">
            <v>131</v>
          </cell>
          <cell r="I42">
            <v>58</v>
          </cell>
          <cell r="K42">
            <v>76</v>
          </cell>
          <cell r="M42">
            <v>70</v>
          </cell>
          <cell r="N42">
            <v>46</v>
          </cell>
          <cell r="O42">
            <v>20</v>
          </cell>
          <cell r="P42">
            <v>9</v>
          </cell>
          <cell r="Q42">
            <v>145</v>
          </cell>
          <cell r="S42">
            <v>105</v>
          </cell>
          <cell r="U42" t="str">
            <v>1Q</v>
          </cell>
          <cell r="V42">
            <v>0</v>
          </cell>
          <cell r="W42">
            <v>0</v>
          </cell>
          <cell r="X42">
            <v>0</v>
          </cell>
          <cell r="Y42">
            <v>0</v>
          </cell>
          <cell r="Z42">
            <v>0</v>
          </cell>
          <cell r="AA42">
            <v>0</v>
          </cell>
          <cell r="AB42">
            <v>0</v>
          </cell>
          <cell r="AC42">
            <v>0</v>
          </cell>
          <cell r="AD42">
            <v>0</v>
          </cell>
          <cell r="AE42">
            <v>0</v>
          </cell>
          <cell r="AF42">
            <v>0</v>
          </cell>
          <cell r="AG42">
            <v>515</v>
          </cell>
          <cell r="AH42">
            <v>0</v>
          </cell>
          <cell r="AI42">
            <v>0</v>
          </cell>
          <cell r="AJ42">
            <v>515</v>
          </cell>
        </row>
        <row r="43">
          <cell r="B43">
            <v>29</v>
          </cell>
          <cell r="C43">
            <v>53</v>
          </cell>
          <cell r="D43">
            <v>12</v>
          </cell>
          <cell r="E43">
            <v>3</v>
          </cell>
          <cell r="F43">
            <v>17</v>
          </cell>
          <cell r="G43">
            <v>114</v>
          </cell>
          <cell r="I43">
            <v>59</v>
          </cell>
          <cell r="K43">
            <v>99</v>
          </cell>
          <cell r="M43">
            <v>61</v>
          </cell>
          <cell r="N43">
            <v>40</v>
          </cell>
          <cell r="O43">
            <v>24</v>
          </cell>
          <cell r="P43">
            <v>11</v>
          </cell>
          <cell r="Q43">
            <v>136</v>
          </cell>
          <cell r="S43">
            <v>75</v>
          </cell>
          <cell r="U43" t="str">
            <v>2Q</v>
          </cell>
          <cell r="V43">
            <v>0</v>
          </cell>
          <cell r="W43">
            <v>0</v>
          </cell>
          <cell r="X43">
            <v>0</v>
          </cell>
          <cell r="Y43">
            <v>0</v>
          </cell>
          <cell r="Z43">
            <v>0</v>
          </cell>
          <cell r="AA43">
            <v>0</v>
          </cell>
          <cell r="AB43">
            <v>0</v>
          </cell>
          <cell r="AC43">
            <v>0</v>
          </cell>
          <cell r="AD43">
            <v>0</v>
          </cell>
          <cell r="AE43">
            <v>0</v>
          </cell>
          <cell r="AF43">
            <v>0</v>
          </cell>
          <cell r="AG43">
            <v>483</v>
          </cell>
          <cell r="AH43">
            <v>19</v>
          </cell>
          <cell r="AI43">
            <v>11</v>
          </cell>
          <cell r="AJ43">
            <v>513</v>
          </cell>
        </row>
        <row r="44">
          <cell r="B44">
            <v>37</v>
          </cell>
          <cell r="C44">
            <v>53</v>
          </cell>
          <cell r="D44">
            <v>16</v>
          </cell>
          <cell r="E44">
            <v>2</v>
          </cell>
          <cell r="F44">
            <v>20</v>
          </cell>
          <cell r="G44">
            <v>128</v>
          </cell>
          <cell r="I44">
            <v>57</v>
          </cell>
          <cell r="K44">
            <v>90</v>
          </cell>
          <cell r="M44">
            <v>98</v>
          </cell>
          <cell r="N44">
            <v>45</v>
          </cell>
          <cell r="O44">
            <v>25</v>
          </cell>
          <cell r="P44">
            <v>11</v>
          </cell>
          <cell r="Q44">
            <v>179</v>
          </cell>
          <cell r="S44">
            <v>102</v>
          </cell>
          <cell r="U44" t="str">
            <v>3Q</v>
          </cell>
          <cell r="V44">
            <v>0</v>
          </cell>
          <cell r="W44">
            <v>0</v>
          </cell>
          <cell r="X44">
            <v>0</v>
          </cell>
          <cell r="Y44">
            <v>0</v>
          </cell>
          <cell r="Z44">
            <v>0</v>
          </cell>
          <cell r="AA44">
            <v>0</v>
          </cell>
          <cell r="AB44">
            <v>0</v>
          </cell>
          <cell r="AC44">
            <v>0</v>
          </cell>
          <cell r="AD44">
            <v>0</v>
          </cell>
          <cell r="AE44">
            <v>0</v>
          </cell>
          <cell r="AF44">
            <v>0</v>
          </cell>
          <cell r="AG44">
            <v>556</v>
          </cell>
          <cell r="AH44">
            <v>0</v>
          </cell>
          <cell r="AI44">
            <v>49</v>
          </cell>
          <cell r="AJ44">
            <v>605</v>
          </cell>
        </row>
        <row r="45">
          <cell r="B45">
            <v>25</v>
          </cell>
          <cell r="C45">
            <v>60</v>
          </cell>
          <cell r="D45">
            <v>19</v>
          </cell>
          <cell r="E45">
            <v>2</v>
          </cell>
          <cell r="F45">
            <v>21</v>
          </cell>
          <cell r="G45">
            <v>127</v>
          </cell>
          <cell r="I45">
            <v>78</v>
          </cell>
          <cell r="K45">
            <v>131</v>
          </cell>
          <cell r="M45">
            <v>102</v>
          </cell>
          <cell r="N45">
            <v>54</v>
          </cell>
          <cell r="O45">
            <v>33</v>
          </cell>
          <cell r="P45">
            <v>13</v>
          </cell>
          <cell r="Q45">
            <v>202</v>
          </cell>
          <cell r="S45">
            <v>93</v>
          </cell>
          <cell r="U45" t="str">
            <v>4Q</v>
          </cell>
          <cell r="V45">
            <v>0</v>
          </cell>
          <cell r="W45">
            <v>0</v>
          </cell>
          <cell r="X45">
            <v>0</v>
          </cell>
          <cell r="Y45">
            <v>0</v>
          </cell>
          <cell r="Z45">
            <v>0</v>
          </cell>
          <cell r="AA45">
            <v>0</v>
          </cell>
          <cell r="AB45">
            <v>0</v>
          </cell>
          <cell r="AC45">
            <v>0</v>
          </cell>
          <cell r="AD45">
            <v>0</v>
          </cell>
          <cell r="AE45">
            <v>0</v>
          </cell>
          <cell r="AF45">
            <v>0</v>
          </cell>
          <cell r="AG45">
            <v>631</v>
          </cell>
          <cell r="AH45">
            <v>75</v>
          </cell>
          <cell r="AI45">
            <v>68</v>
          </cell>
          <cell r="AJ45">
            <v>774</v>
          </cell>
        </row>
        <row r="47">
          <cell r="B47">
            <v>139</v>
          </cell>
          <cell r="C47">
            <v>220</v>
          </cell>
          <cell r="D47">
            <v>55</v>
          </cell>
          <cell r="E47">
            <v>10</v>
          </cell>
          <cell r="F47">
            <v>76</v>
          </cell>
          <cell r="G47">
            <v>500</v>
          </cell>
          <cell r="I47">
            <v>252</v>
          </cell>
          <cell r="K47">
            <v>396</v>
          </cell>
          <cell r="M47">
            <v>331</v>
          </cell>
          <cell r="N47">
            <v>185</v>
          </cell>
          <cell r="O47">
            <v>102</v>
          </cell>
          <cell r="P47">
            <v>44</v>
          </cell>
          <cell r="Q47">
            <v>662</v>
          </cell>
          <cell r="S47">
            <v>375</v>
          </cell>
          <cell r="U47" t="str">
            <v xml:space="preserve">Year </v>
          </cell>
          <cell r="V47">
            <v>0</v>
          </cell>
          <cell r="W47">
            <v>0</v>
          </cell>
          <cell r="X47">
            <v>0</v>
          </cell>
          <cell r="Y47">
            <v>0</v>
          </cell>
          <cell r="Z47">
            <v>0</v>
          </cell>
          <cell r="AA47">
            <v>0</v>
          </cell>
          <cell r="AB47">
            <v>0</v>
          </cell>
          <cell r="AC47">
            <v>0</v>
          </cell>
          <cell r="AD47">
            <v>0</v>
          </cell>
          <cell r="AE47">
            <v>0</v>
          </cell>
          <cell r="AF47">
            <v>0</v>
          </cell>
          <cell r="AG47">
            <v>2185</v>
          </cell>
          <cell r="AH47">
            <v>94</v>
          </cell>
          <cell r="AI47">
            <v>128</v>
          </cell>
          <cell r="AJ47">
            <v>2407</v>
          </cell>
        </row>
        <row r="49">
          <cell r="U49" t="str">
            <v>1998E/97</v>
          </cell>
        </row>
        <row r="50">
          <cell r="B50">
            <v>-0.52083333333333326</v>
          </cell>
          <cell r="C50">
            <v>-0.2407407407407407</v>
          </cell>
          <cell r="D50">
            <v>0.5</v>
          </cell>
          <cell r="E50" t="str">
            <v>NM</v>
          </cell>
          <cell r="F50">
            <v>-0.16666666666666663</v>
          </cell>
          <cell r="G50">
            <v>-0.28244274809160308</v>
          </cell>
          <cell r="I50">
            <v>-0.24137931034482762</v>
          </cell>
          <cell r="K50">
            <v>-7.8947368421052655E-2</v>
          </cell>
          <cell r="M50">
            <v>-0.32857142857142863</v>
          </cell>
          <cell r="N50">
            <v>-0.47826086956521741</v>
          </cell>
          <cell r="O50">
            <v>1.4500000000000002</v>
          </cell>
          <cell r="P50">
            <v>0.11111111111111116</v>
          </cell>
          <cell r="Q50">
            <v>-0.10344827586206895</v>
          </cell>
          <cell r="S50">
            <v>-0.20952380952380956</v>
          </cell>
          <cell r="U50" t="str">
            <v>1QA</v>
          </cell>
          <cell r="V50" t="str">
            <v>NM</v>
          </cell>
          <cell r="W50" t="str">
            <v>NM</v>
          </cell>
          <cell r="X50" t="str">
            <v>NM</v>
          </cell>
          <cell r="Y50" t="str">
            <v>NM</v>
          </cell>
          <cell r="Z50" t="str">
            <v>NM</v>
          </cell>
          <cell r="AA50" t="str">
            <v>NM</v>
          </cell>
          <cell r="AB50" t="str">
            <v>NM</v>
          </cell>
          <cell r="AC50" t="str">
            <v>NM</v>
          </cell>
          <cell r="AD50" t="str">
            <v>NM</v>
          </cell>
          <cell r="AE50" t="str">
            <v>NM</v>
          </cell>
          <cell r="AF50" t="str">
            <v>NM</v>
          </cell>
          <cell r="AG50">
            <v>-0.18252427184466025</v>
          </cell>
          <cell r="AH50" t="str">
            <v>NM</v>
          </cell>
          <cell r="AI50" t="str">
            <v>NM</v>
          </cell>
          <cell r="AJ50">
            <v>1.1650485436893288E-2</v>
          </cell>
        </row>
        <row r="51">
          <cell r="B51">
            <v>-0.62068965517241381</v>
          </cell>
          <cell r="C51">
            <v>-1.8867924528301883E-2</v>
          </cell>
          <cell r="D51">
            <v>0.66666666666666674</v>
          </cell>
          <cell r="E51" t="str">
            <v>NM</v>
          </cell>
          <cell r="F51">
            <v>0.17647058823529416</v>
          </cell>
          <cell r="G51">
            <v>-7.0175438596491224E-2</v>
          </cell>
          <cell r="I51">
            <v>-1.6949152542372836E-2</v>
          </cell>
          <cell r="K51">
            <v>0.2525252525252526</v>
          </cell>
          <cell r="M51">
            <v>0.11475409836065564</v>
          </cell>
          <cell r="N51">
            <v>-0.19999999999999996</v>
          </cell>
          <cell r="O51">
            <v>2.3333333333333335</v>
          </cell>
          <cell r="P51">
            <v>9.0909090909090828E-2</v>
          </cell>
          <cell r="Q51">
            <v>0.41176470588235303</v>
          </cell>
          <cell r="S51">
            <v>0.4933333333333334</v>
          </cell>
          <cell r="U51" t="str">
            <v>2QA</v>
          </cell>
          <cell r="V51" t="str">
            <v>NM</v>
          </cell>
          <cell r="W51" t="str">
            <v>NM</v>
          </cell>
          <cell r="X51" t="str">
            <v>NM</v>
          </cell>
          <cell r="Y51" t="str">
            <v>NM</v>
          </cell>
          <cell r="Z51" t="str">
            <v>NM</v>
          </cell>
          <cell r="AA51" t="str">
            <v>NM</v>
          </cell>
          <cell r="AB51" t="str">
            <v>NM</v>
          </cell>
          <cell r="AC51" t="str">
            <v>NM</v>
          </cell>
          <cell r="AD51" t="str">
            <v>NM</v>
          </cell>
          <cell r="AE51" t="str">
            <v>NM</v>
          </cell>
          <cell r="AF51" t="str">
            <v>NM</v>
          </cell>
          <cell r="AG51">
            <v>0.22567287784679091</v>
          </cell>
          <cell r="AH51" t="str">
            <v>NM</v>
          </cell>
          <cell r="AI51" t="str">
            <v>NM</v>
          </cell>
          <cell r="AJ51">
            <v>0.15399610136452235</v>
          </cell>
        </row>
        <row r="52">
          <cell r="B52">
            <v>-0.59459459459459452</v>
          </cell>
          <cell r="C52">
            <v>-1.8867924528301883E-2</v>
          </cell>
          <cell r="D52">
            <v>0.4375</v>
          </cell>
          <cell r="E52" t="str">
            <v>NM</v>
          </cell>
          <cell r="F52">
            <v>-0.1</v>
          </cell>
          <cell r="G52">
            <v>-0.140625</v>
          </cell>
          <cell r="I52">
            <v>5.2631578947368363E-2</v>
          </cell>
          <cell r="K52">
            <v>-4.4444444444444398E-2</v>
          </cell>
          <cell r="M52">
            <v>0.1</v>
          </cell>
          <cell r="N52">
            <v>-0.2</v>
          </cell>
          <cell r="O52">
            <v>2.88</v>
          </cell>
          <cell r="P52">
            <v>0.05</v>
          </cell>
          <cell r="Q52">
            <v>0.39413407821229063</v>
          </cell>
          <cell r="S52">
            <v>0.41617647058823515</v>
          </cell>
          <cell r="U52" t="str">
            <v>3Q</v>
          </cell>
          <cell r="V52" t="str">
            <v>NM</v>
          </cell>
          <cell r="W52" t="str">
            <v>NM</v>
          </cell>
          <cell r="X52" t="str">
            <v>NM</v>
          </cell>
          <cell r="Y52" t="str">
            <v>NM</v>
          </cell>
          <cell r="Z52" t="str">
            <v>NM</v>
          </cell>
          <cell r="AA52" t="str">
            <v>NM</v>
          </cell>
          <cell r="AB52" t="str">
            <v>NM</v>
          </cell>
          <cell r="AC52" t="str">
            <v>NM</v>
          </cell>
          <cell r="AD52" t="str">
            <v>NM</v>
          </cell>
          <cell r="AE52" t="str">
            <v>NM</v>
          </cell>
          <cell r="AF52" t="str">
            <v>NM</v>
          </cell>
          <cell r="AG52">
            <v>0.16906474820143891</v>
          </cell>
          <cell r="AH52" t="str">
            <v>NM</v>
          </cell>
          <cell r="AI52" t="str">
            <v>NM</v>
          </cell>
          <cell r="AJ52">
            <v>0.30578512396694224</v>
          </cell>
        </row>
        <row r="53">
          <cell r="B53">
            <v>-0.4</v>
          </cell>
          <cell r="C53">
            <v>-0.1333333333333333</v>
          </cell>
          <cell r="D53">
            <v>0.42105263157894735</v>
          </cell>
          <cell r="E53" t="str">
            <v>NM</v>
          </cell>
          <cell r="F53">
            <v>-0.1</v>
          </cell>
          <cell r="G53">
            <v>-9.5275590551181066E-2</v>
          </cell>
          <cell r="I53">
            <v>-0.23076923076923073</v>
          </cell>
          <cell r="K53">
            <v>3.0534351145038219E-2</v>
          </cell>
          <cell r="M53">
            <v>0.1</v>
          </cell>
          <cell r="N53">
            <v>-0.2</v>
          </cell>
          <cell r="O53">
            <v>2.0303030303030303</v>
          </cell>
          <cell r="P53">
            <v>0.05</v>
          </cell>
          <cell r="Q53">
            <v>0.33193069306930689</v>
          </cell>
          <cell r="S53">
            <v>-8.6021505376344121E-2</v>
          </cell>
          <cell r="U53" t="str">
            <v>4Q</v>
          </cell>
          <cell r="V53" t="str">
            <v>NM</v>
          </cell>
          <cell r="W53" t="str">
            <v>NM</v>
          </cell>
          <cell r="X53" t="str">
            <v>NM</v>
          </cell>
          <cell r="Y53" t="str">
            <v>NM</v>
          </cell>
          <cell r="Z53" t="str">
            <v>NM</v>
          </cell>
          <cell r="AA53" t="str">
            <v>NM</v>
          </cell>
          <cell r="AB53" t="str">
            <v>NM</v>
          </cell>
          <cell r="AC53" t="str">
            <v>NM</v>
          </cell>
          <cell r="AD53" t="str">
            <v>NM</v>
          </cell>
          <cell r="AE53" t="str">
            <v>NM</v>
          </cell>
          <cell r="AF53" t="str">
            <v>NM</v>
          </cell>
          <cell r="AG53">
            <v>5.2218700475435975E-2</v>
          </cell>
          <cell r="AH53" t="str">
            <v>NM</v>
          </cell>
          <cell r="AI53" t="str">
            <v>NM</v>
          </cell>
          <cell r="AJ53">
            <v>-0.14218346253229963</v>
          </cell>
        </row>
        <row r="55">
          <cell r="B55">
            <v>-0.53956834532374098</v>
          </cell>
          <cell r="C55">
            <v>-0.1045454545454545</v>
          </cell>
          <cell r="D55">
            <v>0.49090909090909096</v>
          </cell>
          <cell r="E55" t="str">
            <v>NM</v>
          </cell>
          <cell r="F55">
            <v>-5.3947368421052522E-2</v>
          </cell>
          <cell r="G55">
            <v>-0.1502</v>
          </cell>
          <cell r="I55">
            <v>-0.11904761904761907</v>
          </cell>
          <cell r="K55">
            <v>4.7979797979798011E-2</v>
          </cell>
          <cell r="M55">
            <v>3.6253776435044571E-3</v>
          </cell>
          <cell r="N55">
            <v>-0.26918918918918922</v>
          </cell>
          <cell r="O55">
            <v>2.1960784313725492</v>
          </cell>
          <cell r="P55">
            <v>7.2727272727272529E-2</v>
          </cell>
          <cell r="Q55">
            <v>0.26978851963746209</v>
          </cell>
          <cell r="S55">
            <v>0.13186666666666658</v>
          </cell>
          <cell r="U55" t="str">
            <v xml:space="preserve">Year </v>
          </cell>
          <cell r="V55" t="str">
            <v>NM</v>
          </cell>
          <cell r="W55" t="str">
            <v>NM</v>
          </cell>
          <cell r="X55" t="str">
            <v>NM</v>
          </cell>
          <cell r="Y55" t="str">
            <v>NM</v>
          </cell>
          <cell r="Z55" t="str">
            <v>NM</v>
          </cell>
          <cell r="AA55" t="str">
            <v>NM</v>
          </cell>
          <cell r="AB55" t="str">
            <v>NM</v>
          </cell>
          <cell r="AC55" t="str">
            <v>NM</v>
          </cell>
          <cell r="AD55" t="str">
            <v>NM</v>
          </cell>
          <cell r="AE55" t="str">
            <v>NM</v>
          </cell>
          <cell r="AF55" t="str">
            <v>NM</v>
          </cell>
          <cell r="AG55">
            <v>6.4965675057208072E-2</v>
          </cell>
          <cell r="AH55" t="str">
            <v>NM</v>
          </cell>
          <cell r="AI55" t="str">
            <v>NM</v>
          </cell>
          <cell r="AJ55">
            <v>6.6452014956377203E-2</v>
          </cell>
        </row>
        <row r="57">
          <cell r="U57" t="str">
            <v>1998E</v>
          </cell>
        </row>
        <row r="58">
          <cell r="B58">
            <v>23</v>
          </cell>
          <cell r="C58">
            <v>41</v>
          </cell>
          <cell r="D58">
            <v>12</v>
          </cell>
          <cell r="E58">
            <v>3</v>
          </cell>
          <cell r="F58">
            <v>15</v>
          </cell>
          <cell r="G58">
            <v>94</v>
          </cell>
          <cell r="I58">
            <v>44</v>
          </cell>
          <cell r="K58">
            <v>70</v>
          </cell>
          <cell r="M58">
            <v>47</v>
          </cell>
          <cell r="N58">
            <v>24</v>
          </cell>
          <cell r="O58">
            <v>49</v>
          </cell>
          <cell r="P58">
            <v>10</v>
          </cell>
          <cell r="Q58">
            <v>130</v>
          </cell>
          <cell r="S58">
            <v>83</v>
          </cell>
          <cell r="U58" t="str">
            <v>1QA</v>
          </cell>
          <cell r="V58">
            <v>0</v>
          </cell>
          <cell r="W58">
            <v>0</v>
          </cell>
          <cell r="X58">
            <v>0</v>
          </cell>
          <cell r="Y58">
            <v>0</v>
          </cell>
          <cell r="Z58">
            <v>0</v>
          </cell>
          <cell r="AA58">
            <v>0</v>
          </cell>
          <cell r="AB58">
            <v>0</v>
          </cell>
          <cell r="AC58">
            <v>0</v>
          </cell>
          <cell r="AD58">
            <v>0</v>
          </cell>
          <cell r="AE58">
            <v>0</v>
          </cell>
          <cell r="AF58">
            <v>0</v>
          </cell>
          <cell r="AG58">
            <v>421</v>
          </cell>
          <cell r="AH58">
            <v>100</v>
          </cell>
          <cell r="AI58">
            <v>0</v>
          </cell>
          <cell r="AJ58">
            <v>521</v>
          </cell>
        </row>
        <row r="59">
          <cell r="B59">
            <v>11</v>
          </cell>
          <cell r="C59">
            <v>52</v>
          </cell>
          <cell r="D59">
            <v>20</v>
          </cell>
          <cell r="E59">
            <v>3</v>
          </cell>
          <cell r="F59">
            <v>20</v>
          </cell>
          <cell r="G59">
            <v>106</v>
          </cell>
          <cell r="I59">
            <v>58</v>
          </cell>
          <cell r="K59">
            <v>124</v>
          </cell>
          <cell r="M59">
            <v>68</v>
          </cell>
          <cell r="N59">
            <v>32</v>
          </cell>
          <cell r="O59">
            <v>80</v>
          </cell>
          <cell r="P59">
            <v>12</v>
          </cell>
          <cell r="Q59">
            <v>192</v>
          </cell>
          <cell r="S59">
            <v>112</v>
          </cell>
          <cell r="U59" t="str">
            <v>2QA</v>
          </cell>
          <cell r="V59">
            <v>0</v>
          </cell>
          <cell r="W59">
            <v>0</v>
          </cell>
          <cell r="X59">
            <v>0</v>
          </cell>
          <cell r="Y59">
            <v>0</v>
          </cell>
          <cell r="Z59">
            <v>0</v>
          </cell>
          <cell r="AA59">
            <v>0</v>
          </cell>
          <cell r="AB59">
            <v>0</v>
          </cell>
          <cell r="AC59">
            <v>0</v>
          </cell>
          <cell r="AD59">
            <v>0</v>
          </cell>
          <cell r="AE59">
            <v>0</v>
          </cell>
          <cell r="AF59">
            <v>0</v>
          </cell>
          <cell r="AG59">
            <v>592</v>
          </cell>
          <cell r="AH59">
            <v>0</v>
          </cell>
          <cell r="AI59">
            <v>0</v>
          </cell>
          <cell r="AJ59">
            <v>592</v>
          </cell>
        </row>
        <row r="60">
          <cell r="B60">
            <v>15</v>
          </cell>
          <cell r="C60">
            <v>52</v>
          </cell>
          <cell r="D60">
            <v>23</v>
          </cell>
          <cell r="E60">
            <v>2</v>
          </cell>
          <cell r="F60">
            <v>18</v>
          </cell>
          <cell r="G60">
            <v>110</v>
          </cell>
          <cell r="I60">
            <v>60</v>
          </cell>
          <cell r="K60">
            <v>86</v>
          </cell>
          <cell r="M60">
            <v>105</v>
          </cell>
          <cell r="N60">
            <v>36</v>
          </cell>
          <cell r="O60">
            <v>97</v>
          </cell>
          <cell r="P60">
            <v>11.55</v>
          </cell>
          <cell r="Q60">
            <v>249.55</v>
          </cell>
          <cell r="S60">
            <v>144.44999999999999</v>
          </cell>
          <cell r="U60" t="str">
            <v>3QA</v>
          </cell>
          <cell r="V60">
            <v>0</v>
          </cell>
          <cell r="W60">
            <v>0</v>
          </cell>
          <cell r="X60">
            <v>0</v>
          </cell>
          <cell r="Y60">
            <v>0</v>
          </cell>
          <cell r="Z60">
            <v>0</v>
          </cell>
          <cell r="AA60">
            <v>0</v>
          </cell>
          <cell r="AB60">
            <v>0</v>
          </cell>
          <cell r="AC60">
            <v>0</v>
          </cell>
          <cell r="AD60">
            <v>0</v>
          </cell>
          <cell r="AE60">
            <v>0</v>
          </cell>
          <cell r="AF60">
            <v>0</v>
          </cell>
          <cell r="AG60">
            <v>650</v>
          </cell>
          <cell r="AH60">
            <v>140</v>
          </cell>
          <cell r="AI60">
            <v>0</v>
          </cell>
          <cell r="AJ60">
            <v>790</v>
          </cell>
        </row>
        <row r="61">
          <cell r="B61">
            <v>15</v>
          </cell>
          <cell r="C61">
            <v>52</v>
          </cell>
          <cell r="D61">
            <v>27</v>
          </cell>
          <cell r="E61">
            <v>2</v>
          </cell>
          <cell r="F61">
            <v>18.900000000000002</v>
          </cell>
          <cell r="G61">
            <v>114.9</v>
          </cell>
          <cell r="I61">
            <v>60</v>
          </cell>
          <cell r="K61">
            <v>135</v>
          </cell>
          <cell r="M61">
            <v>112.2</v>
          </cell>
          <cell r="N61">
            <v>43.2</v>
          </cell>
          <cell r="O61">
            <v>100</v>
          </cell>
          <cell r="P61">
            <v>13.65</v>
          </cell>
          <cell r="Q61">
            <v>269.05</v>
          </cell>
          <cell r="S61">
            <v>85</v>
          </cell>
          <cell r="U61" t="str">
            <v>4Q</v>
          </cell>
          <cell r="V61">
            <v>0</v>
          </cell>
          <cell r="W61">
            <v>0</v>
          </cell>
          <cell r="X61">
            <v>0</v>
          </cell>
          <cell r="Y61">
            <v>0</v>
          </cell>
          <cell r="Z61">
            <v>0</v>
          </cell>
          <cell r="AA61">
            <v>0</v>
          </cell>
          <cell r="AB61">
            <v>0</v>
          </cell>
          <cell r="AC61">
            <v>0</v>
          </cell>
          <cell r="AD61">
            <v>0</v>
          </cell>
          <cell r="AE61">
            <v>0</v>
          </cell>
          <cell r="AF61">
            <v>0</v>
          </cell>
          <cell r="AG61">
            <v>663.95</v>
          </cell>
          <cell r="AH61">
            <v>200</v>
          </cell>
          <cell r="AI61">
            <v>0</v>
          </cell>
          <cell r="AJ61">
            <v>863.95</v>
          </cell>
        </row>
        <row r="63">
          <cell r="B63">
            <v>64</v>
          </cell>
          <cell r="C63">
            <v>197</v>
          </cell>
          <cell r="D63">
            <v>82</v>
          </cell>
          <cell r="E63">
            <v>10</v>
          </cell>
          <cell r="F63">
            <v>71.900000000000006</v>
          </cell>
          <cell r="G63">
            <v>424.9</v>
          </cell>
          <cell r="I63">
            <v>222</v>
          </cell>
          <cell r="K63">
            <v>415</v>
          </cell>
          <cell r="M63">
            <v>332.2</v>
          </cell>
          <cell r="N63">
            <v>135.19999999999999</v>
          </cell>
          <cell r="O63">
            <v>326</v>
          </cell>
          <cell r="P63">
            <v>47.199999999999996</v>
          </cell>
          <cell r="Q63">
            <v>840.59999999999991</v>
          </cell>
          <cell r="S63">
            <v>424.45</v>
          </cell>
          <cell r="U63" t="str">
            <v xml:space="preserve">Year </v>
          </cell>
          <cell r="V63">
            <v>0</v>
          </cell>
          <cell r="W63">
            <v>0</v>
          </cell>
          <cell r="X63">
            <v>0</v>
          </cell>
          <cell r="Y63">
            <v>0</v>
          </cell>
          <cell r="Z63">
            <v>0</v>
          </cell>
          <cell r="AA63">
            <v>0</v>
          </cell>
          <cell r="AB63">
            <v>0</v>
          </cell>
          <cell r="AC63">
            <v>0</v>
          </cell>
          <cell r="AD63">
            <v>0</v>
          </cell>
          <cell r="AE63">
            <v>0</v>
          </cell>
          <cell r="AF63">
            <v>0</v>
          </cell>
          <cell r="AG63">
            <v>2326.9499999999998</v>
          </cell>
          <cell r="AH63">
            <v>440</v>
          </cell>
          <cell r="AI63">
            <v>0</v>
          </cell>
          <cell r="AJ63">
            <v>2566.9499999999998</v>
          </cell>
        </row>
        <row r="65">
          <cell r="B65">
            <v>-0.15</v>
          </cell>
          <cell r="C65">
            <v>0</v>
          </cell>
          <cell r="D65">
            <v>0.35</v>
          </cell>
          <cell r="E65">
            <v>0</v>
          </cell>
          <cell r="F65">
            <v>0</v>
          </cell>
          <cell r="G65">
            <v>4.495175335373025E-2</v>
          </cell>
          <cell r="I65">
            <v>0.04</v>
          </cell>
          <cell r="K65">
            <v>0.12</v>
          </cell>
          <cell r="M65">
            <v>0.05</v>
          </cell>
          <cell r="N65">
            <v>-0.2</v>
          </cell>
          <cell r="O65">
            <v>0.25</v>
          </cell>
          <cell r="P65">
            <v>0</v>
          </cell>
          <cell r="Q65">
            <v>8.4546752319771823E-2</v>
          </cell>
          <cell r="S65">
            <v>-0.08</v>
          </cell>
          <cell r="U65" t="str">
            <v>1999/98E</v>
          </cell>
          <cell r="V65" t="str">
            <v>NM</v>
          </cell>
          <cell r="W65" t="str">
            <v>NM</v>
          </cell>
          <cell r="X65" t="str">
            <v>NM</v>
          </cell>
          <cell r="Y65" t="str">
            <v>NM</v>
          </cell>
          <cell r="Z65" t="str">
            <v>NM</v>
          </cell>
          <cell r="AA65" t="str">
            <v>NM</v>
          </cell>
          <cell r="AB65" t="str">
            <v>NM</v>
          </cell>
          <cell r="AC65" t="str">
            <v>NM</v>
          </cell>
          <cell r="AD65" t="str">
            <v>NM</v>
          </cell>
          <cell r="AE65" t="str">
            <v>NM</v>
          </cell>
          <cell r="AF65" t="str">
            <v>NM</v>
          </cell>
          <cell r="AG65" t="str">
            <v>NM</v>
          </cell>
          <cell r="AH65" t="str">
            <v>NM</v>
          </cell>
          <cell r="AI65" t="str">
            <v>NM</v>
          </cell>
          <cell r="AJ65">
            <v>0.27460371257718341</v>
          </cell>
        </row>
        <row r="66">
          <cell r="B66">
            <v>-0.1</v>
          </cell>
          <cell r="C66">
            <v>0</v>
          </cell>
          <cell r="D66">
            <v>0.25</v>
          </cell>
          <cell r="E66">
            <v>0</v>
          </cell>
          <cell r="F66">
            <v>0</v>
          </cell>
          <cell r="G66">
            <v>5.007882882882897E-2</v>
          </cell>
          <cell r="I66">
            <v>0.04</v>
          </cell>
          <cell r="K66">
            <v>0.1</v>
          </cell>
          <cell r="M66">
            <v>-0.1</v>
          </cell>
          <cell r="N66">
            <v>-0.15</v>
          </cell>
          <cell r="O66">
            <v>0.2</v>
          </cell>
          <cell r="P66">
            <v>0</v>
          </cell>
          <cell r="Q66">
            <v>3.333991466210362E-2</v>
          </cell>
          <cell r="S66">
            <v>0</v>
          </cell>
          <cell r="U66" t="str">
            <v>2000/99E</v>
          </cell>
          <cell r="V66" t="str">
            <v>NM</v>
          </cell>
          <cell r="W66" t="str">
            <v>NM</v>
          </cell>
          <cell r="X66" t="str">
            <v>NM</v>
          </cell>
          <cell r="Y66" t="str">
            <v>NM</v>
          </cell>
          <cell r="Z66" t="str">
            <v>NM</v>
          </cell>
          <cell r="AA66" t="str">
            <v>NM</v>
          </cell>
          <cell r="AB66" t="str">
            <v>NM</v>
          </cell>
          <cell r="AC66" t="str">
            <v>NM</v>
          </cell>
          <cell r="AD66" t="str">
            <v>NM</v>
          </cell>
          <cell r="AE66" t="str">
            <v>NM</v>
          </cell>
          <cell r="AF66" t="str">
            <v>NM</v>
          </cell>
          <cell r="AG66">
            <v>0.20289856382820703</v>
          </cell>
          <cell r="AH66" t="str">
            <v>NM</v>
          </cell>
          <cell r="AI66" t="str">
            <v>NM</v>
          </cell>
          <cell r="AJ66">
            <v>0.16912334451153521</v>
          </cell>
        </row>
        <row r="67">
          <cell r="B67">
            <v>-0.05</v>
          </cell>
          <cell r="C67">
            <v>0</v>
          </cell>
          <cell r="D67">
            <v>0.15</v>
          </cell>
          <cell r="E67">
            <v>0</v>
          </cell>
          <cell r="F67">
            <v>0</v>
          </cell>
          <cell r="G67">
            <v>3.926828745160682E-2</v>
          </cell>
          <cell r="I67">
            <v>0.04</v>
          </cell>
          <cell r="K67">
            <v>0.09</v>
          </cell>
          <cell r="M67">
            <v>-0.1</v>
          </cell>
          <cell r="N67">
            <v>-0.1</v>
          </cell>
          <cell r="O67">
            <v>0.15</v>
          </cell>
          <cell r="P67">
            <v>0</v>
          </cell>
          <cell r="Q67">
            <v>3.4778385780174226E-2</v>
          </cell>
          <cell r="S67">
            <v>0</v>
          </cell>
          <cell r="U67" t="str">
            <v>2001/00E</v>
          </cell>
          <cell r="V67" t="str">
            <v>NM</v>
          </cell>
          <cell r="W67" t="str">
            <v>NM</v>
          </cell>
          <cell r="X67" t="str">
            <v>NM</v>
          </cell>
          <cell r="Y67" t="str">
            <v>NM</v>
          </cell>
          <cell r="Z67" t="str">
            <v>NM</v>
          </cell>
          <cell r="AA67" t="str">
            <v>NM</v>
          </cell>
          <cell r="AB67" t="str">
            <v>NM</v>
          </cell>
          <cell r="AC67" t="str">
            <v>NM</v>
          </cell>
          <cell r="AD67" t="str">
            <v>NM</v>
          </cell>
          <cell r="AE67" t="str">
            <v>NM</v>
          </cell>
          <cell r="AF67">
            <v>0.42553191489361697</v>
          </cell>
          <cell r="AG67">
            <v>0.16286194483759364</v>
          </cell>
          <cell r="AH67" t="str">
            <v>NM</v>
          </cell>
          <cell r="AI67" t="str">
            <v>NM</v>
          </cell>
          <cell r="AJ67">
            <v>0.13246182907763093</v>
          </cell>
        </row>
        <row r="68">
          <cell r="B68">
            <v>-0.05</v>
          </cell>
          <cell r="C68">
            <v>0</v>
          </cell>
          <cell r="D68">
            <v>0.12</v>
          </cell>
          <cell r="E68">
            <v>0</v>
          </cell>
          <cell r="F68">
            <v>0</v>
          </cell>
          <cell r="G68">
            <v>3.4610223132816476E-2</v>
          </cell>
          <cell r="I68">
            <v>0.04</v>
          </cell>
          <cell r="K68">
            <v>0.08</v>
          </cell>
          <cell r="M68">
            <v>-0.05</v>
          </cell>
          <cell r="N68">
            <v>-0.05</v>
          </cell>
          <cell r="O68">
            <v>0.1</v>
          </cell>
          <cell r="P68">
            <v>0</v>
          </cell>
          <cell r="Q68">
            <v>3.8951543784368159E-2</v>
          </cell>
          <cell r="S68">
            <v>0</v>
          </cell>
          <cell r="U68" t="str">
            <v>2002/01E</v>
          </cell>
          <cell r="V68" t="str">
            <v>NM</v>
          </cell>
          <cell r="W68" t="str">
            <v>NM</v>
          </cell>
          <cell r="X68" t="str">
            <v>NM</v>
          </cell>
          <cell r="Y68" t="str">
            <v>NM</v>
          </cell>
          <cell r="Z68" t="str">
            <v>NM</v>
          </cell>
          <cell r="AA68" t="str">
            <v>NM</v>
          </cell>
          <cell r="AB68" t="str">
            <v>NM</v>
          </cell>
          <cell r="AC68" t="str">
            <v>NM</v>
          </cell>
          <cell r="AD68" t="str">
            <v>NM</v>
          </cell>
          <cell r="AE68" t="str">
            <v>NM</v>
          </cell>
          <cell r="AF68">
            <v>0.31343283582089554</v>
          </cell>
          <cell r="AG68">
            <v>5.3801363042966788E-2</v>
          </cell>
          <cell r="AH68" t="str">
            <v>NM</v>
          </cell>
          <cell r="AI68" t="str">
            <v>NM</v>
          </cell>
          <cell r="AJ68">
            <v>5.3801363042966788E-2</v>
          </cell>
        </row>
        <row r="69">
          <cell r="B69">
            <v>0</v>
          </cell>
          <cell r="C69">
            <v>0</v>
          </cell>
          <cell r="D69">
            <v>0.08</v>
          </cell>
          <cell r="E69">
            <v>0</v>
          </cell>
          <cell r="F69">
            <v>0</v>
          </cell>
          <cell r="G69">
            <v>2.844160957995534E-2</v>
          </cell>
          <cell r="I69">
            <v>0.04</v>
          </cell>
          <cell r="K69" t="str">
            <v>NM</v>
          </cell>
          <cell r="M69">
            <v>-0.05</v>
          </cell>
          <cell r="N69">
            <v>-0.05</v>
          </cell>
          <cell r="O69">
            <v>0.08</v>
          </cell>
          <cell r="P69">
            <v>0</v>
          </cell>
          <cell r="Q69">
            <v>3.172994148422692E-2</v>
          </cell>
          <cell r="S69">
            <v>0</v>
          </cell>
          <cell r="U69" t="str">
            <v>2003/02E</v>
          </cell>
          <cell r="V69" t="str">
            <v>NM</v>
          </cell>
          <cell r="W69" t="str">
            <v>NM</v>
          </cell>
          <cell r="X69" t="str">
            <v>NM</v>
          </cell>
          <cell r="Y69" t="str">
            <v>NM</v>
          </cell>
          <cell r="Z69" t="str">
            <v>NM</v>
          </cell>
          <cell r="AA69" t="str">
            <v>NM</v>
          </cell>
          <cell r="AB69" t="str">
            <v>NM</v>
          </cell>
          <cell r="AC69" t="str">
            <v>NM</v>
          </cell>
          <cell r="AD69" t="str">
            <v>NM</v>
          </cell>
          <cell r="AE69" t="str">
            <v>NM</v>
          </cell>
          <cell r="AF69">
            <v>0.30681818181818188</v>
          </cell>
          <cell r="AG69">
            <v>0.11635554647309099</v>
          </cell>
          <cell r="AH69" t="str">
            <v>NM</v>
          </cell>
          <cell r="AI69" t="str">
            <v>NM</v>
          </cell>
          <cell r="AJ69">
            <v>0.11635554647309099</v>
          </cell>
        </row>
        <row r="70">
          <cell r="B70">
            <v>0</v>
          </cell>
          <cell r="C70">
            <v>0</v>
          </cell>
          <cell r="D70">
            <v>0.05</v>
          </cell>
          <cell r="E70">
            <v>0</v>
          </cell>
          <cell r="F70">
            <v>0</v>
          </cell>
          <cell r="G70">
            <v>1.8667162323693809E-2</v>
          </cell>
          <cell r="I70">
            <v>0.04</v>
          </cell>
          <cell r="K70" t="str">
            <v>NM</v>
          </cell>
          <cell r="M70">
            <v>-0.05</v>
          </cell>
          <cell r="N70">
            <v>-0.05</v>
          </cell>
          <cell r="O70">
            <v>0.05</v>
          </cell>
          <cell r="P70">
            <v>0</v>
          </cell>
          <cell r="Q70">
            <v>1.6192765313560509E-2</v>
          </cell>
          <cell r="S70">
            <v>0</v>
          </cell>
          <cell r="U70" t="str">
            <v>2004/03E</v>
          </cell>
          <cell r="V70" t="str">
            <v>NM</v>
          </cell>
          <cell r="W70" t="str">
            <v>NM</v>
          </cell>
          <cell r="X70" t="str">
            <v>NM</v>
          </cell>
          <cell r="Y70" t="str">
            <v>NM</v>
          </cell>
          <cell r="Z70" t="str">
            <v>NM</v>
          </cell>
          <cell r="AA70" t="str">
            <v>NM</v>
          </cell>
          <cell r="AB70" t="str">
            <v>NM</v>
          </cell>
          <cell r="AC70" t="str">
            <v>NM</v>
          </cell>
          <cell r="AD70" t="str">
            <v>NM</v>
          </cell>
          <cell r="AE70" t="str">
            <v>NM</v>
          </cell>
          <cell r="AF70">
            <v>0.28695652173913033</v>
          </cell>
          <cell r="AG70">
            <v>0.16921741065018381</v>
          </cell>
          <cell r="AH70" t="str">
            <v>NM</v>
          </cell>
          <cell r="AI70" t="str">
            <v>NM</v>
          </cell>
          <cell r="AJ70">
            <v>0.16921741065018381</v>
          </cell>
        </row>
        <row r="71">
          <cell r="B71">
            <v>0</v>
          </cell>
          <cell r="C71">
            <v>0</v>
          </cell>
          <cell r="D71">
            <v>0.05</v>
          </cell>
          <cell r="E71">
            <v>0</v>
          </cell>
          <cell r="F71">
            <v>0</v>
          </cell>
          <cell r="G71">
            <v>1.9241339237015875E-2</v>
          </cell>
          <cell r="I71">
            <v>0.04</v>
          </cell>
          <cell r="K71" t="str">
            <v>NM</v>
          </cell>
          <cell r="M71">
            <v>-0.05</v>
          </cell>
          <cell r="N71">
            <v>-0.05</v>
          </cell>
          <cell r="O71">
            <v>0.05</v>
          </cell>
          <cell r="P71">
            <v>0</v>
          </cell>
          <cell r="Q71">
            <v>1.8283774824252808E-2</v>
          </cell>
          <cell r="S71">
            <v>0</v>
          </cell>
          <cell r="U71" t="str">
            <v>2005/04E</v>
          </cell>
          <cell r="V71" t="str">
            <v>NM</v>
          </cell>
          <cell r="W71" t="str">
            <v>NM</v>
          </cell>
          <cell r="X71" t="str">
            <v>NM</v>
          </cell>
          <cell r="Y71" t="str">
            <v>NM</v>
          </cell>
          <cell r="Z71" t="str">
            <v>NM</v>
          </cell>
          <cell r="AA71" t="str">
            <v>NM</v>
          </cell>
          <cell r="AB71" t="str">
            <v>NM</v>
          </cell>
          <cell r="AC71" t="str">
            <v>NM</v>
          </cell>
          <cell r="AD71" t="str">
            <v>NM</v>
          </cell>
          <cell r="AE71" t="str">
            <v>NM</v>
          </cell>
          <cell r="AF71">
            <v>0.2391891891891893</v>
          </cell>
          <cell r="AG71">
            <v>0.15536872102363386</v>
          </cell>
          <cell r="AH71" t="str">
            <v>NM</v>
          </cell>
          <cell r="AI71" t="str">
            <v>NM</v>
          </cell>
          <cell r="AJ71">
            <v>0.15536872102363386</v>
          </cell>
        </row>
        <row r="73">
          <cell r="B73">
            <v>54.4</v>
          </cell>
          <cell r="C73">
            <v>197</v>
          </cell>
          <cell r="D73">
            <v>110.7</v>
          </cell>
          <cell r="E73">
            <v>10</v>
          </cell>
          <cell r="F73">
            <v>71.900000000000006</v>
          </cell>
          <cell r="G73">
            <v>444</v>
          </cell>
          <cell r="I73">
            <v>230.88</v>
          </cell>
          <cell r="K73">
            <v>464.80000000000007</v>
          </cell>
          <cell r="M73">
            <v>348.81</v>
          </cell>
          <cell r="N73">
            <v>108.16</v>
          </cell>
          <cell r="O73">
            <v>407.5</v>
          </cell>
          <cell r="P73">
            <v>47.199999999999996</v>
          </cell>
          <cell r="Q73">
            <v>911.67000000000007</v>
          </cell>
          <cell r="S73">
            <v>390.49400000000003</v>
          </cell>
          <cell r="U73" t="str">
            <v>1999E</v>
          </cell>
          <cell r="V73">
            <v>0</v>
          </cell>
          <cell r="W73">
            <v>0</v>
          </cell>
          <cell r="X73">
            <v>0</v>
          </cell>
          <cell r="Y73">
            <v>0</v>
          </cell>
          <cell r="Z73">
            <v>650</v>
          </cell>
          <cell r="AA73">
            <v>5</v>
          </cell>
          <cell r="AB73">
            <v>0</v>
          </cell>
          <cell r="AC73">
            <v>0</v>
          </cell>
          <cell r="AD73">
            <v>0</v>
          </cell>
          <cell r="AE73">
            <v>0</v>
          </cell>
          <cell r="AF73">
            <v>655</v>
          </cell>
          <cell r="AG73">
            <v>3096.8440000000005</v>
          </cell>
          <cell r="AH73">
            <v>175</v>
          </cell>
          <cell r="AI73">
            <v>0</v>
          </cell>
          <cell r="AJ73">
            <v>3271.8440000000005</v>
          </cell>
        </row>
        <row r="74">
          <cell r="B74">
            <v>48.96</v>
          </cell>
          <cell r="C74">
            <v>197</v>
          </cell>
          <cell r="D74">
            <v>138.375</v>
          </cell>
          <cell r="E74">
            <v>10</v>
          </cell>
          <cell r="F74">
            <v>71.900000000000006</v>
          </cell>
          <cell r="G74">
            <v>466.23500000000001</v>
          </cell>
          <cell r="I74">
            <v>240.11520000000002</v>
          </cell>
          <cell r="K74">
            <v>511.28000000000014</v>
          </cell>
          <cell r="M74">
            <v>313.92900000000003</v>
          </cell>
          <cell r="N74">
            <v>91.935999999999993</v>
          </cell>
          <cell r="O74">
            <v>489</v>
          </cell>
          <cell r="P74">
            <v>47.199999999999996</v>
          </cell>
          <cell r="Q74">
            <v>942.06500000000005</v>
          </cell>
          <cell r="S74">
            <v>390.49400000000003</v>
          </cell>
          <cell r="U74" t="str">
            <v>2000E</v>
          </cell>
          <cell r="V74">
            <v>20</v>
          </cell>
          <cell r="W74">
            <v>5</v>
          </cell>
          <cell r="X74">
            <v>0</v>
          </cell>
          <cell r="Y74">
            <v>0</v>
          </cell>
          <cell r="Z74">
            <v>1100</v>
          </cell>
          <cell r="AA74">
            <v>25</v>
          </cell>
          <cell r="AB74">
            <v>25</v>
          </cell>
          <cell r="AC74">
            <v>0</v>
          </cell>
          <cell r="AD74">
            <v>0</v>
          </cell>
          <cell r="AE74">
            <v>0</v>
          </cell>
          <cell r="AF74">
            <v>1175</v>
          </cell>
          <cell r="AG74">
            <v>3725.1892000000003</v>
          </cell>
          <cell r="AH74">
            <v>100</v>
          </cell>
          <cell r="AI74">
            <v>0</v>
          </cell>
          <cell r="AJ74">
            <v>3825.1892000000003</v>
          </cell>
        </row>
        <row r="75">
          <cell r="B75">
            <v>46.512</v>
          </cell>
          <cell r="C75">
            <v>197</v>
          </cell>
          <cell r="D75">
            <v>159.13124999999999</v>
          </cell>
          <cell r="E75">
            <v>10</v>
          </cell>
          <cell r="F75">
            <v>71.900000000000006</v>
          </cell>
          <cell r="G75">
            <v>484.54324999999994</v>
          </cell>
          <cell r="I75">
            <v>249.71980800000003</v>
          </cell>
          <cell r="K75">
            <v>557.29520000000025</v>
          </cell>
          <cell r="M75">
            <v>282.53610000000003</v>
          </cell>
          <cell r="N75">
            <v>82.742399999999989</v>
          </cell>
          <cell r="O75">
            <v>562.34999999999991</v>
          </cell>
          <cell r="P75">
            <v>47.199999999999996</v>
          </cell>
          <cell r="Q75">
            <v>974.82849999999996</v>
          </cell>
          <cell r="S75">
            <v>390.49400000000003</v>
          </cell>
          <cell r="U75" t="str">
            <v>2001E</v>
          </cell>
          <cell r="V75">
            <v>35</v>
          </cell>
          <cell r="W75">
            <v>65</v>
          </cell>
          <cell r="X75">
            <v>0</v>
          </cell>
          <cell r="Y75">
            <v>0</v>
          </cell>
          <cell r="Z75">
            <v>1450</v>
          </cell>
          <cell r="AA75">
            <v>50</v>
          </cell>
          <cell r="AB75">
            <v>50</v>
          </cell>
          <cell r="AC75">
            <v>0</v>
          </cell>
          <cell r="AD75">
            <v>0</v>
          </cell>
          <cell r="AE75">
            <v>25</v>
          </cell>
          <cell r="AF75">
            <v>1675</v>
          </cell>
          <cell r="AG75">
            <v>4331.8807580000002</v>
          </cell>
          <cell r="AH75">
            <v>0</v>
          </cell>
          <cell r="AI75">
            <v>0</v>
          </cell>
          <cell r="AJ75">
            <v>4331.8807580000002</v>
          </cell>
        </row>
        <row r="76">
          <cell r="B76">
            <v>44.186399999999999</v>
          </cell>
          <cell r="C76">
            <v>197</v>
          </cell>
          <cell r="D76">
            <v>178.227</v>
          </cell>
          <cell r="E76">
            <v>10</v>
          </cell>
          <cell r="F76">
            <v>71.900000000000006</v>
          </cell>
          <cell r="G76">
            <v>501.3134</v>
          </cell>
          <cell r="I76">
            <v>259.70860032000002</v>
          </cell>
          <cell r="K76">
            <v>200.62627200000009</v>
          </cell>
          <cell r="M76">
            <v>268.40929500000004</v>
          </cell>
          <cell r="N76">
            <v>78.605279999999979</v>
          </cell>
          <cell r="O76">
            <v>618.58499999999992</v>
          </cell>
          <cell r="P76">
            <v>47.199999999999996</v>
          </cell>
          <cell r="Q76">
            <v>1012.799575</v>
          </cell>
          <cell r="S76">
            <v>390.49400000000003</v>
          </cell>
          <cell r="U76" t="str">
            <v>2002E</v>
          </cell>
          <cell r="V76">
            <v>50</v>
          </cell>
          <cell r="W76">
            <v>100</v>
          </cell>
          <cell r="X76">
            <v>0</v>
          </cell>
          <cell r="Y76">
            <v>0</v>
          </cell>
          <cell r="Z76">
            <v>1800</v>
          </cell>
          <cell r="AA76">
            <v>75</v>
          </cell>
          <cell r="AB76">
            <v>75</v>
          </cell>
          <cell r="AC76">
            <v>50</v>
          </cell>
          <cell r="AD76">
            <v>0</v>
          </cell>
          <cell r="AE76">
            <v>50</v>
          </cell>
          <cell r="AF76">
            <v>2200</v>
          </cell>
          <cell r="AG76">
            <v>4564.9418473200003</v>
          </cell>
          <cell r="AH76">
            <v>0</v>
          </cell>
          <cell r="AI76">
            <v>0</v>
          </cell>
          <cell r="AJ76">
            <v>4564.9418473200003</v>
          </cell>
        </row>
        <row r="77">
          <cell r="B77">
            <v>44.186399999999999</v>
          </cell>
          <cell r="C77">
            <v>197</v>
          </cell>
          <cell r="D77">
            <v>192.48516000000001</v>
          </cell>
          <cell r="E77">
            <v>10</v>
          </cell>
          <cell r="F77">
            <v>71.900000000000006</v>
          </cell>
          <cell r="G77">
            <v>515.57155999999998</v>
          </cell>
          <cell r="I77">
            <v>270.09694433280004</v>
          </cell>
          <cell r="K77">
            <v>0</v>
          </cell>
          <cell r="M77">
            <v>254.98883025000003</v>
          </cell>
          <cell r="N77">
            <v>74.675015999999971</v>
          </cell>
          <cell r="O77">
            <v>668.07179999999994</v>
          </cell>
          <cell r="P77">
            <v>47.199999999999996</v>
          </cell>
          <cell r="Q77">
            <v>1044.93564625</v>
          </cell>
          <cell r="S77">
            <v>390.49400000000003</v>
          </cell>
          <cell r="U77" t="str">
            <v>2003E</v>
          </cell>
          <cell r="V77">
            <v>65</v>
          </cell>
          <cell r="W77">
            <v>135</v>
          </cell>
          <cell r="X77">
            <v>0</v>
          </cell>
          <cell r="Y77">
            <v>0</v>
          </cell>
          <cell r="Z77">
            <v>2200</v>
          </cell>
          <cell r="AA77">
            <v>100</v>
          </cell>
          <cell r="AB77">
            <v>100</v>
          </cell>
          <cell r="AC77">
            <v>200</v>
          </cell>
          <cell r="AD77">
            <v>0</v>
          </cell>
          <cell r="AE77">
            <v>75</v>
          </cell>
          <cell r="AF77">
            <v>2875</v>
          </cell>
          <cell r="AG77">
            <v>5096.0981505828004</v>
          </cell>
          <cell r="AH77">
            <v>0</v>
          </cell>
          <cell r="AI77">
            <v>0</v>
          </cell>
          <cell r="AJ77">
            <v>5096.0981505828004</v>
          </cell>
        </row>
        <row r="78">
          <cell r="B78">
            <v>44.186399999999999</v>
          </cell>
          <cell r="C78">
            <v>197</v>
          </cell>
          <cell r="D78">
            <v>202.10941800000001</v>
          </cell>
          <cell r="E78">
            <v>10</v>
          </cell>
          <cell r="F78">
            <v>71.900000000000006</v>
          </cell>
          <cell r="G78">
            <v>525.19581800000003</v>
          </cell>
          <cell r="I78">
            <v>280.90082210611206</v>
          </cell>
          <cell r="K78">
            <v>0</v>
          </cell>
          <cell r="M78">
            <v>242.23938873750004</v>
          </cell>
          <cell r="N78">
            <v>70.941265199999975</v>
          </cell>
          <cell r="O78">
            <v>701.47538999999995</v>
          </cell>
          <cell r="P78">
            <v>47.199999999999996</v>
          </cell>
          <cell r="Q78">
            <v>1061.8560439374999</v>
          </cell>
          <cell r="S78">
            <v>390.49400000000003</v>
          </cell>
          <cell r="U78" t="str">
            <v>2004E</v>
          </cell>
          <cell r="V78">
            <v>75</v>
          </cell>
          <cell r="W78">
            <v>175</v>
          </cell>
          <cell r="X78">
            <v>0</v>
          </cell>
          <cell r="Y78">
            <v>0</v>
          </cell>
          <cell r="Z78">
            <v>2600</v>
          </cell>
          <cell r="AA78">
            <v>125</v>
          </cell>
          <cell r="AB78">
            <v>125</v>
          </cell>
          <cell r="AC78">
            <v>500</v>
          </cell>
          <cell r="AD78">
            <v>0</v>
          </cell>
          <cell r="AE78">
            <v>100</v>
          </cell>
          <cell r="AF78">
            <v>3700</v>
          </cell>
          <cell r="AG78">
            <v>5958.4466840436125</v>
          </cell>
          <cell r="AH78">
            <v>0</v>
          </cell>
          <cell r="AI78">
            <v>0</v>
          </cell>
          <cell r="AJ78">
            <v>5958.4466840436125</v>
          </cell>
        </row>
        <row r="79">
          <cell r="B79">
            <v>44.186399999999999</v>
          </cell>
          <cell r="C79">
            <v>197</v>
          </cell>
          <cell r="D79">
            <v>212.21488890000001</v>
          </cell>
          <cell r="E79">
            <v>10</v>
          </cell>
          <cell r="F79">
            <v>71.900000000000006</v>
          </cell>
          <cell r="G79">
            <v>535.30128890000003</v>
          </cell>
          <cell r="I79">
            <v>292.13685499035654</v>
          </cell>
          <cell r="K79">
            <v>0</v>
          </cell>
          <cell r="M79">
            <v>230.12741930062504</v>
          </cell>
          <cell r="N79">
            <v>67.394201939999974</v>
          </cell>
          <cell r="O79">
            <v>736.54915949999997</v>
          </cell>
          <cell r="P79">
            <v>47.199999999999996</v>
          </cell>
          <cell r="Q79">
            <v>1081.270780740625</v>
          </cell>
          <cell r="S79">
            <v>390.49400000000003</v>
          </cell>
          <cell r="U79" t="str">
            <v>2005E</v>
          </cell>
          <cell r="V79">
            <v>85</v>
          </cell>
          <cell r="W79">
            <v>200</v>
          </cell>
          <cell r="X79">
            <v>0</v>
          </cell>
          <cell r="Y79">
            <v>0</v>
          </cell>
          <cell r="Z79">
            <v>3000</v>
          </cell>
          <cell r="AA79">
            <v>200</v>
          </cell>
          <cell r="AB79">
            <v>200</v>
          </cell>
          <cell r="AC79">
            <v>700</v>
          </cell>
          <cell r="AD79">
            <v>0</v>
          </cell>
          <cell r="AE79">
            <v>200</v>
          </cell>
          <cell r="AF79">
            <v>4585</v>
          </cell>
          <cell r="AG79">
            <v>6884.2029246309812</v>
          </cell>
          <cell r="AH79">
            <v>0</v>
          </cell>
          <cell r="AI79">
            <v>0</v>
          </cell>
          <cell r="AJ79">
            <v>6884.2029246309812</v>
          </cell>
        </row>
        <row r="81">
          <cell r="U81" t="str">
            <v>Notes:</v>
          </cell>
        </row>
        <row r="82">
          <cell r="U82" t="str">
            <v>(a)  Searle acquired Roche/Syntex's Womens' Health business in 1995.  Pro-forma sales for 1995 were $211 million.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2Wizard"/>
      <sheetName val="Box"/>
      <sheetName val="Income"/>
      <sheetName val="Revenues"/>
      <sheetName val="MS Model"/>
      <sheetName val="Cash Flow "/>
      <sheetName val="Balance Sheet"/>
      <sheetName val="MS Week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iance"/>
      <sheetName val="DCF"/>
      <sheetName val="MW-Cache"/>
      <sheetName val="IS"/>
      <sheetName val="BS"/>
      <sheetName val="CFS"/>
      <sheetName val="Debt"/>
      <sheetName val="MW GEG"/>
      <sheetName val="MWA RR"/>
      <sheetName val="Revs to INCY"/>
      <sheetName val="Product Revs"/>
      <sheetName val="SOTP"/>
      <sheetName val="Jakafi-Itacitinib -&gt;"/>
      <sheetName val="MPN"/>
      <sheetName val="GVHD"/>
      <sheetName val="Pemigatinib -&gt;"/>
      <sheetName val="CCA"/>
      <sheetName val="Bladder Cancer"/>
      <sheetName val="Rux Cream -&gt;"/>
      <sheetName val="Vitiligo"/>
      <sheetName val="Atopic Dermatitis"/>
      <sheetName val="Olumiant -&gt;"/>
      <sheetName val="RA"/>
      <sheetName val="Capmatinib -&gt;"/>
      <sheetName val="NSCLC"/>
      <sheetName val="Parsaclisib -&gt;"/>
      <sheetName val="FL"/>
      <sheetName val="Other -&gt;"/>
      <sheetName val="Iclusig"/>
      <sheetName val="mwareDates"/>
      <sheetName val="mware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Risk-Reward_View_Chart"/>
      <sheetName val="variables"/>
      <sheetName val="Good 12-00 (2)"/>
      <sheetName val="Good 11-36"/>
      <sheetName val="Good 11-50"/>
      <sheetName val="Sheet3 (5)"/>
      <sheetName val="exh 11"/>
      <sheetName val="exh 14"/>
      <sheetName val="exh 12"/>
      <sheetName val="exh 10"/>
      <sheetName val="exh 1 and 5"/>
      <sheetName val="exh 15"/>
      <sheetName val="exh 3"/>
      <sheetName val="exh 9"/>
      <sheetName val="DCF"/>
      <sheetName val="OP"/>
      <sheetName val="Inputs"/>
      <sheetName val="MWA RR"/>
      <sheetName val="Summary"/>
      <sheetName val="IS"/>
      <sheetName val="Total_Production"/>
      <sheetName val="RFS"/>
      <sheetName val="Corn_Uses"/>
      <sheetName val="US_Production"/>
      <sheetName val="IS Quarterly"/>
      <sheetName val="Sheet1 (2)"/>
      <sheetName val="1Q11 Preview"/>
      <sheetName val="2Q11 Preview"/>
      <sheetName val="Model"/>
      <sheetName val="Intrinsic Value"/>
      <sheetName val="Rev by Geo"/>
      <sheetName val="fin"/>
      <sheetName val="Presentation"/>
      <sheetName val="Valuation"/>
      <sheetName val="Exclusion List"/>
      <sheetName val="Report template"/>
      <sheetName val="Model (WIP)"/>
      <sheetName val="sales bkd"/>
      <sheetName val="Relative Valuation table_OLD"/>
      <sheetName val="Report (2)"/>
      <sheetName val="Margin Chart"/>
      <sheetName val="Buyback Chart"/>
      <sheetName val="CFS"/>
      <sheetName val="DCF_Residual Inc 09"/>
      <sheetName val="DCF_Residual Inc"/>
      <sheetName val="BS"/>
      <sheetName val="KPN"/>
      <sheetName val="REIT metrics"/>
      <sheetName val="Real"/>
      <sheetName val="PB"/>
      <sheetName val="EVEBITDA"/>
      <sheetName val="EVEBITDA (2)"/>
      <sheetName val="PE"/>
      <sheetName val="ChatData(C)"/>
      <sheetName val="Market shr summary"/>
      <sheetName val="Customer breakdown"/>
      <sheetName val="Sales Breakdown"/>
      <sheetName val="Sheet3"/>
      <sheetName val="Projections"/>
      <sheetName val="PXP"/>
      <sheetName val="EARNINGS"/>
      <sheetName val="New Source Charts"/>
      <sheetName val="Modelware"/>
      <sheetName val="Segment ROCE"/>
      <sheetName val="COP"/>
      <sheetName val="R&amp;MIS"/>
      <sheetName val="E&amp;P Growth &amp; Returns"/>
      <sheetName val="BUSINESS"/>
      <sheetName val="Ace-Out"/>
      <sheetName val="AFFILIATES (2)"/>
      <sheetName val="Trading Stats"/>
      <sheetName val="Liens data"/>
      <sheetName val="Grille"/>
      <sheetName val="Financials - Presentation"/>
      <sheetName val="Geographic Breakout"/>
      <sheetName val="Portfolio Manager's Snapshot"/>
      <sheetName val="GAP"/>
      <sheetName val="Quarterly Financial Model"/>
      <sheetName val="Inc Stmt"/>
      <sheetName val="Scenario"/>
      <sheetName val="IS_parent_raw"/>
      <sheetName val="Assumptions"/>
      <sheetName val="BAW PE (OLD)"/>
      <sheetName val="Valuation_Matrix"/>
      <sheetName val="SCATTER_DATA"/>
      <sheetName val="10_Yr_DCF"/>
      <sheetName val="Residual_Income_Model"/>
      <sheetName val="Operating_Leases_tagged"/>
      <sheetName val="MWA_RR"/>
      <sheetName val="Fixed_Line_Mkt"/>
      <sheetName val="Cash_Flow"/>
      <sheetName val="Income_Statement"/>
      <sheetName val="Balance_Sheet"/>
      <sheetName val="Valuation_Matrix1"/>
      <sheetName val="SCATTER_DATA1"/>
      <sheetName val="10_Yr_DCF1"/>
      <sheetName val="Residual_Income_Model1"/>
      <sheetName val="Operating_Leases_tagged1"/>
      <sheetName val="MWA_RR1"/>
      <sheetName val="Fixed_Line_Mkt1"/>
      <sheetName val="Cash_Flow1"/>
      <sheetName val="Income_Statement1"/>
      <sheetName val="Balance_Sheet1"/>
      <sheetName val="Valuation_Matrix4"/>
      <sheetName val="SCATTER_DATA4"/>
      <sheetName val="10_Yr_DCF4"/>
      <sheetName val="Residual_Income_Model4"/>
      <sheetName val="Operating_Leases_tagged4"/>
      <sheetName val="MWA_RR4"/>
      <sheetName val="Fixed_Line_Mkt4"/>
      <sheetName val="Cash_Flow4"/>
      <sheetName val="Income_Statement4"/>
      <sheetName val="Balance_Sheet4"/>
      <sheetName val="Valuation_Matrix2"/>
      <sheetName val="SCATTER_DATA2"/>
      <sheetName val="10_Yr_DCF2"/>
      <sheetName val="Residual_Income_Model2"/>
      <sheetName val="Operating_Leases_tagged2"/>
      <sheetName val="MWA_RR2"/>
      <sheetName val="Fixed_Line_Mkt2"/>
      <sheetName val="Cash_Flow2"/>
      <sheetName val="Income_Statement2"/>
      <sheetName val="Balance_Sheet2"/>
      <sheetName val="Valuation_Matrix3"/>
      <sheetName val="SCATTER_DATA3"/>
      <sheetName val="10_Yr_DCF3"/>
      <sheetName val="Residual_Income_Model3"/>
      <sheetName val="Operating_Leases_tagged3"/>
      <sheetName val="MWA_RR3"/>
      <sheetName val="Fixed_Line_Mkt3"/>
      <sheetName val="Cash_Flow3"/>
      <sheetName val="Income_Statement3"/>
      <sheetName val="Balance_Sheet3"/>
      <sheetName val="Valuation_Matrix5"/>
      <sheetName val="SCATTER_DATA5"/>
      <sheetName val="10_Yr_DCF5"/>
      <sheetName val="Residual_Income_Model5"/>
      <sheetName val="Operating_Leases_tagged5"/>
      <sheetName val="MWA_RR5"/>
      <sheetName val="Fixed_Line_Mkt5"/>
      <sheetName val="Cash_Flow5"/>
      <sheetName val="Income_Statement5"/>
      <sheetName val="Balance_Sheet5"/>
      <sheetName val="Graph 1"/>
      <sheetName val="Valuation_Matrix6"/>
      <sheetName val="SCATTER_DATA6"/>
      <sheetName val="10_Yr_DCF6"/>
      <sheetName val="Residual_Income_Model6"/>
      <sheetName val="Operating_Leases_tagged6"/>
      <sheetName val="MWA_RR6"/>
      <sheetName val="Fixed_Line_Mkt6"/>
      <sheetName val="Cash_Flow6"/>
      <sheetName val="Income_Statement6"/>
      <sheetName val="Balance_Sheet6"/>
      <sheetName val="Valuation_Matrix7"/>
      <sheetName val="SCATTER_DATA7"/>
      <sheetName val="10_Yr_DCF7"/>
      <sheetName val="Residual_Income_Model7"/>
      <sheetName val="Operating_Leases_tagged7"/>
      <sheetName val="MWA_RR7"/>
      <sheetName val="Fixed_Line_Mkt7"/>
      <sheetName val="Cash_Flow7"/>
      <sheetName val="Income_Statement7"/>
      <sheetName val="Balance_Sheet7"/>
      <sheetName val="Valuation_Matrix8"/>
      <sheetName val="SCATTER_DATA8"/>
      <sheetName val="10_Yr_DCF8"/>
      <sheetName val="Residual_Income_Model8"/>
      <sheetName val="Operating_Leases_tagged8"/>
      <sheetName val="MWA_RR8"/>
      <sheetName val="Fixed_Line_Mkt8"/>
      <sheetName val="Cash_Flow8"/>
      <sheetName val="Income_Statement8"/>
      <sheetName val="Balance_Sheet8"/>
      <sheetName val="Valuation_Matrix9"/>
      <sheetName val="SCATTER_DATA9"/>
      <sheetName val="10_Yr_DCF9"/>
      <sheetName val="Residual_Income_Model9"/>
      <sheetName val="Operating_Leases_tagged9"/>
      <sheetName val="MWA_RR9"/>
      <sheetName val="Fixed_Line_Mkt9"/>
      <sheetName val="Cash_Flow9"/>
      <sheetName val="Income_Statement9"/>
      <sheetName val="Balance_Sheet9"/>
      <sheetName val="Valuation_Matrix11"/>
      <sheetName val="SCATTER_DATA11"/>
      <sheetName val="10_Yr_DCF11"/>
      <sheetName val="Residual_Income_Model11"/>
      <sheetName val="Operating_Leases_tagged11"/>
      <sheetName val="MWA_RR11"/>
      <sheetName val="Fixed_Line_Mkt11"/>
      <sheetName val="Cash_Flow11"/>
      <sheetName val="Income_Statement11"/>
      <sheetName val="Balance_Sheet11"/>
      <sheetName val="Valuation_Matrix10"/>
      <sheetName val="SCATTER_DATA10"/>
      <sheetName val="10_Yr_DCF10"/>
      <sheetName val="Residual_Income_Model10"/>
      <sheetName val="Operating_Leases_tagged10"/>
      <sheetName val="MWA_RR10"/>
      <sheetName val="Fixed_Line_Mkt10"/>
      <sheetName val="Cash_Flow10"/>
      <sheetName val="Income_Statement10"/>
      <sheetName val="Balance_Sheet10"/>
      <sheetName val="Valuation_Matrix12"/>
      <sheetName val="SCATTER_DATA12"/>
      <sheetName val="10_Yr_DCF12"/>
      <sheetName val="Residual_Income_Model12"/>
      <sheetName val="Operating_Leases_tagged12"/>
      <sheetName val="MWA_RR12"/>
      <sheetName val="Fixed_Line_Mkt12"/>
      <sheetName val="Cash_Flow12"/>
      <sheetName val="Income_Statement12"/>
      <sheetName val="Balance_Sheet12"/>
      <sheetName val="Valuation_Matrix13"/>
      <sheetName val="SCATTER_DATA13"/>
      <sheetName val="10_Yr_DCF13"/>
      <sheetName val="Residual_Income_Model13"/>
      <sheetName val="Operating_Leases_tagged13"/>
      <sheetName val="MWA_RR13"/>
      <sheetName val="Fixed_Line_Mkt13"/>
      <sheetName val="Cash_Flow13"/>
      <sheetName val="Income_Statement13"/>
      <sheetName val="Balance_Sheet13"/>
      <sheetName val="Valuation_Matrix14"/>
      <sheetName val="SCATTER_DATA14"/>
      <sheetName val="10_Yr_DCF14"/>
      <sheetName val="Residual_Income_Model14"/>
      <sheetName val="Operating_Leases_tagged14"/>
      <sheetName val="MWA_RR14"/>
      <sheetName val="Fixed_Line_Mkt14"/>
      <sheetName val="Cash_Flow14"/>
      <sheetName val="Income_Statement14"/>
      <sheetName val="Balance_Sheet14"/>
      <sheetName val="Valuation_Matrix16"/>
      <sheetName val="SCATTER_DATA16"/>
      <sheetName val="10_Yr_DCF16"/>
      <sheetName val="Residual_Income_Model16"/>
      <sheetName val="Operating_Leases_tagged16"/>
      <sheetName val="MWA_RR16"/>
      <sheetName val="Fixed_Line_Mkt16"/>
      <sheetName val="Cash_Flow16"/>
      <sheetName val="Income_Statement16"/>
      <sheetName val="Balance_Sheet16"/>
      <sheetName val="exh_111"/>
      <sheetName val="exh_141"/>
      <sheetName val="exh_121"/>
      <sheetName val="exh_101"/>
      <sheetName val="exh_1_and_51"/>
      <sheetName val="exh_151"/>
      <sheetName val="exh_31"/>
      <sheetName val="exh_91"/>
      <sheetName val="Good_12-00_(2)1"/>
      <sheetName val="Good_11-361"/>
      <sheetName val="Good_11-501"/>
      <sheetName val="Sheet3_(5)1"/>
      <sheetName val="IS_Quarterly1"/>
      <sheetName val="Sheet1_(2)1"/>
      <sheetName val="1Q11_Preview1"/>
      <sheetName val="2Q11_Preview1"/>
      <sheetName val="Intrinsic_Value1"/>
      <sheetName val="Rev_by_Geo1"/>
      <sheetName val="Report_template1"/>
      <sheetName val="Model_(WIP)1"/>
      <sheetName val="sales_bkd1"/>
      <sheetName val="Exclusion_List1"/>
      <sheetName val="Trading_Stats1"/>
      <sheetName val="Relative_Valuation_table_OLD1"/>
      <sheetName val="Report_(2)1"/>
      <sheetName val="Valuation_Matrix15"/>
      <sheetName val="SCATTER_DATA15"/>
      <sheetName val="10_Yr_DCF15"/>
      <sheetName val="Residual_Income_Model15"/>
      <sheetName val="Operating_Leases_tagged15"/>
      <sheetName val="MWA_RR15"/>
      <sheetName val="Fixed_Line_Mkt15"/>
      <sheetName val="Cash_Flow15"/>
      <sheetName val="Income_Statement15"/>
      <sheetName val="Balance_Sheet15"/>
      <sheetName val="exh_11"/>
      <sheetName val="exh_14"/>
      <sheetName val="exh_12"/>
      <sheetName val="exh_10"/>
      <sheetName val="exh_1_and_5"/>
      <sheetName val="exh_15"/>
      <sheetName val="exh_3"/>
      <sheetName val="exh_9"/>
      <sheetName val="Good_12-00_(2)"/>
      <sheetName val="Good_11-36"/>
      <sheetName val="Good_11-50"/>
      <sheetName val="Sheet3_(5)"/>
      <sheetName val="IS_Quarterly"/>
      <sheetName val="Sheet1_(2)"/>
      <sheetName val="1Q11_Preview"/>
      <sheetName val="2Q11_Preview"/>
      <sheetName val="Intrinsic_Value"/>
      <sheetName val="Rev_by_Geo"/>
      <sheetName val="Report_template"/>
      <sheetName val="Model_(WIP)"/>
      <sheetName val="sales_bkd"/>
      <sheetName val="Exclusion_List"/>
      <sheetName val="Trading_Stats"/>
      <sheetName val="Relative_Valuation_table_OLD"/>
      <sheetName val="Report_(2)"/>
      <sheetName val="Valuation_Matrix17"/>
      <sheetName val="SCATTER_DATA17"/>
      <sheetName val="10_Yr_DCF17"/>
      <sheetName val="Residual_Income_Model17"/>
      <sheetName val="Operating_Leases_tagged17"/>
      <sheetName val="MWA_RR17"/>
      <sheetName val="Fixed_Line_Mkt17"/>
      <sheetName val="Cash_Flow17"/>
      <sheetName val="Income_Statement17"/>
      <sheetName val="Balance_Sheet17"/>
      <sheetName val="exh_112"/>
      <sheetName val="exh_142"/>
      <sheetName val="exh_122"/>
      <sheetName val="exh_102"/>
      <sheetName val="exh_1_and_52"/>
      <sheetName val="exh_152"/>
      <sheetName val="exh_32"/>
      <sheetName val="exh_92"/>
      <sheetName val="Good_12-00_(2)2"/>
      <sheetName val="Good_11-362"/>
      <sheetName val="Good_11-502"/>
      <sheetName val="Sheet3_(5)2"/>
      <sheetName val="IS_Quarterly2"/>
      <sheetName val="Sheet1_(2)2"/>
      <sheetName val="1Q11_Preview2"/>
      <sheetName val="2Q11_Preview2"/>
      <sheetName val="Intrinsic_Value2"/>
      <sheetName val="Rev_by_Geo2"/>
      <sheetName val="Report_template2"/>
      <sheetName val="Model_(WIP)2"/>
      <sheetName val="sales_bkd2"/>
      <sheetName val="Exclusion_List2"/>
      <sheetName val="Trading_Stats2"/>
      <sheetName val="Relative_Valuation_table_OLD2"/>
      <sheetName val="Report_(2)2"/>
      <sheetName val="Valuation_Matrix18"/>
      <sheetName val="SCATTER_DATA18"/>
      <sheetName val="10_Yr_DCF18"/>
      <sheetName val="Residual_Income_Model18"/>
      <sheetName val="Operating_Leases_tagged18"/>
      <sheetName val="MWA_RR18"/>
      <sheetName val="Fixed_Line_Mkt18"/>
      <sheetName val="Cash_Flow18"/>
      <sheetName val="Income_Statement18"/>
      <sheetName val="Balance_Sheet18"/>
      <sheetName val="exh_113"/>
      <sheetName val="exh_143"/>
      <sheetName val="exh_123"/>
      <sheetName val="exh_103"/>
      <sheetName val="exh_1_and_53"/>
      <sheetName val="exh_153"/>
      <sheetName val="exh_33"/>
      <sheetName val="exh_93"/>
      <sheetName val="Good_12-00_(2)3"/>
      <sheetName val="Good_11-363"/>
      <sheetName val="Good_11-503"/>
      <sheetName val="Sheet3_(5)3"/>
      <sheetName val="IS_Quarterly3"/>
      <sheetName val="Sheet1_(2)3"/>
      <sheetName val="1Q11_Preview3"/>
      <sheetName val="2Q11_Preview3"/>
      <sheetName val="Intrinsic_Value3"/>
      <sheetName val="Rev_by_Geo3"/>
      <sheetName val="Report_template3"/>
      <sheetName val="Model_(WIP)3"/>
      <sheetName val="sales_bkd3"/>
      <sheetName val="Exclusion_List3"/>
      <sheetName val="Trading_Stats3"/>
      <sheetName val="Relative_Valuation_table_OLD3"/>
      <sheetName val="Report_(2)3"/>
      <sheetName val="Valuation_Matrix19"/>
      <sheetName val="SCATTER_DATA19"/>
      <sheetName val="10_Yr_DCF19"/>
      <sheetName val="Residual_Income_Model19"/>
      <sheetName val="Operating_Leases_tagged19"/>
      <sheetName val="MWA_RR19"/>
      <sheetName val="Fixed_Line_Mkt19"/>
      <sheetName val="Cash_Flow19"/>
      <sheetName val="Income_Statement19"/>
      <sheetName val="Balance_Sheet19"/>
      <sheetName val="exh_114"/>
      <sheetName val="exh_144"/>
      <sheetName val="exh_124"/>
      <sheetName val="exh_104"/>
      <sheetName val="exh_1_and_54"/>
      <sheetName val="exh_154"/>
      <sheetName val="exh_34"/>
      <sheetName val="exh_94"/>
      <sheetName val="Good_12-00_(2)4"/>
      <sheetName val="Good_11-364"/>
      <sheetName val="Good_11-504"/>
      <sheetName val="Sheet3_(5)4"/>
      <sheetName val="IS_Quarterly4"/>
      <sheetName val="Sheet1_(2)4"/>
      <sheetName val="1Q11_Preview4"/>
      <sheetName val="2Q11_Preview4"/>
      <sheetName val="Intrinsic_Value4"/>
      <sheetName val="Rev_by_Geo4"/>
      <sheetName val="Report_template4"/>
      <sheetName val="Model_(WIP)4"/>
      <sheetName val="sales_bkd4"/>
      <sheetName val="Exclusion_List4"/>
      <sheetName val="Trading_Stats4"/>
      <sheetName val="Relative_Valuation_table_OLD4"/>
      <sheetName val="Report_(2)4"/>
      <sheetName val="Valuation_Matrix20"/>
      <sheetName val="SCATTER_DATA20"/>
      <sheetName val="10_Yr_DCF20"/>
      <sheetName val="Residual_Income_Model20"/>
      <sheetName val="Operating_Leases_tagged20"/>
      <sheetName val="MWA_RR20"/>
      <sheetName val="Fixed_Line_Mkt20"/>
      <sheetName val="Cash_Flow20"/>
      <sheetName val="Income_Statement20"/>
      <sheetName val="Balance_Sheet20"/>
      <sheetName val="exh_115"/>
      <sheetName val="exh_145"/>
      <sheetName val="exh_125"/>
      <sheetName val="exh_105"/>
      <sheetName val="exh_1_and_55"/>
      <sheetName val="exh_155"/>
      <sheetName val="exh_35"/>
      <sheetName val="exh_95"/>
      <sheetName val="Good_12-00_(2)5"/>
      <sheetName val="Good_11-365"/>
      <sheetName val="Good_11-505"/>
      <sheetName val="Sheet3_(5)5"/>
      <sheetName val="IS_Quarterly5"/>
      <sheetName val="Sheet1_(2)5"/>
      <sheetName val="1Q11_Preview5"/>
      <sheetName val="2Q11_Preview5"/>
      <sheetName val="Intrinsic_Value5"/>
      <sheetName val="Rev_by_Geo5"/>
      <sheetName val="Report_template5"/>
      <sheetName val="Model_(WIP)5"/>
      <sheetName val="sales_bkd5"/>
      <sheetName val="Exclusion_List5"/>
      <sheetName val="Trading_Stats5"/>
      <sheetName val="Relative_Valuation_table_OLD5"/>
      <sheetName val="Report_(2)5"/>
      <sheetName val="Valuation_Matrix22"/>
      <sheetName val="SCATTER_DATA22"/>
      <sheetName val="10_Yr_DCF22"/>
      <sheetName val="Residual_Income_Model22"/>
      <sheetName val="Operating_Leases_tagged22"/>
      <sheetName val="MWA_RR22"/>
      <sheetName val="Fixed_Line_Mkt22"/>
      <sheetName val="Cash_Flow22"/>
      <sheetName val="Income_Statement22"/>
      <sheetName val="Balance_Sheet22"/>
      <sheetName val="exh_117"/>
      <sheetName val="exh_147"/>
      <sheetName val="exh_127"/>
      <sheetName val="exh_107"/>
      <sheetName val="exh_1_and_57"/>
      <sheetName val="exh_157"/>
      <sheetName val="exh_37"/>
      <sheetName val="exh_97"/>
      <sheetName val="Good_12-00_(2)7"/>
      <sheetName val="Good_11-367"/>
      <sheetName val="Good_11-507"/>
      <sheetName val="Sheet3_(5)7"/>
      <sheetName val="IS_Quarterly7"/>
      <sheetName val="Sheet1_(2)7"/>
      <sheetName val="1Q11_Preview7"/>
      <sheetName val="2Q11_Preview7"/>
      <sheetName val="Intrinsic_Value7"/>
      <sheetName val="Rev_by_Geo7"/>
      <sheetName val="Report_template7"/>
      <sheetName val="Model_(WIP)7"/>
      <sheetName val="sales_bkd7"/>
      <sheetName val="Exclusion_List7"/>
      <sheetName val="Trading_Stats7"/>
      <sheetName val="Relative_Valuation_table_OLD7"/>
      <sheetName val="Report_(2)7"/>
      <sheetName val="Valuation_Matrix21"/>
      <sheetName val="SCATTER_DATA21"/>
      <sheetName val="10_Yr_DCF21"/>
      <sheetName val="Residual_Income_Model21"/>
      <sheetName val="Operating_Leases_tagged21"/>
      <sheetName val="MWA_RR21"/>
      <sheetName val="Fixed_Line_Mkt21"/>
      <sheetName val="Cash_Flow21"/>
      <sheetName val="Income_Statement21"/>
      <sheetName val="Balance_Sheet21"/>
      <sheetName val="exh_116"/>
      <sheetName val="exh_146"/>
      <sheetName val="exh_126"/>
      <sheetName val="exh_106"/>
      <sheetName val="exh_1_and_56"/>
      <sheetName val="exh_156"/>
      <sheetName val="exh_36"/>
      <sheetName val="exh_96"/>
      <sheetName val="Good_12-00_(2)6"/>
      <sheetName val="Good_11-366"/>
      <sheetName val="Good_11-506"/>
      <sheetName val="Sheet3_(5)6"/>
      <sheetName val="IS_Quarterly6"/>
      <sheetName val="Sheet1_(2)6"/>
      <sheetName val="1Q11_Preview6"/>
      <sheetName val="2Q11_Preview6"/>
      <sheetName val="Intrinsic_Value6"/>
      <sheetName val="Rev_by_Geo6"/>
      <sheetName val="Report_template6"/>
      <sheetName val="Model_(WIP)6"/>
      <sheetName val="sales_bkd6"/>
      <sheetName val="Exclusion_List6"/>
      <sheetName val="Trading_Stats6"/>
      <sheetName val="Relative_Valuation_table_OLD6"/>
      <sheetName val="Report_(2)6"/>
      <sheetName val="Valuation_Matrix23"/>
      <sheetName val="SCATTER_DATA23"/>
      <sheetName val="10_Yr_DCF23"/>
      <sheetName val="Residual_Income_Model23"/>
      <sheetName val="Operating_Leases_tagged23"/>
      <sheetName val="MWA_RR23"/>
      <sheetName val="Fixed_Line_Mkt23"/>
      <sheetName val="Cash_Flow23"/>
      <sheetName val="Income_Statement23"/>
      <sheetName val="Balance_Sheet23"/>
      <sheetName val="exh_118"/>
      <sheetName val="exh_148"/>
      <sheetName val="exh_128"/>
      <sheetName val="exh_108"/>
      <sheetName val="exh_1_and_58"/>
      <sheetName val="exh_158"/>
      <sheetName val="exh_38"/>
      <sheetName val="exh_98"/>
      <sheetName val="Good_12-00_(2)8"/>
      <sheetName val="Good_11-368"/>
      <sheetName val="Good_11-508"/>
      <sheetName val="Sheet3_(5)8"/>
      <sheetName val="IS_Quarterly8"/>
      <sheetName val="Sheet1_(2)8"/>
      <sheetName val="1Q11_Preview8"/>
      <sheetName val="2Q11_Preview8"/>
      <sheetName val="Intrinsic_Value8"/>
      <sheetName val="Rev_by_Geo8"/>
      <sheetName val="Report_template8"/>
      <sheetName val="Model_(WIP)8"/>
      <sheetName val="sales_bkd8"/>
      <sheetName val="Exclusion_List8"/>
      <sheetName val="Trading_Stats8"/>
      <sheetName val="Relative_Valuation_table_OLD8"/>
      <sheetName val="Report_(2)8"/>
      <sheetName val="Valuation_Matrix24"/>
      <sheetName val="SCATTER_DATA24"/>
      <sheetName val="10_Yr_DCF24"/>
      <sheetName val="Residual_Income_Model24"/>
      <sheetName val="Operating_Leases_tagged24"/>
      <sheetName val="MWA_RR24"/>
      <sheetName val="Fixed_Line_Mkt24"/>
      <sheetName val="Cash_Flow24"/>
      <sheetName val="Income_Statement24"/>
      <sheetName val="Balance_Sheet24"/>
      <sheetName val="exh_119"/>
      <sheetName val="exh_149"/>
      <sheetName val="exh_129"/>
      <sheetName val="exh_109"/>
      <sheetName val="exh_1_and_59"/>
      <sheetName val="exh_159"/>
      <sheetName val="exh_39"/>
      <sheetName val="exh_99"/>
      <sheetName val="Good_12-00_(2)9"/>
      <sheetName val="Good_11-369"/>
      <sheetName val="Good_11-509"/>
      <sheetName val="Sheet3_(5)9"/>
      <sheetName val="IS_Quarterly9"/>
      <sheetName val="Sheet1_(2)9"/>
      <sheetName val="1Q11_Preview9"/>
      <sheetName val="2Q11_Preview9"/>
      <sheetName val="Intrinsic_Value9"/>
      <sheetName val="Rev_by_Geo9"/>
      <sheetName val="Report_template9"/>
      <sheetName val="Model_(WIP)9"/>
      <sheetName val="sales_bkd9"/>
      <sheetName val="Exclusion_List9"/>
      <sheetName val="Trading_Stats9"/>
      <sheetName val="Relative_Valuation_table_OLD9"/>
      <sheetName val="Report_(2)9"/>
      <sheetName val="Valuation_Matrix25"/>
      <sheetName val="SCATTER_DATA25"/>
      <sheetName val="10_Yr_DCF25"/>
      <sheetName val="Residual_Income_Model25"/>
      <sheetName val="Operating_Leases_tagged25"/>
      <sheetName val="MWA_RR25"/>
      <sheetName val="Fixed_Line_Mkt25"/>
      <sheetName val="Cash_Flow25"/>
      <sheetName val="Income_Statement25"/>
      <sheetName val="Balance_Sheet25"/>
      <sheetName val="exh_1110"/>
      <sheetName val="exh_1410"/>
      <sheetName val="exh_1210"/>
      <sheetName val="exh_1010"/>
      <sheetName val="exh_1_and_510"/>
      <sheetName val="exh_1510"/>
      <sheetName val="exh_310"/>
      <sheetName val="exh_910"/>
      <sheetName val="Good_12-00_(2)10"/>
      <sheetName val="Good_11-3610"/>
      <sheetName val="Good_11-5010"/>
      <sheetName val="Sheet3_(5)10"/>
      <sheetName val="IS_Quarterly10"/>
      <sheetName val="Sheet1_(2)10"/>
      <sheetName val="1Q11_Preview10"/>
      <sheetName val="2Q11_Preview10"/>
      <sheetName val="Intrinsic_Value10"/>
      <sheetName val="Rev_by_Geo10"/>
      <sheetName val="Report_template10"/>
      <sheetName val="Model_(WIP)10"/>
      <sheetName val="sales_bkd10"/>
      <sheetName val="Exclusion_List10"/>
      <sheetName val="Trading_Stats10"/>
      <sheetName val="Relative_Valuation_table_OLD10"/>
      <sheetName val="Report_(2)10"/>
      <sheetName val="Valuation_Matrix26"/>
      <sheetName val="SCATTER_DATA26"/>
      <sheetName val="10_Yr_DCF26"/>
      <sheetName val="Residual_Income_Model26"/>
      <sheetName val="Operating_Leases_tagged26"/>
      <sheetName val="MWA_RR26"/>
      <sheetName val="Fixed_Line_Mkt26"/>
      <sheetName val="Cash_Flow26"/>
      <sheetName val="Income_Statement26"/>
      <sheetName val="Balance_Sheet26"/>
      <sheetName val="exh_1111"/>
      <sheetName val="exh_1411"/>
      <sheetName val="exh_1211"/>
      <sheetName val="exh_1011"/>
      <sheetName val="exh_1_and_511"/>
      <sheetName val="exh_1511"/>
      <sheetName val="exh_311"/>
      <sheetName val="exh_911"/>
      <sheetName val="Good_12-00_(2)11"/>
      <sheetName val="Good_11-3611"/>
      <sheetName val="Good_11-5011"/>
      <sheetName val="Sheet3_(5)11"/>
      <sheetName val="IS_Quarterly11"/>
      <sheetName val="Sheet1_(2)11"/>
      <sheetName val="1Q11_Preview11"/>
      <sheetName val="2Q11_Preview11"/>
      <sheetName val="Intrinsic_Value11"/>
      <sheetName val="Rev_by_Geo11"/>
      <sheetName val="Report_template11"/>
      <sheetName val="Model_(WIP)11"/>
      <sheetName val="sales_bkd11"/>
      <sheetName val="Exclusion_List11"/>
      <sheetName val="Trading_Stats11"/>
      <sheetName val="Relative_Valuation_table_OLD11"/>
      <sheetName val="Report_(2)11"/>
      <sheetName val="Valuation_Matrix27"/>
      <sheetName val="SCATTER_DATA27"/>
      <sheetName val="10_Yr_DCF27"/>
      <sheetName val="Residual_Income_Model27"/>
      <sheetName val="Operating_Leases_tagged27"/>
      <sheetName val="MWA_RR27"/>
      <sheetName val="Fixed_Line_Mkt27"/>
      <sheetName val="Cash_Flow27"/>
      <sheetName val="Income_Statement27"/>
      <sheetName val="Balance_Sheet27"/>
      <sheetName val="exh_1112"/>
      <sheetName val="exh_1412"/>
      <sheetName val="exh_1212"/>
      <sheetName val="exh_1012"/>
      <sheetName val="exh_1_and_512"/>
      <sheetName val="exh_1512"/>
      <sheetName val="exh_312"/>
      <sheetName val="exh_912"/>
      <sheetName val="Good_12-00_(2)12"/>
      <sheetName val="Good_11-3612"/>
      <sheetName val="Good_11-5012"/>
      <sheetName val="Sheet3_(5)12"/>
      <sheetName val="IS_Quarterly12"/>
      <sheetName val="Sheet1_(2)12"/>
      <sheetName val="1Q11_Preview12"/>
      <sheetName val="2Q11_Preview12"/>
      <sheetName val="Intrinsic_Value12"/>
      <sheetName val="Rev_by_Geo12"/>
      <sheetName val="Report_template12"/>
      <sheetName val="Model_(WIP)12"/>
      <sheetName val="sales_bkd12"/>
      <sheetName val="Exclusion_List12"/>
      <sheetName val="Trading_Stats12"/>
      <sheetName val="Relative_Valuation_table_OLD12"/>
      <sheetName val="Report_(2)12"/>
      <sheetName val="Valuation_Matrix28"/>
      <sheetName val="SCATTER_DATA28"/>
      <sheetName val="10_Yr_DCF28"/>
      <sheetName val="Residual_Income_Model28"/>
      <sheetName val="Operating_Leases_tagged28"/>
      <sheetName val="MWA_RR28"/>
      <sheetName val="Fixed_Line_Mkt28"/>
      <sheetName val="Cash_Flow28"/>
      <sheetName val="Income_Statement28"/>
      <sheetName val="Balance_Sheet28"/>
      <sheetName val="exh_1113"/>
      <sheetName val="exh_1413"/>
      <sheetName val="exh_1213"/>
      <sheetName val="exh_1013"/>
      <sheetName val="exh_1_and_513"/>
      <sheetName val="exh_1513"/>
      <sheetName val="exh_313"/>
      <sheetName val="exh_913"/>
      <sheetName val="Good_12-00_(2)13"/>
      <sheetName val="Good_11-3613"/>
      <sheetName val="Good_11-5013"/>
      <sheetName val="Sheet3_(5)13"/>
      <sheetName val="IS_Quarterly13"/>
      <sheetName val="Sheet1_(2)13"/>
      <sheetName val="1Q11_Preview13"/>
      <sheetName val="2Q11_Preview13"/>
      <sheetName val="Intrinsic_Value13"/>
      <sheetName val="Rev_by_Geo13"/>
      <sheetName val="Report_template13"/>
      <sheetName val="Model_(WIP)13"/>
      <sheetName val="sales_bkd13"/>
      <sheetName val="Exclusion_List13"/>
      <sheetName val="Trading_Stats13"/>
      <sheetName val="Relative_Valuation_table_OLD13"/>
      <sheetName val="Report_(2)13"/>
      <sheetName val="Valuation_Matrix29"/>
      <sheetName val="SCATTER_DATA29"/>
      <sheetName val="10_Yr_DCF29"/>
      <sheetName val="Residual_Income_Model29"/>
      <sheetName val="Operating_Leases_tagged29"/>
      <sheetName val="MWA_RR29"/>
      <sheetName val="Fixed_Line_Mkt29"/>
      <sheetName val="Cash_Flow29"/>
      <sheetName val="Income_Statement29"/>
      <sheetName val="Balance_Sheet29"/>
      <sheetName val="exh_1114"/>
      <sheetName val="exh_1414"/>
      <sheetName val="exh_1214"/>
      <sheetName val="exh_1014"/>
      <sheetName val="exh_1_and_514"/>
      <sheetName val="exh_1514"/>
      <sheetName val="exh_314"/>
      <sheetName val="exh_914"/>
      <sheetName val="Good_12-00_(2)14"/>
      <sheetName val="Good_11-3614"/>
      <sheetName val="Good_11-5014"/>
      <sheetName val="Sheet3_(5)14"/>
      <sheetName val="IS_Quarterly14"/>
      <sheetName val="Sheet1_(2)14"/>
      <sheetName val="1Q11_Preview14"/>
      <sheetName val="2Q11_Preview14"/>
      <sheetName val="Intrinsic_Value14"/>
      <sheetName val="Rev_by_Geo14"/>
      <sheetName val="Report_template14"/>
      <sheetName val="Model_(WIP)14"/>
      <sheetName val="sales_bkd14"/>
      <sheetName val="Exclusion_List14"/>
      <sheetName val="Trading_Stats14"/>
      <sheetName val="Relative_Valuation_table_OLD14"/>
      <sheetName val="Report_(2)14"/>
      <sheetName val="Valuation_Matrix30"/>
      <sheetName val="SCATTER_DATA30"/>
      <sheetName val="10_Yr_DCF30"/>
      <sheetName val="Residual_Income_Model30"/>
      <sheetName val="Operating_Leases_tagged30"/>
      <sheetName val="MWA_RR30"/>
      <sheetName val="Fixed_Line_Mkt30"/>
      <sheetName val="Cash_Flow30"/>
      <sheetName val="Income_Statement30"/>
      <sheetName val="Balance_Sheet30"/>
      <sheetName val="exh_1115"/>
      <sheetName val="exh_1415"/>
      <sheetName val="exh_1215"/>
      <sheetName val="exh_1015"/>
      <sheetName val="exh_1_and_515"/>
      <sheetName val="exh_1515"/>
      <sheetName val="exh_315"/>
      <sheetName val="exh_915"/>
      <sheetName val="Good_12-00_(2)15"/>
      <sheetName val="Good_11-3615"/>
      <sheetName val="Good_11-5015"/>
      <sheetName val="Sheet3_(5)15"/>
      <sheetName val="IS_Quarterly15"/>
      <sheetName val="Sheet1_(2)15"/>
      <sheetName val="1Q11_Preview15"/>
      <sheetName val="2Q11_Preview15"/>
      <sheetName val="Intrinsic_Value15"/>
      <sheetName val="Rev_by_Geo15"/>
      <sheetName val="Report_template15"/>
      <sheetName val="Model_(WIP)15"/>
      <sheetName val="sales_bkd15"/>
      <sheetName val="Exclusion_List15"/>
      <sheetName val="Trading_Stats15"/>
      <sheetName val="Relative_Valuation_table_OLD15"/>
      <sheetName val="Report_(2)15"/>
      <sheetName val="Valuation_Matrix31"/>
      <sheetName val="SCATTER_DATA31"/>
      <sheetName val="10_Yr_DCF31"/>
      <sheetName val="Residual_Income_Model31"/>
      <sheetName val="Operating_Leases_tagged31"/>
      <sheetName val="MWA_RR31"/>
      <sheetName val="Fixed_Line_Mkt31"/>
      <sheetName val="Cash_Flow31"/>
      <sheetName val="Income_Statement31"/>
      <sheetName val="Balance_Sheet31"/>
      <sheetName val="exh_1116"/>
      <sheetName val="exh_1416"/>
      <sheetName val="exh_1216"/>
      <sheetName val="exh_1016"/>
      <sheetName val="exh_1_and_516"/>
      <sheetName val="exh_1516"/>
      <sheetName val="exh_316"/>
      <sheetName val="exh_916"/>
      <sheetName val="Good_12-00_(2)16"/>
      <sheetName val="Good_11-3616"/>
      <sheetName val="Good_11-5016"/>
      <sheetName val="Sheet3_(5)16"/>
      <sheetName val="IS_Quarterly16"/>
      <sheetName val="Sheet1_(2)16"/>
      <sheetName val="1Q11_Preview16"/>
      <sheetName val="2Q11_Preview16"/>
      <sheetName val="Intrinsic_Value16"/>
      <sheetName val="Rev_by_Geo16"/>
      <sheetName val="Report_template16"/>
      <sheetName val="Model_(WIP)16"/>
      <sheetName val="sales_bkd16"/>
      <sheetName val="Exclusion_List16"/>
      <sheetName val="Trading_Stats16"/>
      <sheetName val="Relative_Valuation_table_OLD16"/>
      <sheetName val="Report_(2)16"/>
      <sheetName val="Valuation_Matrix32"/>
      <sheetName val="SCATTER_DATA32"/>
      <sheetName val="10_Yr_DCF32"/>
      <sheetName val="Residual_Income_Model32"/>
      <sheetName val="Operating_Leases_tagged32"/>
      <sheetName val="MWA_RR32"/>
      <sheetName val="Fixed_Line_Mkt32"/>
      <sheetName val="Cash_Flow32"/>
      <sheetName val="Income_Statement32"/>
      <sheetName val="Balance_Sheet32"/>
      <sheetName val="exh_1117"/>
      <sheetName val="exh_1417"/>
      <sheetName val="exh_1217"/>
      <sheetName val="exh_1017"/>
      <sheetName val="exh_1_and_517"/>
      <sheetName val="exh_1517"/>
      <sheetName val="exh_317"/>
      <sheetName val="exh_917"/>
      <sheetName val="Good_12-00_(2)17"/>
      <sheetName val="Good_11-3617"/>
      <sheetName val="Good_11-5017"/>
      <sheetName val="Sheet3_(5)17"/>
      <sheetName val="IS_Quarterly17"/>
      <sheetName val="Sheet1_(2)17"/>
      <sheetName val="1Q11_Preview17"/>
      <sheetName val="2Q11_Preview17"/>
      <sheetName val="Intrinsic_Value17"/>
      <sheetName val="Rev_by_Geo17"/>
      <sheetName val="Report_template17"/>
      <sheetName val="Model_(WIP)17"/>
      <sheetName val="sales_bkd17"/>
      <sheetName val="Exclusion_List17"/>
      <sheetName val="Trading_Stats17"/>
      <sheetName val="Relative_Valuation_table_OLD17"/>
      <sheetName val="Report_(2)17"/>
      <sheetName val="Valuation_Matrix33"/>
      <sheetName val="SCATTER_DATA33"/>
      <sheetName val="10_Yr_DCF33"/>
      <sheetName val="Residual_Income_Model33"/>
      <sheetName val="Operating_Leases_tagged33"/>
      <sheetName val="MWA_RR33"/>
      <sheetName val="Fixed_Line_Mkt33"/>
      <sheetName val="Cash_Flow33"/>
      <sheetName val="Income_Statement33"/>
      <sheetName val="Balance_Sheet33"/>
      <sheetName val="exh_1118"/>
      <sheetName val="exh_1418"/>
      <sheetName val="exh_1218"/>
      <sheetName val="exh_1018"/>
      <sheetName val="exh_1_and_518"/>
      <sheetName val="exh_1518"/>
      <sheetName val="exh_318"/>
      <sheetName val="exh_918"/>
      <sheetName val="Good_12-00_(2)18"/>
      <sheetName val="Good_11-3618"/>
      <sheetName val="Good_11-5018"/>
      <sheetName val="Sheet3_(5)18"/>
      <sheetName val="IS_Quarterly18"/>
      <sheetName val="Sheet1_(2)18"/>
      <sheetName val="1Q11_Preview18"/>
      <sheetName val="2Q11_Preview18"/>
      <sheetName val="Intrinsic_Value18"/>
      <sheetName val="Rev_by_Geo18"/>
      <sheetName val="Report_template18"/>
      <sheetName val="Model_(WIP)18"/>
      <sheetName val="sales_bkd18"/>
      <sheetName val="Exclusion_List18"/>
      <sheetName val="Trading_Stats18"/>
      <sheetName val="Relative_Valuation_table_OLD18"/>
      <sheetName val="Report_(2)18"/>
      <sheetName val="Valuation_Matrix34"/>
      <sheetName val="SCATTER_DATA34"/>
      <sheetName val="10_Yr_DCF34"/>
      <sheetName val="Residual_Income_Model34"/>
      <sheetName val="Operating_Leases_tagged34"/>
      <sheetName val="MWA_RR34"/>
      <sheetName val="Fixed_Line_Mkt34"/>
      <sheetName val="Cash_Flow34"/>
      <sheetName val="Income_Statement34"/>
      <sheetName val="Balance_Sheet34"/>
      <sheetName val="exh_1119"/>
      <sheetName val="exh_1419"/>
      <sheetName val="exh_1219"/>
      <sheetName val="exh_1019"/>
      <sheetName val="exh_1_and_519"/>
      <sheetName val="exh_1519"/>
      <sheetName val="exh_319"/>
      <sheetName val="exh_919"/>
      <sheetName val="Good_12-00_(2)19"/>
      <sheetName val="Good_11-3619"/>
      <sheetName val="Good_11-5019"/>
      <sheetName val="Sheet3_(5)19"/>
      <sheetName val="IS_Quarterly19"/>
      <sheetName val="Sheet1_(2)19"/>
      <sheetName val="1Q11_Preview19"/>
      <sheetName val="2Q11_Preview19"/>
      <sheetName val="Intrinsic_Value19"/>
      <sheetName val="Rev_by_Geo19"/>
      <sheetName val="Report_template19"/>
      <sheetName val="Model_(WIP)19"/>
      <sheetName val="sales_bkd19"/>
      <sheetName val="Exclusion_List19"/>
      <sheetName val="Trading_Stats19"/>
      <sheetName val="Relative_Valuation_table_OLD19"/>
      <sheetName val="Report_(2)19"/>
      <sheetName val="Valuation_Matrix35"/>
      <sheetName val="SCATTER_DATA35"/>
      <sheetName val="10_Yr_DCF35"/>
      <sheetName val="Residual_Income_Model35"/>
      <sheetName val="Operating_Leases_tagged35"/>
      <sheetName val="MWA_RR35"/>
      <sheetName val="Fixed_Line_Mkt35"/>
      <sheetName val="Cash_Flow35"/>
      <sheetName val="Income_Statement35"/>
      <sheetName val="Balance_Sheet35"/>
      <sheetName val="exh_1120"/>
      <sheetName val="exh_1420"/>
      <sheetName val="exh_1220"/>
      <sheetName val="exh_1020"/>
      <sheetName val="exh_1_and_520"/>
      <sheetName val="exh_1520"/>
      <sheetName val="exh_320"/>
      <sheetName val="exh_920"/>
      <sheetName val="Good_12-00_(2)20"/>
      <sheetName val="Good_11-3620"/>
      <sheetName val="Good_11-5020"/>
      <sheetName val="Sheet3_(5)20"/>
      <sheetName val="IS_Quarterly20"/>
      <sheetName val="Sheet1_(2)20"/>
      <sheetName val="1Q11_Preview20"/>
      <sheetName val="2Q11_Preview20"/>
      <sheetName val="Intrinsic_Value20"/>
      <sheetName val="Rev_by_Geo20"/>
      <sheetName val="Report_template20"/>
      <sheetName val="Model_(WIP)20"/>
      <sheetName val="sales_bkd20"/>
      <sheetName val="Exclusion_List20"/>
      <sheetName val="Trading_Stats20"/>
      <sheetName val="Relative_Valuation_table_OLD20"/>
      <sheetName val="Report_(2)20"/>
      <sheetName val="Valuation_Matrix37"/>
      <sheetName val="SCATTER_DATA37"/>
      <sheetName val="10_Yr_DCF37"/>
      <sheetName val="Residual_Income_Model37"/>
      <sheetName val="Operating_Leases_tagged37"/>
      <sheetName val="MWA_RR37"/>
      <sheetName val="Fixed_Line_Mkt37"/>
      <sheetName val="Cash_Flow37"/>
      <sheetName val="Income_Statement37"/>
      <sheetName val="Balance_Sheet37"/>
      <sheetName val="exh_1122"/>
      <sheetName val="exh_1422"/>
      <sheetName val="exh_1222"/>
      <sheetName val="exh_1022"/>
      <sheetName val="exh_1_and_522"/>
      <sheetName val="exh_1522"/>
      <sheetName val="exh_322"/>
      <sheetName val="exh_922"/>
      <sheetName val="Good_12-00_(2)22"/>
      <sheetName val="Good_11-3622"/>
      <sheetName val="Good_11-5022"/>
      <sheetName val="Sheet3_(5)22"/>
      <sheetName val="IS_Quarterly22"/>
      <sheetName val="Sheet1_(2)22"/>
      <sheetName val="1Q11_Preview22"/>
      <sheetName val="2Q11_Preview22"/>
      <sheetName val="Intrinsic_Value22"/>
      <sheetName val="Rev_by_Geo22"/>
      <sheetName val="Report_template22"/>
      <sheetName val="Model_(WIP)22"/>
      <sheetName val="sales_bkd22"/>
      <sheetName val="Exclusion_List22"/>
      <sheetName val="Trading_Stats22"/>
      <sheetName val="Relative_Valuation_table_OLD22"/>
      <sheetName val="Report_(2)22"/>
      <sheetName val="Valuation_Matrix36"/>
      <sheetName val="SCATTER_DATA36"/>
      <sheetName val="10_Yr_DCF36"/>
      <sheetName val="Residual_Income_Model36"/>
      <sheetName val="Operating_Leases_tagged36"/>
      <sheetName val="MWA_RR36"/>
      <sheetName val="Fixed_Line_Mkt36"/>
      <sheetName val="Cash_Flow36"/>
      <sheetName val="Income_Statement36"/>
      <sheetName val="Balance_Sheet36"/>
      <sheetName val="exh_1121"/>
      <sheetName val="exh_1421"/>
      <sheetName val="exh_1221"/>
      <sheetName val="exh_1021"/>
      <sheetName val="exh_1_and_521"/>
      <sheetName val="exh_1521"/>
      <sheetName val="exh_321"/>
      <sheetName val="exh_921"/>
      <sheetName val="Good_12-00_(2)21"/>
      <sheetName val="Good_11-3621"/>
      <sheetName val="Good_11-5021"/>
      <sheetName val="Sheet3_(5)21"/>
      <sheetName val="IS_Quarterly21"/>
      <sheetName val="Sheet1_(2)21"/>
      <sheetName val="1Q11_Preview21"/>
      <sheetName val="2Q11_Preview21"/>
      <sheetName val="Intrinsic_Value21"/>
      <sheetName val="Rev_by_Geo21"/>
      <sheetName val="Report_template21"/>
      <sheetName val="Model_(WIP)21"/>
      <sheetName val="sales_bkd21"/>
      <sheetName val="Exclusion_List21"/>
      <sheetName val="Trading_Stats21"/>
      <sheetName val="Relative_Valuation_table_OLD21"/>
      <sheetName val="Report_(2)21"/>
      <sheetName val="Valuation_Matrix38"/>
      <sheetName val="SCATTER_DATA38"/>
      <sheetName val="10_Yr_DCF38"/>
      <sheetName val="Residual_Income_Model38"/>
      <sheetName val="Operating_Leases_tagged38"/>
      <sheetName val="MWA_RR38"/>
      <sheetName val="Fixed_Line_Mkt38"/>
      <sheetName val="Cash_Flow38"/>
      <sheetName val="Income_Statement38"/>
      <sheetName val="Balance_Sheet38"/>
      <sheetName val="exh_1123"/>
      <sheetName val="exh_1423"/>
      <sheetName val="exh_1223"/>
      <sheetName val="exh_1023"/>
      <sheetName val="exh_1_and_523"/>
      <sheetName val="exh_1523"/>
      <sheetName val="exh_323"/>
      <sheetName val="exh_923"/>
      <sheetName val="Good_12-00_(2)23"/>
      <sheetName val="Good_11-3623"/>
      <sheetName val="Good_11-5023"/>
      <sheetName val="Sheet3_(5)23"/>
      <sheetName val="IS_Quarterly23"/>
      <sheetName val="Sheet1_(2)23"/>
      <sheetName val="1Q11_Preview23"/>
      <sheetName val="2Q11_Preview23"/>
      <sheetName val="Intrinsic_Value23"/>
      <sheetName val="Rev_by_Geo23"/>
      <sheetName val="Report_template23"/>
      <sheetName val="Model_(WIP)23"/>
      <sheetName val="sales_bkd23"/>
      <sheetName val="Exclusion_List23"/>
      <sheetName val="Trading_Stats23"/>
      <sheetName val="Relative_Valuation_table_OLD23"/>
      <sheetName val="Report_(2)23"/>
      <sheetName val="Valuation_Matrix39"/>
      <sheetName val="SCATTER_DATA39"/>
      <sheetName val="10_Yr_DCF39"/>
      <sheetName val="Residual_Income_Model39"/>
      <sheetName val="Operating_Leases_tagged39"/>
      <sheetName val="MWA_RR39"/>
      <sheetName val="Fixed_Line_Mkt39"/>
      <sheetName val="Cash_Flow39"/>
      <sheetName val="Income_Statement39"/>
      <sheetName val="Balance_Sheet39"/>
      <sheetName val="exh_1124"/>
      <sheetName val="exh_1424"/>
      <sheetName val="exh_1224"/>
      <sheetName val="exh_1024"/>
      <sheetName val="exh_1_and_524"/>
      <sheetName val="exh_1524"/>
      <sheetName val="exh_324"/>
      <sheetName val="exh_924"/>
      <sheetName val="Good_12-00_(2)24"/>
      <sheetName val="Good_11-3624"/>
      <sheetName val="Good_11-5024"/>
      <sheetName val="Sheet3_(5)24"/>
      <sheetName val="IS_Quarterly24"/>
      <sheetName val="Sheet1_(2)24"/>
      <sheetName val="1Q11_Preview24"/>
      <sheetName val="2Q11_Preview24"/>
      <sheetName val="Intrinsic_Value24"/>
      <sheetName val="Rev_by_Geo24"/>
      <sheetName val="Report_template24"/>
      <sheetName val="Model_(WIP)24"/>
      <sheetName val="sales_bkd24"/>
      <sheetName val="Exclusion_List24"/>
      <sheetName val="Trading_Stats24"/>
      <sheetName val="Relative_Valuation_table_OLD24"/>
      <sheetName val="Report_(2)24"/>
      <sheetName val="Valuation_Matrix40"/>
      <sheetName val="SCATTER_DATA40"/>
      <sheetName val="10_Yr_DCF40"/>
      <sheetName val="Residual_Income_Model40"/>
      <sheetName val="Operating_Leases_tagged40"/>
      <sheetName val="MWA_RR40"/>
      <sheetName val="Fixed_Line_Mkt40"/>
      <sheetName val="Cash_Flow40"/>
      <sheetName val="Income_Statement40"/>
      <sheetName val="Balance_Sheet40"/>
      <sheetName val="exh_1125"/>
      <sheetName val="exh_1425"/>
      <sheetName val="exh_1225"/>
      <sheetName val="exh_1025"/>
      <sheetName val="exh_1_and_525"/>
      <sheetName val="exh_1525"/>
      <sheetName val="exh_325"/>
      <sheetName val="exh_925"/>
      <sheetName val="Good_12-00_(2)25"/>
      <sheetName val="Good_11-3625"/>
      <sheetName val="Good_11-5025"/>
      <sheetName val="Sheet3_(5)25"/>
      <sheetName val="IS_Quarterly25"/>
      <sheetName val="Sheet1_(2)25"/>
      <sheetName val="1Q11_Preview25"/>
      <sheetName val="2Q11_Preview25"/>
      <sheetName val="Intrinsic_Value25"/>
      <sheetName val="Rev_by_Geo25"/>
      <sheetName val="Report_template25"/>
      <sheetName val="Model_(WIP)25"/>
      <sheetName val="sales_bkd25"/>
      <sheetName val="Exclusion_List25"/>
      <sheetName val="Trading_Stats25"/>
      <sheetName val="Relative_Valuation_table_OLD25"/>
      <sheetName val="Report_(2)25"/>
      <sheetName val="Valuation_Matrix41"/>
      <sheetName val="SCATTER_DATA41"/>
      <sheetName val="10_Yr_DCF41"/>
      <sheetName val="Residual_Income_Model41"/>
      <sheetName val="Operating_Leases_tagged41"/>
      <sheetName val="MWA_RR41"/>
      <sheetName val="Fixed_Line_Mkt41"/>
      <sheetName val="Cash_Flow41"/>
      <sheetName val="Income_Statement41"/>
      <sheetName val="Balance_Sheet41"/>
      <sheetName val="exh_1126"/>
      <sheetName val="exh_1426"/>
      <sheetName val="exh_1226"/>
      <sheetName val="exh_1026"/>
      <sheetName val="exh_1_and_526"/>
      <sheetName val="exh_1526"/>
      <sheetName val="exh_326"/>
      <sheetName val="exh_926"/>
      <sheetName val="Good_12-00_(2)26"/>
      <sheetName val="Good_11-3626"/>
      <sheetName val="Good_11-5026"/>
      <sheetName val="Sheet3_(5)26"/>
      <sheetName val="IS_Quarterly26"/>
      <sheetName val="Sheet1_(2)26"/>
      <sheetName val="1Q11_Preview26"/>
      <sheetName val="2Q11_Preview26"/>
      <sheetName val="Intrinsic_Value26"/>
      <sheetName val="Rev_by_Geo26"/>
      <sheetName val="Report_template26"/>
      <sheetName val="Model_(WIP)26"/>
      <sheetName val="sales_bkd26"/>
      <sheetName val="Exclusion_List26"/>
      <sheetName val="Trading_Stats26"/>
      <sheetName val="Relative_Valuation_table_OLD26"/>
      <sheetName val="Report_(2)26"/>
      <sheetName val="Key Assumptions"/>
      <sheetName val="Graph_1"/>
      <sheetName val="Valuation_Matrix46"/>
      <sheetName val="SCATTER_DATA46"/>
      <sheetName val="10_Yr_DCF46"/>
      <sheetName val="Residual_Income_Model46"/>
      <sheetName val="Operating_Leases_tagged46"/>
      <sheetName val="MWA_RR46"/>
      <sheetName val="Fixed_Line_Mkt46"/>
      <sheetName val="Cash_Flow46"/>
      <sheetName val="Income_Statement46"/>
      <sheetName val="Balance_Sheet46"/>
      <sheetName val="exh_1131"/>
      <sheetName val="exh_1431"/>
      <sheetName val="exh_1231"/>
      <sheetName val="exh_1031"/>
      <sheetName val="exh_1_and_531"/>
      <sheetName val="exh_1531"/>
      <sheetName val="exh_331"/>
      <sheetName val="exh_931"/>
      <sheetName val="Good_12-00_(2)31"/>
      <sheetName val="Good_11-3631"/>
      <sheetName val="Good_11-5031"/>
      <sheetName val="Sheet3_(5)31"/>
      <sheetName val="IS_Quarterly31"/>
      <sheetName val="Sheet1_(2)31"/>
      <sheetName val="1Q11_Preview31"/>
      <sheetName val="2Q11_Preview31"/>
      <sheetName val="Intrinsic_Value31"/>
      <sheetName val="Rev_by_Geo31"/>
      <sheetName val="Report_template31"/>
      <sheetName val="Model_(WIP)31"/>
      <sheetName val="sales_bkd31"/>
      <sheetName val="Exclusion_List31"/>
      <sheetName val="Trading_Stats31"/>
      <sheetName val="Relative_Valuation_table_OLD31"/>
      <sheetName val="Report_(2)31"/>
      <sheetName val="Valuation_Matrix43"/>
      <sheetName val="SCATTER_DATA43"/>
      <sheetName val="10_Yr_DCF43"/>
      <sheetName val="Residual_Income_Model43"/>
      <sheetName val="Operating_Leases_tagged43"/>
      <sheetName val="MWA_RR43"/>
      <sheetName val="Fixed_Line_Mkt43"/>
      <sheetName val="Cash_Flow43"/>
      <sheetName val="Income_Statement43"/>
      <sheetName val="Balance_Sheet43"/>
      <sheetName val="exh_1128"/>
      <sheetName val="exh_1428"/>
      <sheetName val="exh_1228"/>
      <sheetName val="exh_1028"/>
      <sheetName val="exh_1_and_528"/>
      <sheetName val="exh_1528"/>
      <sheetName val="exh_328"/>
      <sheetName val="exh_928"/>
      <sheetName val="Good_12-00_(2)28"/>
      <sheetName val="Good_11-3628"/>
      <sheetName val="Good_11-5028"/>
      <sheetName val="Sheet3_(5)28"/>
      <sheetName val="IS_Quarterly28"/>
      <sheetName val="Sheet1_(2)28"/>
      <sheetName val="1Q11_Preview28"/>
      <sheetName val="2Q11_Preview28"/>
      <sheetName val="Intrinsic_Value28"/>
      <sheetName val="Rev_by_Geo28"/>
      <sheetName val="Report_template28"/>
      <sheetName val="Model_(WIP)28"/>
      <sheetName val="sales_bkd28"/>
      <sheetName val="Exclusion_List28"/>
      <sheetName val="Trading_Stats28"/>
      <sheetName val="Relative_Valuation_table_OLD28"/>
      <sheetName val="Report_(2)28"/>
      <sheetName val="Valuation_Matrix42"/>
      <sheetName val="SCATTER_DATA42"/>
      <sheetName val="10_Yr_DCF42"/>
      <sheetName val="Residual_Income_Model42"/>
      <sheetName val="Operating_Leases_tagged42"/>
      <sheetName val="MWA_RR42"/>
      <sheetName val="Fixed_Line_Mkt42"/>
      <sheetName val="Cash_Flow42"/>
      <sheetName val="Income_Statement42"/>
      <sheetName val="Balance_Sheet42"/>
      <sheetName val="exh_1127"/>
      <sheetName val="exh_1427"/>
      <sheetName val="exh_1227"/>
      <sheetName val="exh_1027"/>
      <sheetName val="exh_1_and_527"/>
      <sheetName val="exh_1527"/>
      <sheetName val="exh_327"/>
      <sheetName val="exh_927"/>
      <sheetName val="Good_12-00_(2)27"/>
      <sheetName val="Good_11-3627"/>
      <sheetName val="Good_11-5027"/>
      <sheetName val="Sheet3_(5)27"/>
      <sheetName val="IS_Quarterly27"/>
      <sheetName val="Sheet1_(2)27"/>
      <sheetName val="1Q11_Preview27"/>
      <sheetName val="2Q11_Preview27"/>
      <sheetName val="Intrinsic_Value27"/>
      <sheetName val="Rev_by_Geo27"/>
      <sheetName val="Report_template27"/>
      <sheetName val="Model_(WIP)27"/>
      <sheetName val="sales_bkd27"/>
      <sheetName val="Exclusion_List27"/>
      <sheetName val="Trading_Stats27"/>
      <sheetName val="Relative_Valuation_table_OLD27"/>
      <sheetName val="Report_(2)27"/>
      <sheetName val="Valuation_Matrix44"/>
      <sheetName val="SCATTER_DATA44"/>
      <sheetName val="10_Yr_DCF44"/>
      <sheetName val="Residual_Income_Model44"/>
      <sheetName val="Operating_Leases_tagged44"/>
      <sheetName val="MWA_RR44"/>
      <sheetName val="Fixed_Line_Mkt44"/>
      <sheetName val="Cash_Flow44"/>
      <sheetName val="Income_Statement44"/>
      <sheetName val="Balance_Sheet44"/>
      <sheetName val="exh_1129"/>
      <sheetName val="exh_1429"/>
      <sheetName val="exh_1229"/>
      <sheetName val="exh_1029"/>
      <sheetName val="exh_1_and_529"/>
      <sheetName val="exh_1529"/>
      <sheetName val="exh_329"/>
      <sheetName val="exh_929"/>
      <sheetName val="Good_12-00_(2)29"/>
      <sheetName val="Good_11-3629"/>
      <sheetName val="Good_11-5029"/>
      <sheetName val="Sheet3_(5)29"/>
      <sheetName val="IS_Quarterly29"/>
      <sheetName val="Sheet1_(2)29"/>
      <sheetName val="1Q11_Preview29"/>
      <sheetName val="2Q11_Preview29"/>
      <sheetName val="Intrinsic_Value29"/>
      <sheetName val="Rev_by_Geo29"/>
      <sheetName val="Report_template29"/>
      <sheetName val="Model_(WIP)29"/>
      <sheetName val="sales_bkd29"/>
      <sheetName val="Exclusion_List29"/>
      <sheetName val="Trading_Stats29"/>
      <sheetName val="Relative_Valuation_table_OLD29"/>
      <sheetName val="Report_(2)29"/>
      <sheetName val="Valuation_Matrix45"/>
      <sheetName val="SCATTER_DATA45"/>
      <sheetName val="10_Yr_DCF45"/>
      <sheetName val="Residual_Income_Model45"/>
      <sheetName val="Operating_Leases_tagged45"/>
      <sheetName val="MWA_RR45"/>
      <sheetName val="Fixed_Line_Mkt45"/>
      <sheetName val="Cash_Flow45"/>
      <sheetName val="Income_Statement45"/>
      <sheetName val="Balance_Sheet45"/>
      <sheetName val="exh_1130"/>
      <sheetName val="exh_1430"/>
      <sheetName val="exh_1230"/>
      <sheetName val="exh_1030"/>
      <sheetName val="exh_1_and_530"/>
      <sheetName val="exh_1530"/>
      <sheetName val="exh_330"/>
      <sheetName val="exh_930"/>
      <sheetName val="Good_12-00_(2)30"/>
      <sheetName val="Good_11-3630"/>
      <sheetName val="Good_11-5030"/>
      <sheetName val="Sheet3_(5)30"/>
      <sheetName val="IS_Quarterly30"/>
      <sheetName val="Sheet1_(2)30"/>
      <sheetName val="1Q11_Preview30"/>
      <sheetName val="2Q11_Preview30"/>
      <sheetName val="Intrinsic_Value30"/>
      <sheetName val="Rev_by_Geo30"/>
      <sheetName val="Report_template30"/>
      <sheetName val="Model_(WIP)30"/>
      <sheetName val="sales_bkd30"/>
      <sheetName val="Exclusion_List30"/>
      <sheetName val="Trading_Stats30"/>
      <sheetName val="Relative_Valuation_table_OLD30"/>
      <sheetName val="Report_(2)30"/>
      <sheetName val="Valuation_Matrix47"/>
      <sheetName val="SCATTER_DATA47"/>
      <sheetName val="10_Yr_DCF47"/>
      <sheetName val="Residual_Income_Model47"/>
      <sheetName val="Operating_Leases_tagged47"/>
      <sheetName val="MWA_RR47"/>
      <sheetName val="Fixed_Line_Mkt47"/>
      <sheetName val="Cash_Flow47"/>
      <sheetName val="Income_Statement47"/>
      <sheetName val="Balance_Sheet47"/>
      <sheetName val="exh_1132"/>
      <sheetName val="exh_1432"/>
      <sheetName val="exh_1232"/>
      <sheetName val="exh_1032"/>
      <sheetName val="exh_1_and_532"/>
      <sheetName val="exh_1532"/>
      <sheetName val="exh_332"/>
      <sheetName val="exh_932"/>
      <sheetName val="Good_12-00_(2)32"/>
      <sheetName val="Good_11-3632"/>
      <sheetName val="Good_11-5032"/>
      <sheetName val="Sheet3_(5)32"/>
      <sheetName val="IS_Quarterly32"/>
      <sheetName val="Sheet1_(2)32"/>
      <sheetName val="1Q11_Preview32"/>
      <sheetName val="2Q11_Preview32"/>
      <sheetName val="Intrinsic_Value32"/>
      <sheetName val="Rev_by_Geo32"/>
      <sheetName val="Report_template32"/>
      <sheetName val="Model_(WIP)32"/>
      <sheetName val="sales_bkd32"/>
      <sheetName val="Exclusion_List32"/>
      <sheetName val="Trading_Stats32"/>
      <sheetName val="Relative_Valuation_table_OLD32"/>
      <sheetName val="Report_(2)32"/>
      <sheetName val="Graph_11"/>
      <sheetName val="Valuation_Matrix48"/>
      <sheetName val="SCATTER_DATA48"/>
      <sheetName val="10_Yr_DCF48"/>
      <sheetName val="Residual_Income_Model48"/>
      <sheetName val="Operating_Leases_tagged48"/>
      <sheetName val="MWA_RR48"/>
      <sheetName val="Fixed_Line_Mkt48"/>
      <sheetName val="Cash_Flow48"/>
      <sheetName val="Income_Statement48"/>
      <sheetName val="Balance_Sheet48"/>
      <sheetName val="exh_1133"/>
      <sheetName val="exh_1433"/>
      <sheetName val="exh_1233"/>
      <sheetName val="exh_1033"/>
      <sheetName val="exh_1_and_533"/>
      <sheetName val="exh_1533"/>
      <sheetName val="exh_333"/>
      <sheetName val="exh_933"/>
      <sheetName val="Good_12-00_(2)33"/>
      <sheetName val="Good_11-3633"/>
      <sheetName val="Good_11-5033"/>
      <sheetName val="Sheet3_(5)33"/>
      <sheetName val="IS_Quarterly33"/>
      <sheetName val="Sheet1_(2)33"/>
      <sheetName val="1Q11_Preview33"/>
      <sheetName val="2Q11_Preview33"/>
      <sheetName val="Intrinsic_Value33"/>
      <sheetName val="Rev_by_Geo33"/>
      <sheetName val="Report_template33"/>
      <sheetName val="Model_(WIP)33"/>
      <sheetName val="sales_bkd33"/>
      <sheetName val="Exclusion_List33"/>
      <sheetName val="Trading_Stats33"/>
      <sheetName val="Relative_Valuation_table_OLD33"/>
      <sheetName val="Report_(2)33"/>
      <sheetName val="Graph_12"/>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4">
          <cell r="AR14">
            <v>28</v>
          </cell>
        </row>
        <row r="164">
          <cell r="E164">
            <v>1247</v>
          </cell>
          <cell r="F164">
            <v>1807</v>
          </cell>
          <cell r="G164">
            <v>2812</v>
          </cell>
          <cell r="H164">
            <v>2828</v>
          </cell>
          <cell r="I164">
            <v>6670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refreshError="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refreshError="1"/>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Qtr Rpt"/>
      <sheetName val="RAPID2"/>
      <sheetName val="SLR Model"/>
      <sheetName val="FCall Hdr"/>
      <sheetName val="dilution0400 "/>
      <sheetName val="dilution0400-old"/>
      <sheetName val="Nortel Acq Analysis"/>
      <sheetName val="Old SLR Model"/>
      <sheetName val="SMOD-Model"/>
      <sheetName val="Buyback"/>
      <sheetName val="dilution"/>
      <sheetName val="Schu Acq Analysis"/>
      <sheetName val="Schu Acq Analysis (stock)"/>
      <sheetName val="Model2Wizar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3DD2B-B111-42B1-9D02-4A6E89D2058C}">
  <sheetPr codeName="Sheet1"/>
  <dimension ref="A1:H417"/>
  <sheetViews>
    <sheetView showGridLines="0" tabSelected="1" workbookViewId="0">
      <selection activeCell="I20" sqref="I20"/>
    </sheetView>
  </sheetViews>
  <sheetFormatPr defaultRowHeight="15"/>
  <sheetData>
    <row r="1" spans="1:8" ht="23.25" customHeight="1">
      <c r="A1" s="437"/>
      <c r="B1" s="438"/>
      <c r="C1" s="438"/>
      <c r="D1" s="438"/>
      <c r="E1" s="438"/>
      <c r="F1" s="438"/>
      <c r="G1" s="438"/>
      <c r="H1" s="438"/>
    </row>
    <row r="2" spans="1:8">
      <c r="A2" s="435" t="s">
        <v>318</v>
      </c>
      <c r="B2" s="438"/>
      <c r="C2" s="438"/>
      <c r="D2" s="438"/>
      <c r="E2" s="438"/>
      <c r="F2" s="438"/>
      <c r="G2" s="438"/>
      <c r="H2" s="438"/>
    </row>
    <row r="3" spans="1:8">
      <c r="A3" s="435" t="s">
        <v>319</v>
      </c>
      <c r="B3" s="438"/>
      <c r="C3" s="438"/>
      <c r="D3" s="438"/>
      <c r="E3" s="438"/>
      <c r="F3" s="438"/>
      <c r="G3" s="438"/>
      <c r="H3" s="438"/>
    </row>
    <row r="4" spans="1:8">
      <c r="A4" s="435" t="s">
        <v>320</v>
      </c>
      <c r="B4" s="438"/>
      <c r="C4" s="438"/>
      <c r="D4" s="438"/>
      <c r="E4" s="438"/>
      <c r="F4" s="438"/>
      <c r="G4" s="438"/>
      <c r="H4" s="438"/>
    </row>
    <row r="5" spans="1:8">
      <c r="A5" s="435" t="s">
        <v>321</v>
      </c>
      <c r="B5" s="438"/>
      <c r="C5" s="438"/>
      <c r="D5" s="438"/>
      <c r="E5" s="438"/>
      <c r="F5" s="438"/>
      <c r="G5" s="438"/>
      <c r="H5" s="438"/>
    </row>
    <row r="6" spans="1:8">
      <c r="A6" s="435"/>
      <c r="B6" s="438"/>
      <c r="C6" s="438"/>
      <c r="D6" s="438"/>
      <c r="E6" s="438"/>
      <c r="F6" s="438"/>
      <c r="G6" s="438"/>
      <c r="H6" s="438"/>
    </row>
    <row r="7" spans="1:8">
      <c r="A7" s="435" t="s">
        <v>322</v>
      </c>
      <c r="B7" s="438"/>
      <c r="C7" s="438"/>
      <c r="D7" s="438"/>
      <c r="E7" s="438"/>
      <c r="F7" s="438"/>
      <c r="G7" s="438"/>
      <c r="H7" s="438"/>
    </row>
    <row r="8" spans="1:8">
      <c r="A8" s="435" t="s">
        <v>323</v>
      </c>
      <c r="B8" s="438"/>
      <c r="C8" s="438"/>
      <c r="D8" s="438"/>
      <c r="E8" s="438"/>
      <c r="F8" s="438"/>
      <c r="G8" s="438"/>
      <c r="H8" s="438"/>
    </row>
    <row r="9" spans="1:8">
      <c r="A9" s="435"/>
      <c r="B9" s="438"/>
      <c r="C9" s="438"/>
      <c r="D9" s="438"/>
      <c r="E9" s="438"/>
      <c r="F9" s="438"/>
      <c r="G9" s="438"/>
      <c r="H9" s="438"/>
    </row>
    <row r="10" spans="1:8">
      <c r="A10" s="435" t="s">
        <v>324</v>
      </c>
      <c r="B10" s="438"/>
      <c r="C10" s="438"/>
      <c r="D10" s="438"/>
      <c r="E10" s="438"/>
      <c r="F10" s="438"/>
      <c r="G10" s="438"/>
      <c r="H10" s="438"/>
    </row>
    <row r="11" spans="1:8">
      <c r="A11" s="435" t="s">
        <v>325</v>
      </c>
      <c r="B11" s="438"/>
      <c r="C11" s="438"/>
      <c r="D11" s="438"/>
      <c r="E11" s="438"/>
      <c r="F11" s="438"/>
      <c r="G11" s="438"/>
      <c r="H11" s="438"/>
    </row>
    <row r="12" spans="1:8">
      <c r="A12" s="435" t="s">
        <v>326</v>
      </c>
      <c r="B12" s="438"/>
      <c r="C12" s="438"/>
      <c r="D12" s="438"/>
      <c r="E12" s="438"/>
      <c r="F12" s="438"/>
      <c r="G12" s="438"/>
      <c r="H12" s="438"/>
    </row>
    <row r="13" spans="1:8">
      <c r="A13" s="435" t="s">
        <v>327</v>
      </c>
      <c r="B13" s="438"/>
      <c r="C13" s="438"/>
      <c r="D13" s="438"/>
      <c r="E13" s="438"/>
      <c r="F13" s="438"/>
      <c r="G13" s="438"/>
      <c r="H13" s="438"/>
    </row>
    <row r="14" spans="1:8">
      <c r="A14" s="435" t="s">
        <v>328</v>
      </c>
      <c r="B14" s="438"/>
      <c r="C14" s="438"/>
      <c r="D14" s="438"/>
      <c r="E14" s="438"/>
      <c r="F14" s="438"/>
      <c r="G14" s="438"/>
      <c r="H14" s="438"/>
    </row>
    <row r="15" spans="1:8">
      <c r="A15" s="435" t="s">
        <v>329</v>
      </c>
      <c r="B15" s="438"/>
      <c r="C15" s="438"/>
      <c r="D15" s="438"/>
      <c r="E15" s="438"/>
      <c r="F15" s="438"/>
      <c r="G15" s="438"/>
      <c r="H15" s="438"/>
    </row>
    <row r="16" spans="1:8">
      <c r="A16" s="435"/>
      <c r="B16" s="438"/>
      <c r="C16" s="438"/>
      <c r="D16" s="438"/>
      <c r="E16" s="438"/>
      <c r="F16" s="438"/>
      <c r="G16" s="438"/>
      <c r="H16" s="438"/>
    </row>
    <row r="17" spans="1:8">
      <c r="A17" s="435" t="s">
        <v>330</v>
      </c>
      <c r="B17" s="438"/>
      <c r="C17" s="438"/>
      <c r="D17" s="438"/>
      <c r="E17" s="438"/>
      <c r="F17" s="438"/>
      <c r="G17" s="438"/>
      <c r="H17" s="438"/>
    </row>
    <row r="18" spans="1:8">
      <c r="A18" s="435"/>
      <c r="B18" s="438"/>
      <c r="C18" s="438"/>
      <c r="D18" s="438"/>
      <c r="E18" s="438"/>
      <c r="F18" s="438"/>
      <c r="G18" s="438"/>
      <c r="H18" s="438"/>
    </row>
    <row r="19" spans="1:8">
      <c r="A19" s="435" t="s">
        <v>331</v>
      </c>
      <c r="B19" s="438"/>
      <c r="C19" s="438"/>
      <c r="D19" s="438"/>
      <c r="E19" s="438"/>
      <c r="F19" s="438"/>
      <c r="G19" s="438"/>
      <c r="H19" s="438"/>
    </row>
    <row r="20" spans="1:8">
      <c r="A20" s="435"/>
      <c r="B20" s="438"/>
      <c r="C20" s="438"/>
      <c r="D20" s="438"/>
      <c r="E20" s="438"/>
      <c r="F20" s="438"/>
      <c r="G20" s="438"/>
      <c r="H20" s="438"/>
    </row>
    <row r="21" spans="1:8">
      <c r="A21" s="436" t="s">
        <v>332</v>
      </c>
      <c r="B21" s="438"/>
      <c r="C21" s="438"/>
      <c r="D21" s="438"/>
      <c r="E21" s="438"/>
      <c r="F21" s="438"/>
      <c r="G21" s="438"/>
      <c r="H21" s="438"/>
    </row>
    <row r="22" spans="1:8">
      <c r="A22" s="438"/>
      <c r="B22" s="438"/>
      <c r="C22" s="438"/>
      <c r="D22" s="438"/>
      <c r="E22" s="438"/>
      <c r="F22" s="438"/>
      <c r="G22" s="438"/>
      <c r="H22" s="438"/>
    </row>
    <row r="23" spans="1:8">
      <c r="A23" s="439" t="s">
        <v>333</v>
      </c>
      <c r="B23" s="438"/>
      <c r="C23" s="438"/>
      <c r="D23" s="438"/>
      <c r="E23" s="438"/>
      <c r="F23" s="438"/>
      <c r="G23" s="438"/>
      <c r="H23" s="438"/>
    </row>
    <row r="24" spans="1:8">
      <c r="A24" s="439" t="s">
        <v>334</v>
      </c>
      <c r="B24" s="438"/>
      <c r="C24" s="438"/>
      <c r="D24" s="438"/>
      <c r="E24" s="438"/>
      <c r="F24" s="438"/>
      <c r="G24" s="438"/>
      <c r="H24" s="438"/>
    </row>
    <row r="25" spans="1:8">
      <c r="A25" s="439" t="s">
        <v>335</v>
      </c>
      <c r="B25" s="438"/>
      <c r="C25" s="438"/>
      <c r="D25" s="438"/>
      <c r="E25" s="438"/>
      <c r="F25" s="438"/>
      <c r="G25" s="438"/>
      <c r="H25" s="438"/>
    </row>
    <row r="26" spans="1:8">
      <c r="A26" s="439" t="s">
        <v>336</v>
      </c>
      <c r="B26" s="438"/>
      <c r="C26" s="438"/>
      <c r="D26" s="438"/>
      <c r="E26" s="438"/>
      <c r="F26" s="438"/>
      <c r="G26" s="438"/>
      <c r="H26" s="438"/>
    </row>
    <row r="27" spans="1:8">
      <c r="A27" s="438"/>
      <c r="B27" s="438"/>
      <c r="C27" s="438"/>
      <c r="D27" s="438"/>
      <c r="E27" s="438"/>
      <c r="F27" s="438"/>
      <c r="G27" s="438"/>
      <c r="H27" s="438"/>
    </row>
    <row r="28" spans="1:8">
      <c r="A28" s="439" t="s">
        <v>337</v>
      </c>
      <c r="B28" s="438"/>
      <c r="C28" s="438"/>
      <c r="D28" s="438"/>
      <c r="E28" s="438"/>
      <c r="F28" s="438"/>
      <c r="G28" s="438"/>
      <c r="H28" s="438"/>
    </row>
    <row r="29" spans="1:8">
      <c r="A29" s="439" t="s">
        <v>338</v>
      </c>
      <c r="B29" s="438"/>
      <c r="C29" s="438"/>
      <c r="D29" s="438"/>
      <c r="E29" s="438"/>
      <c r="F29" s="438"/>
      <c r="G29" s="438"/>
      <c r="H29" s="438"/>
    </row>
    <row r="30" spans="1:8">
      <c r="A30" s="439" t="s">
        <v>339</v>
      </c>
      <c r="B30" s="438"/>
      <c r="C30" s="438"/>
      <c r="D30" s="438"/>
      <c r="E30" s="438"/>
      <c r="F30" s="438"/>
      <c r="G30" s="438"/>
      <c r="H30" s="438"/>
    </row>
    <row r="31" spans="1:8">
      <c r="A31" s="439" t="s">
        <v>340</v>
      </c>
      <c r="B31" s="438"/>
      <c r="C31" s="438"/>
      <c r="D31" s="438"/>
      <c r="E31" s="438"/>
      <c r="F31" s="438"/>
      <c r="G31" s="438"/>
      <c r="H31" s="438"/>
    </row>
    <row r="32" spans="1:8">
      <c r="A32" s="439" t="s">
        <v>341</v>
      </c>
      <c r="B32" s="438"/>
      <c r="C32" s="438"/>
      <c r="D32" s="438"/>
      <c r="E32" s="438"/>
      <c r="F32" s="438"/>
      <c r="G32" s="438"/>
      <c r="H32" s="438"/>
    </row>
    <row r="33" spans="1:8">
      <c r="A33" s="438"/>
      <c r="B33" s="438"/>
      <c r="C33" s="438"/>
      <c r="D33" s="438"/>
      <c r="E33" s="438"/>
      <c r="F33" s="438"/>
      <c r="G33" s="438"/>
      <c r="H33" s="438"/>
    </row>
    <row r="34" spans="1:8">
      <c r="A34" s="439" t="s">
        <v>342</v>
      </c>
      <c r="B34" s="438"/>
      <c r="C34" s="438"/>
      <c r="D34" s="438"/>
      <c r="E34" s="438"/>
      <c r="F34" s="438"/>
      <c r="G34" s="438"/>
      <c r="H34" s="438"/>
    </row>
    <row r="35" spans="1:8">
      <c r="A35" s="439" t="s">
        <v>343</v>
      </c>
      <c r="B35" s="438"/>
      <c r="C35" s="438"/>
      <c r="D35" s="438"/>
      <c r="E35" s="438"/>
      <c r="F35" s="438"/>
      <c r="G35" s="438"/>
      <c r="H35" s="438"/>
    </row>
    <row r="36" spans="1:8">
      <c r="A36" s="439" t="s">
        <v>344</v>
      </c>
      <c r="B36" s="438"/>
      <c r="C36" s="438"/>
      <c r="D36" s="438"/>
      <c r="E36" s="438"/>
      <c r="F36" s="438"/>
      <c r="G36" s="438"/>
      <c r="H36" s="438"/>
    </row>
    <row r="37" spans="1:8">
      <c r="A37" s="439" t="s">
        <v>345</v>
      </c>
      <c r="B37" s="438"/>
      <c r="C37" s="438"/>
      <c r="D37" s="438"/>
      <c r="E37" s="438"/>
      <c r="F37" s="438"/>
      <c r="G37" s="438"/>
      <c r="H37" s="438"/>
    </row>
    <row r="38" spans="1:8">
      <c r="A38" s="438"/>
      <c r="B38" s="438"/>
      <c r="C38" s="438"/>
      <c r="D38" s="438"/>
      <c r="E38" s="438"/>
      <c r="F38" s="438"/>
      <c r="G38" s="438"/>
      <c r="H38" s="438"/>
    </row>
    <row r="39" spans="1:8">
      <c r="A39" s="439" t="s">
        <v>346</v>
      </c>
      <c r="B39" s="438"/>
      <c r="C39" s="438"/>
      <c r="D39" s="438"/>
      <c r="E39" s="438"/>
      <c r="F39" s="438"/>
      <c r="G39" s="438"/>
      <c r="H39" s="438"/>
    </row>
    <row r="40" spans="1:8">
      <c r="A40" s="439" t="s">
        <v>347</v>
      </c>
      <c r="B40" s="438"/>
      <c r="C40" s="438"/>
      <c r="D40" s="438"/>
      <c r="E40" s="438"/>
      <c r="F40" s="438"/>
      <c r="G40" s="438"/>
      <c r="H40" s="438"/>
    </row>
    <row r="41" spans="1:8">
      <c r="A41" s="439" t="s">
        <v>348</v>
      </c>
      <c r="B41" s="438"/>
      <c r="C41" s="438"/>
      <c r="D41" s="438"/>
      <c r="E41" s="438"/>
      <c r="F41" s="438"/>
      <c r="G41" s="438"/>
      <c r="H41" s="438"/>
    </row>
    <row r="42" spans="1:8">
      <c r="A42" s="439" t="s">
        <v>349</v>
      </c>
      <c r="B42" s="438"/>
      <c r="C42" s="438"/>
      <c r="D42" s="438"/>
      <c r="E42" s="438"/>
      <c r="F42" s="438"/>
      <c r="G42" s="438"/>
      <c r="H42" s="438"/>
    </row>
    <row r="43" spans="1:8">
      <c r="A43" s="439" t="s">
        <v>350</v>
      </c>
      <c r="B43" s="438"/>
      <c r="C43" s="438"/>
      <c r="D43" s="438"/>
      <c r="E43" s="438"/>
      <c r="F43" s="438"/>
      <c r="G43" s="438"/>
      <c r="H43" s="438"/>
    </row>
    <row r="44" spans="1:8">
      <c r="A44" s="439" t="s">
        <v>351</v>
      </c>
      <c r="B44" s="438"/>
      <c r="C44" s="438"/>
      <c r="D44" s="438"/>
      <c r="E44" s="438"/>
      <c r="F44" s="438"/>
      <c r="G44" s="438"/>
      <c r="H44" s="438"/>
    </row>
    <row r="45" spans="1:8">
      <c r="A45" s="438"/>
      <c r="B45" s="438"/>
      <c r="C45" s="438"/>
      <c r="D45" s="438"/>
      <c r="E45" s="438"/>
      <c r="F45" s="438"/>
      <c r="G45" s="438"/>
      <c r="H45" s="438"/>
    </row>
    <row r="46" spans="1:8" ht="15.75">
      <c r="A46" s="440" t="s">
        <v>352</v>
      </c>
      <c r="B46" s="438"/>
      <c r="C46" s="438"/>
      <c r="D46" s="438"/>
      <c r="E46" s="438"/>
      <c r="F46" s="438"/>
      <c r="G46" s="438"/>
      <c r="H46" s="438"/>
    </row>
    <row r="47" spans="1:8">
      <c r="A47" s="438"/>
      <c r="B47" s="438"/>
      <c r="C47" s="438"/>
      <c r="D47" s="438"/>
      <c r="E47" s="438"/>
      <c r="F47" s="438"/>
      <c r="G47" s="438"/>
      <c r="H47" s="438"/>
    </row>
    <row r="48" spans="1:8">
      <c r="A48" s="439" t="s">
        <v>353</v>
      </c>
      <c r="B48" s="438"/>
      <c r="C48" s="438"/>
      <c r="D48" s="438"/>
      <c r="E48" s="438"/>
      <c r="F48" s="438"/>
      <c r="G48" s="438"/>
      <c r="H48" s="438"/>
    </row>
    <row r="49" spans="1:8">
      <c r="A49" s="439" t="s">
        <v>354</v>
      </c>
      <c r="B49" s="438"/>
      <c r="C49" s="438"/>
      <c r="D49" s="438"/>
      <c r="E49" s="438"/>
      <c r="F49" s="438"/>
      <c r="G49" s="438"/>
      <c r="H49" s="438"/>
    </row>
    <row r="50" spans="1:8">
      <c r="A50" s="439" t="s">
        <v>355</v>
      </c>
      <c r="B50" s="438"/>
      <c r="C50" s="438"/>
      <c r="D50" s="438"/>
      <c r="E50" s="438"/>
      <c r="F50" s="438"/>
      <c r="G50" s="438"/>
      <c r="H50" s="438"/>
    </row>
    <row r="51" spans="1:8">
      <c r="A51" s="439" t="s">
        <v>356</v>
      </c>
      <c r="B51" s="438"/>
      <c r="C51" s="438"/>
      <c r="D51" s="438"/>
      <c r="E51" s="438"/>
      <c r="F51" s="438"/>
      <c r="G51" s="438"/>
      <c r="H51" s="438"/>
    </row>
    <row r="52" spans="1:8">
      <c r="A52" s="438"/>
      <c r="B52" s="438"/>
      <c r="C52" s="438"/>
      <c r="D52" s="438"/>
      <c r="E52" s="438"/>
      <c r="F52" s="438"/>
      <c r="G52" s="438"/>
      <c r="H52" s="438"/>
    </row>
    <row r="53" spans="1:8">
      <c r="A53" s="439" t="s">
        <v>357</v>
      </c>
      <c r="B53" s="438"/>
      <c r="C53" s="438"/>
      <c r="D53" s="438"/>
      <c r="E53" s="438"/>
      <c r="F53" s="438"/>
      <c r="G53" s="438"/>
      <c r="H53" s="438"/>
    </row>
    <row r="54" spans="1:8">
      <c r="A54" s="438"/>
      <c r="B54" s="438"/>
      <c r="C54" s="438"/>
      <c r="D54" s="438"/>
      <c r="E54" s="438"/>
      <c r="F54" s="438"/>
      <c r="G54" s="438"/>
      <c r="H54" s="438"/>
    </row>
    <row r="55" spans="1:8" ht="15.75">
      <c r="A55" s="440" t="s">
        <v>358</v>
      </c>
      <c r="B55" s="438"/>
      <c r="C55" s="438"/>
      <c r="D55" s="438"/>
      <c r="E55" s="438"/>
      <c r="F55" s="438"/>
      <c r="G55" s="438"/>
      <c r="H55" s="438"/>
    </row>
    <row r="56" spans="1:8">
      <c r="A56" s="438"/>
      <c r="B56" s="438"/>
      <c r="C56" s="438"/>
      <c r="D56" s="438"/>
      <c r="E56" s="438"/>
      <c r="F56" s="438"/>
      <c r="G56" s="438"/>
      <c r="H56" s="438"/>
    </row>
    <row r="57" spans="1:8">
      <c r="A57" s="439" t="s">
        <v>359</v>
      </c>
      <c r="B57" s="438"/>
      <c r="C57" s="438"/>
      <c r="D57" s="438"/>
      <c r="E57" s="438"/>
      <c r="F57" s="438"/>
      <c r="G57" s="438"/>
      <c r="H57" s="438"/>
    </row>
    <row r="58" spans="1:8">
      <c r="A58" s="439" t="s">
        <v>360</v>
      </c>
      <c r="B58" s="438"/>
      <c r="C58" s="438"/>
      <c r="D58" s="438"/>
      <c r="E58" s="438"/>
      <c r="F58" s="438"/>
      <c r="G58" s="438"/>
      <c r="H58" s="438"/>
    </row>
    <row r="59" spans="1:8">
      <c r="A59" s="439" t="s">
        <v>361</v>
      </c>
      <c r="B59" s="438"/>
      <c r="C59" s="438"/>
      <c r="D59" s="438"/>
      <c r="E59" s="438"/>
      <c r="F59" s="438"/>
      <c r="G59" s="438"/>
      <c r="H59" s="438"/>
    </row>
    <row r="60" spans="1:8">
      <c r="A60" s="438"/>
      <c r="B60" s="438"/>
      <c r="C60" s="438"/>
      <c r="D60" s="438"/>
      <c r="E60" s="438"/>
      <c r="F60" s="438"/>
      <c r="G60" s="438"/>
      <c r="H60" s="438"/>
    </row>
    <row r="61" spans="1:8" ht="15.75">
      <c r="A61" s="440" t="s">
        <v>362</v>
      </c>
      <c r="B61" s="438"/>
      <c r="C61" s="438"/>
      <c r="D61" s="438"/>
      <c r="E61" s="438"/>
      <c r="F61" s="438"/>
      <c r="G61" s="438"/>
      <c r="H61" s="438"/>
    </row>
    <row r="62" spans="1:8">
      <c r="A62" s="438"/>
      <c r="B62" s="438"/>
      <c r="C62" s="438"/>
      <c r="D62" s="438"/>
      <c r="E62" s="438"/>
      <c r="F62" s="438"/>
      <c r="G62" s="438"/>
      <c r="H62" s="438"/>
    </row>
    <row r="63" spans="1:8">
      <c r="A63" s="439" t="s">
        <v>363</v>
      </c>
      <c r="B63" s="438"/>
      <c r="C63" s="438"/>
      <c r="D63" s="438"/>
      <c r="E63" s="438"/>
      <c r="F63" s="438"/>
      <c r="G63" s="438"/>
      <c r="H63" s="438"/>
    </row>
    <row r="64" spans="1:8">
      <c r="A64" s="439" t="s">
        <v>364</v>
      </c>
      <c r="B64" s="438"/>
      <c r="C64" s="438"/>
      <c r="D64" s="438"/>
      <c r="E64" s="438"/>
      <c r="F64" s="438"/>
      <c r="G64" s="438"/>
      <c r="H64" s="438"/>
    </row>
    <row r="65" spans="1:8">
      <c r="A65" s="438"/>
      <c r="B65" s="438"/>
      <c r="C65" s="438"/>
      <c r="D65" s="438"/>
      <c r="E65" s="438"/>
      <c r="F65" s="438"/>
      <c r="G65" s="438"/>
      <c r="H65" s="438"/>
    </row>
    <row r="66" spans="1:8">
      <c r="A66" s="439" t="s">
        <v>365</v>
      </c>
      <c r="B66" s="438"/>
      <c r="C66" s="438"/>
      <c r="D66" s="438"/>
      <c r="E66" s="438"/>
      <c r="F66" s="438"/>
      <c r="G66" s="438"/>
      <c r="H66" s="438"/>
    </row>
    <row r="67" spans="1:8">
      <c r="A67" s="439" t="s">
        <v>366</v>
      </c>
      <c r="B67" s="438"/>
      <c r="C67" s="438"/>
      <c r="D67" s="438"/>
      <c r="E67" s="438"/>
      <c r="F67" s="438"/>
      <c r="G67" s="438"/>
      <c r="H67" s="438"/>
    </row>
    <row r="68" spans="1:8">
      <c r="A68" s="438"/>
      <c r="B68" s="438"/>
      <c r="C68" s="438"/>
      <c r="D68" s="438"/>
      <c r="E68" s="438"/>
      <c r="F68" s="438"/>
      <c r="G68" s="438"/>
      <c r="H68" s="438"/>
    </row>
    <row r="69" spans="1:8">
      <c r="A69" s="439" t="s">
        <v>367</v>
      </c>
      <c r="B69" s="438"/>
      <c r="C69" s="438"/>
      <c r="D69" s="438"/>
      <c r="E69" s="438"/>
      <c r="F69" s="438"/>
      <c r="G69" s="438"/>
      <c r="H69" s="438"/>
    </row>
    <row r="70" spans="1:8">
      <c r="A70" s="439" t="s">
        <v>368</v>
      </c>
      <c r="B70" s="438"/>
      <c r="C70" s="438"/>
      <c r="D70" s="438"/>
      <c r="E70" s="438"/>
      <c r="F70" s="438"/>
      <c r="G70" s="438"/>
      <c r="H70" s="438"/>
    </row>
    <row r="71" spans="1:8">
      <c r="A71" s="438"/>
      <c r="B71" s="438"/>
      <c r="C71" s="438"/>
      <c r="D71" s="438"/>
      <c r="E71" s="438"/>
      <c r="F71" s="438"/>
      <c r="G71" s="438"/>
      <c r="H71" s="438"/>
    </row>
    <row r="72" spans="1:8">
      <c r="A72" s="439" t="s">
        <v>369</v>
      </c>
      <c r="B72" s="438"/>
      <c r="C72" s="438"/>
      <c r="D72" s="438"/>
      <c r="E72" s="438"/>
      <c r="F72" s="438"/>
      <c r="G72" s="438"/>
      <c r="H72" s="438"/>
    </row>
    <row r="73" spans="1:8">
      <c r="A73" s="439" t="s">
        <v>370</v>
      </c>
      <c r="B73" s="438"/>
      <c r="C73" s="438"/>
      <c r="D73" s="438"/>
      <c r="E73" s="438"/>
      <c r="F73" s="438"/>
      <c r="G73" s="438"/>
      <c r="H73" s="438"/>
    </row>
    <row r="74" spans="1:8">
      <c r="A74" s="438"/>
      <c r="B74" s="438"/>
      <c r="C74" s="438"/>
      <c r="D74" s="438"/>
      <c r="E74" s="438"/>
      <c r="F74" s="438"/>
      <c r="G74" s="438"/>
      <c r="H74" s="438"/>
    </row>
    <row r="75" spans="1:8">
      <c r="A75" s="439" t="s">
        <v>371</v>
      </c>
      <c r="B75" s="438"/>
      <c r="C75" s="438"/>
      <c r="D75" s="438"/>
      <c r="E75" s="438"/>
      <c r="F75" s="438"/>
      <c r="G75" s="438"/>
      <c r="H75" s="438"/>
    </row>
    <row r="76" spans="1:8">
      <c r="A76" s="439" t="s">
        <v>372</v>
      </c>
      <c r="B76" s="438"/>
      <c r="C76" s="438"/>
      <c r="D76" s="438"/>
      <c r="E76" s="438"/>
      <c r="F76" s="438"/>
      <c r="G76" s="438"/>
      <c r="H76" s="438"/>
    </row>
    <row r="77" spans="1:8">
      <c r="A77" s="439" t="s">
        <v>373</v>
      </c>
      <c r="B77" s="438"/>
      <c r="C77" s="438"/>
      <c r="D77" s="438"/>
      <c r="E77" s="438"/>
      <c r="F77" s="438"/>
      <c r="G77" s="438"/>
      <c r="H77" s="438"/>
    </row>
    <row r="78" spans="1:8">
      <c r="A78" s="439" t="s">
        <v>374</v>
      </c>
      <c r="B78" s="438"/>
      <c r="C78" s="438"/>
      <c r="D78" s="438"/>
      <c r="E78" s="438"/>
      <c r="F78" s="438"/>
      <c r="G78" s="438"/>
      <c r="H78" s="438"/>
    </row>
    <row r="79" spans="1:8">
      <c r="A79" s="439" t="s">
        <v>375</v>
      </c>
      <c r="B79" s="438"/>
      <c r="C79" s="438"/>
      <c r="D79" s="438"/>
      <c r="E79" s="438"/>
      <c r="F79" s="438"/>
      <c r="G79" s="438"/>
      <c r="H79" s="438"/>
    </row>
    <row r="80" spans="1:8">
      <c r="A80" s="439" t="s">
        <v>376</v>
      </c>
      <c r="B80" s="438"/>
      <c r="C80" s="438"/>
      <c r="D80" s="438"/>
      <c r="E80" s="438"/>
      <c r="F80" s="438"/>
      <c r="G80" s="438"/>
      <c r="H80" s="438"/>
    </row>
    <row r="81" spans="1:8">
      <c r="A81" s="438"/>
      <c r="B81" s="438"/>
      <c r="C81" s="438"/>
      <c r="D81" s="438"/>
      <c r="E81" s="438"/>
      <c r="F81" s="438"/>
      <c r="G81" s="438"/>
      <c r="H81" s="438"/>
    </row>
    <row r="82" spans="1:8">
      <c r="A82" s="439" t="s">
        <v>377</v>
      </c>
      <c r="B82" s="438"/>
      <c r="C82" s="438"/>
      <c r="D82" s="438"/>
      <c r="E82" s="438"/>
      <c r="F82" s="438"/>
      <c r="G82" s="438"/>
      <c r="H82" s="438"/>
    </row>
    <row r="83" spans="1:8">
      <c r="A83" s="439" t="s">
        <v>378</v>
      </c>
      <c r="B83" s="438"/>
      <c r="C83" s="438"/>
      <c r="D83" s="438"/>
      <c r="E83" s="438"/>
      <c r="F83" s="438"/>
      <c r="G83" s="438"/>
      <c r="H83" s="438"/>
    </row>
    <row r="84" spans="1:8">
      <c r="A84" s="439" t="s">
        <v>379</v>
      </c>
      <c r="B84" s="438"/>
      <c r="C84" s="438"/>
      <c r="D84" s="438"/>
      <c r="E84" s="438"/>
      <c r="F84" s="438"/>
      <c r="G84" s="438"/>
      <c r="H84" s="438"/>
    </row>
    <row r="85" spans="1:8">
      <c r="A85" s="439" t="s">
        <v>380</v>
      </c>
      <c r="B85" s="438"/>
      <c r="C85" s="438"/>
      <c r="D85" s="438"/>
      <c r="E85" s="438"/>
      <c r="F85" s="438"/>
      <c r="G85" s="438"/>
      <c r="H85" s="438"/>
    </row>
    <row r="86" spans="1:8">
      <c r="A86" s="439" t="s">
        <v>381</v>
      </c>
      <c r="B86" s="438"/>
      <c r="C86" s="438"/>
      <c r="D86" s="438"/>
      <c r="E86" s="438"/>
      <c r="F86" s="438"/>
      <c r="G86" s="438"/>
      <c r="H86" s="438"/>
    </row>
    <row r="87" spans="1:8">
      <c r="A87" s="439" t="s">
        <v>382</v>
      </c>
      <c r="B87" s="438"/>
      <c r="C87" s="438"/>
      <c r="D87" s="438"/>
      <c r="E87" s="438"/>
      <c r="F87" s="438"/>
      <c r="G87" s="438"/>
      <c r="H87" s="438"/>
    </row>
    <row r="88" spans="1:8">
      <c r="A88" s="439" t="s">
        <v>383</v>
      </c>
      <c r="B88" s="438"/>
      <c r="C88" s="438"/>
      <c r="D88" s="438"/>
      <c r="E88" s="438"/>
      <c r="F88" s="438"/>
      <c r="G88" s="438"/>
      <c r="H88" s="438"/>
    </row>
    <row r="89" spans="1:8">
      <c r="A89" s="438"/>
      <c r="B89" s="438"/>
      <c r="C89" s="438"/>
      <c r="D89" s="438"/>
      <c r="E89" s="438"/>
      <c r="F89" s="438"/>
      <c r="G89" s="438"/>
      <c r="H89" s="438"/>
    </row>
    <row r="90" spans="1:8">
      <c r="A90" s="439" t="s">
        <v>384</v>
      </c>
      <c r="B90" s="438"/>
      <c r="C90" s="438"/>
      <c r="D90" s="438"/>
      <c r="E90" s="438"/>
      <c r="F90" s="438"/>
      <c r="G90" s="438"/>
      <c r="H90" s="438"/>
    </row>
    <row r="91" spans="1:8">
      <c r="A91" s="439" t="s">
        <v>385</v>
      </c>
      <c r="B91" s="438"/>
      <c r="C91" s="438"/>
      <c r="D91" s="438"/>
      <c r="E91" s="438"/>
      <c r="F91" s="438"/>
      <c r="G91" s="438"/>
      <c r="H91" s="438"/>
    </row>
    <row r="92" spans="1:8">
      <c r="A92" s="438"/>
      <c r="B92" s="438"/>
      <c r="C92" s="438"/>
      <c r="D92" s="438"/>
      <c r="E92" s="438"/>
      <c r="F92" s="438"/>
      <c r="G92" s="438"/>
      <c r="H92" s="438"/>
    </row>
    <row r="93" spans="1:8" ht="15.75">
      <c r="A93" s="440" t="s">
        <v>386</v>
      </c>
      <c r="B93" s="438"/>
      <c r="C93" s="438"/>
      <c r="D93" s="438"/>
      <c r="E93" s="438"/>
      <c r="F93" s="438"/>
      <c r="G93" s="438"/>
      <c r="H93" s="438"/>
    </row>
    <row r="94" spans="1:8">
      <c r="A94" s="438"/>
      <c r="B94" s="438"/>
      <c r="C94" s="438"/>
      <c r="D94" s="438"/>
      <c r="E94" s="438"/>
      <c r="F94" s="438"/>
      <c r="G94" s="438"/>
      <c r="H94" s="438"/>
    </row>
    <row r="95" spans="1:8">
      <c r="A95" s="439" t="s">
        <v>387</v>
      </c>
      <c r="B95" s="438"/>
      <c r="C95" s="438"/>
      <c r="D95" s="438"/>
      <c r="E95" s="438"/>
      <c r="F95" s="438"/>
      <c r="G95" s="438"/>
      <c r="H95" s="438"/>
    </row>
    <row r="96" spans="1:8">
      <c r="A96" s="439" t="s">
        <v>388</v>
      </c>
      <c r="B96" s="438"/>
      <c r="C96" s="438"/>
      <c r="D96" s="438"/>
      <c r="E96" s="438"/>
      <c r="F96" s="438"/>
      <c r="G96" s="438"/>
      <c r="H96" s="438"/>
    </row>
    <row r="97" spans="1:8">
      <c r="A97" s="439" t="s">
        <v>389</v>
      </c>
      <c r="B97" s="438"/>
      <c r="C97" s="438"/>
      <c r="D97" s="438"/>
      <c r="E97" s="438"/>
      <c r="F97" s="438"/>
      <c r="G97" s="438"/>
      <c r="H97" s="438"/>
    </row>
    <row r="98" spans="1:8">
      <c r="A98" s="439" t="s">
        <v>390</v>
      </c>
      <c r="B98" s="438"/>
      <c r="C98" s="438"/>
      <c r="D98" s="438"/>
      <c r="E98" s="438"/>
      <c r="F98" s="438"/>
      <c r="G98" s="438"/>
      <c r="H98" s="438"/>
    </row>
    <row r="99" spans="1:8">
      <c r="A99" s="439" t="s">
        <v>391</v>
      </c>
      <c r="B99" s="438"/>
      <c r="C99" s="438"/>
      <c r="D99" s="438"/>
      <c r="E99" s="438"/>
      <c r="F99" s="438"/>
      <c r="G99" s="438"/>
      <c r="H99" s="438"/>
    </row>
    <row r="100" spans="1:8">
      <c r="A100" s="439" t="s">
        <v>392</v>
      </c>
      <c r="B100" s="438"/>
      <c r="C100" s="438"/>
      <c r="D100" s="438"/>
      <c r="E100" s="438"/>
      <c r="F100" s="438"/>
      <c r="G100" s="438"/>
      <c r="H100" s="438"/>
    </row>
    <row r="101" spans="1:8">
      <c r="A101" s="439" t="s">
        <v>393</v>
      </c>
      <c r="B101" s="438"/>
      <c r="C101" s="438"/>
      <c r="D101" s="438"/>
      <c r="E101" s="438"/>
      <c r="F101" s="438"/>
      <c r="G101" s="438"/>
      <c r="H101" s="438"/>
    </row>
    <row r="102" spans="1:8">
      <c r="A102" s="439" t="s">
        <v>394</v>
      </c>
      <c r="B102" s="438"/>
      <c r="C102" s="438"/>
      <c r="D102" s="438"/>
      <c r="E102" s="438"/>
      <c r="F102" s="438"/>
      <c r="G102" s="438"/>
      <c r="H102" s="438"/>
    </row>
    <row r="103" spans="1:8">
      <c r="A103" s="439" t="s">
        <v>395</v>
      </c>
      <c r="B103" s="438"/>
      <c r="C103" s="438"/>
      <c r="D103" s="438"/>
      <c r="E103" s="438"/>
      <c r="F103" s="438"/>
      <c r="G103" s="438"/>
      <c r="H103" s="438"/>
    </row>
    <row r="104" spans="1:8">
      <c r="A104" s="438"/>
      <c r="B104" s="438"/>
      <c r="C104" s="438"/>
      <c r="D104" s="438"/>
      <c r="E104" s="438"/>
      <c r="F104" s="438"/>
      <c r="G104" s="438"/>
      <c r="H104" s="438"/>
    </row>
    <row r="105" spans="1:8" ht="15.75">
      <c r="A105" s="440" t="s">
        <v>396</v>
      </c>
      <c r="B105" s="438"/>
      <c r="C105" s="438"/>
      <c r="D105" s="438"/>
      <c r="E105" s="438"/>
      <c r="F105" s="438"/>
      <c r="G105" s="438"/>
      <c r="H105" s="438"/>
    </row>
    <row r="106" spans="1:8">
      <c r="A106" s="438"/>
      <c r="B106" s="438"/>
      <c r="C106" s="438"/>
      <c r="D106" s="438"/>
      <c r="E106" s="438"/>
      <c r="F106" s="438"/>
      <c r="G106" s="438"/>
      <c r="H106" s="438"/>
    </row>
    <row r="107" spans="1:8">
      <c r="A107" s="439" t="s">
        <v>397</v>
      </c>
      <c r="B107" s="438"/>
      <c r="C107" s="438"/>
      <c r="D107" s="438"/>
      <c r="E107" s="438"/>
      <c r="F107" s="438"/>
      <c r="G107" s="438"/>
      <c r="H107" s="438"/>
    </row>
    <row r="108" spans="1:8">
      <c r="A108" s="438"/>
      <c r="B108" s="438"/>
      <c r="C108" s="438"/>
      <c r="D108" s="438"/>
      <c r="E108" s="438"/>
      <c r="F108" s="438"/>
      <c r="G108" s="438"/>
      <c r="H108" s="438"/>
    </row>
    <row r="109" spans="1:8">
      <c r="A109" s="439" t="s">
        <v>398</v>
      </c>
      <c r="B109" s="438"/>
      <c r="C109" s="438"/>
      <c r="D109" s="438"/>
      <c r="E109" s="438"/>
      <c r="F109" s="438"/>
      <c r="G109" s="438"/>
      <c r="H109" s="438"/>
    </row>
    <row r="110" spans="1:8">
      <c r="A110" s="439" t="s">
        <v>399</v>
      </c>
      <c r="B110" s="438"/>
      <c r="C110" s="438"/>
      <c r="D110" s="438"/>
      <c r="E110" s="438"/>
      <c r="F110" s="438"/>
      <c r="G110" s="438"/>
      <c r="H110" s="438"/>
    </row>
    <row r="111" spans="1:8">
      <c r="A111" s="438"/>
      <c r="B111" s="438"/>
      <c r="C111" s="438"/>
      <c r="D111" s="438"/>
      <c r="E111" s="438"/>
      <c r="F111" s="438"/>
      <c r="G111" s="438"/>
      <c r="H111" s="438"/>
    </row>
    <row r="112" spans="1:8">
      <c r="A112" s="439" t="s">
        <v>400</v>
      </c>
      <c r="B112" s="438"/>
      <c r="C112" s="438"/>
      <c r="D112" s="438"/>
      <c r="E112" s="438"/>
      <c r="F112" s="438"/>
      <c r="G112" s="438"/>
      <c r="H112" s="438"/>
    </row>
    <row r="113" spans="1:8">
      <c r="A113" s="439" t="s">
        <v>401</v>
      </c>
      <c r="B113" s="438"/>
      <c r="C113" s="438"/>
      <c r="D113" s="438"/>
      <c r="E113" s="438"/>
      <c r="F113" s="438"/>
      <c r="G113" s="438"/>
      <c r="H113" s="438"/>
    </row>
    <row r="114" spans="1:8">
      <c r="A114" s="439" t="s">
        <v>402</v>
      </c>
      <c r="B114" s="438"/>
      <c r="C114" s="438"/>
      <c r="D114" s="438"/>
      <c r="E114" s="438"/>
      <c r="F114" s="438"/>
      <c r="G114" s="438"/>
      <c r="H114" s="438"/>
    </row>
    <row r="115" spans="1:8">
      <c r="A115" s="439" t="s">
        <v>403</v>
      </c>
      <c r="B115" s="438"/>
      <c r="C115" s="438"/>
      <c r="D115" s="438"/>
      <c r="E115" s="438"/>
      <c r="F115" s="438"/>
      <c r="G115" s="438"/>
      <c r="H115" s="438"/>
    </row>
    <row r="116" spans="1:8">
      <c r="A116" s="439" t="s">
        <v>404</v>
      </c>
      <c r="B116" s="438"/>
      <c r="C116" s="438"/>
      <c r="D116" s="438"/>
      <c r="E116" s="438"/>
      <c r="F116" s="438"/>
      <c r="G116" s="438"/>
      <c r="H116" s="438"/>
    </row>
    <row r="117" spans="1:8">
      <c r="A117" s="439" t="s">
        <v>405</v>
      </c>
      <c r="B117" s="438"/>
      <c r="C117" s="438"/>
      <c r="D117" s="438"/>
      <c r="E117" s="438"/>
      <c r="F117" s="438"/>
      <c r="G117" s="438"/>
      <c r="H117" s="438"/>
    </row>
    <row r="118" spans="1:8">
      <c r="A118" s="439" t="s">
        <v>406</v>
      </c>
      <c r="B118" s="438"/>
      <c r="C118" s="438"/>
      <c r="D118" s="438"/>
      <c r="E118" s="438"/>
      <c r="F118" s="438"/>
      <c r="G118" s="438"/>
      <c r="H118" s="438"/>
    </row>
    <row r="119" spans="1:8">
      <c r="A119" s="438"/>
      <c r="B119" s="438"/>
      <c r="C119" s="438"/>
      <c r="D119" s="438"/>
      <c r="E119" s="438"/>
      <c r="F119" s="438"/>
      <c r="G119" s="438"/>
      <c r="H119" s="438"/>
    </row>
    <row r="120" spans="1:8">
      <c r="A120" s="441"/>
      <c r="B120" s="443" t="s">
        <v>407</v>
      </c>
      <c r="C120" s="443"/>
      <c r="D120" s="443" t="s">
        <v>408</v>
      </c>
      <c r="E120" s="443"/>
      <c r="F120" s="443"/>
      <c r="G120" s="443" t="s">
        <v>409</v>
      </c>
      <c r="H120" s="443"/>
    </row>
    <row r="121" spans="1:8">
      <c r="A121" s="441" t="s">
        <v>410</v>
      </c>
      <c r="B121" s="441" t="s">
        <v>411</v>
      </c>
      <c r="C121" s="441" t="s">
        <v>412</v>
      </c>
      <c r="D121" s="441" t="s">
        <v>411</v>
      </c>
      <c r="E121" s="441" t="s">
        <v>413</v>
      </c>
      <c r="F121" s="441" t="s">
        <v>414</v>
      </c>
      <c r="G121" s="441" t="s">
        <v>411</v>
      </c>
      <c r="H121" s="441" t="s">
        <v>415</v>
      </c>
    </row>
    <row r="122" spans="1:8">
      <c r="A122" s="441" t="s">
        <v>416</v>
      </c>
      <c r="B122" s="441">
        <v>1534</v>
      </c>
      <c r="C122" s="441">
        <v>0.42</v>
      </c>
      <c r="D122" s="441">
        <v>461</v>
      </c>
      <c r="E122" s="441">
        <v>0.5</v>
      </c>
      <c r="F122" s="441">
        <v>0.3</v>
      </c>
      <c r="G122" s="441">
        <v>698</v>
      </c>
      <c r="H122" s="441">
        <v>0.43</v>
      </c>
    </row>
    <row r="123" spans="1:8">
      <c r="A123" s="441" t="s">
        <v>417</v>
      </c>
      <c r="B123" s="441">
        <v>1573</v>
      </c>
      <c r="C123" s="441">
        <v>0.43</v>
      </c>
      <c r="D123" s="441">
        <v>372</v>
      </c>
      <c r="E123" s="441">
        <v>0.4</v>
      </c>
      <c r="F123" s="441">
        <v>0.24</v>
      </c>
      <c r="G123" s="441">
        <v>716</v>
      </c>
      <c r="H123" s="441">
        <v>0.44</v>
      </c>
    </row>
    <row r="124" spans="1:8">
      <c r="A124" s="441" t="s">
        <v>418</v>
      </c>
      <c r="B124" s="441">
        <v>4</v>
      </c>
      <c r="C124" s="441">
        <v>0</v>
      </c>
      <c r="D124" s="441">
        <v>1</v>
      </c>
      <c r="E124" s="441">
        <v>0</v>
      </c>
      <c r="F124" s="441">
        <v>0.25</v>
      </c>
      <c r="G124" s="441">
        <v>1</v>
      </c>
      <c r="H124" s="441">
        <v>0</v>
      </c>
    </row>
    <row r="125" spans="1:8">
      <c r="A125" s="441" t="s">
        <v>419</v>
      </c>
      <c r="B125" s="441">
        <v>568</v>
      </c>
      <c r="C125" s="441">
        <v>0.15</v>
      </c>
      <c r="D125" s="441">
        <v>89</v>
      </c>
      <c r="E125" s="441">
        <v>0.1</v>
      </c>
      <c r="F125" s="441">
        <v>0.16</v>
      </c>
      <c r="G125" s="441">
        <v>209</v>
      </c>
      <c r="H125" s="441">
        <v>0.13</v>
      </c>
    </row>
    <row r="126" spans="1:8">
      <c r="A126" s="441" t="s">
        <v>420</v>
      </c>
      <c r="B126" s="441">
        <v>3679</v>
      </c>
      <c r="C126" s="441"/>
      <c r="D126" s="441">
        <v>923</v>
      </c>
      <c r="E126" s="441"/>
      <c r="F126" s="441"/>
      <c r="G126" s="441">
        <v>1624</v>
      </c>
      <c r="H126" s="441"/>
    </row>
    <row r="127" spans="1:8">
      <c r="A127" s="438"/>
      <c r="B127" s="438"/>
      <c r="C127" s="438"/>
      <c r="D127" s="438"/>
      <c r="E127" s="438"/>
      <c r="F127" s="438"/>
      <c r="G127" s="438"/>
      <c r="H127" s="438"/>
    </row>
    <row r="128" spans="1:8">
      <c r="A128" s="439" t="s">
        <v>421</v>
      </c>
      <c r="B128" s="438"/>
      <c r="C128" s="438"/>
      <c r="D128" s="438"/>
      <c r="E128" s="438"/>
      <c r="F128" s="438"/>
      <c r="G128" s="438"/>
      <c r="H128" s="438"/>
    </row>
    <row r="129" spans="1:8">
      <c r="A129" s="439" t="s">
        <v>422</v>
      </c>
      <c r="B129" s="438"/>
      <c r="C129" s="438"/>
      <c r="D129" s="438"/>
      <c r="E129" s="438"/>
      <c r="F129" s="438"/>
      <c r="G129" s="438"/>
      <c r="H129" s="438"/>
    </row>
    <row r="130" spans="1:8">
      <c r="A130" s="439" t="s">
        <v>423</v>
      </c>
      <c r="B130" s="438"/>
      <c r="C130" s="438"/>
      <c r="D130" s="438"/>
      <c r="E130" s="438"/>
      <c r="F130" s="438"/>
      <c r="G130" s="438"/>
      <c r="H130" s="438"/>
    </row>
    <row r="131" spans="1:8">
      <c r="A131" s="439" t="s">
        <v>424</v>
      </c>
      <c r="B131" s="438"/>
      <c r="C131" s="438"/>
      <c r="D131" s="438"/>
      <c r="E131" s="438"/>
      <c r="F131" s="438"/>
      <c r="G131" s="438"/>
      <c r="H131" s="438"/>
    </row>
    <row r="132" spans="1:8">
      <c r="A132" s="438"/>
      <c r="B132" s="438"/>
      <c r="C132" s="438"/>
      <c r="D132" s="438"/>
      <c r="E132" s="438"/>
      <c r="F132" s="438"/>
      <c r="G132" s="438"/>
      <c r="H132" s="438"/>
    </row>
    <row r="133" spans="1:8" ht="15.75">
      <c r="A133" s="440" t="s">
        <v>425</v>
      </c>
      <c r="B133" s="438"/>
      <c r="C133" s="438"/>
      <c r="D133" s="438"/>
      <c r="E133" s="438"/>
      <c r="F133" s="438"/>
      <c r="G133" s="438"/>
      <c r="H133" s="438"/>
    </row>
    <row r="134" spans="1:8">
      <c r="A134" s="438"/>
      <c r="B134" s="438"/>
      <c r="C134" s="438"/>
      <c r="D134" s="438"/>
      <c r="E134" s="438"/>
      <c r="F134" s="438"/>
      <c r="G134" s="438"/>
      <c r="H134" s="438"/>
    </row>
    <row r="135" spans="1:8">
      <c r="A135" s="439" t="s">
        <v>426</v>
      </c>
      <c r="B135" s="438"/>
      <c r="C135" s="438"/>
      <c r="D135" s="438"/>
      <c r="E135" s="438"/>
      <c r="F135" s="438"/>
      <c r="G135" s="438"/>
      <c r="H135" s="438"/>
    </row>
    <row r="136" spans="1:8">
      <c r="A136" s="439" t="s">
        <v>427</v>
      </c>
      <c r="B136" s="438"/>
      <c r="C136" s="438"/>
      <c r="D136" s="438"/>
      <c r="E136" s="438"/>
      <c r="F136" s="438"/>
      <c r="G136" s="438"/>
      <c r="H136" s="438"/>
    </row>
    <row r="137" spans="1:8">
      <c r="A137" s="438"/>
      <c r="B137" s="438"/>
      <c r="C137" s="438"/>
      <c r="D137" s="438"/>
      <c r="E137" s="438"/>
      <c r="F137" s="438"/>
      <c r="G137" s="438"/>
      <c r="H137" s="438"/>
    </row>
    <row r="138" spans="1:8">
      <c r="A138" s="439" t="s">
        <v>428</v>
      </c>
      <c r="B138" s="438"/>
      <c r="C138" s="438"/>
      <c r="D138" s="438"/>
      <c r="E138" s="438"/>
      <c r="F138" s="438"/>
      <c r="G138" s="438"/>
      <c r="H138" s="438"/>
    </row>
    <row r="139" spans="1:8">
      <c r="A139" s="439" t="s">
        <v>429</v>
      </c>
      <c r="B139" s="438"/>
      <c r="C139" s="438"/>
      <c r="D139" s="438"/>
      <c r="E139" s="438"/>
      <c r="F139" s="438"/>
      <c r="G139" s="438"/>
      <c r="H139" s="438"/>
    </row>
    <row r="140" spans="1:8">
      <c r="A140" s="439" t="s">
        <v>430</v>
      </c>
      <c r="B140" s="438"/>
      <c r="C140" s="438"/>
      <c r="D140" s="438"/>
      <c r="E140" s="438"/>
      <c r="F140" s="438"/>
      <c r="G140" s="438"/>
      <c r="H140" s="438"/>
    </row>
    <row r="141" spans="1:8">
      <c r="A141" s="438"/>
      <c r="B141" s="438"/>
      <c r="C141" s="438"/>
      <c r="D141" s="438"/>
      <c r="E141" s="438"/>
      <c r="F141" s="438"/>
      <c r="G141" s="438"/>
      <c r="H141" s="438"/>
    </row>
    <row r="142" spans="1:8">
      <c r="A142" s="439" t="s">
        <v>431</v>
      </c>
      <c r="B142" s="438"/>
      <c r="C142" s="438"/>
      <c r="D142" s="438"/>
      <c r="E142" s="438"/>
      <c r="F142" s="438"/>
      <c r="G142" s="438"/>
      <c r="H142" s="438"/>
    </row>
    <row r="143" spans="1:8">
      <c r="A143" s="439" t="s">
        <v>432</v>
      </c>
      <c r="B143" s="438"/>
      <c r="C143" s="438"/>
      <c r="D143" s="438"/>
      <c r="E143" s="438"/>
      <c r="F143" s="438"/>
      <c r="G143" s="438"/>
      <c r="H143" s="438"/>
    </row>
    <row r="144" spans="1:8">
      <c r="A144" s="439" t="s">
        <v>433</v>
      </c>
      <c r="B144" s="438"/>
      <c r="C144" s="438"/>
      <c r="D144" s="438"/>
      <c r="E144" s="438"/>
      <c r="F144" s="438"/>
      <c r="G144" s="438"/>
      <c r="H144" s="438"/>
    </row>
    <row r="145" spans="1:8">
      <c r="A145" s="438"/>
      <c r="B145" s="438"/>
      <c r="C145" s="438"/>
      <c r="D145" s="438"/>
      <c r="E145" s="438"/>
      <c r="F145" s="438"/>
      <c r="G145" s="438"/>
      <c r="H145" s="438"/>
    </row>
    <row r="146" spans="1:8">
      <c r="A146" s="439" t="s">
        <v>434</v>
      </c>
      <c r="B146" s="438"/>
      <c r="C146" s="438"/>
      <c r="D146" s="438"/>
      <c r="E146" s="438"/>
      <c r="F146" s="438"/>
      <c r="G146" s="438"/>
      <c r="H146" s="438"/>
    </row>
    <row r="147" spans="1:8">
      <c r="A147" s="439" t="s">
        <v>435</v>
      </c>
      <c r="B147" s="438"/>
      <c r="C147" s="438"/>
      <c r="D147" s="438"/>
      <c r="E147" s="438"/>
      <c r="F147" s="438"/>
      <c r="G147" s="438"/>
      <c r="H147" s="438"/>
    </row>
    <row r="148" spans="1:8">
      <c r="A148" s="439" t="s">
        <v>436</v>
      </c>
      <c r="B148" s="438"/>
      <c r="C148" s="438"/>
      <c r="D148" s="438"/>
      <c r="E148" s="438"/>
      <c r="F148" s="438"/>
      <c r="G148" s="438"/>
      <c r="H148" s="438"/>
    </row>
    <row r="149" spans="1:8">
      <c r="A149" s="438"/>
      <c r="B149" s="438"/>
      <c r="C149" s="438"/>
      <c r="D149" s="438"/>
      <c r="E149" s="438"/>
      <c r="F149" s="438"/>
      <c r="G149" s="438"/>
      <c r="H149" s="438"/>
    </row>
    <row r="150" spans="1:8">
      <c r="A150" s="439" t="s">
        <v>437</v>
      </c>
      <c r="B150" s="438"/>
      <c r="C150" s="438"/>
      <c r="D150" s="438"/>
      <c r="E150" s="438"/>
      <c r="F150" s="438"/>
      <c r="G150" s="438"/>
      <c r="H150" s="438"/>
    </row>
    <row r="151" spans="1:8">
      <c r="A151" s="439" t="s">
        <v>438</v>
      </c>
      <c r="B151" s="438"/>
      <c r="C151" s="438"/>
      <c r="D151" s="438"/>
      <c r="E151" s="438"/>
      <c r="F151" s="438"/>
      <c r="G151" s="438"/>
      <c r="H151" s="438"/>
    </row>
    <row r="152" spans="1:8">
      <c r="A152" s="438"/>
      <c r="B152" s="438"/>
      <c r="C152" s="438"/>
      <c r="D152" s="438"/>
      <c r="E152" s="438"/>
      <c r="F152" s="438"/>
      <c r="G152" s="438"/>
      <c r="H152" s="438"/>
    </row>
    <row r="153" spans="1:8" ht="15.75">
      <c r="A153" s="440" t="s">
        <v>439</v>
      </c>
      <c r="B153" s="438"/>
      <c r="C153" s="438"/>
      <c r="D153" s="438"/>
      <c r="E153" s="438"/>
      <c r="F153" s="438"/>
      <c r="G153" s="438"/>
      <c r="H153" s="438"/>
    </row>
    <row r="154" spans="1:8">
      <c r="A154" s="438"/>
      <c r="B154" s="438"/>
      <c r="C154" s="438"/>
      <c r="D154" s="438"/>
      <c r="E154" s="438"/>
      <c r="F154" s="438"/>
      <c r="G154" s="438"/>
      <c r="H154" s="438"/>
    </row>
    <row r="155" spans="1:8">
      <c r="A155" s="439" t="s">
        <v>440</v>
      </c>
      <c r="B155" s="438"/>
      <c r="C155" s="438"/>
      <c r="D155" s="438"/>
      <c r="E155" s="438"/>
      <c r="F155" s="438"/>
      <c r="G155" s="438"/>
      <c r="H155" s="438"/>
    </row>
    <row r="156" spans="1:8">
      <c r="A156" s="439" t="s">
        <v>441</v>
      </c>
      <c r="B156" s="438"/>
      <c r="C156" s="438"/>
      <c r="D156" s="438"/>
      <c r="E156" s="438"/>
      <c r="F156" s="438"/>
      <c r="G156" s="438"/>
      <c r="H156" s="438"/>
    </row>
    <row r="157" spans="1:8">
      <c r="A157" s="438"/>
      <c r="B157" s="438"/>
      <c r="C157" s="438"/>
      <c r="D157" s="438"/>
      <c r="E157" s="438"/>
      <c r="F157" s="438"/>
      <c r="G157" s="438"/>
      <c r="H157" s="438"/>
    </row>
    <row r="158" spans="1:8">
      <c r="A158" s="439" t="s">
        <v>442</v>
      </c>
      <c r="B158" s="438"/>
      <c r="C158" s="438"/>
      <c r="D158" s="438"/>
      <c r="E158" s="438"/>
      <c r="F158" s="438"/>
      <c r="G158" s="438"/>
      <c r="H158" s="438"/>
    </row>
    <row r="159" spans="1:8">
      <c r="A159" s="439" t="s">
        <v>443</v>
      </c>
      <c r="B159" s="438"/>
      <c r="C159" s="438"/>
      <c r="D159" s="438"/>
      <c r="E159" s="438"/>
      <c r="F159" s="438"/>
      <c r="G159" s="438"/>
      <c r="H159" s="438"/>
    </row>
    <row r="160" spans="1:8">
      <c r="A160" s="438"/>
      <c r="B160" s="438"/>
      <c r="C160" s="438"/>
      <c r="D160" s="438"/>
      <c r="E160" s="438"/>
      <c r="F160" s="438"/>
      <c r="G160" s="438"/>
      <c r="H160" s="438"/>
    </row>
    <row r="161" spans="1:8">
      <c r="A161" s="439" t="s">
        <v>444</v>
      </c>
      <c r="B161" s="438"/>
      <c r="C161" s="438"/>
      <c r="D161" s="438"/>
      <c r="E161" s="438"/>
      <c r="F161" s="438"/>
      <c r="G161" s="438"/>
      <c r="H161" s="438"/>
    </row>
    <row r="162" spans="1:8">
      <c r="A162" s="439" t="s">
        <v>445</v>
      </c>
      <c r="B162" s="438"/>
      <c r="C162" s="438"/>
      <c r="D162" s="438"/>
      <c r="E162" s="438"/>
      <c r="F162" s="438"/>
      <c r="G162" s="438"/>
      <c r="H162" s="438"/>
    </row>
    <row r="163" spans="1:8">
      <c r="A163" s="438"/>
      <c r="B163" s="438"/>
      <c r="C163" s="438"/>
      <c r="D163" s="438"/>
      <c r="E163" s="438"/>
      <c r="F163" s="438"/>
      <c r="G163" s="438"/>
      <c r="H163" s="438"/>
    </row>
    <row r="164" spans="1:8">
      <c r="A164" s="439" t="s">
        <v>446</v>
      </c>
      <c r="B164" s="438"/>
      <c r="C164" s="438"/>
      <c r="D164" s="438"/>
      <c r="E164" s="438"/>
      <c r="F164" s="438"/>
      <c r="G164" s="438"/>
      <c r="H164" s="438"/>
    </row>
    <row r="165" spans="1:8">
      <c r="A165" s="439" t="s">
        <v>447</v>
      </c>
      <c r="B165" s="438"/>
      <c r="C165" s="438"/>
      <c r="D165" s="438"/>
      <c r="E165" s="438"/>
      <c r="F165" s="438"/>
      <c r="G165" s="438"/>
      <c r="H165" s="438"/>
    </row>
    <row r="166" spans="1:8">
      <c r="A166" s="439" t="s">
        <v>448</v>
      </c>
      <c r="B166" s="438"/>
      <c r="C166" s="438"/>
      <c r="D166" s="438"/>
      <c r="E166" s="438"/>
      <c r="F166" s="438"/>
      <c r="G166" s="438"/>
      <c r="H166" s="438"/>
    </row>
    <row r="167" spans="1:8">
      <c r="A167" s="438"/>
      <c r="B167" s="438"/>
      <c r="C167" s="438"/>
      <c r="D167" s="438"/>
      <c r="E167" s="438"/>
      <c r="F167" s="438"/>
      <c r="G167" s="438"/>
      <c r="H167" s="438"/>
    </row>
    <row r="168" spans="1:8">
      <c r="A168" s="439" t="s">
        <v>357</v>
      </c>
      <c r="B168" s="438"/>
      <c r="C168" s="438"/>
      <c r="D168" s="438"/>
      <c r="E168" s="438"/>
      <c r="F168" s="438"/>
      <c r="G168" s="438"/>
      <c r="H168" s="438"/>
    </row>
    <row r="169" spans="1:8">
      <c r="A169" s="438"/>
      <c r="B169" s="438"/>
      <c r="C169" s="438"/>
      <c r="D169" s="438"/>
      <c r="E169" s="438"/>
      <c r="F169" s="438"/>
      <c r="G169" s="438"/>
      <c r="H169" s="438"/>
    </row>
    <row r="170" spans="1:8" ht="15.75">
      <c r="A170" s="440" t="s">
        <v>449</v>
      </c>
      <c r="B170" s="438"/>
      <c r="C170" s="438"/>
      <c r="D170" s="438"/>
      <c r="E170" s="438"/>
      <c r="F170" s="438"/>
      <c r="G170" s="438"/>
      <c r="H170" s="438"/>
    </row>
    <row r="171" spans="1:8">
      <c r="A171" s="438"/>
      <c r="B171" s="438"/>
      <c r="C171" s="438"/>
      <c r="D171" s="438"/>
      <c r="E171" s="438"/>
      <c r="F171" s="438"/>
      <c r="G171" s="438"/>
      <c r="H171" s="438"/>
    </row>
    <row r="172" spans="1:8">
      <c r="A172" s="438"/>
      <c r="B172" s="438"/>
      <c r="C172" s="438"/>
      <c r="D172" s="438"/>
      <c r="E172" s="438"/>
      <c r="F172" s="438"/>
      <c r="G172" s="438"/>
      <c r="H172" s="438"/>
    </row>
    <row r="173" spans="1:8">
      <c r="A173" s="438"/>
      <c r="B173" s="438"/>
      <c r="C173" s="438"/>
      <c r="D173" s="438"/>
      <c r="E173" s="438"/>
      <c r="F173" s="438"/>
      <c r="G173" s="438"/>
      <c r="H173" s="438"/>
    </row>
    <row r="174" spans="1:8">
      <c r="A174" s="438"/>
      <c r="B174" s="438"/>
      <c r="C174" s="438"/>
      <c r="D174" s="438"/>
      <c r="E174" s="438"/>
      <c r="F174" s="438"/>
      <c r="G174" s="438"/>
      <c r="H174" s="438"/>
    </row>
    <row r="175" spans="1:8">
      <c r="A175" s="438"/>
      <c r="B175" s="438"/>
      <c r="C175" s="438"/>
      <c r="D175" s="438"/>
      <c r="E175" s="438"/>
      <c r="F175" s="438"/>
      <c r="G175" s="438"/>
      <c r="H175" s="438"/>
    </row>
    <row r="176" spans="1:8">
      <c r="A176" s="438"/>
      <c r="B176" s="438"/>
      <c r="C176" s="438"/>
      <c r="D176" s="438"/>
      <c r="E176" s="438"/>
      <c r="F176" s="438"/>
      <c r="G176" s="438"/>
      <c r="H176" s="438"/>
    </row>
    <row r="177" spans="1:8">
      <c r="A177" s="438"/>
      <c r="B177" s="438"/>
      <c r="C177" s="438"/>
      <c r="D177" s="438"/>
      <c r="E177" s="438"/>
      <c r="F177" s="438"/>
      <c r="G177" s="438"/>
      <c r="H177" s="438"/>
    </row>
    <row r="178" spans="1:8">
      <c r="A178" s="438"/>
      <c r="B178" s="438"/>
      <c r="C178" s="438"/>
      <c r="D178" s="438"/>
      <c r="E178" s="438"/>
      <c r="F178" s="438"/>
      <c r="G178" s="438"/>
      <c r="H178" s="438"/>
    </row>
    <row r="179" spans="1:8">
      <c r="A179" s="438"/>
      <c r="B179" s="438"/>
      <c r="C179" s="438"/>
      <c r="D179" s="438"/>
      <c r="E179" s="438"/>
      <c r="F179" s="438"/>
      <c r="G179" s="438"/>
      <c r="H179" s="438"/>
    </row>
    <row r="180" spans="1:8">
      <c r="A180" s="438"/>
      <c r="B180" s="438"/>
      <c r="C180" s="438"/>
      <c r="D180" s="438"/>
      <c r="E180" s="438"/>
      <c r="F180" s="438"/>
      <c r="G180" s="438"/>
      <c r="H180" s="438"/>
    </row>
    <row r="181" spans="1:8">
      <c r="A181" s="438"/>
      <c r="B181" s="438"/>
      <c r="C181" s="438"/>
      <c r="D181" s="438"/>
      <c r="E181" s="438"/>
      <c r="F181" s="438"/>
      <c r="G181" s="438"/>
      <c r="H181" s="438"/>
    </row>
    <row r="182" spans="1:8">
      <c r="A182" s="438"/>
      <c r="B182" s="438"/>
      <c r="C182" s="438"/>
      <c r="D182" s="438"/>
      <c r="E182" s="438"/>
      <c r="F182" s="438"/>
      <c r="G182" s="438"/>
      <c r="H182" s="438"/>
    </row>
    <row r="183" spans="1:8">
      <c r="A183" s="438"/>
      <c r="B183" s="438"/>
      <c r="C183" s="438"/>
      <c r="D183" s="438"/>
      <c r="E183" s="438"/>
      <c r="F183" s="438"/>
      <c r="G183" s="438"/>
      <c r="H183" s="438"/>
    </row>
    <row r="184" spans="1:8">
      <c r="A184" s="438"/>
      <c r="B184" s="438"/>
      <c r="C184" s="438"/>
      <c r="D184" s="438"/>
      <c r="E184" s="438"/>
      <c r="F184" s="438"/>
      <c r="G184" s="438"/>
      <c r="H184" s="438"/>
    </row>
    <row r="185" spans="1:8">
      <c r="A185" s="438"/>
      <c r="B185" s="438"/>
      <c r="C185" s="438"/>
      <c r="D185" s="438"/>
      <c r="E185" s="438"/>
      <c r="F185" s="438"/>
      <c r="G185" s="438"/>
      <c r="H185" s="438"/>
    </row>
    <row r="186" spans="1:8">
      <c r="A186" s="438"/>
      <c r="B186" s="438"/>
      <c r="C186" s="438"/>
      <c r="D186" s="438"/>
      <c r="E186" s="438"/>
      <c r="F186" s="438"/>
      <c r="G186" s="438"/>
      <c r="H186" s="438"/>
    </row>
    <row r="187" spans="1:8">
      <c r="A187" s="438"/>
      <c r="B187" s="438"/>
      <c r="C187" s="438"/>
      <c r="D187" s="438"/>
      <c r="E187" s="438"/>
      <c r="F187" s="438"/>
      <c r="G187" s="438"/>
      <c r="H187" s="438"/>
    </row>
    <row r="188" spans="1:8">
      <c r="A188" s="438"/>
      <c r="B188" s="438"/>
      <c r="C188" s="438"/>
      <c r="D188" s="438"/>
      <c r="E188" s="438"/>
      <c r="F188" s="438"/>
      <c r="G188" s="438"/>
      <c r="H188" s="438"/>
    </row>
    <row r="189" spans="1:8">
      <c r="A189" s="438"/>
      <c r="B189" s="438"/>
      <c r="C189" s="438"/>
      <c r="D189" s="438"/>
      <c r="E189" s="438"/>
      <c r="F189" s="438"/>
      <c r="G189" s="438"/>
      <c r="H189" s="438"/>
    </row>
    <row r="190" spans="1:8">
      <c r="A190" s="438"/>
      <c r="B190" s="438"/>
      <c r="C190" s="438"/>
      <c r="D190" s="438"/>
      <c r="E190" s="438"/>
      <c r="F190" s="438"/>
      <c r="G190" s="438"/>
      <c r="H190" s="438"/>
    </row>
    <row r="191" spans="1:8">
      <c r="A191" s="438"/>
      <c r="B191" s="438"/>
      <c r="C191" s="438"/>
      <c r="D191" s="438"/>
      <c r="E191" s="438"/>
      <c r="F191" s="438"/>
      <c r="G191" s="438"/>
      <c r="H191" s="438"/>
    </row>
    <row r="192" spans="1:8">
      <c r="A192" s="438"/>
      <c r="B192" s="438"/>
      <c r="C192" s="438"/>
      <c r="D192" s="438"/>
      <c r="E192" s="438"/>
      <c r="F192" s="438"/>
      <c r="G192" s="438"/>
      <c r="H192" s="438"/>
    </row>
    <row r="193" spans="1:8">
      <c r="A193" s="438"/>
      <c r="B193" s="438"/>
      <c r="C193" s="438"/>
      <c r="D193" s="438"/>
      <c r="E193" s="438"/>
      <c r="F193" s="438"/>
      <c r="G193" s="438"/>
      <c r="H193" s="438"/>
    </row>
    <row r="194" spans="1:8" ht="15.75">
      <c r="A194" s="440" t="s">
        <v>450</v>
      </c>
      <c r="B194" s="438"/>
      <c r="C194" s="438"/>
      <c r="D194" s="438"/>
      <c r="E194" s="438"/>
      <c r="F194" s="438"/>
      <c r="G194" s="438"/>
      <c r="H194" s="438"/>
    </row>
    <row r="195" spans="1:8">
      <c r="A195" s="438"/>
      <c r="B195" s="438"/>
      <c r="C195" s="438"/>
      <c r="D195" s="438"/>
      <c r="E195" s="438"/>
      <c r="F195" s="438"/>
      <c r="G195" s="438"/>
      <c r="H195" s="438"/>
    </row>
    <row r="196" spans="1:8">
      <c r="A196" s="439" t="s">
        <v>451</v>
      </c>
      <c r="B196" s="438"/>
      <c r="C196" s="438"/>
      <c r="D196" s="438"/>
      <c r="E196" s="438"/>
      <c r="F196" s="438"/>
      <c r="G196" s="438"/>
      <c r="H196" s="438"/>
    </row>
    <row r="197" spans="1:8">
      <c r="A197" s="439" t="s">
        <v>452</v>
      </c>
      <c r="B197" s="438"/>
      <c r="C197" s="438"/>
      <c r="D197" s="438"/>
      <c r="E197" s="438"/>
      <c r="F197" s="438"/>
      <c r="G197" s="438"/>
      <c r="H197" s="438"/>
    </row>
    <row r="198" spans="1:8">
      <c r="A198" s="439" t="s">
        <v>453</v>
      </c>
      <c r="B198" s="438"/>
      <c r="C198" s="438"/>
      <c r="D198" s="438"/>
      <c r="E198" s="438"/>
      <c r="F198" s="438"/>
      <c r="G198" s="438"/>
      <c r="H198" s="438"/>
    </row>
    <row r="199" spans="1:8">
      <c r="A199" s="439" t="s">
        <v>454</v>
      </c>
      <c r="B199" s="438"/>
      <c r="C199" s="438"/>
      <c r="D199" s="438"/>
      <c r="E199" s="438"/>
      <c r="F199" s="438"/>
      <c r="G199" s="438"/>
      <c r="H199" s="438"/>
    </row>
    <row r="200" spans="1:8">
      <c r="A200" s="439" t="s">
        <v>455</v>
      </c>
      <c r="B200" s="438"/>
      <c r="C200" s="438"/>
      <c r="D200" s="438"/>
      <c r="E200" s="438"/>
      <c r="F200" s="438"/>
      <c r="G200" s="438"/>
      <c r="H200" s="438"/>
    </row>
    <row r="201" spans="1:8">
      <c r="A201" s="438"/>
      <c r="B201" s="438"/>
      <c r="C201" s="438"/>
      <c r="D201" s="438"/>
      <c r="E201" s="438"/>
      <c r="F201" s="438"/>
      <c r="G201" s="438"/>
      <c r="H201" s="438"/>
    </row>
    <row r="202" spans="1:8">
      <c r="A202" s="439" t="s">
        <v>456</v>
      </c>
      <c r="B202" s="438"/>
      <c r="C202" s="438"/>
      <c r="D202" s="438"/>
      <c r="E202" s="438"/>
      <c r="F202" s="438"/>
      <c r="G202" s="438"/>
      <c r="H202" s="438"/>
    </row>
    <row r="203" spans="1:8">
      <c r="A203" s="439" t="s">
        <v>457</v>
      </c>
      <c r="B203" s="438"/>
      <c r="C203" s="438"/>
      <c r="D203" s="438"/>
      <c r="E203" s="438"/>
      <c r="F203" s="438"/>
      <c r="G203" s="438"/>
      <c r="H203" s="438"/>
    </row>
    <row r="204" spans="1:8">
      <c r="A204" s="439" t="s">
        <v>458</v>
      </c>
      <c r="B204" s="438"/>
      <c r="C204" s="438"/>
      <c r="D204" s="438"/>
      <c r="E204" s="438"/>
      <c r="F204" s="438"/>
      <c r="G204" s="438"/>
      <c r="H204" s="438"/>
    </row>
    <row r="205" spans="1:8">
      <c r="A205" s="438"/>
      <c r="B205" s="438"/>
      <c r="C205" s="438"/>
      <c r="D205" s="438"/>
      <c r="E205" s="438"/>
      <c r="F205" s="438"/>
      <c r="G205" s="438"/>
      <c r="H205" s="438"/>
    </row>
    <row r="206" spans="1:8" ht="15.75">
      <c r="A206" s="440" t="s">
        <v>459</v>
      </c>
      <c r="B206" s="438"/>
      <c r="C206" s="438"/>
      <c r="D206" s="438"/>
      <c r="E206" s="438"/>
      <c r="F206" s="438"/>
      <c r="G206" s="438"/>
      <c r="H206" s="438"/>
    </row>
    <row r="207" spans="1:8">
      <c r="A207" s="438"/>
      <c r="B207" s="438"/>
      <c r="C207" s="438"/>
      <c r="D207" s="438"/>
      <c r="E207" s="438"/>
      <c r="F207" s="438"/>
      <c r="G207" s="438"/>
      <c r="H207" s="438"/>
    </row>
    <row r="208" spans="1:8">
      <c r="A208" s="439" t="s">
        <v>460</v>
      </c>
      <c r="B208" s="438"/>
      <c r="C208" s="438"/>
      <c r="D208" s="438"/>
      <c r="E208" s="438"/>
      <c r="F208" s="438"/>
      <c r="G208" s="438"/>
      <c r="H208" s="438"/>
    </row>
    <row r="209" spans="1:8">
      <c r="A209" s="439" t="s">
        <v>461</v>
      </c>
      <c r="B209" s="438"/>
      <c r="C209" s="438"/>
      <c r="D209" s="438"/>
      <c r="E209" s="438"/>
      <c r="F209" s="438"/>
      <c r="G209" s="438"/>
      <c r="H209" s="438"/>
    </row>
    <row r="210" spans="1:8">
      <c r="A210" s="439" t="s">
        <v>462</v>
      </c>
      <c r="B210" s="438"/>
      <c r="C210" s="438"/>
      <c r="D210" s="438"/>
      <c r="E210" s="438"/>
      <c r="F210" s="438"/>
      <c r="G210" s="438"/>
      <c r="H210" s="438"/>
    </row>
    <row r="211" spans="1:8">
      <c r="A211" s="439" t="s">
        <v>463</v>
      </c>
      <c r="B211" s="438"/>
      <c r="C211" s="438"/>
      <c r="D211" s="438"/>
      <c r="E211" s="438"/>
      <c r="F211" s="438"/>
      <c r="G211" s="438"/>
      <c r="H211" s="438"/>
    </row>
    <row r="212" spans="1:8">
      <c r="A212" s="439" t="s">
        <v>464</v>
      </c>
      <c r="B212" s="438"/>
      <c r="C212" s="438"/>
      <c r="D212" s="438"/>
      <c r="E212" s="438"/>
      <c r="F212" s="438"/>
      <c r="G212" s="438"/>
      <c r="H212" s="438"/>
    </row>
    <row r="213" spans="1:8">
      <c r="A213" s="439" t="s">
        <v>465</v>
      </c>
      <c r="B213" s="438"/>
      <c r="C213" s="438"/>
      <c r="D213" s="438"/>
      <c r="E213" s="438"/>
      <c r="F213" s="438"/>
      <c r="G213" s="438"/>
      <c r="H213" s="438"/>
    </row>
    <row r="214" spans="1:8">
      <c r="A214" s="439" t="s">
        <v>466</v>
      </c>
      <c r="B214" s="438"/>
      <c r="C214" s="438"/>
      <c r="D214" s="438"/>
      <c r="E214" s="438"/>
      <c r="F214" s="438"/>
      <c r="G214" s="438"/>
      <c r="H214" s="438"/>
    </row>
    <row r="215" spans="1:8">
      <c r="A215" s="438"/>
      <c r="B215" s="438"/>
      <c r="C215" s="438"/>
      <c r="D215" s="438"/>
      <c r="E215" s="438"/>
      <c r="F215" s="438"/>
      <c r="G215" s="438"/>
      <c r="H215" s="438"/>
    </row>
    <row r="216" spans="1:8">
      <c r="A216" s="439" t="s">
        <v>467</v>
      </c>
      <c r="B216" s="438"/>
      <c r="C216" s="438"/>
      <c r="D216" s="438"/>
      <c r="E216" s="438"/>
      <c r="F216" s="438"/>
      <c r="G216" s="438"/>
      <c r="H216" s="438"/>
    </row>
    <row r="217" spans="1:8">
      <c r="A217" s="439" t="s">
        <v>468</v>
      </c>
      <c r="B217" s="438"/>
      <c r="C217" s="438"/>
      <c r="D217" s="438"/>
      <c r="E217" s="438"/>
      <c r="F217" s="438"/>
      <c r="G217" s="438"/>
      <c r="H217" s="438"/>
    </row>
    <row r="218" spans="1:8">
      <c r="A218" s="439" t="s">
        <v>469</v>
      </c>
      <c r="B218" s="438"/>
      <c r="C218" s="438"/>
      <c r="D218" s="438"/>
      <c r="E218" s="438"/>
      <c r="F218" s="438"/>
      <c r="G218" s="438"/>
      <c r="H218" s="438"/>
    </row>
    <row r="219" spans="1:8">
      <c r="A219" s="438"/>
      <c r="B219" s="438"/>
      <c r="C219" s="438"/>
      <c r="D219" s="438"/>
      <c r="E219" s="438"/>
      <c r="F219" s="438"/>
      <c r="G219" s="438"/>
      <c r="H219" s="438"/>
    </row>
    <row r="220" spans="1:8">
      <c r="A220" s="439" t="s">
        <v>470</v>
      </c>
      <c r="B220" s="438"/>
      <c r="C220" s="438"/>
      <c r="D220" s="438"/>
      <c r="E220" s="438"/>
      <c r="F220" s="438"/>
      <c r="G220" s="438"/>
      <c r="H220" s="438"/>
    </row>
    <row r="221" spans="1:8">
      <c r="A221" s="439" t="s">
        <v>471</v>
      </c>
      <c r="B221" s="438"/>
      <c r="C221" s="438"/>
      <c r="D221" s="438"/>
      <c r="E221" s="438"/>
      <c r="F221" s="438"/>
      <c r="G221" s="438"/>
      <c r="H221" s="438"/>
    </row>
    <row r="222" spans="1:8">
      <c r="A222" s="439" t="s">
        <v>472</v>
      </c>
      <c r="B222" s="438"/>
      <c r="C222" s="438"/>
      <c r="D222" s="438"/>
      <c r="E222" s="438"/>
      <c r="F222" s="438"/>
      <c r="G222" s="438"/>
      <c r="H222" s="438"/>
    </row>
    <row r="223" spans="1:8">
      <c r="A223" s="439" t="s">
        <v>473</v>
      </c>
      <c r="B223" s="438"/>
      <c r="C223" s="438"/>
      <c r="D223" s="438"/>
      <c r="E223" s="438"/>
      <c r="F223" s="438"/>
      <c r="G223" s="438"/>
      <c r="H223" s="438"/>
    </row>
    <row r="224" spans="1:8">
      <c r="A224" s="439" t="s">
        <v>474</v>
      </c>
      <c r="B224" s="438"/>
      <c r="C224" s="438"/>
      <c r="D224" s="438"/>
      <c r="E224" s="438"/>
      <c r="F224" s="438"/>
      <c r="G224" s="438"/>
      <c r="H224" s="438"/>
    </row>
    <row r="225" spans="1:8">
      <c r="A225" s="438"/>
      <c r="B225" s="438"/>
      <c r="C225" s="438"/>
      <c r="D225" s="438"/>
      <c r="E225" s="438"/>
      <c r="F225" s="438"/>
      <c r="G225" s="438"/>
      <c r="H225" s="438"/>
    </row>
    <row r="226" spans="1:8">
      <c r="A226" s="439" t="s">
        <v>475</v>
      </c>
      <c r="B226" s="438"/>
      <c r="C226" s="438"/>
      <c r="D226" s="438"/>
      <c r="E226" s="438"/>
      <c r="F226" s="438"/>
      <c r="G226" s="438"/>
      <c r="H226" s="438"/>
    </row>
    <row r="227" spans="1:8">
      <c r="A227" s="439" t="s">
        <v>476</v>
      </c>
      <c r="B227" s="438"/>
      <c r="C227" s="438"/>
      <c r="D227" s="438"/>
      <c r="E227" s="438"/>
      <c r="F227" s="438"/>
      <c r="G227" s="438"/>
      <c r="H227" s="438"/>
    </row>
    <row r="228" spans="1:8">
      <c r="A228" s="439" t="s">
        <v>477</v>
      </c>
      <c r="B228" s="438"/>
      <c r="C228" s="438"/>
      <c r="D228" s="438"/>
      <c r="E228" s="438"/>
      <c r="F228" s="438"/>
      <c r="G228" s="438"/>
      <c r="H228" s="438"/>
    </row>
    <row r="229" spans="1:8">
      <c r="A229" s="439" t="s">
        <v>478</v>
      </c>
      <c r="B229" s="438"/>
      <c r="C229" s="438"/>
      <c r="D229" s="438"/>
      <c r="E229" s="438"/>
      <c r="F229" s="438"/>
      <c r="G229" s="438"/>
      <c r="H229" s="438"/>
    </row>
    <row r="230" spans="1:8">
      <c r="A230" s="439" t="s">
        <v>479</v>
      </c>
      <c r="B230" s="438"/>
      <c r="C230" s="438"/>
      <c r="D230" s="438"/>
      <c r="E230" s="438"/>
      <c r="F230" s="438"/>
      <c r="G230" s="438"/>
      <c r="H230" s="438"/>
    </row>
    <row r="231" spans="1:8">
      <c r="A231" s="439" t="s">
        <v>480</v>
      </c>
      <c r="B231" s="438"/>
      <c r="C231" s="438"/>
      <c r="D231" s="438"/>
      <c r="E231" s="438"/>
      <c r="F231" s="438"/>
      <c r="G231" s="438"/>
      <c r="H231" s="438"/>
    </row>
    <row r="232" spans="1:8">
      <c r="A232" s="438"/>
      <c r="B232" s="438"/>
      <c r="C232" s="438"/>
      <c r="D232" s="438"/>
      <c r="E232" s="438"/>
      <c r="F232" s="438"/>
      <c r="G232" s="438"/>
      <c r="H232" s="438"/>
    </row>
    <row r="233" spans="1:8">
      <c r="A233" s="439" t="s">
        <v>481</v>
      </c>
      <c r="B233" s="438"/>
      <c r="C233" s="438"/>
      <c r="D233" s="438"/>
      <c r="E233" s="438"/>
      <c r="F233" s="438"/>
      <c r="G233" s="438"/>
      <c r="H233" s="438"/>
    </row>
    <row r="234" spans="1:8">
      <c r="A234" s="439" t="s">
        <v>482</v>
      </c>
      <c r="B234" s="438"/>
      <c r="C234" s="438"/>
      <c r="D234" s="438"/>
      <c r="E234" s="438"/>
      <c r="F234" s="438"/>
      <c r="G234" s="438"/>
      <c r="H234" s="438"/>
    </row>
    <row r="235" spans="1:8">
      <c r="A235" s="439" t="s">
        <v>483</v>
      </c>
      <c r="B235" s="438"/>
      <c r="C235" s="438"/>
      <c r="D235" s="438"/>
      <c r="E235" s="438"/>
      <c r="F235" s="438"/>
      <c r="G235" s="438"/>
      <c r="H235" s="438"/>
    </row>
    <row r="236" spans="1:8">
      <c r="A236" s="439" t="s">
        <v>484</v>
      </c>
      <c r="B236" s="438"/>
      <c r="C236" s="438"/>
      <c r="D236" s="438"/>
      <c r="E236" s="438"/>
      <c r="F236" s="438"/>
      <c r="G236" s="438"/>
      <c r="H236" s="438"/>
    </row>
    <row r="237" spans="1:8">
      <c r="A237" s="439" t="s">
        <v>485</v>
      </c>
      <c r="B237" s="438"/>
      <c r="C237" s="438"/>
      <c r="D237" s="438"/>
      <c r="E237" s="438"/>
      <c r="F237" s="438"/>
      <c r="G237" s="438"/>
      <c r="H237" s="438"/>
    </row>
    <row r="238" spans="1:8">
      <c r="A238" s="439" t="s">
        <v>486</v>
      </c>
      <c r="B238" s="438"/>
      <c r="C238" s="438"/>
      <c r="D238" s="438"/>
      <c r="E238" s="438"/>
      <c r="F238" s="438"/>
      <c r="G238" s="438"/>
      <c r="H238" s="438"/>
    </row>
    <row r="239" spans="1:8">
      <c r="A239" s="439" t="s">
        <v>487</v>
      </c>
      <c r="B239" s="438"/>
      <c r="C239" s="438"/>
      <c r="D239" s="438"/>
      <c r="E239" s="438"/>
      <c r="F239" s="438"/>
      <c r="G239" s="438"/>
      <c r="H239" s="438"/>
    </row>
    <row r="240" spans="1:8">
      <c r="A240" s="439" t="s">
        <v>488</v>
      </c>
      <c r="B240" s="438"/>
      <c r="C240" s="438"/>
      <c r="D240" s="438"/>
      <c r="E240" s="438"/>
      <c r="F240" s="438"/>
      <c r="G240" s="438"/>
      <c r="H240" s="438"/>
    </row>
    <row r="241" spans="1:8">
      <c r="A241" s="439" t="s">
        <v>489</v>
      </c>
      <c r="B241" s="438"/>
      <c r="C241" s="438"/>
      <c r="D241" s="438"/>
      <c r="E241" s="438"/>
      <c r="F241" s="438"/>
      <c r="G241" s="438"/>
      <c r="H241" s="438"/>
    </row>
    <row r="242" spans="1:8">
      <c r="A242" s="439" t="s">
        <v>490</v>
      </c>
      <c r="B242" s="438"/>
      <c r="C242" s="438"/>
      <c r="D242" s="438"/>
      <c r="E242" s="438"/>
      <c r="F242" s="438"/>
      <c r="G242" s="438"/>
      <c r="H242" s="438"/>
    </row>
    <row r="243" spans="1:8">
      <c r="A243" s="439" t="s">
        <v>491</v>
      </c>
      <c r="B243" s="438"/>
      <c r="C243" s="438"/>
      <c r="D243" s="438"/>
      <c r="E243" s="438"/>
      <c r="F243" s="438"/>
      <c r="G243" s="438"/>
      <c r="H243" s="438"/>
    </row>
    <row r="244" spans="1:8">
      <c r="A244" s="439" t="s">
        <v>492</v>
      </c>
      <c r="B244" s="438"/>
      <c r="C244" s="438"/>
      <c r="D244" s="438"/>
      <c r="E244" s="438"/>
      <c r="F244" s="438"/>
      <c r="G244" s="438"/>
      <c r="H244" s="438"/>
    </row>
    <row r="245" spans="1:8">
      <c r="A245" s="439" t="s">
        <v>493</v>
      </c>
      <c r="B245" s="438"/>
      <c r="C245" s="438"/>
      <c r="D245" s="438"/>
      <c r="E245" s="438"/>
      <c r="F245" s="438"/>
      <c r="G245" s="438"/>
      <c r="H245" s="438"/>
    </row>
    <row r="246" spans="1:8">
      <c r="A246" s="439" t="s">
        <v>494</v>
      </c>
      <c r="B246" s="438"/>
      <c r="C246" s="438"/>
      <c r="D246" s="438"/>
      <c r="E246" s="438"/>
      <c r="F246" s="438"/>
      <c r="G246" s="438"/>
      <c r="H246" s="438"/>
    </row>
    <row r="247" spans="1:8">
      <c r="A247" s="438"/>
      <c r="B247" s="438"/>
      <c r="C247" s="438"/>
      <c r="D247" s="438"/>
      <c r="E247" s="438"/>
      <c r="F247" s="438"/>
      <c r="G247" s="438"/>
      <c r="H247" s="438"/>
    </row>
    <row r="248" spans="1:8">
      <c r="A248" s="439" t="s">
        <v>495</v>
      </c>
      <c r="B248" s="438"/>
      <c r="C248" s="438"/>
      <c r="D248" s="438"/>
      <c r="E248" s="438"/>
      <c r="F248" s="438"/>
      <c r="G248" s="438"/>
      <c r="H248" s="438"/>
    </row>
    <row r="249" spans="1:8">
      <c r="A249" s="439" t="s">
        <v>496</v>
      </c>
      <c r="B249" s="438"/>
      <c r="C249" s="438"/>
      <c r="D249" s="438"/>
      <c r="E249" s="438"/>
      <c r="F249" s="438"/>
      <c r="G249" s="438"/>
      <c r="H249" s="438"/>
    </row>
    <row r="250" spans="1:8">
      <c r="A250" s="438"/>
      <c r="B250" s="438"/>
      <c r="C250" s="438"/>
      <c r="D250" s="438"/>
      <c r="E250" s="438"/>
      <c r="F250" s="438"/>
      <c r="G250" s="438"/>
      <c r="H250" s="438"/>
    </row>
    <row r="251" spans="1:8">
      <c r="A251" s="439" t="s">
        <v>497</v>
      </c>
      <c r="B251" s="438"/>
      <c r="C251" s="438"/>
      <c r="D251" s="438"/>
      <c r="E251" s="438"/>
      <c r="F251" s="438"/>
      <c r="G251" s="438"/>
      <c r="H251" s="438"/>
    </row>
    <row r="252" spans="1:8">
      <c r="A252" s="439" t="s">
        <v>498</v>
      </c>
      <c r="B252" s="438"/>
      <c r="C252" s="438"/>
      <c r="D252" s="438"/>
      <c r="E252" s="438"/>
      <c r="F252" s="438"/>
      <c r="G252" s="438"/>
      <c r="H252" s="438"/>
    </row>
    <row r="253" spans="1:8">
      <c r="A253" s="439" t="s">
        <v>499</v>
      </c>
      <c r="B253" s="438"/>
      <c r="C253" s="438"/>
      <c r="D253" s="438"/>
      <c r="E253" s="438"/>
      <c r="F253" s="438"/>
      <c r="G253" s="438"/>
      <c r="H253" s="438"/>
    </row>
    <row r="254" spans="1:8">
      <c r="A254" s="439" t="s">
        <v>500</v>
      </c>
      <c r="B254" s="438"/>
      <c r="C254" s="438"/>
      <c r="D254" s="438"/>
      <c r="E254" s="438"/>
      <c r="F254" s="438"/>
      <c r="G254" s="438"/>
      <c r="H254" s="438"/>
    </row>
    <row r="255" spans="1:8">
      <c r="A255" s="439" t="s">
        <v>501</v>
      </c>
      <c r="B255" s="438"/>
      <c r="C255" s="438"/>
      <c r="D255" s="438"/>
      <c r="E255" s="438"/>
      <c r="F255" s="438"/>
      <c r="G255" s="438"/>
      <c r="H255" s="438"/>
    </row>
    <row r="256" spans="1:8">
      <c r="A256" s="439" t="s">
        <v>502</v>
      </c>
      <c r="B256" s="438"/>
      <c r="C256" s="438"/>
      <c r="D256" s="438"/>
      <c r="E256" s="438"/>
      <c r="F256" s="438"/>
      <c r="G256" s="438"/>
      <c r="H256" s="438"/>
    </row>
    <row r="257" spans="1:8">
      <c r="A257" s="439" t="s">
        <v>503</v>
      </c>
      <c r="B257" s="438"/>
      <c r="C257" s="438"/>
      <c r="D257" s="438"/>
      <c r="E257" s="438"/>
      <c r="F257" s="438"/>
      <c r="G257" s="438"/>
      <c r="H257" s="438"/>
    </row>
    <row r="258" spans="1:8">
      <c r="A258" s="439" t="s">
        <v>504</v>
      </c>
      <c r="B258" s="438"/>
      <c r="C258" s="438"/>
      <c r="D258" s="438"/>
      <c r="E258" s="438"/>
      <c r="F258" s="438"/>
      <c r="G258" s="438"/>
      <c r="H258" s="438"/>
    </row>
    <row r="259" spans="1:8">
      <c r="A259" s="439" t="s">
        <v>505</v>
      </c>
      <c r="B259" s="438"/>
      <c r="C259" s="438"/>
      <c r="D259" s="438"/>
      <c r="E259" s="438"/>
      <c r="F259" s="438"/>
      <c r="G259" s="438"/>
      <c r="H259" s="438"/>
    </row>
    <row r="260" spans="1:8">
      <c r="A260" s="439" t="s">
        <v>506</v>
      </c>
      <c r="B260" s="438"/>
      <c r="C260" s="438"/>
      <c r="D260" s="438"/>
      <c r="E260" s="438"/>
      <c r="F260" s="438"/>
      <c r="G260" s="438"/>
      <c r="H260" s="438"/>
    </row>
    <row r="261" spans="1:8">
      <c r="A261" s="439" t="s">
        <v>507</v>
      </c>
      <c r="B261" s="438"/>
      <c r="C261" s="438"/>
      <c r="D261" s="438"/>
      <c r="E261" s="438"/>
      <c r="F261" s="438"/>
      <c r="G261" s="438"/>
      <c r="H261" s="438"/>
    </row>
    <row r="262" spans="1:8">
      <c r="A262" s="439" t="s">
        <v>508</v>
      </c>
      <c r="B262" s="438"/>
      <c r="C262" s="438"/>
      <c r="D262" s="438"/>
      <c r="E262" s="438"/>
      <c r="F262" s="438"/>
      <c r="G262" s="438"/>
      <c r="H262" s="438"/>
    </row>
    <row r="263" spans="1:8">
      <c r="A263" s="439" t="s">
        <v>509</v>
      </c>
      <c r="B263" s="438"/>
      <c r="C263" s="438"/>
      <c r="D263" s="438"/>
      <c r="E263" s="438"/>
      <c r="F263" s="438"/>
      <c r="G263" s="438"/>
      <c r="H263" s="438"/>
    </row>
    <row r="264" spans="1:8">
      <c r="A264" s="439" t="s">
        <v>510</v>
      </c>
      <c r="B264" s="438"/>
      <c r="C264" s="438"/>
      <c r="D264" s="438"/>
      <c r="E264" s="438"/>
      <c r="F264" s="438"/>
      <c r="G264" s="438"/>
      <c r="H264" s="438"/>
    </row>
    <row r="265" spans="1:8">
      <c r="A265" s="439" t="s">
        <v>511</v>
      </c>
      <c r="B265" s="438"/>
      <c r="C265" s="438"/>
      <c r="D265" s="438"/>
      <c r="E265" s="438"/>
      <c r="F265" s="438"/>
      <c r="G265" s="438"/>
      <c r="H265" s="438"/>
    </row>
    <row r="266" spans="1:8">
      <c r="A266" s="439" t="s">
        <v>512</v>
      </c>
      <c r="B266" s="438"/>
      <c r="C266" s="438"/>
      <c r="D266" s="438"/>
      <c r="E266" s="438"/>
      <c r="F266" s="438"/>
      <c r="G266" s="438"/>
      <c r="H266" s="438"/>
    </row>
    <row r="267" spans="1:8">
      <c r="A267" s="438"/>
      <c r="B267" s="438"/>
      <c r="C267" s="438"/>
      <c r="D267" s="438"/>
      <c r="E267" s="438"/>
      <c r="F267" s="438"/>
      <c r="G267" s="438"/>
      <c r="H267" s="438"/>
    </row>
    <row r="268" spans="1:8">
      <c r="A268" s="439" t="s">
        <v>513</v>
      </c>
      <c r="B268" s="438"/>
      <c r="C268" s="438"/>
      <c r="D268" s="438"/>
      <c r="E268" s="438"/>
      <c r="F268" s="438"/>
      <c r="G268" s="438"/>
      <c r="H268" s="438"/>
    </row>
    <row r="269" spans="1:8">
      <c r="A269" s="439" t="s">
        <v>514</v>
      </c>
      <c r="B269" s="438"/>
      <c r="C269" s="438"/>
      <c r="D269" s="438"/>
      <c r="E269" s="438"/>
      <c r="F269" s="438"/>
      <c r="G269" s="438"/>
      <c r="H269" s="438"/>
    </row>
    <row r="270" spans="1:8">
      <c r="A270" s="439" t="s">
        <v>515</v>
      </c>
      <c r="B270" s="438"/>
      <c r="C270" s="438"/>
      <c r="D270" s="438"/>
      <c r="E270" s="438"/>
      <c r="F270" s="438"/>
      <c r="G270" s="438"/>
      <c r="H270" s="438"/>
    </row>
    <row r="271" spans="1:8">
      <c r="A271" s="439" t="s">
        <v>516</v>
      </c>
      <c r="B271" s="438"/>
      <c r="C271" s="438"/>
      <c r="D271" s="438"/>
      <c r="E271" s="438"/>
      <c r="F271" s="438"/>
      <c r="G271" s="438"/>
      <c r="H271" s="438"/>
    </row>
    <row r="272" spans="1:8">
      <c r="A272" s="439" t="s">
        <v>517</v>
      </c>
      <c r="B272" s="438"/>
      <c r="C272" s="438"/>
      <c r="D272" s="438"/>
      <c r="E272" s="438"/>
      <c r="F272" s="438"/>
      <c r="G272" s="438"/>
      <c r="H272" s="438"/>
    </row>
    <row r="273" spans="1:8">
      <c r="A273" s="439" t="s">
        <v>518</v>
      </c>
      <c r="B273" s="438"/>
      <c r="C273" s="438"/>
      <c r="D273" s="438"/>
      <c r="E273" s="438"/>
      <c r="F273" s="438"/>
      <c r="G273" s="438"/>
      <c r="H273" s="438"/>
    </row>
    <row r="274" spans="1:8">
      <c r="A274" s="439" t="s">
        <v>376</v>
      </c>
      <c r="B274" s="438"/>
      <c r="C274" s="438"/>
      <c r="D274" s="438"/>
      <c r="E274" s="438"/>
      <c r="F274" s="438"/>
      <c r="G274" s="438"/>
      <c r="H274" s="438"/>
    </row>
    <row r="275" spans="1:8">
      <c r="A275" s="438"/>
      <c r="B275" s="438"/>
      <c r="C275" s="438"/>
      <c r="D275" s="438"/>
      <c r="E275" s="438"/>
      <c r="F275" s="438"/>
      <c r="G275" s="438"/>
      <c r="H275" s="438"/>
    </row>
    <row r="276" spans="1:8">
      <c r="A276" s="439" t="s">
        <v>519</v>
      </c>
      <c r="B276" s="438"/>
      <c r="C276" s="438"/>
      <c r="D276" s="438"/>
      <c r="E276" s="438"/>
      <c r="F276" s="438"/>
      <c r="G276" s="438"/>
      <c r="H276" s="438"/>
    </row>
    <row r="277" spans="1:8">
      <c r="A277" s="439" t="s">
        <v>520</v>
      </c>
      <c r="B277" s="438"/>
      <c r="C277" s="438"/>
      <c r="D277" s="438"/>
      <c r="E277" s="438"/>
      <c r="F277" s="438"/>
      <c r="G277" s="438"/>
      <c r="H277" s="438"/>
    </row>
    <row r="278" spans="1:8">
      <c r="A278" s="439" t="s">
        <v>521</v>
      </c>
      <c r="B278" s="438"/>
      <c r="C278" s="438"/>
      <c r="D278" s="438"/>
      <c r="E278" s="438"/>
      <c r="F278" s="438"/>
      <c r="G278" s="438"/>
      <c r="H278" s="438"/>
    </row>
    <row r="279" spans="1:8">
      <c r="A279" s="439" t="s">
        <v>522</v>
      </c>
      <c r="B279" s="438"/>
      <c r="C279" s="438"/>
      <c r="D279" s="438"/>
      <c r="E279" s="438"/>
      <c r="F279" s="438"/>
      <c r="G279" s="438"/>
      <c r="H279" s="438"/>
    </row>
    <row r="280" spans="1:8">
      <c r="A280" s="439" t="s">
        <v>523</v>
      </c>
      <c r="B280" s="438"/>
      <c r="C280" s="438"/>
      <c r="D280" s="438"/>
      <c r="E280" s="438"/>
      <c r="F280" s="438"/>
      <c r="G280" s="438"/>
      <c r="H280" s="438"/>
    </row>
    <row r="281" spans="1:8">
      <c r="A281" s="439" t="s">
        <v>524</v>
      </c>
      <c r="B281" s="438"/>
      <c r="C281" s="438"/>
      <c r="D281" s="438"/>
      <c r="E281" s="438"/>
      <c r="F281" s="438"/>
      <c r="G281" s="438"/>
      <c r="H281" s="438"/>
    </row>
    <row r="282" spans="1:8">
      <c r="A282" s="439" t="s">
        <v>525</v>
      </c>
      <c r="B282" s="438"/>
      <c r="C282" s="438"/>
      <c r="D282" s="438"/>
      <c r="E282" s="438"/>
      <c r="F282" s="438"/>
      <c r="G282" s="438"/>
      <c r="H282" s="438"/>
    </row>
    <row r="283" spans="1:8">
      <c r="A283" s="439" t="s">
        <v>526</v>
      </c>
      <c r="B283" s="438"/>
      <c r="C283" s="438"/>
      <c r="D283" s="438"/>
      <c r="E283" s="438"/>
      <c r="F283" s="438"/>
      <c r="G283" s="438"/>
      <c r="H283" s="438"/>
    </row>
    <row r="284" spans="1:8">
      <c r="A284" s="439" t="s">
        <v>527</v>
      </c>
      <c r="B284" s="438"/>
      <c r="C284" s="438"/>
      <c r="D284" s="438"/>
      <c r="E284" s="438"/>
      <c r="F284" s="438"/>
      <c r="G284" s="438"/>
      <c r="H284" s="438"/>
    </row>
    <row r="285" spans="1:8">
      <c r="A285" s="438"/>
      <c r="B285" s="438"/>
      <c r="C285" s="438"/>
      <c r="D285" s="438"/>
      <c r="E285" s="438"/>
      <c r="F285" s="438"/>
      <c r="G285" s="438"/>
      <c r="H285" s="438"/>
    </row>
    <row r="286" spans="1:8">
      <c r="A286" s="439" t="s">
        <v>528</v>
      </c>
      <c r="B286" s="438"/>
      <c r="C286" s="438"/>
      <c r="D286" s="438"/>
      <c r="E286" s="438"/>
      <c r="F286" s="438"/>
      <c r="G286" s="438"/>
      <c r="H286" s="438"/>
    </row>
    <row r="287" spans="1:8">
      <c r="A287" s="439" t="s">
        <v>529</v>
      </c>
      <c r="B287" s="438"/>
      <c r="C287" s="438"/>
      <c r="D287" s="438"/>
      <c r="E287" s="438"/>
      <c r="F287" s="438"/>
      <c r="G287" s="438"/>
      <c r="H287" s="438"/>
    </row>
    <row r="288" spans="1:8">
      <c r="A288" s="439" t="s">
        <v>530</v>
      </c>
      <c r="B288" s="438"/>
      <c r="C288" s="438"/>
      <c r="D288" s="438"/>
      <c r="E288" s="438"/>
      <c r="F288" s="438"/>
      <c r="G288" s="438"/>
      <c r="H288" s="438"/>
    </row>
    <row r="289" spans="1:8">
      <c r="A289" s="439" t="s">
        <v>531</v>
      </c>
      <c r="B289" s="438"/>
      <c r="C289" s="438"/>
      <c r="D289" s="438"/>
      <c r="E289" s="438"/>
      <c r="F289" s="438"/>
      <c r="G289" s="438"/>
      <c r="H289" s="438"/>
    </row>
    <row r="290" spans="1:8">
      <c r="A290" s="439" t="s">
        <v>532</v>
      </c>
      <c r="B290" s="438"/>
      <c r="C290" s="438"/>
      <c r="D290" s="438"/>
      <c r="E290" s="438"/>
      <c r="F290" s="438"/>
      <c r="G290" s="438"/>
      <c r="H290" s="438"/>
    </row>
    <row r="291" spans="1:8">
      <c r="A291" s="439" t="s">
        <v>533</v>
      </c>
      <c r="B291" s="438"/>
      <c r="C291" s="438"/>
      <c r="D291" s="438"/>
      <c r="E291" s="438"/>
      <c r="F291" s="438"/>
      <c r="G291" s="438"/>
      <c r="H291" s="438"/>
    </row>
    <row r="292" spans="1:8">
      <c r="A292" s="439" t="s">
        <v>534</v>
      </c>
      <c r="B292" s="438"/>
      <c r="C292" s="438"/>
      <c r="D292" s="438"/>
      <c r="E292" s="438"/>
      <c r="F292" s="438"/>
      <c r="G292" s="438"/>
      <c r="H292" s="438"/>
    </row>
    <row r="293" spans="1:8">
      <c r="A293" s="438"/>
      <c r="B293" s="438"/>
      <c r="C293" s="438"/>
      <c r="D293" s="438"/>
      <c r="E293" s="438"/>
      <c r="F293" s="438"/>
      <c r="G293" s="438"/>
      <c r="H293" s="438"/>
    </row>
    <row r="294" spans="1:8">
      <c r="A294" s="439" t="s">
        <v>535</v>
      </c>
      <c r="B294" s="438"/>
      <c r="C294" s="438"/>
      <c r="D294" s="438"/>
      <c r="E294" s="438"/>
      <c r="F294" s="438"/>
      <c r="G294" s="438"/>
      <c r="H294" s="438"/>
    </row>
    <row r="295" spans="1:8">
      <c r="A295" s="439" t="s">
        <v>536</v>
      </c>
      <c r="B295" s="438"/>
      <c r="C295" s="438"/>
      <c r="D295" s="438"/>
      <c r="E295" s="438"/>
      <c r="F295" s="438"/>
      <c r="G295" s="438"/>
      <c r="H295" s="438"/>
    </row>
    <row r="296" spans="1:8">
      <c r="A296" s="439" t="s">
        <v>537</v>
      </c>
      <c r="B296" s="438"/>
      <c r="C296" s="438"/>
      <c r="D296" s="438"/>
      <c r="E296" s="438"/>
      <c r="F296" s="438"/>
      <c r="G296" s="438"/>
      <c r="H296" s="438"/>
    </row>
    <row r="297" spans="1:8">
      <c r="A297" s="438"/>
      <c r="B297" s="438"/>
      <c r="C297" s="438"/>
      <c r="D297" s="438"/>
      <c r="E297" s="438"/>
      <c r="F297" s="438"/>
      <c r="G297" s="438"/>
      <c r="H297" s="438"/>
    </row>
    <row r="298" spans="1:8">
      <c r="A298" s="439" t="s">
        <v>538</v>
      </c>
      <c r="B298" s="438"/>
      <c r="C298" s="438"/>
      <c r="D298" s="438"/>
      <c r="E298" s="438"/>
      <c r="F298" s="438"/>
      <c r="G298" s="438"/>
      <c r="H298" s="438"/>
    </row>
    <row r="299" spans="1:8">
      <c r="A299" s="439" t="s">
        <v>539</v>
      </c>
      <c r="B299" s="438"/>
      <c r="C299" s="438"/>
      <c r="D299" s="438"/>
      <c r="E299" s="438"/>
      <c r="F299" s="438"/>
      <c r="G299" s="438"/>
      <c r="H299" s="438"/>
    </row>
    <row r="300" spans="1:8">
      <c r="A300" s="438"/>
      <c r="B300" s="438"/>
      <c r="C300" s="438"/>
      <c r="D300" s="438"/>
      <c r="E300" s="438"/>
      <c r="F300" s="438"/>
      <c r="G300" s="438"/>
      <c r="H300" s="438"/>
    </row>
    <row r="301" spans="1:8">
      <c r="A301" s="439" t="s">
        <v>540</v>
      </c>
      <c r="B301" s="438"/>
      <c r="C301" s="438"/>
      <c r="D301" s="438"/>
      <c r="E301" s="438"/>
      <c r="F301" s="438"/>
      <c r="G301" s="438"/>
      <c r="H301" s="438"/>
    </row>
    <row r="302" spans="1:8">
      <c r="A302" s="439" t="s">
        <v>541</v>
      </c>
      <c r="B302" s="438"/>
      <c r="C302" s="438"/>
      <c r="D302" s="438"/>
      <c r="E302" s="438"/>
      <c r="F302" s="438"/>
      <c r="G302" s="438"/>
      <c r="H302" s="438"/>
    </row>
    <row r="303" spans="1:8">
      <c r="A303" s="439" t="s">
        <v>542</v>
      </c>
      <c r="B303" s="438"/>
      <c r="C303" s="438"/>
      <c r="D303" s="438"/>
      <c r="E303" s="438"/>
      <c r="F303" s="438"/>
      <c r="G303" s="438"/>
      <c r="H303" s="438"/>
    </row>
    <row r="304" spans="1:8">
      <c r="A304" s="439" t="s">
        <v>543</v>
      </c>
      <c r="B304" s="438"/>
      <c r="C304" s="438"/>
      <c r="D304" s="438"/>
      <c r="E304" s="438"/>
      <c r="F304" s="438"/>
      <c r="G304" s="438"/>
      <c r="H304" s="438"/>
    </row>
    <row r="305" spans="1:8">
      <c r="A305" s="439" t="s">
        <v>544</v>
      </c>
      <c r="B305" s="438"/>
      <c r="C305" s="438"/>
      <c r="D305" s="438"/>
      <c r="E305" s="438"/>
      <c r="F305" s="438"/>
      <c r="G305" s="438"/>
      <c r="H305" s="438"/>
    </row>
    <row r="306" spans="1:8">
      <c r="A306" s="439" t="s">
        <v>545</v>
      </c>
      <c r="B306" s="438"/>
      <c r="C306" s="438"/>
      <c r="D306" s="438"/>
      <c r="E306" s="438"/>
      <c r="F306" s="438"/>
      <c r="G306" s="438"/>
      <c r="H306" s="438"/>
    </row>
    <row r="307" spans="1:8">
      <c r="A307" s="439" t="s">
        <v>546</v>
      </c>
      <c r="B307" s="438"/>
      <c r="C307" s="438"/>
      <c r="D307" s="438"/>
      <c r="E307" s="438"/>
      <c r="F307" s="438"/>
      <c r="G307" s="438"/>
      <c r="H307" s="438"/>
    </row>
    <row r="308" spans="1:8">
      <c r="A308" s="439" t="s">
        <v>547</v>
      </c>
      <c r="B308" s="438"/>
      <c r="C308" s="438"/>
      <c r="D308" s="438"/>
      <c r="E308" s="438"/>
      <c r="F308" s="438"/>
      <c r="G308" s="438"/>
      <c r="H308" s="438"/>
    </row>
    <row r="309" spans="1:8">
      <c r="A309" s="439" t="s">
        <v>548</v>
      </c>
      <c r="B309" s="438"/>
      <c r="C309" s="438"/>
      <c r="D309" s="438"/>
      <c r="E309" s="438"/>
      <c r="F309" s="438"/>
      <c r="G309" s="438"/>
      <c r="H309" s="438"/>
    </row>
    <row r="310" spans="1:8">
      <c r="A310" s="439" t="s">
        <v>549</v>
      </c>
      <c r="B310" s="438"/>
      <c r="C310" s="438"/>
      <c r="D310" s="438"/>
      <c r="E310" s="438"/>
      <c r="F310" s="438"/>
      <c r="G310" s="438"/>
      <c r="H310" s="438"/>
    </row>
    <row r="311" spans="1:8">
      <c r="A311" s="439" t="s">
        <v>550</v>
      </c>
      <c r="B311" s="438"/>
      <c r="C311" s="438"/>
      <c r="D311" s="438"/>
      <c r="E311" s="438"/>
      <c r="F311" s="438"/>
      <c r="G311" s="438"/>
      <c r="H311" s="438"/>
    </row>
    <row r="312" spans="1:8">
      <c r="A312" s="439" t="s">
        <v>551</v>
      </c>
      <c r="B312" s="438"/>
      <c r="C312" s="438"/>
      <c r="D312" s="438"/>
      <c r="E312" s="438"/>
      <c r="F312" s="438"/>
      <c r="G312" s="438"/>
      <c r="H312" s="438"/>
    </row>
    <row r="313" spans="1:8">
      <c r="A313" s="439" t="s">
        <v>552</v>
      </c>
      <c r="B313" s="438"/>
      <c r="C313" s="438"/>
      <c r="D313" s="438"/>
      <c r="E313" s="438"/>
      <c r="F313" s="438"/>
      <c r="G313" s="438"/>
      <c r="H313" s="438"/>
    </row>
    <row r="314" spans="1:8">
      <c r="A314" s="438"/>
      <c r="B314" s="438"/>
      <c r="C314" s="438"/>
      <c r="D314" s="438"/>
      <c r="E314" s="438"/>
      <c r="F314" s="438"/>
      <c r="G314" s="438"/>
      <c r="H314" s="438"/>
    </row>
    <row r="315" spans="1:8">
      <c r="A315" s="439" t="s">
        <v>553</v>
      </c>
      <c r="B315" s="438"/>
      <c r="C315" s="438"/>
      <c r="D315" s="438"/>
      <c r="E315" s="438"/>
      <c r="F315" s="438"/>
      <c r="G315" s="438"/>
      <c r="H315" s="438"/>
    </row>
    <row r="316" spans="1:8">
      <c r="A316" s="439" t="s">
        <v>554</v>
      </c>
      <c r="B316" s="438"/>
      <c r="C316" s="438"/>
      <c r="D316" s="438"/>
      <c r="E316" s="438"/>
      <c r="F316" s="438"/>
      <c r="G316" s="438"/>
      <c r="H316" s="438"/>
    </row>
    <row r="317" spans="1:8">
      <c r="A317" s="439" t="s">
        <v>555</v>
      </c>
      <c r="B317" s="438"/>
      <c r="C317" s="438"/>
      <c r="D317" s="438"/>
      <c r="E317" s="438"/>
      <c r="F317" s="438"/>
      <c r="G317" s="438"/>
      <c r="H317" s="438"/>
    </row>
    <row r="318" spans="1:8">
      <c r="A318" s="439" t="s">
        <v>556</v>
      </c>
      <c r="B318" s="438"/>
      <c r="C318" s="438"/>
      <c r="D318" s="438"/>
      <c r="E318" s="438"/>
      <c r="F318" s="438"/>
      <c r="G318" s="438"/>
      <c r="H318" s="438"/>
    </row>
    <row r="319" spans="1:8">
      <c r="A319" s="439" t="s">
        <v>557</v>
      </c>
      <c r="B319" s="438"/>
      <c r="C319" s="438"/>
      <c r="D319" s="438"/>
      <c r="E319" s="438"/>
      <c r="F319" s="438"/>
      <c r="G319" s="438"/>
      <c r="H319" s="438"/>
    </row>
    <row r="320" spans="1:8">
      <c r="A320" s="439" t="s">
        <v>558</v>
      </c>
      <c r="B320" s="438"/>
      <c r="C320" s="438"/>
      <c r="D320" s="438"/>
      <c r="E320" s="438"/>
      <c r="F320" s="438"/>
      <c r="G320" s="438"/>
      <c r="H320" s="438"/>
    </row>
    <row r="321" spans="1:8">
      <c r="A321" s="439" t="s">
        <v>559</v>
      </c>
      <c r="B321" s="438"/>
      <c r="C321" s="438"/>
      <c r="D321" s="438"/>
      <c r="E321" s="438"/>
      <c r="F321" s="438"/>
      <c r="G321" s="438"/>
      <c r="H321" s="438"/>
    </row>
    <row r="322" spans="1:8">
      <c r="A322" s="439" t="s">
        <v>560</v>
      </c>
      <c r="B322" s="438"/>
      <c r="C322" s="438"/>
      <c r="D322" s="438"/>
      <c r="E322" s="438"/>
      <c r="F322" s="438"/>
      <c r="G322" s="438"/>
      <c r="H322" s="438"/>
    </row>
    <row r="323" spans="1:8">
      <c r="A323" s="438"/>
      <c r="B323" s="438"/>
      <c r="C323" s="438"/>
      <c r="D323" s="438"/>
      <c r="E323" s="438"/>
      <c r="F323" s="438"/>
      <c r="G323" s="438"/>
      <c r="H323" s="438"/>
    </row>
    <row r="324" spans="1:8">
      <c r="A324" s="439" t="s">
        <v>561</v>
      </c>
      <c r="B324" s="438"/>
      <c r="C324" s="438"/>
      <c r="D324" s="438"/>
      <c r="E324" s="438"/>
      <c r="F324" s="438"/>
      <c r="G324" s="438"/>
      <c r="H324" s="438"/>
    </row>
    <row r="325" spans="1:8">
      <c r="A325" s="439" t="s">
        <v>562</v>
      </c>
      <c r="B325" s="438"/>
      <c r="C325" s="438"/>
      <c r="D325" s="438"/>
      <c r="E325" s="438"/>
      <c r="F325" s="438"/>
      <c r="G325" s="438"/>
      <c r="H325" s="438"/>
    </row>
    <row r="326" spans="1:8">
      <c r="A326" s="439" t="s">
        <v>563</v>
      </c>
      <c r="B326" s="438"/>
      <c r="C326" s="438"/>
      <c r="D326" s="438"/>
      <c r="E326" s="438"/>
      <c r="F326" s="438"/>
      <c r="G326" s="438"/>
      <c r="H326" s="438"/>
    </row>
    <row r="327" spans="1:8">
      <c r="A327" s="439" t="s">
        <v>564</v>
      </c>
      <c r="B327" s="438"/>
      <c r="C327" s="438"/>
      <c r="D327" s="438"/>
      <c r="E327" s="438"/>
      <c r="F327" s="438"/>
      <c r="G327" s="438"/>
      <c r="H327" s="438"/>
    </row>
    <row r="328" spans="1:8">
      <c r="A328" s="439" t="s">
        <v>565</v>
      </c>
      <c r="B328" s="438"/>
      <c r="C328" s="438"/>
      <c r="D328" s="438"/>
      <c r="E328" s="438"/>
      <c r="F328" s="438"/>
      <c r="G328" s="438"/>
      <c r="H328" s="438"/>
    </row>
    <row r="329" spans="1:8">
      <c r="A329" s="439" t="s">
        <v>566</v>
      </c>
      <c r="B329" s="438"/>
      <c r="C329" s="438"/>
      <c r="D329" s="438"/>
      <c r="E329" s="438"/>
      <c r="F329" s="438"/>
      <c r="G329" s="438"/>
      <c r="H329" s="438"/>
    </row>
    <row r="330" spans="1:8">
      <c r="A330" s="439" t="s">
        <v>567</v>
      </c>
      <c r="B330" s="438"/>
      <c r="C330" s="438"/>
      <c r="D330" s="438"/>
      <c r="E330" s="438"/>
      <c r="F330" s="438"/>
      <c r="G330" s="438"/>
      <c r="H330" s="438"/>
    </row>
    <row r="331" spans="1:8">
      <c r="A331" s="439" t="s">
        <v>568</v>
      </c>
      <c r="B331" s="438"/>
      <c r="C331" s="438"/>
      <c r="D331" s="438"/>
      <c r="E331" s="438"/>
      <c r="F331" s="438"/>
      <c r="G331" s="438"/>
      <c r="H331" s="438"/>
    </row>
    <row r="332" spans="1:8">
      <c r="A332" s="439" t="s">
        <v>569</v>
      </c>
      <c r="B332" s="438"/>
      <c r="C332" s="438"/>
      <c r="D332" s="438"/>
      <c r="E332" s="438"/>
      <c r="F332" s="438"/>
      <c r="G332" s="438"/>
      <c r="H332" s="438"/>
    </row>
    <row r="333" spans="1:8">
      <c r="A333" s="439" t="s">
        <v>570</v>
      </c>
      <c r="B333" s="438"/>
      <c r="C333" s="438"/>
      <c r="D333" s="438"/>
      <c r="E333" s="438"/>
      <c r="F333" s="438"/>
      <c r="G333" s="438"/>
      <c r="H333" s="438"/>
    </row>
    <row r="334" spans="1:8">
      <c r="A334" s="439" t="s">
        <v>571</v>
      </c>
      <c r="B334" s="438"/>
      <c r="C334" s="438"/>
      <c r="D334" s="438"/>
      <c r="E334" s="438"/>
      <c r="F334" s="438"/>
      <c r="G334" s="438"/>
      <c r="H334" s="438"/>
    </row>
    <row r="335" spans="1:8">
      <c r="A335" s="439" t="s">
        <v>572</v>
      </c>
      <c r="B335" s="438"/>
      <c r="C335" s="438"/>
      <c r="D335" s="438"/>
      <c r="E335" s="438"/>
      <c r="F335" s="438"/>
      <c r="G335" s="438"/>
      <c r="H335" s="438"/>
    </row>
    <row r="336" spans="1:8">
      <c r="A336" s="439" t="s">
        <v>573</v>
      </c>
      <c r="B336" s="438"/>
      <c r="C336" s="438"/>
      <c r="D336" s="438"/>
      <c r="E336" s="438"/>
      <c r="F336" s="438"/>
      <c r="G336" s="438"/>
      <c r="H336" s="438"/>
    </row>
    <row r="337" spans="1:8">
      <c r="A337" s="439" t="s">
        <v>574</v>
      </c>
      <c r="B337" s="438"/>
      <c r="C337" s="438"/>
      <c r="D337" s="438"/>
      <c r="E337" s="438"/>
      <c r="F337" s="438"/>
      <c r="G337" s="438"/>
      <c r="H337" s="438"/>
    </row>
    <row r="338" spans="1:8">
      <c r="A338" s="439" t="s">
        <v>575</v>
      </c>
      <c r="B338" s="438"/>
      <c r="C338" s="438"/>
      <c r="D338" s="438"/>
      <c r="E338" s="438"/>
      <c r="F338" s="438"/>
      <c r="G338" s="438"/>
      <c r="H338" s="438"/>
    </row>
    <row r="339" spans="1:8">
      <c r="A339" s="439" t="s">
        <v>576</v>
      </c>
      <c r="B339" s="438"/>
      <c r="C339" s="438"/>
      <c r="D339" s="438"/>
      <c r="E339" s="438"/>
      <c r="F339" s="438"/>
      <c r="G339" s="438"/>
      <c r="H339" s="438"/>
    </row>
    <row r="340" spans="1:8">
      <c r="A340" s="439" t="s">
        <v>577</v>
      </c>
      <c r="B340" s="438"/>
      <c r="C340" s="438"/>
      <c r="D340" s="438"/>
      <c r="E340" s="438"/>
      <c r="F340" s="438"/>
      <c r="G340" s="438"/>
      <c r="H340" s="438"/>
    </row>
    <row r="341" spans="1:8">
      <c r="A341" s="439" t="s">
        <v>578</v>
      </c>
      <c r="B341" s="438"/>
      <c r="C341" s="438"/>
      <c r="D341" s="438"/>
      <c r="E341" s="438"/>
      <c r="F341" s="438"/>
      <c r="G341" s="438"/>
      <c r="H341" s="438"/>
    </row>
    <row r="342" spans="1:8">
      <c r="A342" s="439" t="s">
        <v>579</v>
      </c>
      <c r="B342" s="438"/>
      <c r="C342" s="438"/>
      <c r="D342" s="438"/>
      <c r="E342" s="438"/>
      <c r="F342" s="438"/>
      <c r="G342" s="438"/>
      <c r="H342" s="438"/>
    </row>
    <row r="343" spans="1:8">
      <c r="A343" s="439" t="s">
        <v>580</v>
      </c>
      <c r="B343" s="438"/>
      <c r="C343" s="438"/>
      <c r="D343" s="438"/>
      <c r="E343" s="438"/>
      <c r="F343" s="438"/>
      <c r="G343" s="438"/>
      <c r="H343" s="438"/>
    </row>
    <row r="344" spans="1:8">
      <c r="A344" s="439" t="s">
        <v>581</v>
      </c>
      <c r="B344" s="438"/>
      <c r="C344" s="438"/>
      <c r="D344" s="438"/>
      <c r="E344" s="438"/>
      <c r="F344" s="438"/>
      <c r="G344" s="438"/>
      <c r="H344" s="438"/>
    </row>
    <row r="345" spans="1:8">
      <c r="A345" s="439" t="s">
        <v>582</v>
      </c>
      <c r="B345" s="438"/>
      <c r="C345" s="438"/>
      <c r="D345" s="438"/>
      <c r="E345" s="438"/>
      <c r="F345" s="438"/>
      <c r="G345" s="438"/>
      <c r="H345" s="438"/>
    </row>
    <row r="346" spans="1:8">
      <c r="A346" s="439" t="s">
        <v>583</v>
      </c>
      <c r="B346" s="438"/>
      <c r="C346" s="438"/>
      <c r="D346" s="438"/>
      <c r="E346" s="438"/>
      <c r="F346" s="438"/>
      <c r="G346" s="438"/>
      <c r="H346" s="438"/>
    </row>
    <row r="347" spans="1:8">
      <c r="A347" s="439" t="s">
        <v>584</v>
      </c>
      <c r="B347" s="438"/>
      <c r="C347" s="438"/>
      <c r="D347" s="438"/>
      <c r="E347" s="438"/>
      <c r="F347" s="438"/>
      <c r="G347" s="438"/>
      <c r="H347" s="438"/>
    </row>
    <row r="348" spans="1:8">
      <c r="A348" s="439" t="s">
        <v>585</v>
      </c>
      <c r="B348" s="438"/>
      <c r="C348" s="438"/>
      <c r="D348" s="438"/>
      <c r="E348" s="438"/>
      <c r="F348" s="438"/>
      <c r="G348" s="438"/>
      <c r="H348" s="438"/>
    </row>
    <row r="349" spans="1:8">
      <c r="A349" s="439" t="s">
        <v>586</v>
      </c>
      <c r="B349" s="438"/>
      <c r="C349" s="438"/>
      <c r="D349" s="438"/>
      <c r="E349" s="438"/>
      <c r="F349" s="438"/>
      <c r="G349" s="438"/>
      <c r="H349" s="438"/>
    </row>
    <row r="350" spans="1:8">
      <c r="A350" s="439" t="s">
        <v>587</v>
      </c>
      <c r="B350" s="438"/>
      <c r="C350" s="438"/>
      <c r="D350" s="438"/>
      <c r="E350" s="438"/>
      <c r="F350" s="438"/>
      <c r="G350" s="438"/>
      <c r="H350" s="438"/>
    </row>
    <row r="351" spans="1:8">
      <c r="A351" s="439" t="s">
        <v>588</v>
      </c>
      <c r="B351" s="438"/>
      <c r="C351" s="438"/>
      <c r="D351" s="438"/>
      <c r="E351" s="438"/>
      <c r="F351" s="438"/>
      <c r="G351" s="438"/>
      <c r="H351" s="438"/>
    </row>
    <row r="352" spans="1:8">
      <c r="A352" s="439" t="s">
        <v>589</v>
      </c>
      <c r="B352" s="438"/>
      <c r="C352" s="438"/>
      <c r="D352" s="438"/>
      <c r="E352" s="438"/>
      <c r="F352" s="438"/>
      <c r="G352" s="438"/>
      <c r="H352" s="438"/>
    </row>
    <row r="353" spans="1:8">
      <c r="A353" s="439" t="s">
        <v>590</v>
      </c>
      <c r="B353" s="438"/>
      <c r="C353" s="438"/>
      <c r="D353" s="438"/>
      <c r="E353" s="438"/>
      <c r="F353" s="438"/>
      <c r="G353" s="438"/>
      <c r="H353" s="438"/>
    </row>
    <row r="354" spans="1:8">
      <c r="A354" s="439" t="s">
        <v>591</v>
      </c>
      <c r="B354" s="438"/>
      <c r="C354" s="438"/>
      <c r="D354" s="438"/>
      <c r="E354" s="438"/>
      <c r="F354" s="438"/>
      <c r="G354" s="438"/>
      <c r="H354" s="438"/>
    </row>
    <row r="355" spans="1:8">
      <c r="A355" s="439" t="s">
        <v>592</v>
      </c>
      <c r="B355" s="438"/>
      <c r="C355" s="438"/>
      <c r="D355" s="438"/>
      <c r="E355" s="438"/>
      <c r="F355" s="438"/>
      <c r="G355" s="438"/>
      <c r="H355" s="438"/>
    </row>
    <row r="356" spans="1:8">
      <c r="A356" s="439" t="s">
        <v>593</v>
      </c>
      <c r="B356" s="438"/>
      <c r="C356" s="438"/>
      <c r="D356" s="438"/>
      <c r="E356" s="438"/>
      <c r="F356" s="438"/>
      <c r="G356" s="438"/>
      <c r="H356" s="438"/>
    </row>
    <row r="357" spans="1:8">
      <c r="A357" s="439" t="s">
        <v>594</v>
      </c>
      <c r="B357" s="438"/>
      <c r="C357" s="438"/>
      <c r="D357" s="438"/>
      <c r="E357" s="438"/>
      <c r="F357" s="438"/>
      <c r="G357" s="438"/>
      <c r="H357" s="438"/>
    </row>
    <row r="358" spans="1:8">
      <c r="A358" s="439" t="s">
        <v>595</v>
      </c>
      <c r="B358" s="438"/>
      <c r="C358" s="438"/>
      <c r="D358" s="438"/>
      <c r="E358" s="438"/>
      <c r="F358" s="438"/>
      <c r="G358" s="438"/>
      <c r="H358" s="438"/>
    </row>
    <row r="359" spans="1:8">
      <c r="A359" s="439" t="s">
        <v>596</v>
      </c>
      <c r="B359" s="438"/>
      <c r="C359" s="438"/>
      <c r="D359" s="438"/>
      <c r="E359" s="438"/>
      <c r="F359" s="438"/>
      <c r="G359" s="438"/>
      <c r="H359" s="438"/>
    </row>
    <row r="360" spans="1:8">
      <c r="A360" s="439" t="s">
        <v>597</v>
      </c>
      <c r="B360" s="438"/>
      <c r="C360" s="438"/>
      <c r="D360" s="438"/>
      <c r="E360" s="438"/>
      <c r="F360" s="438"/>
      <c r="G360" s="438"/>
      <c r="H360" s="438"/>
    </row>
    <row r="361" spans="1:8">
      <c r="A361" s="439" t="s">
        <v>598</v>
      </c>
      <c r="B361" s="438"/>
      <c r="C361" s="438"/>
      <c r="D361" s="438"/>
      <c r="E361" s="438"/>
      <c r="F361" s="438"/>
      <c r="G361" s="438"/>
      <c r="H361" s="438"/>
    </row>
    <row r="362" spans="1:8">
      <c r="A362" s="439" t="s">
        <v>599</v>
      </c>
      <c r="B362" s="438"/>
      <c r="C362" s="438"/>
      <c r="D362" s="438"/>
      <c r="E362" s="438"/>
      <c r="F362" s="438"/>
      <c r="G362" s="438"/>
      <c r="H362" s="438"/>
    </row>
    <row r="363" spans="1:8">
      <c r="A363" s="439" t="s">
        <v>600</v>
      </c>
      <c r="B363" s="438"/>
      <c r="C363" s="438"/>
      <c r="D363" s="438"/>
      <c r="E363" s="438"/>
      <c r="F363" s="438"/>
      <c r="G363" s="438"/>
      <c r="H363" s="438"/>
    </row>
    <row r="364" spans="1:8">
      <c r="A364" s="439" t="s">
        <v>601</v>
      </c>
      <c r="B364" s="438"/>
      <c r="C364" s="438"/>
      <c r="D364" s="438"/>
      <c r="E364" s="438"/>
      <c r="F364" s="438"/>
      <c r="G364" s="438"/>
      <c r="H364" s="438"/>
    </row>
    <row r="365" spans="1:8">
      <c r="A365" s="439" t="s">
        <v>602</v>
      </c>
      <c r="B365" s="438"/>
      <c r="C365" s="438"/>
      <c r="D365" s="438"/>
      <c r="E365" s="438"/>
      <c r="F365" s="438"/>
      <c r="G365" s="438"/>
      <c r="H365" s="438"/>
    </row>
    <row r="366" spans="1:8">
      <c r="A366" s="439" t="s">
        <v>603</v>
      </c>
      <c r="B366" s="438"/>
      <c r="C366" s="438"/>
      <c r="D366" s="438"/>
      <c r="E366" s="438"/>
      <c r="F366" s="438"/>
      <c r="G366" s="438"/>
      <c r="H366" s="438"/>
    </row>
    <row r="367" spans="1:8">
      <c r="A367" s="439" t="s">
        <v>604</v>
      </c>
      <c r="B367" s="438"/>
      <c r="C367" s="438"/>
      <c r="D367" s="438"/>
      <c r="E367" s="438"/>
      <c r="F367" s="438"/>
      <c r="G367" s="438"/>
      <c r="H367" s="438"/>
    </row>
    <row r="368" spans="1:8">
      <c r="A368" s="439" t="s">
        <v>605</v>
      </c>
      <c r="B368" s="438"/>
      <c r="C368" s="438"/>
      <c r="D368" s="438"/>
      <c r="E368" s="438"/>
      <c r="F368" s="438"/>
      <c r="G368" s="438"/>
      <c r="H368" s="438"/>
    </row>
    <row r="369" spans="1:8">
      <c r="A369" s="439" t="s">
        <v>606</v>
      </c>
      <c r="B369" s="438"/>
      <c r="C369" s="438"/>
      <c r="D369" s="438"/>
      <c r="E369" s="438"/>
      <c r="F369" s="438"/>
      <c r="G369" s="438"/>
      <c r="H369" s="438"/>
    </row>
    <row r="370" spans="1:8">
      <c r="A370" s="438"/>
      <c r="B370" s="438"/>
      <c r="C370" s="438"/>
      <c r="D370" s="438"/>
      <c r="E370" s="438"/>
      <c r="F370" s="438"/>
      <c r="G370" s="438"/>
      <c r="H370" s="438"/>
    </row>
    <row r="371" spans="1:8">
      <c r="A371" s="439" t="s">
        <v>607</v>
      </c>
      <c r="B371" s="438"/>
      <c r="C371" s="438"/>
      <c r="D371" s="438"/>
      <c r="E371" s="438"/>
      <c r="F371" s="438"/>
      <c r="G371" s="438"/>
      <c r="H371" s="438"/>
    </row>
    <row r="372" spans="1:8">
      <c r="A372" s="439" t="s">
        <v>608</v>
      </c>
      <c r="B372" s="438"/>
      <c r="C372" s="438"/>
      <c r="D372" s="438"/>
      <c r="E372" s="438"/>
      <c r="F372" s="438"/>
      <c r="G372" s="438"/>
      <c r="H372" s="438"/>
    </row>
    <row r="373" spans="1:8">
      <c r="A373" s="439" t="s">
        <v>609</v>
      </c>
      <c r="B373" s="438"/>
      <c r="C373" s="438"/>
      <c r="D373" s="438"/>
      <c r="E373" s="438"/>
      <c r="F373" s="438"/>
      <c r="G373" s="438"/>
      <c r="H373" s="438"/>
    </row>
    <row r="374" spans="1:8">
      <c r="A374" s="439" t="s">
        <v>610</v>
      </c>
      <c r="B374" s="438"/>
      <c r="C374" s="438"/>
      <c r="D374" s="438"/>
      <c r="E374" s="438"/>
      <c r="F374" s="438"/>
      <c r="G374" s="438"/>
      <c r="H374" s="438"/>
    </row>
    <row r="375" spans="1:8">
      <c r="A375" s="439" t="s">
        <v>611</v>
      </c>
      <c r="B375" s="438"/>
      <c r="C375" s="438"/>
      <c r="D375" s="438"/>
      <c r="E375" s="438"/>
      <c r="F375" s="438"/>
      <c r="G375" s="438"/>
      <c r="H375" s="438"/>
    </row>
    <row r="376" spans="1:8">
      <c r="A376" s="439" t="s">
        <v>612</v>
      </c>
      <c r="B376" s="438"/>
      <c r="C376" s="438"/>
      <c r="D376" s="438"/>
      <c r="E376" s="438"/>
      <c r="F376" s="438"/>
      <c r="G376" s="438"/>
      <c r="H376" s="438"/>
    </row>
    <row r="377" spans="1:8">
      <c r="A377" s="439" t="s">
        <v>613</v>
      </c>
      <c r="B377" s="438"/>
      <c r="C377" s="438"/>
      <c r="D377" s="438"/>
      <c r="E377" s="438"/>
      <c r="F377" s="438"/>
      <c r="G377" s="438"/>
      <c r="H377" s="438"/>
    </row>
    <row r="378" spans="1:8">
      <c r="A378" s="439" t="s">
        <v>614</v>
      </c>
      <c r="B378" s="438"/>
      <c r="C378" s="438"/>
      <c r="D378" s="438"/>
      <c r="E378" s="438"/>
      <c r="F378" s="438"/>
      <c r="G378" s="438"/>
      <c r="H378" s="438"/>
    </row>
    <row r="379" spans="1:8">
      <c r="A379" s="438"/>
      <c r="B379" s="438"/>
      <c r="C379" s="438"/>
      <c r="D379" s="438"/>
      <c r="E379" s="438"/>
      <c r="F379" s="438"/>
      <c r="G379" s="438"/>
      <c r="H379" s="438"/>
    </row>
    <row r="380" spans="1:8">
      <c r="A380" s="439" t="s">
        <v>607</v>
      </c>
      <c r="B380" s="438"/>
      <c r="C380" s="438"/>
      <c r="D380" s="438"/>
      <c r="E380" s="438"/>
      <c r="F380" s="438"/>
      <c r="G380" s="438"/>
      <c r="H380" s="438"/>
    </row>
    <row r="381" spans="1:8">
      <c r="A381" s="439" t="s">
        <v>615</v>
      </c>
      <c r="B381" s="438"/>
      <c r="C381" s="438"/>
      <c r="D381" s="438"/>
      <c r="E381" s="438"/>
      <c r="F381" s="438"/>
      <c r="G381" s="438"/>
      <c r="H381" s="438"/>
    </row>
    <row r="382" spans="1:8">
      <c r="A382" s="439" t="s">
        <v>616</v>
      </c>
      <c r="B382" s="438"/>
      <c r="C382" s="438"/>
      <c r="D382" s="438"/>
      <c r="E382" s="438"/>
      <c r="F382" s="438"/>
      <c r="G382" s="438"/>
      <c r="H382" s="438"/>
    </row>
    <row r="383" spans="1:8">
      <c r="A383" s="439" t="s">
        <v>617</v>
      </c>
      <c r="B383" s="438"/>
      <c r="C383" s="438"/>
      <c r="D383" s="438"/>
      <c r="E383" s="438"/>
      <c r="F383" s="438"/>
      <c r="G383" s="438"/>
      <c r="H383" s="438"/>
    </row>
    <row r="384" spans="1:8">
      <c r="A384" s="438"/>
      <c r="B384" s="438"/>
      <c r="C384" s="438"/>
      <c r="D384" s="438"/>
      <c r="E384" s="438"/>
      <c r="F384" s="438"/>
      <c r="G384" s="438"/>
      <c r="H384" s="438"/>
    </row>
    <row r="385" spans="1:8">
      <c r="A385" s="439" t="s">
        <v>618</v>
      </c>
      <c r="B385" s="438"/>
      <c r="C385" s="438"/>
      <c r="D385" s="438"/>
      <c r="E385" s="438"/>
      <c r="F385" s="438"/>
      <c r="G385" s="438"/>
      <c r="H385" s="438"/>
    </row>
    <row r="386" spans="1:8">
      <c r="A386" s="439" t="s">
        <v>619</v>
      </c>
      <c r="B386" s="438"/>
      <c r="C386" s="438"/>
      <c r="D386" s="438"/>
      <c r="E386" s="438"/>
      <c r="F386" s="438"/>
      <c r="G386" s="438"/>
      <c r="H386" s="438"/>
    </row>
    <row r="387" spans="1:8">
      <c r="A387" s="439" t="s">
        <v>620</v>
      </c>
      <c r="B387" s="438"/>
      <c r="C387" s="438"/>
      <c r="D387" s="438"/>
      <c r="E387" s="438"/>
      <c r="F387" s="438"/>
      <c r="G387" s="438"/>
      <c r="H387" s="438"/>
    </row>
    <row r="388" spans="1:8">
      <c r="A388" s="439" t="s">
        <v>621</v>
      </c>
      <c r="B388" s="438"/>
      <c r="C388" s="438"/>
      <c r="D388" s="438"/>
      <c r="E388" s="438"/>
      <c r="F388" s="438"/>
      <c r="G388" s="438"/>
      <c r="H388" s="438"/>
    </row>
    <row r="389" spans="1:8">
      <c r="A389" s="439" t="s">
        <v>622</v>
      </c>
      <c r="B389" s="438"/>
      <c r="C389" s="438"/>
      <c r="D389" s="438"/>
      <c r="E389" s="438"/>
      <c r="F389" s="438"/>
      <c r="G389" s="438"/>
      <c r="H389" s="438"/>
    </row>
    <row r="390" spans="1:8">
      <c r="A390" s="439" t="s">
        <v>623</v>
      </c>
      <c r="B390" s="438"/>
      <c r="C390" s="438"/>
      <c r="D390" s="438"/>
      <c r="E390" s="438"/>
      <c r="F390" s="438"/>
      <c r="G390" s="438"/>
      <c r="H390" s="438"/>
    </row>
    <row r="391" spans="1:8">
      <c r="A391" s="438"/>
      <c r="B391" s="438"/>
      <c r="C391" s="438"/>
      <c r="D391" s="438"/>
      <c r="E391" s="438"/>
      <c r="F391" s="438"/>
      <c r="G391" s="438"/>
      <c r="H391" s="438"/>
    </row>
    <row r="392" spans="1:8">
      <c r="A392" s="439" t="s">
        <v>624</v>
      </c>
      <c r="B392" s="438"/>
      <c r="C392" s="438"/>
      <c r="D392" s="438"/>
      <c r="E392" s="438"/>
      <c r="F392" s="438"/>
      <c r="G392" s="438"/>
      <c r="H392" s="438"/>
    </row>
    <row r="393" spans="1:8">
      <c r="A393" s="439" t="s">
        <v>625</v>
      </c>
      <c r="B393" s="438"/>
      <c r="C393" s="438"/>
      <c r="D393" s="438"/>
      <c r="E393" s="438"/>
      <c r="F393" s="438"/>
      <c r="G393" s="438"/>
      <c r="H393" s="438"/>
    </row>
    <row r="394" spans="1:8">
      <c r="A394" s="439" t="s">
        <v>626</v>
      </c>
      <c r="B394" s="438"/>
      <c r="C394" s="438"/>
      <c r="D394" s="438"/>
      <c r="E394" s="438"/>
      <c r="F394" s="438"/>
      <c r="G394" s="438"/>
      <c r="H394" s="438"/>
    </row>
    <row r="395" spans="1:8">
      <c r="A395" s="439" t="s">
        <v>627</v>
      </c>
      <c r="B395" s="438"/>
      <c r="C395" s="438"/>
      <c r="D395" s="438"/>
      <c r="E395" s="438"/>
      <c r="F395" s="438"/>
      <c r="G395" s="438"/>
      <c r="H395" s="438"/>
    </row>
    <row r="396" spans="1:8">
      <c r="A396" s="439" t="s">
        <v>628</v>
      </c>
      <c r="B396" s="438"/>
      <c r="C396" s="438"/>
      <c r="D396" s="438"/>
      <c r="E396" s="438"/>
      <c r="F396" s="438"/>
      <c r="G396" s="438"/>
      <c r="H396" s="438"/>
    </row>
    <row r="397" spans="1:8">
      <c r="A397" s="438"/>
      <c r="B397" s="438"/>
      <c r="C397" s="438"/>
      <c r="D397" s="438"/>
      <c r="E397" s="438"/>
      <c r="F397" s="438"/>
      <c r="G397" s="438"/>
      <c r="H397" s="438"/>
    </row>
    <row r="398" spans="1:8">
      <c r="A398" s="439" t="s">
        <v>629</v>
      </c>
      <c r="B398" s="438"/>
      <c r="C398" s="438"/>
      <c r="D398" s="438"/>
      <c r="E398" s="438"/>
      <c r="F398" s="438"/>
      <c r="G398" s="438"/>
      <c r="H398" s="438"/>
    </row>
    <row r="399" spans="1:8">
      <c r="A399" s="439" t="s">
        <v>630</v>
      </c>
      <c r="B399" s="438"/>
      <c r="C399" s="438"/>
      <c r="D399" s="438"/>
      <c r="E399" s="438"/>
      <c r="F399" s="438"/>
      <c r="G399" s="438"/>
      <c r="H399" s="438"/>
    </row>
    <row r="400" spans="1:8">
      <c r="A400" s="438"/>
      <c r="B400" s="438"/>
      <c r="C400" s="438"/>
      <c r="D400" s="438"/>
      <c r="E400" s="438"/>
      <c r="F400" s="438"/>
      <c r="G400" s="438"/>
      <c r="H400" s="438"/>
    </row>
    <row r="401" spans="1:8">
      <c r="A401" s="439" t="s">
        <v>631</v>
      </c>
      <c r="B401" s="438"/>
      <c r="C401" s="438"/>
      <c r="D401" s="438"/>
      <c r="E401" s="438"/>
      <c r="F401" s="438"/>
      <c r="G401" s="438"/>
      <c r="H401" s="438"/>
    </row>
    <row r="402" spans="1:8">
      <c r="A402" s="439" t="s">
        <v>632</v>
      </c>
      <c r="B402" s="438"/>
      <c r="C402" s="438"/>
      <c r="D402" s="438"/>
      <c r="E402" s="438"/>
      <c r="F402" s="438"/>
      <c r="G402" s="438"/>
      <c r="H402" s="438"/>
    </row>
    <row r="403" spans="1:8">
      <c r="A403" s="438"/>
      <c r="B403" s="438"/>
      <c r="C403" s="438"/>
      <c r="D403" s="438"/>
      <c r="E403" s="438"/>
      <c r="F403" s="438"/>
      <c r="G403" s="438"/>
      <c r="H403" s="438"/>
    </row>
    <row r="404" spans="1:8">
      <c r="A404" s="439" t="s">
        <v>633</v>
      </c>
      <c r="B404" s="438"/>
      <c r="C404" s="438"/>
      <c r="D404" s="438"/>
      <c r="E404" s="438"/>
      <c r="F404" s="438"/>
      <c r="G404" s="438"/>
      <c r="H404" s="438"/>
    </row>
    <row r="405" spans="1:8">
      <c r="A405" s="439" t="s">
        <v>634</v>
      </c>
      <c r="B405" s="438"/>
      <c r="C405" s="438"/>
      <c r="D405" s="438"/>
      <c r="E405" s="438"/>
      <c r="F405" s="438"/>
      <c r="G405" s="438"/>
      <c r="H405" s="438"/>
    </row>
    <row r="406" spans="1:8">
      <c r="A406" s="439" t="s">
        <v>635</v>
      </c>
      <c r="B406" s="438"/>
      <c r="C406" s="438"/>
      <c r="D406" s="438"/>
      <c r="E406" s="438"/>
      <c r="F406" s="438"/>
      <c r="G406" s="438"/>
      <c r="H406" s="438"/>
    </row>
    <row r="407" spans="1:8">
      <c r="A407" s="439" t="s">
        <v>636</v>
      </c>
      <c r="B407" s="438"/>
      <c r="C407" s="438"/>
      <c r="D407" s="438"/>
      <c r="E407" s="438"/>
      <c r="F407" s="438"/>
      <c r="G407" s="438"/>
      <c r="H407" s="438"/>
    </row>
    <row r="408" spans="1:8">
      <c r="A408" s="438"/>
      <c r="B408" s="438"/>
      <c r="C408" s="438"/>
      <c r="D408" s="438"/>
      <c r="E408" s="438"/>
      <c r="F408" s="438"/>
      <c r="G408" s="438"/>
      <c r="H408" s="438"/>
    </row>
    <row r="409" spans="1:8">
      <c r="A409" s="439" t="s">
        <v>637</v>
      </c>
      <c r="B409" s="438"/>
      <c r="C409" s="438"/>
      <c r="D409" s="438"/>
      <c r="E409" s="438"/>
      <c r="F409" s="438"/>
      <c r="G409" s="438"/>
      <c r="H409" s="438"/>
    </row>
    <row r="410" spans="1:8">
      <c r="A410" s="439" t="s">
        <v>638</v>
      </c>
      <c r="B410" s="438"/>
      <c r="C410" s="438"/>
      <c r="D410" s="438"/>
      <c r="E410" s="438"/>
      <c r="F410" s="438"/>
      <c r="G410" s="438"/>
      <c r="H410" s="438"/>
    </row>
    <row r="411" spans="1:8">
      <c r="A411" s="438"/>
      <c r="B411" s="438"/>
      <c r="C411" s="438"/>
      <c r="D411" s="438"/>
      <c r="E411" s="438"/>
      <c r="F411" s="438"/>
      <c r="G411" s="438"/>
      <c r="H411" s="438"/>
    </row>
    <row r="412" spans="1:8">
      <c r="A412" s="439" t="s">
        <v>639</v>
      </c>
      <c r="B412" s="438"/>
      <c r="C412" s="438"/>
      <c r="D412" s="438"/>
      <c r="E412" s="438"/>
      <c r="F412" s="438"/>
      <c r="G412" s="438"/>
      <c r="H412" s="438"/>
    </row>
    <row r="413" spans="1:8">
      <c r="A413" s="439" t="s">
        <v>640</v>
      </c>
      <c r="B413" s="438"/>
      <c r="C413" s="438"/>
      <c r="D413" s="438"/>
      <c r="E413" s="438"/>
      <c r="F413" s="438"/>
      <c r="G413" s="438"/>
      <c r="H413" s="438"/>
    </row>
    <row r="414" spans="1:8">
      <c r="A414" s="439" t="s">
        <v>641</v>
      </c>
      <c r="B414" s="438"/>
      <c r="C414" s="438"/>
      <c r="D414" s="438"/>
      <c r="E414" s="438"/>
      <c r="F414" s="438"/>
      <c r="G414" s="438"/>
      <c r="H414" s="438"/>
    </row>
    <row r="415" spans="1:8">
      <c r="A415" s="439" t="s">
        <v>642</v>
      </c>
      <c r="B415" s="438"/>
      <c r="C415" s="438"/>
      <c r="D415" s="438"/>
      <c r="E415" s="438"/>
      <c r="F415" s="438"/>
      <c r="G415" s="438"/>
      <c r="H415" s="438"/>
    </row>
    <row r="417" spans="1:1">
      <c r="A417" s="16" t="s">
        <v>643</v>
      </c>
    </row>
  </sheetData>
  <mergeCells count="3">
    <mergeCell ref="B120:C120"/>
    <mergeCell ref="D120:F120"/>
    <mergeCell ref="G120:H1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D91AF-1CF5-43E9-8B20-BE54535E7C69}">
  <sheetPr codeName="Sheet7"/>
  <dimension ref="B2:W55"/>
  <sheetViews>
    <sheetView showGridLines="0" zoomScale="85" zoomScaleNormal="85" workbookViewId="0"/>
  </sheetViews>
  <sheetFormatPr defaultRowHeight="15"/>
  <cols>
    <col min="2" max="2" width="40.42578125" style="337" bestFit="1" customWidth="1"/>
    <col min="3" max="3" width="9.140625" style="337"/>
    <col min="4" max="4" width="8.5703125" style="337" bestFit="1" customWidth="1"/>
    <col min="5" max="5" width="10.7109375" style="337" customWidth="1"/>
    <col min="6" max="6" width="9.140625" style="337" customWidth="1"/>
    <col min="7" max="7" width="9.140625" style="337"/>
    <col min="8" max="8" width="9.140625" style="337" customWidth="1"/>
    <col min="9" max="22" width="9.140625" style="337"/>
  </cols>
  <sheetData>
    <row r="2" spans="2:22" ht="23.25">
      <c r="B2" s="334" t="s">
        <v>224</v>
      </c>
      <c r="C2" s="335" t="s">
        <v>108</v>
      </c>
      <c r="D2" s="336"/>
      <c r="E2" s="336"/>
      <c r="F2" s="336"/>
      <c r="G2" s="336"/>
      <c r="H2" s="336"/>
      <c r="I2" s="336"/>
      <c r="J2" s="336"/>
      <c r="K2" s="336"/>
      <c r="L2" s="336"/>
      <c r="M2" s="336"/>
      <c r="N2" s="336"/>
      <c r="O2" s="336"/>
      <c r="P2" s="336"/>
      <c r="Q2" s="336"/>
      <c r="R2" s="336"/>
      <c r="S2" s="336"/>
      <c r="T2" s="336"/>
      <c r="U2" s="336"/>
    </row>
    <row r="3" spans="2:22">
      <c r="B3" s="338" t="s">
        <v>41</v>
      </c>
      <c r="C3" s="339"/>
      <c r="D3" s="340"/>
      <c r="E3" s="341"/>
      <c r="F3" s="341"/>
      <c r="G3" s="341">
        <v>2022</v>
      </c>
      <c r="H3" s="341">
        <f t="shared" ref="H3:U3" si="0">G3+1</f>
        <v>2023</v>
      </c>
      <c r="I3" s="341">
        <f t="shared" si="0"/>
        <v>2024</v>
      </c>
      <c r="J3" s="340">
        <f t="shared" si="0"/>
        <v>2025</v>
      </c>
      <c r="K3" s="340">
        <f t="shared" si="0"/>
        <v>2026</v>
      </c>
      <c r="L3" s="340">
        <f t="shared" si="0"/>
        <v>2027</v>
      </c>
      <c r="M3" s="340">
        <f t="shared" si="0"/>
        <v>2028</v>
      </c>
      <c r="N3" s="340">
        <f t="shared" si="0"/>
        <v>2029</v>
      </c>
      <c r="O3" s="340">
        <f t="shared" si="0"/>
        <v>2030</v>
      </c>
      <c r="P3" s="340">
        <f t="shared" si="0"/>
        <v>2031</v>
      </c>
      <c r="Q3" s="340">
        <f t="shared" si="0"/>
        <v>2032</v>
      </c>
      <c r="R3" s="340">
        <f t="shared" si="0"/>
        <v>2033</v>
      </c>
      <c r="S3" s="340">
        <f t="shared" si="0"/>
        <v>2034</v>
      </c>
      <c r="T3" s="340">
        <f t="shared" si="0"/>
        <v>2035</v>
      </c>
      <c r="U3" s="340">
        <f t="shared" si="0"/>
        <v>2036</v>
      </c>
      <c r="V3" s="340" t="s">
        <v>130</v>
      </c>
    </row>
    <row r="4" spans="2:22">
      <c r="B4" s="342" t="s">
        <v>185</v>
      </c>
      <c r="C4" s="343"/>
      <c r="D4" s="344" t="s">
        <v>186</v>
      </c>
      <c r="E4" s="345"/>
      <c r="F4" s="346"/>
      <c r="G4" s="346">
        <f>IS!D18</f>
        <v>-31.244999999999997</v>
      </c>
      <c r="H4" s="346">
        <f>IS!E18</f>
        <v>-57.281999999999996</v>
      </c>
      <c r="I4" s="346">
        <f>IS!J18</f>
        <v>-82.945999999999998</v>
      </c>
      <c r="J4" s="346">
        <f>IS!O18</f>
        <v>-169.083</v>
      </c>
      <c r="K4" s="346">
        <f>IS!T18</f>
        <v>-208.28034999999997</v>
      </c>
      <c r="L4" s="346">
        <f>IS!Y18</f>
        <v>-225.64965999999998</v>
      </c>
      <c r="M4" s="346">
        <f>IS!AD18</f>
        <v>-332.64271349999996</v>
      </c>
      <c r="N4" s="346">
        <f>IS!AI18</f>
        <v>-373.2917151025938</v>
      </c>
      <c r="O4" s="346">
        <f>IS!AN18</f>
        <v>-236.00669694007331</v>
      </c>
      <c r="P4" s="346">
        <f>IS!AS18</f>
        <v>-93.818951231627125</v>
      </c>
      <c r="Q4" s="346">
        <f>IS!AX18</f>
        <v>22.145265370047809</v>
      </c>
      <c r="R4" s="346">
        <f>IS!BC18</f>
        <v>176.96522009865794</v>
      </c>
      <c r="S4" s="346">
        <f>IS!BH18</f>
        <v>373.92138968634185</v>
      </c>
      <c r="T4" s="346">
        <f>IS!BM18</f>
        <v>583.48746842389562</v>
      </c>
      <c r="U4" s="346">
        <f>IS!BR18</f>
        <v>806.24863857668458</v>
      </c>
      <c r="V4" s="345"/>
    </row>
    <row r="5" spans="2:22">
      <c r="B5" s="347" t="s">
        <v>187</v>
      </c>
      <c r="C5" s="348"/>
      <c r="D5" s="186" t="s">
        <v>188</v>
      </c>
      <c r="E5" s="349"/>
      <c r="F5" s="349"/>
      <c r="G5" s="349"/>
      <c r="H5" s="349">
        <f t="shared" ref="H5" si="1">H4/G4-1</f>
        <v>0.8333173307729238</v>
      </c>
      <c r="I5" s="349">
        <f t="shared" ref="I5" si="2">I4/H4-1</f>
        <v>0.44802904926503961</v>
      </c>
      <c r="J5" s="349">
        <f t="shared" ref="J5" si="3">J4/I4-1</f>
        <v>1.0384708123357367</v>
      </c>
      <c r="K5" s="349">
        <f t="shared" ref="K5" si="4">K4/J4-1</f>
        <v>0.23182312828610785</v>
      </c>
      <c r="L5" s="349">
        <f t="shared" ref="L5" si="5">L4/K4-1</f>
        <v>8.3393896735817874E-2</v>
      </c>
      <c r="M5" s="349">
        <f t="shared" ref="M5" si="6">M4/L4-1</f>
        <v>0.4741556158338549</v>
      </c>
      <c r="N5" s="349">
        <f t="shared" ref="N5" si="7">N4/M4-1</f>
        <v>0.1222001864249278</v>
      </c>
      <c r="O5" s="349">
        <f t="shared" ref="O5" si="8">O4/N4-1</f>
        <v>-0.3677687251237004</v>
      </c>
      <c r="P5" s="349">
        <f t="shared" ref="P5" si="9">P4/O4-1</f>
        <v>-0.60247335161235038</v>
      </c>
      <c r="Q5" s="349">
        <f t="shared" ref="Q5" si="10">Q4/P4-1</f>
        <v>-1.2360425594118394</v>
      </c>
      <c r="R5" s="349">
        <f t="shared" ref="R5" si="11">R4/Q4-1</f>
        <v>6.9911085797151538</v>
      </c>
      <c r="S5" s="349">
        <f t="shared" ref="S5" si="12">S4/R4-1</f>
        <v>1.1129654147740502</v>
      </c>
      <c r="T5" s="349">
        <f t="shared" ref="T5" si="13">T4/S4-1</f>
        <v>0.56045490982301116</v>
      </c>
      <c r="U5" s="349">
        <f t="shared" ref="U5" si="14">U4/T4-1</f>
        <v>0.38177541456804009</v>
      </c>
      <c r="V5" s="349"/>
    </row>
    <row r="6" spans="2:22">
      <c r="B6" s="350" t="s">
        <v>189</v>
      </c>
      <c r="C6" s="350"/>
      <c r="D6" s="187" t="s">
        <v>186</v>
      </c>
      <c r="E6" s="345"/>
      <c r="F6" s="345"/>
      <c r="G6" s="351">
        <f>IS!D27</f>
        <v>0</v>
      </c>
      <c r="H6" s="351">
        <f>IS!E27</f>
        <v>0</v>
      </c>
      <c r="I6" s="351">
        <f>IS!J27</f>
        <v>0</v>
      </c>
      <c r="J6" s="351">
        <f>IS!O27</f>
        <v>0</v>
      </c>
      <c r="K6" s="351">
        <f>IS!T27</f>
        <v>0</v>
      </c>
      <c r="L6" s="351">
        <f>IS!Y27</f>
        <v>0</v>
      </c>
      <c r="M6" s="351">
        <f>IS!AD27</f>
        <v>0</v>
      </c>
      <c r="N6" s="351">
        <f>IS!AI27</f>
        <v>0</v>
      </c>
      <c r="O6" s="351">
        <f>IS!AN27</f>
        <v>0</v>
      </c>
      <c r="P6" s="351">
        <f>IS!AS27</f>
        <v>0</v>
      </c>
      <c r="Q6" s="351">
        <f>IS!AX27</f>
        <v>-1.7228403247586086</v>
      </c>
      <c r="R6" s="351">
        <f>IS!BC27</f>
        <v>-8.3045523412818945</v>
      </c>
      <c r="S6" s="351">
        <f>IS!BH27</f>
        <v>-16.663912773678444</v>
      </c>
      <c r="T6" s="351">
        <f>IS!BM27</f>
        <v>-25.561609521340912</v>
      </c>
      <c r="U6" s="351">
        <f>IS!BR27</f>
        <v>-72.469131845026567</v>
      </c>
      <c r="V6" s="345"/>
    </row>
    <row r="7" spans="2:22">
      <c r="B7" s="347" t="s">
        <v>190</v>
      </c>
      <c r="C7" s="352"/>
      <c r="D7" s="188" t="s">
        <v>188</v>
      </c>
      <c r="E7" s="349"/>
      <c r="F7" s="353"/>
      <c r="G7" s="354">
        <f>IS!D45</f>
        <v>0</v>
      </c>
      <c r="H7" s="354">
        <f>IS!E45</f>
        <v>0</v>
      </c>
      <c r="I7" s="354">
        <f>IS!J45</f>
        <v>0</v>
      </c>
      <c r="J7" s="354">
        <f>IS!O45</f>
        <v>0</v>
      </c>
      <c r="K7" s="354">
        <f>IS!T45</f>
        <v>0</v>
      </c>
      <c r="L7" s="354">
        <f>IS!Y45</f>
        <v>0</v>
      </c>
      <c r="M7" s="354">
        <f>IS!AD45</f>
        <v>0</v>
      </c>
      <c r="N7" s="354">
        <f>IS!AI45</f>
        <v>0</v>
      </c>
      <c r="O7" s="354">
        <f>IS!AN45</f>
        <v>0</v>
      </c>
      <c r="P7" s="354">
        <f>IS!AS45</f>
        <v>0</v>
      </c>
      <c r="Q7" s="354">
        <f>IS!AX45</f>
        <v>4.2000000000000003E-2</v>
      </c>
      <c r="R7" s="354">
        <f>IS!BC45</f>
        <v>4.2000000000000003E-2</v>
      </c>
      <c r="S7" s="354">
        <f>IS!BH45</f>
        <v>4.1999999999999996E-2</v>
      </c>
      <c r="T7" s="354">
        <f>IS!BM45</f>
        <v>4.2000000000000003E-2</v>
      </c>
      <c r="U7" s="354">
        <f>IS!BR45</f>
        <v>8.690561974215251E-2</v>
      </c>
      <c r="V7" s="349"/>
    </row>
    <row r="8" spans="2:22">
      <c r="B8" s="337" t="s">
        <v>191</v>
      </c>
      <c r="C8" s="350"/>
      <c r="D8" s="187" t="s">
        <v>186</v>
      </c>
      <c r="E8" s="345"/>
      <c r="F8" s="345"/>
      <c r="G8" s="355">
        <f>CF!E10</f>
        <v>0.57399999999999995</v>
      </c>
      <c r="H8" s="355">
        <f>CF!F10</f>
        <v>0.55600000000000005</v>
      </c>
      <c r="I8" s="355">
        <f>CF!G10</f>
        <v>0.70099999999999996</v>
      </c>
      <c r="J8" s="355">
        <f>CF!L10</f>
        <v>0.57799999999999996</v>
      </c>
      <c r="K8" s="355">
        <f>CF!Q10</f>
        <v>0.17700513125</v>
      </c>
      <c r="L8" s="355">
        <f>CF!V10</f>
        <v>0.33972888499999998</v>
      </c>
      <c r="M8" s="355">
        <f>CF!AA10</f>
        <v>0.54908852506249994</v>
      </c>
      <c r="N8" s="355">
        <f>CF!AF10</f>
        <v>0.83664460056874979</v>
      </c>
      <c r="O8" s="355">
        <f>CF!AK10</f>
        <v>1.1562117043803122</v>
      </c>
      <c r="P8" s="355">
        <f>CF!AP10</f>
        <v>1.4840716299385155</v>
      </c>
      <c r="Q8" s="355">
        <f>CF!AU10</f>
        <v>1.8548321787394531</v>
      </c>
      <c r="R8" s="355">
        <f>CF!AZ10</f>
        <v>2.2726708649211171</v>
      </c>
      <c r="S8" s="355">
        <f>CF!BE10</f>
        <v>2.7165468913542612</v>
      </c>
      <c r="T8" s="355">
        <f>CF!BJ10</f>
        <v>3.1756943586091029</v>
      </c>
      <c r="U8" s="355">
        <f>CF!BO10</f>
        <v>3.4252325003353357</v>
      </c>
      <c r="V8" s="345"/>
    </row>
    <row r="9" spans="2:22">
      <c r="B9" s="350" t="s">
        <v>28</v>
      </c>
      <c r="C9" s="350"/>
      <c r="D9" s="187" t="s">
        <v>186</v>
      </c>
      <c r="E9" s="345"/>
      <c r="F9" s="345"/>
      <c r="G9" s="355">
        <f>CF!E23</f>
        <v>-0.746</v>
      </c>
      <c r="H9" s="355">
        <f>CF!F23</f>
        <v>-0.46200000000000002</v>
      </c>
      <c r="I9" s="355">
        <f>CF!G23</f>
        <v>-0.77</v>
      </c>
      <c r="J9" s="355">
        <f>CF!L23</f>
        <v>-0.47299999999999998</v>
      </c>
      <c r="K9" s="355">
        <f>CF!Q23</f>
        <v>-3.1242052499999993</v>
      </c>
      <c r="L9" s="355">
        <f>CF!V23</f>
        <v>-3.3847448999999998</v>
      </c>
      <c r="M9" s="355">
        <f>CF!AA23</f>
        <v>-4.9896407024999991</v>
      </c>
      <c r="N9" s="355">
        <f>CF!AF23</f>
        <v>-6.512602317749999</v>
      </c>
      <c r="O9" s="355">
        <f>CF!AK23</f>
        <v>-6.2700818347124994</v>
      </c>
      <c r="P9" s="355">
        <f>CF!AP23</f>
        <v>-6.8443151876156252</v>
      </c>
      <c r="Q9" s="355">
        <f>CF!AU23</f>
        <v>-7.9861067644218746</v>
      </c>
      <c r="R9" s="355">
        <f>CF!AZ23</f>
        <v>-8.7274406828446889</v>
      </c>
      <c r="S9" s="355">
        <f>CF!BE23</f>
        <v>-9.0276003744810751</v>
      </c>
      <c r="T9" s="355">
        <f>CF!BJ23</f>
        <v>-9.3382983157125956</v>
      </c>
      <c r="U9" s="355">
        <f>CF!BO23</f>
        <v>-9.6599119923809464</v>
      </c>
      <c r="V9" s="345"/>
    </row>
    <row r="10" spans="2:22">
      <c r="B10" s="347" t="s">
        <v>192</v>
      </c>
      <c r="C10" s="348"/>
      <c r="D10" s="186" t="s">
        <v>193</v>
      </c>
      <c r="E10" s="349"/>
      <c r="F10" s="349"/>
      <c r="G10" s="349">
        <f t="shared" ref="G10:T10" si="15">-G9/G8</f>
        <v>1.2996515679442511</v>
      </c>
      <c r="H10" s="349">
        <f t="shared" si="15"/>
        <v>0.83093525179856109</v>
      </c>
      <c r="I10" s="349">
        <f t="shared" si="15"/>
        <v>1.0984308131241085</v>
      </c>
      <c r="J10" s="349">
        <f t="shared" si="15"/>
        <v>0.81833910034602075</v>
      </c>
      <c r="K10" s="349">
        <f t="shared" si="15"/>
        <v>17.65036543255578</v>
      </c>
      <c r="L10" s="349">
        <f t="shared" si="15"/>
        <v>9.9630765867906703</v>
      </c>
      <c r="M10" s="349">
        <f t="shared" si="15"/>
        <v>9.087133448895246</v>
      </c>
      <c r="N10" s="349">
        <f t="shared" si="15"/>
        <v>7.784192132863514</v>
      </c>
      <c r="O10" s="349">
        <f t="shared" si="15"/>
        <v>5.4229530897830145</v>
      </c>
      <c r="P10" s="349">
        <f t="shared" si="15"/>
        <v>4.611849623389932</v>
      </c>
      <c r="Q10" s="349">
        <f t="shared" si="15"/>
        <v>4.3055683721474178</v>
      </c>
      <c r="R10" s="349">
        <f t="shared" si="15"/>
        <v>3.840169211280672</v>
      </c>
      <c r="S10" s="349">
        <f t="shared" si="15"/>
        <v>3.3231895989767395</v>
      </c>
      <c r="T10" s="349">
        <f t="shared" si="15"/>
        <v>2.9405532337824232</v>
      </c>
      <c r="U10" s="349">
        <f t="shared" ref="U10" si="16">-U9/U8</f>
        <v>2.8202208146265182</v>
      </c>
      <c r="V10" s="349"/>
    </row>
    <row r="11" spans="2:22">
      <c r="B11" s="350" t="s">
        <v>194</v>
      </c>
      <c r="C11" s="350"/>
      <c r="D11" s="187" t="s">
        <v>186</v>
      </c>
      <c r="E11" s="355"/>
      <c r="F11" s="355"/>
      <c r="G11" s="355">
        <f>(BS!E10+BS!E11+BS!E12)-(BS!E21+BS!E22)</f>
        <v>-2.0220000000000002</v>
      </c>
      <c r="H11" s="355">
        <f>(BS!F10+BS!F11+BS!F12)-(BS!F21+BS!F22)</f>
        <v>-6.169999999999999</v>
      </c>
      <c r="I11" s="355">
        <f>(BS!G10+BS!G11+BS!G12)-(BS!G21+BS!G22)</f>
        <v>-6.0959999999999983</v>
      </c>
      <c r="J11" s="355">
        <f>(BS!L10+BS!L11+BS!L12)-(BS!L21+BS!L22)</f>
        <v>4.229000000000001</v>
      </c>
      <c r="K11" s="355">
        <f>(BS!Q10+BS!Q11+BS!Q12)-(BS!Q21+BS!Q22)</f>
        <v>0</v>
      </c>
      <c r="L11" s="355">
        <f>(BS!V10+BS!V11+BS!V12)-(BS!V21+BS!V22)</f>
        <v>0</v>
      </c>
      <c r="M11" s="355">
        <f>(BS!AA10+BS!AA11+BS!AA12)-(BS!AA21+BS!AA22)</f>
        <v>0</v>
      </c>
      <c r="N11" s="355">
        <f>(BS!AF10+BS!AF11+BS!AF12)-(BS!AF21+BS!AF22)</f>
        <v>8.4460262770968075</v>
      </c>
      <c r="O11" s="355">
        <f>(BS!AK10+BS!AK11+BS!AK12)-(BS!AK21+BS!AK22)</f>
        <v>25.248382710856877</v>
      </c>
      <c r="P11" s="355">
        <f>(BS!AP10+BS!AP11+BS!AP12)-(BS!AP21+BS!AP22)</f>
        <v>50.284679020959246</v>
      </c>
      <c r="Q11" s="355">
        <f>(BS!AU10+BS!AU11+BS!AU12)-(BS!AU21+BS!AU22)</f>
        <v>76.932122496856337</v>
      </c>
      <c r="R11" s="355">
        <f>(BS!AZ10+BS!AZ11+BS!AZ12)-(BS!AZ21+BS!AZ22)</f>
        <v>105.2663027451982</v>
      </c>
      <c r="S11" s="355">
        <f>(BS!BE10+BS!BE11+BS!BE12)-(BS!BE21+BS!BE22)</f>
        <v>135.36574538521344</v>
      </c>
      <c r="T11" s="355">
        <f>(BS!BJ10+BS!BJ11+BS!BJ12)-(BS!BJ21+BS!BJ22)</f>
        <v>167.31200316366272</v>
      </c>
      <c r="U11" s="355">
        <f>(BS!BO10+BS!BO11+BS!BO12)-(BS!BO21+BS!BO22)</f>
        <v>201.18974863381473</v>
      </c>
      <c r="V11" s="355"/>
    </row>
    <row r="12" spans="2:22">
      <c r="B12" s="356" t="s">
        <v>195</v>
      </c>
      <c r="C12" s="356"/>
      <c r="D12" s="357" t="s">
        <v>186</v>
      </c>
      <c r="E12" s="358"/>
      <c r="F12" s="358"/>
      <c r="G12" s="358">
        <f>G11-F11</f>
        <v>-2.0220000000000002</v>
      </c>
      <c r="H12" s="358">
        <f t="shared" ref="H12:U12" si="17">H11-G11</f>
        <v>-4.1479999999999988</v>
      </c>
      <c r="I12" s="358">
        <f t="shared" si="17"/>
        <v>7.4000000000000732E-2</v>
      </c>
      <c r="J12" s="358">
        <f t="shared" si="17"/>
        <v>10.324999999999999</v>
      </c>
      <c r="K12" s="358">
        <f t="shared" si="17"/>
        <v>-4.229000000000001</v>
      </c>
      <c r="L12" s="358">
        <f t="shared" si="17"/>
        <v>0</v>
      </c>
      <c r="M12" s="358">
        <f t="shared" si="17"/>
        <v>0</v>
      </c>
      <c r="N12" s="358">
        <f t="shared" si="17"/>
        <v>8.4460262770968075</v>
      </c>
      <c r="O12" s="358">
        <f t="shared" si="17"/>
        <v>16.802356433760067</v>
      </c>
      <c r="P12" s="358">
        <f t="shared" si="17"/>
        <v>25.036296310102369</v>
      </c>
      <c r="Q12" s="358">
        <f t="shared" si="17"/>
        <v>26.647443475897092</v>
      </c>
      <c r="R12" s="358">
        <f t="shared" si="17"/>
        <v>28.334180248341866</v>
      </c>
      <c r="S12" s="358">
        <f t="shared" si="17"/>
        <v>30.099442640015241</v>
      </c>
      <c r="T12" s="358">
        <f t="shared" si="17"/>
        <v>31.946257778449279</v>
      </c>
      <c r="U12" s="358">
        <f t="shared" si="17"/>
        <v>33.877745470152007</v>
      </c>
      <c r="V12" s="345"/>
    </row>
    <row r="13" spans="2:22">
      <c r="B13" s="359" t="s">
        <v>109</v>
      </c>
      <c r="C13" s="189"/>
      <c r="D13" s="187" t="s">
        <v>186</v>
      </c>
      <c r="E13" s="346"/>
      <c r="F13" s="346"/>
      <c r="G13" s="346">
        <f t="shared" ref="G13:T13" si="18">G4-G6+G8+G9-G12</f>
        <v>-29.394999999999996</v>
      </c>
      <c r="H13" s="346">
        <f t="shared" si="18"/>
        <v>-53.040000000000006</v>
      </c>
      <c r="I13" s="346">
        <f t="shared" si="18"/>
        <v>-83.088999999999999</v>
      </c>
      <c r="J13" s="346">
        <f t="shared" si="18"/>
        <v>-179.303</v>
      </c>
      <c r="K13" s="346">
        <f t="shared" si="18"/>
        <v>-206.99855011874993</v>
      </c>
      <c r="L13" s="346">
        <f t="shared" si="18"/>
        <v>-228.69467601499997</v>
      </c>
      <c r="M13" s="346">
        <f t="shared" si="18"/>
        <v>-337.08326567743751</v>
      </c>
      <c r="N13" s="346">
        <f t="shared" si="18"/>
        <v>-387.41369909687182</v>
      </c>
      <c r="O13" s="346">
        <f t="shared" si="18"/>
        <v>-257.92292350416557</v>
      </c>
      <c r="P13" s="346">
        <f t="shared" si="18"/>
        <v>-124.21549109940661</v>
      </c>
      <c r="Q13" s="346">
        <f t="shared" si="18"/>
        <v>-8.9106123667730941</v>
      </c>
      <c r="R13" s="346">
        <f t="shared" si="18"/>
        <v>150.48082237367436</v>
      </c>
      <c r="S13" s="346">
        <f t="shared" si="18"/>
        <v>354.17480633687819</v>
      </c>
      <c r="T13" s="346">
        <f t="shared" si="18"/>
        <v>570.94021620968374</v>
      </c>
      <c r="U13" s="346">
        <f t="shared" ref="U13" si="19">U4-U6+U8+U9-U12</f>
        <v>838.60534545951361</v>
      </c>
      <c r="V13" s="346">
        <f>U13*(1+D21)/(D19-D21)</f>
        <v>6876.5638327680108</v>
      </c>
    </row>
    <row r="14" spans="2:22">
      <c r="B14" s="360" t="s">
        <v>110</v>
      </c>
      <c r="D14" s="361"/>
      <c r="E14" s="362"/>
      <c r="F14" s="362"/>
      <c r="G14" s="362"/>
      <c r="H14" s="362" t="str">
        <f t="shared" ref="H14:U14" si="20">IF(G13&lt;0,"NM",H13/G13-1)</f>
        <v>NM</v>
      </c>
      <c r="I14" s="362" t="str">
        <f t="shared" si="20"/>
        <v>NM</v>
      </c>
      <c r="J14" s="362" t="str">
        <f t="shared" si="20"/>
        <v>NM</v>
      </c>
      <c r="K14" s="363" t="str">
        <f t="shared" si="20"/>
        <v>NM</v>
      </c>
      <c r="L14" s="363" t="str">
        <f t="shared" si="20"/>
        <v>NM</v>
      </c>
      <c r="M14" s="363" t="str">
        <f t="shared" si="20"/>
        <v>NM</v>
      </c>
      <c r="N14" s="363" t="str">
        <f t="shared" si="20"/>
        <v>NM</v>
      </c>
      <c r="O14" s="363" t="str">
        <f t="shared" si="20"/>
        <v>NM</v>
      </c>
      <c r="P14" s="363" t="str">
        <f t="shared" si="20"/>
        <v>NM</v>
      </c>
      <c r="Q14" s="363" t="str">
        <f t="shared" si="20"/>
        <v>NM</v>
      </c>
      <c r="R14" s="363" t="str">
        <f t="shared" si="20"/>
        <v>NM</v>
      </c>
      <c r="S14" s="363">
        <f t="shared" si="20"/>
        <v>1.3536208850413538</v>
      </c>
      <c r="T14" s="363">
        <f t="shared" si="20"/>
        <v>0.61202944420226824</v>
      </c>
      <c r="U14" s="363">
        <f t="shared" si="20"/>
        <v>0.46881463531643575</v>
      </c>
      <c r="V14" s="363"/>
    </row>
    <row r="15" spans="2:22">
      <c r="B15" s="360" t="s">
        <v>113</v>
      </c>
      <c r="D15" s="361"/>
      <c r="E15" s="364"/>
      <c r="F15" s="364"/>
      <c r="G15" s="365">
        <f>G3-$D$20</f>
        <v>-4</v>
      </c>
      <c r="H15" s="365">
        <f t="shared" ref="H15:T15" si="21">H3-$D$20</f>
        <v>-3</v>
      </c>
      <c r="I15" s="365">
        <f t="shared" si="21"/>
        <v>-2</v>
      </c>
      <c r="J15" s="365">
        <f t="shared" si="21"/>
        <v>-1</v>
      </c>
      <c r="K15" s="365">
        <f t="shared" si="21"/>
        <v>0</v>
      </c>
      <c r="L15" s="365">
        <f t="shared" si="21"/>
        <v>1</v>
      </c>
      <c r="M15" s="365">
        <f t="shared" si="21"/>
        <v>2</v>
      </c>
      <c r="N15" s="365">
        <f t="shared" si="21"/>
        <v>3</v>
      </c>
      <c r="O15" s="365">
        <f t="shared" si="21"/>
        <v>4</v>
      </c>
      <c r="P15" s="365">
        <f t="shared" si="21"/>
        <v>5</v>
      </c>
      <c r="Q15" s="365">
        <f t="shared" si="21"/>
        <v>6</v>
      </c>
      <c r="R15" s="365">
        <f t="shared" si="21"/>
        <v>7</v>
      </c>
      <c r="S15" s="365">
        <f t="shared" si="21"/>
        <v>8</v>
      </c>
      <c r="T15" s="365">
        <f t="shared" si="21"/>
        <v>9</v>
      </c>
      <c r="U15" s="365">
        <f t="shared" ref="U15" si="22">U3-$D$20</f>
        <v>10</v>
      </c>
      <c r="V15" s="364">
        <f>U15</f>
        <v>10</v>
      </c>
    </row>
    <row r="16" spans="2:22" ht="15.75" thickBot="1">
      <c r="B16" s="366" t="s">
        <v>111</v>
      </c>
      <c r="C16" s="367"/>
      <c r="D16" s="367" t="s">
        <v>186</v>
      </c>
      <c r="E16" s="367"/>
      <c r="F16" s="367"/>
      <c r="G16" s="367">
        <f>IF(G15&lt;1,0,G13/(1+$D$19)^G15)</f>
        <v>0</v>
      </c>
      <c r="H16" s="367">
        <f t="shared" ref="H16:V16" si="23">IF(H15&lt;1,0,H13/(1+$D$19)^H15)</f>
        <v>0</v>
      </c>
      <c r="I16" s="367">
        <f t="shared" si="23"/>
        <v>0</v>
      </c>
      <c r="J16" s="367">
        <f t="shared" si="23"/>
        <v>0</v>
      </c>
      <c r="K16" s="367">
        <f t="shared" si="23"/>
        <v>0</v>
      </c>
      <c r="L16" s="367">
        <f t="shared" si="23"/>
        <v>-198.86493566521739</v>
      </c>
      <c r="M16" s="367">
        <f t="shared" si="23"/>
        <v>-254.88337669371461</v>
      </c>
      <c r="N16" s="367">
        <f t="shared" si="23"/>
        <v>-254.73079582271518</v>
      </c>
      <c r="O16" s="367">
        <f t="shared" si="23"/>
        <v>-147.46826862635032</v>
      </c>
      <c r="P16" s="367">
        <f t="shared" si="23"/>
        <v>-61.757052338276765</v>
      </c>
      <c r="Q16" s="367">
        <f t="shared" si="23"/>
        <v>-3.8523036226267959</v>
      </c>
      <c r="R16" s="367">
        <f t="shared" si="23"/>
        <v>56.571314928351832</v>
      </c>
      <c r="S16" s="367">
        <f t="shared" si="23"/>
        <v>115.78037244314835</v>
      </c>
      <c r="T16" s="367">
        <f t="shared" si="23"/>
        <v>162.29684299048699</v>
      </c>
      <c r="U16" s="367">
        <f t="shared" si="23"/>
        <v>207.29041586963567</v>
      </c>
      <c r="V16" s="367">
        <f t="shared" si="23"/>
        <v>1699.7814101310123</v>
      </c>
    </row>
    <row r="17" spans="2:23" ht="15.75" thickTop="1">
      <c r="B17" s="368"/>
      <c r="C17" s="335"/>
      <c r="D17" s="369"/>
      <c r="E17" s="370"/>
      <c r="F17" s="370"/>
      <c r="G17" s="370"/>
      <c r="H17" s="370"/>
      <c r="I17" s="370"/>
      <c r="J17" s="370"/>
      <c r="K17" s="370"/>
      <c r="L17" s="370"/>
      <c r="M17" s="370"/>
      <c r="N17" s="370"/>
      <c r="O17" s="370"/>
      <c r="P17" s="370"/>
      <c r="Q17" s="370"/>
      <c r="R17" s="370"/>
      <c r="S17" s="370"/>
      <c r="T17" s="370"/>
      <c r="U17" s="370"/>
      <c r="V17" s="371"/>
    </row>
    <row r="18" spans="2:23">
      <c r="B18" s="444" t="s">
        <v>219</v>
      </c>
      <c r="C18" s="444"/>
      <c r="D18" s="372"/>
      <c r="E18" s="373"/>
      <c r="F18" s="374"/>
      <c r="G18" s="375"/>
      <c r="H18" s="376"/>
      <c r="I18" s="377"/>
      <c r="J18" s="376"/>
      <c r="K18" s="376"/>
      <c r="L18" s="376"/>
      <c r="M18" s="376"/>
      <c r="N18" s="376"/>
      <c r="O18" s="376"/>
      <c r="P18" s="376"/>
      <c r="Q18" s="376"/>
      <c r="R18" s="376"/>
      <c r="S18" s="376"/>
      <c r="T18" s="376"/>
      <c r="U18" s="376"/>
      <c r="V18" s="282"/>
    </row>
    <row r="19" spans="2:23">
      <c r="B19" s="378" t="s">
        <v>112</v>
      </c>
      <c r="D19" s="379">
        <v>0.15</v>
      </c>
      <c r="E19" s="380"/>
      <c r="F19" s="381"/>
      <c r="G19" s="375"/>
      <c r="H19" s="376"/>
      <c r="I19" s="282"/>
      <c r="J19" s="376"/>
      <c r="K19" s="376"/>
      <c r="L19" s="376"/>
      <c r="M19" s="376"/>
      <c r="N19" s="376"/>
      <c r="O19" s="376"/>
      <c r="P19" s="376"/>
      <c r="Q19" s="376"/>
      <c r="R19" s="376"/>
      <c r="S19" s="376"/>
      <c r="T19" s="376"/>
      <c r="U19" s="376"/>
      <c r="V19" s="282"/>
    </row>
    <row r="20" spans="2:23">
      <c r="B20" s="378" t="s">
        <v>113</v>
      </c>
      <c r="D20" s="382">
        <v>2026</v>
      </c>
      <c r="E20" s="383"/>
      <c r="F20" s="381"/>
      <c r="G20" s="375"/>
      <c r="H20" s="376"/>
      <c r="I20" s="377"/>
      <c r="J20" s="376"/>
      <c r="K20" s="376"/>
      <c r="L20" s="376"/>
      <c r="M20" s="376"/>
      <c r="N20" s="376"/>
      <c r="O20" s="376"/>
      <c r="P20" s="376"/>
      <c r="Q20" s="376"/>
      <c r="R20" s="376"/>
      <c r="S20" s="376"/>
      <c r="T20" s="376"/>
      <c r="U20" s="376"/>
      <c r="V20" s="282"/>
    </row>
    <row r="21" spans="2:23">
      <c r="B21" s="378" t="s">
        <v>114</v>
      </c>
      <c r="D21" s="384">
        <v>2.5000000000000001E-2</v>
      </c>
      <c r="E21" s="385"/>
      <c r="F21" s="381"/>
      <c r="G21" s="375"/>
      <c r="H21" s="376"/>
      <c r="I21" s="376"/>
      <c r="J21" s="376"/>
      <c r="K21" s="376"/>
      <c r="L21" s="376"/>
      <c r="M21" s="376"/>
      <c r="N21" s="376"/>
      <c r="O21" s="376"/>
      <c r="P21" s="376"/>
      <c r="Q21" s="376"/>
      <c r="R21" s="376"/>
      <c r="S21" s="376"/>
      <c r="T21" s="376"/>
      <c r="U21" s="376"/>
      <c r="V21" s="282"/>
    </row>
    <row r="22" spans="2:23">
      <c r="B22" s="386" t="s">
        <v>115</v>
      </c>
      <c r="C22" s="189"/>
      <c r="D22" s="387">
        <f>SUM(G16:V16)</f>
        <v>1320.163623593734</v>
      </c>
      <c r="E22" s="388"/>
      <c r="F22" s="381"/>
      <c r="G22" s="375"/>
      <c r="H22" s="282"/>
      <c r="I22" s="282"/>
      <c r="J22" s="376"/>
      <c r="K22" s="376"/>
      <c r="L22" s="376"/>
      <c r="M22" s="376"/>
      <c r="N22" s="376"/>
      <c r="O22" s="376"/>
      <c r="P22" s="376"/>
      <c r="Q22" s="376"/>
      <c r="R22" s="376"/>
      <c r="S22" s="376"/>
      <c r="T22" s="376"/>
      <c r="U22" s="376"/>
      <c r="V22" s="282"/>
    </row>
    <row r="23" spans="2:23">
      <c r="B23" s="378" t="s">
        <v>116</v>
      </c>
      <c r="C23" s="389"/>
      <c r="D23" s="389">
        <f>(BS!Q8+BS!Q9+BS!Q16)-BS!Q26</f>
        <v>478.41577876945433</v>
      </c>
      <c r="E23" s="389"/>
      <c r="F23" s="390"/>
      <c r="G23" s="391"/>
      <c r="U23" s="376"/>
      <c r="V23" s="376"/>
    </row>
    <row r="24" spans="2:23">
      <c r="B24" s="392" t="s">
        <v>117</v>
      </c>
      <c r="C24" s="392"/>
      <c r="D24" s="393">
        <f>IF(D22&lt;0,D23,D22+D23)</f>
        <v>1798.5794023631884</v>
      </c>
      <c r="E24" s="394"/>
      <c r="F24" s="395"/>
      <c r="G24" s="391"/>
      <c r="U24" s="376"/>
      <c r="V24" s="376"/>
    </row>
    <row r="25" spans="2:23">
      <c r="B25" s="378" t="s">
        <v>118</v>
      </c>
      <c r="D25" s="396">
        <f>IS!S32</f>
        <v>52.943198418750001</v>
      </c>
      <c r="E25" s="396"/>
      <c r="F25" s="395"/>
      <c r="G25" s="391"/>
      <c r="I25" s="282"/>
      <c r="J25" s="282"/>
      <c r="K25" s="282"/>
      <c r="L25" s="282"/>
      <c r="M25" s="282"/>
      <c r="N25" s="282"/>
      <c r="O25" s="282"/>
      <c r="P25" s="282"/>
      <c r="Q25" s="282"/>
      <c r="R25" s="282"/>
      <c r="S25" s="282"/>
      <c r="T25" s="282"/>
      <c r="U25" s="376"/>
      <c r="V25" s="376"/>
      <c r="W25" s="1"/>
    </row>
    <row r="26" spans="2:23">
      <c r="B26" s="392" t="s">
        <v>119</v>
      </c>
      <c r="C26" s="392"/>
      <c r="D26" s="393">
        <f>D24/D25</f>
        <v>33.971869023429001</v>
      </c>
      <c r="E26" s="394"/>
      <c r="F26" s="397"/>
      <c r="G26" s="398"/>
      <c r="I26" s="282"/>
      <c r="J26" s="282"/>
      <c r="K26" s="282"/>
      <c r="L26" s="282"/>
      <c r="M26" s="282"/>
      <c r="N26" s="282"/>
      <c r="O26" s="282"/>
      <c r="P26" s="282"/>
      <c r="Q26" s="282"/>
      <c r="R26" s="282"/>
      <c r="S26" s="282"/>
      <c r="T26" s="282"/>
      <c r="U26" s="283"/>
      <c r="V26" s="1"/>
      <c r="W26" s="399"/>
    </row>
    <row r="27" spans="2:23">
      <c r="B27" s="336" t="s">
        <v>78</v>
      </c>
      <c r="D27" s="400" cm="1">
        <f t="array" ref="D27">_xll.FDSZ("MPLT-US","FG_PRICE(0)")</f>
        <v>16.77</v>
      </c>
      <c r="E27" s="401"/>
      <c r="F27" s="397"/>
      <c r="G27" s="398"/>
      <c r="I27" s="282"/>
      <c r="J27" s="282"/>
      <c r="K27" s="282"/>
      <c r="L27" s="282"/>
      <c r="M27" s="282"/>
      <c r="N27" s="282"/>
      <c r="O27" s="282"/>
      <c r="P27" s="282"/>
      <c r="Q27" s="282"/>
      <c r="R27" s="282"/>
      <c r="S27" s="282"/>
      <c r="T27" s="282"/>
      <c r="U27" s="283"/>
      <c r="V27" s="1"/>
      <c r="W27" s="399"/>
    </row>
    <row r="28" spans="2:23">
      <c r="B28" s="336" t="s">
        <v>317</v>
      </c>
      <c r="C28" s="402"/>
      <c r="D28" s="403">
        <f>D26/D27-1</f>
        <v>1.0257524760542038</v>
      </c>
      <c r="E28" s="381"/>
      <c r="F28" s="397"/>
      <c r="G28" s="398"/>
      <c r="I28" s="282"/>
      <c r="J28" s="282"/>
      <c r="K28" s="282"/>
      <c r="L28" s="282"/>
      <c r="M28" s="282"/>
      <c r="N28" s="282"/>
      <c r="O28" s="282"/>
      <c r="P28" s="282"/>
      <c r="Q28" s="282"/>
      <c r="R28" s="282"/>
      <c r="S28" s="282"/>
      <c r="T28" s="282"/>
      <c r="U28" s="283"/>
      <c r="V28" s="283"/>
      <c r="W28" s="399"/>
    </row>
    <row r="29" spans="2:23">
      <c r="B29"/>
      <c r="C29"/>
      <c r="D29"/>
      <c r="E29" s="381"/>
      <c r="F29" s="397"/>
      <c r="G29" s="398"/>
      <c r="I29" s="282"/>
      <c r="J29" s="282"/>
      <c r="K29" s="282"/>
      <c r="L29" s="282"/>
      <c r="M29" s="282"/>
      <c r="N29" s="282"/>
      <c r="O29" s="282"/>
      <c r="P29" s="282"/>
      <c r="Q29" s="282"/>
      <c r="R29" s="282"/>
      <c r="S29" s="282"/>
      <c r="T29" s="282"/>
      <c r="U29" s="283"/>
      <c r="V29" s="283"/>
      <c r="W29" s="399"/>
    </row>
    <row r="30" spans="2:23">
      <c r="B30"/>
      <c r="C30"/>
      <c r="D30"/>
      <c r="E30" s="381"/>
      <c r="F30" s="404"/>
      <c r="G30" s="398"/>
      <c r="I30" s="282"/>
      <c r="J30" s="282"/>
      <c r="K30" s="282"/>
      <c r="L30" s="282"/>
      <c r="M30" s="282"/>
      <c r="N30" s="282"/>
      <c r="O30" s="282"/>
      <c r="P30" s="282"/>
      <c r="Q30" s="282"/>
      <c r="R30" s="282"/>
      <c r="S30" s="282"/>
      <c r="T30" s="282"/>
      <c r="U30" s="282"/>
      <c r="V30" s="282"/>
      <c r="W30" s="1"/>
    </row>
    <row r="31" spans="2:23" ht="15.75" thickBot="1">
      <c r="B31" s="445" t="s">
        <v>120</v>
      </c>
      <c r="C31" s="444"/>
      <c r="D31" s="372"/>
      <c r="E31" s="372"/>
      <c r="F31" s="381"/>
      <c r="I31" s="282"/>
      <c r="J31" s="282"/>
      <c r="K31" s="282"/>
      <c r="L31" s="282"/>
      <c r="M31" s="282"/>
      <c r="N31" s="282"/>
      <c r="O31" s="282"/>
      <c r="P31" s="282"/>
      <c r="Q31" s="282"/>
      <c r="R31" s="282"/>
      <c r="S31" s="282"/>
      <c r="T31" s="282"/>
      <c r="U31" s="282"/>
      <c r="V31" s="282"/>
      <c r="W31" s="1"/>
    </row>
    <row r="32" spans="2:23">
      <c r="B32" s="405" t="s">
        <v>121</v>
      </c>
      <c r="C32" s="406">
        <v>2</v>
      </c>
      <c r="D32" s="407">
        <v>1</v>
      </c>
      <c r="E32" s="408" t="s">
        <v>123</v>
      </c>
      <c r="F32" s="397"/>
      <c r="G32" s="398"/>
      <c r="I32" s="282"/>
      <c r="J32" s="282"/>
      <c r="K32" s="282"/>
      <c r="L32" s="282"/>
      <c r="M32" s="282"/>
      <c r="N32" s="282"/>
      <c r="O32" s="282"/>
      <c r="P32" s="282"/>
      <c r="Q32" s="282"/>
      <c r="R32" s="282"/>
      <c r="S32" s="282"/>
      <c r="T32" s="282"/>
      <c r="U32" s="282"/>
      <c r="V32" s="282"/>
      <c r="W32" s="1"/>
    </row>
    <row r="33" spans="2:23">
      <c r="B33" s="409"/>
      <c r="C33" s="378"/>
      <c r="D33" s="410">
        <v>2</v>
      </c>
      <c r="E33" s="411" t="s">
        <v>122</v>
      </c>
      <c r="F33" s="412"/>
      <c r="I33" s="282"/>
      <c r="J33" s="282"/>
      <c r="K33" s="282"/>
      <c r="L33" s="282"/>
      <c r="M33" s="282"/>
      <c r="N33" s="282"/>
      <c r="O33" s="282"/>
      <c r="P33" s="282"/>
      <c r="Q33" s="282"/>
      <c r="R33" s="282"/>
      <c r="S33" s="282"/>
      <c r="T33" s="282"/>
      <c r="U33" s="282"/>
      <c r="V33" s="282"/>
      <c r="W33" s="1"/>
    </row>
    <row r="34" spans="2:23" ht="15.75" thickBot="1">
      <c r="B34" s="413"/>
      <c r="C34" s="414"/>
      <c r="D34" s="415">
        <v>3</v>
      </c>
      <c r="E34" s="416" t="s">
        <v>124</v>
      </c>
      <c r="F34" s="412"/>
      <c r="I34" s="282"/>
      <c r="J34" s="282"/>
      <c r="K34" s="282"/>
      <c r="L34" s="282"/>
      <c r="M34" s="282"/>
      <c r="N34" s="282"/>
      <c r="O34" s="282"/>
      <c r="P34" s="282"/>
      <c r="Q34" s="282"/>
      <c r="R34" s="282"/>
      <c r="S34" s="282"/>
      <c r="T34" s="282"/>
      <c r="U34" s="282"/>
      <c r="V34" s="282"/>
      <c r="W34" s="1"/>
    </row>
    <row r="35" spans="2:23">
      <c r="B35"/>
      <c r="C35"/>
      <c r="D35"/>
      <c r="F35" s="417"/>
      <c r="I35" s="282"/>
      <c r="J35" s="282"/>
      <c r="K35" s="282"/>
      <c r="L35" s="282"/>
      <c r="M35" s="282"/>
      <c r="N35" s="282"/>
      <c r="O35" s="282"/>
      <c r="P35" s="282"/>
      <c r="Q35" s="282"/>
      <c r="R35" s="282"/>
      <c r="S35" s="282"/>
      <c r="T35" s="282"/>
      <c r="U35" s="282"/>
      <c r="V35" s="282"/>
      <c r="W35" s="1"/>
    </row>
    <row r="36" spans="2:23">
      <c r="B36"/>
      <c r="C36"/>
      <c r="D36"/>
      <c r="F36" s="418"/>
      <c r="I36" s="282"/>
      <c r="J36" s="282"/>
      <c r="K36" s="282"/>
      <c r="L36" s="282"/>
      <c r="M36" s="282"/>
      <c r="N36" s="282"/>
      <c r="O36" s="282"/>
      <c r="P36" s="282"/>
      <c r="Q36" s="282"/>
      <c r="R36" s="282"/>
      <c r="S36" s="282"/>
      <c r="T36" s="282"/>
      <c r="U36" s="282"/>
      <c r="V36" s="282"/>
      <c r="W36" s="1"/>
    </row>
    <row r="37" spans="2:23">
      <c r="B37"/>
      <c r="C37"/>
      <c r="D37"/>
      <c r="F37" s="418"/>
      <c r="I37" s="282"/>
      <c r="J37" s="282"/>
      <c r="K37" s="282"/>
      <c r="L37" s="282"/>
      <c r="M37" s="282"/>
      <c r="N37" s="282"/>
      <c r="O37" s="282"/>
      <c r="P37" s="282"/>
      <c r="Q37" s="282"/>
      <c r="R37" s="282"/>
      <c r="S37" s="282"/>
      <c r="T37" s="282"/>
      <c r="U37" s="282"/>
      <c r="V37" s="282"/>
      <c r="W37" s="1"/>
    </row>
    <row r="38" spans="2:23">
      <c r="B38"/>
      <c r="C38"/>
      <c r="D38"/>
      <c r="F38" s="418"/>
      <c r="I38" s="282"/>
      <c r="J38" s="282"/>
      <c r="K38" s="282"/>
      <c r="L38" s="282"/>
      <c r="M38" s="282"/>
      <c r="N38" s="282"/>
      <c r="O38" s="282"/>
      <c r="P38" s="282"/>
      <c r="Q38" s="282"/>
      <c r="R38" s="282"/>
      <c r="S38" s="282"/>
      <c r="T38" s="282"/>
      <c r="U38" s="282"/>
      <c r="V38" s="282"/>
      <c r="W38" s="1"/>
    </row>
    <row r="39" spans="2:23">
      <c r="B39"/>
      <c r="C39"/>
      <c r="D39"/>
      <c r="F39" s="418"/>
      <c r="I39" s="282"/>
      <c r="J39" s="282"/>
      <c r="K39" s="282"/>
      <c r="L39" s="282"/>
      <c r="M39" s="282"/>
      <c r="N39" s="282"/>
      <c r="O39" s="282"/>
      <c r="P39" s="282"/>
      <c r="Q39" s="282"/>
      <c r="R39" s="282"/>
      <c r="S39" s="282"/>
      <c r="T39" s="282"/>
      <c r="U39" s="282"/>
      <c r="V39" s="282"/>
      <c r="W39" s="1"/>
    </row>
    <row r="40" spans="2:23" ht="15.75" customHeight="1">
      <c r="B40"/>
      <c r="C40"/>
      <c r="D40"/>
      <c r="I40" s="282"/>
      <c r="J40" s="282"/>
      <c r="K40" s="282"/>
      <c r="L40" s="282"/>
      <c r="M40" s="282"/>
      <c r="N40" s="282"/>
      <c r="O40" s="282"/>
      <c r="P40" s="282"/>
      <c r="Q40" s="282"/>
      <c r="R40" s="282"/>
      <c r="S40" s="282"/>
      <c r="T40" s="282"/>
      <c r="U40" s="282"/>
      <c r="V40" s="282"/>
      <c r="W40" s="1"/>
    </row>
    <row r="41" spans="2:23">
      <c r="B41"/>
      <c r="C41"/>
      <c r="D41"/>
    </row>
    <row r="42" spans="2:23">
      <c r="B42"/>
      <c r="C42"/>
      <c r="D42"/>
    </row>
    <row r="43" spans="2:23">
      <c r="B43" s="419"/>
      <c r="D43" s="420"/>
    </row>
    <row r="44" spans="2:23">
      <c r="B44" s="419"/>
      <c r="D44" s="420"/>
    </row>
    <row r="53" spans="10:22">
      <c r="J53" s="419"/>
      <c r="K53" s="419"/>
      <c r="L53" s="421"/>
      <c r="M53" s="421"/>
      <c r="V53" s="422"/>
    </row>
    <row r="54" spans="10:22">
      <c r="J54" s="419"/>
      <c r="K54" s="423"/>
      <c r="L54" s="424"/>
      <c r="M54" s="424"/>
      <c r="N54" s="424"/>
      <c r="V54" s="424"/>
    </row>
    <row r="55" spans="10:22">
      <c r="J55" s="419"/>
      <c r="K55" s="419"/>
      <c r="L55" s="419"/>
      <c r="M55" s="419"/>
      <c r="N55" s="419"/>
      <c r="V55" s="419"/>
    </row>
  </sheetData>
  <mergeCells count="2">
    <mergeCell ref="B18:C18"/>
    <mergeCell ref="B31:C31"/>
  </mergeCells>
  <conditionalFormatting sqref="D28">
    <cfRule type="cellIs" dxfId="0" priority="1" operator="lessThan">
      <formula>0</formula>
    </cfRule>
  </conditionalFormatting>
  <dataValidations count="1">
    <dataValidation type="list" allowBlank="1" showInputMessage="1" showErrorMessage="1" sqref="C32" xr:uid="{40F4B5CF-3001-496B-A73C-EDEA0BF3E528}">
      <formula1>$D$32:$D$34</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CB86"/>
  <sheetViews>
    <sheetView showGridLines="0" zoomScale="85" zoomScaleNormal="85" workbookViewId="0">
      <pane xSplit="3" ySplit="6" topLeftCell="D7" activePane="bottomRight" state="frozen"/>
      <selection activeCell="H85" sqref="H85"/>
      <selection pane="topRight" activeCell="H85" sqref="H85"/>
      <selection pane="bottomLeft" activeCell="H85" sqref="H85"/>
      <selection pane="bottomRight" activeCell="D7" sqref="D7"/>
    </sheetView>
  </sheetViews>
  <sheetFormatPr defaultColWidth="9.28515625" defaultRowHeight="15" outlineLevelRow="1" outlineLevelCol="1"/>
  <cols>
    <col min="1" max="1" width="8.7109375" style="34" customWidth="1"/>
    <col min="2" max="2" width="40.7109375" style="34" customWidth="1"/>
    <col min="3" max="3" width="9.28515625" style="34" customWidth="1"/>
    <col min="4" max="5" width="9.7109375" style="34" customWidth="1"/>
    <col min="6" max="9" width="9.7109375" style="34" hidden="1" customWidth="1" outlineLevel="1"/>
    <col min="10" max="10" width="9.7109375" style="34" customWidth="1" collapsed="1"/>
    <col min="11" max="14" width="9.7109375" style="34" hidden="1" customWidth="1" outlineLevel="1"/>
    <col min="15" max="15" width="9.7109375" style="34" customWidth="1" collapsed="1"/>
    <col min="16" max="19" width="9.7109375" style="34" customWidth="1" outlineLevel="1"/>
    <col min="20" max="20" width="9.7109375" style="34" customWidth="1"/>
    <col min="21" max="24" width="9.7109375" style="34" hidden="1" customWidth="1" outlineLevel="1"/>
    <col min="25" max="25" width="9.7109375" style="34" customWidth="1" collapsed="1"/>
    <col min="26" max="29" width="9.7109375" style="34" hidden="1" customWidth="1" outlineLevel="1"/>
    <col min="30" max="30" width="9.7109375" style="34" customWidth="1" collapsed="1"/>
    <col min="31" max="34" width="9.7109375" style="34" hidden="1" customWidth="1" outlineLevel="1"/>
    <col min="35" max="35" width="9.7109375" style="34" customWidth="1" collapsed="1"/>
    <col min="36" max="39" width="9.7109375" style="34" hidden="1" customWidth="1" outlineLevel="1"/>
    <col min="40" max="40" width="9.7109375" style="34" customWidth="1" collapsed="1"/>
    <col min="41" max="44" width="9.7109375" style="34" hidden="1" customWidth="1" outlineLevel="1"/>
    <col min="45" max="45" width="9.7109375" style="34" customWidth="1" collapsed="1"/>
    <col min="46" max="49" width="9.7109375" style="34" hidden="1" customWidth="1" outlineLevel="1"/>
    <col min="50" max="50" width="9.7109375" style="34" customWidth="1" collapsed="1"/>
    <col min="51" max="54" width="9.7109375" style="34" hidden="1" customWidth="1" outlineLevel="1"/>
    <col min="55" max="55" width="9.7109375" style="34" customWidth="1" collapsed="1"/>
    <col min="56" max="59" width="9.7109375" style="34" hidden="1" customWidth="1" outlineLevel="1"/>
    <col min="60" max="60" width="9.7109375" style="34" customWidth="1" collapsed="1"/>
    <col min="61" max="64" width="9.7109375" style="34" hidden="1" customWidth="1" outlineLevel="1"/>
    <col min="65" max="65" width="9.7109375" style="34" customWidth="1" collapsed="1"/>
    <col min="66" max="69" width="9.7109375" style="34" hidden="1" customWidth="1" outlineLevel="1"/>
    <col min="70" max="70" width="9.7109375" style="34" customWidth="1" collapsed="1"/>
    <col min="71" max="71" width="23.28515625" hidden="1" customWidth="1" outlineLevel="1"/>
    <col min="72" max="76" width="9.28515625" hidden="1" customWidth="1" outlineLevel="1"/>
    <col min="77" max="77" width="9.28515625" style="34" collapsed="1"/>
    <col min="78" max="16384" width="9.28515625" style="34"/>
  </cols>
  <sheetData>
    <row r="2" spans="2:80">
      <c r="D2" s="109"/>
      <c r="F2" s="109"/>
      <c r="G2" s="109"/>
      <c r="H2" s="109"/>
      <c r="I2" s="109"/>
      <c r="K2" s="109"/>
      <c r="L2" s="109"/>
      <c r="M2" s="109"/>
      <c r="N2" s="109"/>
      <c r="P2" s="109"/>
      <c r="Q2" s="109"/>
      <c r="R2" s="109"/>
      <c r="S2" s="109"/>
      <c r="T2" s="110"/>
      <c r="U2" s="109"/>
      <c r="V2" s="109"/>
      <c r="W2" s="109"/>
      <c r="X2" s="109"/>
      <c r="Y2" s="110"/>
      <c r="Z2" s="109"/>
      <c r="AA2" s="109"/>
      <c r="AB2" s="109"/>
      <c r="AC2" s="109"/>
      <c r="AD2" s="110"/>
      <c r="AE2" s="109"/>
      <c r="AF2" s="109"/>
      <c r="AG2" s="109"/>
      <c r="AH2" s="109"/>
      <c r="AI2" s="110"/>
      <c r="AJ2" s="109"/>
      <c r="AK2" s="109"/>
      <c r="AL2" s="109"/>
      <c r="AM2" s="109"/>
      <c r="AN2" s="110"/>
      <c r="AO2" s="109"/>
      <c r="AP2" s="109"/>
      <c r="AQ2" s="109"/>
      <c r="AR2" s="109"/>
      <c r="AS2" s="110"/>
      <c r="AT2" s="109"/>
      <c r="AU2" s="109"/>
      <c r="AV2" s="109"/>
      <c r="AW2" s="109"/>
      <c r="AX2" s="110"/>
      <c r="AY2" s="109"/>
      <c r="AZ2" s="109"/>
      <c r="BA2" s="109"/>
      <c r="BB2" s="109"/>
      <c r="BC2" s="110"/>
      <c r="BD2" s="109"/>
      <c r="BE2" s="109"/>
      <c r="BF2" s="109"/>
      <c r="BG2" s="109"/>
      <c r="BH2" s="110"/>
      <c r="BI2" s="109"/>
      <c r="BJ2" s="109"/>
      <c r="BK2" s="109"/>
      <c r="BL2" s="109"/>
      <c r="BM2" s="110"/>
      <c r="BN2" s="109"/>
      <c r="BO2" s="109"/>
      <c r="BP2" s="109"/>
      <c r="BQ2" s="109"/>
      <c r="BR2" s="110"/>
    </row>
    <row r="3" spans="2:80" ht="23.25">
      <c r="B3" s="2" t="s">
        <v>224</v>
      </c>
      <c r="C3" s="2"/>
      <c r="D3" s="39"/>
      <c r="E3" s="37"/>
      <c r="F3" s="39"/>
      <c r="G3" s="39"/>
      <c r="H3" s="39"/>
      <c r="I3" s="39"/>
      <c r="J3" s="37"/>
      <c r="K3" s="39"/>
      <c r="L3" s="39"/>
      <c r="M3" s="39"/>
      <c r="N3" s="39"/>
      <c r="O3" s="37"/>
      <c r="P3" s="39"/>
      <c r="Q3" s="39"/>
      <c r="R3" s="39"/>
      <c r="S3" s="39"/>
      <c r="T3" s="36"/>
      <c r="U3" s="39"/>
      <c r="V3" s="39"/>
      <c r="W3" s="39"/>
      <c r="X3" s="39"/>
      <c r="Y3" s="36"/>
      <c r="Z3" s="39"/>
      <c r="AA3" s="39"/>
      <c r="AB3" s="39"/>
      <c r="AC3" s="39"/>
      <c r="AD3" s="36"/>
      <c r="AE3" s="39"/>
      <c r="AF3" s="39"/>
      <c r="AG3" s="39"/>
      <c r="AH3" s="39"/>
      <c r="AI3" s="36"/>
      <c r="AJ3" s="39"/>
      <c r="AK3" s="39"/>
      <c r="AL3" s="39"/>
      <c r="AM3" s="39"/>
      <c r="AN3" s="36"/>
      <c r="AO3" s="39"/>
      <c r="AP3" s="39"/>
      <c r="AQ3" s="39"/>
      <c r="AR3" s="39"/>
      <c r="AS3" s="36"/>
      <c r="AT3" s="39"/>
      <c r="AU3" s="39"/>
      <c r="AV3" s="39"/>
      <c r="AW3" s="39"/>
      <c r="AX3" s="36"/>
      <c r="AY3" s="39"/>
      <c r="AZ3" s="39"/>
      <c r="BA3" s="39"/>
      <c r="BB3" s="39"/>
      <c r="BC3" s="36"/>
      <c r="BD3" s="39"/>
      <c r="BE3" s="39"/>
      <c r="BF3" s="39"/>
      <c r="BG3" s="39"/>
      <c r="BH3" s="36"/>
      <c r="BI3" s="39"/>
      <c r="BJ3" s="39"/>
      <c r="BK3" s="39"/>
      <c r="BL3" s="39"/>
      <c r="BM3" s="36"/>
      <c r="BN3" s="39"/>
      <c r="BO3" s="39"/>
      <c r="BP3" s="39"/>
      <c r="BQ3" s="39"/>
      <c r="BR3" s="36"/>
    </row>
    <row r="4" spans="2:80">
      <c r="B4" s="3" t="s">
        <v>40</v>
      </c>
      <c r="C4" s="3"/>
      <c r="D4" s="37"/>
      <c r="F4" s="111"/>
      <c r="G4" s="111"/>
      <c r="H4" s="111"/>
      <c r="I4" s="111"/>
      <c r="K4" s="111"/>
      <c r="L4" s="111"/>
      <c r="M4" s="111"/>
      <c r="N4" s="111"/>
      <c r="P4" s="111"/>
      <c r="Q4" s="111"/>
      <c r="R4" s="111"/>
      <c r="S4" s="111"/>
      <c r="T4" s="36"/>
      <c r="U4" s="111"/>
      <c r="V4" s="111"/>
      <c r="W4" s="111"/>
      <c r="X4" s="111"/>
      <c r="Y4" s="36"/>
      <c r="Z4" s="111"/>
      <c r="AA4" s="111"/>
      <c r="AB4" s="111"/>
      <c r="AC4" s="111"/>
      <c r="AD4" s="36"/>
      <c r="AE4" s="111"/>
      <c r="AF4" s="111"/>
      <c r="AG4" s="111"/>
      <c r="AH4" s="111"/>
      <c r="AI4" s="36"/>
      <c r="AJ4" s="111"/>
      <c r="AK4" s="111"/>
      <c r="AL4" s="111"/>
      <c r="AM4" s="111"/>
      <c r="AN4" s="36"/>
      <c r="AO4" s="111"/>
      <c r="AP4" s="111"/>
      <c r="AQ4" s="111"/>
      <c r="AR4" s="111"/>
      <c r="AS4" s="36"/>
      <c r="AT4" s="111"/>
      <c r="AU4" s="111"/>
      <c r="AV4" s="111"/>
      <c r="AW4" s="111"/>
      <c r="AX4" s="36"/>
      <c r="AY4" s="111"/>
      <c r="AZ4" s="111"/>
      <c r="BA4" s="111"/>
      <c r="BB4" s="111"/>
      <c r="BC4" s="36"/>
      <c r="BD4" s="111"/>
      <c r="BE4" s="111"/>
      <c r="BF4" s="111"/>
      <c r="BG4" s="111"/>
      <c r="BH4" s="36"/>
      <c r="BI4" s="111"/>
      <c r="BJ4" s="111"/>
      <c r="BK4" s="111"/>
      <c r="BL4" s="111"/>
      <c r="BM4" s="36"/>
      <c r="BN4" s="111"/>
      <c r="BO4" s="111"/>
      <c r="BP4" s="111"/>
      <c r="BQ4" s="111"/>
      <c r="BR4" s="36"/>
    </row>
    <row r="5" spans="2:80" ht="15.75" thickBot="1">
      <c r="B5" s="4"/>
      <c r="C5" s="4"/>
      <c r="D5" s="37"/>
      <c r="E5" s="37"/>
      <c r="F5" s="37"/>
      <c r="G5" s="37"/>
      <c r="H5" s="37"/>
      <c r="I5" s="37"/>
      <c r="J5" s="37"/>
      <c r="K5" s="37"/>
      <c r="L5" s="111"/>
      <c r="M5" s="37"/>
      <c r="N5" s="37"/>
      <c r="O5" s="37"/>
      <c r="P5" s="37"/>
      <c r="Q5" s="111"/>
      <c r="R5" s="37"/>
      <c r="S5" s="37"/>
      <c r="U5" s="37"/>
      <c r="V5" s="111"/>
      <c r="W5" s="37"/>
      <c r="X5" s="37"/>
      <c r="Z5" s="37"/>
      <c r="AA5" s="111"/>
      <c r="AB5" s="37"/>
      <c r="AC5" s="37"/>
      <c r="AE5" s="37"/>
      <c r="AF5" s="111"/>
      <c r="AG5" s="37"/>
      <c r="AH5" s="37"/>
      <c r="AJ5" s="37"/>
      <c r="AK5" s="111"/>
      <c r="AL5" s="37"/>
      <c r="AM5" s="37"/>
      <c r="AO5" s="37"/>
      <c r="AP5" s="111"/>
      <c r="AQ5" s="37"/>
      <c r="AR5" s="37"/>
      <c r="AT5" s="37"/>
      <c r="AU5" s="111"/>
      <c r="AV5" s="37"/>
      <c r="AW5" s="37"/>
      <c r="AY5" s="37"/>
      <c r="AZ5" s="111"/>
      <c r="BA5" s="37"/>
      <c r="BB5" s="37"/>
      <c r="BD5" s="37"/>
      <c r="BE5" s="111"/>
      <c r="BF5" s="37"/>
      <c r="BG5" s="37"/>
      <c r="BI5" s="37"/>
      <c r="BJ5" s="111"/>
      <c r="BK5" s="37"/>
      <c r="BL5" s="37"/>
      <c r="BN5" s="37"/>
      <c r="BO5" s="111"/>
      <c r="BP5" s="37"/>
      <c r="BQ5" s="37"/>
    </row>
    <row r="6" spans="2:80">
      <c r="B6" s="208" t="s">
        <v>41</v>
      </c>
      <c r="C6" s="208"/>
      <c r="D6" s="272">
        <v>2022</v>
      </c>
      <c r="E6" s="272">
        <f>D6+1</f>
        <v>2023</v>
      </c>
      <c r="F6" s="425" t="s">
        <v>211</v>
      </c>
      <c r="G6" s="425" t="s">
        <v>212</v>
      </c>
      <c r="H6" s="425" t="s">
        <v>213</v>
      </c>
      <c r="I6" s="425" t="s">
        <v>214</v>
      </c>
      <c r="J6" s="209">
        <f>E6+1</f>
        <v>2024</v>
      </c>
      <c r="K6" s="425" t="s">
        <v>215</v>
      </c>
      <c r="L6" s="425" t="s">
        <v>218</v>
      </c>
      <c r="M6" s="425" t="s">
        <v>227</v>
      </c>
      <c r="N6" s="425" t="s">
        <v>196</v>
      </c>
      <c r="O6" s="209">
        <f>J6+1</f>
        <v>2025</v>
      </c>
      <c r="P6" s="425" t="s">
        <v>228</v>
      </c>
      <c r="Q6" s="425" t="s">
        <v>229</v>
      </c>
      <c r="R6" s="425" t="s">
        <v>230</v>
      </c>
      <c r="S6" s="425" t="s">
        <v>231</v>
      </c>
      <c r="T6" s="209">
        <f>O6+1</f>
        <v>2026</v>
      </c>
      <c r="U6" s="425" t="s">
        <v>254</v>
      </c>
      <c r="V6" s="425" t="s">
        <v>255</v>
      </c>
      <c r="W6" s="425" t="s">
        <v>256</v>
      </c>
      <c r="X6" s="425" t="s">
        <v>257</v>
      </c>
      <c r="Y6" s="209" t="s">
        <v>258</v>
      </c>
      <c r="Z6" s="425" t="s">
        <v>259</v>
      </c>
      <c r="AA6" s="425" t="s">
        <v>260</v>
      </c>
      <c r="AB6" s="425" t="s">
        <v>261</v>
      </c>
      <c r="AC6" s="425" t="s">
        <v>262</v>
      </c>
      <c r="AD6" s="209" t="s">
        <v>263</v>
      </c>
      <c r="AE6" s="425" t="s">
        <v>264</v>
      </c>
      <c r="AF6" s="425" t="s">
        <v>265</v>
      </c>
      <c r="AG6" s="425" t="s">
        <v>266</v>
      </c>
      <c r="AH6" s="425" t="s">
        <v>267</v>
      </c>
      <c r="AI6" s="209" t="s">
        <v>268</v>
      </c>
      <c r="AJ6" s="425" t="s">
        <v>269</v>
      </c>
      <c r="AK6" s="425" t="s">
        <v>270</v>
      </c>
      <c r="AL6" s="425" t="s">
        <v>271</v>
      </c>
      <c r="AM6" s="425" t="s">
        <v>272</v>
      </c>
      <c r="AN6" s="209" t="s">
        <v>273</v>
      </c>
      <c r="AO6" s="425" t="s">
        <v>274</v>
      </c>
      <c r="AP6" s="425" t="s">
        <v>275</v>
      </c>
      <c r="AQ6" s="425" t="s">
        <v>276</v>
      </c>
      <c r="AR6" s="425" t="s">
        <v>277</v>
      </c>
      <c r="AS6" s="209" t="s">
        <v>278</v>
      </c>
      <c r="AT6" s="425" t="s">
        <v>279</v>
      </c>
      <c r="AU6" s="425" t="s">
        <v>280</v>
      </c>
      <c r="AV6" s="425" t="s">
        <v>281</v>
      </c>
      <c r="AW6" s="425" t="s">
        <v>282</v>
      </c>
      <c r="AX6" s="209" t="s">
        <v>283</v>
      </c>
      <c r="AY6" s="425" t="s">
        <v>284</v>
      </c>
      <c r="AZ6" s="425" t="s">
        <v>285</v>
      </c>
      <c r="BA6" s="425" t="s">
        <v>286</v>
      </c>
      <c r="BB6" s="425" t="s">
        <v>287</v>
      </c>
      <c r="BC6" s="209" t="s">
        <v>288</v>
      </c>
      <c r="BD6" s="425" t="s">
        <v>289</v>
      </c>
      <c r="BE6" s="425" t="s">
        <v>290</v>
      </c>
      <c r="BF6" s="425" t="s">
        <v>291</v>
      </c>
      <c r="BG6" s="425" t="s">
        <v>292</v>
      </c>
      <c r="BH6" s="209" t="s">
        <v>293</v>
      </c>
      <c r="BI6" s="425" t="s">
        <v>294</v>
      </c>
      <c r="BJ6" s="425" t="s">
        <v>295</v>
      </c>
      <c r="BK6" s="425" t="s">
        <v>296</v>
      </c>
      <c r="BL6" s="425" t="s">
        <v>297</v>
      </c>
      <c r="BM6" s="209" t="s">
        <v>298</v>
      </c>
      <c r="BN6" s="425" t="s">
        <v>299</v>
      </c>
      <c r="BO6" s="425" t="s">
        <v>300</v>
      </c>
      <c r="BP6" s="425" t="s">
        <v>301</v>
      </c>
      <c r="BQ6" s="425" t="s">
        <v>302</v>
      </c>
      <c r="BR6" s="209" t="s">
        <v>303</v>
      </c>
    </row>
    <row r="7" spans="2:80">
      <c r="B7" s="277"/>
      <c r="C7" s="277"/>
      <c r="D7" s="278"/>
      <c r="E7" s="278"/>
      <c r="F7" s="190"/>
      <c r="G7" s="190"/>
      <c r="H7" s="190"/>
      <c r="I7" s="190"/>
      <c r="J7" s="278"/>
      <c r="K7" s="190"/>
      <c r="L7" s="190"/>
      <c r="M7" s="190"/>
      <c r="N7" s="190"/>
      <c r="O7" s="256"/>
      <c r="P7" s="190"/>
      <c r="Q7" s="190"/>
      <c r="R7" s="190"/>
      <c r="S7" s="190"/>
      <c r="T7" s="256"/>
      <c r="U7" s="190"/>
      <c r="V7" s="190"/>
      <c r="W7" s="190"/>
      <c r="X7" s="190"/>
      <c r="Y7" s="256"/>
      <c r="Z7" s="190"/>
      <c r="AA7" s="190"/>
      <c r="AB7" s="190"/>
      <c r="AC7" s="190"/>
      <c r="AD7" s="256"/>
      <c r="AE7" s="190"/>
      <c r="AF7" s="190"/>
      <c r="AG7" s="190"/>
      <c r="AH7" s="190"/>
      <c r="AI7" s="256"/>
      <c r="AJ7" s="190"/>
      <c r="AK7" s="190"/>
      <c r="AL7" s="190"/>
      <c r="AM7" s="190"/>
      <c r="AN7" s="256"/>
      <c r="AO7" s="190"/>
      <c r="AP7" s="190"/>
      <c r="AQ7" s="190"/>
      <c r="AR7" s="190"/>
      <c r="AS7" s="256"/>
      <c r="AT7" s="190"/>
      <c r="AU7" s="190"/>
      <c r="AV7" s="190"/>
      <c r="AW7" s="190"/>
      <c r="AX7" s="256"/>
      <c r="AY7" s="190"/>
      <c r="AZ7" s="190"/>
      <c r="BA7" s="190"/>
      <c r="BB7" s="190"/>
      <c r="BC7" s="256"/>
      <c r="BD7" s="190"/>
      <c r="BE7" s="190"/>
      <c r="BF7" s="190"/>
      <c r="BG7" s="190"/>
      <c r="BH7" s="256"/>
      <c r="BI7" s="190"/>
      <c r="BJ7" s="190"/>
      <c r="BK7" s="190"/>
      <c r="BL7" s="190"/>
      <c r="BM7" s="256"/>
      <c r="BN7" s="190"/>
      <c r="BO7" s="190"/>
      <c r="BP7" s="190"/>
      <c r="BQ7" s="190"/>
      <c r="BR7" s="256"/>
    </row>
    <row r="8" spans="2:80">
      <c r="B8" s="116" t="s">
        <v>207</v>
      </c>
      <c r="C8" s="207"/>
      <c r="D8" s="206"/>
      <c r="E8" s="206"/>
      <c r="F8" s="190"/>
      <c r="G8" s="190"/>
      <c r="H8" s="190"/>
      <c r="I8" s="190"/>
      <c r="J8" s="206"/>
      <c r="K8" s="190"/>
      <c r="L8" s="190"/>
      <c r="M8" s="190"/>
      <c r="N8" s="190"/>
      <c r="O8" s="279">
        <f>schizophrenia!N26</f>
        <v>0</v>
      </c>
      <c r="P8" s="190"/>
      <c r="Q8" s="190"/>
      <c r="R8" s="190"/>
      <c r="S8" s="190"/>
      <c r="T8" s="279">
        <f>schizophrenia!O26</f>
        <v>0</v>
      </c>
      <c r="U8" s="194">
        <f>Y8/4</f>
        <v>0</v>
      </c>
      <c r="V8" s="194">
        <f>Y8/4</f>
        <v>0</v>
      </c>
      <c r="W8" s="194">
        <f>Y8/4</f>
        <v>0</v>
      </c>
      <c r="X8" s="194">
        <f>Y8/4</f>
        <v>0</v>
      </c>
      <c r="Y8" s="279">
        <f>schizophrenia!P26</f>
        <v>0</v>
      </c>
      <c r="Z8" s="194">
        <f>AD8/4</f>
        <v>0</v>
      </c>
      <c r="AA8" s="194">
        <f>AD8/4</f>
        <v>0</v>
      </c>
      <c r="AB8" s="194">
        <f>AD8/4</f>
        <v>0</v>
      </c>
      <c r="AC8" s="194">
        <f>AD8/4</f>
        <v>0</v>
      </c>
      <c r="AD8" s="279">
        <f>schizophrenia!Q26</f>
        <v>0</v>
      </c>
      <c r="AE8" s="194">
        <f>AE41*AI8</f>
        <v>7.0383552309140072</v>
      </c>
      <c r="AF8" s="194">
        <f>AF41*AI8</f>
        <v>14.076710461828014</v>
      </c>
      <c r="AG8" s="194">
        <f>AG41*AI8</f>
        <v>21.115065692742021</v>
      </c>
      <c r="AH8" s="194">
        <f>AH41*AI8</f>
        <v>28.153420923656022</v>
      </c>
      <c r="AI8" s="279">
        <f>schizophrenia!R26</f>
        <v>70.383552309140072</v>
      </c>
      <c r="AJ8" s="194">
        <f>AJ41*AN8</f>
        <v>32.680736294859706</v>
      </c>
      <c r="AK8" s="194">
        <f>AK41*AN8</f>
        <v>37.582846739088666</v>
      </c>
      <c r="AL8" s="194">
        <f>AL41*AN8</f>
        <v>44.11899399806061</v>
      </c>
      <c r="AM8" s="194">
        <f>AM41*AN8</f>
        <v>49.021104442289548</v>
      </c>
      <c r="AN8" s="279">
        <f>schizophrenia!S26</f>
        <v>163.40368147429854</v>
      </c>
      <c r="AO8" s="194">
        <f>AO41*AS8</f>
        <v>52.452468674490405</v>
      </c>
      <c r="AP8" s="194">
        <f>AP41*AS8</f>
        <v>60.320338975663958</v>
      </c>
      <c r="AQ8" s="194">
        <f>AQ41*AS8</f>
        <v>70.810832710562039</v>
      </c>
      <c r="AR8" s="194">
        <f>AR41*AS8</f>
        <v>78.678703011735578</v>
      </c>
      <c r="AS8" s="279">
        <f>schizophrenia!T26</f>
        <v>262.26234337245199</v>
      </c>
      <c r="AT8" s="194">
        <f>AT41*AX8</f>
        <v>73.444663429358584</v>
      </c>
      <c r="AU8" s="194">
        <f>AU41*AX8</f>
        <v>84.461362943762367</v>
      </c>
      <c r="AV8" s="194">
        <f>AV41*AX8</f>
        <v>99.150295629634087</v>
      </c>
      <c r="AW8" s="194">
        <f>AW41*AX8</f>
        <v>110.16699514403784</v>
      </c>
      <c r="AX8" s="279">
        <f>schizophrenia!U26</f>
        <v>367.22331714679291</v>
      </c>
      <c r="AY8" s="194">
        <f>AY41*BC8</f>
        <v>95.712031438386703</v>
      </c>
      <c r="AZ8" s="194">
        <f>AZ41*BC8</f>
        <v>110.06883615414472</v>
      </c>
      <c r="BA8" s="194">
        <f>BA41*BC8</f>
        <v>129.21124244182207</v>
      </c>
      <c r="BB8" s="194">
        <f>BB41*BC8</f>
        <v>143.56804715758003</v>
      </c>
      <c r="BC8" s="279">
        <f>schizophrenia!V26</f>
        <v>478.56015719193351</v>
      </c>
      <c r="BD8" s="194">
        <f>BD41*BH8</f>
        <v>119.31129619479611</v>
      </c>
      <c r="BE8" s="194">
        <f>BE41*BH8</f>
        <v>137.20799062401554</v>
      </c>
      <c r="BF8" s="194">
        <f>BF41*BH8</f>
        <v>161.07024986297478</v>
      </c>
      <c r="BG8" s="194">
        <f>BG41*BH8</f>
        <v>178.96694429219414</v>
      </c>
      <c r="BH8" s="279">
        <f>schizophrenia!W26</f>
        <v>596.55648097398057</v>
      </c>
      <c r="BI8" s="194">
        <f>BI41*BM8</f>
        <v>144.30125232445405</v>
      </c>
      <c r="BJ8" s="194">
        <f>BJ41*BM8</f>
        <v>165.94644017312217</v>
      </c>
      <c r="BK8" s="194">
        <f>BK41*BM8</f>
        <v>194.80669063801298</v>
      </c>
      <c r="BL8" s="194">
        <f>BL41*BM8</f>
        <v>216.45187848668104</v>
      </c>
      <c r="BM8" s="279">
        <f>schizophrenia!X26</f>
        <v>721.50626162227024</v>
      </c>
      <c r="BN8" s="194">
        <f>BN41*BR8</f>
        <v>170.74282502393254</v>
      </c>
      <c r="BO8" s="194">
        <f>BO41*BR8</f>
        <v>196.35424877752243</v>
      </c>
      <c r="BP8" s="194">
        <f>BP41*BR8</f>
        <v>230.50281378230892</v>
      </c>
      <c r="BQ8" s="194">
        <f>BQ41*BR8</f>
        <v>256.11423753589872</v>
      </c>
      <c r="BR8" s="279">
        <f>schizophrenia!Y26</f>
        <v>853.71412511966264</v>
      </c>
      <c r="BY8" s="29"/>
      <c r="BZ8" s="276"/>
      <c r="CA8" s="281"/>
    </row>
    <row r="9" spans="2:80">
      <c r="B9" s="116" t="s">
        <v>208</v>
      </c>
      <c r="C9" s="207"/>
      <c r="D9" s="206"/>
      <c r="E9" s="206"/>
      <c r="F9" s="190"/>
      <c r="G9" s="190"/>
      <c r="H9" s="190"/>
      <c r="I9" s="190"/>
      <c r="J9" s="206"/>
      <c r="K9" s="190"/>
      <c r="L9" s="190"/>
      <c r="M9" s="190"/>
      <c r="N9" s="190"/>
      <c r="O9" s="279">
        <f>ADP!N26</f>
        <v>0</v>
      </c>
      <c r="P9" s="190"/>
      <c r="Q9" s="190"/>
      <c r="R9" s="190"/>
      <c r="S9" s="190"/>
      <c r="T9" s="279">
        <f>ADP!O26</f>
        <v>0</v>
      </c>
      <c r="U9" s="194">
        <f>Y9/4</f>
        <v>0</v>
      </c>
      <c r="V9" s="194">
        <f>Y9/4</f>
        <v>0</v>
      </c>
      <c r="W9" s="194">
        <f>Y9/4</f>
        <v>0</v>
      </c>
      <c r="X9" s="194">
        <f>Y9/4</f>
        <v>0</v>
      </c>
      <c r="Y9" s="279">
        <f>ADP!P26</f>
        <v>0</v>
      </c>
      <c r="Z9" s="194">
        <f>AD9/4</f>
        <v>0</v>
      </c>
      <c r="AA9" s="194">
        <f>AD9/4</f>
        <v>0</v>
      </c>
      <c r="AB9" s="194">
        <f>AD9/4</f>
        <v>0</v>
      </c>
      <c r="AC9" s="194">
        <f>AD9/4</f>
        <v>0</v>
      </c>
      <c r="AD9" s="279">
        <f>ADP!Q26</f>
        <v>0</v>
      </c>
      <c r="AE9" s="194">
        <f>AE42*AI9</f>
        <v>0</v>
      </c>
      <c r="AF9" s="194">
        <f>AF42*AI9</f>
        <v>0</v>
      </c>
      <c r="AG9" s="194">
        <f>AG42*AI9</f>
        <v>0</v>
      </c>
      <c r="AH9" s="194">
        <f>AH42*AI9</f>
        <v>0</v>
      </c>
      <c r="AI9" s="279">
        <f>ADP!R26</f>
        <v>0</v>
      </c>
      <c r="AJ9" s="194">
        <f>AJ42*AN9</f>
        <v>4.6999507782842107</v>
      </c>
      <c r="AK9" s="194">
        <f>AK42*AN9</f>
        <v>9.3999015565684214</v>
      </c>
      <c r="AL9" s="194">
        <f>AL42*AN9</f>
        <v>14.099852334852633</v>
      </c>
      <c r="AM9" s="194">
        <f>AM42*AN9</f>
        <v>18.799803113136839</v>
      </c>
      <c r="AN9" s="279">
        <f>ADP!S26</f>
        <v>46.999507782842109</v>
      </c>
      <c r="AO9" s="194">
        <f>AO42*AS9</f>
        <v>24.402933023196965</v>
      </c>
      <c r="AP9" s="194">
        <f>AP42*AS9</f>
        <v>28.063372976676508</v>
      </c>
      <c r="AQ9" s="194">
        <f>AQ42*AS9</f>
        <v>32.943959581315902</v>
      </c>
      <c r="AR9" s="194">
        <f>AR42*AS9</f>
        <v>36.604399534795434</v>
      </c>
      <c r="AS9" s="279">
        <f>ADP!T26</f>
        <v>122.01466511598481</v>
      </c>
      <c r="AT9" s="194">
        <f>AT42*AX9</f>
        <v>40.543468220301463</v>
      </c>
      <c r="AU9" s="194">
        <f>AU42*AX9</f>
        <v>46.624988453346681</v>
      </c>
      <c r="AV9" s="194">
        <f>AV42*AX9</f>
        <v>54.733682097406977</v>
      </c>
      <c r="AW9" s="194">
        <f>AW42*AX9</f>
        <v>60.81520233045218</v>
      </c>
      <c r="AX9" s="279">
        <f>ADP!U26</f>
        <v>202.71734110150732</v>
      </c>
      <c r="AY9" s="194">
        <f>AY42*BC9</f>
        <v>57.884512903544341</v>
      </c>
      <c r="AZ9" s="194">
        <f>AZ42*BC9</f>
        <v>66.567189839075994</v>
      </c>
      <c r="BA9" s="194">
        <f>BA42*BC9</f>
        <v>78.144092419784869</v>
      </c>
      <c r="BB9" s="194">
        <f>BB42*BC9</f>
        <v>86.826769355316486</v>
      </c>
      <c r="BC9" s="279">
        <f>ADP!V26</f>
        <v>289.4225645177217</v>
      </c>
      <c r="BD9" s="194">
        <f>BD42*BH9</f>
        <v>76.492023007765383</v>
      </c>
      <c r="BE9" s="194">
        <f>BE42*BH9</f>
        <v>87.965826458930181</v>
      </c>
      <c r="BF9" s="194">
        <f>BF42*BH9</f>
        <v>103.26423106048327</v>
      </c>
      <c r="BG9" s="194">
        <f>BG42*BH9</f>
        <v>114.73803451164804</v>
      </c>
      <c r="BH9" s="279">
        <f>ADP!W26</f>
        <v>382.46011503882687</v>
      </c>
      <c r="BI9" s="194">
        <f>BI42*BM9</f>
        <v>96.435023246349985</v>
      </c>
      <c r="BJ9" s="194">
        <f>BJ42*BM9</f>
        <v>110.90027673330248</v>
      </c>
      <c r="BK9" s="194">
        <f>BK42*BM9</f>
        <v>130.18728138257248</v>
      </c>
      <c r="BL9" s="194">
        <f>BL42*BM9</f>
        <v>144.65253486952494</v>
      </c>
      <c r="BM9" s="279">
        <f>ADP!X26</f>
        <v>482.17511623174988</v>
      </c>
      <c r="BN9" s="194">
        <f>BN42*BR9</f>
        <v>117.78572951441345</v>
      </c>
      <c r="BO9" s="194">
        <f>BO42*BR9</f>
        <v>135.45358894157548</v>
      </c>
      <c r="BP9" s="194">
        <f>BP42*BR9</f>
        <v>159.01073484445817</v>
      </c>
      <c r="BQ9" s="194">
        <f>BQ42*BR9</f>
        <v>176.67859427162014</v>
      </c>
      <c r="BR9" s="279">
        <f>ADP!Y26</f>
        <v>588.92864757206723</v>
      </c>
      <c r="BY9" s="29"/>
      <c r="BZ9" s="276"/>
      <c r="CA9" s="281"/>
      <c r="CB9" s="281"/>
    </row>
    <row r="10" spans="2:80">
      <c r="B10" s="427" t="s">
        <v>217</v>
      </c>
      <c r="C10" s="428"/>
      <c r="D10" s="429"/>
      <c r="E10" s="429"/>
      <c r="F10" s="430"/>
      <c r="G10" s="430"/>
      <c r="H10" s="430"/>
      <c r="I10" s="430"/>
      <c r="J10" s="429"/>
      <c r="K10" s="430"/>
      <c r="L10" s="430"/>
      <c r="M10" s="430"/>
      <c r="N10" s="430"/>
      <c r="O10" s="431">
        <f>ASD!N29</f>
        <v>0</v>
      </c>
      <c r="P10" s="430"/>
      <c r="Q10" s="430"/>
      <c r="R10" s="430"/>
      <c r="S10" s="430"/>
      <c r="T10" s="431">
        <f>ASD!O29</f>
        <v>0</v>
      </c>
      <c r="U10" s="432">
        <f>Y10/4</f>
        <v>0</v>
      </c>
      <c r="V10" s="432">
        <f>Y10/4</f>
        <v>0</v>
      </c>
      <c r="W10" s="432">
        <f>Y10/4</f>
        <v>0</v>
      </c>
      <c r="X10" s="432">
        <f>Y10/4</f>
        <v>0</v>
      </c>
      <c r="Y10" s="431">
        <f>ASD!P29</f>
        <v>0</v>
      </c>
      <c r="Z10" s="432">
        <f>AD10/4</f>
        <v>0</v>
      </c>
      <c r="AA10" s="432">
        <f>AD10/4</f>
        <v>0</v>
      </c>
      <c r="AB10" s="432">
        <f>AD10/4</f>
        <v>0</v>
      </c>
      <c r="AC10" s="432">
        <f>AD10/4</f>
        <v>0</v>
      </c>
      <c r="AD10" s="431">
        <f>ASD!Q29</f>
        <v>0</v>
      </c>
      <c r="AE10" s="432">
        <f>AE43*AI10</f>
        <v>0</v>
      </c>
      <c r="AF10" s="432">
        <f>AF43*AI10</f>
        <v>0</v>
      </c>
      <c r="AG10" s="432">
        <f>AG43*AI10</f>
        <v>0</v>
      </c>
      <c r="AH10" s="432">
        <f>AH43*AI10</f>
        <v>0</v>
      </c>
      <c r="AI10" s="431">
        <f>ASD!R29</f>
        <v>0</v>
      </c>
      <c r="AJ10" s="432">
        <f>AJ43*AN10</f>
        <v>0</v>
      </c>
      <c r="AK10" s="432">
        <f>AK43*AN10</f>
        <v>0</v>
      </c>
      <c r="AL10" s="432">
        <f>AL43*AN10</f>
        <v>0</v>
      </c>
      <c r="AM10" s="432">
        <f>AM43*AN10</f>
        <v>0</v>
      </c>
      <c r="AN10" s="431">
        <f>ASD!S29</f>
        <v>0</v>
      </c>
      <c r="AO10" s="432">
        <f>AO43*AS10</f>
        <v>3.476198335289022</v>
      </c>
      <c r="AP10" s="432">
        <f>AP43*AS10</f>
        <v>6.952396670578044</v>
      </c>
      <c r="AQ10" s="432">
        <f>AQ43*AS10</f>
        <v>10.428595005867065</v>
      </c>
      <c r="AR10" s="432">
        <f>AR43*AS10</f>
        <v>13.904793341156084</v>
      </c>
      <c r="AS10" s="431">
        <f>ASD!T29</f>
        <v>34.761983352890219</v>
      </c>
      <c r="AT10" s="432">
        <f>AT43*AX10</f>
        <v>14.232072511767194</v>
      </c>
      <c r="AU10" s="432">
        <f>AU43*AX10</f>
        <v>16.366883388532273</v>
      </c>
      <c r="AV10" s="432">
        <f>AV43*AX10</f>
        <v>19.213297890885713</v>
      </c>
      <c r="AW10" s="432">
        <f>AW43*AX10</f>
        <v>21.348108767650785</v>
      </c>
      <c r="AX10" s="431">
        <f>ASD!U29</f>
        <v>71.160362558835971</v>
      </c>
      <c r="AY10" s="432">
        <f>AY43*BC10</f>
        <v>21.847293566732645</v>
      </c>
      <c r="AZ10" s="432">
        <f>AZ43*BC10</f>
        <v>25.124387601742541</v>
      </c>
      <c r="BA10" s="432">
        <f>BA43*BC10</f>
        <v>29.493846315089069</v>
      </c>
      <c r="BB10" s="432">
        <f>BB43*BC10</f>
        <v>32.770940350098954</v>
      </c>
      <c r="BC10" s="431">
        <f>ASD!V29</f>
        <v>109.23646783366321</v>
      </c>
      <c r="BD10" s="432">
        <f>BD43*BH10</f>
        <v>29.806256439460913</v>
      </c>
      <c r="BE10" s="432">
        <f>BE43*BH10</f>
        <v>34.27719490538005</v>
      </c>
      <c r="BF10" s="432">
        <f>BF43*BH10</f>
        <v>40.238446193272232</v>
      </c>
      <c r="BG10" s="432">
        <f>BG43*BH10</f>
        <v>44.709384659191358</v>
      </c>
      <c r="BH10" s="431">
        <f>ASD!W29</f>
        <v>149.03128219730456</v>
      </c>
      <c r="BI10" s="432">
        <f>BI43*BM10</f>
        <v>38.117063035300482</v>
      </c>
      <c r="BJ10" s="432">
        <f>BJ43*BM10</f>
        <v>43.834622490595557</v>
      </c>
      <c r="BK10" s="432">
        <f>BK43*BM10</f>
        <v>51.458035097655653</v>
      </c>
      <c r="BL10" s="432">
        <f>BL43*BM10</f>
        <v>57.175594552950706</v>
      </c>
      <c r="BM10" s="431">
        <f>ASD!X29</f>
        <v>190.58531517650241</v>
      </c>
      <c r="BN10" s="432">
        <f>BN43*BR10</f>
        <v>46.787693184678524</v>
      </c>
      <c r="BO10" s="432">
        <f>BO43*BR10</f>
        <v>53.805847162380303</v>
      </c>
      <c r="BP10" s="432">
        <f>BP43*BR10</f>
        <v>63.163385799316011</v>
      </c>
      <c r="BQ10" s="432">
        <f>BQ43*BR10</f>
        <v>70.181539777017775</v>
      </c>
      <c r="BR10" s="431">
        <f>ASD!Y29</f>
        <v>233.93846592339261</v>
      </c>
      <c r="BY10" s="29"/>
      <c r="BZ10" s="276"/>
      <c r="CA10" s="281"/>
    </row>
    <row r="11" spans="2:80">
      <c r="B11" s="17" t="s">
        <v>163</v>
      </c>
      <c r="C11" s="17"/>
      <c r="D11" s="78">
        <f>D8+D9+D10</f>
        <v>0</v>
      </c>
      <c r="E11" s="78">
        <f t="shared" ref="E11:O11" si="0">E8+E9+E10</f>
        <v>0</v>
      </c>
      <c r="F11" s="426">
        <f t="shared" si="0"/>
        <v>0</v>
      </c>
      <c r="G11" s="426">
        <f t="shared" si="0"/>
        <v>0</v>
      </c>
      <c r="H11" s="426">
        <f t="shared" si="0"/>
        <v>0</v>
      </c>
      <c r="I11" s="426">
        <f t="shared" si="0"/>
        <v>0</v>
      </c>
      <c r="J11" s="78">
        <f t="shared" si="0"/>
        <v>0</v>
      </c>
      <c r="K11" s="426">
        <f t="shared" si="0"/>
        <v>0</v>
      </c>
      <c r="L11" s="426">
        <f t="shared" si="0"/>
        <v>0</v>
      </c>
      <c r="M11" s="426">
        <f t="shared" si="0"/>
        <v>0</v>
      </c>
      <c r="N11" s="426">
        <f t="shared" si="0"/>
        <v>0</v>
      </c>
      <c r="O11" s="78">
        <f t="shared" si="0"/>
        <v>0</v>
      </c>
      <c r="P11" s="426">
        <f t="shared" ref="P11:BR11" si="1">P8+P9+P10</f>
        <v>0</v>
      </c>
      <c r="Q11" s="426">
        <f t="shared" si="1"/>
        <v>0</v>
      </c>
      <c r="R11" s="426">
        <f t="shared" si="1"/>
        <v>0</v>
      </c>
      <c r="S11" s="426">
        <f t="shared" si="1"/>
        <v>0</v>
      </c>
      <c r="T11" s="78">
        <f t="shared" si="1"/>
        <v>0</v>
      </c>
      <c r="U11" s="426">
        <f t="shared" si="1"/>
        <v>0</v>
      </c>
      <c r="V11" s="426">
        <f t="shared" si="1"/>
        <v>0</v>
      </c>
      <c r="W11" s="426">
        <f t="shared" si="1"/>
        <v>0</v>
      </c>
      <c r="X11" s="426">
        <f t="shared" si="1"/>
        <v>0</v>
      </c>
      <c r="Y11" s="78">
        <f t="shared" si="1"/>
        <v>0</v>
      </c>
      <c r="Z11" s="426">
        <f t="shared" si="1"/>
        <v>0</v>
      </c>
      <c r="AA11" s="426">
        <f t="shared" si="1"/>
        <v>0</v>
      </c>
      <c r="AB11" s="426">
        <f t="shared" si="1"/>
        <v>0</v>
      </c>
      <c r="AC11" s="426">
        <f t="shared" si="1"/>
        <v>0</v>
      </c>
      <c r="AD11" s="78">
        <f t="shared" si="1"/>
        <v>0</v>
      </c>
      <c r="AE11" s="426">
        <f t="shared" si="1"/>
        <v>7.0383552309140072</v>
      </c>
      <c r="AF11" s="426">
        <f t="shared" si="1"/>
        <v>14.076710461828014</v>
      </c>
      <c r="AG11" s="426">
        <f t="shared" si="1"/>
        <v>21.115065692742021</v>
      </c>
      <c r="AH11" s="426">
        <f t="shared" si="1"/>
        <v>28.153420923656022</v>
      </c>
      <c r="AI11" s="78">
        <f t="shared" si="1"/>
        <v>70.383552309140072</v>
      </c>
      <c r="AJ11" s="426">
        <f t="shared" si="1"/>
        <v>37.380687073143918</v>
      </c>
      <c r="AK11" s="426">
        <f t="shared" si="1"/>
        <v>46.982748295657089</v>
      </c>
      <c r="AL11" s="426">
        <f t="shared" si="1"/>
        <v>58.218846332913245</v>
      </c>
      <c r="AM11" s="426">
        <f t="shared" si="1"/>
        <v>67.820907555426388</v>
      </c>
      <c r="AN11" s="78">
        <f t="shared" si="1"/>
        <v>210.40318925714064</v>
      </c>
      <c r="AO11" s="426">
        <f t="shared" si="1"/>
        <v>80.331600032976397</v>
      </c>
      <c r="AP11" s="426">
        <f t="shared" si="1"/>
        <v>95.336108622918502</v>
      </c>
      <c r="AQ11" s="426">
        <f t="shared" si="1"/>
        <v>114.18338729774501</v>
      </c>
      <c r="AR11" s="426">
        <f t="shared" si="1"/>
        <v>129.18789588768709</v>
      </c>
      <c r="AS11" s="78">
        <f t="shared" si="1"/>
        <v>419.03899184132706</v>
      </c>
      <c r="AT11" s="426">
        <f t="shared" si="1"/>
        <v>128.22020416142723</v>
      </c>
      <c r="AU11" s="426">
        <f t="shared" si="1"/>
        <v>147.45323478564131</v>
      </c>
      <c r="AV11" s="426">
        <f t="shared" si="1"/>
        <v>173.09727561792678</v>
      </c>
      <c r="AW11" s="426">
        <f t="shared" si="1"/>
        <v>192.33030624214081</v>
      </c>
      <c r="AX11" s="78">
        <f t="shared" si="1"/>
        <v>641.10102080713614</v>
      </c>
      <c r="AY11" s="426">
        <f t="shared" si="1"/>
        <v>175.44383790866368</v>
      </c>
      <c r="AZ11" s="426">
        <f t="shared" si="1"/>
        <v>201.76041359496324</v>
      </c>
      <c r="BA11" s="426">
        <f t="shared" si="1"/>
        <v>236.84918117669599</v>
      </c>
      <c r="BB11" s="426">
        <f t="shared" si="1"/>
        <v>263.16575686299547</v>
      </c>
      <c r="BC11" s="78">
        <f t="shared" si="1"/>
        <v>877.21918954331841</v>
      </c>
      <c r="BD11" s="426">
        <f t="shared" si="1"/>
        <v>225.60957564202243</v>
      </c>
      <c r="BE11" s="426">
        <f t="shared" si="1"/>
        <v>259.45101198832577</v>
      </c>
      <c r="BF11" s="426">
        <f t="shared" si="1"/>
        <v>304.57292711673028</v>
      </c>
      <c r="BG11" s="426">
        <f t="shared" si="1"/>
        <v>338.41436346303357</v>
      </c>
      <c r="BH11" s="78">
        <f t="shared" si="1"/>
        <v>1128.047878210112</v>
      </c>
      <c r="BI11" s="426">
        <f t="shared" si="1"/>
        <v>278.8533386061045</v>
      </c>
      <c r="BJ11" s="426">
        <f t="shared" si="1"/>
        <v>320.68133939702022</v>
      </c>
      <c r="BK11" s="426">
        <f t="shared" si="1"/>
        <v>376.45200711824111</v>
      </c>
      <c r="BL11" s="426">
        <f t="shared" si="1"/>
        <v>418.28000790915672</v>
      </c>
      <c r="BM11" s="78">
        <f t="shared" si="1"/>
        <v>1394.2666930305227</v>
      </c>
      <c r="BN11" s="426">
        <f t="shared" si="1"/>
        <v>335.3162477230245</v>
      </c>
      <c r="BO11" s="426">
        <f t="shared" si="1"/>
        <v>385.61368488147821</v>
      </c>
      <c r="BP11" s="426">
        <f t="shared" si="1"/>
        <v>452.67693442608311</v>
      </c>
      <c r="BQ11" s="426">
        <f t="shared" si="1"/>
        <v>502.97437158453658</v>
      </c>
      <c r="BR11" s="78">
        <f t="shared" si="1"/>
        <v>1676.5812386151226</v>
      </c>
      <c r="BZ11" s="276"/>
      <c r="CA11" s="281"/>
    </row>
    <row r="12" spans="2:80">
      <c r="B12" s="16"/>
      <c r="C12" s="16"/>
      <c r="D12" s="44"/>
      <c r="E12" s="44"/>
      <c r="F12" s="194"/>
      <c r="G12" s="194"/>
      <c r="H12" s="194"/>
      <c r="I12" s="194"/>
      <c r="J12" s="44"/>
      <c r="K12" s="194"/>
      <c r="L12" s="194"/>
      <c r="M12" s="194"/>
      <c r="N12" s="194"/>
      <c r="O12" s="44"/>
      <c r="P12" s="194"/>
      <c r="Q12" s="194"/>
      <c r="R12" s="194"/>
      <c r="S12" s="194"/>
      <c r="T12" s="25"/>
      <c r="U12" s="194"/>
      <c r="V12" s="194"/>
      <c r="W12" s="194"/>
      <c r="X12" s="194"/>
      <c r="Y12" s="25"/>
      <c r="Z12" s="194"/>
      <c r="AA12" s="194"/>
      <c r="AB12" s="194"/>
      <c r="AC12" s="194"/>
      <c r="AD12" s="25"/>
      <c r="AE12" s="194"/>
      <c r="AF12" s="194"/>
      <c r="AG12" s="194"/>
      <c r="AH12" s="194"/>
      <c r="AI12" s="25"/>
      <c r="AJ12" s="194"/>
      <c r="AK12" s="194"/>
      <c r="AL12" s="194"/>
      <c r="AM12" s="194"/>
      <c r="AN12" s="25"/>
      <c r="AO12" s="194"/>
      <c r="AP12" s="194"/>
      <c r="AQ12" s="194"/>
      <c r="AR12" s="194"/>
      <c r="AS12" s="25"/>
      <c r="AT12" s="194"/>
      <c r="AU12" s="194"/>
      <c r="AV12" s="194"/>
      <c r="AW12" s="194"/>
      <c r="AX12" s="25"/>
      <c r="AY12" s="194"/>
      <c r="AZ12" s="194"/>
      <c r="BA12" s="194"/>
      <c r="BB12" s="194"/>
      <c r="BC12" s="25"/>
      <c r="BD12" s="194"/>
      <c r="BE12" s="194"/>
      <c r="BF12" s="194"/>
      <c r="BG12" s="194"/>
      <c r="BH12" s="25"/>
      <c r="BI12" s="194"/>
      <c r="BJ12" s="194"/>
      <c r="BK12" s="194"/>
      <c r="BL12" s="194"/>
      <c r="BM12" s="25"/>
      <c r="BN12" s="194"/>
      <c r="BO12" s="194"/>
      <c r="BP12" s="194"/>
      <c r="BQ12" s="194"/>
      <c r="BR12" s="25"/>
    </row>
    <row r="13" spans="2:80">
      <c r="B13" s="16" t="s">
        <v>23</v>
      </c>
      <c r="C13" s="16"/>
      <c r="D13" s="46">
        <f t="shared" ref="D13:S13" si="2">D11*D36</f>
        <v>0</v>
      </c>
      <c r="E13" s="41">
        <f t="shared" si="2"/>
        <v>0</v>
      </c>
      <c r="F13" s="193">
        <f t="shared" si="2"/>
        <v>0</v>
      </c>
      <c r="G13" s="193">
        <f t="shared" si="2"/>
        <v>0</v>
      </c>
      <c r="H13" s="193">
        <f t="shared" si="2"/>
        <v>0</v>
      </c>
      <c r="I13" s="194">
        <f t="shared" si="2"/>
        <v>0</v>
      </c>
      <c r="J13" s="41">
        <f t="shared" si="2"/>
        <v>0</v>
      </c>
      <c r="K13" s="193">
        <f t="shared" si="2"/>
        <v>0</v>
      </c>
      <c r="L13" s="193">
        <f t="shared" si="2"/>
        <v>0</v>
      </c>
      <c r="M13" s="193">
        <f t="shared" si="2"/>
        <v>0</v>
      </c>
      <c r="N13" s="194">
        <f t="shared" si="2"/>
        <v>0</v>
      </c>
      <c r="O13" s="41">
        <f t="shared" si="2"/>
        <v>0</v>
      </c>
      <c r="P13" s="193">
        <f t="shared" si="2"/>
        <v>0</v>
      </c>
      <c r="Q13" s="193">
        <f t="shared" si="2"/>
        <v>0</v>
      </c>
      <c r="R13" s="193">
        <f t="shared" si="2"/>
        <v>0</v>
      </c>
      <c r="S13" s="194">
        <f t="shared" si="2"/>
        <v>0</v>
      </c>
      <c r="T13" s="44">
        <f>SUM(P13:S13)</f>
        <v>0</v>
      </c>
      <c r="U13" s="193">
        <f>U11*U36</f>
        <v>0</v>
      </c>
      <c r="V13" s="193">
        <f>V11*V36</f>
        <v>0</v>
      </c>
      <c r="W13" s="193">
        <f>W11*W36</f>
        <v>0</v>
      </c>
      <c r="X13" s="194">
        <f>X11*X36</f>
        <v>0</v>
      </c>
      <c r="Y13" s="44">
        <f t="shared" ref="Y13" si="3">SUM(U13:X13)</f>
        <v>0</v>
      </c>
      <c r="Z13" s="193">
        <f>Z11*Z36</f>
        <v>0</v>
      </c>
      <c r="AA13" s="193">
        <f>AA11*AA36</f>
        <v>0</v>
      </c>
      <c r="AB13" s="193">
        <f>AB11*AB36</f>
        <v>0</v>
      </c>
      <c r="AC13" s="194">
        <f>AC11*AC36</f>
        <v>0</v>
      </c>
      <c r="AD13" s="44">
        <f t="shared" ref="AD13" si="4">SUM(Z13:AC13)</f>
        <v>0</v>
      </c>
      <c r="AE13" s="193">
        <f>AE11*AE36</f>
        <v>0.95017795617339107</v>
      </c>
      <c r="AF13" s="193">
        <f>AF11*AF36</f>
        <v>1.9003559123467821</v>
      </c>
      <c r="AG13" s="193">
        <f>AG11*AG36</f>
        <v>2.8505338685201731</v>
      </c>
      <c r="AH13" s="194">
        <f>AH11*AH36</f>
        <v>3.8007118246935629</v>
      </c>
      <c r="AI13" s="44">
        <f t="shared" ref="AI13" si="5">SUM(AE13:AH13)</f>
        <v>9.5017795617339083</v>
      </c>
      <c r="AJ13" s="193">
        <f>AJ11*AJ36</f>
        <v>5.0463927548744296</v>
      </c>
      <c r="AK13" s="193">
        <f>AK11*AK36</f>
        <v>6.3426710199137073</v>
      </c>
      <c r="AL13" s="193">
        <f>AL11*AL36</f>
        <v>7.8595442549432883</v>
      </c>
      <c r="AM13" s="194">
        <f>AM11*AM36</f>
        <v>9.1558225199825625</v>
      </c>
      <c r="AN13" s="44">
        <f t="shared" ref="AN13" si="6">SUM(AJ13:AM13)</f>
        <v>28.404430549713986</v>
      </c>
      <c r="AO13" s="193">
        <f>AO11*AO36</f>
        <v>10.844766004451815</v>
      </c>
      <c r="AP13" s="193">
        <f>AP11*AP36</f>
        <v>12.870374664093999</v>
      </c>
      <c r="AQ13" s="193">
        <f>AQ11*AQ36</f>
        <v>15.414757285195577</v>
      </c>
      <c r="AR13" s="194">
        <f>AR11*AR36</f>
        <v>17.440365944837758</v>
      </c>
      <c r="AS13" s="44">
        <f t="shared" ref="AS13" si="7">SUM(AO13:AR13)</f>
        <v>56.570263898579149</v>
      </c>
      <c r="AT13" s="193">
        <f>AT11*AT36</f>
        <v>17.309727561792677</v>
      </c>
      <c r="AU13" s="193">
        <f>AU11*AU36</f>
        <v>19.906186696061578</v>
      </c>
      <c r="AV13" s="193">
        <f>AV11*AV36</f>
        <v>23.368132208420118</v>
      </c>
      <c r="AW13" s="194">
        <f>AW11*AW36</f>
        <v>25.964591342689012</v>
      </c>
      <c r="AX13" s="44">
        <f t="shared" ref="AX13" si="8">SUM(AT13:AW13)</f>
        <v>86.548637808963377</v>
      </c>
      <c r="AY13" s="193">
        <f>AY11*AY36</f>
        <v>23.6849181176696</v>
      </c>
      <c r="AZ13" s="193">
        <f>AZ11*AZ36</f>
        <v>27.237655835320041</v>
      </c>
      <c r="BA13" s="193">
        <f>BA11*BA36</f>
        <v>31.974639458853961</v>
      </c>
      <c r="BB13" s="194">
        <f>BB11*BB36</f>
        <v>35.527377176504388</v>
      </c>
      <c r="BC13" s="44">
        <f t="shared" ref="BC13" si="9">SUM(AY13:BB13)</f>
        <v>118.42459058834798</v>
      </c>
      <c r="BD13" s="193">
        <f>BD11*BD36</f>
        <v>30.457292711673031</v>
      </c>
      <c r="BE13" s="193">
        <f>BE11*BE36</f>
        <v>35.025886618423982</v>
      </c>
      <c r="BF13" s="193">
        <f>BF11*BF36</f>
        <v>41.117345160758589</v>
      </c>
      <c r="BG13" s="194">
        <f>BG11*BG36</f>
        <v>45.685939067509537</v>
      </c>
      <c r="BH13" s="44">
        <f t="shared" ref="BH13" si="10">SUM(BD13:BG13)</f>
        <v>152.28646355836514</v>
      </c>
      <c r="BI13" s="193">
        <f>BI11*BI36</f>
        <v>37.64520071182411</v>
      </c>
      <c r="BJ13" s="193">
        <f>BJ11*BJ36</f>
        <v>43.291980818597736</v>
      </c>
      <c r="BK13" s="193">
        <f>BK11*BK36</f>
        <v>50.821020960962557</v>
      </c>
      <c r="BL13" s="194">
        <f>BL11*BL36</f>
        <v>56.467801067736161</v>
      </c>
      <c r="BM13" s="44">
        <f t="shared" ref="BM13" si="11">SUM(BI13:BL13)</f>
        <v>188.22600355912056</v>
      </c>
      <c r="BN13" s="193">
        <f>BN11*BN36</f>
        <v>45.267693442608312</v>
      </c>
      <c r="BO13" s="193">
        <f>BO11*BO36</f>
        <v>52.057847458999561</v>
      </c>
      <c r="BP13" s="193">
        <f>BP11*BP36</f>
        <v>61.111386147521223</v>
      </c>
      <c r="BQ13" s="194">
        <f>BQ11*BQ36</f>
        <v>67.901540163912443</v>
      </c>
      <c r="BR13" s="44">
        <f t="shared" ref="BR13" si="12">SUM(BN13:BQ13)</f>
        <v>226.33846721304153</v>
      </c>
    </row>
    <row r="14" spans="2:80">
      <c r="B14" s="16" t="s">
        <v>42</v>
      </c>
      <c r="C14" s="16"/>
      <c r="D14" s="70">
        <v>27.143999999999998</v>
      </c>
      <c r="E14" s="70">
        <v>49.674999999999997</v>
      </c>
      <c r="F14" s="194">
        <v>15.347</v>
      </c>
      <c r="G14" s="194">
        <v>16</v>
      </c>
      <c r="H14" s="194">
        <v>17</v>
      </c>
      <c r="I14" s="194">
        <f>J14-SUM(F14:H14)</f>
        <v>20.175999999999995</v>
      </c>
      <c r="J14" s="70">
        <v>68.522999999999996</v>
      </c>
      <c r="K14" s="193">
        <v>19.786000000000001</v>
      </c>
      <c r="L14" s="193">
        <f>46.633-K14</f>
        <v>26.847000000000001</v>
      </c>
      <c r="M14" s="193">
        <v>27.094000000000001</v>
      </c>
      <c r="N14" s="194">
        <f>O14-SUM(K14:M14)</f>
        <v>64.621999999999986</v>
      </c>
      <c r="O14" s="70">
        <v>138.34899999999999</v>
      </c>
      <c r="P14" s="193">
        <v>40</v>
      </c>
      <c r="Q14" s="193">
        <v>42</v>
      </c>
      <c r="R14" s="193">
        <v>44</v>
      </c>
      <c r="S14" s="194">
        <f>T14-SUM(P14:R14)</f>
        <v>46.936249999999973</v>
      </c>
      <c r="T14" s="47">
        <f t="shared" ref="T14:X15" si="13">O14*(1+T37)</f>
        <v>172.93624999999997</v>
      </c>
      <c r="U14" s="194">
        <f t="shared" si="13"/>
        <v>43.2</v>
      </c>
      <c r="V14" s="194">
        <f t="shared" si="13"/>
        <v>45.36</v>
      </c>
      <c r="W14" s="194">
        <f t="shared" si="13"/>
        <v>47.52</v>
      </c>
      <c r="X14" s="194">
        <f t="shared" si="13"/>
        <v>50.691149999999972</v>
      </c>
      <c r="Y14" s="47">
        <f>SUM(U14:X14)</f>
        <v>186.77114999999998</v>
      </c>
      <c r="Z14" s="194">
        <f t="shared" ref="Z14:AC15" si="14">U14*(1+Z37)</f>
        <v>64.800000000000011</v>
      </c>
      <c r="AA14" s="194">
        <f t="shared" si="14"/>
        <v>68.039999999999992</v>
      </c>
      <c r="AB14" s="194">
        <f t="shared" si="14"/>
        <v>71.28</v>
      </c>
      <c r="AC14" s="194">
        <f t="shared" si="14"/>
        <v>76.036724999999961</v>
      </c>
      <c r="AD14" s="47">
        <f t="shared" ref="AD14:AD15" si="15">SUM(Z14:AC14)</f>
        <v>280.15672499999994</v>
      </c>
      <c r="AE14" s="194">
        <f t="shared" ref="AE14:AH15" si="16">Z14*(1+AE37)</f>
        <v>81.000000000000014</v>
      </c>
      <c r="AF14" s="194">
        <f t="shared" si="16"/>
        <v>85.049999999999983</v>
      </c>
      <c r="AG14" s="194">
        <f t="shared" si="16"/>
        <v>89.1</v>
      </c>
      <c r="AH14" s="194">
        <f t="shared" si="16"/>
        <v>95.045906249999945</v>
      </c>
      <c r="AI14" s="47">
        <f t="shared" ref="AI14:AI15" si="17">SUM(AE14:AH14)</f>
        <v>350.19590624999995</v>
      </c>
      <c r="AJ14" s="194">
        <f t="shared" ref="AJ14:AM15" si="18">AE14*(1+AJ37)</f>
        <v>60.750000000000014</v>
      </c>
      <c r="AK14" s="194">
        <f t="shared" si="18"/>
        <v>63.787499999999987</v>
      </c>
      <c r="AL14" s="194">
        <f t="shared" si="18"/>
        <v>66.824999999999989</v>
      </c>
      <c r="AM14" s="194">
        <f t="shared" si="18"/>
        <v>71.284429687499966</v>
      </c>
      <c r="AN14" s="47">
        <f t="shared" ref="AN14:AN15" si="19">SUM(AJ14:AM14)</f>
        <v>262.64692968749995</v>
      </c>
      <c r="AO14" s="194">
        <f t="shared" ref="AO14:AR15" si="20">AJ14*(1+AO37)</f>
        <v>51.63750000000001</v>
      </c>
      <c r="AP14" s="194">
        <f t="shared" si="20"/>
        <v>54.219374999999985</v>
      </c>
      <c r="AQ14" s="194">
        <f t="shared" si="20"/>
        <v>56.801249999999989</v>
      </c>
      <c r="AR14" s="194">
        <f t="shared" si="20"/>
        <v>60.591765234374968</v>
      </c>
      <c r="AS14" s="47">
        <f t="shared" ref="AS14:AS15" si="21">SUM(AO14:AR14)</f>
        <v>223.24989023437496</v>
      </c>
      <c r="AT14" s="194">
        <f t="shared" ref="AT14:AW15" si="22">AO14*(1+AT37)</f>
        <v>55.768500000000017</v>
      </c>
      <c r="AU14" s="194">
        <f t="shared" si="22"/>
        <v>58.556924999999985</v>
      </c>
      <c r="AV14" s="194">
        <f t="shared" si="22"/>
        <v>61.345349999999989</v>
      </c>
      <c r="AW14" s="194">
        <f t="shared" si="22"/>
        <v>65.439106453124964</v>
      </c>
      <c r="AX14" s="47">
        <f t="shared" ref="AX14:AX15" si="23">SUM(AT14:AW14)</f>
        <v>241.10988145312496</v>
      </c>
      <c r="AY14" s="194">
        <f t="shared" ref="AY14:BB15" si="24">AT14*(1+AY37)</f>
        <v>59.11461000000002</v>
      </c>
      <c r="AZ14" s="194">
        <f t="shared" si="24"/>
        <v>62.070340499999986</v>
      </c>
      <c r="BA14" s="194">
        <f t="shared" si="24"/>
        <v>65.026070999999988</v>
      </c>
      <c r="BB14" s="194">
        <f t="shared" si="24"/>
        <v>69.365452840312471</v>
      </c>
      <c r="BC14" s="47">
        <f t="shared" ref="BC14:BC15" si="25">SUM(AY14:BB14)</f>
        <v>255.57647434031247</v>
      </c>
      <c r="BD14" s="194">
        <f t="shared" ref="BD14:BG15" si="26">AY14*(1+BD37)</f>
        <v>61.479194400000026</v>
      </c>
      <c r="BE14" s="194">
        <f t="shared" si="26"/>
        <v>64.553154119999988</v>
      </c>
      <c r="BF14" s="194">
        <f t="shared" si="26"/>
        <v>67.627113839999993</v>
      </c>
      <c r="BG14" s="194">
        <f t="shared" si="26"/>
        <v>72.140070953924976</v>
      </c>
      <c r="BH14" s="47">
        <f t="shared" ref="BH14:BH15" si="27">SUM(BD14:BG14)</f>
        <v>265.799533313925</v>
      </c>
      <c r="BI14" s="194">
        <f t="shared" ref="BI14:BL15" si="28">BD14*(1+BI37)</f>
        <v>63.938362176000027</v>
      </c>
      <c r="BJ14" s="194">
        <f t="shared" si="28"/>
        <v>67.13528028479999</v>
      </c>
      <c r="BK14" s="194">
        <f t="shared" si="28"/>
        <v>70.332198393599995</v>
      </c>
      <c r="BL14" s="194">
        <f t="shared" si="28"/>
        <v>75.025673792081975</v>
      </c>
      <c r="BM14" s="47">
        <f t="shared" ref="BM14:BM15" si="29">SUM(BI14:BL14)</f>
        <v>276.43151464648201</v>
      </c>
      <c r="BN14" s="194">
        <f t="shared" ref="BN14:BQ15" si="30">BI14*(1+BN37)</f>
        <v>66.495896663040028</v>
      </c>
      <c r="BO14" s="194">
        <f t="shared" si="30"/>
        <v>69.820691496191998</v>
      </c>
      <c r="BP14" s="194">
        <f t="shared" si="30"/>
        <v>73.145486329343996</v>
      </c>
      <c r="BQ14" s="194">
        <f t="shared" si="30"/>
        <v>78.026700743765261</v>
      </c>
      <c r="BR14" s="47">
        <f t="shared" ref="BR14:BR15" si="31">SUM(BN14:BQ14)</f>
        <v>287.48877523234131</v>
      </c>
    </row>
    <row r="15" spans="2:80">
      <c r="B15" s="16" t="s">
        <v>43</v>
      </c>
      <c r="C15" s="16"/>
      <c r="D15" s="70">
        <v>4.101</v>
      </c>
      <c r="E15" s="70">
        <v>7.6070000000000002</v>
      </c>
      <c r="F15" s="194">
        <v>3.944</v>
      </c>
      <c r="G15" s="194">
        <v>4.2</v>
      </c>
      <c r="H15" s="194">
        <v>4.4000000000000004</v>
      </c>
      <c r="I15" s="194">
        <f>J15-SUM(F15:H15)</f>
        <v>1.8789999999999996</v>
      </c>
      <c r="J15" s="70">
        <v>14.423</v>
      </c>
      <c r="K15" s="193">
        <v>3.7559999999999998</v>
      </c>
      <c r="L15" s="193">
        <f>7.573-K15</f>
        <v>3.8170000000000006</v>
      </c>
      <c r="M15" s="193">
        <v>4.4039999999999999</v>
      </c>
      <c r="N15" s="194">
        <f>O15-SUM(K15:M15)</f>
        <v>18.757000000000001</v>
      </c>
      <c r="O15" s="70">
        <v>30.734000000000002</v>
      </c>
      <c r="P15" s="193">
        <v>6</v>
      </c>
      <c r="Q15" s="193">
        <v>8</v>
      </c>
      <c r="R15" s="193">
        <v>10</v>
      </c>
      <c r="S15" s="194">
        <f>T15-SUM(P15:R15)</f>
        <v>11.344099999999997</v>
      </c>
      <c r="T15" s="47">
        <f t="shared" si="13"/>
        <v>35.344099999999997</v>
      </c>
      <c r="U15" s="194">
        <f t="shared" si="13"/>
        <v>6.6000000000000005</v>
      </c>
      <c r="V15" s="194">
        <f t="shared" si="13"/>
        <v>8.8000000000000007</v>
      </c>
      <c r="W15" s="194">
        <f t="shared" si="13"/>
        <v>11</v>
      </c>
      <c r="X15" s="194">
        <f t="shared" si="13"/>
        <v>12.478509999999998</v>
      </c>
      <c r="Y15" s="47">
        <f>SUM(U15:X15)</f>
        <v>38.878509999999999</v>
      </c>
      <c r="Z15" s="194">
        <f t="shared" si="14"/>
        <v>8.9100000000000019</v>
      </c>
      <c r="AA15" s="194">
        <f t="shared" si="14"/>
        <v>11.880000000000003</v>
      </c>
      <c r="AB15" s="194">
        <f t="shared" si="14"/>
        <v>14.850000000000001</v>
      </c>
      <c r="AC15" s="194">
        <f t="shared" si="14"/>
        <v>16.845988499999997</v>
      </c>
      <c r="AD15" s="47">
        <f t="shared" si="15"/>
        <v>52.485988500000005</v>
      </c>
      <c r="AE15" s="194">
        <f t="shared" si="16"/>
        <v>14.256000000000004</v>
      </c>
      <c r="AF15" s="194">
        <f t="shared" si="16"/>
        <v>19.008000000000006</v>
      </c>
      <c r="AG15" s="194">
        <f t="shared" si="16"/>
        <v>23.760000000000005</v>
      </c>
      <c r="AH15" s="194">
        <f t="shared" si="16"/>
        <v>26.953581599999996</v>
      </c>
      <c r="AI15" s="47">
        <f t="shared" si="17"/>
        <v>83.977581600000008</v>
      </c>
      <c r="AJ15" s="194">
        <f t="shared" si="18"/>
        <v>26.373600000000007</v>
      </c>
      <c r="AK15" s="194">
        <f t="shared" si="18"/>
        <v>35.164800000000014</v>
      </c>
      <c r="AL15" s="194">
        <f t="shared" si="18"/>
        <v>43.95600000000001</v>
      </c>
      <c r="AM15" s="194">
        <f t="shared" si="18"/>
        <v>49.864125959999996</v>
      </c>
      <c r="AN15" s="47">
        <f t="shared" si="19"/>
        <v>155.35852596000004</v>
      </c>
      <c r="AO15" s="194">
        <f t="shared" si="20"/>
        <v>39.560400000000008</v>
      </c>
      <c r="AP15" s="194">
        <f t="shared" si="20"/>
        <v>52.747200000000021</v>
      </c>
      <c r="AQ15" s="194">
        <f t="shared" si="20"/>
        <v>65.934000000000012</v>
      </c>
      <c r="AR15" s="194">
        <f t="shared" si="20"/>
        <v>74.796188939999993</v>
      </c>
      <c r="AS15" s="47">
        <f t="shared" si="21"/>
        <v>233.03778894000004</v>
      </c>
      <c r="AT15" s="194">
        <f t="shared" si="22"/>
        <v>49.450500000000012</v>
      </c>
      <c r="AU15" s="194">
        <f t="shared" si="22"/>
        <v>65.934000000000026</v>
      </c>
      <c r="AV15" s="194">
        <f t="shared" si="22"/>
        <v>82.417500000000018</v>
      </c>
      <c r="AW15" s="194">
        <f t="shared" si="22"/>
        <v>93.495236174999988</v>
      </c>
      <c r="AX15" s="47">
        <f t="shared" si="23"/>
        <v>291.29723617500002</v>
      </c>
      <c r="AY15" s="194">
        <f t="shared" si="24"/>
        <v>55.384560000000022</v>
      </c>
      <c r="AZ15" s="194">
        <f t="shared" si="24"/>
        <v>73.846080000000029</v>
      </c>
      <c r="BA15" s="194">
        <f t="shared" si="24"/>
        <v>92.307600000000022</v>
      </c>
      <c r="BB15" s="194">
        <f t="shared" si="24"/>
        <v>104.714664516</v>
      </c>
      <c r="BC15" s="47">
        <f t="shared" si="25"/>
        <v>326.25290451600006</v>
      </c>
      <c r="BD15" s="194">
        <f t="shared" si="26"/>
        <v>57.046096800000022</v>
      </c>
      <c r="BE15" s="194">
        <f t="shared" si="26"/>
        <v>76.061462400000025</v>
      </c>
      <c r="BF15" s="194">
        <f t="shared" si="26"/>
        <v>95.07682800000002</v>
      </c>
      <c r="BG15" s="194">
        <f t="shared" si="26"/>
        <v>107.85610445148001</v>
      </c>
      <c r="BH15" s="47">
        <f t="shared" si="27"/>
        <v>336.04049165148007</v>
      </c>
      <c r="BI15" s="194">
        <f t="shared" si="28"/>
        <v>58.757479704000026</v>
      </c>
      <c r="BJ15" s="194">
        <f t="shared" si="28"/>
        <v>78.343306272000021</v>
      </c>
      <c r="BK15" s="194">
        <f t="shared" si="28"/>
        <v>97.929132840000022</v>
      </c>
      <c r="BL15" s="194">
        <f t="shared" si="28"/>
        <v>111.09178758502441</v>
      </c>
      <c r="BM15" s="47">
        <f t="shared" si="29"/>
        <v>346.12170640102448</v>
      </c>
      <c r="BN15" s="194">
        <f t="shared" si="30"/>
        <v>60.520204095120029</v>
      </c>
      <c r="BO15" s="194">
        <f t="shared" si="30"/>
        <v>80.693605460160029</v>
      </c>
      <c r="BP15" s="194">
        <f t="shared" si="30"/>
        <v>100.86700682520002</v>
      </c>
      <c r="BQ15" s="194">
        <f t="shared" si="30"/>
        <v>114.42454121257514</v>
      </c>
      <c r="BR15" s="47">
        <f t="shared" si="31"/>
        <v>356.50535759305524</v>
      </c>
    </row>
    <row r="16" spans="2:80">
      <c r="B16" s="16" t="s">
        <v>310</v>
      </c>
      <c r="C16" s="16"/>
      <c r="D16" s="44">
        <f t="shared" ref="D16:T16" si="32">D13+D14+D15</f>
        <v>31.244999999999997</v>
      </c>
      <c r="E16" s="44">
        <f t="shared" si="32"/>
        <v>57.281999999999996</v>
      </c>
      <c r="F16" s="194">
        <f t="shared" si="32"/>
        <v>19.291</v>
      </c>
      <c r="G16" s="194">
        <f t="shared" si="32"/>
        <v>20.2</v>
      </c>
      <c r="H16" s="194">
        <f t="shared" si="32"/>
        <v>21.4</v>
      </c>
      <c r="I16" s="194">
        <f t="shared" si="32"/>
        <v>22.054999999999993</v>
      </c>
      <c r="J16" s="44">
        <f t="shared" si="32"/>
        <v>82.945999999999998</v>
      </c>
      <c r="K16" s="194">
        <f t="shared" si="32"/>
        <v>23.542000000000002</v>
      </c>
      <c r="L16" s="194">
        <f t="shared" si="32"/>
        <v>30.664000000000001</v>
      </c>
      <c r="M16" s="194">
        <f t="shared" si="32"/>
        <v>31.498000000000001</v>
      </c>
      <c r="N16" s="194">
        <f t="shared" si="32"/>
        <v>83.378999999999991</v>
      </c>
      <c r="O16" s="44">
        <f t="shared" si="32"/>
        <v>169.083</v>
      </c>
      <c r="P16" s="194">
        <f t="shared" si="32"/>
        <v>46</v>
      </c>
      <c r="Q16" s="194">
        <f t="shared" si="32"/>
        <v>50</v>
      </c>
      <c r="R16" s="194">
        <f t="shared" si="32"/>
        <v>54</v>
      </c>
      <c r="S16" s="194">
        <f t="shared" si="32"/>
        <v>58.28034999999997</v>
      </c>
      <c r="T16" s="44">
        <f t="shared" si="32"/>
        <v>208.28034999999997</v>
      </c>
      <c r="U16" s="194">
        <f>Y16/4</f>
        <v>56.412414999999996</v>
      </c>
      <c r="V16" s="194">
        <f>Y16/4</f>
        <v>56.412414999999996</v>
      </c>
      <c r="W16" s="194">
        <f>Y16/4</f>
        <v>56.412414999999996</v>
      </c>
      <c r="X16" s="194">
        <f>X13+X14+X15</f>
        <v>63.169659999999972</v>
      </c>
      <c r="Y16" s="44">
        <f>Y13+Y14+Y15</f>
        <v>225.64965999999998</v>
      </c>
      <c r="Z16" s="194">
        <f>AD16/4</f>
        <v>83.160678374999989</v>
      </c>
      <c r="AA16" s="194">
        <f>AD16/4</f>
        <v>83.160678374999989</v>
      </c>
      <c r="AB16" s="194">
        <f>AD16/4</f>
        <v>83.160678374999989</v>
      </c>
      <c r="AC16" s="194">
        <f>AC13+AC14+AC15</f>
        <v>92.882713499999966</v>
      </c>
      <c r="AD16" s="44">
        <f>AD13+AD14+AD15</f>
        <v>332.64271349999996</v>
      </c>
      <c r="AE16" s="194">
        <f>AI16/4</f>
        <v>110.91881685293346</v>
      </c>
      <c r="AF16" s="194">
        <f>AI16/4</f>
        <v>110.91881685293346</v>
      </c>
      <c r="AG16" s="194">
        <f>AI16/4</f>
        <v>110.91881685293346</v>
      </c>
      <c r="AH16" s="194">
        <f>AH13+AH14+AH15</f>
        <v>125.8001996746935</v>
      </c>
      <c r="AI16" s="44">
        <f>AI13+AI14+AI15</f>
        <v>443.67526741173384</v>
      </c>
      <c r="AJ16" s="194">
        <f>AN16/4</f>
        <v>111.60247154930349</v>
      </c>
      <c r="AK16" s="194">
        <f>AN16/4</f>
        <v>111.60247154930349</v>
      </c>
      <c r="AL16" s="194">
        <f>AN16/4</f>
        <v>111.60247154930349</v>
      </c>
      <c r="AM16" s="194">
        <f>AN16/4</f>
        <v>111.60247154930349</v>
      </c>
      <c r="AN16" s="44">
        <f>AN13+AN14+AN15</f>
        <v>446.40988619721395</v>
      </c>
      <c r="AO16" s="194">
        <f>AS16/4</f>
        <v>128.21448576823855</v>
      </c>
      <c r="AP16" s="194">
        <f>AS16/4</f>
        <v>128.21448576823855</v>
      </c>
      <c r="AQ16" s="194">
        <f>AS16/4</f>
        <v>128.21448576823855</v>
      </c>
      <c r="AR16" s="194">
        <f>AS16/4</f>
        <v>128.21448576823855</v>
      </c>
      <c r="AS16" s="44">
        <f>AS13+AS14+AS15</f>
        <v>512.85794307295419</v>
      </c>
      <c r="AT16" s="194">
        <f>AX16/4</f>
        <v>154.73893885927208</v>
      </c>
      <c r="AU16" s="194">
        <f>AX16/4</f>
        <v>154.73893885927208</v>
      </c>
      <c r="AV16" s="194">
        <f>AX16/4</f>
        <v>154.73893885927208</v>
      </c>
      <c r="AW16" s="194">
        <f>AX16/4</f>
        <v>154.73893885927208</v>
      </c>
      <c r="AX16" s="44">
        <f>AX13+AX14+AX15</f>
        <v>618.95575543708833</v>
      </c>
      <c r="AY16" s="194">
        <f>BC16/4</f>
        <v>175.06349236116512</v>
      </c>
      <c r="AZ16" s="194">
        <f>BC16/4</f>
        <v>175.06349236116512</v>
      </c>
      <c r="BA16" s="194">
        <f>BC16/4</f>
        <v>175.06349236116512</v>
      </c>
      <c r="BB16" s="194">
        <f>BC16/4</f>
        <v>175.06349236116512</v>
      </c>
      <c r="BC16" s="44">
        <f>BC13+BC14+BC15</f>
        <v>700.25396944466047</v>
      </c>
      <c r="BD16" s="194">
        <f>BH16/4</f>
        <v>188.53162213094254</v>
      </c>
      <c r="BE16" s="194">
        <f>BH16/4</f>
        <v>188.53162213094254</v>
      </c>
      <c r="BF16" s="194">
        <f>BH16/4</f>
        <v>188.53162213094254</v>
      </c>
      <c r="BG16" s="194">
        <f>BH16/4</f>
        <v>188.53162213094254</v>
      </c>
      <c r="BH16" s="44">
        <f>BH13+BH14+BH15</f>
        <v>754.12648852377015</v>
      </c>
      <c r="BI16" s="194">
        <f>BM16/4</f>
        <v>202.69480615165676</v>
      </c>
      <c r="BJ16" s="194">
        <f>BM16/4</f>
        <v>202.69480615165676</v>
      </c>
      <c r="BK16" s="194">
        <f>BM16/4</f>
        <v>202.69480615165676</v>
      </c>
      <c r="BL16" s="194">
        <f>BM16/4</f>
        <v>202.69480615165676</v>
      </c>
      <c r="BM16" s="44">
        <f>BM13+BM14+BM15</f>
        <v>810.77922460662705</v>
      </c>
      <c r="BN16" s="194">
        <f>BR16/4</f>
        <v>217.58315000960951</v>
      </c>
      <c r="BO16" s="194">
        <f>BR16/4</f>
        <v>217.58315000960951</v>
      </c>
      <c r="BP16" s="194">
        <f>BR16/4</f>
        <v>217.58315000960951</v>
      </c>
      <c r="BQ16" s="194">
        <f>BR16/4</f>
        <v>217.58315000960951</v>
      </c>
      <c r="BR16" s="44">
        <f>BR13+BR14+BR15</f>
        <v>870.33260003843804</v>
      </c>
      <c r="BZ16" s="34" t="s">
        <v>134</v>
      </c>
    </row>
    <row r="17" spans="2:79">
      <c r="B17" s="16"/>
      <c r="C17" s="16"/>
      <c r="D17" s="47"/>
      <c r="E17" s="47"/>
      <c r="F17" s="230"/>
      <c r="G17" s="230"/>
      <c r="H17" s="230"/>
      <c r="I17" s="230"/>
      <c r="J17" s="47"/>
      <c r="K17" s="230"/>
      <c r="L17" s="230"/>
      <c r="M17" s="230"/>
      <c r="N17" s="230"/>
      <c r="O17" s="47"/>
      <c r="P17" s="230"/>
      <c r="Q17" s="230"/>
      <c r="R17" s="230"/>
      <c r="S17" s="230"/>
      <c r="T17" s="116"/>
      <c r="U17" s="230"/>
      <c r="V17" s="230"/>
      <c r="W17" s="230"/>
      <c r="X17" s="230"/>
      <c r="Y17" s="116"/>
      <c r="Z17" s="230"/>
      <c r="AA17" s="230"/>
      <c r="AB17" s="230"/>
      <c r="AC17" s="230"/>
      <c r="AD17" s="116"/>
      <c r="AE17" s="230"/>
      <c r="AF17" s="230"/>
      <c r="AG17" s="230"/>
      <c r="AH17" s="230"/>
      <c r="AI17" s="116"/>
      <c r="AJ17" s="230"/>
      <c r="AK17" s="230"/>
      <c r="AL17" s="230"/>
      <c r="AM17" s="230"/>
      <c r="AN17" s="116"/>
      <c r="AO17" s="230"/>
      <c r="AP17" s="230"/>
      <c r="AQ17" s="230"/>
      <c r="AR17" s="230"/>
      <c r="AS17" s="116"/>
      <c r="AT17" s="230"/>
      <c r="AU17" s="230"/>
      <c r="AV17" s="230"/>
      <c r="AW17" s="230"/>
      <c r="AX17" s="116"/>
      <c r="AY17" s="230"/>
      <c r="AZ17" s="230"/>
      <c r="BA17" s="230"/>
      <c r="BB17" s="230"/>
      <c r="BC17" s="116"/>
      <c r="BD17" s="230"/>
      <c r="BE17" s="230"/>
      <c r="BF17" s="230"/>
      <c r="BG17" s="230"/>
      <c r="BH17" s="116"/>
      <c r="BI17" s="230"/>
      <c r="BJ17" s="230"/>
      <c r="BK17" s="230"/>
      <c r="BL17" s="230"/>
      <c r="BM17" s="116"/>
      <c r="BN17" s="230"/>
      <c r="BO17" s="230"/>
      <c r="BP17" s="230"/>
      <c r="BQ17" s="230"/>
      <c r="BR17" s="116"/>
    </row>
    <row r="18" spans="2:79">
      <c r="B18" s="17" t="s">
        <v>44</v>
      </c>
      <c r="C18" s="16"/>
      <c r="D18" s="433">
        <f t="shared" ref="D18:T18" si="33">D11-D16</f>
        <v>-31.244999999999997</v>
      </c>
      <c r="E18" s="433">
        <f t="shared" si="33"/>
        <v>-57.281999999999996</v>
      </c>
      <c r="F18" s="434">
        <f t="shared" si="33"/>
        <v>-19.291</v>
      </c>
      <c r="G18" s="434">
        <f t="shared" si="33"/>
        <v>-20.2</v>
      </c>
      <c r="H18" s="434">
        <f t="shared" si="33"/>
        <v>-21.4</v>
      </c>
      <c r="I18" s="434">
        <f t="shared" si="33"/>
        <v>-22.054999999999993</v>
      </c>
      <c r="J18" s="433">
        <f t="shared" si="33"/>
        <v>-82.945999999999998</v>
      </c>
      <c r="K18" s="434">
        <f t="shared" si="33"/>
        <v>-23.542000000000002</v>
      </c>
      <c r="L18" s="434">
        <f t="shared" si="33"/>
        <v>-30.664000000000001</v>
      </c>
      <c r="M18" s="434">
        <f t="shared" si="33"/>
        <v>-31.498000000000001</v>
      </c>
      <c r="N18" s="434">
        <f t="shared" si="33"/>
        <v>-83.378999999999991</v>
      </c>
      <c r="O18" s="433">
        <f t="shared" si="33"/>
        <v>-169.083</v>
      </c>
      <c r="P18" s="434">
        <f t="shared" si="33"/>
        <v>-46</v>
      </c>
      <c r="Q18" s="434">
        <f t="shared" si="33"/>
        <v>-50</v>
      </c>
      <c r="R18" s="434">
        <f t="shared" si="33"/>
        <v>-54</v>
      </c>
      <c r="S18" s="434">
        <f t="shared" si="33"/>
        <v>-58.28034999999997</v>
      </c>
      <c r="T18" s="433">
        <f t="shared" si="33"/>
        <v>-208.28034999999997</v>
      </c>
      <c r="U18" s="434">
        <f>Y18/4</f>
        <v>-56.412414999999996</v>
      </c>
      <c r="V18" s="434">
        <f>Y18/4</f>
        <v>-56.412414999999996</v>
      </c>
      <c r="W18" s="434">
        <f>Y18/4</f>
        <v>-56.412414999999996</v>
      </c>
      <c r="X18" s="434">
        <f>X11-X16</f>
        <v>-63.169659999999972</v>
      </c>
      <c r="Y18" s="433">
        <f>Y11-Y16</f>
        <v>-225.64965999999998</v>
      </c>
      <c r="Z18" s="434">
        <f>AD18/4</f>
        <v>-83.160678374999989</v>
      </c>
      <c r="AA18" s="434">
        <f>AD18/4</f>
        <v>-83.160678374999989</v>
      </c>
      <c r="AB18" s="434">
        <f>AD18/4</f>
        <v>-83.160678374999989</v>
      </c>
      <c r="AC18" s="434">
        <f>AC11-AC16</f>
        <v>-92.882713499999966</v>
      </c>
      <c r="AD18" s="433">
        <f>AD11-AD16</f>
        <v>-332.64271349999996</v>
      </c>
      <c r="AE18" s="434">
        <f>AI18/4</f>
        <v>-93.32292877564845</v>
      </c>
      <c r="AF18" s="434">
        <f>AI18/4</f>
        <v>-93.32292877564845</v>
      </c>
      <c r="AG18" s="434">
        <f>AI18/4</f>
        <v>-93.32292877564845</v>
      </c>
      <c r="AH18" s="434">
        <f>AH11-AH16</f>
        <v>-97.646778751037488</v>
      </c>
      <c r="AI18" s="433">
        <f>AI11-AI16</f>
        <v>-373.2917151025938</v>
      </c>
      <c r="AJ18" s="434">
        <f>AN18/4</f>
        <v>-59.001674235018328</v>
      </c>
      <c r="AK18" s="434">
        <f>AN18/4</f>
        <v>-59.001674235018328</v>
      </c>
      <c r="AL18" s="434">
        <f>AN18/4</f>
        <v>-59.001674235018328</v>
      </c>
      <c r="AM18" s="434">
        <f>AN18/4</f>
        <v>-59.001674235018328</v>
      </c>
      <c r="AN18" s="433">
        <f>AN11-AN16</f>
        <v>-236.00669694007331</v>
      </c>
      <c r="AO18" s="434">
        <f>AS18/4</f>
        <v>-23.454737807906781</v>
      </c>
      <c r="AP18" s="434">
        <f>AS18/4</f>
        <v>-23.454737807906781</v>
      </c>
      <c r="AQ18" s="434">
        <f>AS18/4</f>
        <v>-23.454737807906781</v>
      </c>
      <c r="AR18" s="434">
        <f>AS18/4</f>
        <v>-23.454737807906781</v>
      </c>
      <c r="AS18" s="433">
        <f>AS11-AS16</f>
        <v>-93.818951231627125</v>
      </c>
      <c r="AT18" s="434">
        <f>AX18/4</f>
        <v>5.5363163425119524</v>
      </c>
      <c r="AU18" s="434">
        <f>AX18/4</f>
        <v>5.5363163425119524</v>
      </c>
      <c r="AV18" s="434">
        <f>AX18/4</f>
        <v>5.5363163425119524</v>
      </c>
      <c r="AW18" s="434">
        <f>AX18/4</f>
        <v>5.5363163425119524</v>
      </c>
      <c r="AX18" s="433">
        <f>AX11-AX16</f>
        <v>22.145265370047809</v>
      </c>
      <c r="AY18" s="434">
        <f>BC18/4</f>
        <v>44.241305024664484</v>
      </c>
      <c r="AZ18" s="434">
        <f>BC18/4</f>
        <v>44.241305024664484</v>
      </c>
      <c r="BA18" s="434">
        <f>BC18/4</f>
        <v>44.241305024664484</v>
      </c>
      <c r="BB18" s="434">
        <f>BC18/4</f>
        <v>44.241305024664484</v>
      </c>
      <c r="BC18" s="433">
        <f>BC11-BC16</f>
        <v>176.96522009865794</v>
      </c>
      <c r="BD18" s="434">
        <f>BH18/4</f>
        <v>93.480347421585464</v>
      </c>
      <c r="BE18" s="434">
        <f>BH18/4</f>
        <v>93.480347421585464</v>
      </c>
      <c r="BF18" s="434">
        <f>BH18/4</f>
        <v>93.480347421585464</v>
      </c>
      <c r="BG18" s="434">
        <f>BH18/4</f>
        <v>93.480347421585464</v>
      </c>
      <c r="BH18" s="433">
        <f>BH11-BH16</f>
        <v>373.92138968634185</v>
      </c>
      <c r="BI18" s="434">
        <f>BM18/4</f>
        <v>145.87186710597391</v>
      </c>
      <c r="BJ18" s="434">
        <f>BM18/4</f>
        <v>145.87186710597391</v>
      </c>
      <c r="BK18" s="434">
        <f>BM18/4</f>
        <v>145.87186710597391</v>
      </c>
      <c r="BL18" s="434">
        <f>BM18/4</f>
        <v>145.87186710597391</v>
      </c>
      <c r="BM18" s="433">
        <f>BM11-BM16</f>
        <v>583.48746842389562</v>
      </c>
      <c r="BN18" s="434">
        <f>BR18/4</f>
        <v>201.56215964417115</v>
      </c>
      <c r="BO18" s="434">
        <f>BR18/4</f>
        <v>201.56215964417115</v>
      </c>
      <c r="BP18" s="434">
        <f>BR18/4</f>
        <v>201.56215964417115</v>
      </c>
      <c r="BQ18" s="434">
        <f>BR18/4</f>
        <v>201.56215964417115</v>
      </c>
      <c r="BR18" s="433">
        <f>BR11-BR16</f>
        <v>806.24863857668458</v>
      </c>
    </row>
    <row r="19" spans="2:79">
      <c r="B19" s="16"/>
      <c r="C19" s="16"/>
      <c r="D19" s="47"/>
      <c r="E19" s="47"/>
      <c r="F19" s="230"/>
      <c r="G19" s="230"/>
      <c r="H19" s="230"/>
      <c r="I19" s="230"/>
      <c r="J19" s="47"/>
      <c r="K19" s="230"/>
      <c r="L19" s="230"/>
      <c r="M19" s="230"/>
      <c r="N19" s="230"/>
      <c r="O19" s="47"/>
      <c r="P19" s="230"/>
      <c r="Q19" s="230"/>
      <c r="R19" s="230"/>
      <c r="S19" s="230"/>
      <c r="T19" s="116"/>
      <c r="U19" s="230"/>
      <c r="V19" s="230"/>
      <c r="W19" s="230"/>
      <c r="X19" s="230"/>
      <c r="Y19" s="116"/>
      <c r="Z19" s="230"/>
      <c r="AA19" s="230"/>
      <c r="AB19" s="230"/>
      <c r="AC19" s="230"/>
      <c r="AD19" s="116"/>
      <c r="AE19" s="230"/>
      <c r="AF19" s="230"/>
      <c r="AG19" s="230"/>
      <c r="AH19" s="230"/>
      <c r="AI19" s="116"/>
      <c r="AJ19" s="230"/>
      <c r="AK19" s="230"/>
      <c r="AL19" s="230"/>
      <c r="AM19" s="230"/>
      <c r="AN19" s="116"/>
      <c r="AO19" s="230"/>
      <c r="AP19" s="230"/>
      <c r="AQ19" s="230"/>
      <c r="AR19" s="230"/>
      <c r="AS19" s="116"/>
      <c r="AT19" s="230"/>
      <c r="AU19" s="230"/>
      <c r="AV19" s="230"/>
      <c r="AW19" s="230"/>
      <c r="AX19" s="116"/>
      <c r="AY19" s="230"/>
      <c r="AZ19" s="230"/>
      <c r="BA19" s="230"/>
      <c r="BB19" s="230"/>
      <c r="BC19" s="116"/>
      <c r="BD19" s="230"/>
      <c r="BE19" s="230"/>
      <c r="BF19" s="230"/>
      <c r="BG19" s="230"/>
      <c r="BH19" s="116"/>
      <c r="BI19" s="230"/>
      <c r="BJ19" s="230"/>
      <c r="BK19" s="230"/>
      <c r="BL19" s="230"/>
      <c r="BM19" s="116"/>
      <c r="BN19" s="230"/>
      <c r="BO19" s="230"/>
      <c r="BP19" s="230"/>
      <c r="BQ19" s="230"/>
      <c r="BR19" s="116"/>
    </row>
    <row r="20" spans="2:79">
      <c r="B20" s="43" t="s">
        <v>171</v>
      </c>
      <c r="C20" s="16"/>
      <c r="D20" s="70">
        <v>0.42899999999999999</v>
      </c>
      <c r="E20" s="70">
        <v>1.099</v>
      </c>
      <c r="F20" s="194">
        <v>0.89</v>
      </c>
      <c r="G20" s="194">
        <v>0.5</v>
      </c>
      <c r="H20" s="194">
        <v>0.5</v>
      </c>
      <c r="I20" s="194">
        <f>J20-SUM(F20:H20)</f>
        <v>4.4619999999999997</v>
      </c>
      <c r="J20" s="70">
        <f>4.504+1.848</f>
        <v>6.3519999999999994</v>
      </c>
      <c r="K20" s="194">
        <v>0.81100000000000005</v>
      </c>
      <c r="L20" s="194">
        <f>1.499-K20</f>
        <v>0.68800000000000006</v>
      </c>
      <c r="M20" s="194">
        <v>1.5489999999999999</v>
      </c>
      <c r="N20" s="194">
        <f>O20-SUM(K20:M20)</f>
        <v>2.4699999999999998</v>
      </c>
      <c r="O20" s="70">
        <v>5.5179999999999998</v>
      </c>
      <c r="P20" s="193">
        <v>2</v>
      </c>
      <c r="Q20" s="193">
        <v>2</v>
      </c>
      <c r="R20" s="193">
        <v>2</v>
      </c>
      <c r="S20" s="194">
        <f>T20-SUM(P20:R20)</f>
        <v>2</v>
      </c>
      <c r="T20" s="47">
        <v>8</v>
      </c>
      <c r="U20" s="194">
        <f>Y20/4</f>
        <v>2.2000000000000002</v>
      </c>
      <c r="V20" s="194">
        <f>Y20/4</f>
        <v>2.2000000000000002</v>
      </c>
      <c r="W20" s="194">
        <f>Y20/4</f>
        <v>2.2000000000000002</v>
      </c>
      <c r="X20" s="194">
        <f>Y20-SUM(U20:W20)</f>
        <v>2.2000000000000002</v>
      </c>
      <c r="Y20" s="47">
        <f t="shared" ref="Y20" si="34">T20*1.1</f>
        <v>8.8000000000000007</v>
      </c>
      <c r="Z20" s="194">
        <f>AD20/4</f>
        <v>2.4200000000000004</v>
      </c>
      <c r="AA20" s="194">
        <f>AD20/4</f>
        <v>2.4200000000000004</v>
      </c>
      <c r="AB20" s="194">
        <f>AD20/4</f>
        <v>2.4200000000000004</v>
      </c>
      <c r="AC20" s="194">
        <f>AD20-SUM(Z20:AB20)</f>
        <v>2.42</v>
      </c>
      <c r="AD20" s="47">
        <f>Y20*1.1</f>
        <v>9.6800000000000015</v>
      </c>
      <c r="AE20" s="194">
        <f>AI20/4</f>
        <v>2.6620000000000008</v>
      </c>
      <c r="AF20" s="194">
        <f>AI20/4</f>
        <v>2.6620000000000008</v>
      </c>
      <c r="AG20" s="194">
        <f>AI20/4</f>
        <v>2.6620000000000008</v>
      </c>
      <c r="AH20" s="194">
        <f>AI20-SUM(AE20:AG20)</f>
        <v>2.6620000000000008</v>
      </c>
      <c r="AI20" s="47">
        <f>AD20*1.1</f>
        <v>10.648000000000003</v>
      </c>
      <c r="AJ20" s="194">
        <f>AN20/4</f>
        <v>2.9282000000000012</v>
      </c>
      <c r="AK20" s="194">
        <f>AN20/4</f>
        <v>2.9282000000000012</v>
      </c>
      <c r="AL20" s="194">
        <f>AN20/4</f>
        <v>2.9282000000000012</v>
      </c>
      <c r="AM20" s="194">
        <f>AN20/4</f>
        <v>2.9282000000000012</v>
      </c>
      <c r="AN20" s="47">
        <f>AI20*1.1</f>
        <v>11.712800000000005</v>
      </c>
      <c r="AO20" s="194">
        <f>AS20/4</f>
        <v>3.2210200000000015</v>
      </c>
      <c r="AP20" s="194">
        <f>AS20/4</f>
        <v>3.2210200000000015</v>
      </c>
      <c r="AQ20" s="194">
        <f>AS20/4</f>
        <v>3.2210200000000015</v>
      </c>
      <c r="AR20" s="194">
        <f>AS20/4</f>
        <v>3.2210200000000015</v>
      </c>
      <c r="AS20" s="47">
        <f>AN20*1.1</f>
        <v>12.884080000000006</v>
      </c>
      <c r="AT20" s="194">
        <f>AX20/4</f>
        <v>3.5431220000000021</v>
      </c>
      <c r="AU20" s="194">
        <f>AX20/4</f>
        <v>3.5431220000000021</v>
      </c>
      <c r="AV20" s="194">
        <f>AX20/4</f>
        <v>3.5431220000000021</v>
      </c>
      <c r="AW20" s="194">
        <f>AX20/4</f>
        <v>3.5431220000000021</v>
      </c>
      <c r="AX20" s="47">
        <f>AS20*1.1</f>
        <v>14.172488000000008</v>
      </c>
      <c r="AY20" s="194">
        <f>BC20/4</f>
        <v>3.8974342000000028</v>
      </c>
      <c r="AZ20" s="194">
        <f>BC20/4</f>
        <v>3.8974342000000028</v>
      </c>
      <c r="BA20" s="194">
        <f>BC20/4</f>
        <v>3.8974342000000028</v>
      </c>
      <c r="BB20" s="194">
        <f>BC20/4</f>
        <v>3.8974342000000028</v>
      </c>
      <c r="BC20" s="47">
        <f>AX20*1.1</f>
        <v>15.589736800000011</v>
      </c>
      <c r="BD20" s="194">
        <f>BH20/4</f>
        <v>4.2871776200000031</v>
      </c>
      <c r="BE20" s="194">
        <f>BH20/4</f>
        <v>4.2871776200000031</v>
      </c>
      <c r="BF20" s="194">
        <f>BH20/4</f>
        <v>4.2871776200000031</v>
      </c>
      <c r="BG20" s="194">
        <f>BH20/4</f>
        <v>4.2871776200000031</v>
      </c>
      <c r="BH20" s="47">
        <f>BC20*1.1</f>
        <v>17.148710480000013</v>
      </c>
      <c r="BI20" s="194">
        <f>BM20/4</f>
        <v>4.7158953820000038</v>
      </c>
      <c r="BJ20" s="194">
        <f>BM20/4</f>
        <v>4.7158953820000038</v>
      </c>
      <c r="BK20" s="194">
        <f>BM20/4</f>
        <v>4.7158953820000038</v>
      </c>
      <c r="BL20" s="194">
        <f>BM20/4</f>
        <v>4.7158953820000038</v>
      </c>
      <c r="BM20" s="47">
        <f>BH20*1.1</f>
        <v>18.863581528000015</v>
      </c>
      <c r="BN20" s="194">
        <f>BR20/4</f>
        <v>5.1874849202000046</v>
      </c>
      <c r="BO20" s="194">
        <f>BR20/4</f>
        <v>5.1874849202000046</v>
      </c>
      <c r="BP20" s="194">
        <f>BR20/4</f>
        <v>5.1874849202000046</v>
      </c>
      <c r="BQ20" s="194">
        <f>BR20/4</f>
        <v>5.1874849202000046</v>
      </c>
      <c r="BR20" s="47">
        <f>BM20*1.1</f>
        <v>20.749939680800018</v>
      </c>
      <c r="CA20" s="273"/>
    </row>
    <row r="21" spans="2:79">
      <c r="B21" s="43" t="s">
        <v>172</v>
      </c>
      <c r="C21" s="16"/>
      <c r="D21" s="70">
        <v>0.79600000000000004</v>
      </c>
      <c r="E21" s="70">
        <f>-0.514+0.986</f>
        <v>0.47199999999999998</v>
      </c>
      <c r="F21" s="194">
        <v>-0.53400000000000003</v>
      </c>
      <c r="G21" s="194">
        <v>0.3</v>
      </c>
      <c r="H21" s="194">
        <v>0.4</v>
      </c>
      <c r="I21" s="194">
        <f>J21-SUM(F21:H21)</f>
        <v>-1.1519999999999999</v>
      </c>
      <c r="J21" s="70">
        <v>-0.98599999999999999</v>
      </c>
      <c r="K21" s="194">
        <v>0.39200000000000002</v>
      </c>
      <c r="L21" s="194">
        <f>0.522-K21</f>
        <v>0.13</v>
      </c>
      <c r="M21" s="194">
        <v>0.53100000000000003</v>
      </c>
      <c r="N21" s="194">
        <f>O21-SUM(K21:M21)</f>
        <v>1.3599999999999999</v>
      </c>
      <c r="O21" s="70">
        <v>2.4129999999999998</v>
      </c>
      <c r="P21" s="194">
        <v>0.4</v>
      </c>
      <c r="Q21" s="194">
        <v>0.4</v>
      </c>
      <c r="R21" s="194">
        <v>0.5</v>
      </c>
      <c r="S21" s="194">
        <f>T21-SUM(P21:R21)</f>
        <v>1.3543000000000001</v>
      </c>
      <c r="T21" s="47">
        <f>O21*1.1</f>
        <v>2.6543000000000001</v>
      </c>
      <c r="U21" s="194">
        <f>Y21/4</f>
        <v>0.7299325000000001</v>
      </c>
      <c r="V21" s="194">
        <f>Y21/4</f>
        <v>0.7299325000000001</v>
      </c>
      <c r="W21" s="194">
        <f>Y21/4</f>
        <v>0.7299325000000001</v>
      </c>
      <c r="X21" s="194">
        <f>Y21-SUM(U21:W21)</f>
        <v>0.72993250000000032</v>
      </c>
      <c r="Y21" s="47">
        <f t="shared" ref="Y21" si="35">T21*1.1</f>
        <v>2.9197300000000004</v>
      </c>
      <c r="Z21" s="194">
        <f>AD21/4</f>
        <v>0.80292575000000022</v>
      </c>
      <c r="AA21" s="194">
        <f>AD21/4</f>
        <v>0.80292575000000022</v>
      </c>
      <c r="AB21" s="194">
        <f>AD21/4</f>
        <v>0.80292575000000022</v>
      </c>
      <c r="AC21" s="194">
        <f>AD21-SUM(Z21:AB21)</f>
        <v>0.80292574999999999</v>
      </c>
      <c r="AD21" s="47">
        <f>Y21*1.1</f>
        <v>3.2117030000000009</v>
      </c>
      <c r="AE21" s="194">
        <f>AI21/4</f>
        <v>0.8832183250000003</v>
      </c>
      <c r="AF21" s="194">
        <f>AI21/4</f>
        <v>0.8832183250000003</v>
      </c>
      <c r="AG21" s="194">
        <f>AI21/4</f>
        <v>0.8832183250000003</v>
      </c>
      <c r="AH21" s="194">
        <f>AI21-SUM(AE21:AG21)</f>
        <v>0.88321832500000053</v>
      </c>
      <c r="AI21" s="47">
        <f>AD21*1.1</f>
        <v>3.5328733000000012</v>
      </c>
      <c r="AJ21" s="194">
        <f>AN21/4</f>
        <v>0.97154015750000045</v>
      </c>
      <c r="AK21" s="194">
        <f>AN21/4</f>
        <v>0.97154015750000045</v>
      </c>
      <c r="AL21" s="194">
        <f>AN21/4</f>
        <v>0.97154015750000045</v>
      </c>
      <c r="AM21" s="194">
        <f>AN21/4</f>
        <v>0.97154015750000045</v>
      </c>
      <c r="AN21" s="47">
        <f>AI21*1.1</f>
        <v>3.8861606300000018</v>
      </c>
      <c r="AO21" s="194">
        <f>AS21/4</f>
        <v>1.0686941732500006</v>
      </c>
      <c r="AP21" s="194">
        <f>AS21/4</f>
        <v>1.0686941732500006</v>
      </c>
      <c r="AQ21" s="194">
        <f>AS21/4</f>
        <v>1.0686941732500006</v>
      </c>
      <c r="AR21" s="194">
        <f>AS21/4</f>
        <v>1.0686941732500006</v>
      </c>
      <c r="AS21" s="47">
        <f>AN21*1.1</f>
        <v>4.2747766930000024</v>
      </c>
      <c r="AT21" s="194">
        <f>AX21/4</f>
        <v>1.1755635905750008</v>
      </c>
      <c r="AU21" s="194">
        <f>AX21/4</f>
        <v>1.1755635905750008</v>
      </c>
      <c r="AV21" s="194">
        <f>AX21/4</f>
        <v>1.1755635905750008</v>
      </c>
      <c r="AW21" s="194">
        <f>AX21/4</f>
        <v>1.1755635905750008</v>
      </c>
      <c r="AX21" s="47">
        <f>AS21*1.1</f>
        <v>4.7022543623000033</v>
      </c>
      <c r="AY21" s="194">
        <f>BC21/4</f>
        <v>1.293119949632501</v>
      </c>
      <c r="AZ21" s="194">
        <f>BC21/4</f>
        <v>1.293119949632501</v>
      </c>
      <c r="BA21" s="194">
        <f>BC21/4</f>
        <v>1.293119949632501</v>
      </c>
      <c r="BB21" s="194">
        <f>BC21/4</f>
        <v>1.293119949632501</v>
      </c>
      <c r="BC21" s="47">
        <f>AX21*1.1</f>
        <v>5.1724797985300039</v>
      </c>
      <c r="BD21" s="194">
        <f>BH21/4</f>
        <v>1.4224319445957512</v>
      </c>
      <c r="BE21" s="194">
        <f>BH21/4</f>
        <v>1.4224319445957512</v>
      </c>
      <c r="BF21" s="194">
        <f>BH21/4</f>
        <v>1.4224319445957512</v>
      </c>
      <c r="BG21" s="194">
        <f>BH21/4</f>
        <v>1.4224319445957512</v>
      </c>
      <c r="BH21" s="47">
        <f>BC21*1.1</f>
        <v>5.6897277783830047</v>
      </c>
      <c r="BI21" s="194">
        <f>BM21/4</f>
        <v>1.5646751390553264</v>
      </c>
      <c r="BJ21" s="194">
        <f>BM21/4</f>
        <v>1.5646751390553264</v>
      </c>
      <c r="BK21" s="194">
        <f>BM21/4</f>
        <v>1.5646751390553264</v>
      </c>
      <c r="BL21" s="194">
        <f>BM21/4</f>
        <v>1.5646751390553264</v>
      </c>
      <c r="BM21" s="47">
        <f>BH21*1.1</f>
        <v>6.2587005562213056</v>
      </c>
      <c r="BN21" s="194">
        <f>BR21/4</f>
        <v>1.7211426529608591</v>
      </c>
      <c r="BO21" s="194">
        <f>BR21/4</f>
        <v>1.7211426529608591</v>
      </c>
      <c r="BP21" s="194">
        <f>BR21/4</f>
        <v>1.7211426529608591</v>
      </c>
      <c r="BQ21" s="194">
        <f>BR21/4</f>
        <v>1.7211426529608591</v>
      </c>
      <c r="BR21" s="47">
        <f>BM21*1.1</f>
        <v>6.8845706118434364</v>
      </c>
    </row>
    <row r="22" spans="2:79">
      <c r="B22" s="43" t="s">
        <v>173</v>
      </c>
      <c r="C22" s="16"/>
      <c r="D22" s="70">
        <v>4.0000000000000001E-3</v>
      </c>
      <c r="E22" s="70">
        <v>2E-3</v>
      </c>
      <c r="F22" s="194">
        <v>0</v>
      </c>
      <c r="G22" s="194">
        <v>0</v>
      </c>
      <c r="H22" s="194">
        <v>0</v>
      </c>
      <c r="I22" s="194">
        <v>0</v>
      </c>
      <c r="J22" s="70">
        <f>SUM(F22:I22)</f>
        <v>0</v>
      </c>
      <c r="K22" s="194">
        <v>0</v>
      </c>
      <c r="L22" s="194">
        <v>0</v>
      </c>
      <c r="M22" s="194">
        <v>0</v>
      </c>
      <c r="N22" s="194">
        <v>0</v>
      </c>
      <c r="O22" s="70"/>
      <c r="P22" s="194"/>
      <c r="Q22" s="194"/>
      <c r="R22" s="194"/>
      <c r="S22" s="194"/>
      <c r="T22" s="47"/>
      <c r="U22" s="194"/>
      <c r="V22" s="194"/>
      <c r="W22" s="194"/>
      <c r="X22" s="194"/>
      <c r="Y22" s="47"/>
      <c r="Z22" s="194"/>
      <c r="AA22" s="194"/>
      <c r="AB22" s="194"/>
      <c r="AC22" s="194"/>
      <c r="AD22" s="47"/>
      <c r="AE22" s="194"/>
      <c r="AF22" s="194"/>
      <c r="AG22" s="194"/>
      <c r="AH22" s="194"/>
      <c r="AI22" s="47"/>
      <c r="AJ22" s="194"/>
      <c r="AK22" s="194"/>
      <c r="AL22" s="194"/>
      <c r="AM22" s="194"/>
      <c r="AN22" s="47"/>
      <c r="AO22" s="194"/>
      <c r="AP22" s="194"/>
      <c r="AQ22" s="194"/>
      <c r="AR22" s="194"/>
      <c r="AS22" s="47"/>
      <c r="AT22" s="194"/>
      <c r="AU22" s="194"/>
      <c r="AV22" s="194"/>
      <c r="AW22" s="194"/>
      <c r="AX22" s="47"/>
      <c r="AY22" s="194"/>
      <c r="AZ22" s="194"/>
      <c r="BA22" s="194"/>
      <c r="BB22" s="194"/>
      <c r="BC22" s="47"/>
      <c r="BD22" s="194"/>
      <c r="BE22" s="194"/>
      <c r="BF22" s="194"/>
      <c r="BG22" s="194"/>
      <c r="BH22" s="47"/>
      <c r="BI22" s="194"/>
      <c r="BJ22" s="194"/>
      <c r="BK22" s="194"/>
      <c r="BL22" s="194"/>
      <c r="BM22" s="47"/>
      <c r="BN22" s="194"/>
      <c r="BO22" s="194"/>
      <c r="BP22" s="194"/>
      <c r="BQ22" s="194"/>
      <c r="BR22" s="47"/>
    </row>
    <row r="23" spans="2:79">
      <c r="B23" s="16" t="s">
        <v>315</v>
      </c>
      <c r="C23" s="16"/>
      <c r="D23" s="44">
        <f t="shared" ref="D23:BM23" si="36">SUM(D20:D22)</f>
        <v>1.2290000000000001</v>
      </c>
      <c r="E23" s="44">
        <f t="shared" si="36"/>
        <v>1.573</v>
      </c>
      <c r="F23" s="194">
        <f t="shared" si="36"/>
        <v>0.35599999999999998</v>
      </c>
      <c r="G23" s="194">
        <f t="shared" si="36"/>
        <v>0.8</v>
      </c>
      <c r="H23" s="194">
        <f t="shared" si="36"/>
        <v>0.9</v>
      </c>
      <c r="I23" s="194">
        <f t="shared" si="36"/>
        <v>3.3099999999999996</v>
      </c>
      <c r="J23" s="44">
        <f t="shared" si="36"/>
        <v>5.3659999999999997</v>
      </c>
      <c r="K23" s="194">
        <f t="shared" si="36"/>
        <v>1.2030000000000001</v>
      </c>
      <c r="L23" s="194">
        <f t="shared" si="36"/>
        <v>0.81800000000000006</v>
      </c>
      <c r="M23" s="194">
        <f t="shared" si="36"/>
        <v>2.08</v>
      </c>
      <c r="N23" s="194">
        <f t="shared" si="36"/>
        <v>3.8299999999999996</v>
      </c>
      <c r="O23" s="44">
        <f t="shared" si="36"/>
        <v>7.9309999999999992</v>
      </c>
      <c r="P23" s="194">
        <f t="shared" ref="P23:S23" si="37">SUM(P20:P22)</f>
        <v>2.4</v>
      </c>
      <c r="Q23" s="194">
        <f t="shared" si="37"/>
        <v>2.4</v>
      </c>
      <c r="R23" s="194">
        <f t="shared" si="37"/>
        <v>2.5</v>
      </c>
      <c r="S23" s="194">
        <f t="shared" si="37"/>
        <v>3.3543000000000003</v>
      </c>
      <c r="T23" s="44">
        <f t="shared" si="36"/>
        <v>10.654299999999999</v>
      </c>
      <c r="U23" s="194">
        <f>Y23/4</f>
        <v>2.9299325000000005</v>
      </c>
      <c r="V23" s="194">
        <f>Y23/4</f>
        <v>2.9299325000000005</v>
      </c>
      <c r="W23" s="194">
        <f>Y23/4</f>
        <v>2.9299325000000005</v>
      </c>
      <c r="X23" s="194">
        <f t="shared" ref="X23" si="38">SUM(X20:X22)</f>
        <v>2.9299325000000005</v>
      </c>
      <c r="Y23" s="44">
        <f t="shared" si="36"/>
        <v>11.719730000000002</v>
      </c>
      <c r="Z23" s="194">
        <f>AD23/4</f>
        <v>3.2229257500000008</v>
      </c>
      <c r="AA23" s="194">
        <f>AD23/4</f>
        <v>3.2229257500000008</v>
      </c>
      <c r="AB23" s="194">
        <f>AD23/4</f>
        <v>3.2229257500000008</v>
      </c>
      <c r="AC23" s="194">
        <f t="shared" ref="AC23" si="39">SUM(AC20:AC22)</f>
        <v>3.2229257499999999</v>
      </c>
      <c r="AD23" s="44">
        <f t="shared" si="36"/>
        <v>12.891703000000003</v>
      </c>
      <c r="AE23" s="194">
        <f>AI23/4</f>
        <v>3.5452183250000013</v>
      </c>
      <c r="AF23" s="194">
        <f>AI23/4</f>
        <v>3.5452183250000013</v>
      </c>
      <c r="AG23" s="194">
        <f>AI23/4</f>
        <v>3.5452183250000013</v>
      </c>
      <c r="AH23" s="194">
        <f t="shared" ref="AH23" si="40">SUM(AH20:AH22)</f>
        <v>3.5452183250000013</v>
      </c>
      <c r="AI23" s="44">
        <f t="shared" si="36"/>
        <v>14.180873300000005</v>
      </c>
      <c r="AJ23" s="194">
        <f>AN23/4</f>
        <v>3.8997401575000019</v>
      </c>
      <c r="AK23" s="194">
        <f>AN23/4</f>
        <v>3.8997401575000019</v>
      </c>
      <c r="AL23" s="194">
        <f>AN23/4</f>
        <v>3.8997401575000019</v>
      </c>
      <c r="AM23" s="194">
        <f>AN23/4</f>
        <v>3.8997401575000019</v>
      </c>
      <c r="AN23" s="44">
        <f t="shared" si="36"/>
        <v>15.598960630000008</v>
      </c>
      <c r="AO23" s="194">
        <f>AS23/4</f>
        <v>4.2897141732500019</v>
      </c>
      <c r="AP23" s="194">
        <f>AS23/4</f>
        <v>4.2897141732500019</v>
      </c>
      <c r="AQ23" s="194">
        <f>AS23/4</f>
        <v>4.2897141732500019</v>
      </c>
      <c r="AR23" s="194">
        <f>AS23/4</f>
        <v>4.2897141732500019</v>
      </c>
      <c r="AS23" s="44">
        <f t="shared" si="36"/>
        <v>17.158856693000008</v>
      </c>
      <c r="AT23" s="194">
        <f>AX23/4</f>
        <v>4.7186855905750029</v>
      </c>
      <c r="AU23" s="194">
        <f>AX23/4</f>
        <v>4.7186855905750029</v>
      </c>
      <c r="AV23" s="194">
        <f>AX23/4</f>
        <v>4.7186855905750029</v>
      </c>
      <c r="AW23" s="194">
        <f>AX23/4</f>
        <v>4.7186855905750029</v>
      </c>
      <c r="AX23" s="44">
        <f t="shared" si="36"/>
        <v>18.874742362300012</v>
      </c>
      <c r="AY23" s="194">
        <f>BC23/4</f>
        <v>5.1905541496325043</v>
      </c>
      <c r="AZ23" s="194">
        <f>BC23/4</f>
        <v>5.1905541496325043</v>
      </c>
      <c r="BA23" s="194">
        <f>BC23/4</f>
        <v>5.1905541496325043</v>
      </c>
      <c r="BB23" s="194">
        <f>BC23/4</f>
        <v>5.1905541496325043</v>
      </c>
      <c r="BC23" s="44">
        <f t="shared" si="36"/>
        <v>20.762216598530017</v>
      </c>
      <c r="BD23" s="194">
        <f>BH23/4</f>
        <v>5.7096095645957545</v>
      </c>
      <c r="BE23" s="194">
        <f>BH23/4</f>
        <v>5.7096095645957545</v>
      </c>
      <c r="BF23" s="194">
        <f>BH23/4</f>
        <v>5.7096095645957545</v>
      </c>
      <c r="BG23" s="194">
        <f>BH23/4</f>
        <v>5.7096095645957545</v>
      </c>
      <c r="BH23" s="44">
        <f t="shared" si="36"/>
        <v>22.838438258383018</v>
      </c>
      <c r="BI23" s="194">
        <f>BM23/4</f>
        <v>6.2805705210553304</v>
      </c>
      <c r="BJ23" s="194">
        <f>BM23/4</f>
        <v>6.2805705210553304</v>
      </c>
      <c r="BK23" s="194">
        <f>BM23/4</f>
        <v>6.2805705210553304</v>
      </c>
      <c r="BL23" s="194">
        <f>BM23/4</f>
        <v>6.2805705210553304</v>
      </c>
      <c r="BM23" s="44">
        <f t="shared" si="36"/>
        <v>25.122282084221322</v>
      </c>
      <c r="BN23" s="194">
        <f>BR23/4</f>
        <v>6.9086275731608637</v>
      </c>
      <c r="BO23" s="194">
        <f>BR23/4</f>
        <v>6.9086275731608637</v>
      </c>
      <c r="BP23" s="194">
        <f>BR23/4</f>
        <v>6.9086275731608637</v>
      </c>
      <c r="BQ23" s="194">
        <f>BR23/4</f>
        <v>6.9086275731608637</v>
      </c>
      <c r="BR23" s="44">
        <f t="shared" ref="BR23" si="41">SUM(BR20:BR22)</f>
        <v>27.634510292643455</v>
      </c>
    </row>
    <row r="24" spans="2:79">
      <c r="B24" s="16"/>
      <c r="C24" s="16"/>
      <c r="D24" s="47"/>
      <c r="E24" s="47"/>
      <c r="F24" s="194"/>
      <c r="G24" s="194"/>
      <c r="H24" s="194"/>
      <c r="I24" s="194"/>
      <c r="J24" s="47"/>
      <c r="K24" s="194"/>
      <c r="L24" s="194"/>
      <c r="M24" s="194"/>
      <c r="N24" s="194"/>
      <c r="O24" s="47"/>
      <c r="P24" s="194"/>
      <c r="Q24" s="194"/>
      <c r="R24" s="194"/>
      <c r="S24" s="194"/>
      <c r="T24" s="47"/>
      <c r="U24" s="194"/>
      <c r="V24" s="194"/>
      <c r="W24" s="194"/>
      <c r="X24" s="194"/>
      <c r="Y24" s="47"/>
      <c r="Z24" s="194"/>
      <c r="AA24" s="194"/>
      <c r="AB24" s="194"/>
      <c r="AC24" s="194"/>
      <c r="AD24" s="47"/>
      <c r="AE24" s="194"/>
      <c r="AF24" s="194"/>
      <c r="AG24" s="194"/>
      <c r="AH24" s="194"/>
      <c r="AI24" s="47"/>
      <c r="AJ24" s="194"/>
      <c r="AK24" s="194"/>
      <c r="AL24" s="194"/>
      <c r="AM24" s="194"/>
      <c r="AN24" s="47"/>
      <c r="AO24" s="194"/>
      <c r="AP24" s="194"/>
      <c r="AQ24" s="194"/>
      <c r="AR24" s="194"/>
      <c r="AS24" s="47"/>
      <c r="AT24" s="194"/>
      <c r="AU24" s="194"/>
      <c r="AV24" s="194"/>
      <c r="AW24" s="194"/>
      <c r="AX24" s="47"/>
      <c r="AY24" s="194"/>
      <c r="AZ24" s="194"/>
      <c r="BA24" s="194"/>
      <c r="BB24" s="194"/>
      <c r="BC24" s="47"/>
      <c r="BD24" s="194"/>
      <c r="BE24" s="194"/>
      <c r="BF24" s="194"/>
      <c r="BG24" s="194"/>
      <c r="BH24" s="47"/>
      <c r="BI24" s="194"/>
      <c r="BJ24" s="194"/>
      <c r="BK24" s="194"/>
      <c r="BL24" s="194"/>
      <c r="BM24" s="47"/>
      <c r="BN24" s="194"/>
      <c r="BO24" s="194"/>
      <c r="BP24" s="194"/>
      <c r="BQ24" s="194"/>
      <c r="BR24" s="47"/>
    </row>
    <row r="25" spans="2:79">
      <c r="B25" s="16" t="s">
        <v>128</v>
      </c>
      <c r="C25" s="16"/>
      <c r="D25" s="44">
        <f t="shared" ref="D25:BM25" si="42">D18+D23</f>
        <v>-30.015999999999998</v>
      </c>
      <c r="E25" s="44">
        <f t="shared" si="42"/>
        <v>-55.708999999999996</v>
      </c>
      <c r="F25" s="194">
        <f t="shared" si="42"/>
        <v>-18.934999999999999</v>
      </c>
      <c r="G25" s="194">
        <f t="shared" si="42"/>
        <v>-19.399999999999999</v>
      </c>
      <c r="H25" s="194">
        <f t="shared" si="42"/>
        <v>-20.5</v>
      </c>
      <c r="I25" s="194">
        <f t="shared" si="42"/>
        <v>-18.744999999999994</v>
      </c>
      <c r="J25" s="44">
        <f t="shared" si="42"/>
        <v>-77.58</v>
      </c>
      <c r="K25" s="194">
        <f t="shared" si="42"/>
        <v>-22.339000000000002</v>
      </c>
      <c r="L25" s="194">
        <f t="shared" si="42"/>
        <v>-29.846</v>
      </c>
      <c r="M25" s="194">
        <f t="shared" si="42"/>
        <v>-29.417999999999999</v>
      </c>
      <c r="N25" s="194">
        <f t="shared" si="42"/>
        <v>-79.548999999999992</v>
      </c>
      <c r="O25" s="44">
        <f t="shared" si="42"/>
        <v>-161.15199999999999</v>
      </c>
      <c r="P25" s="194">
        <f t="shared" ref="P25:S25" si="43">P18+P23</f>
        <v>-43.6</v>
      </c>
      <c r="Q25" s="194">
        <f t="shared" si="43"/>
        <v>-47.6</v>
      </c>
      <c r="R25" s="194">
        <f t="shared" si="43"/>
        <v>-51.5</v>
      </c>
      <c r="S25" s="194">
        <f t="shared" si="43"/>
        <v>-54.926049999999968</v>
      </c>
      <c r="T25" s="44">
        <f t="shared" si="42"/>
        <v>-197.62604999999996</v>
      </c>
      <c r="U25" s="194">
        <f>Y25/4</f>
        <v>-53.482482499999996</v>
      </c>
      <c r="V25" s="194">
        <f>Y25/4</f>
        <v>-53.482482499999996</v>
      </c>
      <c r="W25" s="194">
        <f>Y25/4</f>
        <v>-53.482482499999996</v>
      </c>
      <c r="X25" s="194">
        <f t="shared" ref="X25" si="44">X18+X23</f>
        <v>-60.239727499999972</v>
      </c>
      <c r="Y25" s="44">
        <f t="shared" si="42"/>
        <v>-213.92992999999998</v>
      </c>
      <c r="Z25" s="194">
        <f>AD25/4</f>
        <v>-79.937752624999987</v>
      </c>
      <c r="AA25" s="194">
        <f>AD25/4</f>
        <v>-79.937752624999987</v>
      </c>
      <c r="AB25" s="194">
        <f>AD25/4</f>
        <v>-79.937752624999987</v>
      </c>
      <c r="AC25" s="194">
        <f t="shared" ref="AC25" si="45">AC18+AC23</f>
        <v>-89.659787749999964</v>
      </c>
      <c r="AD25" s="44">
        <f t="shared" si="42"/>
        <v>-319.75101049999995</v>
      </c>
      <c r="AE25" s="194">
        <f>AI25/4</f>
        <v>-89.777710450648442</v>
      </c>
      <c r="AF25" s="194">
        <f>AI25/4</f>
        <v>-89.777710450648442</v>
      </c>
      <c r="AG25" s="194">
        <f>AI25/4</f>
        <v>-89.777710450648442</v>
      </c>
      <c r="AH25" s="194">
        <f t="shared" ref="AH25" si="46">AH18+AH23</f>
        <v>-94.10156042603748</v>
      </c>
      <c r="AI25" s="44">
        <f t="shared" si="42"/>
        <v>-359.11084180259377</v>
      </c>
      <c r="AJ25" s="194">
        <f>AN25/4</f>
        <v>-55.101934077518322</v>
      </c>
      <c r="AK25" s="194">
        <f>AN25/4</f>
        <v>-55.101934077518322</v>
      </c>
      <c r="AL25" s="194">
        <f>AN25/4</f>
        <v>-55.101934077518322</v>
      </c>
      <c r="AM25" s="194">
        <f>AN25/4</f>
        <v>-55.101934077518322</v>
      </c>
      <c r="AN25" s="44">
        <f t="shared" si="42"/>
        <v>-220.40773631007329</v>
      </c>
      <c r="AO25" s="194">
        <f>AS25/4</f>
        <v>-19.16502363465678</v>
      </c>
      <c r="AP25" s="194">
        <f>AS25/4</f>
        <v>-19.16502363465678</v>
      </c>
      <c r="AQ25" s="194">
        <f>AS25/4</f>
        <v>-19.16502363465678</v>
      </c>
      <c r="AR25" s="194">
        <f>AS25/4</f>
        <v>-19.16502363465678</v>
      </c>
      <c r="AS25" s="44">
        <f t="shared" si="42"/>
        <v>-76.660094538627121</v>
      </c>
      <c r="AT25" s="194">
        <f>AX25/4</f>
        <v>10.255001933086955</v>
      </c>
      <c r="AU25" s="194">
        <f>AX25/4</f>
        <v>10.255001933086955</v>
      </c>
      <c r="AV25" s="194">
        <f>AX25/4</f>
        <v>10.255001933086955</v>
      </c>
      <c r="AW25" s="194">
        <f>AX25/4</f>
        <v>10.255001933086955</v>
      </c>
      <c r="AX25" s="44">
        <f t="shared" si="42"/>
        <v>41.020007732347821</v>
      </c>
      <c r="AY25" s="194">
        <f>BC25/4</f>
        <v>49.431859174296989</v>
      </c>
      <c r="AZ25" s="194">
        <f>BC25/4</f>
        <v>49.431859174296989</v>
      </c>
      <c r="BA25" s="194">
        <f>BC25/4</f>
        <v>49.431859174296989</v>
      </c>
      <c r="BB25" s="194">
        <f>BC25/4</f>
        <v>49.431859174296989</v>
      </c>
      <c r="BC25" s="44">
        <f t="shared" si="42"/>
        <v>197.72743669718795</v>
      </c>
      <c r="BD25" s="194">
        <f>BH25/4</f>
        <v>99.189956986181215</v>
      </c>
      <c r="BE25" s="194">
        <f>BH25/4</f>
        <v>99.189956986181215</v>
      </c>
      <c r="BF25" s="194">
        <f>BH25/4</f>
        <v>99.189956986181215</v>
      </c>
      <c r="BG25" s="194">
        <f>BH25/4</f>
        <v>99.189956986181215</v>
      </c>
      <c r="BH25" s="44">
        <f t="shared" si="42"/>
        <v>396.75982794472486</v>
      </c>
      <c r="BI25" s="194">
        <f>BM25/4</f>
        <v>152.15243762702923</v>
      </c>
      <c r="BJ25" s="194">
        <f>BM25/4</f>
        <v>152.15243762702923</v>
      </c>
      <c r="BK25" s="194">
        <f>BM25/4</f>
        <v>152.15243762702923</v>
      </c>
      <c r="BL25" s="194">
        <f>BM25/4</f>
        <v>152.15243762702923</v>
      </c>
      <c r="BM25" s="44">
        <f t="shared" si="42"/>
        <v>608.60975050811692</v>
      </c>
      <c r="BN25" s="194">
        <f>BR25/4</f>
        <v>208.470787217332</v>
      </c>
      <c r="BO25" s="194">
        <f>BR25/4</f>
        <v>208.470787217332</v>
      </c>
      <c r="BP25" s="194">
        <f>BR25/4</f>
        <v>208.470787217332</v>
      </c>
      <c r="BQ25" s="194">
        <f>BR25/4</f>
        <v>208.470787217332</v>
      </c>
      <c r="BR25" s="44">
        <f t="shared" ref="BR25" si="47">BR18+BR23</f>
        <v>833.88314886932801</v>
      </c>
    </row>
    <row r="26" spans="2:79">
      <c r="B26" s="16"/>
      <c r="C26" s="16"/>
      <c r="D26" s="47"/>
      <c r="E26" s="47"/>
      <c r="F26" s="230"/>
      <c r="G26" s="230"/>
      <c r="H26" s="230"/>
      <c r="I26" s="230"/>
      <c r="J26" s="47"/>
      <c r="K26" s="230"/>
      <c r="L26" s="230"/>
      <c r="M26" s="230"/>
      <c r="N26" s="230"/>
      <c r="O26" s="47"/>
      <c r="P26" s="230"/>
      <c r="Q26" s="230"/>
      <c r="R26" s="230"/>
      <c r="S26" s="230"/>
      <c r="T26" s="116"/>
      <c r="U26" s="230"/>
      <c r="V26" s="230"/>
      <c r="W26" s="230"/>
      <c r="X26" s="230"/>
      <c r="Y26" s="116"/>
      <c r="Z26" s="230"/>
      <c r="AA26" s="230"/>
      <c r="AB26" s="230"/>
      <c r="AC26" s="230"/>
      <c r="AD26" s="116"/>
      <c r="AE26" s="230"/>
      <c r="AF26" s="230"/>
      <c r="AG26" s="230"/>
      <c r="AH26" s="230"/>
      <c r="AI26" s="116"/>
      <c r="AJ26" s="230"/>
      <c r="AK26" s="230"/>
      <c r="AL26" s="230"/>
      <c r="AM26" s="230"/>
      <c r="AN26" s="116"/>
      <c r="AO26" s="230"/>
      <c r="AP26" s="230"/>
      <c r="AQ26" s="230"/>
      <c r="AR26" s="230"/>
      <c r="AS26" s="116"/>
      <c r="AT26" s="230"/>
      <c r="AU26" s="230"/>
      <c r="AV26" s="230"/>
      <c r="AW26" s="230"/>
      <c r="AX26" s="116"/>
      <c r="AY26" s="230"/>
      <c r="AZ26" s="230"/>
      <c r="BA26" s="230"/>
      <c r="BB26" s="230"/>
      <c r="BC26" s="116"/>
      <c r="BD26" s="230"/>
      <c r="BE26" s="230"/>
      <c r="BF26" s="230"/>
      <c r="BG26" s="230"/>
      <c r="BH26" s="116"/>
      <c r="BI26" s="230"/>
      <c r="BJ26" s="230"/>
      <c r="BK26" s="230"/>
      <c r="BL26" s="230"/>
      <c r="BM26" s="116"/>
      <c r="BN26" s="230"/>
      <c r="BO26" s="230"/>
      <c r="BP26" s="230"/>
      <c r="BQ26" s="230"/>
      <c r="BR26" s="116"/>
    </row>
    <row r="27" spans="2:79">
      <c r="B27" s="16" t="s">
        <v>45</v>
      </c>
      <c r="C27" s="16"/>
      <c r="D27" s="44">
        <v>0</v>
      </c>
      <c r="E27" s="44">
        <v>0</v>
      </c>
      <c r="F27" s="194">
        <v>0</v>
      </c>
      <c r="G27" s="194">
        <v>0</v>
      </c>
      <c r="H27" s="194">
        <v>0</v>
      </c>
      <c r="I27" s="194">
        <f>J27-SUM(F27:H27)</f>
        <v>0</v>
      </c>
      <c r="J27" s="44">
        <f t="shared" ref="J27:BM27" si="48">-J60</f>
        <v>0</v>
      </c>
      <c r="K27" s="194">
        <v>0</v>
      </c>
      <c r="L27" s="194">
        <v>0</v>
      </c>
      <c r="M27" s="194">
        <v>0</v>
      </c>
      <c r="N27" s="194">
        <f>O27-SUM(K27:M27)</f>
        <v>0</v>
      </c>
      <c r="O27" s="44">
        <f t="shared" si="48"/>
        <v>0</v>
      </c>
      <c r="P27" s="194">
        <v>0</v>
      </c>
      <c r="Q27" s="194">
        <v>0</v>
      </c>
      <c r="R27" s="194">
        <v>0</v>
      </c>
      <c r="S27" s="194">
        <f>T27-SUM(P27:R27)</f>
        <v>0</v>
      </c>
      <c r="T27" s="25">
        <f t="shared" si="48"/>
        <v>0</v>
      </c>
      <c r="U27" s="194">
        <f>Y27/4</f>
        <v>0</v>
      </c>
      <c r="V27" s="194">
        <f>Y27/4</f>
        <v>0</v>
      </c>
      <c r="W27" s="194">
        <f>Y27/4</f>
        <v>0</v>
      </c>
      <c r="X27" s="194">
        <f>Y27-SUM(U27:W27)</f>
        <v>0</v>
      </c>
      <c r="Y27" s="25">
        <f t="shared" si="48"/>
        <v>0</v>
      </c>
      <c r="Z27" s="194">
        <f>AD27/4</f>
        <v>0</v>
      </c>
      <c r="AA27" s="194">
        <f>AD27/4</f>
        <v>0</v>
      </c>
      <c r="AB27" s="194">
        <f>AD27/4</f>
        <v>0</v>
      </c>
      <c r="AC27" s="194">
        <f>AD27-SUM(Z27:AB27)</f>
        <v>0</v>
      </c>
      <c r="AD27" s="25">
        <f t="shared" si="48"/>
        <v>0</v>
      </c>
      <c r="AE27" s="194">
        <f>AI27/4</f>
        <v>0</v>
      </c>
      <c r="AF27" s="194">
        <f>AI27/4</f>
        <v>0</v>
      </c>
      <c r="AG27" s="194">
        <f>AI27/4</f>
        <v>0</v>
      </c>
      <c r="AH27" s="194">
        <f>AI27-SUM(AE27:AG27)</f>
        <v>0</v>
      </c>
      <c r="AI27" s="25">
        <f t="shared" si="48"/>
        <v>0</v>
      </c>
      <c r="AJ27" s="194">
        <f>AN27/4</f>
        <v>0</v>
      </c>
      <c r="AK27" s="194">
        <f>AN27/4</f>
        <v>0</v>
      </c>
      <c r="AL27" s="194">
        <f>AN27/4</f>
        <v>0</v>
      </c>
      <c r="AM27" s="194">
        <f>AN27/4</f>
        <v>0</v>
      </c>
      <c r="AN27" s="25">
        <f t="shared" si="48"/>
        <v>0</v>
      </c>
      <c r="AO27" s="194">
        <f>AS27/4</f>
        <v>0</v>
      </c>
      <c r="AP27" s="194">
        <f>AS27/4</f>
        <v>0</v>
      </c>
      <c r="AQ27" s="194">
        <f>AS27/4</f>
        <v>0</v>
      </c>
      <c r="AR27" s="194">
        <f>AS27/4</f>
        <v>0</v>
      </c>
      <c r="AS27" s="25">
        <f t="shared" si="48"/>
        <v>0</v>
      </c>
      <c r="AT27" s="194">
        <f>AX27/4</f>
        <v>-0.43071008118965215</v>
      </c>
      <c r="AU27" s="194">
        <f>AX27/4</f>
        <v>-0.43071008118965215</v>
      </c>
      <c r="AV27" s="194">
        <f>AX27/4</f>
        <v>-0.43071008118965215</v>
      </c>
      <c r="AW27" s="194">
        <f>AX27/4</f>
        <v>-0.43071008118965215</v>
      </c>
      <c r="AX27" s="25">
        <f t="shared" si="48"/>
        <v>-1.7228403247586086</v>
      </c>
      <c r="AY27" s="194">
        <f>BC27/4</f>
        <v>-2.0761380853204736</v>
      </c>
      <c r="AZ27" s="194">
        <f>BC27/4</f>
        <v>-2.0761380853204736</v>
      </c>
      <c r="BA27" s="194">
        <f>BC27/4</f>
        <v>-2.0761380853204736</v>
      </c>
      <c r="BB27" s="194">
        <f>BC27/4</f>
        <v>-2.0761380853204736</v>
      </c>
      <c r="BC27" s="25">
        <f t="shared" si="48"/>
        <v>-8.3045523412818945</v>
      </c>
      <c r="BD27" s="194">
        <f>BH27/4</f>
        <v>-4.165978193419611</v>
      </c>
      <c r="BE27" s="194">
        <f>BH27/4</f>
        <v>-4.165978193419611</v>
      </c>
      <c r="BF27" s="194">
        <f>BH27/4</f>
        <v>-4.165978193419611</v>
      </c>
      <c r="BG27" s="194">
        <f>BH27/4</f>
        <v>-4.165978193419611</v>
      </c>
      <c r="BH27" s="25">
        <f t="shared" si="48"/>
        <v>-16.663912773678444</v>
      </c>
      <c r="BI27" s="194">
        <f>BM27/4</f>
        <v>-6.3904023803352281</v>
      </c>
      <c r="BJ27" s="194">
        <f>BM27/4</f>
        <v>-6.3904023803352281</v>
      </c>
      <c r="BK27" s="194">
        <f>BM27/4</f>
        <v>-6.3904023803352281</v>
      </c>
      <c r="BL27" s="194">
        <f>BM27/4</f>
        <v>-6.3904023803352281</v>
      </c>
      <c r="BM27" s="25">
        <f t="shared" si="48"/>
        <v>-25.561609521340912</v>
      </c>
      <c r="BN27" s="194">
        <f>BR27/4</f>
        <v>-18.117282961256642</v>
      </c>
      <c r="BO27" s="194">
        <f>BR27/4</f>
        <v>-18.117282961256642</v>
      </c>
      <c r="BP27" s="194">
        <f>BR27/4</f>
        <v>-18.117282961256642</v>
      </c>
      <c r="BQ27" s="194">
        <f>BR27/4</f>
        <v>-18.117282961256642</v>
      </c>
      <c r="BR27" s="25">
        <f t="shared" ref="BR27" si="49">-BR60</f>
        <v>-72.469131845026567</v>
      </c>
    </row>
    <row r="28" spans="2:79">
      <c r="B28" s="16"/>
      <c r="C28" s="16"/>
      <c r="D28" s="47"/>
      <c r="E28" s="47"/>
      <c r="F28" s="230"/>
      <c r="G28" s="230"/>
      <c r="H28" s="230"/>
      <c r="I28" s="230"/>
      <c r="J28" s="47"/>
      <c r="K28" s="230"/>
      <c r="L28" s="230"/>
      <c r="M28" s="230"/>
      <c r="N28" s="230"/>
      <c r="O28" s="47"/>
      <c r="P28" s="230"/>
      <c r="Q28" s="230"/>
      <c r="R28" s="230"/>
      <c r="S28" s="230"/>
      <c r="T28" s="116"/>
      <c r="U28" s="230"/>
      <c r="V28" s="230"/>
      <c r="W28" s="230"/>
      <c r="X28" s="230"/>
      <c r="Y28" s="116"/>
      <c r="Z28" s="230"/>
      <c r="AA28" s="230"/>
      <c r="AB28" s="230"/>
      <c r="AC28" s="230"/>
      <c r="AD28" s="116"/>
      <c r="AE28" s="230"/>
      <c r="AF28" s="230"/>
      <c r="AG28" s="230"/>
      <c r="AH28" s="230"/>
      <c r="AI28" s="116"/>
      <c r="AJ28" s="230"/>
      <c r="AK28" s="230"/>
      <c r="AL28" s="230"/>
      <c r="AM28" s="230"/>
      <c r="AN28" s="116"/>
      <c r="AO28" s="230"/>
      <c r="AP28" s="230"/>
      <c r="AQ28" s="230"/>
      <c r="AR28" s="230"/>
      <c r="AS28" s="116"/>
      <c r="AT28" s="230"/>
      <c r="AU28" s="230"/>
      <c r="AV28" s="230"/>
      <c r="AW28" s="230"/>
      <c r="AX28" s="116"/>
      <c r="AY28" s="230"/>
      <c r="AZ28" s="230"/>
      <c r="BA28" s="230"/>
      <c r="BB28" s="230"/>
      <c r="BC28" s="116"/>
      <c r="BD28" s="230"/>
      <c r="BE28" s="230"/>
      <c r="BF28" s="230"/>
      <c r="BG28" s="230"/>
      <c r="BH28" s="116"/>
      <c r="BI28" s="230"/>
      <c r="BJ28" s="230"/>
      <c r="BK28" s="230"/>
      <c r="BL28" s="230"/>
      <c r="BM28" s="116"/>
      <c r="BN28" s="230"/>
      <c r="BO28" s="230"/>
      <c r="BP28" s="230"/>
      <c r="BQ28" s="230"/>
      <c r="BR28" s="116"/>
    </row>
    <row r="29" spans="2:79">
      <c r="B29" s="50" t="s">
        <v>46</v>
      </c>
      <c r="C29" s="50"/>
      <c r="D29" s="51">
        <f t="shared" ref="D29:AX29" si="50">D25+D27</f>
        <v>-30.015999999999998</v>
      </c>
      <c r="E29" s="51">
        <f>E25+E27</f>
        <v>-55.708999999999996</v>
      </c>
      <c r="F29" s="191">
        <f>F25+F27</f>
        <v>-18.934999999999999</v>
      </c>
      <c r="G29" s="191">
        <f t="shared" ref="G29:I29" si="51">G25+G27</f>
        <v>-19.399999999999999</v>
      </c>
      <c r="H29" s="191">
        <f t="shared" si="51"/>
        <v>-20.5</v>
      </c>
      <c r="I29" s="191">
        <f t="shared" si="51"/>
        <v>-18.744999999999994</v>
      </c>
      <c r="J29" s="51">
        <f t="shared" si="50"/>
        <v>-77.58</v>
      </c>
      <c r="K29" s="191">
        <f t="shared" si="50"/>
        <v>-22.339000000000002</v>
      </c>
      <c r="L29" s="191">
        <f t="shared" si="50"/>
        <v>-29.846</v>
      </c>
      <c r="M29" s="231">
        <f t="shared" si="50"/>
        <v>-29.417999999999999</v>
      </c>
      <c r="N29" s="231">
        <f t="shared" si="50"/>
        <v>-79.548999999999992</v>
      </c>
      <c r="O29" s="51">
        <f t="shared" si="50"/>
        <v>-161.15199999999999</v>
      </c>
      <c r="P29" s="191">
        <f t="shared" ref="P29:S29" si="52">P25+P27</f>
        <v>-43.6</v>
      </c>
      <c r="Q29" s="191">
        <f t="shared" si="52"/>
        <v>-47.6</v>
      </c>
      <c r="R29" s="231">
        <f t="shared" si="52"/>
        <v>-51.5</v>
      </c>
      <c r="S29" s="231">
        <f t="shared" si="52"/>
        <v>-54.926049999999968</v>
      </c>
      <c r="T29" s="51">
        <f>T25+T27</f>
        <v>-197.62604999999996</v>
      </c>
      <c r="U29" s="191">
        <f>Y29/4</f>
        <v>-53.482482499999996</v>
      </c>
      <c r="V29" s="191">
        <f>Y29/4</f>
        <v>-53.482482499999996</v>
      </c>
      <c r="W29" s="231">
        <f>Y29/4</f>
        <v>-53.482482499999996</v>
      </c>
      <c r="X29" s="231">
        <f t="shared" ref="X29" si="53">X25+X27</f>
        <v>-60.239727499999972</v>
      </c>
      <c r="Y29" s="51">
        <f t="shared" si="50"/>
        <v>-213.92992999999998</v>
      </c>
      <c r="Z29" s="191">
        <f>AD29/4</f>
        <v>-79.937752624999987</v>
      </c>
      <c r="AA29" s="191">
        <f>AD29/4</f>
        <v>-79.937752624999987</v>
      </c>
      <c r="AB29" s="231">
        <f>AD29/4</f>
        <v>-79.937752624999987</v>
      </c>
      <c r="AC29" s="231">
        <f t="shared" ref="AC29" si="54">AC25+AC27</f>
        <v>-89.659787749999964</v>
      </c>
      <c r="AD29" s="51">
        <f>AD25+AD27</f>
        <v>-319.75101049999995</v>
      </c>
      <c r="AE29" s="191">
        <f>AI29/4</f>
        <v>-89.777710450648442</v>
      </c>
      <c r="AF29" s="191">
        <f>AI29/4</f>
        <v>-89.777710450648442</v>
      </c>
      <c r="AG29" s="231">
        <f>AI29/4</f>
        <v>-89.777710450648442</v>
      </c>
      <c r="AH29" s="231">
        <f t="shared" ref="AH29" si="55">AH25+AH27</f>
        <v>-94.10156042603748</v>
      </c>
      <c r="AI29" s="51">
        <f t="shared" si="50"/>
        <v>-359.11084180259377</v>
      </c>
      <c r="AJ29" s="191">
        <f>AN29/4</f>
        <v>-55.101934077518322</v>
      </c>
      <c r="AK29" s="191">
        <f>AN29/4</f>
        <v>-55.101934077518322</v>
      </c>
      <c r="AL29" s="231">
        <f>AN29/4</f>
        <v>-55.101934077518322</v>
      </c>
      <c r="AM29" s="231">
        <f>AN29/4</f>
        <v>-55.101934077518322</v>
      </c>
      <c r="AN29" s="51">
        <f t="shared" si="50"/>
        <v>-220.40773631007329</v>
      </c>
      <c r="AO29" s="191">
        <f>AS29/4</f>
        <v>-19.16502363465678</v>
      </c>
      <c r="AP29" s="191">
        <f>AS29/4</f>
        <v>-19.16502363465678</v>
      </c>
      <c r="AQ29" s="231">
        <f>AS29/4</f>
        <v>-19.16502363465678</v>
      </c>
      <c r="AR29" s="231">
        <f>AS29/4</f>
        <v>-19.16502363465678</v>
      </c>
      <c r="AS29" s="51">
        <f t="shared" si="50"/>
        <v>-76.660094538627121</v>
      </c>
      <c r="AT29" s="191">
        <f>AX29/4</f>
        <v>9.8242918518973035</v>
      </c>
      <c r="AU29" s="191">
        <f>AX29/4</f>
        <v>9.8242918518973035</v>
      </c>
      <c r="AV29" s="231">
        <f>AX29/4</f>
        <v>9.8242918518973035</v>
      </c>
      <c r="AW29" s="231">
        <f>AX29/4</f>
        <v>9.8242918518973035</v>
      </c>
      <c r="AX29" s="51">
        <f t="shared" si="50"/>
        <v>39.297167407589214</v>
      </c>
      <c r="AY29" s="191">
        <f>BC29/4</f>
        <v>47.355721088976516</v>
      </c>
      <c r="AZ29" s="191">
        <f>BC29/4</f>
        <v>47.355721088976516</v>
      </c>
      <c r="BA29" s="231">
        <f>BC29/4</f>
        <v>47.355721088976516</v>
      </c>
      <c r="BB29" s="231">
        <f>BC29/4</f>
        <v>47.355721088976516</v>
      </c>
      <c r="BC29" s="51">
        <f t="shared" ref="BC29:BH29" si="56">BC25+BC27</f>
        <v>189.42288435590606</v>
      </c>
      <c r="BD29" s="191">
        <f>BH29/4</f>
        <v>95.023978792761611</v>
      </c>
      <c r="BE29" s="191">
        <f>BH29/4</f>
        <v>95.023978792761611</v>
      </c>
      <c r="BF29" s="231">
        <f>BH29/4</f>
        <v>95.023978792761611</v>
      </c>
      <c r="BG29" s="231">
        <f>BH29/4</f>
        <v>95.023978792761611</v>
      </c>
      <c r="BH29" s="51">
        <f t="shared" si="56"/>
        <v>380.09591517104644</v>
      </c>
      <c r="BI29" s="191">
        <f>BM29/4</f>
        <v>145.76203524669401</v>
      </c>
      <c r="BJ29" s="191">
        <f>BM29/4</f>
        <v>145.76203524669401</v>
      </c>
      <c r="BK29" s="231">
        <f>BM29/4</f>
        <v>145.76203524669401</v>
      </c>
      <c r="BL29" s="231">
        <f>BM29/4</f>
        <v>145.76203524669401</v>
      </c>
      <c r="BM29" s="51">
        <f t="shared" ref="BM29:BR29" si="57">BM25+BM27</f>
        <v>583.04814098677605</v>
      </c>
      <c r="BN29" s="191">
        <f>BR29/4</f>
        <v>190.35350425607535</v>
      </c>
      <c r="BO29" s="191">
        <f>BR29/4</f>
        <v>190.35350425607535</v>
      </c>
      <c r="BP29" s="231">
        <f>BR29/4</f>
        <v>190.35350425607535</v>
      </c>
      <c r="BQ29" s="231">
        <f>BR29/4</f>
        <v>190.35350425607535</v>
      </c>
      <c r="BR29" s="51">
        <f t="shared" si="57"/>
        <v>761.41401702430142</v>
      </c>
    </row>
    <row r="30" spans="2:79" s="73" customFormat="1">
      <c r="B30" s="50" t="s">
        <v>47</v>
      </c>
      <c r="C30" s="50"/>
      <c r="D30" s="184">
        <f t="shared" ref="D30:T30" si="58">D29/D32</f>
        <v>-3.2075305156733647</v>
      </c>
      <c r="E30" s="184">
        <f t="shared" si="58"/>
        <v>-5.0267724879469435</v>
      </c>
      <c r="F30" s="196">
        <f t="shared" si="58"/>
        <v>-1.6833478272233482</v>
      </c>
      <c r="G30" s="196">
        <f t="shared" si="58"/>
        <v>-1.5146910982697228</v>
      </c>
      <c r="H30" s="196">
        <f t="shared" si="58"/>
        <v>-1.6005756450788311</v>
      </c>
      <c r="I30" s="196">
        <f t="shared" si="58"/>
        <v>-1.4866575164595066</v>
      </c>
      <c r="J30" s="184">
        <f t="shared" si="58"/>
        <v>-6.2725092365487907</v>
      </c>
      <c r="K30" s="196">
        <f t="shared" si="58"/>
        <v>-1.7458313674918369</v>
      </c>
      <c r="L30" s="196">
        <f t="shared" si="58"/>
        <v>-1.1390582077801901</v>
      </c>
      <c r="M30" s="232">
        <f t="shared" si="58"/>
        <v>-0.90355062408202902</v>
      </c>
      <c r="N30" s="232">
        <f t="shared" si="58"/>
        <v>-1.8069425992424872</v>
      </c>
      <c r="O30" s="52">
        <f t="shared" si="58"/>
        <v>-5.5771451962750378</v>
      </c>
      <c r="P30" s="196">
        <f t="shared" si="58"/>
        <v>-0.96250966080266731</v>
      </c>
      <c r="Q30" s="196">
        <f t="shared" si="58"/>
        <v>-0.99484677950338229</v>
      </c>
      <c r="R30" s="232">
        <f t="shared" si="58"/>
        <v>-1.0219291884095048</v>
      </c>
      <c r="S30" s="232">
        <f t="shared" si="58"/>
        <v>-1.0374524328048103</v>
      </c>
      <c r="T30" s="52">
        <f t="shared" si="58"/>
        <v>-4.0232724569435669</v>
      </c>
      <c r="U30" s="196">
        <f>Y30/4</f>
        <v>-0.92361787039487031</v>
      </c>
      <c r="V30" s="196">
        <f>Y30/4</f>
        <v>-0.92361787039487031</v>
      </c>
      <c r="W30" s="232">
        <f>Y30/4</f>
        <v>-0.92361787039487031</v>
      </c>
      <c r="X30" s="232">
        <f>Y30/4</f>
        <v>-0.92361787039487031</v>
      </c>
      <c r="Y30" s="52">
        <f>Y29/Y32</f>
        <v>-3.6944714815794812</v>
      </c>
      <c r="Z30" s="196">
        <f>AD30/4</f>
        <v>-1.1524144305326345</v>
      </c>
      <c r="AA30" s="196">
        <f>AD30/4</f>
        <v>-1.1524144305326345</v>
      </c>
      <c r="AB30" s="232">
        <f>AD30/4</f>
        <v>-1.1524144305326345</v>
      </c>
      <c r="AC30" s="232">
        <f>AD30/4</f>
        <v>-1.1524144305326345</v>
      </c>
      <c r="AD30" s="52">
        <f>AD29/AD32</f>
        <v>-4.6096577221305379</v>
      </c>
      <c r="AE30" s="196">
        <f>AI30/4</f>
        <v>-1.0821449486159698</v>
      </c>
      <c r="AF30" s="196">
        <f>AI30/4</f>
        <v>-1.0821449486159698</v>
      </c>
      <c r="AG30" s="232">
        <f>AI30/4</f>
        <v>-1.0821449486159698</v>
      </c>
      <c r="AH30" s="232">
        <f>AI30/4</f>
        <v>-1.0821449486159698</v>
      </c>
      <c r="AI30" s="52">
        <f>AI29/AI32</f>
        <v>-4.3285797944638791</v>
      </c>
      <c r="AJ30" s="196">
        <f>AN30/4</f>
        <v>-0.56995802224544667</v>
      </c>
      <c r="AK30" s="196">
        <f>AN30/4</f>
        <v>-0.56995802224544667</v>
      </c>
      <c r="AL30" s="232">
        <f>AN30/4</f>
        <v>-0.56995802224544667</v>
      </c>
      <c r="AM30" s="232">
        <f>AN30/4</f>
        <v>-0.56995802224544667</v>
      </c>
      <c r="AN30" s="52">
        <f>AN29/AN32</f>
        <v>-2.2798320889817867</v>
      </c>
      <c r="AO30" s="196">
        <f>AS30/4</f>
        <v>-0.18246885400153628</v>
      </c>
      <c r="AP30" s="196">
        <f>AS30/4</f>
        <v>-0.18246885400153628</v>
      </c>
      <c r="AQ30" s="232">
        <f>AS30/4</f>
        <v>-0.18246885400153628</v>
      </c>
      <c r="AR30" s="232">
        <f>AS30/4</f>
        <v>-0.18246885400153628</v>
      </c>
      <c r="AS30" s="52">
        <f>AS29/AS32</f>
        <v>-0.72987541600614514</v>
      </c>
      <c r="AT30" s="196">
        <f>AX30/4</f>
        <v>9.2634852767759943E-2</v>
      </c>
      <c r="AU30" s="196">
        <f>AX30/4</f>
        <v>9.2634852767759943E-2</v>
      </c>
      <c r="AV30" s="232">
        <f>AX30/4</f>
        <v>9.2634852767759943E-2</v>
      </c>
      <c r="AW30" s="232">
        <f>AX30/4</f>
        <v>9.2634852767759943E-2</v>
      </c>
      <c r="AX30" s="52">
        <f>AX29/AX32</f>
        <v>0.37053941107103977</v>
      </c>
      <c r="AY30" s="196">
        <f>BC30/4</f>
        <v>0.44143552746681358</v>
      </c>
      <c r="AZ30" s="196">
        <f>BC30/4</f>
        <v>0.44143552746681358</v>
      </c>
      <c r="BA30" s="232">
        <f>BC30/4</f>
        <v>0.44143552746681358</v>
      </c>
      <c r="BB30" s="232">
        <f>BC30/4</f>
        <v>0.44143552746681358</v>
      </c>
      <c r="BC30" s="52">
        <f>BC29/BC32</f>
        <v>1.7657421098672543</v>
      </c>
      <c r="BD30" s="196">
        <f>BH30/4</f>
        <v>0.87387079614780105</v>
      </c>
      <c r="BE30" s="196">
        <f>BH30/4</f>
        <v>0.87387079614780105</v>
      </c>
      <c r="BF30" s="232">
        <f>BH30/4</f>
        <v>0.87387079614780105</v>
      </c>
      <c r="BG30" s="232">
        <f>BH30/4</f>
        <v>0.87387079614780105</v>
      </c>
      <c r="BH30" s="52">
        <f>BH29/BH32</f>
        <v>3.4954831845912042</v>
      </c>
      <c r="BI30" s="196">
        <f>BM30/4</f>
        <v>1.3192501280965516</v>
      </c>
      <c r="BJ30" s="196">
        <f>BM30/4</f>
        <v>1.3192501280965516</v>
      </c>
      <c r="BK30" s="232">
        <f>BM30/4</f>
        <v>1.3192501280965516</v>
      </c>
      <c r="BL30" s="232">
        <f>BM30/4</f>
        <v>1.3192501280965516</v>
      </c>
      <c r="BM30" s="52">
        <f>BM29/BM32</f>
        <v>5.2770005123862065</v>
      </c>
      <c r="BN30" s="196">
        <f>BR30/4</f>
        <v>1.6908126371517036</v>
      </c>
      <c r="BO30" s="196">
        <f>BR30/4</f>
        <v>1.6908126371517036</v>
      </c>
      <c r="BP30" s="232">
        <f>BR30/4</f>
        <v>1.6908126371517036</v>
      </c>
      <c r="BQ30" s="232">
        <f>BR30/4</f>
        <v>1.6908126371517036</v>
      </c>
      <c r="BR30" s="52">
        <f>BR29/BR32</f>
        <v>6.7632505486068144</v>
      </c>
      <c r="BS30"/>
      <c r="BT30"/>
      <c r="BU30"/>
      <c r="BV30"/>
      <c r="BW30"/>
      <c r="BX30"/>
    </row>
    <row r="31" spans="2:79">
      <c r="B31" s="16" t="s">
        <v>48</v>
      </c>
      <c r="C31" s="16"/>
      <c r="D31" s="41">
        <v>9.3579779999999992</v>
      </c>
      <c r="E31" s="41">
        <v>11.082459</v>
      </c>
      <c r="F31" s="193">
        <v>11.248417999999999</v>
      </c>
      <c r="G31" s="193">
        <v>12.807892000000001</v>
      </c>
      <c r="H31" s="193">
        <f>G31</f>
        <v>12.807892000000001</v>
      </c>
      <c r="I31" s="194">
        <f>J31*4-SUM(F31:H31)</f>
        <v>12.608822000000004</v>
      </c>
      <c r="J31" s="41">
        <v>12.368256000000001</v>
      </c>
      <c r="K31" s="193">
        <v>12.795623000000001</v>
      </c>
      <c r="L31" s="193">
        <f>440.199453/16.8</f>
        <v>26.202348392857143</v>
      </c>
      <c r="M31" s="193">
        <v>32.558219999999999</v>
      </c>
      <c r="N31" s="193">
        <v>44.024087999999999</v>
      </c>
      <c r="O31" s="44">
        <f>AVERAGE(K31:N31)</f>
        <v>28.895069848214284</v>
      </c>
      <c r="P31" s="294">
        <f>CF!M91</f>
        <v>45.298246631249995</v>
      </c>
      <c r="Q31" s="294">
        <f>CF!N91</f>
        <v>47.846563893750002</v>
      </c>
      <c r="R31" s="294">
        <f>CF!O91</f>
        <v>50.394881156249994</v>
      </c>
      <c r="S31" s="294">
        <f>CF!P91</f>
        <v>52.943198418750001</v>
      </c>
      <c r="T31" s="279">
        <f>CF!Q91</f>
        <v>49.120722524999998</v>
      </c>
      <c r="U31" s="294">
        <f>CF!R91</f>
        <v>55.139373273436746</v>
      </c>
      <c r="V31" s="294">
        <f>CF!S91</f>
        <v>56.983405720310259</v>
      </c>
      <c r="W31" s="294">
        <f>CF!T91</f>
        <v>58.827438167183757</v>
      </c>
      <c r="X31" s="294">
        <f>CF!U91</f>
        <v>60.67147061405727</v>
      </c>
      <c r="Y31" s="279">
        <f>CF!V91</f>
        <v>57.905421943747001</v>
      </c>
      <c r="Z31" s="294">
        <f>CF!W91</f>
        <v>63.536479160687662</v>
      </c>
      <c r="AA31" s="294">
        <f>CF!X91</f>
        <v>67.42246380707499</v>
      </c>
      <c r="AB31" s="294">
        <f>CF!Y91</f>
        <v>71.308448453462319</v>
      </c>
      <c r="AC31" s="294">
        <f>CF!Z91</f>
        <v>75.194433099849647</v>
      </c>
      <c r="AD31" s="279">
        <f>CF!AA91</f>
        <v>69.365456130268655</v>
      </c>
      <c r="AE31" s="294">
        <f>CF!AB91</f>
        <v>78.593754168079585</v>
      </c>
      <c r="AF31" s="294">
        <f>CF!AC91</f>
        <v>81.506411658152189</v>
      </c>
      <c r="AG31" s="294">
        <f>CF!AD91</f>
        <v>84.419069148224764</v>
      </c>
      <c r="AH31" s="294">
        <f>CF!AE91</f>
        <v>87.331726638297368</v>
      </c>
      <c r="AI31" s="279">
        <f>CF!AF91</f>
        <v>82.962740403188477</v>
      </c>
      <c r="AJ31" s="294">
        <f>CF!AG91</f>
        <v>90.760336435936296</v>
      </c>
      <c r="AK31" s="294">
        <f>CF!AH91</f>
        <v>94.704898541141603</v>
      </c>
      <c r="AL31" s="294">
        <f>CF!AI91</f>
        <v>98.649460646346881</v>
      </c>
      <c r="AM31" s="294">
        <f>CF!AJ91</f>
        <v>102.59402275155219</v>
      </c>
      <c r="AN31" s="279">
        <f>CF!AK91</f>
        <v>96.677179593744242</v>
      </c>
      <c r="AO31" s="294">
        <f>CF!AL91</f>
        <v>104.68266614555398</v>
      </c>
      <c r="AP31" s="294">
        <f>CF!AM91</f>
        <v>104.91539082835232</v>
      </c>
      <c r="AQ31" s="294">
        <f>CF!AN91</f>
        <v>105.14811551115062</v>
      </c>
      <c r="AR31" s="294">
        <f>CF!AO91</f>
        <v>105.38084019394896</v>
      </c>
      <c r="AS31" s="279">
        <f>CF!AP91</f>
        <v>105.03175316975148</v>
      </c>
      <c r="AT31" s="294">
        <f>CF!AQ91</f>
        <v>105.63638888390875</v>
      </c>
      <c r="AU31" s="294">
        <f>CF!AR91</f>
        <v>105.91476158102998</v>
      </c>
      <c r="AV31" s="294">
        <f>CF!AS91</f>
        <v>106.19313427815121</v>
      </c>
      <c r="AW31" s="294">
        <f>CF!AT91</f>
        <v>106.47150697527243</v>
      </c>
      <c r="AX31" s="279">
        <f>CF!AU91</f>
        <v>106.05394792959059</v>
      </c>
      <c r="AY31" s="294">
        <f>CF!AV91</f>
        <v>106.77718051713541</v>
      </c>
      <c r="AZ31" s="294">
        <f>CF!AW91</f>
        <v>107.1101549037401</v>
      </c>
      <c r="BA31" s="294">
        <f>CF!AX91</f>
        <v>107.44312929034481</v>
      </c>
      <c r="BB31" s="294">
        <f>CF!AY91</f>
        <v>107.7761036769495</v>
      </c>
      <c r="BC31" s="279">
        <f>CF!AZ91</f>
        <v>107.27664209704245</v>
      </c>
      <c r="BD31" s="294">
        <f>CF!BA91</f>
        <v>108.14173385963508</v>
      </c>
      <c r="BE31" s="294">
        <f>CF!BB91</f>
        <v>108.54001983840149</v>
      </c>
      <c r="BF31" s="294">
        <f>CF!BC91</f>
        <v>108.93830581716793</v>
      </c>
      <c r="BG31" s="294">
        <f>CF!BD91</f>
        <v>109.33659179593434</v>
      </c>
      <c r="BH31" s="279">
        <f>CF!BE91</f>
        <v>108.73916282778472</v>
      </c>
      <c r="BI31" s="294">
        <f>CF!BF91</f>
        <v>109.77393887437603</v>
      </c>
      <c r="BJ31" s="294">
        <f>CF!BG91</f>
        <v>110.25034705249291</v>
      </c>
      <c r="BK31" s="294">
        <f>CF!BH91</f>
        <v>110.7267552306098</v>
      </c>
      <c r="BL31" s="294">
        <f>CF!BI91</f>
        <v>111.20316340872668</v>
      </c>
      <c r="BM31" s="279">
        <f>CF!BJ91</f>
        <v>110.48855114155134</v>
      </c>
      <c r="BN31" s="294">
        <f>CF!BK91</f>
        <v>111.72629436475592</v>
      </c>
      <c r="BO31" s="294">
        <f>CF!BL91</f>
        <v>112.29614809869756</v>
      </c>
      <c r="BP31" s="294">
        <f>CF!BM91</f>
        <v>112.86600183263917</v>
      </c>
      <c r="BQ31" s="294">
        <f>CF!BN91</f>
        <v>113.43585556658081</v>
      </c>
      <c r="BR31" s="279">
        <f>CF!BO91</f>
        <v>112.58107496566836</v>
      </c>
    </row>
    <row r="32" spans="2:79">
      <c r="B32" s="16" t="s">
        <v>49</v>
      </c>
      <c r="C32" s="16"/>
      <c r="D32" s="44">
        <f t="shared" ref="D32:I32" si="59">D31</f>
        <v>9.3579779999999992</v>
      </c>
      <c r="E32" s="44">
        <f t="shared" si="59"/>
        <v>11.082459</v>
      </c>
      <c r="F32" s="194">
        <f t="shared" si="59"/>
        <v>11.248417999999999</v>
      </c>
      <c r="G32" s="194">
        <f t="shared" si="59"/>
        <v>12.807892000000001</v>
      </c>
      <c r="H32" s="194">
        <f t="shared" si="59"/>
        <v>12.807892000000001</v>
      </c>
      <c r="I32" s="194">
        <f t="shared" si="59"/>
        <v>12.608822000000004</v>
      </c>
      <c r="J32" s="44">
        <f>AVERAGE(F32:I32)</f>
        <v>12.368256000000001</v>
      </c>
      <c r="K32" s="194">
        <f t="shared" ref="K32:L32" si="60">K31</f>
        <v>12.795623000000001</v>
      </c>
      <c r="L32" s="194">
        <f t="shared" si="60"/>
        <v>26.202348392857143</v>
      </c>
      <c r="M32" s="194">
        <f>M31</f>
        <v>32.558219999999999</v>
      </c>
      <c r="N32" s="194">
        <f>N31</f>
        <v>44.024087999999999</v>
      </c>
      <c r="O32" s="44">
        <f>AVERAGE(K32:N32)</f>
        <v>28.895069848214284</v>
      </c>
      <c r="P32" s="294">
        <f>CF!M92</f>
        <v>45.298246631249995</v>
      </c>
      <c r="Q32" s="294">
        <f>CF!N92</f>
        <v>47.846563893750002</v>
      </c>
      <c r="R32" s="294">
        <f>CF!O92</f>
        <v>50.394881156249994</v>
      </c>
      <c r="S32" s="294">
        <f>CF!P92</f>
        <v>52.943198418750001</v>
      </c>
      <c r="T32" s="279">
        <f>CF!Q92</f>
        <v>49.120722524999998</v>
      </c>
      <c r="U32" s="294">
        <f>CF!R92</f>
        <v>55.139373273436746</v>
      </c>
      <c r="V32" s="294">
        <f>CF!S92</f>
        <v>56.983405720310259</v>
      </c>
      <c r="W32" s="294">
        <f>CF!T92</f>
        <v>58.827438167183757</v>
      </c>
      <c r="X32" s="294">
        <f>CF!U92</f>
        <v>60.67147061405727</v>
      </c>
      <c r="Y32" s="279">
        <f>CF!V92</f>
        <v>57.905421943747001</v>
      </c>
      <c r="Z32" s="294">
        <f>CF!W92</f>
        <v>63.536479160687662</v>
      </c>
      <c r="AA32" s="294">
        <f>CF!X92</f>
        <v>67.42246380707499</v>
      </c>
      <c r="AB32" s="294">
        <f>CF!Y92</f>
        <v>71.308448453462319</v>
      </c>
      <c r="AC32" s="294">
        <f>CF!Z92</f>
        <v>75.194433099849647</v>
      </c>
      <c r="AD32" s="279">
        <f>CF!AA92</f>
        <v>69.365456130268655</v>
      </c>
      <c r="AE32" s="294">
        <f>CF!AB92</f>
        <v>78.593754168079585</v>
      </c>
      <c r="AF32" s="294">
        <f>CF!AC92</f>
        <v>81.506411658152189</v>
      </c>
      <c r="AG32" s="294">
        <f>CF!AD92</f>
        <v>84.419069148224764</v>
      </c>
      <c r="AH32" s="294">
        <f>CF!AE92</f>
        <v>87.331726638297368</v>
      </c>
      <c r="AI32" s="279">
        <f>CF!AF92</f>
        <v>82.962740403188477</v>
      </c>
      <c r="AJ32" s="294">
        <f>CF!AG92</f>
        <v>90.760336435936296</v>
      </c>
      <c r="AK32" s="294">
        <f>CF!AH92</f>
        <v>94.704898541141603</v>
      </c>
      <c r="AL32" s="294">
        <f>CF!AI92</f>
        <v>98.649460646346881</v>
      </c>
      <c r="AM32" s="294">
        <f>CF!AJ92</f>
        <v>102.59402275155219</v>
      </c>
      <c r="AN32" s="279">
        <f>CF!AK92</f>
        <v>96.677179593744242</v>
      </c>
      <c r="AO32" s="294">
        <f>CF!AL92</f>
        <v>104.68266614555398</v>
      </c>
      <c r="AP32" s="294">
        <f>CF!AM92</f>
        <v>104.91539082835232</v>
      </c>
      <c r="AQ32" s="294">
        <f>CF!AN92</f>
        <v>105.14811551115062</v>
      </c>
      <c r="AR32" s="294">
        <f>CF!AO92</f>
        <v>105.38084019394896</v>
      </c>
      <c r="AS32" s="279">
        <f>CF!AP92</f>
        <v>105.03175316975148</v>
      </c>
      <c r="AT32" s="294">
        <f>CF!AQ92</f>
        <v>105.63638888390875</v>
      </c>
      <c r="AU32" s="294">
        <f>CF!AR92</f>
        <v>105.91476158102998</v>
      </c>
      <c r="AV32" s="294">
        <f>CF!AS92</f>
        <v>106.19313427815121</v>
      </c>
      <c r="AW32" s="294">
        <f>CF!AT92</f>
        <v>106.47150697527243</v>
      </c>
      <c r="AX32" s="279">
        <f>CF!AU92</f>
        <v>106.05394792959059</v>
      </c>
      <c r="AY32" s="294">
        <f>CF!AV92</f>
        <v>106.77718051713541</v>
      </c>
      <c r="AZ32" s="294">
        <f>CF!AW92</f>
        <v>107.1101549037401</v>
      </c>
      <c r="BA32" s="294">
        <f>CF!AX92</f>
        <v>107.44312929034481</v>
      </c>
      <c r="BB32" s="294">
        <f>CF!AY92</f>
        <v>107.7761036769495</v>
      </c>
      <c r="BC32" s="279">
        <f>CF!AZ92</f>
        <v>107.27664209704245</v>
      </c>
      <c r="BD32" s="294">
        <f>CF!BA92</f>
        <v>108.14173385963508</v>
      </c>
      <c r="BE32" s="294">
        <f>CF!BB92</f>
        <v>108.54001983840149</v>
      </c>
      <c r="BF32" s="294">
        <f>CF!BC92</f>
        <v>108.93830581716793</v>
      </c>
      <c r="BG32" s="294">
        <f>CF!BD92</f>
        <v>109.33659179593434</v>
      </c>
      <c r="BH32" s="279">
        <f>CF!BE92</f>
        <v>108.73916282778472</v>
      </c>
      <c r="BI32" s="294">
        <f>CF!BF92</f>
        <v>109.77393887437603</v>
      </c>
      <c r="BJ32" s="294">
        <f>CF!BG92</f>
        <v>110.25034705249291</v>
      </c>
      <c r="BK32" s="294">
        <f>CF!BH92</f>
        <v>110.7267552306098</v>
      </c>
      <c r="BL32" s="294">
        <f>CF!BI92</f>
        <v>111.20316340872668</v>
      </c>
      <c r="BM32" s="279">
        <f>CF!BJ92</f>
        <v>110.48855114155134</v>
      </c>
      <c r="BN32" s="294">
        <f>CF!BK92</f>
        <v>111.72629436475592</v>
      </c>
      <c r="BO32" s="294">
        <f>CF!BL92</f>
        <v>112.29614809869756</v>
      </c>
      <c r="BP32" s="294">
        <f>CF!BM92</f>
        <v>112.86600183263917</v>
      </c>
      <c r="BQ32" s="294">
        <f>CF!BN92</f>
        <v>113.43585556658081</v>
      </c>
      <c r="BR32" s="279">
        <f>CF!BO92</f>
        <v>112.58107496566836</v>
      </c>
    </row>
    <row r="33" spans="2:70">
      <c r="B33" s="16"/>
      <c r="C33" s="16"/>
      <c r="D33" s="16"/>
      <c r="E33" s="16"/>
      <c r="F33" s="192"/>
      <c r="G33" s="192"/>
      <c r="H33" s="192"/>
      <c r="I33" s="192"/>
      <c r="J33" s="16"/>
      <c r="K33" s="192"/>
      <c r="L33" s="192"/>
      <c r="M33" s="192"/>
      <c r="N33" s="280"/>
      <c r="O33" s="16"/>
      <c r="P33" s="192"/>
      <c r="Q33" s="192"/>
      <c r="R33" s="192"/>
      <c r="S33" s="280"/>
      <c r="T33" s="16"/>
      <c r="U33" s="192"/>
      <c r="V33" s="192"/>
      <c r="W33" s="192"/>
      <c r="X33" s="280"/>
      <c r="Y33" s="16"/>
      <c r="Z33" s="192"/>
      <c r="AA33" s="192"/>
      <c r="AB33" s="192"/>
      <c r="AC33" s="280"/>
      <c r="AD33" s="16"/>
      <c r="AE33" s="192"/>
      <c r="AF33" s="192"/>
      <c r="AG33" s="192"/>
      <c r="AH33" s="280"/>
      <c r="AI33" s="16"/>
      <c r="AJ33" s="192"/>
      <c r="AK33" s="192"/>
      <c r="AL33" s="192"/>
      <c r="AM33" s="280"/>
      <c r="AN33" s="16"/>
      <c r="AO33" s="192"/>
      <c r="AP33" s="192"/>
      <c r="AQ33" s="192"/>
      <c r="AR33" s="280"/>
      <c r="AS33" s="16"/>
      <c r="AT33" s="192"/>
      <c r="AU33" s="192"/>
      <c r="AV33" s="192"/>
      <c r="AW33" s="280"/>
      <c r="AX33" s="16"/>
      <c r="AY33" s="192"/>
      <c r="AZ33" s="192"/>
      <c r="BA33" s="192"/>
      <c r="BB33" s="280"/>
      <c r="BC33" s="16"/>
      <c r="BD33" s="192"/>
      <c r="BE33" s="192"/>
      <c r="BF33" s="192"/>
      <c r="BG33" s="280"/>
      <c r="BH33" s="16"/>
      <c r="BI33" s="192"/>
      <c r="BJ33" s="192"/>
      <c r="BK33" s="192"/>
      <c r="BL33" s="280"/>
      <c r="BM33" s="16"/>
      <c r="BN33" s="192"/>
      <c r="BO33" s="192"/>
      <c r="BP33" s="192"/>
      <c r="BQ33" s="280"/>
      <c r="BR33" s="16"/>
    </row>
    <row r="34" spans="2:70" ht="15.75" thickBot="1">
      <c r="B34" s="16"/>
      <c r="C34" s="16"/>
      <c r="D34" s="16"/>
      <c r="E34" s="16"/>
      <c r="F34" s="192"/>
      <c r="G34" s="192"/>
      <c r="H34" s="192"/>
      <c r="I34" s="192"/>
      <c r="J34" s="16"/>
      <c r="K34" s="192"/>
      <c r="L34" s="192"/>
      <c r="M34" s="192"/>
      <c r="N34" s="192"/>
      <c r="O34" s="16"/>
      <c r="P34" s="192"/>
      <c r="Q34" s="192"/>
      <c r="R34" s="192"/>
      <c r="S34" s="192"/>
      <c r="T34" s="16"/>
      <c r="U34" s="192"/>
      <c r="V34" s="192"/>
      <c r="W34" s="192"/>
      <c r="X34" s="192"/>
      <c r="Y34" s="16"/>
      <c r="Z34" s="192"/>
      <c r="AA34" s="192"/>
      <c r="AB34" s="192"/>
      <c r="AC34" s="192"/>
      <c r="AD34" s="16"/>
      <c r="AE34" s="192"/>
      <c r="AF34" s="192"/>
      <c r="AG34" s="192"/>
      <c r="AH34" s="192"/>
      <c r="AI34" s="16"/>
      <c r="AJ34" s="192"/>
      <c r="AK34" s="192"/>
      <c r="AL34" s="192"/>
      <c r="AM34" s="192"/>
      <c r="AN34" s="16"/>
      <c r="AO34" s="192"/>
      <c r="AP34" s="192"/>
      <c r="AQ34" s="192"/>
      <c r="AR34" s="192"/>
      <c r="AS34" s="16"/>
      <c r="AT34" s="192"/>
      <c r="AU34" s="192"/>
      <c r="AV34" s="192"/>
      <c r="AW34" s="192"/>
      <c r="AX34" s="16"/>
      <c r="AY34" s="192"/>
      <c r="AZ34" s="192"/>
      <c r="BA34" s="192"/>
      <c r="BB34" s="192"/>
      <c r="BC34" s="16"/>
      <c r="BD34" s="192"/>
      <c r="BE34" s="192"/>
      <c r="BF34" s="192"/>
      <c r="BG34" s="192"/>
      <c r="BH34" s="16"/>
      <c r="BI34" s="192"/>
      <c r="BJ34" s="192"/>
      <c r="BK34" s="192"/>
      <c r="BL34" s="192"/>
      <c r="BM34" s="16"/>
      <c r="BN34" s="192"/>
      <c r="BO34" s="192"/>
      <c r="BP34" s="192"/>
      <c r="BQ34" s="192"/>
      <c r="BR34" s="16"/>
    </row>
    <row r="35" spans="2:70">
      <c r="B35" s="208" t="s">
        <v>197</v>
      </c>
      <c r="C35" s="208"/>
      <c r="D35" s="272">
        <f t="shared" ref="D35:AI35" si="61">D6</f>
        <v>2022</v>
      </c>
      <c r="E35" s="272">
        <f t="shared" si="61"/>
        <v>2023</v>
      </c>
      <c r="F35" s="210" t="str">
        <f t="shared" si="61"/>
        <v>1Q24A</v>
      </c>
      <c r="G35" s="210" t="str">
        <f t="shared" si="61"/>
        <v>2Q24A</v>
      </c>
      <c r="H35" s="210" t="str">
        <f t="shared" si="61"/>
        <v>3Q24A</v>
      </c>
      <c r="I35" s="210" t="str">
        <f t="shared" si="61"/>
        <v>4Q24A</v>
      </c>
      <c r="J35" s="272">
        <f t="shared" si="61"/>
        <v>2024</v>
      </c>
      <c r="K35" s="210" t="str">
        <f t="shared" si="61"/>
        <v>1Q25A</v>
      </c>
      <c r="L35" s="210" t="str">
        <f t="shared" si="61"/>
        <v>2Q25A</v>
      </c>
      <c r="M35" s="210" t="str">
        <f t="shared" si="61"/>
        <v>3Q25A</v>
      </c>
      <c r="N35" s="210" t="str">
        <f t="shared" si="61"/>
        <v>4Q25E</v>
      </c>
      <c r="O35" s="272">
        <f t="shared" si="61"/>
        <v>2025</v>
      </c>
      <c r="P35" s="210" t="str">
        <f t="shared" si="61"/>
        <v>1Q26A</v>
      </c>
      <c r="Q35" s="210" t="str">
        <f t="shared" si="61"/>
        <v>2Q26A</v>
      </c>
      <c r="R35" s="210" t="str">
        <f t="shared" si="61"/>
        <v>3Q26A</v>
      </c>
      <c r="S35" s="210" t="str">
        <f t="shared" si="61"/>
        <v>4Q26E</v>
      </c>
      <c r="T35" s="209">
        <f t="shared" si="61"/>
        <v>2026</v>
      </c>
      <c r="U35" s="210" t="str">
        <f t="shared" si="61"/>
        <v>1Q27E</v>
      </c>
      <c r="V35" s="210" t="str">
        <f t="shared" si="61"/>
        <v>2Q27E</v>
      </c>
      <c r="W35" s="210" t="str">
        <f t="shared" si="61"/>
        <v>3Q27E</v>
      </c>
      <c r="X35" s="210" t="str">
        <f t="shared" si="61"/>
        <v>4Q27E</v>
      </c>
      <c r="Y35" s="209" t="str">
        <f t="shared" si="61"/>
        <v>2027E</v>
      </c>
      <c r="Z35" s="210" t="str">
        <f t="shared" si="61"/>
        <v>1Q28E</v>
      </c>
      <c r="AA35" s="210" t="str">
        <f t="shared" si="61"/>
        <v>2Q28E</v>
      </c>
      <c r="AB35" s="210" t="str">
        <f t="shared" si="61"/>
        <v>3Q28E</v>
      </c>
      <c r="AC35" s="210" t="str">
        <f t="shared" si="61"/>
        <v>4Q28E</v>
      </c>
      <c r="AD35" s="209" t="str">
        <f t="shared" si="61"/>
        <v>2028E</v>
      </c>
      <c r="AE35" s="210" t="str">
        <f t="shared" si="61"/>
        <v>1Q29E</v>
      </c>
      <c r="AF35" s="210" t="str">
        <f t="shared" si="61"/>
        <v>2Q29E</v>
      </c>
      <c r="AG35" s="210" t="str">
        <f t="shared" si="61"/>
        <v>3Q29E</v>
      </c>
      <c r="AH35" s="210" t="str">
        <f t="shared" si="61"/>
        <v>4Q29E</v>
      </c>
      <c r="AI35" s="209" t="str">
        <f t="shared" si="61"/>
        <v>2029E</v>
      </c>
      <c r="AJ35" s="210" t="str">
        <f t="shared" ref="AJ35:BR35" si="62">AJ6</f>
        <v>1Q30E</v>
      </c>
      <c r="AK35" s="210" t="str">
        <f t="shared" si="62"/>
        <v>2Q30E</v>
      </c>
      <c r="AL35" s="210" t="str">
        <f t="shared" si="62"/>
        <v>3Q30E</v>
      </c>
      <c r="AM35" s="210" t="str">
        <f t="shared" si="62"/>
        <v>4Q30E</v>
      </c>
      <c r="AN35" s="209" t="str">
        <f t="shared" si="62"/>
        <v>2030E</v>
      </c>
      <c r="AO35" s="210" t="str">
        <f t="shared" si="62"/>
        <v>1Q31E</v>
      </c>
      <c r="AP35" s="210" t="str">
        <f t="shared" si="62"/>
        <v>2Q31E</v>
      </c>
      <c r="AQ35" s="210" t="str">
        <f t="shared" si="62"/>
        <v>3Q31E</v>
      </c>
      <c r="AR35" s="210" t="str">
        <f t="shared" si="62"/>
        <v>4Q31E</v>
      </c>
      <c r="AS35" s="209" t="str">
        <f t="shared" si="62"/>
        <v>2031E</v>
      </c>
      <c r="AT35" s="210" t="str">
        <f t="shared" si="62"/>
        <v>1Q32E</v>
      </c>
      <c r="AU35" s="210" t="str">
        <f t="shared" si="62"/>
        <v>2Q32E</v>
      </c>
      <c r="AV35" s="210" t="str">
        <f t="shared" si="62"/>
        <v>3Q32E</v>
      </c>
      <c r="AW35" s="210" t="str">
        <f t="shared" si="62"/>
        <v>4Q32E</v>
      </c>
      <c r="AX35" s="209" t="str">
        <f t="shared" si="62"/>
        <v>2032E</v>
      </c>
      <c r="AY35" s="210" t="str">
        <f t="shared" si="62"/>
        <v>1Q33E</v>
      </c>
      <c r="AZ35" s="210" t="str">
        <f t="shared" si="62"/>
        <v>2Q33E</v>
      </c>
      <c r="BA35" s="210" t="str">
        <f t="shared" si="62"/>
        <v>3Q33E</v>
      </c>
      <c r="BB35" s="210" t="str">
        <f t="shared" si="62"/>
        <v>4Q33E</v>
      </c>
      <c r="BC35" s="209" t="str">
        <f t="shared" si="62"/>
        <v>2033E</v>
      </c>
      <c r="BD35" s="210" t="str">
        <f t="shared" si="62"/>
        <v>1Q34E</v>
      </c>
      <c r="BE35" s="210" t="str">
        <f t="shared" si="62"/>
        <v>2Q34E</v>
      </c>
      <c r="BF35" s="210" t="str">
        <f t="shared" si="62"/>
        <v>3Q34E</v>
      </c>
      <c r="BG35" s="210" t="str">
        <f t="shared" si="62"/>
        <v>4Q34E</v>
      </c>
      <c r="BH35" s="209" t="str">
        <f t="shared" si="62"/>
        <v>2034E</v>
      </c>
      <c r="BI35" s="210" t="str">
        <f t="shared" si="62"/>
        <v>1Q35E</v>
      </c>
      <c r="BJ35" s="210" t="str">
        <f t="shared" si="62"/>
        <v>2Q35E</v>
      </c>
      <c r="BK35" s="210" t="str">
        <f t="shared" si="62"/>
        <v>3Q35E</v>
      </c>
      <c r="BL35" s="210" t="str">
        <f t="shared" si="62"/>
        <v>4Q35E</v>
      </c>
      <c r="BM35" s="209" t="str">
        <f t="shared" si="62"/>
        <v>2035E</v>
      </c>
      <c r="BN35" s="210" t="str">
        <f t="shared" si="62"/>
        <v>1Q36E</v>
      </c>
      <c r="BO35" s="210" t="str">
        <f t="shared" si="62"/>
        <v>2Q36E</v>
      </c>
      <c r="BP35" s="210" t="str">
        <f t="shared" si="62"/>
        <v>3Q36E</v>
      </c>
      <c r="BQ35" s="210" t="str">
        <f t="shared" si="62"/>
        <v>4Q36E</v>
      </c>
      <c r="BR35" s="209" t="str">
        <f t="shared" si="62"/>
        <v>2036E</v>
      </c>
    </row>
    <row r="36" spans="2:70">
      <c r="B36" s="16" t="s">
        <v>50</v>
      </c>
      <c r="C36" s="16"/>
      <c r="D36" s="274"/>
      <c r="E36" s="274"/>
      <c r="F36" s="275"/>
      <c r="G36" s="275"/>
      <c r="H36" s="275"/>
      <c r="I36" s="275"/>
      <c r="J36" s="274"/>
      <c r="K36" s="275"/>
      <c r="L36" s="275"/>
      <c r="M36" s="275"/>
      <c r="N36" s="275"/>
      <c r="O36" s="274"/>
      <c r="P36" s="275"/>
      <c r="Q36" s="275"/>
      <c r="R36" s="275"/>
      <c r="S36" s="275"/>
      <c r="T36" s="284"/>
      <c r="U36" s="275"/>
      <c r="V36" s="275"/>
      <c r="W36" s="275"/>
      <c r="X36" s="275"/>
      <c r="Y36" s="284"/>
      <c r="Z36" s="275"/>
      <c r="AA36" s="275"/>
      <c r="AB36" s="275"/>
      <c r="AC36" s="275"/>
      <c r="AD36" s="284"/>
      <c r="AE36" s="318">
        <v>0.13500000000000001</v>
      </c>
      <c r="AF36" s="318">
        <v>0.13500000000000001</v>
      </c>
      <c r="AG36" s="318">
        <v>0.13500000000000001</v>
      </c>
      <c r="AH36" s="318">
        <v>0.13500000000000001</v>
      </c>
      <c r="AI36" s="284">
        <f>AI13/AI11</f>
        <v>0.13499999999999998</v>
      </c>
      <c r="AJ36" s="318">
        <v>0.13500000000000001</v>
      </c>
      <c r="AK36" s="318">
        <v>0.13500000000000001</v>
      </c>
      <c r="AL36" s="318">
        <v>0.13500000000000001</v>
      </c>
      <c r="AM36" s="318">
        <v>0.13500000000000001</v>
      </c>
      <c r="AN36" s="284">
        <f>AN13/AN11</f>
        <v>0.13500000000000001</v>
      </c>
      <c r="AO36" s="318">
        <v>0.13500000000000001</v>
      </c>
      <c r="AP36" s="318">
        <v>0.13500000000000001</v>
      </c>
      <c r="AQ36" s="318">
        <v>0.13500000000000001</v>
      </c>
      <c r="AR36" s="318">
        <v>0.13500000000000001</v>
      </c>
      <c r="AS36" s="284">
        <f>AS13/AS11</f>
        <v>0.13499999999999998</v>
      </c>
      <c r="AT36" s="318">
        <v>0.13500000000000001</v>
      </c>
      <c r="AU36" s="318">
        <v>0.13500000000000001</v>
      </c>
      <c r="AV36" s="318">
        <v>0.13500000000000001</v>
      </c>
      <c r="AW36" s="318">
        <v>0.13500000000000001</v>
      </c>
      <c r="AX36" s="284">
        <f>AX13/AX11</f>
        <v>0.13500000000000001</v>
      </c>
      <c r="AY36" s="318">
        <v>0.13500000000000001</v>
      </c>
      <c r="AZ36" s="318">
        <v>0.13500000000000001</v>
      </c>
      <c r="BA36" s="318">
        <v>0.13500000000000001</v>
      </c>
      <c r="BB36" s="318">
        <v>0.13500000000000001</v>
      </c>
      <c r="BC36" s="284">
        <f>BC13/BC11</f>
        <v>0.13500000000000001</v>
      </c>
      <c r="BD36" s="318">
        <v>0.13500000000000001</v>
      </c>
      <c r="BE36" s="318">
        <v>0.13500000000000001</v>
      </c>
      <c r="BF36" s="318">
        <v>0.13500000000000001</v>
      </c>
      <c r="BG36" s="318">
        <v>0.13500000000000001</v>
      </c>
      <c r="BH36" s="284">
        <f>BH13/BH11</f>
        <v>0.13500000000000001</v>
      </c>
      <c r="BI36" s="318">
        <v>0.13500000000000001</v>
      </c>
      <c r="BJ36" s="318">
        <v>0.13500000000000001</v>
      </c>
      <c r="BK36" s="318">
        <v>0.13500000000000001</v>
      </c>
      <c r="BL36" s="318">
        <v>0.13500000000000001</v>
      </c>
      <c r="BM36" s="284">
        <f>BM13/BM11</f>
        <v>0.13500000000000001</v>
      </c>
      <c r="BN36" s="318">
        <v>0.13500000000000001</v>
      </c>
      <c r="BO36" s="318">
        <v>0.13500000000000001</v>
      </c>
      <c r="BP36" s="318">
        <v>0.13500000000000001</v>
      </c>
      <c r="BQ36" s="318">
        <v>0.13500000000000001</v>
      </c>
      <c r="BR36" s="284">
        <f>BR13/BR11</f>
        <v>0.13499999999999998</v>
      </c>
    </row>
    <row r="37" spans="2:70">
      <c r="B37" s="16" t="s">
        <v>51</v>
      </c>
      <c r="C37" s="16"/>
      <c r="D37" s="314"/>
      <c r="E37" s="314">
        <f t="shared" ref="E37:I38" si="63">E14/D14-1</f>
        <v>0.83005452402004121</v>
      </c>
      <c r="F37" s="275">
        <f t="shared" si="63"/>
        <v>-0.69105183694011063</v>
      </c>
      <c r="G37" s="275">
        <f t="shared" si="63"/>
        <v>4.2549032384179286E-2</v>
      </c>
      <c r="H37" s="275">
        <f t="shared" si="63"/>
        <v>6.25E-2</v>
      </c>
      <c r="I37" s="275">
        <f t="shared" si="63"/>
        <v>0.18682352941176439</v>
      </c>
      <c r="J37" s="314">
        <f t="shared" ref="J37:S38" si="64">J14/E14-1</f>
        <v>0.37942627075993962</v>
      </c>
      <c r="K37" s="275">
        <f t="shared" si="64"/>
        <v>0.28924219717208577</v>
      </c>
      <c r="L37" s="275">
        <f t="shared" si="64"/>
        <v>0.67793750000000008</v>
      </c>
      <c r="M37" s="275">
        <f t="shared" si="64"/>
        <v>0.59376470588235297</v>
      </c>
      <c r="N37" s="275">
        <f t="shared" si="64"/>
        <v>2.2029143536875497</v>
      </c>
      <c r="O37" s="314">
        <f t="shared" si="64"/>
        <v>1.0190155130394172</v>
      </c>
      <c r="P37" s="275">
        <f t="shared" si="64"/>
        <v>1.0216314565854643</v>
      </c>
      <c r="Q37" s="275">
        <f t="shared" si="64"/>
        <v>0.56442060565426289</v>
      </c>
      <c r="R37" s="275">
        <f t="shared" si="64"/>
        <v>0.62397578799734243</v>
      </c>
      <c r="S37" s="275">
        <f t="shared" si="64"/>
        <v>-0.27368001609359072</v>
      </c>
      <c r="T37" s="324">
        <v>0.25</v>
      </c>
      <c r="U37" s="318">
        <v>0.08</v>
      </c>
      <c r="V37" s="318">
        <v>0.08</v>
      </c>
      <c r="W37" s="318">
        <v>0.08</v>
      </c>
      <c r="X37" s="318">
        <v>0.08</v>
      </c>
      <c r="Y37" s="319">
        <f>Y14/T14-1</f>
        <v>8.0000000000000071E-2</v>
      </c>
      <c r="Z37" s="318">
        <v>0.5</v>
      </c>
      <c r="AA37" s="318">
        <v>0.5</v>
      </c>
      <c r="AB37" s="318">
        <v>0.5</v>
      </c>
      <c r="AC37" s="318">
        <v>0.5</v>
      </c>
      <c r="AD37" s="319">
        <f>AD14/Y14-1</f>
        <v>0.49999999999999978</v>
      </c>
      <c r="AE37" s="318">
        <v>0.25</v>
      </c>
      <c r="AF37" s="318">
        <v>0.25</v>
      </c>
      <c r="AG37" s="318">
        <v>0.25</v>
      </c>
      <c r="AH37" s="318">
        <v>0.25</v>
      </c>
      <c r="AI37" s="319">
        <f>AI14/AD14-1</f>
        <v>0.25</v>
      </c>
      <c r="AJ37" s="318">
        <v>-0.25</v>
      </c>
      <c r="AK37" s="318">
        <v>-0.25</v>
      </c>
      <c r="AL37" s="318">
        <v>-0.25</v>
      </c>
      <c r="AM37" s="318">
        <v>-0.25</v>
      </c>
      <c r="AN37" s="319">
        <f>AN14/AI14-1</f>
        <v>-0.25</v>
      </c>
      <c r="AO37" s="318">
        <v>-0.15</v>
      </c>
      <c r="AP37" s="318">
        <v>-0.15</v>
      </c>
      <c r="AQ37" s="318">
        <v>-0.15</v>
      </c>
      <c r="AR37" s="318">
        <v>-0.15</v>
      </c>
      <c r="AS37" s="319">
        <f>AS14/AN14-1</f>
        <v>-0.15000000000000002</v>
      </c>
      <c r="AT37" s="318">
        <v>0.08</v>
      </c>
      <c r="AU37" s="318">
        <v>0.08</v>
      </c>
      <c r="AV37" s="318">
        <v>0.08</v>
      </c>
      <c r="AW37" s="318">
        <v>0.08</v>
      </c>
      <c r="AX37" s="319">
        <f>AX14/AS14-1</f>
        <v>8.0000000000000071E-2</v>
      </c>
      <c r="AY37" s="318">
        <v>0.06</v>
      </c>
      <c r="AZ37" s="318">
        <v>0.06</v>
      </c>
      <c r="BA37" s="318">
        <v>0.06</v>
      </c>
      <c r="BB37" s="318">
        <v>0.06</v>
      </c>
      <c r="BC37" s="319">
        <f>BC14/AX14-1</f>
        <v>6.0000000000000053E-2</v>
      </c>
      <c r="BD37" s="318">
        <v>0.04</v>
      </c>
      <c r="BE37" s="318">
        <v>0.04</v>
      </c>
      <c r="BF37" s="318">
        <v>0.04</v>
      </c>
      <c r="BG37" s="318">
        <v>0.04</v>
      </c>
      <c r="BH37" s="319">
        <f>BH14/BC14-1</f>
        <v>4.0000000000000036E-2</v>
      </c>
      <c r="BI37" s="318">
        <v>0.04</v>
      </c>
      <c r="BJ37" s="318">
        <v>0.04</v>
      </c>
      <c r="BK37" s="318">
        <v>0.04</v>
      </c>
      <c r="BL37" s="318">
        <v>0.04</v>
      </c>
      <c r="BM37" s="319">
        <f>BM14/BH14-1</f>
        <v>4.0000000000000036E-2</v>
      </c>
      <c r="BN37" s="318">
        <v>0.04</v>
      </c>
      <c r="BO37" s="318">
        <v>0.04</v>
      </c>
      <c r="BP37" s="318">
        <v>0.04</v>
      </c>
      <c r="BQ37" s="318">
        <v>0.04</v>
      </c>
      <c r="BR37" s="319">
        <f>BR14/BM14-1</f>
        <v>4.0000000000000036E-2</v>
      </c>
    </row>
    <row r="38" spans="2:70">
      <c r="B38" s="16" t="s">
        <v>52</v>
      </c>
      <c r="C38" s="16"/>
      <c r="D38" s="314"/>
      <c r="E38" s="314">
        <f t="shared" si="63"/>
        <v>0.85491343574737866</v>
      </c>
      <c r="F38" s="275">
        <f t="shared" si="63"/>
        <v>-0.48153016958064943</v>
      </c>
      <c r="G38" s="275">
        <f t="shared" si="63"/>
        <v>6.4908722109533468E-2</v>
      </c>
      <c r="H38" s="275">
        <f t="shared" si="63"/>
        <v>4.7619047619047672E-2</v>
      </c>
      <c r="I38" s="275">
        <f t="shared" si="63"/>
        <v>-0.57295454545454561</v>
      </c>
      <c r="J38" s="314">
        <f t="shared" si="64"/>
        <v>0.89601682660707249</v>
      </c>
      <c r="K38" s="275">
        <f t="shared" si="64"/>
        <v>-4.7667342799188717E-2</v>
      </c>
      <c r="L38" s="275">
        <f t="shared" si="64"/>
        <v>-9.1190476190476044E-2</v>
      </c>
      <c r="M38" s="275">
        <f t="shared" si="64"/>
        <v>9.0909090909074841E-4</v>
      </c>
      <c r="N38" s="275">
        <f t="shared" si="64"/>
        <v>8.982437466737629</v>
      </c>
      <c r="O38" s="314">
        <f t="shared" si="64"/>
        <v>1.1309020314775013</v>
      </c>
      <c r="P38" s="275">
        <f t="shared" si="64"/>
        <v>0.59744408945686911</v>
      </c>
      <c r="Q38" s="275">
        <f t="shared" si="64"/>
        <v>1.0958868221116056</v>
      </c>
      <c r="R38" s="275">
        <f t="shared" si="64"/>
        <v>1.2706630336058131</v>
      </c>
      <c r="S38" s="275">
        <f t="shared" si="64"/>
        <v>-0.39520712267420177</v>
      </c>
      <c r="T38" s="324">
        <v>0.15</v>
      </c>
      <c r="U38" s="318">
        <v>0.1</v>
      </c>
      <c r="V38" s="318">
        <v>0.1</v>
      </c>
      <c r="W38" s="318">
        <v>0.1</v>
      </c>
      <c r="X38" s="318">
        <v>0.1</v>
      </c>
      <c r="Y38" s="319">
        <f>Y15/T15-1</f>
        <v>0.10000000000000009</v>
      </c>
      <c r="Z38" s="318">
        <v>0.35</v>
      </c>
      <c r="AA38" s="318">
        <v>0.35</v>
      </c>
      <c r="AB38" s="318">
        <v>0.35</v>
      </c>
      <c r="AC38" s="318">
        <v>0.35</v>
      </c>
      <c r="AD38" s="319">
        <f>AD15/Y15-1</f>
        <v>0.35000000000000009</v>
      </c>
      <c r="AE38" s="318">
        <v>0.6</v>
      </c>
      <c r="AF38" s="318">
        <v>0.6</v>
      </c>
      <c r="AG38" s="318">
        <v>0.6</v>
      </c>
      <c r="AH38" s="318">
        <v>0.6</v>
      </c>
      <c r="AI38" s="319">
        <f>AI15/AD15-1</f>
        <v>0.60000000000000009</v>
      </c>
      <c r="AJ38" s="318">
        <v>0.85</v>
      </c>
      <c r="AK38" s="318">
        <v>0.85</v>
      </c>
      <c r="AL38" s="318">
        <v>0.85</v>
      </c>
      <c r="AM38" s="318">
        <v>0.85</v>
      </c>
      <c r="AN38" s="319">
        <f>AN15/AI15-1</f>
        <v>0.85000000000000031</v>
      </c>
      <c r="AO38" s="318">
        <v>0.5</v>
      </c>
      <c r="AP38" s="318">
        <v>0.5</v>
      </c>
      <c r="AQ38" s="318">
        <v>0.5</v>
      </c>
      <c r="AR38" s="318">
        <v>0.5</v>
      </c>
      <c r="AS38" s="319">
        <f>AS15/AN15-1</f>
        <v>0.5</v>
      </c>
      <c r="AT38" s="318">
        <v>0.25</v>
      </c>
      <c r="AU38" s="318">
        <v>0.25</v>
      </c>
      <c r="AV38" s="318">
        <v>0.25</v>
      </c>
      <c r="AW38" s="318">
        <v>0.25</v>
      </c>
      <c r="AX38" s="319">
        <f>AX15/AS15-1</f>
        <v>0.24999999999999978</v>
      </c>
      <c r="AY38" s="318">
        <v>0.12</v>
      </c>
      <c r="AZ38" s="318">
        <v>0.12</v>
      </c>
      <c r="BA38" s="318">
        <v>0.12</v>
      </c>
      <c r="BB38" s="318">
        <v>0.12</v>
      </c>
      <c r="BC38" s="319">
        <f>BC15/AX15-1</f>
        <v>0.12000000000000011</v>
      </c>
      <c r="BD38" s="318">
        <v>0.03</v>
      </c>
      <c r="BE38" s="318">
        <v>0.03</v>
      </c>
      <c r="BF38" s="318">
        <v>0.03</v>
      </c>
      <c r="BG38" s="318">
        <v>0.03</v>
      </c>
      <c r="BH38" s="319">
        <f>BH15/BC15-1</f>
        <v>3.0000000000000027E-2</v>
      </c>
      <c r="BI38" s="318">
        <v>0.03</v>
      </c>
      <c r="BJ38" s="318">
        <v>0.03</v>
      </c>
      <c r="BK38" s="318">
        <v>0.03</v>
      </c>
      <c r="BL38" s="318">
        <v>0.03</v>
      </c>
      <c r="BM38" s="319">
        <f>BM15/BH15-1</f>
        <v>3.0000000000000027E-2</v>
      </c>
      <c r="BN38" s="318">
        <v>0.03</v>
      </c>
      <c r="BO38" s="318">
        <v>0.03</v>
      </c>
      <c r="BP38" s="318">
        <v>0.03</v>
      </c>
      <c r="BQ38" s="318">
        <v>0.03</v>
      </c>
      <c r="BR38" s="319">
        <f>BR15/BM15-1</f>
        <v>3.0000000000000027E-2</v>
      </c>
    </row>
    <row r="39" spans="2:70">
      <c r="B39" s="16" t="s">
        <v>308</v>
      </c>
      <c r="C39" s="16"/>
      <c r="D39" s="274" t="str">
        <f t="shared" ref="D39:AI39" si="65">IFERROR(D14/D11,"NM")</f>
        <v>NM</v>
      </c>
      <c r="E39" s="274" t="str">
        <f t="shared" si="65"/>
        <v>NM</v>
      </c>
      <c r="F39" s="275" t="str">
        <f t="shared" si="65"/>
        <v>NM</v>
      </c>
      <c r="G39" s="275" t="str">
        <f t="shared" si="65"/>
        <v>NM</v>
      </c>
      <c r="H39" s="275" t="str">
        <f t="shared" si="65"/>
        <v>NM</v>
      </c>
      <c r="I39" s="275" t="str">
        <f t="shared" si="65"/>
        <v>NM</v>
      </c>
      <c r="J39" s="274" t="str">
        <f t="shared" si="65"/>
        <v>NM</v>
      </c>
      <c r="K39" s="275" t="str">
        <f t="shared" si="65"/>
        <v>NM</v>
      </c>
      <c r="L39" s="275" t="str">
        <f t="shared" si="65"/>
        <v>NM</v>
      </c>
      <c r="M39" s="275" t="str">
        <f t="shared" si="65"/>
        <v>NM</v>
      </c>
      <c r="N39" s="275" t="str">
        <f t="shared" si="65"/>
        <v>NM</v>
      </c>
      <c r="O39" s="274" t="str">
        <f t="shared" si="65"/>
        <v>NM</v>
      </c>
      <c r="P39" s="275" t="str">
        <f t="shared" si="65"/>
        <v>NM</v>
      </c>
      <c r="Q39" s="275" t="str">
        <f t="shared" si="65"/>
        <v>NM</v>
      </c>
      <c r="R39" s="275" t="str">
        <f t="shared" si="65"/>
        <v>NM</v>
      </c>
      <c r="S39" s="275" t="str">
        <f t="shared" si="65"/>
        <v>NM</v>
      </c>
      <c r="T39" s="284" t="str">
        <f t="shared" si="65"/>
        <v>NM</v>
      </c>
      <c r="U39" s="275" t="str">
        <f t="shared" si="65"/>
        <v>NM</v>
      </c>
      <c r="V39" s="275" t="str">
        <f t="shared" si="65"/>
        <v>NM</v>
      </c>
      <c r="W39" s="275" t="str">
        <f t="shared" si="65"/>
        <v>NM</v>
      </c>
      <c r="X39" s="275" t="str">
        <f t="shared" si="65"/>
        <v>NM</v>
      </c>
      <c r="Y39" s="284" t="str">
        <f t="shared" si="65"/>
        <v>NM</v>
      </c>
      <c r="Z39" s="275" t="str">
        <f t="shared" si="65"/>
        <v>NM</v>
      </c>
      <c r="AA39" s="275" t="str">
        <f t="shared" si="65"/>
        <v>NM</v>
      </c>
      <c r="AB39" s="275" t="str">
        <f t="shared" si="65"/>
        <v>NM</v>
      </c>
      <c r="AC39" s="275" t="str">
        <f t="shared" si="65"/>
        <v>NM</v>
      </c>
      <c r="AD39" s="284" t="str">
        <f t="shared" si="65"/>
        <v>NM</v>
      </c>
      <c r="AE39" s="275">
        <f t="shared" si="65"/>
        <v>11.508370541491024</v>
      </c>
      <c r="AF39" s="275">
        <f t="shared" si="65"/>
        <v>6.0418945342827852</v>
      </c>
      <c r="AG39" s="275">
        <f t="shared" si="65"/>
        <v>4.2197358652133747</v>
      </c>
      <c r="AH39" s="275">
        <f t="shared" si="65"/>
        <v>3.3759984801753613</v>
      </c>
      <c r="AI39" s="284">
        <f t="shared" si="65"/>
        <v>4.9755361126398165</v>
      </c>
      <c r="AJ39" s="275">
        <f t="shared" ref="AJ39:BR39" si="66">IFERROR(AJ14/AJ11,"NM")</f>
        <v>1.6251707701661198</v>
      </c>
      <c r="AK39" s="275">
        <f t="shared" si="66"/>
        <v>1.3576791974490829</v>
      </c>
      <c r="AL39" s="275">
        <f t="shared" si="66"/>
        <v>1.147824187684416</v>
      </c>
      <c r="AM39" s="275">
        <f t="shared" si="66"/>
        <v>1.0510686491365959</v>
      </c>
      <c r="AN39" s="284">
        <f t="shared" si="66"/>
        <v>1.2483029873017302</v>
      </c>
      <c r="AO39" s="275">
        <f t="shared" si="66"/>
        <v>0.64280432580457303</v>
      </c>
      <c r="AP39" s="275">
        <f t="shared" si="66"/>
        <v>0.56871814659913456</v>
      </c>
      <c r="AQ39" s="275">
        <f t="shared" si="66"/>
        <v>0.49745634057855409</v>
      </c>
      <c r="AR39" s="275">
        <f t="shared" si="66"/>
        <v>0.46902045132039322</v>
      </c>
      <c r="AS39" s="284">
        <f t="shared" si="66"/>
        <v>0.53276638828615397</v>
      </c>
      <c r="AT39" s="275">
        <f t="shared" si="66"/>
        <v>0.4349431539649426</v>
      </c>
      <c r="AU39" s="275">
        <f t="shared" si="66"/>
        <v>0.3971220101419039</v>
      </c>
      <c r="AV39" s="275">
        <f t="shared" si="66"/>
        <v>0.35439812545291599</v>
      </c>
      <c r="AW39" s="275">
        <f t="shared" si="66"/>
        <v>0.34024334350478375</v>
      </c>
      <c r="AX39" s="284">
        <f t="shared" si="66"/>
        <v>0.37608719004934882</v>
      </c>
      <c r="AY39" s="275">
        <f t="shared" si="66"/>
        <v>0.33694321045789694</v>
      </c>
      <c r="AZ39" s="275">
        <f t="shared" si="66"/>
        <v>0.30764380085286225</v>
      </c>
      <c r="BA39" s="275">
        <f t="shared" si="66"/>
        <v>0.27454631963236026</v>
      </c>
      <c r="BB39" s="275">
        <f t="shared" si="66"/>
        <v>0.26358084603090759</v>
      </c>
      <c r="BC39" s="284">
        <f t="shared" si="66"/>
        <v>0.29134847639774725</v>
      </c>
      <c r="BD39" s="275">
        <f t="shared" si="66"/>
        <v>0.27250259314148012</v>
      </c>
      <c r="BE39" s="275">
        <f t="shared" si="66"/>
        <v>0.24880671547700348</v>
      </c>
      <c r="BF39" s="275">
        <f t="shared" si="66"/>
        <v>0.22203914996713184</v>
      </c>
      <c r="BG39" s="275">
        <f t="shared" si="66"/>
        <v>0.21317083062227984</v>
      </c>
      <c r="BH39" s="284">
        <f t="shared" si="66"/>
        <v>0.2356278828658164</v>
      </c>
      <c r="BI39" s="275">
        <f t="shared" si="66"/>
        <v>0.22929028748806354</v>
      </c>
      <c r="BJ39" s="275">
        <f t="shared" si="66"/>
        <v>0.20935200161953613</v>
      </c>
      <c r="BK39" s="275">
        <f t="shared" si="66"/>
        <v>0.18682912313842204</v>
      </c>
      <c r="BL39" s="275">
        <f t="shared" si="66"/>
        <v>0.17936710426852692</v>
      </c>
      <c r="BM39" s="284">
        <f t="shared" si="66"/>
        <v>0.19826301239803804</v>
      </c>
      <c r="BN39" s="275">
        <f t="shared" si="66"/>
        <v>0.19830800658954792</v>
      </c>
      <c r="BO39" s="275">
        <f t="shared" si="66"/>
        <v>0.18106383210350019</v>
      </c>
      <c r="BP39" s="275">
        <f t="shared" si="66"/>
        <v>0.16158430166555748</v>
      </c>
      <c r="BQ39" s="275">
        <f t="shared" si="66"/>
        <v>0.15513056957147775</v>
      </c>
      <c r="BR39" s="284">
        <f t="shared" si="66"/>
        <v>0.17147321502285848</v>
      </c>
    </row>
    <row r="40" spans="2:70">
      <c r="B40" s="16" t="s">
        <v>309</v>
      </c>
      <c r="C40" s="16"/>
      <c r="D40" s="274" t="str">
        <f t="shared" ref="D40:AI40" si="67">IFERROR(D15/D11,"NM")</f>
        <v>NM</v>
      </c>
      <c r="E40" s="274" t="str">
        <f t="shared" si="67"/>
        <v>NM</v>
      </c>
      <c r="F40" s="275" t="str">
        <f t="shared" si="67"/>
        <v>NM</v>
      </c>
      <c r="G40" s="275" t="str">
        <f t="shared" si="67"/>
        <v>NM</v>
      </c>
      <c r="H40" s="275" t="str">
        <f t="shared" si="67"/>
        <v>NM</v>
      </c>
      <c r="I40" s="275" t="str">
        <f t="shared" si="67"/>
        <v>NM</v>
      </c>
      <c r="J40" s="274" t="str">
        <f t="shared" si="67"/>
        <v>NM</v>
      </c>
      <c r="K40" s="275" t="str">
        <f t="shared" si="67"/>
        <v>NM</v>
      </c>
      <c r="L40" s="275" t="str">
        <f t="shared" si="67"/>
        <v>NM</v>
      </c>
      <c r="M40" s="275" t="str">
        <f t="shared" si="67"/>
        <v>NM</v>
      </c>
      <c r="N40" s="275" t="str">
        <f t="shared" si="67"/>
        <v>NM</v>
      </c>
      <c r="O40" s="274" t="str">
        <f t="shared" si="67"/>
        <v>NM</v>
      </c>
      <c r="P40" s="275" t="str">
        <f t="shared" si="67"/>
        <v>NM</v>
      </c>
      <c r="Q40" s="275" t="str">
        <f t="shared" si="67"/>
        <v>NM</v>
      </c>
      <c r="R40" s="275" t="str">
        <f t="shared" si="67"/>
        <v>NM</v>
      </c>
      <c r="S40" s="275" t="str">
        <f t="shared" si="67"/>
        <v>NM</v>
      </c>
      <c r="T40" s="274" t="str">
        <f t="shared" si="67"/>
        <v>NM</v>
      </c>
      <c r="U40" s="275" t="str">
        <f t="shared" si="67"/>
        <v>NM</v>
      </c>
      <c r="V40" s="275" t="str">
        <f t="shared" si="67"/>
        <v>NM</v>
      </c>
      <c r="W40" s="275" t="str">
        <f t="shared" si="67"/>
        <v>NM</v>
      </c>
      <c r="X40" s="275" t="str">
        <f t="shared" si="67"/>
        <v>NM</v>
      </c>
      <c r="Y40" s="274" t="str">
        <f t="shared" si="67"/>
        <v>NM</v>
      </c>
      <c r="Z40" s="275" t="str">
        <f t="shared" si="67"/>
        <v>NM</v>
      </c>
      <c r="AA40" s="275" t="str">
        <f t="shared" si="67"/>
        <v>NM</v>
      </c>
      <c r="AB40" s="275" t="str">
        <f t="shared" si="67"/>
        <v>NM</v>
      </c>
      <c r="AC40" s="275" t="str">
        <f t="shared" si="67"/>
        <v>NM</v>
      </c>
      <c r="AD40" s="274" t="str">
        <f t="shared" si="67"/>
        <v>NM</v>
      </c>
      <c r="AE40" s="275">
        <f t="shared" si="67"/>
        <v>2.0254732153024202</v>
      </c>
      <c r="AF40" s="275">
        <f t="shared" si="67"/>
        <v>1.3503154768682804</v>
      </c>
      <c r="AG40" s="275">
        <f t="shared" si="67"/>
        <v>1.1252628973902334</v>
      </c>
      <c r="AH40" s="275">
        <f t="shared" si="67"/>
        <v>0.95738211257134098</v>
      </c>
      <c r="AI40" s="274">
        <f t="shared" si="67"/>
        <v>1.1931421311495045</v>
      </c>
      <c r="AJ40" s="275">
        <f t="shared" ref="AJ40:BR40" si="68">IFERROR(AJ15/AJ11,"NM")</f>
        <v>0.70554080368811811</v>
      </c>
      <c r="AK40" s="275">
        <f t="shared" si="68"/>
        <v>0.74846196264875631</v>
      </c>
      <c r="AL40" s="275">
        <f t="shared" si="68"/>
        <v>0.75501324345463838</v>
      </c>
      <c r="AM40" s="275">
        <f t="shared" si="68"/>
        <v>0.73523236059984487</v>
      </c>
      <c r="AN40" s="274">
        <f t="shared" si="68"/>
        <v>0.73838484344517841</v>
      </c>
      <c r="AO40" s="275">
        <f t="shared" si="68"/>
        <v>0.49246373760463291</v>
      </c>
      <c r="AP40" s="275">
        <f t="shared" si="68"/>
        <v>0.55327620103134523</v>
      </c>
      <c r="AQ40" s="275">
        <f t="shared" si="68"/>
        <v>0.57743951690687079</v>
      </c>
      <c r="AR40" s="275">
        <f t="shared" si="68"/>
        <v>0.57897211210116806</v>
      </c>
      <c r="AS40" s="274">
        <f t="shared" si="68"/>
        <v>0.55612435471933819</v>
      </c>
      <c r="AT40" s="275">
        <f t="shared" si="68"/>
        <v>0.38566854828699698</v>
      </c>
      <c r="AU40" s="275">
        <f t="shared" si="68"/>
        <v>0.44715194004289516</v>
      </c>
      <c r="AV40" s="275">
        <f t="shared" si="68"/>
        <v>0.47613401023086044</v>
      </c>
      <c r="AW40" s="275">
        <f t="shared" si="68"/>
        <v>0.48611806429139132</v>
      </c>
      <c r="AX40" s="274">
        <f t="shared" si="68"/>
        <v>0.45437025791701496</v>
      </c>
      <c r="AY40" s="275">
        <f t="shared" si="68"/>
        <v>0.31568256064275851</v>
      </c>
      <c r="AZ40" s="275">
        <f t="shared" si="68"/>
        <v>0.36600876596261861</v>
      </c>
      <c r="BA40" s="275">
        <f t="shared" si="68"/>
        <v>0.38973155634908452</v>
      </c>
      <c r="BB40" s="275">
        <f t="shared" si="68"/>
        <v>0.39790383735416851</v>
      </c>
      <c r="BC40" s="274">
        <f t="shared" si="68"/>
        <v>0.37191719972045734</v>
      </c>
      <c r="BD40" s="275">
        <f t="shared" si="68"/>
        <v>0.2528531718463749</v>
      </c>
      <c r="BE40" s="275">
        <f t="shared" si="68"/>
        <v>0.29316309779289845</v>
      </c>
      <c r="BF40" s="275">
        <f t="shared" si="68"/>
        <v>0.31216440968688258</v>
      </c>
      <c r="BG40" s="275">
        <f t="shared" si="68"/>
        <v>0.31871018519360683</v>
      </c>
      <c r="BH40" s="274">
        <f t="shared" si="68"/>
        <v>0.29789559303518198</v>
      </c>
      <c r="BI40" s="275">
        <f t="shared" si="68"/>
        <v>0.21071104975005575</v>
      </c>
      <c r="BJ40" s="275">
        <f t="shared" si="68"/>
        <v>0.24430266637687614</v>
      </c>
      <c r="BK40" s="275">
        <f t="shared" si="68"/>
        <v>0.26013709845685884</v>
      </c>
      <c r="BL40" s="275">
        <f t="shared" si="68"/>
        <v>0.26559191327440074</v>
      </c>
      <c r="BM40" s="274">
        <f t="shared" si="68"/>
        <v>0.24824641378236476</v>
      </c>
      <c r="BN40" s="275">
        <f t="shared" si="68"/>
        <v>0.18048694182308306</v>
      </c>
      <c r="BO40" s="275">
        <f t="shared" si="68"/>
        <v>0.2092602224035745</v>
      </c>
      <c r="BP40" s="275">
        <f t="shared" si="68"/>
        <v>0.22282338496676912</v>
      </c>
      <c r="BQ40" s="275">
        <f t="shared" si="68"/>
        <v>0.22749576852613737</v>
      </c>
      <c r="BR40" s="274">
        <f t="shared" si="68"/>
        <v>0.2126382840163076</v>
      </c>
    </row>
    <row r="41" spans="2:70">
      <c r="B41" s="16" t="s">
        <v>312</v>
      </c>
      <c r="C41" s="16"/>
      <c r="D41" s="27"/>
      <c r="E41" s="27"/>
      <c r="F41" s="199"/>
      <c r="G41" s="199"/>
      <c r="H41" s="199"/>
      <c r="I41" s="199"/>
      <c r="J41" s="27"/>
      <c r="K41" s="199"/>
      <c r="L41" s="199"/>
      <c r="M41" s="199"/>
      <c r="N41" s="199"/>
      <c r="O41" s="27"/>
      <c r="P41" s="199"/>
      <c r="Q41" s="199"/>
      <c r="R41" s="199"/>
      <c r="S41" s="199"/>
      <c r="T41" s="27"/>
      <c r="U41" s="199"/>
      <c r="V41" s="199"/>
      <c r="W41" s="199"/>
      <c r="X41" s="199"/>
      <c r="Y41" s="27"/>
      <c r="Z41" s="199"/>
      <c r="AA41" s="199"/>
      <c r="AB41" s="199"/>
      <c r="AC41" s="199"/>
      <c r="AD41" s="27"/>
      <c r="AE41" s="317">
        <v>0.1</v>
      </c>
      <c r="AF41" s="317">
        <v>0.2</v>
      </c>
      <c r="AG41" s="317">
        <v>0.3</v>
      </c>
      <c r="AH41" s="317">
        <f>AI41-SUM(AE41:AG41)</f>
        <v>0.39999999999999991</v>
      </c>
      <c r="AI41" s="284">
        <v>1</v>
      </c>
      <c r="AJ41" s="317">
        <v>0.2</v>
      </c>
      <c r="AK41" s="317">
        <v>0.23</v>
      </c>
      <c r="AL41" s="317">
        <v>0.27</v>
      </c>
      <c r="AM41" s="317">
        <f>AN41-SUM(AJ41:AL41)</f>
        <v>0.29999999999999993</v>
      </c>
      <c r="AN41" s="284">
        <v>1</v>
      </c>
      <c r="AO41" s="317">
        <f>AJ41</f>
        <v>0.2</v>
      </c>
      <c r="AP41" s="317">
        <f t="shared" ref="AP41:AQ41" si="69">AK41</f>
        <v>0.23</v>
      </c>
      <c r="AQ41" s="317">
        <f t="shared" si="69"/>
        <v>0.27</v>
      </c>
      <c r="AR41" s="317">
        <f>AS41-SUM(AO41:AQ41)</f>
        <v>0.29999999999999993</v>
      </c>
      <c r="AS41" s="284">
        <v>1</v>
      </c>
      <c r="AT41" s="317">
        <f t="shared" ref="AT41" si="70">AO41</f>
        <v>0.2</v>
      </c>
      <c r="AU41" s="317">
        <f t="shared" ref="AU41:AU42" si="71">AP41</f>
        <v>0.23</v>
      </c>
      <c r="AV41" s="317">
        <f t="shared" ref="AV41:AV42" si="72">AQ41</f>
        <v>0.27</v>
      </c>
      <c r="AW41" s="317">
        <f t="shared" ref="AW41" si="73">AX41-SUM(AT41:AV41)</f>
        <v>0.29999999999999993</v>
      </c>
      <c r="AX41" s="284">
        <v>1</v>
      </c>
      <c r="AY41" s="317">
        <f t="shared" ref="AY41:AY42" si="74">AT41</f>
        <v>0.2</v>
      </c>
      <c r="AZ41" s="317">
        <f t="shared" ref="AZ41:AZ43" si="75">AU41</f>
        <v>0.23</v>
      </c>
      <c r="BA41" s="317">
        <f t="shared" ref="BA41:BA43" si="76">AV41</f>
        <v>0.27</v>
      </c>
      <c r="BB41" s="317">
        <f t="shared" ref="BB41:BB42" si="77">BC41-SUM(AY41:BA41)</f>
        <v>0.29999999999999993</v>
      </c>
      <c r="BC41" s="284">
        <v>1</v>
      </c>
      <c r="BD41" s="317">
        <f t="shared" ref="BD41:BD43" si="78">AY41</f>
        <v>0.2</v>
      </c>
      <c r="BE41" s="317">
        <f t="shared" ref="BE41:BE43" si="79">AZ41</f>
        <v>0.23</v>
      </c>
      <c r="BF41" s="317">
        <f t="shared" ref="BF41:BF43" si="80">BA41</f>
        <v>0.27</v>
      </c>
      <c r="BG41" s="317">
        <f t="shared" ref="BG41:BG43" si="81">BH41-SUM(BD41:BF41)</f>
        <v>0.29999999999999993</v>
      </c>
      <c r="BH41" s="284">
        <v>1</v>
      </c>
      <c r="BI41" s="317">
        <f t="shared" ref="BI41:BI43" si="82">BD41</f>
        <v>0.2</v>
      </c>
      <c r="BJ41" s="317">
        <f t="shared" ref="BJ41:BJ43" si="83">BE41</f>
        <v>0.23</v>
      </c>
      <c r="BK41" s="317">
        <f t="shared" ref="BK41:BK43" si="84">BF41</f>
        <v>0.27</v>
      </c>
      <c r="BL41" s="317">
        <f t="shared" ref="BL41:BL43" si="85">BM41-SUM(BI41:BK41)</f>
        <v>0.29999999999999993</v>
      </c>
      <c r="BM41" s="284">
        <v>1</v>
      </c>
      <c r="BN41" s="317">
        <f t="shared" ref="BN41:BN43" si="86">BI41</f>
        <v>0.2</v>
      </c>
      <c r="BO41" s="317">
        <f t="shared" ref="BO41:BO43" si="87">BJ41</f>
        <v>0.23</v>
      </c>
      <c r="BP41" s="317">
        <f t="shared" ref="BP41:BP43" si="88">BK41</f>
        <v>0.27</v>
      </c>
      <c r="BQ41" s="317">
        <f t="shared" ref="BQ41:BQ43" si="89">BR41-SUM(BN41:BP41)</f>
        <v>0.29999999999999993</v>
      </c>
      <c r="BR41" s="284">
        <v>1</v>
      </c>
    </row>
    <row r="42" spans="2:70">
      <c r="B42" s="16" t="s">
        <v>313</v>
      </c>
      <c r="C42" s="16"/>
      <c r="D42" s="16"/>
      <c r="E42" s="16"/>
      <c r="F42" s="192"/>
      <c r="G42" s="192"/>
      <c r="H42" s="192"/>
      <c r="I42" s="192"/>
      <c r="J42" s="16"/>
      <c r="K42" s="192"/>
      <c r="L42" s="192"/>
      <c r="M42" s="192"/>
      <c r="N42" s="192"/>
      <c r="O42" s="16"/>
      <c r="P42" s="192"/>
      <c r="Q42" s="192"/>
      <c r="R42" s="192"/>
      <c r="S42" s="192"/>
      <c r="T42" s="16"/>
      <c r="U42" s="192"/>
      <c r="V42" s="192"/>
      <c r="W42" s="192"/>
      <c r="X42" s="192"/>
      <c r="Y42" s="16"/>
      <c r="Z42" s="192"/>
      <c r="AA42" s="192"/>
      <c r="AB42" s="192"/>
      <c r="AC42" s="192"/>
      <c r="AD42" s="16"/>
      <c r="AE42" s="317"/>
      <c r="AF42" s="317"/>
      <c r="AG42" s="317"/>
      <c r="AH42" s="317"/>
      <c r="AI42" s="284"/>
      <c r="AJ42" s="317">
        <v>0.1</v>
      </c>
      <c r="AK42" s="317">
        <v>0.2</v>
      </c>
      <c r="AL42" s="317">
        <v>0.3</v>
      </c>
      <c r="AM42" s="317">
        <f>AN42-SUM(AJ42:AL42)</f>
        <v>0.39999999999999991</v>
      </c>
      <c r="AN42" s="284">
        <v>1</v>
      </c>
      <c r="AO42" s="317">
        <v>0.2</v>
      </c>
      <c r="AP42" s="317">
        <v>0.23</v>
      </c>
      <c r="AQ42" s="317">
        <v>0.27</v>
      </c>
      <c r="AR42" s="317">
        <f>AS42-SUM(AO42:AQ42)</f>
        <v>0.29999999999999993</v>
      </c>
      <c r="AS42" s="284">
        <v>1</v>
      </c>
      <c r="AT42" s="317">
        <f>AO42</f>
        <v>0.2</v>
      </c>
      <c r="AU42" s="317">
        <f t="shared" si="71"/>
        <v>0.23</v>
      </c>
      <c r="AV42" s="317">
        <f t="shared" si="72"/>
        <v>0.27</v>
      </c>
      <c r="AW42" s="317">
        <f>AX42-SUM(AT42:AV42)</f>
        <v>0.29999999999999993</v>
      </c>
      <c r="AX42" s="284">
        <v>1</v>
      </c>
      <c r="AY42" s="317">
        <f t="shared" si="74"/>
        <v>0.2</v>
      </c>
      <c r="AZ42" s="317">
        <f t="shared" si="75"/>
        <v>0.23</v>
      </c>
      <c r="BA42" s="317">
        <f t="shared" si="76"/>
        <v>0.27</v>
      </c>
      <c r="BB42" s="317">
        <f t="shared" si="77"/>
        <v>0.29999999999999993</v>
      </c>
      <c r="BC42" s="284">
        <v>1</v>
      </c>
      <c r="BD42" s="317">
        <f t="shared" si="78"/>
        <v>0.2</v>
      </c>
      <c r="BE42" s="317">
        <f t="shared" si="79"/>
        <v>0.23</v>
      </c>
      <c r="BF42" s="317">
        <f t="shared" si="80"/>
        <v>0.27</v>
      </c>
      <c r="BG42" s="317">
        <f t="shared" si="81"/>
        <v>0.29999999999999993</v>
      </c>
      <c r="BH42" s="284">
        <v>1</v>
      </c>
      <c r="BI42" s="317">
        <f t="shared" si="82"/>
        <v>0.2</v>
      </c>
      <c r="BJ42" s="317">
        <f t="shared" si="83"/>
        <v>0.23</v>
      </c>
      <c r="BK42" s="317">
        <f t="shared" si="84"/>
        <v>0.27</v>
      </c>
      <c r="BL42" s="317">
        <f t="shared" si="85"/>
        <v>0.29999999999999993</v>
      </c>
      <c r="BM42" s="284">
        <v>1</v>
      </c>
      <c r="BN42" s="317">
        <f t="shared" si="86"/>
        <v>0.2</v>
      </c>
      <c r="BO42" s="317">
        <f t="shared" si="87"/>
        <v>0.23</v>
      </c>
      <c r="BP42" s="317">
        <f t="shared" si="88"/>
        <v>0.27</v>
      </c>
      <c r="BQ42" s="317">
        <f t="shared" si="89"/>
        <v>0.29999999999999993</v>
      </c>
      <c r="BR42" s="284">
        <v>1</v>
      </c>
    </row>
    <row r="43" spans="2:70">
      <c r="B43" s="16" t="s">
        <v>314</v>
      </c>
      <c r="C43" s="16"/>
      <c r="D43" s="16"/>
      <c r="E43" s="16"/>
      <c r="F43" s="192"/>
      <c r="G43" s="192"/>
      <c r="H43" s="192"/>
      <c r="I43" s="192"/>
      <c r="J43" s="16"/>
      <c r="K43" s="192"/>
      <c r="L43" s="192"/>
      <c r="M43" s="192"/>
      <c r="N43" s="192"/>
      <c r="O43" s="16"/>
      <c r="P43" s="192"/>
      <c r="Q43" s="192"/>
      <c r="R43" s="192"/>
      <c r="S43" s="192"/>
      <c r="T43" s="16"/>
      <c r="U43" s="192"/>
      <c r="V43" s="192"/>
      <c r="W43" s="192"/>
      <c r="X43" s="192"/>
      <c r="Y43" s="16"/>
      <c r="Z43" s="192"/>
      <c r="AA43" s="192"/>
      <c r="AB43" s="192"/>
      <c r="AC43" s="192"/>
      <c r="AD43" s="16"/>
      <c r="AE43" s="317"/>
      <c r="AF43" s="317"/>
      <c r="AG43" s="317"/>
      <c r="AH43" s="317"/>
      <c r="AI43" s="284"/>
      <c r="AJ43" s="317"/>
      <c r="AK43" s="317"/>
      <c r="AL43" s="317"/>
      <c r="AM43" s="317"/>
      <c r="AN43" s="284"/>
      <c r="AO43" s="317">
        <v>0.1</v>
      </c>
      <c r="AP43" s="317">
        <v>0.2</v>
      </c>
      <c r="AQ43" s="317">
        <v>0.3</v>
      </c>
      <c r="AR43" s="317">
        <f>AS43-SUM(AO43:AQ43)</f>
        <v>0.39999999999999991</v>
      </c>
      <c r="AS43" s="284">
        <v>1</v>
      </c>
      <c r="AT43" s="317">
        <v>0.2</v>
      </c>
      <c r="AU43" s="317">
        <v>0.23</v>
      </c>
      <c r="AV43" s="317">
        <v>0.27</v>
      </c>
      <c r="AW43" s="317">
        <f>AX43-SUM(AT43:AV43)</f>
        <v>0.29999999999999993</v>
      </c>
      <c r="AX43" s="284">
        <v>1</v>
      </c>
      <c r="AY43" s="317">
        <f>AT43</f>
        <v>0.2</v>
      </c>
      <c r="AZ43" s="317">
        <f t="shared" si="75"/>
        <v>0.23</v>
      </c>
      <c r="BA43" s="317">
        <f t="shared" si="76"/>
        <v>0.27</v>
      </c>
      <c r="BB43" s="317">
        <f>BC43-SUM(AY43:BA43)</f>
        <v>0.29999999999999993</v>
      </c>
      <c r="BC43" s="284">
        <v>1</v>
      </c>
      <c r="BD43" s="317">
        <f t="shared" si="78"/>
        <v>0.2</v>
      </c>
      <c r="BE43" s="317">
        <f t="shared" si="79"/>
        <v>0.23</v>
      </c>
      <c r="BF43" s="317">
        <f t="shared" si="80"/>
        <v>0.27</v>
      </c>
      <c r="BG43" s="317">
        <f t="shared" si="81"/>
        <v>0.29999999999999993</v>
      </c>
      <c r="BH43" s="284">
        <v>1</v>
      </c>
      <c r="BI43" s="317">
        <f t="shared" si="82"/>
        <v>0.2</v>
      </c>
      <c r="BJ43" s="317">
        <f t="shared" si="83"/>
        <v>0.23</v>
      </c>
      <c r="BK43" s="317">
        <f t="shared" si="84"/>
        <v>0.27</v>
      </c>
      <c r="BL43" s="317">
        <f t="shared" si="85"/>
        <v>0.29999999999999993</v>
      </c>
      <c r="BM43" s="284">
        <v>1</v>
      </c>
      <c r="BN43" s="317">
        <f t="shared" si="86"/>
        <v>0.2</v>
      </c>
      <c r="BO43" s="317">
        <f t="shared" si="87"/>
        <v>0.23</v>
      </c>
      <c r="BP43" s="317">
        <f t="shared" si="88"/>
        <v>0.27</v>
      </c>
      <c r="BQ43" s="317">
        <f t="shared" si="89"/>
        <v>0.29999999999999993</v>
      </c>
      <c r="BR43" s="284">
        <v>1</v>
      </c>
    </row>
    <row r="44" spans="2:70">
      <c r="B44" s="16" t="s">
        <v>53</v>
      </c>
      <c r="C44" s="16"/>
      <c r="D44" s="274" t="str">
        <f t="shared" ref="D44:AI44" si="90">IFERROR(D18/D11,"NM")</f>
        <v>NM</v>
      </c>
      <c r="E44" s="274" t="str">
        <f t="shared" si="90"/>
        <v>NM</v>
      </c>
      <c r="F44" s="275" t="str">
        <f t="shared" si="90"/>
        <v>NM</v>
      </c>
      <c r="G44" s="275" t="str">
        <f t="shared" si="90"/>
        <v>NM</v>
      </c>
      <c r="H44" s="275" t="str">
        <f t="shared" si="90"/>
        <v>NM</v>
      </c>
      <c r="I44" s="275" t="str">
        <f t="shared" si="90"/>
        <v>NM</v>
      </c>
      <c r="J44" s="274" t="str">
        <f t="shared" si="90"/>
        <v>NM</v>
      </c>
      <c r="K44" s="275" t="str">
        <f t="shared" si="90"/>
        <v>NM</v>
      </c>
      <c r="L44" s="275" t="str">
        <f t="shared" si="90"/>
        <v>NM</v>
      </c>
      <c r="M44" s="275" t="str">
        <f t="shared" si="90"/>
        <v>NM</v>
      </c>
      <c r="N44" s="275" t="str">
        <f t="shared" si="90"/>
        <v>NM</v>
      </c>
      <c r="O44" s="274" t="str">
        <f t="shared" si="90"/>
        <v>NM</v>
      </c>
      <c r="P44" s="275" t="str">
        <f t="shared" si="90"/>
        <v>NM</v>
      </c>
      <c r="Q44" s="275" t="str">
        <f t="shared" si="90"/>
        <v>NM</v>
      </c>
      <c r="R44" s="275" t="str">
        <f t="shared" si="90"/>
        <v>NM</v>
      </c>
      <c r="S44" s="275" t="str">
        <f t="shared" si="90"/>
        <v>NM</v>
      </c>
      <c r="T44" s="274" t="str">
        <f t="shared" si="90"/>
        <v>NM</v>
      </c>
      <c r="U44" s="275" t="str">
        <f t="shared" si="90"/>
        <v>NM</v>
      </c>
      <c r="V44" s="275" t="str">
        <f t="shared" si="90"/>
        <v>NM</v>
      </c>
      <c r="W44" s="275" t="str">
        <f t="shared" si="90"/>
        <v>NM</v>
      </c>
      <c r="X44" s="275" t="str">
        <f t="shared" si="90"/>
        <v>NM</v>
      </c>
      <c r="Y44" s="274" t="str">
        <f t="shared" si="90"/>
        <v>NM</v>
      </c>
      <c r="Z44" s="275" t="str">
        <f t="shared" si="90"/>
        <v>NM</v>
      </c>
      <c r="AA44" s="275" t="str">
        <f t="shared" si="90"/>
        <v>NM</v>
      </c>
      <c r="AB44" s="275" t="str">
        <f t="shared" si="90"/>
        <v>NM</v>
      </c>
      <c r="AC44" s="275" t="str">
        <f t="shared" si="90"/>
        <v>NM</v>
      </c>
      <c r="AD44" s="274" t="str">
        <f t="shared" si="90"/>
        <v>NM</v>
      </c>
      <c r="AE44" s="275">
        <f t="shared" si="90"/>
        <v>-13.259195609473302</v>
      </c>
      <c r="AF44" s="275">
        <f t="shared" si="90"/>
        <v>-6.6295978047366511</v>
      </c>
      <c r="AG44" s="275">
        <f t="shared" si="90"/>
        <v>-4.4197318698244334</v>
      </c>
      <c r="AH44" s="275">
        <f t="shared" si="90"/>
        <v>-3.4683805927467026</v>
      </c>
      <c r="AI44" s="274">
        <f t="shared" si="90"/>
        <v>-5.3036782437893208</v>
      </c>
      <c r="AJ44" s="275">
        <f t="shared" ref="AJ44:BR44" si="91">IFERROR(AJ18/AJ11,"NM")</f>
        <v>-1.5783999400430488</v>
      </c>
      <c r="AK44" s="275">
        <f t="shared" si="91"/>
        <v>-1.2558157275885078</v>
      </c>
      <c r="AL44" s="275">
        <f t="shared" si="91"/>
        <v>-1.0134462970569467</v>
      </c>
      <c r="AM44" s="275">
        <f t="shared" si="91"/>
        <v>-0.86996291205332854</v>
      </c>
      <c r="AN44" s="274">
        <f t="shared" si="91"/>
        <v>-1.1216878307469085</v>
      </c>
      <c r="AO44" s="275">
        <f t="shared" si="91"/>
        <v>-0.29197399028873483</v>
      </c>
      <c r="AP44" s="275">
        <f t="shared" si="91"/>
        <v>-0.24602155622563701</v>
      </c>
      <c r="AQ44" s="275">
        <f t="shared" si="91"/>
        <v>-0.20541287452566215</v>
      </c>
      <c r="AR44" s="275">
        <f t="shared" si="91"/>
        <v>-0.1815552273434175</v>
      </c>
      <c r="AS44" s="274">
        <f t="shared" si="91"/>
        <v>-0.22389074300549225</v>
      </c>
      <c r="AT44" s="275">
        <f t="shared" si="91"/>
        <v>4.3178190042045296E-2</v>
      </c>
      <c r="AU44" s="275">
        <f t="shared" si="91"/>
        <v>3.7546252210474175E-2</v>
      </c>
      <c r="AV44" s="275">
        <f t="shared" si="91"/>
        <v>3.1983844475589107E-2</v>
      </c>
      <c r="AW44" s="275">
        <f t="shared" si="91"/>
        <v>2.8785460028030205E-2</v>
      </c>
      <c r="AX44" s="274">
        <f t="shared" si="91"/>
        <v>3.4542552033636237E-2</v>
      </c>
      <c r="AY44" s="275">
        <f t="shared" si="91"/>
        <v>0.25216790485224433</v>
      </c>
      <c r="AZ44" s="275">
        <f t="shared" si="91"/>
        <v>0.2192764390019516</v>
      </c>
      <c r="BA44" s="275">
        <f t="shared" si="91"/>
        <v>0.18679104063129209</v>
      </c>
      <c r="BB44" s="275">
        <f t="shared" si="91"/>
        <v>0.16811193656816295</v>
      </c>
      <c r="BC44" s="274">
        <f t="shared" si="91"/>
        <v>0.20173432388179549</v>
      </c>
      <c r="BD44" s="275">
        <f t="shared" si="91"/>
        <v>0.41434565512375199</v>
      </c>
      <c r="BE44" s="275">
        <f t="shared" si="91"/>
        <v>0.36030056967282786</v>
      </c>
      <c r="BF44" s="275">
        <f t="shared" si="91"/>
        <v>0.30692270749907552</v>
      </c>
      <c r="BG44" s="275">
        <f t="shared" si="91"/>
        <v>0.27623043674916808</v>
      </c>
      <c r="BH44" s="274">
        <f t="shared" si="91"/>
        <v>0.33147652409900163</v>
      </c>
      <c r="BI44" s="275">
        <f t="shared" si="91"/>
        <v>0.52311321727449656</v>
      </c>
      <c r="BJ44" s="275">
        <f t="shared" si="91"/>
        <v>0.45488105849956217</v>
      </c>
      <c r="BK44" s="275">
        <f t="shared" si="91"/>
        <v>0.38749127205518258</v>
      </c>
      <c r="BL44" s="275">
        <f t="shared" si="91"/>
        <v>0.34874214484966443</v>
      </c>
      <c r="BM44" s="274">
        <f t="shared" si="91"/>
        <v>0.4184905738195972</v>
      </c>
      <c r="BN44" s="275">
        <f t="shared" si="91"/>
        <v>0.6011106262010425</v>
      </c>
      <c r="BO44" s="275">
        <f t="shared" si="91"/>
        <v>0.52270489234873252</v>
      </c>
      <c r="BP44" s="275">
        <f t="shared" si="91"/>
        <v>0.44526713051929068</v>
      </c>
      <c r="BQ44" s="275">
        <f t="shared" si="91"/>
        <v>0.40074041746736178</v>
      </c>
      <c r="BR44" s="274">
        <f t="shared" si="91"/>
        <v>0.48088850096083396</v>
      </c>
    </row>
    <row r="45" spans="2:70">
      <c r="B45" s="16" t="s">
        <v>216</v>
      </c>
      <c r="C45" s="16"/>
      <c r="D45" s="274">
        <f t="shared" ref="D45:AI45" si="92">-D27/D25</f>
        <v>0</v>
      </c>
      <c r="E45" s="274">
        <f t="shared" si="92"/>
        <v>0</v>
      </c>
      <c r="F45" s="275">
        <f t="shared" si="92"/>
        <v>0</v>
      </c>
      <c r="G45" s="275">
        <f t="shared" si="92"/>
        <v>0</v>
      </c>
      <c r="H45" s="275">
        <f t="shared" si="92"/>
        <v>0</v>
      </c>
      <c r="I45" s="275">
        <f t="shared" si="92"/>
        <v>0</v>
      </c>
      <c r="J45" s="274">
        <f t="shared" si="92"/>
        <v>0</v>
      </c>
      <c r="K45" s="275">
        <f t="shared" si="92"/>
        <v>0</v>
      </c>
      <c r="L45" s="275">
        <f t="shared" si="92"/>
        <v>0</v>
      </c>
      <c r="M45" s="275">
        <f t="shared" si="92"/>
        <v>0</v>
      </c>
      <c r="N45" s="275">
        <f t="shared" si="92"/>
        <v>0</v>
      </c>
      <c r="O45" s="274">
        <f t="shared" si="92"/>
        <v>0</v>
      </c>
      <c r="P45" s="275">
        <f t="shared" si="92"/>
        <v>0</v>
      </c>
      <c r="Q45" s="275">
        <f t="shared" si="92"/>
        <v>0</v>
      </c>
      <c r="R45" s="275">
        <f t="shared" si="92"/>
        <v>0</v>
      </c>
      <c r="S45" s="275">
        <f t="shared" si="92"/>
        <v>0</v>
      </c>
      <c r="T45" s="274">
        <f t="shared" si="92"/>
        <v>0</v>
      </c>
      <c r="U45" s="275">
        <f t="shared" si="92"/>
        <v>0</v>
      </c>
      <c r="V45" s="275">
        <f t="shared" si="92"/>
        <v>0</v>
      </c>
      <c r="W45" s="275">
        <f t="shared" si="92"/>
        <v>0</v>
      </c>
      <c r="X45" s="275">
        <f t="shared" si="92"/>
        <v>0</v>
      </c>
      <c r="Y45" s="274">
        <f t="shared" si="92"/>
        <v>0</v>
      </c>
      <c r="Z45" s="275">
        <f t="shared" si="92"/>
        <v>0</v>
      </c>
      <c r="AA45" s="275">
        <f t="shared" si="92"/>
        <v>0</v>
      </c>
      <c r="AB45" s="275">
        <f t="shared" si="92"/>
        <v>0</v>
      </c>
      <c r="AC45" s="275">
        <f t="shared" si="92"/>
        <v>0</v>
      </c>
      <c r="AD45" s="274">
        <f t="shared" si="92"/>
        <v>0</v>
      </c>
      <c r="AE45" s="275">
        <f t="shared" si="92"/>
        <v>0</v>
      </c>
      <c r="AF45" s="275">
        <f t="shared" si="92"/>
        <v>0</v>
      </c>
      <c r="AG45" s="275">
        <f t="shared" si="92"/>
        <v>0</v>
      </c>
      <c r="AH45" s="275">
        <f t="shared" si="92"/>
        <v>0</v>
      </c>
      <c r="AI45" s="274">
        <f t="shared" si="92"/>
        <v>0</v>
      </c>
      <c r="AJ45" s="275">
        <f t="shared" ref="AJ45:BR45" si="93">-AJ27/AJ25</f>
        <v>0</v>
      </c>
      <c r="AK45" s="275">
        <f t="shared" si="93"/>
        <v>0</v>
      </c>
      <c r="AL45" s="275">
        <f t="shared" si="93"/>
        <v>0</v>
      </c>
      <c r="AM45" s="275">
        <f t="shared" si="93"/>
        <v>0</v>
      </c>
      <c r="AN45" s="274">
        <f t="shared" si="93"/>
        <v>0</v>
      </c>
      <c r="AO45" s="275">
        <f t="shared" si="93"/>
        <v>0</v>
      </c>
      <c r="AP45" s="275">
        <f t="shared" si="93"/>
        <v>0</v>
      </c>
      <c r="AQ45" s="275">
        <f t="shared" si="93"/>
        <v>0</v>
      </c>
      <c r="AR45" s="275">
        <f t="shared" si="93"/>
        <v>0</v>
      </c>
      <c r="AS45" s="274">
        <f t="shared" si="93"/>
        <v>0</v>
      </c>
      <c r="AT45" s="275">
        <f t="shared" si="93"/>
        <v>4.2000000000000003E-2</v>
      </c>
      <c r="AU45" s="275">
        <f t="shared" si="93"/>
        <v>4.2000000000000003E-2</v>
      </c>
      <c r="AV45" s="275">
        <f t="shared" si="93"/>
        <v>4.2000000000000003E-2</v>
      </c>
      <c r="AW45" s="275">
        <f t="shared" si="93"/>
        <v>4.2000000000000003E-2</v>
      </c>
      <c r="AX45" s="274">
        <f t="shared" si="93"/>
        <v>4.2000000000000003E-2</v>
      </c>
      <c r="AY45" s="275">
        <f t="shared" si="93"/>
        <v>4.2000000000000003E-2</v>
      </c>
      <c r="AZ45" s="275">
        <f t="shared" si="93"/>
        <v>4.2000000000000003E-2</v>
      </c>
      <c r="BA45" s="275">
        <f t="shared" si="93"/>
        <v>4.2000000000000003E-2</v>
      </c>
      <c r="BB45" s="275">
        <f t="shared" si="93"/>
        <v>4.2000000000000003E-2</v>
      </c>
      <c r="BC45" s="274">
        <f t="shared" si="93"/>
        <v>4.2000000000000003E-2</v>
      </c>
      <c r="BD45" s="275">
        <f t="shared" si="93"/>
        <v>4.1999999999999996E-2</v>
      </c>
      <c r="BE45" s="275">
        <f t="shared" si="93"/>
        <v>4.1999999999999996E-2</v>
      </c>
      <c r="BF45" s="275">
        <f t="shared" si="93"/>
        <v>4.1999999999999996E-2</v>
      </c>
      <c r="BG45" s="275">
        <f t="shared" si="93"/>
        <v>4.1999999999999996E-2</v>
      </c>
      <c r="BH45" s="274">
        <f t="shared" si="93"/>
        <v>4.1999999999999996E-2</v>
      </c>
      <c r="BI45" s="275">
        <f t="shared" si="93"/>
        <v>4.2000000000000003E-2</v>
      </c>
      <c r="BJ45" s="275">
        <f t="shared" si="93"/>
        <v>4.2000000000000003E-2</v>
      </c>
      <c r="BK45" s="275">
        <f t="shared" si="93"/>
        <v>4.2000000000000003E-2</v>
      </c>
      <c r="BL45" s="275">
        <f t="shared" si="93"/>
        <v>4.2000000000000003E-2</v>
      </c>
      <c r="BM45" s="274">
        <f t="shared" si="93"/>
        <v>4.2000000000000003E-2</v>
      </c>
      <c r="BN45" s="275">
        <f t="shared" si="93"/>
        <v>8.690561974215251E-2</v>
      </c>
      <c r="BO45" s="275">
        <f t="shared" si="93"/>
        <v>8.690561974215251E-2</v>
      </c>
      <c r="BP45" s="275">
        <f t="shared" si="93"/>
        <v>8.690561974215251E-2</v>
      </c>
      <c r="BQ45" s="275">
        <f t="shared" si="93"/>
        <v>8.690561974215251E-2</v>
      </c>
      <c r="BR45" s="274">
        <f t="shared" si="93"/>
        <v>8.690561974215251E-2</v>
      </c>
    </row>
    <row r="46" spans="2:70">
      <c r="B46" s="320" t="s">
        <v>54</v>
      </c>
      <c r="C46" s="320"/>
      <c r="D46" s="321">
        <v>0.21</v>
      </c>
      <c r="E46" s="321">
        <v>0.21</v>
      </c>
      <c r="F46" s="322"/>
      <c r="G46" s="322"/>
      <c r="H46" s="322"/>
      <c r="I46" s="322"/>
      <c r="J46" s="321">
        <v>0.21</v>
      </c>
      <c r="K46" s="322"/>
      <c r="L46" s="322"/>
      <c r="M46" s="322"/>
      <c r="N46" s="322"/>
      <c r="O46" s="321">
        <v>0.21</v>
      </c>
      <c r="P46" s="322"/>
      <c r="Q46" s="322"/>
      <c r="R46" s="322"/>
      <c r="S46" s="322"/>
      <c r="T46" s="321">
        <v>0.21</v>
      </c>
      <c r="U46" s="322"/>
      <c r="V46" s="322"/>
      <c r="W46" s="322"/>
      <c r="X46" s="322"/>
      <c r="Y46" s="321">
        <v>0.21</v>
      </c>
      <c r="Z46" s="322"/>
      <c r="AA46" s="322"/>
      <c r="AB46" s="322"/>
      <c r="AC46" s="322"/>
      <c r="AD46" s="321">
        <v>0.21</v>
      </c>
      <c r="AE46" s="322"/>
      <c r="AF46" s="322"/>
      <c r="AG46" s="322"/>
      <c r="AH46" s="322"/>
      <c r="AI46" s="321">
        <v>0.21</v>
      </c>
      <c r="AJ46" s="322"/>
      <c r="AK46" s="322"/>
      <c r="AL46" s="322"/>
      <c r="AM46" s="322"/>
      <c r="AN46" s="321">
        <v>0.21</v>
      </c>
      <c r="AO46" s="322"/>
      <c r="AP46" s="322"/>
      <c r="AQ46" s="322"/>
      <c r="AR46" s="322"/>
      <c r="AS46" s="321">
        <v>0.21</v>
      </c>
      <c r="AT46" s="322"/>
      <c r="AU46" s="322"/>
      <c r="AV46" s="322"/>
      <c r="AW46" s="322"/>
      <c r="AX46" s="321">
        <v>0.21</v>
      </c>
      <c r="AY46" s="322"/>
      <c r="AZ46" s="322"/>
      <c r="BA46" s="322"/>
      <c r="BB46" s="322"/>
      <c r="BC46" s="321">
        <v>0.21</v>
      </c>
      <c r="BD46" s="322"/>
      <c r="BE46" s="322"/>
      <c r="BF46" s="322"/>
      <c r="BG46" s="322"/>
      <c r="BH46" s="321">
        <v>0.21</v>
      </c>
      <c r="BI46" s="322"/>
      <c r="BJ46" s="322"/>
      <c r="BK46" s="322"/>
      <c r="BL46" s="322"/>
      <c r="BM46" s="321">
        <v>0.21</v>
      </c>
      <c r="BN46" s="322"/>
      <c r="BO46" s="322"/>
      <c r="BP46" s="322"/>
      <c r="BQ46" s="322"/>
      <c r="BR46" s="321">
        <v>0.21</v>
      </c>
    </row>
    <row r="47" spans="2:70" hidden="1" outlineLevel="1">
      <c r="B47" s="16"/>
      <c r="C47" s="16"/>
      <c r="D47" s="315"/>
      <c r="E47" s="315"/>
      <c r="F47" s="316"/>
      <c r="G47" s="316"/>
      <c r="H47" s="316"/>
      <c r="I47" s="316"/>
      <c r="J47" s="315"/>
      <c r="K47" s="316"/>
      <c r="L47" s="316"/>
      <c r="M47" s="316"/>
      <c r="N47" s="316"/>
      <c r="O47" s="315"/>
      <c r="P47" s="316"/>
      <c r="Q47" s="316"/>
      <c r="R47" s="316"/>
      <c r="S47" s="316"/>
      <c r="T47" s="315"/>
      <c r="U47" s="316"/>
      <c r="V47" s="316"/>
      <c r="W47" s="316"/>
      <c r="X47" s="316"/>
      <c r="Y47" s="315"/>
      <c r="Z47" s="316"/>
      <c r="AA47" s="316"/>
      <c r="AB47" s="316"/>
      <c r="AC47" s="316"/>
      <c r="AD47" s="315"/>
      <c r="AE47" s="316"/>
      <c r="AF47" s="316"/>
      <c r="AG47" s="316"/>
      <c r="AH47" s="316"/>
      <c r="AI47" s="315"/>
      <c r="AJ47" s="316"/>
      <c r="AK47" s="316"/>
      <c r="AL47" s="316"/>
      <c r="AM47" s="316"/>
      <c r="AN47" s="315"/>
      <c r="AO47" s="316"/>
      <c r="AP47" s="316"/>
      <c r="AQ47" s="316"/>
      <c r="AR47" s="316"/>
      <c r="AS47" s="315"/>
      <c r="AT47" s="316"/>
      <c r="AU47" s="316"/>
      <c r="AV47" s="316"/>
      <c r="AW47" s="316"/>
      <c r="AX47" s="315"/>
      <c r="AY47" s="316"/>
      <c r="AZ47" s="316"/>
      <c r="BA47" s="316"/>
      <c r="BB47" s="316"/>
      <c r="BC47" s="315"/>
      <c r="BD47" s="316"/>
      <c r="BE47" s="316"/>
      <c r="BF47" s="316"/>
      <c r="BG47" s="316"/>
      <c r="BH47" s="315"/>
      <c r="BI47" s="316"/>
      <c r="BJ47" s="316"/>
      <c r="BK47" s="316"/>
      <c r="BL47" s="316"/>
      <c r="BM47" s="315"/>
      <c r="BN47" s="316"/>
      <c r="BO47" s="316"/>
      <c r="BP47" s="316"/>
      <c r="BQ47" s="316"/>
      <c r="BR47" s="315"/>
    </row>
    <row r="48" spans="2:70" hidden="1" outlineLevel="1">
      <c r="B48" s="16"/>
      <c r="C48" s="16"/>
      <c r="D48" s="16"/>
      <c r="E48" s="16"/>
      <c r="F48" s="192"/>
      <c r="G48" s="192"/>
      <c r="H48" s="192"/>
      <c r="I48" s="192"/>
      <c r="J48" s="16"/>
      <c r="K48" s="192"/>
      <c r="L48" s="192"/>
      <c r="M48" s="192"/>
      <c r="N48" s="192"/>
      <c r="O48" s="16"/>
      <c r="P48" s="192"/>
      <c r="Q48" s="192"/>
      <c r="R48" s="192"/>
      <c r="S48" s="192"/>
      <c r="T48" s="16"/>
      <c r="U48" s="192"/>
      <c r="V48" s="192"/>
      <c r="W48" s="192"/>
      <c r="X48" s="192"/>
      <c r="Y48" s="16"/>
      <c r="Z48" s="192"/>
      <c r="AA48" s="192"/>
      <c r="AB48" s="192"/>
      <c r="AC48" s="192"/>
      <c r="AD48" s="16"/>
      <c r="AE48" s="192"/>
      <c r="AF48" s="192"/>
      <c r="AG48" s="192"/>
      <c r="AH48" s="192"/>
      <c r="AI48" s="16"/>
      <c r="AJ48" s="192"/>
      <c r="AK48" s="192"/>
      <c r="AL48" s="192"/>
      <c r="AM48" s="192"/>
      <c r="AN48" s="16"/>
      <c r="AO48" s="199"/>
      <c r="AP48" s="199"/>
      <c r="AQ48" s="199"/>
      <c r="AR48" s="199"/>
      <c r="AS48" s="27"/>
      <c r="AT48" s="199"/>
      <c r="AU48" s="199"/>
      <c r="AV48" s="199"/>
      <c r="AW48" s="199"/>
      <c r="AX48" s="27"/>
      <c r="AY48" s="199"/>
      <c r="AZ48" s="199"/>
      <c r="BA48" s="199"/>
      <c r="BB48" s="199"/>
      <c r="BC48" s="27"/>
      <c r="BD48" s="199"/>
      <c r="BE48" s="199"/>
      <c r="BF48" s="199"/>
      <c r="BG48" s="199"/>
      <c r="BH48" s="27"/>
      <c r="BI48" s="199"/>
      <c r="BJ48" s="199"/>
      <c r="BK48" s="199"/>
      <c r="BL48" s="199"/>
      <c r="BM48" s="27"/>
      <c r="BN48" s="199"/>
      <c r="BO48" s="199"/>
      <c r="BP48" s="199"/>
      <c r="BQ48" s="199"/>
      <c r="BR48" s="27"/>
    </row>
    <row r="49" spans="2:70" hidden="1" outlineLevel="1">
      <c r="B49" s="29" t="s">
        <v>133</v>
      </c>
      <c r="C49" s="29"/>
      <c r="D49" s="30">
        <f>D35</f>
        <v>2022</v>
      </c>
      <c r="E49" s="30">
        <f>E35</f>
        <v>2023</v>
      </c>
      <c r="F49" s="200"/>
      <c r="G49" s="200"/>
      <c r="H49" s="200"/>
      <c r="I49" s="200"/>
      <c r="J49" s="30">
        <f>J35</f>
        <v>2024</v>
      </c>
      <c r="K49" s="200"/>
      <c r="L49" s="200"/>
      <c r="M49" s="200"/>
      <c r="N49" s="200"/>
      <c r="O49" s="30">
        <f>O35</f>
        <v>2025</v>
      </c>
      <c r="P49" s="200"/>
      <c r="Q49" s="200"/>
      <c r="R49" s="200"/>
      <c r="S49" s="200"/>
      <c r="T49" s="31">
        <f>T35</f>
        <v>2026</v>
      </c>
      <c r="U49" s="200"/>
      <c r="V49" s="200"/>
      <c r="W49" s="200"/>
      <c r="X49" s="200"/>
      <c r="Y49" s="31" t="str">
        <f>Y35</f>
        <v>2027E</v>
      </c>
      <c r="Z49" s="200"/>
      <c r="AA49" s="200"/>
      <c r="AB49" s="200"/>
      <c r="AC49" s="200"/>
      <c r="AD49" s="31" t="str">
        <f>AD35</f>
        <v>2028E</v>
      </c>
      <c r="AE49" s="200"/>
      <c r="AF49" s="200"/>
      <c r="AG49" s="200"/>
      <c r="AH49" s="200"/>
      <c r="AI49" s="31" t="str">
        <f>AI35</f>
        <v>2029E</v>
      </c>
      <c r="AJ49" s="200"/>
      <c r="AK49" s="200"/>
      <c r="AL49" s="200"/>
      <c r="AM49" s="200"/>
      <c r="AN49" s="31" t="str">
        <f>AN35</f>
        <v>2030E</v>
      </c>
      <c r="AO49" s="200"/>
      <c r="AP49" s="200"/>
      <c r="AQ49" s="200"/>
      <c r="AR49" s="200"/>
      <c r="AS49" s="31" t="str">
        <f>AS35</f>
        <v>2031E</v>
      </c>
      <c r="AT49" s="200"/>
      <c r="AU49" s="200"/>
      <c r="AV49" s="200"/>
      <c r="AW49" s="200"/>
      <c r="AX49" s="31" t="str">
        <f>AX35</f>
        <v>2032E</v>
      </c>
      <c r="AY49" s="200"/>
      <c r="AZ49" s="200"/>
      <c r="BA49" s="200"/>
      <c r="BB49" s="200"/>
      <c r="BC49" s="31" t="str">
        <f>BC35</f>
        <v>2033E</v>
      </c>
      <c r="BD49" s="200"/>
      <c r="BE49" s="200"/>
      <c r="BF49" s="200"/>
      <c r="BG49" s="200"/>
      <c r="BH49" s="31" t="str">
        <f>BH35</f>
        <v>2034E</v>
      </c>
      <c r="BI49" s="200"/>
      <c r="BJ49" s="200"/>
      <c r="BK49" s="200"/>
      <c r="BL49" s="200"/>
      <c r="BM49" s="31" t="str">
        <f>BM35</f>
        <v>2035E</v>
      </c>
      <c r="BN49" s="200"/>
      <c r="BO49" s="200"/>
      <c r="BP49" s="200"/>
      <c r="BQ49" s="200"/>
      <c r="BR49" s="31" t="str">
        <f>BR35</f>
        <v>2036E</v>
      </c>
    </row>
    <row r="50" spans="2:70" hidden="1" outlineLevel="1">
      <c r="B50" s="53" t="s">
        <v>165</v>
      </c>
      <c r="C50" s="16"/>
      <c r="D50" s="16"/>
      <c r="E50" s="48"/>
      <c r="F50" s="192"/>
      <c r="G50" s="192"/>
      <c r="H50" s="192"/>
      <c r="I50" s="192"/>
      <c r="J50" s="48"/>
      <c r="K50" s="192"/>
      <c r="L50" s="192"/>
      <c r="M50" s="192"/>
      <c r="N50" s="192"/>
      <c r="O50" s="48">
        <f>O25</f>
        <v>-161.15199999999999</v>
      </c>
      <c r="P50" s="192"/>
      <c r="Q50" s="192"/>
      <c r="R50" s="192"/>
      <c r="S50" s="192"/>
      <c r="T50" s="48">
        <f>T25</f>
        <v>-197.62604999999996</v>
      </c>
      <c r="U50" s="192"/>
      <c r="V50" s="192"/>
      <c r="W50" s="192"/>
      <c r="X50" s="192"/>
      <c r="Y50" s="48">
        <f>Y25</f>
        <v>-213.92992999999998</v>
      </c>
      <c r="Z50" s="192"/>
      <c r="AA50" s="192"/>
      <c r="AB50" s="192"/>
      <c r="AC50" s="192"/>
      <c r="AD50" s="48">
        <f>AD25</f>
        <v>-319.75101049999995</v>
      </c>
      <c r="AE50" s="192"/>
      <c r="AF50" s="192"/>
      <c r="AG50" s="192"/>
      <c r="AH50" s="192"/>
      <c r="AI50" s="48">
        <f>AI25</f>
        <v>-359.11084180259377</v>
      </c>
      <c r="AJ50" s="192"/>
      <c r="AK50" s="192"/>
      <c r="AL50" s="192"/>
      <c r="AM50" s="192"/>
      <c r="AN50" s="48">
        <f>AN25</f>
        <v>-220.40773631007329</v>
      </c>
      <c r="AO50" s="192"/>
      <c r="AP50" s="192"/>
      <c r="AQ50" s="192"/>
      <c r="AR50" s="192"/>
      <c r="AS50" s="48">
        <f>AS25</f>
        <v>-76.660094538627121</v>
      </c>
      <c r="AT50" s="192"/>
      <c r="AU50" s="192"/>
      <c r="AV50" s="192"/>
      <c r="AW50" s="192"/>
      <c r="AX50" s="48">
        <f>AX25</f>
        <v>41.020007732347821</v>
      </c>
      <c r="AY50" s="192"/>
      <c r="AZ50" s="192"/>
      <c r="BA50" s="192"/>
      <c r="BB50" s="192"/>
      <c r="BC50" s="48">
        <f>BC25</f>
        <v>197.72743669718795</v>
      </c>
      <c r="BD50" s="192"/>
      <c r="BE50" s="192"/>
      <c r="BF50" s="192"/>
      <c r="BG50" s="192"/>
      <c r="BH50" s="48">
        <f>BH25</f>
        <v>396.75982794472486</v>
      </c>
      <c r="BI50" s="192"/>
      <c r="BJ50" s="192"/>
      <c r="BK50" s="192"/>
      <c r="BL50" s="192"/>
      <c r="BM50" s="48">
        <f>BM25</f>
        <v>608.60975050811692</v>
      </c>
      <c r="BN50" s="192"/>
      <c r="BO50" s="192"/>
      <c r="BP50" s="192"/>
      <c r="BQ50" s="192"/>
      <c r="BR50" s="48">
        <f>BR25</f>
        <v>833.88314886932801</v>
      </c>
    </row>
    <row r="51" spans="2:70" hidden="1" outlineLevel="1">
      <c r="B51" s="57" t="s">
        <v>166</v>
      </c>
      <c r="C51" s="58">
        <v>0.2</v>
      </c>
      <c r="D51" s="59"/>
      <c r="E51" s="60"/>
      <c r="F51" s="201"/>
      <c r="G51" s="201"/>
      <c r="H51" s="201"/>
      <c r="I51" s="201"/>
      <c r="J51" s="60"/>
      <c r="K51" s="201"/>
      <c r="L51" s="201"/>
      <c r="M51" s="201"/>
      <c r="N51" s="201"/>
      <c r="O51" s="60">
        <f t="shared" ref="O51:BH51" si="94">IF(O50&gt;0,$C51*O50,0)</f>
        <v>0</v>
      </c>
      <c r="P51" s="201"/>
      <c r="Q51" s="201"/>
      <c r="R51" s="201"/>
      <c r="S51" s="201"/>
      <c r="T51" s="60">
        <f t="shared" si="94"/>
        <v>0</v>
      </c>
      <c r="U51" s="201"/>
      <c r="V51" s="201"/>
      <c r="W51" s="201"/>
      <c r="X51" s="201"/>
      <c r="Y51" s="60">
        <f t="shared" si="94"/>
        <v>0</v>
      </c>
      <c r="Z51" s="201"/>
      <c r="AA51" s="201"/>
      <c r="AB51" s="201"/>
      <c r="AC51" s="201"/>
      <c r="AD51" s="60">
        <f t="shared" si="94"/>
        <v>0</v>
      </c>
      <c r="AE51" s="201"/>
      <c r="AF51" s="201"/>
      <c r="AG51" s="201"/>
      <c r="AH51" s="201"/>
      <c r="AI51" s="60">
        <f t="shared" si="94"/>
        <v>0</v>
      </c>
      <c r="AJ51" s="201"/>
      <c r="AK51" s="201"/>
      <c r="AL51" s="201"/>
      <c r="AM51" s="201"/>
      <c r="AN51" s="60">
        <f t="shared" si="94"/>
        <v>0</v>
      </c>
      <c r="AO51" s="201"/>
      <c r="AP51" s="201"/>
      <c r="AQ51" s="201"/>
      <c r="AR51" s="201"/>
      <c r="AS51" s="60">
        <f t="shared" si="94"/>
        <v>0</v>
      </c>
      <c r="AT51" s="201"/>
      <c r="AU51" s="201"/>
      <c r="AV51" s="201"/>
      <c r="AW51" s="201"/>
      <c r="AX51" s="60">
        <f t="shared" si="94"/>
        <v>8.2040015464695646</v>
      </c>
      <c r="AY51" s="201"/>
      <c r="AZ51" s="201"/>
      <c r="BA51" s="201"/>
      <c r="BB51" s="201"/>
      <c r="BC51" s="60">
        <f t="shared" si="94"/>
        <v>39.545487339437592</v>
      </c>
      <c r="BD51" s="201"/>
      <c r="BE51" s="201"/>
      <c r="BF51" s="201"/>
      <c r="BG51" s="201"/>
      <c r="BH51" s="60">
        <f t="shared" si="94"/>
        <v>79.351965588944978</v>
      </c>
      <c r="BI51" s="201"/>
      <c r="BJ51" s="201"/>
      <c r="BK51" s="201"/>
      <c r="BL51" s="201"/>
      <c r="BM51" s="60">
        <f t="shared" ref="BM51:BR51" si="95">IF(BM50&gt;0,$C51*BM50,0)</f>
        <v>121.72195010162339</v>
      </c>
      <c r="BN51" s="201"/>
      <c r="BO51" s="201"/>
      <c r="BP51" s="201"/>
      <c r="BQ51" s="201"/>
      <c r="BR51" s="60">
        <f t="shared" si="95"/>
        <v>166.77662977386561</v>
      </c>
    </row>
    <row r="52" spans="2:70" hidden="1" outlineLevel="1">
      <c r="B52" s="57" t="s">
        <v>167</v>
      </c>
      <c r="C52" s="16"/>
      <c r="D52" s="16"/>
      <c r="E52" s="60"/>
      <c r="F52" s="192"/>
      <c r="G52" s="192"/>
      <c r="H52" s="192"/>
      <c r="I52" s="192"/>
      <c r="J52" s="60"/>
      <c r="K52" s="192"/>
      <c r="L52" s="192"/>
      <c r="M52" s="192"/>
      <c r="N52" s="192"/>
      <c r="O52" s="60">
        <f t="shared" ref="O52:BH52" si="96">IF(O50&gt;0,O50-O51,0)</f>
        <v>0</v>
      </c>
      <c r="P52" s="192"/>
      <c r="Q52" s="192"/>
      <c r="R52" s="192"/>
      <c r="S52" s="192"/>
      <c r="T52" s="60">
        <f t="shared" si="96"/>
        <v>0</v>
      </c>
      <c r="U52" s="192"/>
      <c r="V52" s="192"/>
      <c r="W52" s="192"/>
      <c r="X52" s="192"/>
      <c r="Y52" s="60">
        <f t="shared" si="96"/>
        <v>0</v>
      </c>
      <c r="Z52" s="192"/>
      <c r="AA52" s="192"/>
      <c r="AB52" s="192"/>
      <c r="AC52" s="192"/>
      <c r="AD52" s="60">
        <f t="shared" si="96"/>
        <v>0</v>
      </c>
      <c r="AE52" s="192"/>
      <c r="AF52" s="192"/>
      <c r="AG52" s="192"/>
      <c r="AH52" s="192"/>
      <c r="AI52" s="60">
        <f t="shared" si="96"/>
        <v>0</v>
      </c>
      <c r="AJ52" s="192"/>
      <c r="AK52" s="192"/>
      <c r="AL52" s="192"/>
      <c r="AM52" s="192"/>
      <c r="AN52" s="60">
        <f t="shared" si="96"/>
        <v>0</v>
      </c>
      <c r="AO52" s="192"/>
      <c r="AP52" s="192"/>
      <c r="AQ52" s="192"/>
      <c r="AR52" s="192"/>
      <c r="AS52" s="60">
        <f t="shared" si="96"/>
        <v>0</v>
      </c>
      <c r="AT52" s="192"/>
      <c r="AU52" s="192"/>
      <c r="AV52" s="192"/>
      <c r="AW52" s="192"/>
      <c r="AX52" s="60">
        <f t="shared" si="96"/>
        <v>32.816006185878258</v>
      </c>
      <c r="AY52" s="192"/>
      <c r="AZ52" s="192"/>
      <c r="BA52" s="192"/>
      <c r="BB52" s="192"/>
      <c r="BC52" s="60">
        <f t="shared" si="96"/>
        <v>158.18194935775037</v>
      </c>
      <c r="BD52" s="192"/>
      <c r="BE52" s="192"/>
      <c r="BF52" s="192"/>
      <c r="BG52" s="192"/>
      <c r="BH52" s="60">
        <f t="shared" si="96"/>
        <v>317.40786235577991</v>
      </c>
      <c r="BI52" s="192"/>
      <c r="BJ52" s="192"/>
      <c r="BK52" s="192"/>
      <c r="BL52" s="192"/>
      <c r="BM52" s="60">
        <f t="shared" ref="BM52:BR52" si="97">IF(BM50&gt;0,BM50-BM51,0)</f>
        <v>486.88780040649351</v>
      </c>
      <c r="BN52" s="192"/>
      <c r="BO52" s="192"/>
      <c r="BP52" s="192"/>
      <c r="BQ52" s="192"/>
      <c r="BR52" s="60">
        <f t="shared" si="97"/>
        <v>667.10651909546243</v>
      </c>
    </row>
    <row r="53" spans="2:70" hidden="1" outlineLevel="1">
      <c r="B53" s="57"/>
      <c r="C53" s="16"/>
      <c r="D53" s="27"/>
      <c r="E53" s="60"/>
      <c r="F53" s="199"/>
      <c r="G53" s="199"/>
      <c r="H53" s="199"/>
      <c r="I53" s="199"/>
      <c r="J53" s="60"/>
      <c r="K53" s="199"/>
      <c r="L53" s="199"/>
      <c r="M53" s="199"/>
      <c r="N53" s="199"/>
      <c r="O53" s="60"/>
      <c r="P53" s="199"/>
      <c r="Q53" s="199"/>
      <c r="R53" s="199"/>
      <c r="S53" s="199"/>
      <c r="T53" s="60"/>
      <c r="U53" s="199"/>
      <c r="V53" s="199"/>
      <c r="W53" s="199"/>
      <c r="X53" s="199"/>
      <c r="Y53" s="60"/>
      <c r="Z53" s="199"/>
      <c r="AA53" s="199"/>
      <c r="AB53" s="199"/>
      <c r="AC53" s="199"/>
      <c r="AD53" s="60"/>
      <c r="AE53" s="199"/>
      <c r="AF53" s="199"/>
      <c r="AG53" s="199"/>
      <c r="AH53" s="199"/>
      <c r="AI53" s="60"/>
      <c r="AJ53" s="199"/>
      <c r="AK53" s="199"/>
      <c r="AL53" s="199"/>
      <c r="AM53" s="199"/>
      <c r="AN53" s="60"/>
      <c r="AO53" s="199"/>
      <c r="AP53" s="199"/>
      <c r="AQ53" s="199"/>
      <c r="AR53" s="199"/>
      <c r="AS53" s="60"/>
      <c r="AT53" s="199"/>
      <c r="AU53" s="199"/>
      <c r="AV53" s="199"/>
      <c r="AW53" s="199"/>
      <c r="AX53" s="60"/>
      <c r="AY53" s="199"/>
      <c r="AZ53" s="199"/>
      <c r="BA53" s="199"/>
      <c r="BB53" s="199"/>
      <c r="BC53" s="60"/>
      <c r="BD53" s="199"/>
      <c r="BE53" s="199"/>
      <c r="BF53" s="199"/>
      <c r="BG53" s="199"/>
      <c r="BH53" s="60"/>
      <c r="BI53" s="199"/>
      <c r="BJ53" s="199"/>
      <c r="BK53" s="199"/>
      <c r="BL53" s="199"/>
      <c r="BM53" s="60"/>
      <c r="BN53" s="199"/>
      <c r="BO53" s="199"/>
      <c r="BP53" s="199"/>
      <c r="BQ53" s="199"/>
      <c r="BR53" s="60"/>
    </row>
    <row r="54" spans="2:70" hidden="1" outlineLevel="1">
      <c r="B54" s="57" t="s">
        <v>168</v>
      </c>
      <c r="C54" s="16"/>
      <c r="D54" s="16"/>
      <c r="E54" s="60"/>
      <c r="F54" s="192"/>
      <c r="G54" s="192"/>
      <c r="H54" s="192"/>
      <c r="I54" s="192"/>
      <c r="J54" s="60"/>
      <c r="K54" s="192"/>
      <c r="L54" s="192"/>
      <c r="M54" s="192"/>
      <c r="N54" s="192"/>
      <c r="O54" s="60">
        <f t="shared" ref="O54:BH54" si="98">IF(O50&lt;0,O50,0)</f>
        <v>-161.15199999999999</v>
      </c>
      <c r="P54" s="192"/>
      <c r="Q54" s="192"/>
      <c r="R54" s="192"/>
      <c r="S54" s="192"/>
      <c r="T54" s="60">
        <f t="shared" si="98"/>
        <v>-197.62604999999996</v>
      </c>
      <c r="U54" s="192"/>
      <c r="V54" s="192"/>
      <c r="W54" s="192"/>
      <c r="X54" s="192"/>
      <c r="Y54" s="60">
        <f t="shared" si="98"/>
        <v>-213.92992999999998</v>
      </c>
      <c r="Z54" s="192"/>
      <c r="AA54" s="192"/>
      <c r="AB54" s="192"/>
      <c r="AC54" s="192"/>
      <c r="AD54" s="60">
        <f t="shared" si="98"/>
        <v>-319.75101049999995</v>
      </c>
      <c r="AE54" s="192"/>
      <c r="AF54" s="192"/>
      <c r="AG54" s="192"/>
      <c r="AH54" s="192"/>
      <c r="AI54" s="60">
        <f t="shared" si="98"/>
        <v>-359.11084180259377</v>
      </c>
      <c r="AJ54" s="192"/>
      <c r="AK54" s="192"/>
      <c r="AL54" s="192"/>
      <c r="AM54" s="192"/>
      <c r="AN54" s="60">
        <f t="shared" si="98"/>
        <v>-220.40773631007329</v>
      </c>
      <c r="AO54" s="192"/>
      <c r="AP54" s="192"/>
      <c r="AQ54" s="192"/>
      <c r="AR54" s="192"/>
      <c r="AS54" s="60">
        <f t="shared" si="98"/>
        <v>-76.660094538627121</v>
      </c>
      <c r="AT54" s="192"/>
      <c r="AU54" s="192"/>
      <c r="AV54" s="192"/>
      <c r="AW54" s="192"/>
      <c r="AX54" s="60">
        <f t="shared" si="98"/>
        <v>0</v>
      </c>
      <c r="AY54" s="192"/>
      <c r="AZ54" s="192"/>
      <c r="BA54" s="192"/>
      <c r="BB54" s="192"/>
      <c r="BC54" s="60">
        <f t="shared" si="98"/>
        <v>0</v>
      </c>
      <c r="BD54" s="192"/>
      <c r="BE54" s="192"/>
      <c r="BF54" s="192"/>
      <c r="BG54" s="192"/>
      <c r="BH54" s="60">
        <f t="shared" si="98"/>
        <v>0</v>
      </c>
      <c r="BI54" s="192"/>
      <c r="BJ54" s="192"/>
      <c r="BK54" s="192"/>
      <c r="BL54" s="192"/>
      <c r="BM54" s="60">
        <f t="shared" ref="BM54:BR54" si="99">IF(BM50&lt;0,BM50,0)</f>
        <v>0</v>
      </c>
      <c r="BN54" s="192"/>
      <c r="BO54" s="192"/>
      <c r="BP54" s="192"/>
      <c r="BQ54" s="192"/>
      <c r="BR54" s="60">
        <f t="shared" si="99"/>
        <v>0</v>
      </c>
    </row>
    <row r="55" spans="2:70" hidden="1" outlineLevel="1">
      <c r="B55" s="57"/>
      <c r="C55" s="16"/>
      <c r="D55" s="61"/>
      <c r="E55" s="60"/>
      <c r="F55" s="202"/>
      <c r="G55" s="202"/>
      <c r="H55" s="202"/>
      <c r="I55" s="202"/>
      <c r="J55" s="60"/>
      <c r="K55" s="202"/>
      <c r="L55" s="202"/>
      <c r="M55" s="202"/>
      <c r="N55" s="202"/>
      <c r="O55" s="60"/>
      <c r="P55" s="202"/>
      <c r="Q55" s="202"/>
      <c r="R55" s="202"/>
      <c r="S55" s="202"/>
      <c r="T55" s="60"/>
      <c r="U55" s="202"/>
      <c r="V55" s="202"/>
      <c r="W55" s="202"/>
      <c r="X55" s="202"/>
      <c r="Y55" s="60"/>
      <c r="Z55" s="202"/>
      <c r="AA55" s="202"/>
      <c r="AB55" s="202"/>
      <c r="AC55" s="202"/>
      <c r="AD55" s="60"/>
      <c r="AE55" s="202"/>
      <c r="AF55" s="202"/>
      <c r="AG55" s="202"/>
      <c r="AH55" s="202"/>
      <c r="AI55" s="60"/>
      <c r="AJ55" s="202"/>
      <c r="AK55" s="202"/>
      <c r="AL55" s="202"/>
      <c r="AM55" s="202"/>
      <c r="AN55" s="60"/>
      <c r="AO55" s="202"/>
      <c r="AP55" s="202"/>
      <c r="AQ55" s="202"/>
      <c r="AR55" s="202"/>
      <c r="AS55" s="60"/>
      <c r="AT55" s="202"/>
      <c r="AU55" s="202"/>
      <c r="AV55" s="202"/>
      <c r="AW55" s="202"/>
      <c r="AX55" s="60"/>
      <c r="AY55" s="202"/>
      <c r="AZ55" s="202"/>
      <c r="BA55" s="202"/>
      <c r="BB55" s="202"/>
      <c r="BC55" s="60"/>
      <c r="BD55" s="202"/>
      <c r="BE55" s="202"/>
      <c r="BF55" s="202"/>
      <c r="BG55" s="202"/>
      <c r="BH55" s="60"/>
      <c r="BI55" s="202"/>
      <c r="BJ55" s="202"/>
      <c r="BK55" s="202"/>
      <c r="BL55" s="202"/>
      <c r="BM55" s="60"/>
      <c r="BN55" s="202"/>
      <c r="BO55" s="202"/>
      <c r="BP55" s="202"/>
      <c r="BQ55" s="202"/>
      <c r="BR55" s="60"/>
    </row>
    <row r="56" spans="2:70" hidden="1" outlineLevel="1">
      <c r="B56" s="57" t="s">
        <v>169</v>
      </c>
      <c r="C56" s="16"/>
      <c r="D56" s="62"/>
      <c r="E56" s="60"/>
      <c r="F56" s="195"/>
      <c r="G56" s="195"/>
      <c r="H56" s="195"/>
      <c r="I56" s="195"/>
      <c r="J56" s="60"/>
      <c r="K56" s="195"/>
      <c r="L56" s="195"/>
      <c r="M56" s="195"/>
      <c r="N56" s="195"/>
      <c r="O56" s="60">
        <f>IF(O54&lt;0,J57+O54,J57+O52)</f>
        <v>-161.15199999999999</v>
      </c>
      <c r="P56" s="195"/>
      <c r="Q56" s="195"/>
      <c r="R56" s="195"/>
      <c r="S56" s="195"/>
      <c r="T56" s="60">
        <f>IF(T54&lt;0,O57+T54,O57+T52)</f>
        <v>-294.22604999999999</v>
      </c>
      <c r="U56" s="195"/>
      <c r="V56" s="195"/>
      <c r="W56" s="195"/>
      <c r="X56" s="195"/>
      <c r="Y56" s="60">
        <f t="shared" ref="Y56" si="100">IF(Y54&lt;0,T57+Y54,T57+Y52)</f>
        <v>-508.15598</v>
      </c>
      <c r="Z56" s="195"/>
      <c r="AA56" s="195"/>
      <c r="AB56" s="195"/>
      <c r="AC56" s="195"/>
      <c r="AD56" s="60">
        <f>IF(AD54&lt;0,Y57+AD54,Y57+AD52)</f>
        <v>-827.90699049999989</v>
      </c>
      <c r="AE56" s="195"/>
      <c r="AF56" s="195"/>
      <c r="AG56" s="195"/>
      <c r="AH56" s="195"/>
      <c r="AI56" s="60">
        <f>IF(AI54&lt;0,AD57+AI54,AD57+AI52)</f>
        <v>-1187.0178323025937</v>
      </c>
      <c r="AJ56" s="195"/>
      <c r="AK56" s="195"/>
      <c r="AL56" s="195"/>
      <c r="AM56" s="195"/>
      <c r="AN56" s="60">
        <f>IF(AN54&lt;0,AI57+AN54,AI57+AN52)</f>
        <v>-1407.4255686126669</v>
      </c>
      <c r="AO56" s="195"/>
      <c r="AP56" s="195"/>
      <c r="AQ56" s="195"/>
      <c r="AR56" s="195"/>
      <c r="AS56" s="60">
        <f>IF(AS54&lt;0,AN57+AS54,AN57+AS52)</f>
        <v>-1484.0856631512941</v>
      </c>
      <c r="AT56" s="195"/>
      <c r="AU56" s="195"/>
      <c r="AV56" s="195"/>
      <c r="AW56" s="195"/>
      <c r="AX56" s="60">
        <f>IF(AX54&lt;0,AS57+AX54,AS57+AX52)</f>
        <v>-1451.2696569654158</v>
      </c>
      <c r="AY56" s="195"/>
      <c r="AZ56" s="195"/>
      <c r="BA56" s="195"/>
      <c r="BB56" s="195"/>
      <c r="BC56" s="60">
        <f>IF(BC54&lt;0,AX57+BC54,AX57+BC52)</f>
        <v>-1293.0877076076654</v>
      </c>
      <c r="BD56" s="195"/>
      <c r="BE56" s="195"/>
      <c r="BF56" s="195"/>
      <c r="BG56" s="195"/>
      <c r="BH56" s="60">
        <f>IF(BH54&lt;0,BC57+BH54,BC57+BH52)</f>
        <v>-975.67984525188547</v>
      </c>
      <c r="BI56" s="195"/>
      <c r="BJ56" s="195"/>
      <c r="BK56" s="195"/>
      <c r="BL56" s="195"/>
      <c r="BM56" s="60">
        <f>IF(BM54&lt;0,BH57+BM54,BH57+BM52)</f>
        <v>-488.79204484539196</v>
      </c>
      <c r="BN56" s="195"/>
      <c r="BO56" s="195"/>
      <c r="BP56" s="195"/>
      <c r="BQ56" s="195"/>
      <c r="BR56" s="60">
        <f>IF(BR54&lt;0,BM57+BR54,BM57+BR52)</f>
        <v>178.31447425007048</v>
      </c>
    </row>
    <row r="57" spans="2:70" hidden="1" outlineLevel="1">
      <c r="B57" s="57" t="s">
        <v>170</v>
      </c>
      <c r="C57" s="16"/>
      <c r="D57" s="63"/>
      <c r="E57" s="63"/>
      <c r="F57" s="195"/>
      <c r="G57" s="195"/>
      <c r="H57" s="195"/>
      <c r="I57" s="195"/>
      <c r="J57" s="63"/>
      <c r="K57" s="195"/>
      <c r="L57" s="195"/>
      <c r="M57" s="195"/>
      <c r="N57" s="195"/>
      <c r="O57" s="63">
        <v>-96.6</v>
      </c>
      <c r="P57" s="195"/>
      <c r="Q57" s="195"/>
      <c r="R57" s="195"/>
      <c r="S57" s="195"/>
      <c r="T57" s="60">
        <f t="shared" ref="T57:BH57" si="101">IF(T56&lt;0,T56,0)</f>
        <v>-294.22604999999999</v>
      </c>
      <c r="U57" s="195"/>
      <c r="V57" s="195"/>
      <c r="W57" s="195"/>
      <c r="X57" s="195"/>
      <c r="Y57" s="60">
        <f t="shared" si="101"/>
        <v>-508.15598</v>
      </c>
      <c r="Z57" s="195"/>
      <c r="AA57" s="195"/>
      <c r="AB57" s="195"/>
      <c r="AC57" s="195"/>
      <c r="AD57" s="60">
        <f t="shared" si="101"/>
        <v>-827.90699049999989</v>
      </c>
      <c r="AE57" s="195"/>
      <c r="AF57" s="195"/>
      <c r="AG57" s="195"/>
      <c r="AH57" s="195"/>
      <c r="AI57" s="60">
        <f t="shared" si="101"/>
        <v>-1187.0178323025937</v>
      </c>
      <c r="AJ57" s="195"/>
      <c r="AK57" s="195"/>
      <c r="AL57" s="195"/>
      <c r="AM57" s="195"/>
      <c r="AN57" s="60">
        <f t="shared" si="101"/>
        <v>-1407.4255686126669</v>
      </c>
      <c r="AO57" s="195"/>
      <c r="AP57" s="195"/>
      <c r="AQ57" s="195"/>
      <c r="AR57" s="195"/>
      <c r="AS57" s="60">
        <f t="shared" si="101"/>
        <v>-1484.0856631512941</v>
      </c>
      <c r="AT57" s="195"/>
      <c r="AU57" s="195"/>
      <c r="AV57" s="195"/>
      <c r="AW57" s="195"/>
      <c r="AX57" s="60">
        <f t="shared" si="101"/>
        <v>-1451.2696569654158</v>
      </c>
      <c r="AY57" s="195"/>
      <c r="AZ57" s="195"/>
      <c r="BA57" s="195"/>
      <c r="BB57" s="195"/>
      <c r="BC57" s="60">
        <f t="shared" si="101"/>
        <v>-1293.0877076076654</v>
      </c>
      <c r="BD57" s="195"/>
      <c r="BE57" s="195"/>
      <c r="BF57" s="195"/>
      <c r="BG57" s="195"/>
      <c r="BH57" s="60">
        <f t="shared" si="101"/>
        <v>-975.67984525188547</v>
      </c>
      <c r="BI57" s="195"/>
      <c r="BJ57" s="195"/>
      <c r="BK57" s="195"/>
      <c r="BL57" s="195"/>
      <c r="BM57" s="60">
        <f t="shared" ref="BM57:BR57" si="102">IF(BM56&lt;0,BM56,0)</f>
        <v>-488.79204484539196</v>
      </c>
      <c r="BN57" s="195"/>
      <c r="BO57" s="195"/>
      <c r="BP57" s="195"/>
      <c r="BQ57" s="195"/>
      <c r="BR57" s="60">
        <f t="shared" si="102"/>
        <v>0</v>
      </c>
    </row>
    <row r="58" spans="2:70" hidden="1" outlineLevel="1">
      <c r="B58" s="64"/>
      <c r="C58" s="16"/>
      <c r="D58" s="60"/>
      <c r="E58" s="60"/>
      <c r="F58" s="203"/>
      <c r="G58" s="203"/>
      <c r="H58" s="204"/>
      <c r="I58" s="203"/>
      <c r="J58" s="60"/>
      <c r="K58" s="203"/>
      <c r="L58" s="203"/>
      <c r="M58" s="204"/>
      <c r="N58" s="203"/>
      <c r="O58" s="60"/>
      <c r="P58" s="203"/>
      <c r="Q58" s="203"/>
      <c r="R58" s="204"/>
      <c r="S58" s="203"/>
      <c r="T58" s="60"/>
      <c r="U58" s="203"/>
      <c r="V58" s="203"/>
      <c r="W58" s="204"/>
      <c r="X58" s="203"/>
      <c r="Y58" s="60"/>
      <c r="Z58" s="203"/>
      <c r="AA58" s="203"/>
      <c r="AB58" s="204"/>
      <c r="AC58" s="203"/>
      <c r="AD58" s="60"/>
      <c r="AE58" s="203"/>
      <c r="AF58" s="203"/>
      <c r="AG58" s="204"/>
      <c r="AH58" s="203"/>
      <c r="AI58" s="60"/>
      <c r="AJ58" s="203"/>
      <c r="AK58" s="203"/>
      <c r="AL58" s="204"/>
      <c r="AM58" s="203"/>
      <c r="AN58" s="60"/>
      <c r="AO58" s="203"/>
      <c r="AP58" s="203"/>
      <c r="AQ58" s="204"/>
      <c r="AR58" s="203"/>
      <c r="AS58" s="60"/>
      <c r="AT58" s="203"/>
      <c r="AU58" s="203"/>
      <c r="AV58" s="204"/>
      <c r="AW58" s="203"/>
      <c r="AX58" s="60"/>
      <c r="AY58" s="203"/>
      <c r="AZ58" s="203"/>
      <c r="BA58" s="204"/>
      <c r="BB58" s="203"/>
      <c r="BC58" s="60"/>
      <c r="BD58" s="203"/>
      <c r="BE58" s="203"/>
      <c r="BF58" s="204"/>
      <c r="BG58" s="203"/>
      <c r="BH58" s="60"/>
      <c r="BI58" s="203"/>
      <c r="BJ58" s="203"/>
      <c r="BK58" s="204"/>
      <c r="BL58" s="203"/>
      <c r="BM58" s="60"/>
      <c r="BN58" s="203"/>
      <c r="BO58" s="203"/>
      <c r="BP58" s="204"/>
      <c r="BQ58" s="203"/>
      <c r="BR58" s="60"/>
    </row>
    <row r="59" spans="2:70" hidden="1" outlineLevel="1">
      <c r="B59" s="65" t="s">
        <v>127</v>
      </c>
      <c r="C59" s="16"/>
      <c r="D59" s="60"/>
      <c r="E59" s="66"/>
      <c r="F59" s="203"/>
      <c r="G59" s="203"/>
      <c r="H59" s="203"/>
      <c r="I59" s="203"/>
      <c r="J59" s="66"/>
      <c r="K59" s="203"/>
      <c r="L59" s="203"/>
      <c r="M59" s="203"/>
      <c r="N59" s="203"/>
      <c r="O59" s="66">
        <v>0.21</v>
      </c>
      <c r="P59" s="203"/>
      <c r="Q59" s="203"/>
      <c r="R59" s="203"/>
      <c r="S59" s="203"/>
      <c r="T59" s="66">
        <v>0.21</v>
      </c>
      <c r="U59" s="203"/>
      <c r="V59" s="203"/>
      <c r="W59" s="203"/>
      <c r="X59" s="203"/>
      <c r="Y59" s="66">
        <v>0.21</v>
      </c>
      <c r="Z59" s="203"/>
      <c r="AA59" s="203"/>
      <c r="AB59" s="203"/>
      <c r="AC59" s="203"/>
      <c r="AD59" s="66">
        <v>0.21</v>
      </c>
      <c r="AE59" s="203"/>
      <c r="AF59" s="203"/>
      <c r="AG59" s="203"/>
      <c r="AH59" s="203"/>
      <c r="AI59" s="66">
        <v>0.21</v>
      </c>
      <c r="AJ59" s="203"/>
      <c r="AK59" s="203"/>
      <c r="AL59" s="203"/>
      <c r="AM59" s="203"/>
      <c r="AN59" s="66">
        <v>0.21</v>
      </c>
      <c r="AO59" s="203"/>
      <c r="AP59" s="203"/>
      <c r="AQ59" s="203"/>
      <c r="AR59" s="203"/>
      <c r="AS59" s="66">
        <v>0.21</v>
      </c>
      <c r="AT59" s="203"/>
      <c r="AU59" s="203"/>
      <c r="AV59" s="203"/>
      <c r="AW59" s="203"/>
      <c r="AX59" s="66">
        <v>0.21</v>
      </c>
      <c r="AY59" s="203"/>
      <c r="AZ59" s="203"/>
      <c r="BA59" s="203"/>
      <c r="BB59" s="203"/>
      <c r="BC59" s="66">
        <v>0.21</v>
      </c>
      <c r="BD59" s="203"/>
      <c r="BE59" s="203"/>
      <c r="BF59" s="203"/>
      <c r="BG59" s="203"/>
      <c r="BH59" s="66">
        <v>0.21</v>
      </c>
      <c r="BI59" s="203"/>
      <c r="BJ59" s="203"/>
      <c r="BK59" s="203"/>
      <c r="BL59" s="203"/>
      <c r="BM59" s="66">
        <v>0.21</v>
      </c>
      <c r="BN59" s="203"/>
      <c r="BO59" s="203"/>
      <c r="BP59" s="203"/>
      <c r="BQ59" s="203"/>
      <c r="BR59" s="66">
        <v>0.21</v>
      </c>
    </row>
    <row r="60" spans="2:70" hidden="1" outlineLevel="1">
      <c r="B60" s="57" t="s">
        <v>132</v>
      </c>
      <c r="C60" s="16"/>
      <c r="D60" s="63"/>
      <c r="E60" s="25"/>
      <c r="F60" s="203"/>
      <c r="G60" s="203"/>
      <c r="H60" s="203"/>
      <c r="I60" s="203"/>
      <c r="J60" s="25"/>
      <c r="K60" s="203"/>
      <c r="L60" s="203"/>
      <c r="M60" s="203"/>
      <c r="N60" s="203"/>
      <c r="O60" s="25">
        <f>IF(O52+J57&lt;0,0,O59*(O52+J57))+O51*O59</f>
        <v>0</v>
      </c>
      <c r="P60" s="203"/>
      <c r="Q60" s="203"/>
      <c r="R60" s="203"/>
      <c r="S60" s="203"/>
      <c r="T60" s="25">
        <f>IF(T52+O57&lt;0,0,T59*(T52+O57))+T51*T59</f>
        <v>0</v>
      </c>
      <c r="U60" s="203"/>
      <c r="V60" s="203"/>
      <c r="W60" s="203"/>
      <c r="X60" s="203"/>
      <c r="Y60" s="25">
        <f t="shared" ref="Y60" si="103">IF(Y52+T57&lt;0,0,Y59*(Y52+T57))+Y51*Y59</f>
        <v>0</v>
      </c>
      <c r="Z60" s="203"/>
      <c r="AA60" s="203"/>
      <c r="AB60" s="203"/>
      <c r="AC60" s="203"/>
      <c r="AD60" s="25">
        <f>IF(AD52+Y57&lt;0,0,AD59*(AD52+Y57))+AD51*AD59</f>
        <v>0</v>
      </c>
      <c r="AE60" s="203"/>
      <c r="AF60" s="203"/>
      <c r="AG60" s="203"/>
      <c r="AH60" s="203"/>
      <c r="AI60" s="25">
        <f>IF(AI52+AD57&lt;0,0,AI59*(AI52+AD57))+AI51*AI59</f>
        <v>0</v>
      </c>
      <c r="AJ60" s="203"/>
      <c r="AK60" s="203"/>
      <c r="AL60" s="203"/>
      <c r="AM60" s="203"/>
      <c r="AN60" s="25">
        <f>IF(AN52+AI57&lt;0,0,AN59*(AN52+AI57))+AN51*AN59</f>
        <v>0</v>
      </c>
      <c r="AO60" s="203"/>
      <c r="AP60" s="203"/>
      <c r="AQ60" s="203"/>
      <c r="AR60" s="203"/>
      <c r="AS60" s="25">
        <f>IF(AS52+AN57&lt;0,0,AS59*(AS52+AN57))+AS51*AS59</f>
        <v>0</v>
      </c>
      <c r="AT60" s="203"/>
      <c r="AU60" s="203"/>
      <c r="AV60" s="203"/>
      <c r="AW60" s="203"/>
      <c r="AX60" s="25">
        <f>IF(AX52+AS57&lt;0,0,AX59*(AX52+AS57))+AX51*AX59</f>
        <v>1.7228403247586086</v>
      </c>
      <c r="AY60" s="203"/>
      <c r="AZ60" s="203"/>
      <c r="BA60" s="203"/>
      <c r="BB60" s="203"/>
      <c r="BC60" s="25">
        <f>IF(BC52+AX57&lt;0,0,BC59*(BC52+AX57))+BC51*BC59</f>
        <v>8.3045523412818945</v>
      </c>
      <c r="BD60" s="203"/>
      <c r="BE60" s="203"/>
      <c r="BF60" s="203"/>
      <c r="BG60" s="203"/>
      <c r="BH60" s="25">
        <f>IF(BH52+BC57&lt;0,0,BH59*(BH52+BC57))+BH51*BH59</f>
        <v>16.663912773678444</v>
      </c>
      <c r="BI60" s="203"/>
      <c r="BJ60" s="203"/>
      <c r="BK60" s="203"/>
      <c r="BL60" s="203"/>
      <c r="BM60" s="25">
        <f>IF(BM52+BH57&lt;0,0,BM59*(BM52+BH57))+BM51*BM59</f>
        <v>25.561609521340912</v>
      </c>
      <c r="BN60" s="203"/>
      <c r="BO60" s="203"/>
      <c r="BP60" s="203"/>
      <c r="BQ60" s="203"/>
      <c r="BR60" s="25">
        <f>IF(BR52+BM57&lt;0,0,BR59*(BR52+BM57))+BR51*BR59</f>
        <v>72.469131845026567</v>
      </c>
    </row>
    <row r="61" spans="2:70" hidden="1" outlineLevel="1">
      <c r="B61" s="64"/>
      <c r="C61" s="16"/>
      <c r="D61" s="60"/>
      <c r="E61" s="60"/>
      <c r="F61" s="203"/>
      <c r="G61" s="203"/>
      <c r="H61" s="203"/>
      <c r="I61" s="203"/>
      <c r="J61" s="60"/>
      <c r="K61" s="203"/>
      <c r="L61" s="203"/>
      <c r="M61" s="203"/>
      <c r="N61" s="203"/>
      <c r="O61" s="60"/>
      <c r="P61" s="203"/>
      <c r="Q61" s="203"/>
      <c r="R61" s="203"/>
      <c r="S61" s="203"/>
      <c r="T61" s="60"/>
      <c r="U61" s="203"/>
      <c r="V61" s="203"/>
      <c r="W61" s="203"/>
      <c r="X61" s="203"/>
      <c r="Y61" s="60"/>
      <c r="Z61" s="203"/>
      <c r="AA61" s="203"/>
      <c r="AB61" s="203"/>
      <c r="AC61" s="203"/>
      <c r="AD61" s="60"/>
      <c r="AE61" s="203"/>
      <c r="AF61" s="203"/>
      <c r="AG61" s="203"/>
      <c r="AH61" s="203"/>
      <c r="AI61" s="60"/>
      <c r="AJ61" s="203"/>
      <c r="AK61" s="203"/>
      <c r="AL61" s="203"/>
      <c r="AM61" s="203"/>
      <c r="AN61" s="60"/>
      <c r="AO61" s="203"/>
      <c r="AP61" s="203"/>
      <c r="AQ61" s="203"/>
      <c r="AR61" s="203"/>
      <c r="AS61" s="60"/>
      <c r="AT61" s="203"/>
      <c r="AU61" s="203"/>
      <c r="AV61" s="203"/>
      <c r="AW61" s="203"/>
      <c r="AX61" s="60"/>
      <c r="AY61" s="203"/>
      <c r="AZ61" s="203"/>
      <c r="BA61" s="203"/>
      <c r="BB61" s="203"/>
      <c r="BC61" s="60"/>
      <c r="BD61" s="203"/>
      <c r="BE61" s="203"/>
      <c r="BF61" s="203"/>
      <c r="BG61" s="203"/>
      <c r="BH61" s="60"/>
      <c r="BI61" s="203"/>
      <c r="BJ61" s="203"/>
      <c r="BK61" s="203"/>
      <c r="BL61" s="203"/>
      <c r="BM61" s="60"/>
      <c r="BN61" s="203"/>
      <c r="BO61" s="203"/>
      <c r="BP61" s="203"/>
      <c r="BQ61" s="203"/>
      <c r="BR61" s="60"/>
    </row>
    <row r="62" spans="2:70" hidden="1" outlineLevel="1">
      <c r="B62" s="67"/>
      <c r="C62" s="16"/>
      <c r="D62" s="68"/>
      <c r="E62" s="68"/>
      <c r="F62" s="194"/>
      <c r="G62" s="194"/>
      <c r="H62" s="194"/>
      <c r="I62" s="194"/>
      <c r="J62" s="68"/>
      <c r="K62" s="194"/>
      <c r="L62" s="194"/>
      <c r="M62" s="194"/>
      <c r="N62" s="194"/>
      <c r="O62" s="68"/>
      <c r="P62" s="194"/>
      <c r="Q62" s="194"/>
      <c r="R62" s="194"/>
      <c r="S62" s="194"/>
      <c r="T62" s="68"/>
      <c r="U62" s="194"/>
      <c r="V62" s="194"/>
      <c r="W62" s="194"/>
      <c r="X62" s="194"/>
      <c r="Y62" s="68"/>
      <c r="Z62" s="194"/>
      <c r="AA62" s="194"/>
      <c r="AB62" s="194"/>
      <c r="AC62" s="194"/>
      <c r="AD62" s="68"/>
      <c r="AE62" s="194"/>
      <c r="AF62" s="194"/>
      <c r="AG62" s="194"/>
      <c r="AH62" s="194"/>
      <c r="AI62" s="68"/>
      <c r="AJ62" s="194"/>
      <c r="AK62" s="194"/>
      <c r="AL62" s="194"/>
      <c r="AM62" s="194"/>
      <c r="AN62" s="68"/>
      <c r="AO62" s="194"/>
      <c r="AP62" s="194"/>
      <c r="AQ62" s="194"/>
      <c r="AR62" s="194"/>
      <c r="AS62" s="68"/>
      <c r="AT62" s="194"/>
      <c r="AU62" s="194"/>
      <c r="AV62" s="194"/>
      <c r="AW62" s="194"/>
      <c r="AX62" s="68"/>
      <c r="AY62" s="194"/>
      <c r="AZ62" s="194"/>
      <c r="BA62" s="194"/>
      <c r="BB62" s="194"/>
      <c r="BC62" s="68"/>
      <c r="BD62" s="194"/>
      <c r="BE62" s="194"/>
      <c r="BF62" s="194"/>
      <c r="BG62" s="194"/>
      <c r="BH62" s="68"/>
      <c r="BI62" s="194"/>
      <c r="BJ62" s="194"/>
      <c r="BK62" s="194"/>
      <c r="BL62" s="194"/>
      <c r="BM62" s="68"/>
      <c r="BN62" s="194"/>
      <c r="BO62" s="194"/>
      <c r="BP62" s="194"/>
      <c r="BQ62" s="194"/>
      <c r="BR62" s="68"/>
    </row>
    <row r="63" spans="2:70" hidden="1" outlineLevel="1">
      <c r="B63" s="65"/>
      <c r="C63" s="16"/>
      <c r="D63" s="69"/>
      <c r="E63" s="69"/>
      <c r="F63" s="205"/>
      <c r="G63" s="205"/>
      <c r="H63" s="205"/>
      <c r="I63" s="205"/>
      <c r="J63" s="69"/>
      <c r="K63" s="205"/>
      <c r="L63" s="205"/>
      <c r="M63" s="205"/>
      <c r="N63" s="205"/>
      <c r="O63" s="69"/>
      <c r="P63" s="205"/>
      <c r="Q63" s="205"/>
      <c r="R63" s="205"/>
      <c r="S63" s="205"/>
      <c r="T63" s="69"/>
      <c r="U63" s="205"/>
      <c r="V63" s="205"/>
      <c r="W63" s="205"/>
      <c r="X63" s="205"/>
      <c r="Y63" s="69"/>
      <c r="Z63" s="205"/>
      <c r="AA63" s="205"/>
      <c r="AB63" s="205"/>
      <c r="AC63" s="205"/>
      <c r="AD63" s="69"/>
      <c r="AE63" s="205"/>
      <c r="AF63" s="205"/>
      <c r="AG63" s="205"/>
      <c r="AH63" s="205"/>
      <c r="AI63" s="69"/>
      <c r="AJ63" s="205"/>
      <c r="AK63" s="205"/>
      <c r="AL63" s="205"/>
      <c r="AM63" s="205"/>
      <c r="AN63" s="69"/>
      <c r="AO63" s="205"/>
      <c r="AP63" s="205"/>
      <c r="AQ63" s="205"/>
      <c r="AR63" s="205"/>
      <c r="AS63" s="69"/>
      <c r="AT63" s="205"/>
      <c r="AU63" s="205"/>
      <c r="AV63" s="205"/>
      <c r="AW63" s="205"/>
      <c r="AX63" s="69"/>
      <c r="AY63" s="205"/>
      <c r="AZ63" s="205"/>
      <c r="BA63" s="205"/>
      <c r="BB63" s="205"/>
      <c r="BC63" s="69"/>
      <c r="BD63" s="205"/>
      <c r="BE63" s="205"/>
      <c r="BF63" s="205"/>
      <c r="BG63" s="205"/>
      <c r="BH63" s="69"/>
      <c r="BI63" s="205"/>
      <c r="BJ63" s="205"/>
      <c r="BK63" s="205"/>
      <c r="BL63" s="205"/>
      <c r="BM63" s="69"/>
      <c r="BN63" s="205"/>
      <c r="BO63" s="205"/>
      <c r="BP63" s="205"/>
      <c r="BQ63" s="205"/>
      <c r="BR63" s="69"/>
    </row>
    <row r="64" spans="2:70" customFormat="1" hidden="1" outlineLevel="1"/>
    <row r="65" spans="2:70" hidden="1" outlineLevel="1">
      <c r="B65" s="26" t="s">
        <v>164</v>
      </c>
      <c r="C65" s="16"/>
      <c r="D65" s="16"/>
      <c r="E65" s="16"/>
      <c r="F65" s="192"/>
      <c r="G65" s="192"/>
      <c r="H65" s="192"/>
      <c r="I65" s="192"/>
      <c r="J65" s="16"/>
      <c r="K65" s="192"/>
      <c r="L65" s="192"/>
      <c r="M65" s="192"/>
      <c r="N65" s="192"/>
      <c r="O65" s="16"/>
      <c r="P65" s="192"/>
      <c r="Q65" s="192"/>
      <c r="R65" s="192"/>
      <c r="S65" s="192"/>
      <c r="T65" s="16"/>
      <c r="U65" s="192"/>
      <c r="V65" s="192"/>
      <c r="W65" s="192"/>
      <c r="X65" s="192"/>
      <c r="Y65" s="16"/>
      <c r="Z65" s="192"/>
      <c r="AA65" s="192"/>
      <c r="AB65" s="192"/>
      <c r="AC65" s="192"/>
      <c r="AD65" s="16"/>
      <c r="AE65" s="192"/>
      <c r="AF65" s="192"/>
      <c r="AG65" s="192"/>
      <c r="AH65" s="192"/>
      <c r="AI65" s="16"/>
      <c r="AJ65" s="192"/>
      <c r="AK65" s="192"/>
      <c r="AL65" s="192"/>
      <c r="AM65" s="192"/>
      <c r="AN65" s="16"/>
      <c r="AO65" s="192"/>
      <c r="AP65" s="192"/>
      <c r="AQ65" s="192"/>
      <c r="AR65" s="192"/>
      <c r="AS65" s="16"/>
      <c r="AT65" s="192"/>
      <c r="AU65" s="192"/>
      <c r="AV65" s="192"/>
      <c r="AW65" s="192"/>
      <c r="AX65" s="16"/>
      <c r="AY65" s="192"/>
      <c r="AZ65" s="192"/>
      <c r="BA65" s="192"/>
      <c r="BB65" s="192"/>
      <c r="BC65" s="16"/>
      <c r="BD65" s="192"/>
      <c r="BE65" s="192"/>
      <c r="BF65" s="192"/>
      <c r="BG65" s="192"/>
      <c r="BH65" s="16"/>
      <c r="BI65" s="192"/>
      <c r="BJ65" s="192"/>
      <c r="BK65" s="192"/>
      <c r="BL65" s="192"/>
      <c r="BM65" s="16"/>
      <c r="BN65" s="192"/>
      <c r="BO65" s="192"/>
      <c r="BP65" s="192"/>
      <c r="BQ65" s="192"/>
      <c r="BR65" s="16"/>
    </row>
    <row r="66" spans="2:70" hidden="1" outlineLevel="1">
      <c r="B66" s="16" t="s">
        <v>129</v>
      </c>
      <c r="C66" s="16"/>
      <c r="D66" s="48">
        <f t="shared" ref="D66:T66" si="104">D31</f>
        <v>9.3579779999999992</v>
      </c>
      <c r="E66" s="48">
        <f t="shared" si="104"/>
        <v>11.082459</v>
      </c>
      <c r="F66" s="197">
        <f t="shared" si="104"/>
        <v>11.248417999999999</v>
      </c>
      <c r="G66" s="197">
        <f t="shared" si="104"/>
        <v>12.807892000000001</v>
      </c>
      <c r="H66" s="197">
        <f t="shared" si="104"/>
        <v>12.807892000000001</v>
      </c>
      <c r="I66" s="197">
        <f t="shared" si="104"/>
        <v>12.608822000000004</v>
      </c>
      <c r="J66" s="48">
        <f t="shared" si="104"/>
        <v>12.368256000000001</v>
      </c>
      <c r="K66" s="197">
        <f t="shared" si="104"/>
        <v>12.795623000000001</v>
      </c>
      <c r="L66" s="197">
        <f t="shared" si="104"/>
        <v>26.202348392857143</v>
      </c>
      <c r="M66" s="197">
        <f t="shared" si="104"/>
        <v>32.558219999999999</v>
      </c>
      <c r="N66" s="197">
        <f t="shared" si="104"/>
        <v>44.024087999999999</v>
      </c>
      <c r="O66" s="48">
        <f t="shared" si="104"/>
        <v>28.895069848214284</v>
      </c>
      <c r="P66" s="197">
        <f t="shared" si="104"/>
        <v>45.298246631249995</v>
      </c>
      <c r="Q66" s="197">
        <f t="shared" si="104"/>
        <v>47.846563893750002</v>
      </c>
      <c r="R66" s="197">
        <f t="shared" si="104"/>
        <v>50.394881156249994</v>
      </c>
      <c r="S66" s="197">
        <f t="shared" si="104"/>
        <v>52.943198418750001</v>
      </c>
      <c r="T66" s="48">
        <f t="shared" si="104"/>
        <v>49.120722524999998</v>
      </c>
      <c r="U66" s="197"/>
      <c r="V66" s="197"/>
      <c r="W66" s="197"/>
      <c r="X66" s="197"/>
      <c r="Y66" s="48">
        <f>Y31</f>
        <v>57.905421943747001</v>
      </c>
      <c r="Z66" s="197"/>
      <c r="AA66" s="197"/>
      <c r="AB66" s="197"/>
      <c r="AC66" s="197"/>
      <c r="AD66" s="48">
        <f>AD31</f>
        <v>69.365456130268655</v>
      </c>
      <c r="AE66" s="197"/>
      <c r="AF66" s="197"/>
      <c r="AG66" s="197"/>
      <c r="AH66" s="197"/>
      <c r="AI66" s="48">
        <f>AI31</f>
        <v>82.962740403188477</v>
      </c>
      <c r="AJ66" s="197"/>
      <c r="AK66" s="197"/>
      <c r="AL66" s="197"/>
      <c r="AM66" s="197"/>
      <c r="AN66" s="48">
        <f>AN31</f>
        <v>96.677179593744242</v>
      </c>
      <c r="AO66" s="197"/>
      <c r="AP66" s="197"/>
      <c r="AQ66" s="197"/>
      <c r="AR66" s="197"/>
      <c r="AS66" s="48">
        <f>AS31</f>
        <v>105.03175316975148</v>
      </c>
      <c r="AT66" s="197"/>
      <c r="AU66" s="197"/>
      <c r="AV66" s="197"/>
      <c r="AW66" s="197"/>
      <c r="AX66" s="48">
        <f>AX31</f>
        <v>106.05394792959059</v>
      </c>
      <c r="AY66" s="197"/>
      <c r="AZ66" s="197"/>
      <c r="BA66" s="197"/>
      <c r="BB66" s="197"/>
      <c r="BC66" s="48">
        <f>BC31</f>
        <v>107.27664209704245</v>
      </c>
      <c r="BD66" s="197"/>
      <c r="BE66" s="197"/>
      <c r="BF66" s="197"/>
      <c r="BG66" s="197"/>
      <c r="BH66" s="48">
        <f>BH31</f>
        <v>108.73916282778472</v>
      </c>
      <c r="BI66" s="197"/>
      <c r="BJ66" s="197"/>
      <c r="BK66" s="197"/>
      <c r="BL66" s="197"/>
      <c r="BM66" s="48">
        <f>BM31</f>
        <v>110.48855114155134</v>
      </c>
      <c r="BN66" s="197"/>
      <c r="BO66" s="197"/>
      <c r="BP66" s="197"/>
      <c r="BQ66" s="197"/>
      <c r="BR66" s="48">
        <f>BR31</f>
        <v>112.58107496566836</v>
      </c>
    </row>
    <row r="67" spans="2:70" hidden="1" outlineLevel="1">
      <c r="B67" s="16" t="s">
        <v>135</v>
      </c>
      <c r="C67" s="16"/>
      <c r="D67" s="48">
        <f>MAX($D$11:$BM$11)</f>
        <v>1394.2666930305227</v>
      </c>
      <c r="E67" s="48">
        <f t="shared" ref="E67:BR67" si="105">MAX($D$11:$BM$11)</f>
        <v>1394.2666930305227</v>
      </c>
      <c r="F67" s="197">
        <f t="shared" si="105"/>
        <v>1394.2666930305227</v>
      </c>
      <c r="G67" s="197">
        <f t="shared" si="105"/>
        <v>1394.2666930305227</v>
      </c>
      <c r="H67" s="197">
        <f t="shared" si="105"/>
        <v>1394.2666930305227</v>
      </c>
      <c r="I67" s="197">
        <f t="shared" si="105"/>
        <v>1394.2666930305227</v>
      </c>
      <c r="J67" s="48">
        <f t="shared" si="105"/>
        <v>1394.2666930305227</v>
      </c>
      <c r="K67" s="197">
        <f t="shared" si="105"/>
        <v>1394.2666930305227</v>
      </c>
      <c r="L67" s="197">
        <f t="shared" si="105"/>
        <v>1394.2666930305227</v>
      </c>
      <c r="M67" s="197">
        <f t="shared" si="105"/>
        <v>1394.2666930305227</v>
      </c>
      <c r="N67" s="197">
        <f t="shared" si="105"/>
        <v>1394.2666930305227</v>
      </c>
      <c r="O67" s="48">
        <f t="shared" si="105"/>
        <v>1394.2666930305227</v>
      </c>
      <c r="P67" s="197">
        <f t="shared" si="105"/>
        <v>1394.2666930305227</v>
      </c>
      <c r="Q67" s="197">
        <f t="shared" si="105"/>
        <v>1394.2666930305227</v>
      </c>
      <c r="R67" s="197">
        <f t="shared" si="105"/>
        <v>1394.2666930305227</v>
      </c>
      <c r="S67" s="197">
        <f t="shared" si="105"/>
        <v>1394.2666930305227</v>
      </c>
      <c r="T67" s="48">
        <f t="shared" si="105"/>
        <v>1394.2666930305227</v>
      </c>
      <c r="U67" s="197"/>
      <c r="V67" s="197"/>
      <c r="W67" s="197"/>
      <c r="X67" s="197"/>
      <c r="Y67" s="48">
        <f t="shared" si="105"/>
        <v>1394.2666930305227</v>
      </c>
      <c r="Z67" s="197"/>
      <c r="AA67" s="197"/>
      <c r="AB67" s="197"/>
      <c r="AC67" s="197"/>
      <c r="AD67" s="48">
        <f t="shared" si="105"/>
        <v>1394.2666930305227</v>
      </c>
      <c r="AE67" s="197"/>
      <c r="AF67" s="197"/>
      <c r="AG67" s="197"/>
      <c r="AH67" s="197"/>
      <c r="AI67" s="48">
        <f t="shared" si="105"/>
        <v>1394.2666930305227</v>
      </c>
      <c r="AJ67" s="197"/>
      <c r="AK67" s="197"/>
      <c r="AL67" s="197"/>
      <c r="AM67" s="197"/>
      <c r="AN67" s="48">
        <f t="shared" si="105"/>
        <v>1394.2666930305227</v>
      </c>
      <c r="AO67" s="197"/>
      <c r="AP67" s="197"/>
      <c r="AQ67" s="197"/>
      <c r="AR67" s="197"/>
      <c r="AS67" s="48">
        <f t="shared" si="105"/>
        <v>1394.2666930305227</v>
      </c>
      <c r="AT67" s="197"/>
      <c r="AU67" s="197"/>
      <c r="AV67" s="197"/>
      <c r="AW67" s="197"/>
      <c r="AX67" s="48">
        <f t="shared" si="105"/>
        <v>1394.2666930305227</v>
      </c>
      <c r="AY67" s="197"/>
      <c r="AZ67" s="197"/>
      <c r="BA67" s="197"/>
      <c r="BB67" s="197"/>
      <c r="BC67" s="48">
        <f t="shared" si="105"/>
        <v>1394.2666930305227</v>
      </c>
      <c r="BD67" s="197"/>
      <c r="BE67" s="197"/>
      <c r="BF67" s="197"/>
      <c r="BG67" s="197"/>
      <c r="BH67" s="48">
        <f t="shared" si="105"/>
        <v>1394.2666930305227</v>
      </c>
      <c r="BI67" s="197"/>
      <c r="BJ67" s="197"/>
      <c r="BK67" s="197"/>
      <c r="BL67" s="197"/>
      <c r="BM67" s="48">
        <f t="shared" si="105"/>
        <v>1394.2666930305227</v>
      </c>
      <c r="BN67" s="197"/>
      <c r="BO67" s="197"/>
      <c r="BP67" s="197"/>
      <c r="BQ67" s="197"/>
      <c r="BR67" s="48">
        <f t="shared" si="105"/>
        <v>1394.2666930305227</v>
      </c>
    </row>
    <row r="68" spans="2:70" hidden="1" outlineLevel="1">
      <c r="B68" s="16" t="s">
        <v>136</v>
      </c>
      <c r="C68" s="16"/>
      <c r="D68" s="48">
        <f>D11</f>
        <v>0</v>
      </c>
      <c r="E68" s="48">
        <f>E11</f>
        <v>0</v>
      </c>
      <c r="F68" s="197"/>
      <c r="G68" s="197"/>
      <c r="H68" s="197"/>
      <c r="I68" s="197"/>
      <c r="J68" s="48">
        <f>J11</f>
        <v>0</v>
      </c>
      <c r="K68" s="197"/>
      <c r="L68" s="197"/>
      <c r="M68" s="197"/>
      <c r="N68" s="197"/>
      <c r="O68" s="48">
        <f>O11</f>
        <v>0</v>
      </c>
      <c r="P68" s="197"/>
      <c r="Q68" s="197"/>
      <c r="R68" s="197"/>
      <c r="S68" s="197"/>
      <c r="T68" s="48">
        <f>T11</f>
        <v>0</v>
      </c>
      <c r="U68" s="197"/>
      <c r="V68" s="197"/>
      <c r="W68" s="197"/>
      <c r="X68" s="197"/>
      <c r="Y68" s="48">
        <f>Y11</f>
        <v>0</v>
      </c>
      <c r="Z68" s="197"/>
      <c r="AA68" s="197"/>
      <c r="AB68" s="197"/>
      <c r="AC68" s="197"/>
      <c r="AD68" s="48">
        <f>AD11</f>
        <v>0</v>
      </c>
      <c r="AE68" s="197"/>
      <c r="AF68" s="197"/>
      <c r="AG68" s="197"/>
      <c r="AH68" s="197"/>
      <c r="AI68" s="48">
        <f>AI11</f>
        <v>70.383552309140072</v>
      </c>
      <c r="AJ68" s="197"/>
      <c r="AK68" s="197"/>
      <c r="AL68" s="197"/>
      <c r="AM68" s="197"/>
      <c r="AN68" s="48">
        <f>AN11</f>
        <v>210.40318925714064</v>
      </c>
      <c r="AO68" s="197"/>
      <c r="AP68" s="197"/>
      <c r="AQ68" s="197"/>
      <c r="AR68" s="197"/>
      <c r="AS68" s="48">
        <f>AS11</f>
        <v>419.03899184132706</v>
      </c>
      <c r="AT68" s="197"/>
      <c r="AU68" s="197"/>
      <c r="AV68" s="197"/>
      <c r="AW68" s="197"/>
      <c r="AX68" s="48">
        <f>AX11</f>
        <v>641.10102080713614</v>
      </c>
      <c r="AY68" s="197"/>
      <c r="AZ68" s="197"/>
      <c r="BA68" s="197"/>
      <c r="BB68" s="197"/>
      <c r="BC68" s="48">
        <f>BC11</f>
        <v>877.21918954331841</v>
      </c>
      <c r="BD68" s="197"/>
      <c r="BE68" s="197"/>
      <c r="BF68" s="197"/>
      <c r="BG68" s="197"/>
      <c r="BH68" s="48">
        <f>BH11</f>
        <v>1128.047878210112</v>
      </c>
      <c r="BI68" s="197"/>
      <c r="BJ68" s="197"/>
      <c r="BK68" s="197"/>
      <c r="BL68" s="197"/>
      <c r="BM68" s="48">
        <f>BM11</f>
        <v>1394.2666930305227</v>
      </c>
      <c r="BN68" s="197"/>
      <c r="BO68" s="197"/>
      <c r="BP68" s="197"/>
      <c r="BQ68" s="197"/>
      <c r="BR68" s="48">
        <f>BR11</f>
        <v>1676.5812386151226</v>
      </c>
    </row>
    <row r="69" spans="2:70" hidden="1" outlineLevel="1">
      <c r="B69" s="16" t="s">
        <v>137</v>
      </c>
      <c r="C69" s="16"/>
      <c r="D69" s="48">
        <f>CF!E50</f>
        <v>-28.686999999999998</v>
      </c>
      <c r="E69" s="48">
        <f>CF!F50</f>
        <v>-53.513000000000005</v>
      </c>
      <c r="F69" s="197"/>
      <c r="G69" s="197"/>
      <c r="H69" s="197"/>
      <c r="I69" s="197"/>
      <c r="J69" s="48">
        <f>CF!G50</f>
        <v>-80.664999999999992</v>
      </c>
      <c r="K69" s="197"/>
      <c r="L69" s="197"/>
      <c r="M69" s="197"/>
      <c r="N69" s="197"/>
      <c r="O69" s="48">
        <f>CF!L50</f>
        <v>-174.46786714378601</v>
      </c>
      <c r="P69" s="197"/>
      <c r="Q69" s="197"/>
      <c r="R69" s="197"/>
      <c r="S69" s="197"/>
      <c r="T69" s="48">
        <f>CF!Q50</f>
        <v>-195.48043317081346</v>
      </c>
      <c r="U69" s="197"/>
      <c r="V69" s="197"/>
      <c r="W69" s="197"/>
      <c r="X69" s="197"/>
      <c r="Y69" s="48">
        <f>CF!V50</f>
        <v>-215.14306688724943</v>
      </c>
      <c r="Z69" s="197"/>
      <c r="AA69" s="197"/>
      <c r="AB69" s="197"/>
      <c r="AC69" s="197"/>
      <c r="AD69" s="48">
        <f>CF!AA50</f>
        <v>-321.20020959949198</v>
      </c>
      <c r="AE69" s="197"/>
      <c r="AF69" s="197"/>
      <c r="AG69" s="197"/>
      <c r="AH69" s="197"/>
      <c r="AI69" s="48">
        <f>CF!AF50</f>
        <v>-369.14772579480632</v>
      </c>
      <c r="AJ69" s="197"/>
      <c r="AK69" s="197"/>
      <c r="AL69" s="197"/>
      <c r="AM69" s="197"/>
      <c r="AN69" s="48">
        <f>CF!AK50</f>
        <v>-236.7373106446498</v>
      </c>
      <c r="AO69" s="197"/>
      <c r="AP69" s="197"/>
      <c r="AQ69" s="197"/>
      <c r="AR69" s="197"/>
      <c r="AS69" s="48">
        <f>CF!AP50</f>
        <v>-99.407763159869972</v>
      </c>
      <c r="AT69" s="197"/>
      <c r="AU69" s="197"/>
      <c r="AV69" s="197"/>
      <c r="AW69" s="197"/>
      <c r="AX69" s="48">
        <f>CF!AU50</f>
        <v>17.000448042517508</v>
      </c>
      <c r="AY69" s="197"/>
      <c r="AZ69" s="197"/>
      <c r="BA69" s="197"/>
      <c r="BB69" s="197"/>
      <c r="BC69" s="48">
        <f>CF!AZ50</f>
        <v>169.00913784341074</v>
      </c>
      <c r="BD69" s="197"/>
      <c r="BE69" s="197"/>
      <c r="BF69" s="197"/>
      <c r="BG69" s="197"/>
      <c r="BH69" s="48">
        <f>CF!BE50</f>
        <v>363.41164047494357</v>
      </c>
      <c r="BI69" s="197"/>
      <c r="BJ69" s="197"/>
      <c r="BK69" s="197"/>
      <c r="BL69" s="197"/>
      <c r="BM69" s="48">
        <f>CF!BJ50</f>
        <v>572.02140435798958</v>
      </c>
      <c r="BN69" s="197"/>
      <c r="BO69" s="197"/>
      <c r="BP69" s="197"/>
      <c r="BQ69" s="197"/>
      <c r="BR69" s="48">
        <f>CF!BO50</f>
        <v>758.49699892371041</v>
      </c>
    </row>
    <row r="70" spans="2:70" hidden="1" outlineLevel="1">
      <c r="B70" s="16" t="s">
        <v>226</v>
      </c>
      <c r="C70" s="16"/>
      <c r="D70" s="48"/>
      <c r="E70" s="48"/>
      <c r="F70" s="48"/>
      <c r="G70" s="48"/>
      <c r="H70" s="48"/>
      <c r="I70" s="48"/>
      <c r="J70" s="48"/>
      <c r="K70" s="48"/>
      <c r="L70" s="48"/>
      <c r="M70" s="48"/>
      <c r="N70" s="48"/>
      <c r="O70" s="48"/>
      <c r="P70" s="48">
        <f>S32</f>
        <v>52.943198418750001</v>
      </c>
      <c r="Q70" s="48"/>
      <c r="R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c r="BO70" s="48"/>
      <c r="BP70" s="48"/>
      <c r="BQ70" s="48"/>
      <c r="BR70" s="48"/>
    </row>
    <row r="71" spans="2:70" collapsed="1"/>
    <row r="86" spans="8:8">
      <c r="H86" s="34">
        <v>188.2</v>
      </c>
    </row>
  </sheetData>
  <pageMargins left="0.7" right="0.7" top="0.75" bottom="0.75" header="0.3" footer="0.3"/>
  <pageSetup orientation="landscape" r:id="rId1"/>
  <ignoredErrors>
    <ignoredError sqref="I14:I15 I27 I20 J22" formulaRange="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3:BX105"/>
  <sheetViews>
    <sheetView showGridLines="0" zoomScale="85" zoomScaleNormal="85" workbookViewId="0">
      <pane xSplit="4" ySplit="6" topLeftCell="E7" activePane="bottomRight" state="frozen"/>
      <selection activeCell="H85" sqref="H85"/>
      <selection pane="topRight" activeCell="H85" sqref="H85"/>
      <selection pane="bottomLeft" activeCell="H85" sqref="H85"/>
      <selection pane="bottomRight" activeCell="E7" sqref="E7"/>
    </sheetView>
  </sheetViews>
  <sheetFormatPr defaultColWidth="9.140625" defaultRowHeight="15" outlineLevelRow="1" outlineLevelCol="1"/>
  <cols>
    <col min="1" max="1" width="8.7109375" style="34" customWidth="1"/>
    <col min="2" max="2" width="56.7109375" style="34" bestFit="1" customWidth="1"/>
    <col min="3" max="3" width="5.7109375" style="34" customWidth="1"/>
    <col min="4" max="4" width="6.28515625" style="34" customWidth="1"/>
    <col min="5" max="5" width="10" style="34" bestFit="1" customWidth="1"/>
    <col min="6" max="7" width="9.7109375" style="34" customWidth="1"/>
    <col min="8" max="11" width="9.7109375" style="34" hidden="1" customWidth="1" outlineLevel="1"/>
    <col min="12" max="12" width="9.42578125" style="34" bestFit="1" customWidth="1" collapsed="1"/>
    <col min="13" max="16" width="9.7109375" style="34" hidden="1" customWidth="1" outlineLevel="1"/>
    <col min="17" max="17" width="9.42578125" style="34" bestFit="1" customWidth="1" collapsed="1"/>
    <col min="18" max="21" width="9.7109375" style="34" hidden="1" customWidth="1" outlineLevel="1"/>
    <col min="22" max="22" width="9.42578125" style="34" bestFit="1" customWidth="1" collapsed="1"/>
    <col min="23" max="26" width="9.7109375" style="34" hidden="1" customWidth="1" outlineLevel="1"/>
    <col min="27" max="27" width="9.42578125" style="34" bestFit="1" customWidth="1" collapsed="1"/>
    <col min="28" max="31" width="9.7109375" style="34" hidden="1" customWidth="1" outlineLevel="1"/>
    <col min="32" max="32" width="9.42578125" style="34" bestFit="1" customWidth="1" collapsed="1"/>
    <col min="33" max="36" width="9.7109375" style="34" hidden="1" customWidth="1" outlineLevel="1"/>
    <col min="37" max="37" width="9.42578125" style="34" bestFit="1" customWidth="1" collapsed="1"/>
    <col min="38" max="41" width="9.7109375" style="34" hidden="1" customWidth="1" outlineLevel="1"/>
    <col min="42" max="42" width="9.42578125" style="34" bestFit="1" customWidth="1" collapsed="1"/>
    <col min="43" max="46" width="9.7109375" style="34" hidden="1" customWidth="1" outlineLevel="1"/>
    <col min="47" max="47" width="9.42578125" style="34" bestFit="1" customWidth="1" collapsed="1"/>
    <col min="48" max="51" width="9.7109375" style="34" hidden="1" customWidth="1" outlineLevel="1"/>
    <col min="52" max="52" width="9.42578125" style="34" bestFit="1" customWidth="1" collapsed="1"/>
    <col min="53" max="56" width="9.7109375" style="34" hidden="1" customWidth="1" outlineLevel="1"/>
    <col min="57" max="57" width="9.42578125" style="34" bestFit="1" customWidth="1" collapsed="1"/>
    <col min="58" max="61" width="9.7109375" style="34" hidden="1" customWidth="1" outlineLevel="1"/>
    <col min="62" max="62" width="9.42578125" style="34" bestFit="1" customWidth="1" collapsed="1"/>
    <col min="63" max="66" width="9.7109375" style="34" hidden="1" customWidth="1" outlineLevel="1"/>
    <col min="67" max="67" width="9.42578125" style="34" bestFit="1" customWidth="1" collapsed="1"/>
    <col min="68" max="69" width="10.28515625" style="235" customWidth="1"/>
    <col min="70" max="70" width="30.28515625" hidden="1" customWidth="1" outlineLevel="1"/>
    <col min="71" max="71" width="9.28515625" hidden="1" customWidth="1" outlineLevel="1"/>
    <col min="72" max="72" width="12.7109375" hidden="1" customWidth="1" outlineLevel="1"/>
    <col min="73" max="73" width="10.28515625" hidden="1" customWidth="1" outlineLevel="1"/>
    <col min="74" max="75" width="9.28515625" hidden="1" customWidth="1" outlineLevel="1"/>
    <col min="76" max="76" width="8.7109375" style="34" customWidth="1" collapsed="1"/>
    <col min="77" max="16384" width="9.140625" style="34"/>
  </cols>
  <sheetData>
    <row r="3" spans="2:69" ht="23.25">
      <c r="B3" s="2" t="s">
        <v>224</v>
      </c>
      <c r="E3" s="37"/>
      <c r="F3" s="37"/>
      <c r="G3" s="37"/>
      <c r="H3" s="37"/>
      <c r="I3" s="37"/>
      <c r="J3" s="37"/>
      <c r="K3" s="37"/>
      <c r="M3" s="37"/>
      <c r="N3" s="37"/>
      <c r="O3" s="37"/>
      <c r="P3" s="37"/>
      <c r="R3" s="37"/>
      <c r="S3" s="37"/>
      <c r="T3" s="37"/>
      <c r="U3" s="37"/>
      <c r="W3" s="37"/>
      <c r="X3" s="37"/>
      <c r="Y3" s="37"/>
      <c r="Z3" s="37"/>
      <c r="AB3" s="37"/>
      <c r="AC3" s="37"/>
      <c r="AD3" s="37"/>
      <c r="AE3" s="37"/>
      <c r="AG3" s="37"/>
      <c r="AH3" s="37"/>
      <c r="AI3" s="37"/>
      <c r="AJ3" s="37"/>
      <c r="AL3" s="37"/>
      <c r="AM3" s="37"/>
      <c r="AN3" s="37"/>
      <c r="AO3" s="37"/>
      <c r="AQ3" s="37"/>
      <c r="AR3" s="37"/>
      <c r="AS3" s="37"/>
      <c r="AT3" s="37"/>
      <c r="AV3" s="37"/>
      <c r="AW3" s="37"/>
      <c r="AX3" s="37"/>
      <c r="AY3" s="37"/>
      <c r="BA3" s="37"/>
      <c r="BB3" s="37"/>
      <c r="BC3" s="37"/>
      <c r="BD3" s="37"/>
      <c r="BF3" s="37"/>
      <c r="BG3" s="37"/>
      <c r="BH3" s="37"/>
      <c r="BI3" s="37"/>
      <c r="BK3" s="37"/>
      <c r="BL3" s="37"/>
      <c r="BM3" s="37"/>
      <c r="BN3" s="37"/>
    </row>
    <row r="4" spans="2:69" ht="15.75">
      <c r="B4" s="72" t="s">
        <v>3</v>
      </c>
      <c r="E4" s="37"/>
      <c r="AF4" s="37"/>
      <c r="AU4" s="37"/>
    </row>
    <row r="5" spans="2:69" ht="15.75" thickBot="1">
      <c r="E5" s="37"/>
    </row>
    <row r="6" spans="2:69">
      <c r="B6" s="255" t="s">
        <v>4</v>
      </c>
      <c r="C6" s="209"/>
      <c r="D6" s="209"/>
      <c r="E6" s="272">
        <v>2022</v>
      </c>
      <c r="F6" s="272">
        <f>E6+1</f>
        <v>2023</v>
      </c>
      <c r="G6" s="272">
        <f t="shared" ref="G6" si="0">F6+1</f>
        <v>2024</v>
      </c>
      <c r="H6" s="285"/>
      <c r="I6" s="285"/>
      <c r="J6" s="285"/>
      <c r="K6" s="285"/>
      <c r="L6" s="209" t="s">
        <v>316</v>
      </c>
      <c r="M6" s="285" t="s">
        <v>304</v>
      </c>
      <c r="N6" s="285" t="s">
        <v>305</v>
      </c>
      <c r="O6" s="285" t="s">
        <v>306</v>
      </c>
      <c r="P6" s="285" t="s">
        <v>231</v>
      </c>
      <c r="Q6" s="209" t="s">
        <v>307</v>
      </c>
      <c r="R6" s="285" t="s">
        <v>254</v>
      </c>
      <c r="S6" s="285" t="s">
        <v>255</v>
      </c>
      <c r="T6" s="285" t="s">
        <v>256</v>
      </c>
      <c r="U6" s="285" t="s">
        <v>257</v>
      </c>
      <c r="V6" s="209" t="s">
        <v>258</v>
      </c>
      <c r="W6" s="285" t="s">
        <v>259</v>
      </c>
      <c r="X6" s="285" t="s">
        <v>260</v>
      </c>
      <c r="Y6" s="285" t="s">
        <v>261</v>
      </c>
      <c r="Z6" s="285" t="s">
        <v>262</v>
      </c>
      <c r="AA6" s="209" t="s">
        <v>263</v>
      </c>
      <c r="AB6" s="285" t="s">
        <v>264</v>
      </c>
      <c r="AC6" s="285" t="s">
        <v>265</v>
      </c>
      <c r="AD6" s="285" t="s">
        <v>266</v>
      </c>
      <c r="AE6" s="285" t="s">
        <v>267</v>
      </c>
      <c r="AF6" s="209" t="s">
        <v>268</v>
      </c>
      <c r="AG6" s="285" t="s">
        <v>269</v>
      </c>
      <c r="AH6" s="285" t="s">
        <v>270</v>
      </c>
      <c r="AI6" s="285" t="s">
        <v>271</v>
      </c>
      <c r="AJ6" s="285" t="s">
        <v>272</v>
      </c>
      <c r="AK6" s="209" t="s">
        <v>273</v>
      </c>
      <c r="AL6" s="285" t="s">
        <v>274</v>
      </c>
      <c r="AM6" s="285" t="s">
        <v>275</v>
      </c>
      <c r="AN6" s="285" t="s">
        <v>276</v>
      </c>
      <c r="AO6" s="285" t="s">
        <v>277</v>
      </c>
      <c r="AP6" s="209" t="s">
        <v>278</v>
      </c>
      <c r="AQ6" s="285" t="s">
        <v>279</v>
      </c>
      <c r="AR6" s="285" t="s">
        <v>280</v>
      </c>
      <c r="AS6" s="285" t="s">
        <v>281</v>
      </c>
      <c r="AT6" s="285" t="s">
        <v>282</v>
      </c>
      <c r="AU6" s="209" t="s">
        <v>283</v>
      </c>
      <c r="AV6" s="285" t="s">
        <v>284</v>
      </c>
      <c r="AW6" s="285" t="s">
        <v>285</v>
      </c>
      <c r="AX6" s="285" t="s">
        <v>286</v>
      </c>
      <c r="AY6" s="285" t="s">
        <v>287</v>
      </c>
      <c r="AZ6" s="209" t="s">
        <v>288</v>
      </c>
      <c r="BA6" s="285" t="s">
        <v>289</v>
      </c>
      <c r="BB6" s="285" t="s">
        <v>290</v>
      </c>
      <c r="BC6" s="285" t="s">
        <v>291</v>
      </c>
      <c r="BD6" s="285" t="s">
        <v>292</v>
      </c>
      <c r="BE6" s="209" t="s">
        <v>293</v>
      </c>
      <c r="BF6" s="285" t="s">
        <v>294</v>
      </c>
      <c r="BG6" s="285" t="s">
        <v>295</v>
      </c>
      <c r="BH6" s="285" t="s">
        <v>296</v>
      </c>
      <c r="BI6" s="285" t="s">
        <v>297</v>
      </c>
      <c r="BJ6" s="209" t="s">
        <v>298</v>
      </c>
      <c r="BK6" s="285" t="s">
        <v>299</v>
      </c>
      <c r="BL6" s="285" t="s">
        <v>300</v>
      </c>
      <c r="BM6" s="285" t="s">
        <v>301</v>
      </c>
      <c r="BN6" s="285" t="s">
        <v>302</v>
      </c>
      <c r="BO6" s="209" t="s">
        <v>303</v>
      </c>
      <c r="BP6" s="236"/>
      <c r="BQ6" s="236"/>
    </row>
    <row r="7" spans="2:69">
      <c r="B7" s="16"/>
      <c r="C7" s="16"/>
      <c r="D7" s="16"/>
      <c r="E7" s="16"/>
      <c r="F7" s="16"/>
      <c r="G7" s="16"/>
      <c r="H7" s="192"/>
      <c r="I7" s="192"/>
      <c r="J7" s="192"/>
      <c r="K7" s="192"/>
      <c r="L7" s="16"/>
      <c r="M7" s="192"/>
      <c r="N7" s="192"/>
      <c r="O7" s="192"/>
      <c r="P7" s="192"/>
      <c r="Q7" s="16"/>
      <c r="R7" s="192"/>
      <c r="S7" s="192"/>
      <c r="T7" s="192"/>
      <c r="U7" s="192"/>
      <c r="V7" s="16"/>
      <c r="W7" s="192"/>
      <c r="X7" s="192"/>
      <c r="Y7" s="192"/>
      <c r="Z7" s="192"/>
      <c r="AA7" s="16"/>
      <c r="AB7" s="192"/>
      <c r="AC7" s="192"/>
      <c r="AD7" s="192"/>
      <c r="AE7" s="192"/>
      <c r="AF7" s="16"/>
      <c r="AG7" s="192"/>
      <c r="AH7" s="192"/>
      <c r="AI7" s="192"/>
      <c r="AJ7" s="192"/>
      <c r="AK7" s="16"/>
      <c r="AL7" s="192"/>
      <c r="AM7" s="192"/>
      <c r="AN7" s="192"/>
      <c r="AO7" s="192"/>
      <c r="AP7" s="16"/>
      <c r="AQ7" s="192"/>
      <c r="AR7" s="192"/>
      <c r="AS7" s="192"/>
      <c r="AT7" s="192"/>
      <c r="AU7" s="16"/>
      <c r="AV7" s="192"/>
      <c r="AW7" s="192"/>
      <c r="AX7" s="192"/>
      <c r="AY7" s="192"/>
      <c r="AZ7" s="16"/>
      <c r="BA7" s="192"/>
      <c r="BB7" s="192"/>
      <c r="BC7" s="192"/>
      <c r="BD7" s="192"/>
      <c r="BE7" s="16"/>
      <c r="BF7" s="192"/>
      <c r="BG7" s="192"/>
      <c r="BH7" s="192"/>
      <c r="BI7" s="192"/>
      <c r="BJ7" s="16"/>
      <c r="BK7" s="192"/>
      <c r="BL7" s="192"/>
      <c r="BM7" s="192"/>
      <c r="BN7" s="192"/>
      <c r="BO7" s="16"/>
      <c r="BP7" s="53"/>
      <c r="BQ7" s="53"/>
    </row>
    <row r="8" spans="2:69">
      <c r="B8" s="43" t="s">
        <v>5</v>
      </c>
      <c r="C8" s="46"/>
      <c r="D8" s="46"/>
      <c r="E8" s="46">
        <v>27.664999999999999</v>
      </c>
      <c r="F8" s="46">
        <v>79.769000000000005</v>
      </c>
      <c r="G8" s="46">
        <v>38.253</v>
      </c>
      <c r="H8" s="193"/>
      <c r="I8" s="193"/>
      <c r="J8" s="193"/>
      <c r="K8" s="193"/>
      <c r="L8" s="46">
        <v>46.728999999999999</v>
      </c>
      <c r="M8" s="194">
        <f>CF!M41</f>
        <v>53.058944692363575</v>
      </c>
      <c r="N8" s="194">
        <f>CF!N41</f>
        <v>59.388889384727143</v>
      </c>
      <c r="O8" s="194">
        <f>CF!O41</f>
        <v>65.718834077090719</v>
      </c>
      <c r="P8" s="194">
        <f>CF!P41</f>
        <v>72.048778769454287</v>
      </c>
      <c r="Q8" s="42">
        <f>CF!Q41</f>
        <v>72.048778769454287</v>
      </c>
      <c r="R8" s="194">
        <f>CF!R41</f>
        <v>66.284071988458948</v>
      </c>
      <c r="S8" s="194">
        <f>CF!S41</f>
        <v>60.519365207463593</v>
      </c>
      <c r="T8" s="194">
        <f>CF!T41</f>
        <v>54.754658426468247</v>
      </c>
      <c r="U8" s="194">
        <f>CF!U41</f>
        <v>48.9899516454729</v>
      </c>
      <c r="V8" s="42">
        <f>CF!V41</f>
        <v>48.989951645472892</v>
      </c>
      <c r="W8" s="194">
        <f>CF!W41</f>
        <v>70.769286320670943</v>
      </c>
      <c r="X8" s="194">
        <f>CF!X41</f>
        <v>92.548620995868987</v>
      </c>
      <c r="Y8" s="194">
        <f>CF!Y41</f>
        <v>114.32795567106703</v>
      </c>
      <c r="Z8" s="194">
        <f>CF!Z41</f>
        <v>136.10729034626507</v>
      </c>
      <c r="AA8" s="42">
        <f>CF!AA41</f>
        <v>136.10729034626507</v>
      </c>
      <c r="AB8" s="194">
        <f>CF!AB41</f>
        <v>133.28724102362253</v>
      </c>
      <c r="AC8" s="194">
        <f>CF!AC41</f>
        <v>130.46719170097998</v>
      </c>
      <c r="AD8" s="194">
        <f>CF!AD41</f>
        <v>127.64714237833745</v>
      </c>
      <c r="AE8" s="194">
        <f>CF!AE41</f>
        <v>124.82709305569492</v>
      </c>
      <c r="AF8" s="42">
        <f>CF!AF41</f>
        <v>124.82709305569495</v>
      </c>
      <c r="AG8" s="194">
        <f>CF!AG41</f>
        <v>199.18980466435843</v>
      </c>
      <c r="AH8" s="194">
        <f>CF!AH41</f>
        <v>273.55251627302192</v>
      </c>
      <c r="AI8" s="194">
        <f>CF!AI41</f>
        <v>347.91522788168538</v>
      </c>
      <c r="AJ8" s="194">
        <f>CF!AJ41</f>
        <v>422.2779394903489</v>
      </c>
      <c r="AK8" s="42">
        <f>CF!AK41</f>
        <v>422.2779394903489</v>
      </c>
      <c r="AL8" s="194">
        <f>CF!AL41</f>
        <v>414.94778055612795</v>
      </c>
      <c r="AM8" s="194">
        <f>CF!AM41</f>
        <v>407.61762162190701</v>
      </c>
      <c r="AN8" s="194">
        <f>CF!AN41</f>
        <v>400.28746268768606</v>
      </c>
      <c r="AO8" s="194">
        <f>CF!AO41</f>
        <v>392.95730375346511</v>
      </c>
      <c r="AP8" s="42">
        <f>CF!AP41</f>
        <v>392.95730375346506</v>
      </c>
      <c r="AQ8" s="194">
        <f>CF!AQ41</f>
        <v>416.50684577350017</v>
      </c>
      <c r="AR8" s="194">
        <f>CF!AR41</f>
        <v>440.05638779353529</v>
      </c>
      <c r="AS8" s="194">
        <f>CF!AS41</f>
        <v>463.60592981357041</v>
      </c>
      <c r="AT8" s="194">
        <f>CF!AT41</f>
        <v>487.15547183360553</v>
      </c>
      <c r="AU8" s="42">
        <f>CF!AU41</f>
        <v>487.15547183360559</v>
      </c>
      <c r="AV8" s="194">
        <f>CF!AV41</f>
        <v>550.67216497515096</v>
      </c>
      <c r="AW8" s="194">
        <f>CF!AW41</f>
        <v>614.18885811669634</v>
      </c>
      <c r="AX8" s="194">
        <f>CF!AX41</f>
        <v>677.70555125824171</v>
      </c>
      <c r="AY8" s="194">
        <f>CF!AY41</f>
        <v>741.22224439978709</v>
      </c>
      <c r="AZ8" s="42">
        <f>CF!AZ41</f>
        <v>741.2222443997872</v>
      </c>
      <c r="BA8" s="194">
        <f>CF!BA41</f>
        <v>855.51419801054192</v>
      </c>
      <c r="BB8" s="194">
        <f>CF!BB41</f>
        <v>969.80615162129664</v>
      </c>
      <c r="BC8" s="194">
        <f>CF!BC41</f>
        <v>1084.0981052320512</v>
      </c>
      <c r="BD8" s="194">
        <f>CF!BD41</f>
        <v>1198.390058842806</v>
      </c>
      <c r="BE8" s="42">
        <f>CF!BE41</f>
        <v>1198.390058842806</v>
      </c>
      <c r="BF8" s="194">
        <f>CF!BF41</f>
        <v>1367.2446518145307</v>
      </c>
      <c r="BG8" s="194">
        <f>CF!BG41</f>
        <v>1536.0992447862554</v>
      </c>
      <c r="BH8" s="194">
        <f>CF!BH41</f>
        <v>1704.9538377579802</v>
      </c>
      <c r="BI8" s="194">
        <f>CF!BI41</f>
        <v>1873.8084307297049</v>
      </c>
      <c r="BJ8" s="42">
        <f>CF!BJ41</f>
        <v>1873.8084307297052</v>
      </c>
      <c r="BK8" s="194">
        <f>CF!BK41</f>
        <v>2091.9580384854244</v>
      </c>
      <c r="BL8" s="194">
        <f>CF!BL41</f>
        <v>2310.1076462411434</v>
      </c>
      <c r="BM8" s="194">
        <f>CF!BM41</f>
        <v>2528.2572539968623</v>
      </c>
      <c r="BN8" s="194">
        <f>CF!BN41</f>
        <v>2746.4068617525813</v>
      </c>
      <c r="BO8" s="42">
        <f>CF!BO41</f>
        <v>2746.4068617525813</v>
      </c>
      <c r="BP8" s="237"/>
      <c r="BQ8" s="237"/>
    </row>
    <row r="9" spans="2:69">
      <c r="B9" s="185" t="s">
        <v>232</v>
      </c>
      <c r="C9" s="46"/>
      <c r="D9" s="46"/>
      <c r="E9" s="46"/>
      <c r="F9" s="46"/>
      <c r="G9" s="46">
        <v>70.542000000000002</v>
      </c>
      <c r="H9" s="193"/>
      <c r="I9" s="193"/>
      <c r="J9" s="193"/>
      <c r="K9" s="193"/>
      <c r="L9" s="46">
        <v>258.37400000000002</v>
      </c>
      <c r="M9" s="194">
        <f t="shared" ref="M9:M13" si="1">L9+1/4*(Q9-L9)</f>
        <v>258.37400000000002</v>
      </c>
      <c r="N9" s="194">
        <f t="shared" ref="N9:N13" si="2">L9+2/4*(Q9-L9)</f>
        <v>258.37400000000002</v>
      </c>
      <c r="O9" s="194">
        <f t="shared" ref="O9:O13" si="3">L9+3/4*(Q9-L9)</f>
        <v>258.37400000000002</v>
      </c>
      <c r="P9" s="194">
        <f t="shared" ref="P9:P13" si="4">Q9</f>
        <v>258.37400000000002</v>
      </c>
      <c r="Q9" s="42">
        <f>L9-CF!Q24-CF!Q25</f>
        <v>258.37400000000002</v>
      </c>
      <c r="R9" s="194">
        <f t="shared" ref="R9:R13" si="5">Q9+1/4*(V9-Q9)</f>
        <v>258.37400000000002</v>
      </c>
      <c r="S9" s="194">
        <f t="shared" ref="S9:S13" si="6">Q9+2/4*(V9-Q9)</f>
        <v>258.37400000000002</v>
      </c>
      <c r="T9" s="194">
        <f t="shared" ref="T9:T13" si="7">Q9+3/4*(V9-Q9)</f>
        <v>258.37400000000002</v>
      </c>
      <c r="U9" s="194">
        <f t="shared" ref="U9:U13" si="8">V9</f>
        <v>258.37400000000002</v>
      </c>
      <c r="V9" s="42">
        <f>Q9-CF!V24-CF!V25</f>
        <v>258.37400000000002</v>
      </c>
      <c r="W9" s="194">
        <f t="shared" ref="W9:W13" si="9">V9+1/4*(AA9-V9)</f>
        <v>258.37400000000002</v>
      </c>
      <c r="X9" s="194">
        <f t="shared" ref="X9:X13" si="10">V9+2/4*(AA9-V9)</f>
        <v>258.37400000000002</v>
      </c>
      <c r="Y9" s="194">
        <f t="shared" ref="Y9:Y13" si="11">V9+3/4*(AA9-V9)</f>
        <v>258.37400000000002</v>
      </c>
      <c r="Z9" s="194">
        <f t="shared" ref="Z9:Z13" si="12">AA9</f>
        <v>258.37400000000002</v>
      </c>
      <c r="AA9" s="42">
        <f>V9-CF!AA24-CF!AA25</f>
        <v>258.37400000000002</v>
      </c>
      <c r="AB9" s="194">
        <f t="shared" ref="AB9:AB13" si="13">AA9+1/4*(AF9-AA9)</f>
        <v>258.37400000000002</v>
      </c>
      <c r="AC9" s="194">
        <f t="shared" ref="AC9:AC13" si="14">AA9+2/4*(AF9-AA9)</f>
        <v>258.37400000000002</v>
      </c>
      <c r="AD9" s="194">
        <f t="shared" ref="AD9:AD13" si="15">AA9+3/4*(AF9-AA9)</f>
        <v>258.37400000000002</v>
      </c>
      <c r="AE9" s="194">
        <f t="shared" ref="AE9:AE13" si="16">AF9</f>
        <v>258.37400000000002</v>
      </c>
      <c r="AF9" s="42">
        <f>AA9-CF!AF24-CF!AF25</f>
        <v>258.37400000000002</v>
      </c>
      <c r="AG9" s="194">
        <f t="shared" ref="AG9:AG13" si="17">AF9+1/4*(AK9-AF9)</f>
        <v>258.37400000000002</v>
      </c>
      <c r="AH9" s="194">
        <f t="shared" ref="AH9:AH13" si="18">AF9+2/4*(AK9-AF9)</f>
        <v>258.37400000000002</v>
      </c>
      <c r="AI9" s="194">
        <f t="shared" ref="AI9:AI13" si="19">AF9+3/4*(AK9-AF9)</f>
        <v>258.37400000000002</v>
      </c>
      <c r="AJ9" s="194">
        <f t="shared" ref="AJ9:AJ13" si="20">AK9</f>
        <v>258.37400000000002</v>
      </c>
      <c r="AK9" s="42">
        <f>AF9-CF!AK24-CF!AK25</f>
        <v>258.37400000000002</v>
      </c>
      <c r="AL9" s="194">
        <f t="shared" ref="AL9:AL13" si="21">AK9+1/4*(AP9-AK9)</f>
        <v>258.37400000000002</v>
      </c>
      <c r="AM9" s="194">
        <f t="shared" ref="AM9:AM13" si="22">AK9+2/4*(AP9-AK9)</f>
        <v>258.37400000000002</v>
      </c>
      <c r="AN9" s="194">
        <f t="shared" ref="AN9:AN13" si="23">AK9+3/4*(AP9-AK9)</f>
        <v>258.37400000000002</v>
      </c>
      <c r="AO9" s="194">
        <f t="shared" ref="AO9:AO13" si="24">AP9</f>
        <v>258.37400000000002</v>
      </c>
      <c r="AP9" s="42">
        <f>AK9-CF!AP24-CF!AP25</f>
        <v>258.37400000000002</v>
      </c>
      <c r="AQ9" s="194">
        <f t="shared" ref="AQ9:AQ13" si="25">AP9+1/4*(AU9-AP9)</f>
        <v>258.37400000000002</v>
      </c>
      <c r="AR9" s="194">
        <f t="shared" ref="AR9:AR13" si="26">AP9+2/4*(AU9-AP9)</f>
        <v>258.37400000000002</v>
      </c>
      <c r="AS9" s="194">
        <f t="shared" ref="AS9:AS13" si="27">AP9+3/4*(AU9-AP9)</f>
        <v>258.37400000000002</v>
      </c>
      <c r="AT9" s="194">
        <f t="shared" ref="AT9:AT13" si="28">AU9</f>
        <v>258.37400000000002</v>
      </c>
      <c r="AU9" s="42">
        <f>AP9-CF!AU24-CF!AU25</f>
        <v>258.37400000000002</v>
      </c>
      <c r="AV9" s="194">
        <f t="shared" ref="AV9:AV13" si="29">AU9+1/4*(AZ9-AU9)</f>
        <v>258.37400000000002</v>
      </c>
      <c r="AW9" s="194">
        <f t="shared" ref="AW9:AW13" si="30">AU9+2/4*(AZ9-AU9)</f>
        <v>258.37400000000002</v>
      </c>
      <c r="AX9" s="194">
        <f t="shared" ref="AX9:AX13" si="31">AU9+3/4*(AZ9-AU9)</f>
        <v>258.37400000000002</v>
      </c>
      <c r="AY9" s="194">
        <f t="shared" ref="AY9:AY13" si="32">AZ9</f>
        <v>258.37400000000002</v>
      </c>
      <c r="AZ9" s="42">
        <f>AU9-CF!AZ24-CF!AZ25</f>
        <v>258.37400000000002</v>
      </c>
      <c r="BA9" s="194">
        <f t="shared" ref="BA9:BA13" si="33">AZ9+1/4*(BE9-AZ9)</f>
        <v>258.37400000000002</v>
      </c>
      <c r="BB9" s="194">
        <f t="shared" ref="BB9:BB13" si="34">AZ9+2/4*(BE9-AZ9)</f>
        <v>258.37400000000002</v>
      </c>
      <c r="BC9" s="194">
        <f t="shared" ref="BC9:BC13" si="35">AZ9+3/4*(BE9-AZ9)</f>
        <v>258.37400000000002</v>
      </c>
      <c r="BD9" s="194">
        <f t="shared" ref="BD9:BD13" si="36">BE9</f>
        <v>258.37400000000002</v>
      </c>
      <c r="BE9" s="42">
        <f>AZ9-CF!BE24-CF!BE25</f>
        <v>258.37400000000002</v>
      </c>
      <c r="BF9" s="194">
        <f t="shared" ref="BF9:BF13" si="37">BE9+1/4*(BJ9-BE9)</f>
        <v>258.37400000000002</v>
      </c>
      <c r="BG9" s="194">
        <f t="shared" ref="BG9:BG13" si="38">BE9+2/4*(BJ9-BE9)</f>
        <v>258.37400000000002</v>
      </c>
      <c r="BH9" s="194">
        <f t="shared" ref="BH9:BH13" si="39">BE9+3/4*(BJ9-BE9)</f>
        <v>258.37400000000002</v>
      </c>
      <c r="BI9" s="194">
        <f t="shared" ref="BI9:BI13" si="40">BJ9</f>
        <v>258.37400000000002</v>
      </c>
      <c r="BJ9" s="42">
        <f>BE9-CF!BJ24-CF!BJ25</f>
        <v>258.37400000000002</v>
      </c>
      <c r="BK9" s="194">
        <f t="shared" ref="BK9:BK13" si="41">BJ9+1/4*(BO9-BJ9)</f>
        <v>258.37400000000002</v>
      </c>
      <c r="BL9" s="194">
        <f t="shared" ref="BL9:BL13" si="42">BJ9+2/4*(BO9-BJ9)</f>
        <v>258.37400000000002</v>
      </c>
      <c r="BM9" s="194">
        <f t="shared" ref="BM9:BM13" si="43">BJ9+3/4*(BO9-BJ9)</f>
        <v>258.37400000000002</v>
      </c>
      <c r="BN9" s="194">
        <f t="shared" ref="BN9:BN13" si="44">BO9</f>
        <v>258.37400000000002</v>
      </c>
      <c r="BO9" s="42">
        <f>BJ9-CF!BO24-CF!BO25</f>
        <v>258.37400000000002</v>
      </c>
      <c r="BP9" s="237"/>
      <c r="BQ9" s="237"/>
    </row>
    <row r="10" spans="2:69">
      <c r="B10" s="43" t="s">
        <v>6</v>
      </c>
      <c r="C10" s="46"/>
      <c r="D10" s="70"/>
      <c r="E10" s="70">
        <v>4.367</v>
      </c>
      <c r="F10" s="70">
        <v>3.835</v>
      </c>
      <c r="G10" s="70">
        <v>5.8070000000000004</v>
      </c>
      <c r="H10" s="286"/>
      <c r="I10" s="286"/>
      <c r="J10" s="286"/>
      <c r="K10" s="286"/>
      <c r="L10" s="70">
        <v>19.567</v>
      </c>
      <c r="M10" s="298">
        <f t="shared" si="1"/>
        <v>14.67525</v>
      </c>
      <c r="N10" s="298">
        <f t="shared" si="2"/>
        <v>9.7835000000000001</v>
      </c>
      <c r="O10" s="298">
        <f t="shared" si="3"/>
        <v>4.89175</v>
      </c>
      <c r="P10" s="298">
        <f t="shared" si="4"/>
        <v>0</v>
      </c>
      <c r="Q10" s="47">
        <f t="shared" ref="Q10:BE10" si="45">Q58</f>
        <v>0</v>
      </c>
      <c r="R10" s="298">
        <f t="shared" si="5"/>
        <v>0</v>
      </c>
      <c r="S10" s="298">
        <f t="shared" si="6"/>
        <v>0</v>
      </c>
      <c r="T10" s="298">
        <f t="shared" si="7"/>
        <v>0</v>
      </c>
      <c r="U10" s="298">
        <f t="shared" si="8"/>
        <v>0</v>
      </c>
      <c r="V10" s="47">
        <f t="shared" si="45"/>
        <v>0</v>
      </c>
      <c r="W10" s="298">
        <f t="shared" si="9"/>
        <v>0</v>
      </c>
      <c r="X10" s="298">
        <f t="shared" si="10"/>
        <v>0</v>
      </c>
      <c r="Y10" s="298">
        <f t="shared" si="11"/>
        <v>0</v>
      </c>
      <c r="Z10" s="298">
        <f t="shared" si="12"/>
        <v>0</v>
      </c>
      <c r="AA10" s="47">
        <f t="shared" si="45"/>
        <v>0</v>
      </c>
      <c r="AB10" s="298">
        <f t="shared" si="13"/>
        <v>0.8797944038642509</v>
      </c>
      <c r="AC10" s="298">
        <f t="shared" si="14"/>
        <v>1.7595888077285018</v>
      </c>
      <c r="AD10" s="298">
        <f t="shared" si="15"/>
        <v>2.6393832115927527</v>
      </c>
      <c r="AE10" s="298">
        <f t="shared" si="16"/>
        <v>3.5191776154570036</v>
      </c>
      <c r="AF10" s="47">
        <f t="shared" si="45"/>
        <v>3.5191776154570036</v>
      </c>
      <c r="AG10" s="298">
        <f t="shared" si="17"/>
        <v>5.2694230773070103</v>
      </c>
      <c r="AH10" s="298">
        <f t="shared" si="18"/>
        <v>7.0196685391570179</v>
      </c>
      <c r="AI10" s="298">
        <f t="shared" si="19"/>
        <v>8.7699140010070256</v>
      </c>
      <c r="AJ10" s="298">
        <f t="shared" si="20"/>
        <v>10.520159462857032</v>
      </c>
      <c r="AK10" s="47">
        <f t="shared" si="45"/>
        <v>10.520159462857032</v>
      </c>
      <c r="AL10" s="298">
        <f t="shared" si="21"/>
        <v>13.128106995159364</v>
      </c>
      <c r="AM10" s="298">
        <f t="shared" si="22"/>
        <v>15.736054527461693</v>
      </c>
      <c r="AN10" s="298">
        <f t="shared" si="23"/>
        <v>18.344002059764023</v>
      </c>
      <c r="AO10" s="298">
        <f t="shared" si="24"/>
        <v>20.951949592066356</v>
      </c>
      <c r="AP10" s="47">
        <f t="shared" si="45"/>
        <v>20.951949592066356</v>
      </c>
      <c r="AQ10" s="298">
        <f t="shared" si="25"/>
        <v>23.727724954138971</v>
      </c>
      <c r="AR10" s="298">
        <f t="shared" si="26"/>
        <v>26.503500316211582</v>
      </c>
      <c r="AS10" s="298">
        <f t="shared" si="27"/>
        <v>29.279275678284193</v>
      </c>
      <c r="AT10" s="298">
        <f t="shared" si="28"/>
        <v>32.055051040356808</v>
      </c>
      <c r="AU10" s="47">
        <f t="shared" si="45"/>
        <v>32.055051040356808</v>
      </c>
      <c r="AV10" s="298">
        <f t="shared" si="29"/>
        <v>35.006528149559088</v>
      </c>
      <c r="AW10" s="298">
        <f t="shared" si="30"/>
        <v>37.958005258761361</v>
      </c>
      <c r="AX10" s="298">
        <f t="shared" si="31"/>
        <v>40.909482367963641</v>
      </c>
      <c r="AY10" s="298">
        <f t="shared" si="32"/>
        <v>43.86095947716592</v>
      </c>
      <c r="AZ10" s="47">
        <f t="shared" si="45"/>
        <v>43.86095947716592</v>
      </c>
      <c r="BA10" s="298">
        <f t="shared" si="33"/>
        <v>46.996318085500839</v>
      </c>
      <c r="BB10" s="298">
        <f t="shared" si="34"/>
        <v>50.131676693835757</v>
      </c>
      <c r="BC10" s="298">
        <f t="shared" si="35"/>
        <v>53.267035302170683</v>
      </c>
      <c r="BD10" s="298">
        <f t="shared" si="36"/>
        <v>56.402393910505602</v>
      </c>
      <c r="BE10" s="47">
        <f t="shared" si="45"/>
        <v>56.402393910505602</v>
      </c>
      <c r="BF10" s="298">
        <f t="shared" si="37"/>
        <v>59.730129095760738</v>
      </c>
      <c r="BG10" s="298">
        <f t="shared" si="38"/>
        <v>63.057864281015867</v>
      </c>
      <c r="BH10" s="298">
        <f t="shared" si="39"/>
        <v>66.385599466271003</v>
      </c>
      <c r="BI10" s="298">
        <f t="shared" si="40"/>
        <v>69.713334651526139</v>
      </c>
      <c r="BJ10" s="47">
        <f t="shared" ref="BJ10:BO10" si="46">BJ58</f>
        <v>69.713334651526139</v>
      </c>
      <c r="BK10" s="298">
        <f t="shared" si="41"/>
        <v>73.242266471333636</v>
      </c>
      <c r="BL10" s="298">
        <f t="shared" si="42"/>
        <v>76.771198291141133</v>
      </c>
      <c r="BM10" s="298">
        <f t="shared" si="43"/>
        <v>80.300130110948643</v>
      </c>
      <c r="BN10" s="298">
        <f t="shared" si="44"/>
        <v>83.82906193075614</v>
      </c>
      <c r="BO10" s="47">
        <f t="shared" si="46"/>
        <v>83.82906193075614</v>
      </c>
      <c r="BP10" s="238"/>
      <c r="BQ10" s="238"/>
    </row>
    <row r="11" spans="2:69">
      <c r="B11" s="74" t="s">
        <v>142</v>
      </c>
      <c r="C11" s="46"/>
      <c r="D11" s="46"/>
      <c r="E11" s="46">
        <v>0</v>
      </c>
      <c r="F11" s="46">
        <v>0</v>
      </c>
      <c r="G11" s="70">
        <v>0</v>
      </c>
      <c r="H11" s="286"/>
      <c r="I11" s="286"/>
      <c r="J11" s="286"/>
      <c r="K11" s="286"/>
      <c r="L11" s="70">
        <v>0</v>
      </c>
      <c r="M11" s="298">
        <f t="shared" si="1"/>
        <v>0</v>
      </c>
      <c r="N11" s="298">
        <f t="shared" si="2"/>
        <v>0</v>
      </c>
      <c r="O11" s="298">
        <f t="shared" si="3"/>
        <v>0</v>
      </c>
      <c r="P11" s="298">
        <f t="shared" si="4"/>
        <v>0</v>
      </c>
      <c r="Q11" s="25">
        <f t="shared" ref="Q11:BE11" si="47">Q50</f>
        <v>0</v>
      </c>
      <c r="R11" s="298">
        <f t="shared" si="5"/>
        <v>0</v>
      </c>
      <c r="S11" s="298">
        <f t="shared" si="6"/>
        <v>0</v>
      </c>
      <c r="T11" s="298">
        <f t="shared" si="7"/>
        <v>0</v>
      </c>
      <c r="U11" s="298">
        <f t="shared" si="8"/>
        <v>0</v>
      </c>
      <c r="V11" s="25">
        <f t="shared" si="47"/>
        <v>0</v>
      </c>
      <c r="W11" s="298">
        <f t="shared" si="9"/>
        <v>0</v>
      </c>
      <c r="X11" s="298">
        <f t="shared" si="10"/>
        <v>0</v>
      </c>
      <c r="Y11" s="298">
        <f t="shared" si="11"/>
        <v>0</v>
      </c>
      <c r="Z11" s="298">
        <f t="shared" si="12"/>
        <v>0</v>
      </c>
      <c r="AA11" s="25">
        <f t="shared" si="47"/>
        <v>0</v>
      </c>
      <c r="AB11" s="298">
        <f t="shared" si="13"/>
        <v>0.70383552309140074</v>
      </c>
      <c r="AC11" s="298">
        <f t="shared" si="14"/>
        <v>1.4076710461828015</v>
      </c>
      <c r="AD11" s="298">
        <f t="shared" si="15"/>
        <v>2.1115065692742023</v>
      </c>
      <c r="AE11" s="298">
        <f t="shared" si="16"/>
        <v>2.815342092365603</v>
      </c>
      <c r="AF11" s="25">
        <f t="shared" si="47"/>
        <v>2.815342092365603</v>
      </c>
      <c r="AG11" s="298">
        <f t="shared" si="17"/>
        <v>4.2155384618456093</v>
      </c>
      <c r="AH11" s="298">
        <f t="shared" si="18"/>
        <v>5.6157348313256144</v>
      </c>
      <c r="AI11" s="298">
        <f t="shared" si="19"/>
        <v>7.0159312008056212</v>
      </c>
      <c r="AJ11" s="298">
        <f t="shared" si="20"/>
        <v>8.4161275702856262</v>
      </c>
      <c r="AK11" s="25">
        <f t="shared" si="47"/>
        <v>8.4161275702856262</v>
      </c>
      <c r="AL11" s="298">
        <f t="shared" si="21"/>
        <v>10.502485596127491</v>
      </c>
      <c r="AM11" s="298">
        <f t="shared" si="22"/>
        <v>12.588843621969353</v>
      </c>
      <c r="AN11" s="298">
        <f t="shared" si="23"/>
        <v>14.675201647811217</v>
      </c>
      <c r="AO11" s="298">
        <f t="shared" si="24"/>
        <v>16.761559673653082</v>
      </c>
      <c r="AP11" s="25">
        <f t="shared" si="47"/>
        <v>16.761559673653082</v>
      </c>
      <c r="AQ11" s="298">
        <f t="shared" si="25"/>
        <v>18.982179963311172</v>
      </c>
      <c r="AR11" s="298">
        <f t="shared" si="26"/>
        <v>21.202800252969261</v>
      </c>
      <c r="AS11" s="298">
        <f t="shared" si="27"/>
        <v>23.423420542627355</v>
      </c>
      <c r="AT11" s="298">
        <f t="shared" si="28"/>
        <v>25.644040832285445</v>
      </c>
      <c r="AU11" s="25">
        <f t="shared" si="47"/>
        <v>25.644040832285445</v>
      </c>
      <c r="AV11" s="298">
        <f t="shared" si="29"/>
        <v>28.005222519647269</v>
      </c>
      <c r="AW11" s="298">
        <f t="shared" si="30"/>
        <v>30.36640420700909</v>
      </c>
      <c r="AX11" s="298">
        <f t="shared" si="31"/>
        <v>32.727585894370918</v>
      </c>
      <c r="AY11" s="298">
        <f t="shared" si="32"/>
        <v>35.088767581732739</v>
      </c>
      <c r="AZ11" s="25">
        <f t="shared" si="47"/>
        <v>35.088767581732739</v>
      </c>
      <c r="BA11" s="298">
        <f t="shared" si="33"/>
        <v>37.597054468400671</v>
      </c>
      <c r="BB11" s="298">
        <f t="shared" si="34"/>
        <v>40.10534135506861</v>
      </c>
      <c r="BC11" s="298">
        <f t="shared" si="35"/>
        <v>42.613628241736549</v>
      </c>
      <c r="BD11" s="298">
        <f t="shared" si="36"/>
        <v>45.121915128404481</v>
      </c>
      <c r="BE11" s="25">
        <f t="shared" si="47"/>
        <v>45.121915128404481</v>
      </c>
      <c r="BF11" s="298">
        <f t="shared" si="37"/>
        <v>47.78410327660859</v>
      </c>
      <c r="BG11" s="298">
        <f t="shared" si="38"/>
        <v>50.446291424812699</v>
      </c>
      <c r="BH11" s="298">
        <f t="shared" si="39"/>
        <v>53.108479573016801</v>
      </c>
      <c r="BI11" s="298">
        <f t="shared" si="40"/>
        <v>55.77066772122091</v>
      </c>
      <c r="BJ11" s="25">
        <f t="shared" ref="BJ11:BO11" si="48">BJ50</f>
        <v>55.77066772122091</v>
      </c>
      <c r="BK11" s="298">
        <f t="shared" si="41"/>
        <v>58.593813177066906</v>
      </c>
      <c r="BL11" s="298">
        <f t="shared" si="42"/>
        <v>61.416958632912909</v>
      </c>
      <c r="BM11" s="298">
        <f t="shared" si="43"/>
        <v>64.240104088758898</v>
      </c>
      <c r="BN11" s="298">
        <f t="shared" si="44"/>
        <v>67.063249544604901</v>
      </c>
      <c r="BO11" s="25">
        <f t="shared" si="48"/>
        <v>67.063249544604901</v>
      </c>
      <c r="BP11" s="68"/>
      <c r="BQ11" s="68"/>
    </row>
    <row r="12" spans="2:69">
      <c r="B12" s="74" t="s">
        <v>7</v>
      </c>
      <c r="C12" s="46"/>
      <c r="D12" s="46"/>
      <c r="E12" s="46">
        <v>0</v>
      </c>
      <c r="F12" s="46">
        <v>0</v>
      </c>
      <c r="G12" s="70">
        <v>0</v>
      </c>
      <c r="H12" s="286"/>
      <c r="I12" s="286"/>
      <c r="J12" s="286"/>
      <c r="K12" s="286"/>
      <c r="L12" s="70">
        <v>0</v>
      </c>
      <c r="M12" s="298">
        <f t="shared" si="1"/>
        <v>0</v>
      </c>
      <c r="N12" s="298">
        <f t="shared" si="2"/>
        <v>0</v>
      </c>
      <c r="O12" s="298">
        <f t="shared" si="3"/>
        <v>0</v>
      </c>
      <c r="P12" s="298">
        <f t="shared" si="4"/>
        <v>0</v>
      </c>
      <c r="Q12" s="25">
        <f t="shared" ref="Q12:BE12" si="49">Q62</f>
        <v>0</v>
      </c>
      <c r="R12" s="298">
        <f t="shared" si="5"/>
        <v>0</v>
      </c>
      <c r="S12" s="298">
        <f t="shared" si="6"/>
        <v>0</v>
      </c>
      <c r="T12" s="298">
        <f t="shared" si="7"/>
        <v>0</v>
      </c>
      <c r="U12" s="298">
        <f t="shared" si="8"/>
        <v>0</v>
      </c>
      <c r="V12" s="25">
        <f t="shared" si="49"/>
        <v>0</v>
      </c>
      <c r="W12" s="298">
        <f t="shared" si="9"/>
        <v>0</v>
      </c>
      <c r="X12" s="298">
        <f t="shared" si="10"/>
        <v>0</v>
      </c>
      <c r="Y12" s="298">
        <f t="shared" si="11"/>
        <v>0</v>
      </c>
      <c r="Z12" s="298">
        <f t="shared" si="12"/>
        <v>0</v>
      </c>
      <c r="AA12" s="25">
        <f t="shared" si="49"/>
        <v>0</v>
      </c>
      <c r="AB12" s="298">
        <f t="shared" si="13"/>
        <v>0.52787664231855047</v>
      </c>
      <c r="AC12" s="298">
        <f t="shared" si="14"/>
        <v>1.0557532846371009</v>
      </c>
      <c r="AD12" s="298">
        <f t="shared" si="15"/>
        <v>1.5836299269556515</v>
      </c>
      <c r="AE12" s="298">
        <f t="shared" si="16"/>
        <v>2.1115065692742019</v>
      </c>
      <c r="AF12" s="25">
        <f t="shared" si="49"/>
        <v>2.1115065692742019</v>
      </c>
      <c r="AG12" s="298">
        <f t="shared" si="17"/>
        <v>3.1616538463842061</v>
      </c>
      <c r="AH12" s="298">
        <f t="shared" si="18"/>
        <v>4.2118011234942099</v>
      </c>
      <c r="AI12" s="298">
        <f t="shared" si="19"/>
        <v>5.261948400604215</v>
      </c>
      <c r="AJ12" s="298">
        <f t="shared" si="20"/>
        <v>6.3120956777142192</v>
      </c>
      <c r="AK12" s="25">
        <f t="shared" si="49"/>
        <v>6.3120956777142192</v>
      </c>
      <c r="AL12" s="298">
        <f t="shared" si="21"/>
        <v>7.8768641970956175</v>
      </c>
      <c r="AM12" s="298">
        <f t="shared" si="22"/>
        <v>9.4416327164770149</v>
      </c>
      <c r="AN12" s="298">
        <f t="shared" si="23"/>
        <v>11.006401235858412</v>
      </c>
      <c r="AO12" s="298">
        <f t="shared" si="24"/>
        <v>12.571169755239811</v>
      </c>
      <c r="AP12" s="25">
        <f t="shared" si="49"/>
        <v>12.571169755239811</v>
      </c>
      <c r="AQ12" s="298">
        <f t="shared" si="25"/>
        <v>14.23663497248338</v>
      </c>
      <c r="AR12" s="298">
        <f t="shared" si="26"/>
        <v>15.902100189726948</v>
      </c>
      <c r="AS12" s="298">
        <f t="shared" si="27"/>
        <v>17.567565406970516</v>
      </c>
      <c r="AT12" s="298">
        <f t="shared" si="28"/>
        <v>19.233030624214084</v>
      </c>
      <c r="AU12" s="25">
        <f t="shared" si="49"/>
        <v>19.233030624214084</v>
      </c>
      <c r="AV12" s="298">
        <f t="shared" si="29"/>
        <v>21.00391688973545</v>
      </c>
      <c r="AW12" s="298">
        <f t="shared" si="30"/>
        <v>22.774803155256819</v>
      </c>
      <c r="AX12" s="298">
        <f t="shared" si="31"/>
        <v>24.545689420778185</v>
      </c>
      <c r="AY12" s="298">
        <f t="shared" si="32"/>
        <v>26.316575686299551</v>
      </c>
      <c r="AZ12" s="25">
        <f t="shared" si="49"/>
        <v>26.316575686299551</v>
      </c>
      <c r="BA12" s="298">
        <f t="shared" si="33"/>
        <v>28.197790851300503</v>
      </c>
      <c r="BB12" s="298">
        <f t="shared" si="34"/>
        <v>30.079006016301456</v>
      </c>
      <c r="BC12" s="298">
        <f t="shared" si="35"/>
        <v>31.960221181302408</v>
      </c>
      <c r="BD12" s="298">
        <f t="shared" si="36"/>
        <v>33.841436346303361</v>
      </c>
      <c r="BE12" s="25">
        <f t="shared" si="49"/>
        <v>33.841436346303361</v>
      </c>
      <c r="BF12" s="298">
        <f t="shared" si="37"/>
        <v>35.838077457456443</v>
      </c>
      <c r="BG12" s="298">
        <f t="shared" si="38"/>
        <v>37.834718568609517</v>
      </c>
      <c r="BH12" s="298">
        <f t="shared" si="39"/>
        <v>39.831359679762599</v>
      </c>
      <c r="BI12" s="298">
        <f t="shared" si="40"/>
        <v>41.828000790915681</v>
      </c>
      <c r="BJ12" s="25">
        <f t="shared" ref="BJ12:BO12" si="50">BJ62</f>
        <v>41.828000790915681</v>
      </c>
      <c r="BK12" s="298">
        <f t="shared" si="41"/>
        <v>43.945359882800176</v>
      </c>
      <c r="BL12" s="298">
        <f t="shared" si="42"/>
        <v>46.062718974684678</v>
      </c>
      <c r="BM12" s="298">
        <f t="shared" si="43"/>
        <v>48.18007806656918</v>
      </c>
      <c r="BN12" s="298">
        <f t="shared" si="44"/>
        <v>50.297437158453675</v>
      </c>
      <c r="BO12" s="25">
        <f t="shared" si="50"/>
        <v>50.297437158453675</v>
      </c>
      <c r="BP12" s="68"/>
      <c r="BQ12" s="68"/>
    </row>
    <row r="13" spans="2:69">
      <c r="B13" s="50" t="s">
        <v>8</v>
      </c>
      <c r="C13" s="51"/>
      <c r="D13" s="51"/>
      <c r="E13" s="51">
        <f t="shared" ref="E13:BE13" si="51">SUM(E8:E12)</f>
        <v>32.031999999999996</v>
      </c>
      <c r="F13" s="51">
        <f t="shared" si="51"/>
        <v>83.603999999999999</v>
      </c>
      <c r="G13" s="51">
        <f t="shared" si="51"/>
        <v>114.602</v>
      </c>
      <c r="H13" s="191"/>
      <c r="I13" s="191"/>
      <c r="J13" s="191"/>
      <c r="K13" s="191"/>
      <c r="L13" s="51">
        <f t="shared" si="51"/>
        <v>324.67</v>
      </c>
      <c r="M13" s="231">
        <f t="shared" si="1"/>
        <v>326.10819469236361</v>
      </c>
      <c r="N13" s="231">
        <f t="shared" si="2"/>
        <v>327.54638938472715</v>
      </c>
      <c r="O13" s="231">
        <f t="shared" si="3"/>
        <v>328.98458407709074</v>
      </c>
      <c r="P13" s="231">
        <f t="shared" si="4"/>
        <v>330.42277876945434</v>
      </c>
      <c r="Q13" s="51">
        <f t="shared" si="51"/>
        <v>330.42277876945434</v>
      </c>
      <c r="R13" s="231">
        <f t="shared" si="5"/>
        <v>324.65807198845897</v>
      </c>
      <c r="S13" s="231">
        <f t="shared" si="6"/>
        <v>318.8933652074636</v>
      </c>
      <c r="T13" s="231">
        <f t="shared" si="7"/>
        <v>313.12865842646829</v>
      </c>
      <c r="U13" s="231">
        <f t="shared" si="8"/>
        <v>307.36395164547292</v>
      </c>
      <c r="V13" s="51">
        <f t="shared" si="51"/>
        <v>307.36395164547292</v>
      </c>
      <c r="W13" s="231">
        <f t="shared" si="9"/>
        <v>329.143286320671</v>
      </c>
      <c r="X13" s="231">
        <f t="shared" si="10"/>
        <v>350.92262099586901</v>
      </c>
      <c r="Y13" s="231">
        <f t="shared" si="11"/>
        <v>372.70195567106703</v>
      </c>
      <c r="Z13" s="231">
        <f t="shared" si="12"/>
        <v>394.4812903462651</v>
      </c>
      <c r="AA13" s="51">
        <f t="shared" si="51"/>
        <v>394.4812903462651</v>
      </c>
      <c r="AB13" s="231">
        <f t="shared" si="13"/>
        <v>393.77274759289674</v>
      </c>
      <c r="AC13" s="231">
        <f t="shared" si="14"/>
        <v>393.06420483952843</v>
      </c>
      <c r="AD13" s="231">
        <f t="shared" si="15"/>
        <v>392.35566208616012</v>
      </c>
      <c r="AE13" s="231">
        <f t="shared" si="16"/>
        <v>391.64711933279176</v>
      </c>
      <c r="AF13" s="51">
        <f t="shared" si="51"/>
        <v>391.64711933279176</v>
      </c>
      <c r="AG13" s="231">
        <f t="shared" si="17"/>
        <v>470.21042004989528</v>
      </c>
      <c r="AH13" s="231">
        <f t="shared" si="18"/>
        <v>548.77372076699874</v>
      </c>
      <c r="AI13" s="231">
        <f t="shared" si="19"/>
        <v>627.33702148410225</v>
      </c>
      <c r="AJ13" s="231">
        <f t="shared" si="20"/>
        <v>705.90032220120577</v>
      </c>
      <c r="AK13" s="51">
        <f t="shared" si="51"/>
        <v>705.90032220120577</v>
      </c>
      <c r="AL13" s="231">
        <f t="shared" si="21"/>
        <v>704.82923734451037</v>
      </c>
      <c r="AM13" s="231">
        <f t="shared" si="22"/>
        <v>703.7581524878151</v>
      </c>
      <c r="AN13" s="231">
        <f t="shared" si="23"/>
        <v>702.68706763111982</v>
      </c>
      <c r="AO13" s="231">
        <f t="shared" si="24"/>
        <v>701.61598277442442</v>
      </c>
      <c r="AP13" s="51">
        <f t="shared" si="51"/>
        <v>701.61598277442442</v>
      </c>
      <c r="AQ13" s="231">
        <f t="shared" si="25"/>
        <v>731.8273856634338</v>
      </c>
      <c r="AR13" s="231">
        <f t="shared" si="26"/>
        <v>762.03878855244318</v>
      </c>
      <c r="AS13" s="231">
        <f t="shared" si="27"/>
        <v>792.25019144145256</v>
      </c>
      <c r="AT13" s="231">
        <f t="shared" si="28"/>
        <v>822.46159433046193</v>
      </c>
      <c r="AU13" s="51">
        <f t="shared" si="51"/>
        <v>822.46159433046193</v>
      </c>
      <c r="AV13" s="231">
        <f t="shared" si="29"/>
        <v>893.06183253409279</v>
      </c>
      <c r="AW13" s="231">
        <f t="shared" si="30"/>
        <v>963.66207073772375</v>
      </c>
      <c r="AX13" s="231">
        <f t="shared" si="31"/>
        <v>1034.2623089413546</v>
      </c>
      <c r="AY13" s="231">
        <f t="shared" si="32"/>
        <v>1104.8625471449855</v>
      </c>
      <c r="AZ13" s="51">
        <f t="shared" si="51"/>
        <v>1104.8625471449855</v>
      </c>
      <c r="BA13" s="231">
        <f t="shared" si="33"/>
        <v>1226.6793614157441</v>
      </c>
      <c r="BB13" s="231">
        <f t="shared" si="34"/>
        <v>1348.4961756865025</v>
      </c>
      <c r="BC13" s="231">
        <f t="shared" si="35"/>
        <v>1470.3129899572609</v>
      </c>
      <c r="BD13" s="231">
        <f t="shared" si="36"/>
        <v>1592.1298042280196</v>
      </c>
      <c r="BE13" s="51">
        <f t="shared" si="51"/>
        <v>1592.1298042280196</v>
      </c>
      <c r="BF13" s="231">
        <f t="shared" si="37"/>
        <v>1768.9709616443565</v>
      </c>
      <c r="BG13" s="231">
        <f t="shared" si="38"/>
        <v>1945.8121190606937</v>
      </c>
      <c r="BH13" s="231">
        <f t="shared" si="39"/>
        <v>2122.6532764770309</v>
      </c>
      <c r="BI13" s="231">
        <f t="shared" si="40"/>
        <v>2299.4944338933678</v>
      </c>
      <c r="BJ13" s="51">
        <f t="shared" ref="BJ13:BO13" si="52">SUM(BJ8:BJ12)</f>
        <v>2299.4944338933678</v>
      </c>
      <c r="BK13" s="231">
        <f t="shared" si="41"/>
        <v>2526.1134780166249</v>
      </c>
      <c r="BL13" s="231">
        <f t="shared" si="42"/>
        <v>2752.7325221398823</v>
      </c>
      <c r="BM13" s="231">
        <f t="shared" si="43"/>
        <v>2979.3515662631394</v>
      </c>
      <c r="BN13" s="231">
        <f t="shared" si="44"/>
        <v>3205.9706103863964</v>
      </c>
      <c r="BO13" s="51">
        <f t="shared" si="52"/>
        <v>3205.9706103863964</v>
      </c>
      <c r="BP13" s="239"/>
      <c r="BQ13" s="239"/>
    </row>
    <row r="14" spans="2:69">
      <c r="B14" s="16"/>
      <c r="C14" s="46"/>
      <c r="D14" s="75"/>
      <c r="E14" s="16"/>
      <c r="F14" s="16"/>
      <c r="G14" s="16"/>
      <c r="H14" s="192"/>
      <c r="I14" s="192"/>
      <c r="J14" s="192"/>
      <c r="K14" s="192"/>
      <c r="L14" s="16"/>
      <c r="M14" s="230"/>
      <c r="N14" s="230"/>
      <c r="O14" s="230"/>
      <c r="P14" s="230"/>
      <c r="Q14" s="16"/>
      <c r="R14" s="230"/>
      <c r="S14" s="230"/>
      <c r="T14" s="230"/>
      <c r="U14" s="230"/>
      <c r="V14" s="16"/>
      <c r="W14" s="230"/>
      <c r="X14" s="230"/>
      <c r="Y14" s="230"/>
      <c r="Z14" s="230"/>
      <c r="AA14" s="16"/>
      <c r="AB14" s="230"/>
      <c r="AC14" s="230"/>
      <c r="AD14" s="230"/>
      <c r="AE14" s="230"/>
      <c r="AF14" s="16"/>
      <c r="AG14" s="230"/>
      <c r="AH14" s="230"/>
      <c r="AI14" s="230"/>
      <c r="AJ14" s="230"/>
      <c r="AK14" s="16"/>
      <c r="AL14" s="230"/>
      <c r="AM14" s="230"/>
      <c r="AN14" s="230"/>
      <c r="AO14" s="230"/>
      <c r="AP14" s="16"/>
      <c r="AQ14" s="230"/>
      <c r="AR14" s="230"/>
      <c r="AS14" s="230"/>
      <c r="AT14" s="230"/>
      <c r="AU14" s="16"/>
      <c r="AV14" s="230"/>
      <c r="AW14" s="230"/>
      <c r="AX14" s="230"/>
      <c r="AY14" s="230"/>
      <c r="AZ14" s="16"/>
      <c r="BA14" s="230"/>
      <c r="BB14" s="230"/>
      <c r="BC14" s="230"/>
      <c r="BD14" s="230"/>
      <c r="BE14" s="16"/>
      <c r="BF14" s="230"/>
      <c r="BG14" s="230"/>
      <c r="BH14" s="230"/>
      <c r="BI14" s="230"/>
      <c r="BJ14" s="16"/>
      <c r="BK14" s="230"/>
      <c r="BL14" s="230"/>
      <c r="BM14" s="230"/>
      <c r="BN14" s="230"/>
      <c r="BO14" s="16"/>
      <c r="BP14" s="53"/>
      <c r="BQ14" s="53"/>
    </row>
    <row r="15" spans="2:69">
      <c r="B15" s="43" t="s">
        <v>9</v>
      </c>
      <c r="C15" s="46"/>
      <c r="D15" s="70"/>
      <c r="E15" s="70">
        <v>0.97599999999999998</v>
      </c>
      <c r="F15" s="70">
        <v>0.97099999999999997</v>
      </c>
      <c r="G15" s="70">
        <v>1.2070000000000001</v>
      </c>
      <c r="H15" s="286"/>
      <c r="I15" s="286"/>
      <c r="J15" s="286"/>
      <c r="K15" s="286"/>
      <c r="L15" s="70">
        <v>1.095</v>
      </c>
      <c r="M15" s="298">
        <f>M73</f>
        <v>1.8318000296874999</v>
      </c>
      <c r="N15" s="298">
        <f>N73</f>
        <v>2.5686000593749996</v>
      </c>
      <c r="O15" s="298">
        <f>O73</f>
        <v>3.3054000890624993</v>
      </c>
      <c r="P15" s="298">
        <f>P73</f>
        <v>4.0422001187499994</v>
      </c>
      <c r="Q15" s="47">
        <f t="shared" ref="Q15:AU15" si="53">Q73</f>
        <v>4.0422001187499994</v>
      </c>
      <c r="R15" s="298">
        <f>R73</f>
        <v>4.8034541224999998</v>
      </c>
      <c r="S15" s="298">
        <f>S73</f>
        <v>5.5647081262500002</v>
      </c>
      <c r="T15" s="298">
        <f>T73</f>
        <v>6.3259621300000006</v>
      </c>
      <c r="U15" s="298">
        <f>U73</f>
        <v>7.087216133750001</v>
      </c>
      <c r="V15" s="47">
        <f t="shared" si="53"/>
        <v>7.0872161337499993</v>
      </c>
      <c r="W15" s="298">
        <f>W73</f>
        <v>8.1973541781093733</v>
      </c>
      <c r="X15" s="298">
        <f>X73</f>
        <v>9.3074922224687473</v>
      </c>
      <c r="Y15" s="298">
        <f>Y73</f>
        <v>10.417630266828121</v>
      </c>
      <c r="Z15" s="298">
        <f>Z73</f>
        <v>11.527768311187495</v>
      </c>
      <c r="AA15" s="47">
        <f t="shared" si="53"/>
        <v>11.527768311187499</v>
      </c>
      <c r="AB15" s="298">
        <f>AB73</f>
        <v>12.946757740482813</v>
      </c>
      <c r="AC15" s="298">
        <f>AC73</f>
        <v>14.365747169778126</v>
      </c>
      <c r="AD15" s="298">
        <f>AD73</f>
        <v>15.78473659907344</v>
      </c>
      <c r="AE15" s="298">
        <f>AE73</f>
        <v>17.203726028368752</v>
      </c>
      <c r="AF15" s="47">
        <f t="shared" si="53"/>
        <v>17.203726028368749</v>
      </c>
      <c r="AG15" s="298">
        <f>AG73</f>
        <v>18.482193560951796</v>
      </c>
      <c r="AH15" s="298">
        <f>AH73</f>
        <v>19.760661093534843</v>
      </c>
      <c r="AI15" s="298">
        <f>AI73</f>
        <v>21.03912862611789</v>
      </c>
      <c r="AJ15" s="298">
        <f>AJ73</f>
        <v>22.317596158700937</v>
      </c>
      <c r="AK15" s="47">
        <f t="shared" si="53"/>
        <v>22.317596158700937</v>
      </c>
      <c r="AL15" s="298">
        <f>AL73</f>
        <v>23.657657048120214</v>
      </c>
      <c r="AM15" s="298">
        <f>AM73</f>
        <v>24.997717937539491</v>
      </c>
      <c r="AN15" s="298">
        <f>AN73</f>
        <v>26.337778826958768</v>
      </c>
      <c r="AO15" s="298">
        <f>AO73</f>
        <v>27.677839716378045</v>
      </c>
      <c r="AP15" s="47">
        <f t="shared" si="53"/>
        <v>27.677839716378045</v>
      </c>
      <c r="AQ15" s="298">
        <f>AQ73</f>
        <v>29.21065836279865</v>
      </c>
      <c r="AR15" s="298">
        <f>AR73</f>
        <v>30.743477009219255</v>
      </c>
      <c r="AS15" s="298">
        <f>AS73</f>
        <v>32.276295655639856</v>
      </c>
      <c r="AT15" s="298">
        <f>AT73</f>
        <v>33.809114302060458</v>
      </c>
      <c r="AU15" s="47">
        <f t="shared" si="53"/>
        <v>33.809114302060472</v>
      </c>
      <c r="AV15" s="298">
        <f>AV73</f>
        <v>35.42280675654137</v>
      </c>
      <c r="AW15" s="298">
        <f>AW73</f>
        <v>37.036499211022267</v>
      </c>
      <c r="AX15" s="298">
        <f>AX73</f>
        <v>38.650191665503165</v>
      </c>
      <c r="AY15" s="298">
        <f>AY73</f>
        <v>40.263884119984063</v>
      </c>
      <c r="AZ15" s="47">
        <f t="shared" ref="AZ15:BE15" si="54">AZ73</f>
        <v>40.263884119984041</v>
      </c>
      <c r="BA15" s="298">
        <f>BA73</f>
        <v>41.841647490765745</v>
      </c>
      <c r="BB15" s="298">
        <f>BB73</f>
        <v>43.419410861547448</v>
      </c>
      <c r="BC15" s="298">
        <f>BC73</f>
        <v>44.997174232329151</v>
      </c>
      <c r="BD15" s="298">
        <f>BD73</f>
        <v>46.574937603110854</v>
      </c>
      <c r="BE15" s="47">
        <f t="shared" si="54"/>
        <v>46.574937603110854</v>
      </c>
      <c r="BF15" s="298">
        <f>BF73</f>
        <v>48.115588592386729</v>
      </c>
      <c r="BG15" s="298">
        <f>BG73</f>
        <v>49.656239581662604</v>
      </c>
      <c r="BH15" s="298">
        <f>BH73</f>
        <v>51.196890570938479</v>
      </c>
      <c r="BI15" s="298">
        <f>BI73</f>
        <v>52.737541560214353</v>
      </c>
      <c r="BJ15" s="47">
        <f t="shared" ref="BJ15:BO15" si="55">BJ73</f>
        <v>52.737541560214346</v>
      </c>
      <c r="BK15" s="298">
        <f>BK73</f>
        <v>54.29621143322575</v>
      </c>
      <c r="BL15" s="298">
        <f>BL73</f>
        <v>55.854881306237154</v>
      </c>
      <c r="BM15" s="298">
        <f>BM73</f>
        <v>57.413551179248557</v>
      </c>
      <c r="BN15" s="298">
        <f>BN73</f>
        <v>58.972221052259961</v>
      </c>
      <c r="BO15" s="47">
        <f t="shared" si="55"/>
        <v>58.972221052259961</v>
      </c>
      <c r="BP15" s="238"/>
      <c r="BQ15" s="238"/>
    </row>
    <row r="16" spans="2:69">
      <c r="B16" s="43" t="s">
        <v>209</v>
      </c>
      <c r="C16" s="46"/>
      <c r="D16" s="70"/>
      <c r="E16" s="70"/>
      <c r="F16" s="70"/>
      <c r="G16" s="70">
        <v>11.38</v>
      </c>
      <c r="H16" s="286"/>
      <c r="I16" s="286"/>
      <c r="J16" s="286"/>
      <c r="K16" s="286"/>
      <c r="L16" s="70">
        <v>147.99299999999999</v>
      </c>
      <c r="M16" s="298">
        <f>L16+1/4*(Q16-L16)</f>
        <v>147.99299999999999</v>
      </c>
      <c r="N16" s="298">
        <f>L16+2/4*(Q16-L16)</f>
        <v>147.99299999999999</v>
      </c>
      <c r="O16" s="298">
        <f>L16+3/4*(Q16-L16)</f>
        <v>147.99299999999999</v>
      </c>
      <c r="P16" s="298">
        <f>Q16</f>
        <v>147.99299999999999</v>
      </c>
      <c r="Q16" s="47">
        <f t="shared" ref="Q16" si="56">L16</f>
        <v>147.99299999999999</v>
      </c>
      <c r="R16" s="298">
        <f>Q16+1/4*(V16-Q16)</f>
        <v>147.99299999999999</v>
      </c>
      <c r="S16" s="298">
        <f>Q16+2/4*(V16-Q16)</f>
        <v>147.99299999999999</v>
      </c>
      <c r="T16" s="298">
        <f>Q16+3/4*(V16-Q16)</f>
        <v>147.99299999999999</v>
      </c>
      <c r="U16" s="298">
        <f>V16</f>
        <v>147.99299999999999</v>
      </c>
      <c r="V16" s="47">
        <f>Q16</f>
        <v>147.99299999999999</v>
      </c>
      <c r="W16" s="298">
        <f>V16+1/4*(AA16-V16)</f>
        <v>147.99299999999999</v>
      </c>
      <c r="X16" s="298">
        <f>V16+2/4*(AA16-V16)</f>
        <v>147.99299999999999</v>
      </c>
      <c r="Y16" s="298">
        <f>V16+3/4*(AA16-V16)</f>
        <v>147.99299999999999</v>
      </c>
      <c r="Z16" s="298">
        <f>AA16</f>
        <v>147.99299999999999</v>
      </c>
      <c r="AA16" s="47">
        <f>V16</f>
        <v>147.99299999999999</v>
      </c>
      <c r="AB16" s="298">
        <f>AA16+1/4*(AF16-AA16)</f>
        <v>147.99299999999999</v>
      </c>
      <c r="AC16" s="298">
        <f>AA16+2/4*(AF16-AA16)</f>
        <v>147.99299999999999</v>
      </c>
      <c r="AD16" s="298">
        <f>AA16+3/4*(AF16-AA16)</f>
        <v>147.99299999999999</v>
      </c>
      <c r="AE16" s="298">
        <f>AF16</f>
        <v>147.99299999999999</v>
      </c>
      <c r="AF16" s="47">
        <f>AA16</f>
        <v>147.99299999999999</v>
      </c>
      <c r="AG16" s="298">
        <f>AF16+1/4*(AK16-AF16)</f>
        <v>147.99299999999999</v>
      </c>
      <c r="AH16" s="298">
        <f>AF16+2/4*(AK16-AF16)</f>
        <v>147.99299999999999</v>
      </c>
      <c r="AI16" s="298">
        <f>AF16+3/4*(AK16-AF16)</f>
        <v>147.99299999999999</v>
      </c>
      <c r="AJ16" s="298">
        <f>AK16</f>
        <v>147.99299999999999</v>
      </c>
      <c r="AK16" s="47">
        <f>AF16</f>
        <v>147.99299999999999</v>
      </c>
      <c r="AL16" s="298">
        <f>AK16+1/4*(AP16-AK16)</f>
        <v>147.99299999999999</v>
      </c>
      <c r="AM16" s="298">
        <f>AK16+2/4*(AP16-AK16)</f>
        <v>147.99299999999999</v>
      </c>
      <c r="AN16" s="298">
        <f>AK16+3/4*(AP16-AK16)</f>
        <v>147.99299999999999</v>
      </c>
      <c r="AO16" s="298">
        <f>AP16</f>
        <v>147.99299999999999</v>
      </c>
      <c r="AP16" s="47">
        <f>AK16</f>
        <v>147.99299999999999</v>
      </c>
      <c r="AQ16" s="298">
        <f>AP16+1/4*(AU16-AP16)</f>
        <v>147.99299999999999</v>
      </c>
      <c r="AR16" s="298">
        <f>AP16+2/4*(AU16-AP16)</f>
        <v>147.99299999999999</v>
      </c>
      <c r="AS16" s="298">
        <f>AP16+3/4*(AU16-AP16)</f>
        <v>147.99299999999999</v>
      </c>
      <c r="AT16" s="298">
        <f>AU16</f>
        <v>147.99299999999999</v>
      </c>
      <c r="AU16" s="47">
        <f>AP16</f>
        <v>147.99299999999999</v>
      </c>
      <c r="AV16" s="298">
        <f>AU16+1/4*(AZ16-AU16)</f>
        <v>147.99299999999999</v>
      </c>
      <c r="AW16" s="298">
        <f>AU16+2/4*(AZ16-AU16)</f>
        <v>147.99299999999999</v>
      </c>
      <c r="AX16" s="298">
        <f>AU16+3/4*(AZ16-AU16)</f>
        <v>147.99299999999999</v>
      </c>
      <c r="AY16" s="298">
        <f>AZ16</f>
        <v>147.99299999999999</v>
      </c>
      <c r="AZ16" s="47">
        <f>AU16</f>
        <v>147.99299999999999</v>
      </c>
      <c r="BA16" s="298">
        <f>AZ16+1/4*(BE16-AZ16)</f>
        <v>147.99299999999999</v>
      </c>
      <c r="BB16" s="298">
        <f>AZ16+2/4*(BE16-AZ16)</f>
        <v>147.99299999999999</v>
      </c>
      <c r="BC16" s="298">
        <f>AZ16+3/4*(BE16-AZ16)</f>
        <v>147.99299999999999</v>
      </c>
      <c r="BD16" s="298">
        <f>BE16</f>
        <v>147.99299999999999</v>
      </c>
      <c r="BE16" s="47">
        <f>AZ16</f>
        <v>147.99299999999999</v>
      </c>
      <c r="BF16" s="298">
        <f>BE16+1/4*(BJ16-BE16)</f>
        <v>147.99299999999999</v>
      </c>
      <c r="BG16" s="298">
        <f>BE16+2/4*(BJ16-BE16)</f>
        <v>147.99299999999999</v>
      </c>
      <c r="BH16" s="298">
        <f>BE16+3/4*(BJ16-BE16)</f>
        <v>147.99299999999999</v>
      </c>
      <c r="BI16" s="298">
        <f>BJ16</f>
        <v>147.99299999999999</v>
      </c>
      <c r="BJ16" s="47">
        <f>BE16</f>
        <v>147.99299999999999</v>
      </c>
      <c r="BK16" s="298">
        <f>BJ16+1/4*(BO16-BJ16)</f>
        <v>147.99299999999999</v>
      </c>
      <c r="BL16" s="298">
        <f>BJ16+2/4*(BO16-BJ16)</f>
        <v>147.99299999999999</v>
      </c>
      <c r="BM16" s="298">
        <f>BJ16+3/4*(BO16-BJ16)</f>
        <v>147.99299999999999</v>
      </c>
      <c r="BN16" s="298">
        <f>BO16</f>
        <v>147.99299999999999</v>
      </c>
      <c r="BO16" s="47">
        <f>BJ16</f>
        <v>147.99299999999999</v>
      </c>
      <c r="BP16" s="238"/>
      <c r="BQ16" s="238"/>
    </row>
    <row r="17" spans="2:69">
      <c r="B17" s="74" t="s">
        <v>145</v>
      </c>
      <c r="C17" s="46"/>
      <c r="D17" s="46"/>
      <c r="E17" s="46">
        <v>0.23400000000000001</v>
      </c>
      <c r="F17" s="46">
        <v>0.23400000000000001</v>
      </c>
      <c r="G17" s="46">
        <v>0.20699999999999999</v>
      </c>
      <c r="H17" s="193"/>
      <c r="I17" s="193"/>
      <c r="J17" s="193"/>
      <c r="K17" s="193"/>
      <c r="L17" s="46">
        <v>0.20699999999999999</v>
      </c>
      <c r="M17" s="194">
        <f>L17+1/4*(Q17-L17)</f>
        <v>0.20699999999999999</v>
      </c>
      <c r="N17" s="194">
        <f>L17+2/4*(Q17-L17)</f>
        <v>0.20699999999999999</v>
      </c>
      <c r="O17" s="194">
        <f>L17+3/4*(Q17-L17)</f>
        <v>0.20699999999999999</v>
      </c>
      <c r="P17" s="194">
        <f>Q17</f>
        <v>0.20699999999999999</v>
      </c>
      <c r="Q17" s="25">
        <f>L17</f>
        <v>0.20699999999999999</v>
      </c>
      <c r="R17" s="194">
        <f>Q17+1/4*(V17-Q17)</f>
        <v>0.20699999999999999</v>
      </c>
      <c r="S17" s="194">
        <f>Q17+2/4*(V17-Q17)</f>
        <v>0.20699999999999999</v>
      </c>
      <c r="T17" s="194">
        <f>Q17+3/4*(V17-Q17)</f>
        <v>0.20699999999999999</v>
      </c>
      <c r="U17" s="194">
        <f>V17</f>
        <v>0.20699999999999999</v>
      </c>
      <c r="V17" s="25">
        <f>Q17</f>
        <v>0.20699999999999999</v>
      </c>
      <c r="W17" s="194">
        <f>V17+1/4*(AA17-V17)</f>
        <v>0.20699999999999999</v>
      </c>
      <c r="X17" s="194">
        <f>V17+2/4*(AA17-V17)</f>
        <v>0.20699999999999999</v>
      </c>
      <c r="Y17" s="194">
        <f>V17+3/4*(AA17-V17)</f>
        <v>0.20699999999999999</v>
      </c>
      <c r="Z17" s="194">
        <f>AA17</f>
        <v>0.20699999999999999</v>
      </c>
      <c r="AA17" s="25">
        <f>V17</f>
        <v>0.20699999999999999</v>
      </c>
      <c r="AB17" s="194">
        <f>AA17+1/4*(AF17-AA17)</f>
        <v>0.20699999999999999</v>
      </c>
      <c r="AC17" s="194">
        <f>AA17+2/4*(AF17-AA17)</f>
        <v>0.20699999999999999</v>
      </c>
      <c r="AD17" s="194">
        <f>AA17+3/4*(AF17-AA17)</f>
        <v>0.20699999999999999</v>
      </c>
      <c r="AE17" s="194">
        <f>AF17</f>
        <v>0.20699999999999999</v>
      </c>
      <c r="AF17" s="25">
        <f>AA17</f>
        <v>0.20699999999999999</v>
      </c>
      <c r="AG17" s="194">
        <f>AF17+1/4*(AK17-AF17)</f>
        <v>0.20699999999999999</v>
      </c>
      <c r="AH17" s="194">
        <f>AF17+2/4*(AK17-AF17)</f>
        <v>0.20699999999999999</v>
      </c>
      <c r="AI17" s="194">
        <f>AF17+3/4*(AK17-AF17)</f>
        <v>0.20699999999999999</v>
      </c>
      <c r="AJ17" s="194">
        <f>AK17</f>
        <v>0.20699999999999999</v>
      </c>
      <c r="AK17" s="25">
        <f>AF17</f>
        <v>0.20699999999999999</v>
      </c>
      <c r="AL17" s="194">
        <f>AK17+1/4*(AP17-AK17)</f>
        <v>0.20699999999999999</v>
      </c>
      <c r="AM17" s="194">
        <f>AK17+2/4*(AP17-AK17)</f>
        <v>0.20699999999999999</v>
      </c>
      <c r="AN17" s="194">
        <f>AK17+3/4*(AP17-AK17)</f>
        <v>0.20699999999999999</v>
      </c>
      <c r="AO17" s="194">
        <f>AP17</f>
        <v>0.20699999999999999</v>
      </c>
      <c r="AP17" s="25">
        <f>AK17</f>
        <v>0.20699999999999999</v>
      </c>
      <c r="AQ17" s="194">
        <f>AP17+1/4*(AU17-AP17)</f>
        <v>0.20699999999999999</v>
      </c>
      <c r="AR17" s="194">
        <f>AP17+2/4*(AU17-AP17)</f>
        <v>0.20699999999999999</v>
      </c>
      <c r="AS17" s="194">
        <f>AP17+3/4*(AU17-AP17)</f>
        <v>0.20699999999999999</v>
      </c>
      <c r="AT17" s="194">
        <f>AU17</f>
        <v>0.20699999999999999</v>
      </c>
      <c r="AU17" s="25">
        <f>AP17</f>
        <v>0.20699999999999999</v>
      </c>
      <c r="AV17" s="194">
        <f>AU17+1/4*(AZ17-AU17)</f>
        <v>0.20699999999999999</v>
      </c>
      <c r="AW17" s="194">
        <f>AU17+2/4*(AZ17-AU17)</f>
        <v>0.20699999999999999</v>
      </c>
      <c r="AX17" s="194">
        <f>AU17+3/4*(AZ17-AU17)</f>
        <v>0.20699999999999999</v>
      </c>
      <c r="AY17" s="194">
        <f>AZ17</f>
        <v>0.20699999999999999</v>
      </c>
      <c r="AZ17" s="25">
        <f>AU17</f>
        <v>0.20699999999999999</v>
      </c>
      <c r="BA17" s="194">
        <f>AZ17+1/4*(BE17-AZ17)</f>
        <v>0.20699999999999999</v>
      </c>
      <c r="BB17" s="194">
        <f>AZ17+2/4*(BE17-AZ17)</f>
        <v>0.20699999999999999</v>
      </c>
      <c r="BC17" s="194">
        <f>AZ17+3/4*(BE17-AZ17)</f>
        <v>0.20699999999999999</v>
      </c>
      <c r="BD17" s="194">
        <f>BE17</f>
        <v>0.20699999999999999</v>
      </c>
      <c r="BE17" s="25">
        <f>AZ17</f>
        <v>0.20699999999999999</v>
      </c>
      <c r="BF17" s="194">
        <f>BE17+1/4*(BJ17-BE17)</f>
        <v>0.20699999999999999</v>
      </c>
      <c r="BG17" s="194">
        <f>BE17+2/4*(BJ17-BE17)</f>
        <v>0.20699999999999999</v>
      </c>
      <c r="BH17" s="194">
        <f>BE17+3/4*(BJ17-BE17)</f>
        <v>0.20699999999999999</v>
      </c>
      <c r="BI17" s="194">
        <f>BJ17</f>
        <v>0.20699999999999999</v>
      </c>
      <c r="BJ17" s="25">
        <f t="shared" ref="BJ17:BJ18" si="57">BE17</f>
        <v>0.20699999999999999</v>
      </c>
      <c r="BK17" s="194">
        <f>BJ17+1/4*(BO17-BJ17)</f>
        <v>0.20699999999999999</v>
      </c>
      <c r="BL17" s="194">
        <f>BJ17+2/4*(BO17-BJ17)</f>
        <v>0.20699999999999999</v>
      </c>
      <c r="BM17" s="194">
        <f>BJ17+3/4*(BO17-BJ17)</f>
        <v>0.20699999999999999</v>
      </c>
      <c r="BN17" s="194">
        <f>BO17</f>
        <v>0.20699999999999999</v>
      </c>
      <c r="BO17" s="25">
        <f>BJ17</f>
        <v>0.20699999999999999</v>
      </c>
      <c r="BP17" s="68"/>
      <c r="BQ17" s="68"/>
    </row>
    <row r="18" spans="2:69">
      <c r="B18" s="43" t="s">
        <v>10</v>
      </c>
      <c r="C18" s="46"/>
      <c r="D18" s="76"/>
      <c r="E18" s="46">
        <v>6.1470000000000002</v>
      </c>
      <c r="F18" s="46">
        <f>0.986+5.614</f>
        <v>6.6</v>
      </c>
      <c r="G18" s="46">
        <f>3.166+6.354</f>
        <v>9.52</v>
      </c>
      <c r="H18" s="193"/>
      <c r="I18" s="193"/>
      <c r="J18" s="193"/>
      <c r="K18" s="193"/>
      <c r="L18" s="46">
        <f>5.488+0.059</f>
        <v>5.5470000000000006</v>
      </c>
      <c r="M18" s="194">
        <f>L18+1/4*(Q18-L18)</f>
        <v>5.5470000000000006</v>
      </c>
      <c r="N18" s="194">
        <f>L18+2/4*(Q18-L18)</f>
        <v>5.5470000000000006</v>
      </c>
      <c r="O18" s="194">
        <f>L18+3/4*(Q18-L18)</f>
        <v>5.5470000000000006</v>
      </c>
      <c r="P18" s="194">
        <f>Q18</f>
        <v>5.5470000000000006</v>
      </c>
      <c r="Q18" s="25">
        <f>L18</f>
        <v>5.5470000000000006</v>
      </c>
      <c r="R18" s="194">
        <f>Q18+1/4*(V18-Q18)</f>
        <v>5.5470000000000006</v>
      </c>
      <c r="S18" s="194">
        <f>Q18+2/4*(V18-Q18)</f>
        <v>5.5470000000000006</v>
      </c>
      <c r="T18" s="194">
        <f>Q18+3/4*(V18-Q18)</f>
        <v>5.5470000000000006</v>
      </c>
      <c r="U18" s="194">
        <f>V18</f>
        <v>5.5470000000000006</v>
      </c>
      <c r="V18" s="25">
        <f>Q18</f>
        <v>5.5470000000000006</v>
      </c>
      <c r="W18" s="194">
        <f>V18+1/4*(AA18-V18)</f>
        <v>5.5470000000000006</v>
      </c>
      <c r="X18" s="194">
        <f>V18+2/4*(AA18-V18)</f>
        <v>5.5470000000000006</v>
      </c>
      <c r="Y18" s="194">
        <f>V18+3/4*(AA18-V18)</f>
        <v>5.5470000000000006</v>
      </c>
      <c r="Z18" s="194">
        <f>AA18</f>
        <v>5.5470000000000006</v>
      </c>
      <c r="AA18" s="25">
        <f>V18</f>
        <v>5.5470000000000006</v>
      </c>
      <c r="AB18" s="194">
        <f>AA18+1/4*(AF18-AA18)</f>
        <v>5.5470000000000006</v>
      </c>
      <c r="AC18" s="194">
        <f>AA18+2/4*(AF18-AA18)</f>
        <v>5.5470000000000006</v>
      </c>
      <c r="AD18" s="194">
        <f>AA18+3/4*(AF18-AA18)</f>
        <v>5.5470000000000006</v>
      </c>
      <c r="AE18" s="194">
        <f>AF18</f>
        <v>5.5470000000000006</v>
      </c>
      <c r="AF18" s="25">
        <f>AA18</f>
        <v>5.5470000000000006</v>
      </c>
      <c r="AG18" s="194">
        <f>AF18+1/4*(AK18-AF18)</f>
        <v>5.5470000000000006</v>
      </c>
      <c r="AH18" s="194">
        <f>AF18+2/4*(AK18-AF18)</f>
        <v>5.5470000000000006</v>
      </c>
      <c r="AI18" s="194">
        <f>AF18+3/4*(AK18-AF18)</f>
        <v>5.5470000000000006</v>
      </c>
      <c r="AJ18" s="194">
        <f>AK18</f>
        <v>5.5470000000000006</v>
      </c>
      <c r="AK18" s="25">
        <f>AF18</f>
        <v>5.5470000000000006</v>
      </c>
      <c r="AL18" s="194">
        <f>AK18+1/4*(AP18-AK18)</f>
        <v>5.5470000000000006</v>
      </c>
      <c r="AM18" s="194">
        <f>AK18+2/4*(AP18-AK18)</f>
        <v>5.5470000000000006</v>
      </c>
      <c r="AN18" s="194">
        <f>AK18+3/4*(AP18-AK18)</f>
        <v>5.5470000000000006</v>
      </c>
      <c r="AO18" s="194">
        <f>AP18</f>
        <v>5.5470000000000006</v>
      </c>
      <c r="AP18" s="25">
        <f>AK18</f>
        <v>5.5470000000000006</v>
      </c>
      <c r="AQ18" s="194">
        <f>AP18+1/4*(AU18-AP18)</f>
        <v>5.5470000000000006</v>
      </c>
      <c r="AR18" s="194">
        <f>AP18+2/4*(AU18-AP18)</f>
        <v>5.5470000000000006</v>
      </c>
      <c r="AS18" s="194">
        <f>AP18+3/4*(AU18-AP18)</f>
        <v>5.5470000000000006</v>
      </c>
      <c r="AT18" s="194">
        <f>AU18</f>
        <v>5.5470000000000006</v>
      </c>
      <c r="AU18" s="25">
        <f>AP18</f>
        <v>5.5470000000000006</v>
      </c>
      <c r="AV18" s="194">
        <f>AU18+1/4*(AZ18-AU18)</f>
        <v>5.5470000000000006</v>
      </c>
      <c r="AW18" s="194">
        <f>AU18+2/4*(AZ18-AU18)</f>
        <v>5.5470000000000006</v>
      </c>
      <c r="AX18" s="194">
        <f>AU18+3/4*(AZ18-AU18)</f>
        <v>5.5470000000000006</v>
      </c>
      <c r="AY18" s="194">
        <f>AZ18</f>
        <v>5.5470000000000006</v>
      </c>
      <c r="AZ18" s="25">
        <f>AU18</f>
        <v>5.5470000000000006</v>
      </c>
      <c r="BA18" s="194">
        <f>AZ18+1/4*(BE18-AZ18)</f>
        <v>5.5470000000000006</v>
      </c>
      <c r="BB18" s="194">
        <f>AZ18+2/4*(BE18-AZ18)</f>
        <v>5.5470000000000006</v>
      </c>
      <c r="BC18" s="194">
        <f>AZ18+3/4*(BE18-AZ18)</f>
        <v>5.5470000000000006</v>
      </c>
      <c r="BD18" s="194">
        <f>BE18</f>
        <v>5.5470000000000006</v>
      </c>
      <c r="BE18" s="25">
        <f>AZ18</f>
        <v>5.5470000000000006</v>
      </c>
      <c r="BF18" s="194">
        <f>BE18+1/4*(BJ18-BE18)</f>
        <v>5.5470000000000006</v>
      </c>
      <c r="BG18" s="194">
        <f>BE18+2/4*(BJ18-BE18)</f>
        <v>5.5470000000000006</v>
      </c>
      <c r="BH18" s="194">
        <f>BE18+3/4*(BJ18-BE18)</f>
        <v>5.5470000000000006</v>
      </c>
      <c r="BI18" s="194">
        <f>BJ18</f>
        <v>5.5470000000000006</v>
      </c>
      <c r="BJ18" s="25">
        <f t="shared" si="57"/>
        <v>5.5470000000000006</v>
      </c>
      <c r="BK18" s="194">
        <f>BJ18+1/4*(BO18-BJ18)</f>
        <v>5.5470000000000006</v>
      </c>
      <c r="BL18" s="194">
        <f>BJ18+2/4*(BO18-BJ18)</f>
        <v>5.5470000000000006</v>
      </c>
      <c r="BM18" s="194">
        <f>BJ18+3/4*(BO18-BJ18)</f>
        <v>5.5470000000000006</v>
      </c>
      <c r="BN18" s="194">
        <f>BO18</f>
        <v>5.5470000000000006</v>
      </c>
      <c r="BO18" s="25">
        <f>BJ18</f>
        <v>5.5470000000000006</v>
      </c>
      <c r="BP18" s="68"/>
      <c r="BQ18" s="68"/>
    </row>
    <row r="19" spans="2:69">
      <c r="B19" s="50" t="s">
        <v>11</v>
      </c>
      <c r="C19" s="51"/>
      <c r="D19" s="51"/>
      <c r="E19" s="51">
        <f t="shared" ref="E19" si="58">E13+SUM(E15:E18)</f>
        <v>39.388999999999996</v>
      </c>
      <c r="F19" s="51">
        <f t="shared" ref="F19:AZ19" si="59">F13+SUM(F15:F18)</f>
        <v>91.408999999999992</v>
      </c>
      <c r="G19" s="51">
        <f t="shared" si="59"/>
        <v>136.916</v>
      </c>
      <c r="H19" s="191"/>
      <c r="I19" s="191"/>
      <c r="J19" s="191"/>
      <c r="K19" s="191"/>
      <c r="L19" s="51">
        <f t="shared" si="59"/>
        <v>479.512</v>
      </c>
      <c r="M19" s="231">
        <f>L19+1/4*(Q19-L19)</f>
        <v>481.68699472205105</v>
      </c>
      <c r="N19" s="231">
        <f>L19+2/4*(Q19-L19)</f>
        <v>483.86198944410216</v>
      </c>
      <c r="O19" s="231">
        <f>L19+3/4*(Q19-L19)</f>
        <v>486.03698416615327</v>
      </c>
      <c r="P19" s="231">
        <f>Q19</f>
        <v>488.21197888820433</v>
      </c>
      <c r="Q19" s="51">
        <f t="shared" si="59"/>
        <v>488.21197888820433</v>
      </c>
      <c r="R19" s="231">
        <f>Q19+1/4*(V19-Q19)</f>
        <v>483.20852611095899</v>
      </c>
      <c r="S19" s="231">
        <f>Q19+2/4*(V19-Q19)</f>
        <v>478.20507333371359</v>
      </c>
      <c r="T19" s="231">
        <f>Q19+3/4*(V19-Q19)</f>
        <v>473.20162055646824</v>
      </c>
      <c r="U19" s="231">
        <f>V19</f>
        <v>468.1981677792229</v>
      </c>
      <c r="V19" s="51">
        <f t="shared" si="59"/>
        <v>468.1981677792229</v>
      </c>
      <c r="W19" s="231">
        <f>V19+1/4*(AA19-V19)</f>
        <v>491.08764049878027</v>
      </c>
      <c r="X19" s="231">
        <f>V19+2/4*(AA19-V19)</f>
        <v>513.97711321833776</v>
      </c>
      <c r="Y19" s="231">
        <f>V19+3/4*(AA19-V19)</f>
        <v>536.86658593789514</v>
      </c>
      <c r="Z19" s="231">
        <f>AA19</f>
        <v>559.75605865745251</v>
      </c>
      <c r="AA19" s="51">
        <f t="shared" si="59"/>
        <v>559.75605865745251</v>
      </c>
      <c r="AB19" s="231">
        <f>AA19+1/4*(AF19-AA19)</f>
        <v>560.46650533337947</v>
      </c>
      <c r="AC19" s="231">
        <f>AA19+2/4*(AF19-AA19)</f>
        <v>561.17695200930643</v>
      </c>
      <c r="AD19" s="231">
        <f>AA19+3/4*(AF19-AA19)</f>
        <v>561.88739868523351</v>
      </c>
      <c r="AE19" s="231">
        <f>AF19</f>
        <v>562.59784536116047</v>
      </c>
      <c r="AF19" s="51">
        <f t="shared" si="59"/>
        <v>562.59784536116047</v>
      </c>
      <c r="AG19" s="231">
        <f>AF19+1/4*(AK19-AF19)</f>
        <v>642.439613610847</v>
      </c>
      <c r="AH19" s="231">
        <f>AF19+2/4*(AK19-AF19)</f>
        <v>722.28138186053366</v>
      </c>
      <c r="AI19" s="231">
        <f>AF19+3/4*(AK19-AF19)</f>
        <v>802.12315011022019</v>
      </c>
      <c r="AJ19" s="231">
        <f>AK19</f>
        <v>881.96491835990673</v>
      </c>
      <c r="AK19" s="51">
        <f t="shared" si="59"/>
        <v>881.96491835990673</v>
      </c>
      <c r="AL19" s="231">
        <f>AK19+1/4*(AP19-AK19)</f>
        <v>882.23389439263065</v>
      </c>
      <c r="AM19" s="231">
        <f>AK19+2/4*(AP19-AK19)</f>
        <v>882.50287042535456</v>
      </c>
      <c r="AN19" s="231">
        <f>AK19+3/4*(AP19-AK19)</f>
        <v>882.77184645807858</v>
      </c>
      <c r="AO19" s="231">
        <f>AP19</f>
        <v>883.0408224908025</v>
      </c>
      <c r="AP19" s="51">
        <f t="shared" si="59"/>
        <v>883.0408224908025</v>
      </c>
      <c r="AQ19" s="231">
        <f>AP19+1/4*(AU19-AP19)</f>
        <v>914.78504402623253</v>
      </c>
      <c r="AR19" s="231">
        <f>AP19+2/4*(AU19-AP19)</f>
        <v>946.52926556166244</v>
      </c>
      <c r="AS19" s="231">
        <f>AP19+3/4*(AU19-AP19)</f>
        <v>978.27348709709236</v>
      </c>
      <c r="AT19" s="231">
        <f>AU19</f>
        <v>1010.0177086325224</v>
      </c>
      <c r="AU19" s="51">
        <f t="shared" si="59"/>
        <v>1010.0177086325224</v>
      </c>
      <c r="AV19" s="231">
        <f>AU19+1/4*(AZ19-AU19)</f>
        <v>1082.2316392906341</v>
      </c>
      <c r="AW19" s="231">
        <f>AU19+2/4*(AZ19-AU19)</f>
        <v>1154.445569948746</v>
      </c>
      <c r="AX19" s="231">
        <f>AU19+3/4*(AZ19-AU19)</f>
        <v>1226.6595006068576</v>
      </c>
      <c r="AY19" s="231">
        <f>AZ19</f>
        <v>1298.8734312649694</v>
      </c>
      <c r="AZ19" s="51">
        <f t="shared" si="59"/>
        <v>1298.8734312649694</v>
      </c>
      <c r="BA19" s="231">
        <f>AZ19+1/4*(BE19-AZ19)</f>
        <v>1422.2680089065097</v>
      </c>
      <c r="BB19" s="231">
        <f>AZ19+2/4*(BE19-AZ19)</f>
        <v>1545.6625865480501</v>
      </c>
      <c r="BC19" s="231">
        <f>AZ19+3/4*(BE19-AZ19)</f>
        <v>1669.0571641895901</v>
      </c>
      <c r="BD19" s="231">
        <f>BE19</f>
        <v>1792.4517418311304</v>
      </c>
      <c r="BE19" s="51">
        <f t="shared" ref="BE19:BJ19" si="60">BE13+SUM(BE15:BE18)</f>
        <v>1792.4517418311304</v>
      </c>
      <c r="BF19" s="231">
        <f>BE19+1/4*(BJ19-BE19)</f>
        <v>1970.8335502367433</v>
      </c>
      <c r="BG19" s="231">
        <f>BE19+2/4*(BJ19-BE19)</f>
        <v>2149.2153586423565</v>
      </c>
      <c r="BH19" s="231">
        <f>BE19+3/4*(BJ19-BE19)</f>
        <v>2327.5971670479694</v>
      </c>
      <c r="BI19" s="231">
        <f>BJ19</f>
        <v>2505.9789754535823</v>
      </c>
      <c r="BJ19" s="51">
        <f t="shared" si="60"/>
        <v>2505.9789754535823</v>
      </c>
      <c r="BK19" s="231">
        <f>BJ19+1/4*(BO19-BJ19)</f>
        <v>2734.156689449851</v>
      </c>
      <c r="BL19" s="231">
        <f>BJ19+2/4*(BO19-BJ19)</f>
        <v>2962.3344034461193</v>
      </c>
      <c r="BM19" s="231">
        <f>BJ19+3/4*(BO19-BJ19)</f>
        <v>3190.5121174423875</v>
      </c>
      <c r="BN19" s="231">
        <f>BO19</f>
        <v>3418.6898314386563</v>
      </c>
      <c r="BO19" s="51">
        <f t="shared" ref="BO19" si="61">BO13+SUM(BO15:BO18)</f>
        <v>3418.6898314386563</v>
      </c>
      <c r="BP19" s="239"/>
      <c r="BQ19" s="239"/>
    </row>
    <row r="20" spans="2:69">
      <c r="B20" s="16"/>
      <c r="C20" s="77"/>
      <c r="D20" s="16"/>
      <c r="E20" s="16"/>
      <c r="F20" s="16"/>
      <c r="G20" s="16"/>
      <c r="H20" s="192"/>
      <c r="I20" s="192"/>
      <c r="J20" s="192"/>
      <c r="K20" s="192"/>
      <c r="L20" s="16"/>
      <c r="M20" s="230"/>
      <c r="N20" s="230"/>
      <c r="O20" s="230"/>
      <c r="P20" s="230"/>
      <c r="Q20" s="16"/>
      <c r="R20" s="230"/>
      <c r="S20" s="230"/>
      <c r="T20" s="230"/>
      <c r="U20" s="230"/>
      <c r="V20" s="16"/>
      <c r="W20" s="230"/>
      <c r="X20" s="230"/>
      <c r="Y20" s="230"/>
      <c r="Z20" s="230"/>
      <c r="AA20" s="16"/>
      <c r="AB20" s="230"/>
      <c r="AC20" s="230"/>
      <c r="AD20" s="230"/>
      <c r="AE20" s="230"/>
      <c r="AF20" s="16"/>
      <c r="AG20" s="230"/>
      <c r="AH20" s="230"/>
      <c r="AI20" s="230"/>
      <c r="AJ20" s="230"/>
      <c r="AK20" s="16"/>
      <c r="AL20" s="230"/>
      <c r="AM20" s="230"/>
      <c r="AN20" s="230"/>
      <c r="AO20" s="230"/>
      <c r="AP20" s="16"/>
      <c r="AQ20" s="230"/>
      <c r="AR20" s="230"/>
      <c r="AS20" s="230"/>
      <c r="AT20" s="230"/>
      <c r="AU20" s="16"/>
      <c r="AV20" s="230"/>
      <c r="AW20" s="230"/>
      <c r="AX20" s="230"/>
      <c r="AY20" s="230"/>
      <c r="AZ20" s="16"/>
      <c r="BA20" s="230"/>
      <c r="BB20" s="230"/>
      <c r="BC20" s="230"/>
      <c r="BD20" s="230"/>
      <c r="BE20" s="16"/>
      <c r="BF20" s="230"/>
      <c r="BG20" s="230"/>
      <c r="BH20" s="230"/>
      <c r="BI20" s="230"/>
      <c r="BJ20" s="16"/>
      <c r="BK20" s="230"/>
      <c r="BL20" s="230"/>
      <c r="BM20" s="230"/>
      <c r="BN20" s="230"/>
      <c r="BO20" s="16"/>
      <c r="BP20" s="53"/>
      <c r="BQ20" s="53"/>
    </row>
    <row r="21" spans="2:69">
      <c r="B21" s="43" t="s">
        <v>12</v>
      </c>
      <c r="C21" s="46"/>
      <c r="D21" s="70"/>
      <c r="E21" s="70">
        <v>3.5950000000000002</v>
      </c>
      <c r="F21" s="70">
        <v>3.25</v>
      </c>
      <c r="G21" s="70">
        <v>1.9119999999999999</v>
      </c>
      <c r="H21" s="286"/>
      <c r="I21" s="286"/>
      <c r="J21" s="286"/>
      <c r="K21" s="286"/>
      <c r="L21" s="70">
        <v>3.2890000000000001</v>
      </c>
      <c r="M21" s="298">
        <f>L21+1/4*(Q21-L21)</f>
        <v>2.4667500000000002</v>
      </c>
      <c r="N21" s="298">
        <f>L21+2/4*(Q21-L21)</f>
        <v>1.6445000000000001</v>
      </c>
      <c r="O21" s="298">
        <f>L21+3/4*(Q21-L21)</f>
        <v>0.82224999999999993</v>
      </c>
      <c r="P21" s="298">
        <f>Q21</f>
        <v>0</v>
      </c>
      <c r="Q21" s="47">
        <f t="shared" ref="Q21:AU21" si="62">Q54</f>
        <v>0</v>
      </c>
      <c r="R21" s="298">
        <f>Q21+1/4*(V21-Q21)</f>
        <v>0</v>
      </c>
      <c r="S21" s="298">
        <f>Q21+2/4*(V21-Q21)</f>
        <v>0</v>
      </c>
      <c r="T21" s="298">
        <f>Q21+3/4*(V21-Q21)</f>
        <v>0</v>
      </c>
      <c r="U21" s="298">
        <f>V21</f>
        <v>0</v>
      </c>
      <c r="V21" s="47">
        <f t="shared" si="62"/>
        <v>0</v>
      </c>
      <c r="W21" s="298">
        <f>V21+1/4*(AA21-V21)</f>
        <v>0</v>
      </c>
      <c r="X21" s="298">
        <f>V21+2/4*(AA21-V21)</f>
        <v>0</v>
      </c>
      <c r="Y21" s="298">
        <f>V21+3/4*(AA21-V21)</f>
        <v>0</v>
      </c>
      <c r="Z21" s="298">
        <f>AA21</f>
        <v>0</v>
      </c>
      <c r="AA21" s="47">
        <f t="shared" si="62"/>
        <v>0</v>
      </c>
      <c r="AB21" s="298">
        <f>AA21+1/4*(AF21-AA21)</f>
        <v>0</v>
      </c>
      <c r="AC21" s="298">
        <f>AA21+2/4*(AF21-AA21)</f>
        <v>0</v>
      </c>
      <c r="AD21" s="298">
        <f>AA21+3/4*(AF21-AA21)</f>
        <v>0</v>
      </c>
      <c r="AE21" s="298">
        <f>AF21</f>
        <v>0</v>
      </c>
      <c r="AF21" s="47">
        <f t="shared" si="62"/>
        <v>0</v>
      </c>
      <c r="AG21" s="298">
        <f>AF21+1/4*(AK21-AF21)</f>
        <v>0</v>
      </c>
      <c r="AH21" s="298">
        <f>AF21+2/4*(AK21-AF21)</f>
        <v>0</v>
      </c>
      <c r="AI21" s="298">
        <f>AF21+3/4*(AK21-AF21)</f>
        <v>0</v>
      </c>
      <c r="AJ21" s="298">
        <f>AK21</f>
        <v>0</v>
      </c>
      <c r="AK21" s="47">
        <f t="shared" si="62"/>
        <v>0</v>
      </c>
      <c r="AL21" s="298">
        <f>AK21+1/4*(AP21-AK21)</f>
        <v>0</v>
      </c>
      <c r="AM21" s="298">
        <f>AK21+2/4*(AP21-AK21)</f>
        <v>0</v>
      </c>
      <c r="AN21" s="298">
        <f>AK21+3/4*(AP21-AK21)</f>
        <v>0</v>
      </c>
      <c r="AO21" s="298">
        <f>AP21</f>
        <v>0</v>
      </c>
      <c r="AP21" s="47">
        <f t="shared" si="62"/>
        <v>0</v>
      </c>
      <c r="AQ21" s="298">
        <f>AP21+1/4*(AU21-AP21)</f>
        <v>0</v>
      </c>
      <c r="AR21" s="298">
        <f>AP21+2/4*(AU21-AP21)</f>
        <v>0</v>
      </c>
      <c r="AS21" s="298">
        <f>AP21+3/4*(AU21-AP21)</f>
        <v>0</v>
      </c>
      <c r="AT21" s="298">
        <f>AU21</f>
        <v>0</v>
      </c>
      <c r="AU21" s="47">
        <f t="shared" si="62"/>
        <v>0</v>
      </c>
      <c r="AV21" s="298">
        <f>AU21+1/4*(AZ21-AU21)</f>
        <v>0</v>
      </c>
      <c r="AW21" s="298">
        <f>AU21+2/4*(AZ21-AU21)</f>
        <v>0</v>
      </c>
      <c r="AX21" s="298">
        <f>AU21+3/4*(AZ21-AU21)</f>
        <v>0</v>
      </c>
      <c r="AY21" s="298">
        <f>AZ21</f>
        <v>0</v>
      </c>
      <c r="AZ21" s="47">
        <f t="shared" ref="AZ21:BE21" si="63">AZ54</f>
        <v>0</v>
      </c>
      <c r="BA21" s="298">
        <f>AZ21+1/4*(BE21-AZ21)</f>
        <v>0</v>
      </c>
      <c r="BB21" s="298">
        <f>AZ21+2/4*(BE21-AZ21)</f>
        <v>0</v>
      </c>
      <c r="BC21" s="298">
        <f>AZ21+3/4*(BE21-AZ21)</f>
        <v>0</v>
      </c>
      <c r="BD21" s="298">
        <f>BE21</f>
        <v>0</v>
      </c>
      <c r="BE21" s="47">
        <f t="shared" si="63"/>
        <v>0</v>
      </c>
      <c r="BF21" s="298">
        <f>BE21+1/4*(BJ21-BE21)</f>
        <v>0</v>
      </c>
      <c r="BG21" s="298">
        <f>BE21+2/4*(BJ21-BE21)</f>
        <v>0</v>
      </c>
      <c r="BH21" s="298">
        <f>BE21+3/4*(BJ21-BE21)</f>
        <v>0</v>
      </c>
      <c r="BI21" s="298">
        <f>BJ21</f>
        <v>0</v>
      </c>
      <c r="BJ21" s="47">
        <f t="shared" ref="BJ21:BO21" si="64">BJ54</f>
        <v>0</v>
      </c>
      <c r="BK21" s="298">
        <f>BJ21+1/4*(BO21-BJ21)</f>
        <v>0</v>
      </c>
      <c r="BL21" s="298">
        <f>BJ21+2/4*(BO21-BJ21)</f>
        <v>0</v>
      </c>
      <c r="BM21" s="298">
        <f>BJ21+3/4*(BO21-BJ21)</f>
        <v>0</v>
      </c>
      <c r="BN21" s="298">
        <f>BO21</f>
        <v>0</v>
      </c>
      <c r="BO21" s="47">
        <f t="shared" si="64"/>
        <v>0</v>
      </c>
      <c r="BP21" s="238"/>
      <c r="BQ21" s="238"/>
    </row>
    <row r="22" spans="2:69">
      <c r="B22" s="43" t="s">
        <v>32</v>
      </c>
      <c r="C22" s="46"/>
      <c r="D22" s="70"/>
      <c r="E22" s="70">
        <v>2.794</v>
      </c>
      <c r="F22" s="70">
        <v>6.7549999999999999</v>
      </c>
      <c r="G22" s="70">
        <v>9.9909999999999997</v>
      </c>
      <c r="H22" s="286"/>
      <c r="I22" s="286"/>
      <c r="J22" s="286"/>
      <c r="K22" s="286"/>
      <c r="L22" s="70">
        <v>12.048999999999999</v>
      </c>
      <c r="M22" s="298">
        <f>L22+1/4*(Q22-L22)</f>
        <v>9.0367499999999996</v>
      </c>
      <c r="N22" s="298">
        <f>L22+2/4*(Q22-L22)</f>
        <v>6.0244999999999997</v>
      </c>
      <c r="O22" s="298">
        <f>L22+3/4*(Q22-L22)</f>
        <v>3.0122499999999999</v>
      </c>
      <c r="P22" s="298">
        <f>Q22</f>
        <v>0</v>
      </c>
      <c r="Q22" s="47">
        <f t="shared" ref="Q22:AU22" si="65">Q60</f>
        <v>0</v>
      </c>
      <c r="R22" s="298">
        <f>Q22+1/4*(V22-Q22)</f>
        <v>0</v>
      </c>
      <c r="S22" s="298">
        <f>Q22+2/4*(V22-Q22)</f>
        <v>0</v>
      </c>
      <c r="T22" s="298">
        <f>Q22+3/4*(V22-Q22)</f>
        <v>0</v>
      </c>
      <c r="U22" s="298">
        <f>V22</f>
        <v>0</v>
      </c>
      <c r="V22" s="47">
        <f t="shared" si="65"/>
        <v>0</v>
      </c>
      <c r="W22" s="298">
        <f>V22+1/4*(AA22-V22)</f>
        <v>0</v>
      </c>
      <c r="X22" s="298">
        <f>V22+2/4*(AA22-V22)</f>
        <v>0</v>
      </c>
      <c r="Y22" s="298">
        <f>V22+3/4*(AA22-V22)</f>
        <v>0</v>
      </c>
      <c r="Z22" s="298">
        <f>AA22</f>
        <v>0</v>
      </c>
      <c r="AA22" s="47">
        <f t="shared" si="65"/>
        <v>0</v>
      </c>
      <c r="AB22" s="298">
        <f>AA22+1/4*(AF22-AA22)</f>
        <v>0</v>
      </c>
      <c r="AC22" s="298">
        <f>AA22+2/4*(AF22-AA22)</f>
        <v>0</v>
      </c>
      <c r="AD22" s="298">
        <f>AA22+3/4*(AF22-AA22)</f>
        <v>0</v>
      </c>
      <c r="AE22" s="298">
        <f>AF22</f>
        <v>0</v>
      </c>
      <c r="AF22" s="47">
        <f t="shared" si="65"/>
        <v>0</v>
      </c>
      <c r="AG22" s="298">
        <f>AF22+1/4*(AK22-AF22)</f>
        <v>0</v>
      </c>
      <c r="AH22" s="298">
        <f>AF22+2/4*(AK22-AF22)</f>
        <v>0</v>
      </c>
      <c r="AI22" s="298">
        <f>AF22+3/4*(AK22-AF22)</f>
        <v>0</v>
      </c>
      <c r="AJ22" s="298">
        <f>AK22</f>
        <v>0</v>
      </c>
      <c r="AK22" s="47">
        <f t="shared" si="65"/>
        <v>0</v>
      </c>
      <c r="AL22" s="298">
        <f>AK22+1/4*(AP22-AK22)</f>
        <v>0</v>
      </c>
      <c r="AM22" s="298">
        <f>AK22+2/4*(AP22-AK22)</f>
        <v>0</v>
      </c>
      <c r="AN22" s="298">
        <f>AK22+3/4*(AP22-AK22)</f>
        <v>0</v>
      </c>
      <c r="AO22" s="298">
        <f>AP22</f>
        <v>0</v>
      </c>
      <c r="AP22" s="47">
        <f t="shared" si="65"/>
        <v>0</v>
      </c>
      <c r="AQ22" s="298">
        <f>AP22+1/4*(AU22-AP22)</f>
        <v>0</v>
      </c>
      <c r="AR22" s="298">
        <f>AP22+2/4*(AU22-AP22)</f>
        <v>0</v>
      </c>
      <c r="AS22" s="298">
        <f>AP22+3/4*(AU22-AP22)</f>
        <v>0</v>
      </c>
      <c r="AT22" s="298">
        <f>AU22</f>
        <v>0</v>
      </c>
      <c r="AU22" s="47">
        <f t="shared" si="65"/>
        <v>0</v>
      </c>
      <c r="AV22" s="298">
        <f>AU22+1/4*(AZ22-AU22)</f>
        <v>0</v>
      </c>
      <c r="AW22" s="298">
        <f>AU22+2/4*(AZ22-AU22)</f>
        <v>0</v>
      </c>
      <c r="AX22" s="298">
        <f>AU22+3/4*(AZ22-AU22)</f>
        <v>0</v>
      </c>
      <c r="AY22" s="298">
        <f>AZ22</f>
        <v>0</v>
      </c>
      <c r="AZ22" s="47">
        <f t="shared" ref="AZ22:BE22" si="66">AZ60</f>
        <v>0</v>
      </c>
      <c r="BA22" s="298">
        <f>AZ22+1/4*(BE22-AZ22)</f>
        <v>0</v>
      </c>
      <c r="BB22" s="298">
        <f>AZ22+2/4*(BE22-AZ22)</f>
        <v>0</v>
      </c>
      <c r="BC22" s="298">
        <f>AZ22+3/4*(BE22-AZ22)</f>
        <v>0</v>
      </c>
      <c r="BD22" s="298">
        <f>BE22</f>
        <v>0</v>
      </c>
      <c r="BE22" s="47">
        <f t="shared" si="66"/>
        <v>0</v>
      </c>
      <c r="BF22" s="298">
        <f>BE22+1/4*(BJ22-BE22)</f>
        <v>0</v>
      </c>
      <c r="BG22" s="298">
        <f>BE22+2/4*(BJ22-BE22)</f>
        <v>0</v>
      </c>
      <c r="BH22" s="298">
        <f>BE22+3/4*(BJ22-BE22)</f>
        <v>0</v>
      </c>
      <c r="BI22" s="298">
        <f>BJ22</f>
        <v>0</v>
      </c>
      <c r="BJ22" s="47">
        <f t="shared" ref="BJ22:BO22" si="67">BJ60</f>
        <v>0</v>
      </c>
      <c r="BK22" s="298">
        <f>BJ22+1/4*(BO22-BJ22)</f>
        <v>0</v>
      </c>
      <c r="BL22" s="298">
        <f>BJ22+2/4*(BO22-BJ22)</f>
        <v>0</v>
      </c>
      <c r="BM22" s="298">
        <f>BJ22+3/4*(BO22-BJ22)</f>
        <v>0</v>
      </c>
      <c r="BN22" s="298">
        <f>BO22</f>
        <v>0</v>
      </c>
      <c r="BO22" s="47">
        <f t="shared" si="67"/>
        <v>0</v>
      </c>
      <c r="BP22" s="238"/>
      <c r="BQ22" s="238"/>
    </row>
    <row r="23" spans="2:69">
      <c r="B23" s="74" t="s">
        <v>138</v>
      </c>
      <c r="C23" s="46"/>
      <c r="D23" s="76"/>
      <c r="E23" s="70">
        <f>0.348+5.859</f>
        <v>6.2069999999999999</v>
      </c>
      <c r="F23" s="70">
        <f>0.495+4.198</f>
        <v>4.6930000000000005</v>
      </c>
      <c r="G23" s="70">
        <v>4.0169999999999995</v>
      </c>
      <c r="H23" s="286"/>
      <c r="I23" s="286"/>
      <c r="J23" s="286"/>
      <c r="K23" s="286"/>
      <c r="L23" s="70">
        <v>0.89100000000000001</v>
      </c>
      <c r="M23" s="298">
        <f>L23+1/4*(Q23-L23)</f>
        <v>0.91327500000000006</v>
      </c>
      <c r="N23" s="298">
        <f>L23+2/4*(Q23-L23)</f>
        <v>0.9355500000000001</v>
      </c>
      <c r="O23" s="298">
        <f>L23+3/4*(Q23-L23)</f>
        <v>0.95782500000000004</v>
      </c>
      <c r="P23" s="298">
        <f>Q23</f>
        <v>0.98010000000000008</v>
      </c>
      <c r="Q23" s="48">
        <f t="shared" ref="Q23" si="68">L23*1.1</f>
        <v>0.98010000000000008</v>
      </c>
      <c r="R23" s="298">
        <f>Q23+1/4*(V23-Q23)</f>
        <v>1.0046025000000001</v>
      </c>
      <c r="S23" s="298">
        <f>Q23+2/4*(V23-Q23)</f>
        <v>1.0291050000000002</v>
      </c>
      <c r="T23" s="298">
        <f>Q23+3/4*(V23-Q23)</f>
        <v>1.0536075</v>
      </c>
      <c r="U23" s="298">
        <f>V23</f>
        <v>1.0781100000000001</v>
      </c>
      <c r="V23" s="48">
        <f t="shared" ref="V23" si="69">Q23*1.1</f>
        <v>1.0781100000000001</v>
      </c>
      <c r="W23" s="298">
        <f>V23+1/4*(AA23-V23)</f>
        <v>1.1050627500000001</v>
      </c>
      <c r="X23" s="298">
        <f>V23+2/4*(AA23-V23)</f>
        <v>1.1320155000000001</v>
      </c>
      <c r="Y23" s="298">
        <f>V23+3/4*(AA23-V23)</f>
        <v>1.1589682500000003</v>
      </c>
      <c r="Z23" s="298">
        <f>AA23</f>
        <v>1.1859210000000002</v>
      </c>
      <c r="AA23" s="48">
        <f t="shared" ref="AA23" si="70">V23*1.1</f>
        <v>1.1859210000000002</v>
      </c>
      <c r="AB23" s="298">
        <f>AA23+1/4*(AF23-AA23)</f>
        <v>1.2155690250000002</v>
      </c>
      <c r="AC23" s="298">
        <f>AA23+2/4*(AF23-AA23)</f>
        <v>1.2452170500000004</v>
      </c>
      <c r="AD23" s="298">
        <f>AA23+3/4*(AF23-AA23)</f>
        <v>1.2748650750000003</v>
      </c>
      <c r="AE23" s="298">
        <f>AF23</f>
        <v>1.3045131000000003</v>
      </c>
      <c r="AF23" s="48">
        <f t="shared" ref="AF23" si="71">AA23*1.1</f>
        <v>1.3045131000000003</v>
      </c>
      <c r="AG23" s="298">
        <f>AF23+1/4*(AK23-AF23)</f>
        <v>1.3371259275000003</v>
      </c>
      <c r="AH23" s="298">
        <f>AF23+2/4*(AK23-AF23)</f>
        <v>1.3697387550000004</v>
      </c>
      <c r="AI23" s="298">
        <f>AF23+3/4*(AK23-AF23)</f>
        <v>1.4023515825000006</v>
      </c>
      <c r="AJ23" s="298">
        <f>AK23</f>
        <v>1.4349644100000005</v>
      </c>
      <c r="AK23" s="48">
        <f t="shared" ref="AK23" si="72">AF23*1.1</f>
        <v>1.4349644100000005</v>
      </c>
      <c r="AL23" s="298">
        <f>AK23+1/4*(AP23-AK23)</f>
        <v>1.4708385202500005</v>
      </c>
      <c r="AM23" s="298">
        <f>AK23+2/4*(AP23-AK23)</f>
        <v>1.5067126305000005</v>
      </c>
      <c r="AN23" s="298">
        <f>AK23+3/4*(AP23-AK23)</f>
        <v>1.5425867407500007</v>
      </c>
      <c r="AO23" s="298">
        <f>AP23</f>
        <v>1.5784608510000007</v>
      </c>
      <c r="AP23" s="48">
        <f t="shared" ref="AP23" si="73">AK23*1.1</f>
        <v>1.5784608510000007</v>
      </c>
      <c r="AQ23" s="298">
        <f>AP23+1/4*(AU23-AP23)</f>
        <v>1.6179223722750007</v>
      </c>
      <c r="AR23" s="298">
        <f>AP23+2/4*(AU23-AP23)</f>
        <v>1.6573838935500009</v>
      </c>
      <c r="AS23" s="298">
        <f>AP23+3/4*(AU23-AP23)</f>
        <v>1.696845414825001</v>
      </c>
      <c r="AT23" s="298">
        <f>AU23</f>
        <v>1.736306936100001</v>
      </c>
      <c r="AU23" s="48">
        <f t="shared" ref="AU23" si="74">AP23*1.1</f>
        <v>1.736306936100001</v>
      </c>
      <c r="AV23" s="298">
        <f>AU23+1/4*(AZ23-AU23)</f>
        <v>1.7797146095025012</v>
      </c>
      <c r="AW23" s="298">
        <f>AU23+2/4*(AZ23-AU23)</f>
        <v>1.8231222829050011</v>
      </c>
      <c r="AX23" s="298">
        <f>AU23+3/4*(AZ23-AU23)</f>
        <v>1.8665299563075011</v>
      </c>
      <c r="AY23" s="298">
        <f>AZ23</f>
        <v>1.9099376297100013</v>
      </c>
      <c r="AZ23" s="48">
        <f>AU23*1.1</f>
        <v>1.9099376297100013</v>
      </c>
      <c r="BA23" s="298">
        <f>AZ23+1/4*(BE23-AZ23)</f>
        <v>1.9576860704527514</v>
      </c>
      <c r="BB23" s="298">
        <f>AZ23+2/4*(BE23-AZ23)</f>
        <v>2.0054345111955012</v>
      </c>
      <c r="BC23" s="298">
        <f>AZ23+3/4*(BE23-AZ23)</f>
        <v>2.0531829519382514</v>
      </c>
      <c r="BD23" s="298">
        <f>BE23</f>
        <v>2.1009313926810016</v>
      </c>
      <c r="BE23" s="48">
        <f>AZ23*1.1</f>
        <v>2.1009313926810016</v>
      </c>
      <c r="BF23" s="298">
        <f>BE23+1/4*(BJ23-BE23)</f>
        <v>2.1534546774980265</v>
      </c>
      <c r="BG23" s="298">
        <f>BE23+2/4*(BJ23-BE23)</f>
        <v>2.2059779623150515</v>
      </c>
      <c r="BH23" s="298">
        <f>BE23+3/4*(BJ23-BE23)</f>
        <v>2.2585012471320769</v>
      </c>
      <c r="BI23" s="298">
        <f>BJ23</f>
        <v>2.3110245319491018</v>
      </c>
      <c r="BJ23" s="48">
        <f t="shared" ref="BJ23" si="75">BE23*1.1</f>
        <v>2.3110245319491018</v>
      </c>
      <c r="BK23" s="298">
        <f>BJ23+1/4*(BO23-BJ23)</f>
        <v>2.3688001452478296</v>
      </c>
      <c r="BL23" s="298">
        <f>BJ23+2/4*(BO23-BJ23)</f>
        <v>2.4265757585465568</v>
      </c>
      <c r="BM23" s="298">
        <f>BJ23+3/4*(BO23-BJ23)</f>
        <v>2.4843513718452845</v>
      </c>
      <c r="BN23" s="298">
        <f>BO23</f>
        <v>2.5421269851440123</v>
      </c>
      <c r="BO23" s="48">
        <f>BJ23*1.1</f>
        <v>2.5421269851440123</v>
      </c>
      <c r="BP23" s="240"/>
      <c r="BQ23" s="240"/>
    </row>
    <row r="24" spans="2:69">
      <c r="B24" s="50" t="s">
        <v>13</v>
      </c>
      <c r="C24" s="51"/>
      <c r="D24" s="51"/>
      <c r="E24" s="51">
        <f t="shared" ref="E24" si="76">SUM(E21:E23)</f>
        <v>12.596</v>
      </c>
      <c r="F24" s="51">
        <f t="shared" ref="F24:AZ24" si="77">SUM(F21:F23)</f>
        <v>14.698</v>
      </c>
      <c r="G24" s="51">
        <f t="shared" si="77"/>
        <v>15.919999999999998</v>
      </c>
      <c r="H24" s="191"/>
      <c r="I24" s="191"/>
      <c r="J24" s="191"/>
      <c r="K24" s="191"/>
      <c r="L24" s="51">
        <f t="shared" si="77"/>
        <v>16.228999999999999</v>
      </c>
      <c r="M24" s="231">
        <f>L24+1/4*(Q24-L24)</f>
        <v>12.416774999999999</v>
      </c>
      <c r="N24" s="231">
        <f>L24+2/4*(Q24-L24)</f>
        <v>8.6045499999999997</v>
      </c>
      <c r="O24" s="231">
        <f>L24+3/4*(Q24-L24)</f>
        <v>4.7923249999999999</v>
      </c>
      <c r="P24" s="231">
        <f>Q24</f>
        <v>0.98010000000000008</v>
      </c>
      <c r="Q24" s="51">
        <f t="shared" si="77"/>
        <v>0.98010000000000008</v>
      </c>
      <c r="R24" s="231">
        <f>Q24+1/4*(V24-Q24)</f>
        <v>1.0046025000000001</v>
      </c>
      <c r="S24" s="231">
        <f>Q24+2/4*(V24-Q24)</f>
        <v>1.0291050000000002</v>
      </c>
      <c r="T24" s="231">
        <f>Q24+3/4*(V24-Q24)</f>
        <v>1.0536075</v>
      </c>
      <c r="U24" s="231">
        <f>V24</f>
        <v>1.0781100000000001</v>
      </c>
      <c r="V24" s="51">
        <f t="shared" si="77"/>
        <v>1.0781100000000001</v>
      </c>
      <c r="W24" s="231">
        <f>V24+1/4*(AA24-V24)</f>
        <v>1.1050627500000001</v>
      </c>
      <c r="X24" s="231">
        <f>V24+2/4*(AA24-V24)</f>
        <v>1.1320155000000001</v>
      </c>
      <c r="Y24" s="231">
        <f>V24+3/4*(AA24-V24)</f>
        <v>1.1589682500000003</v>
      </c>
      <c r="Z24" s="231">
        <f>AA24</f>
        <v>1.1859210000000002</v>
      </c>
      <c r="AA24" s="51">
        <f t="shared" si="77"/>
        <v>1.1859210000000002</v>
      </c>
      <c r="AB24" s="231">
        <f>AA24+1/4*(AF24-AA24)</f>
        <v>1.2155690250000002</v>
      </c>
      <c r="AC24" s="231">
        <f>AA24+2/4*(AF24-AA24)</f>
        <v>1.2452170500000004</v>
      </c>
      <c r="AD24" s="231">
        <f>AA24+3/4*(AF24-AA24)</f>
        <v>1.2748650750000003</v>
      </c>
      <c r="AE24" s="231">
        <f>AF24</f>
        <v>1.3045131000000003</v>
      </c>
      <c r="AF24" s="51">
        <f t="shared" si="77"/>
        <v>1.3045131000000003</v>
      </c>
      <c r="AG24" s="231">
        <f>AF24+1/4*(AK24-AF24)</f>
        <v>1.3371259275000003</v>
      </c>
      <c r="AH24" s="231">
        <f>AF24+2/4*(AK24-AF24)</f>
        <v>1.3697387550000004</v>
      </c>
      <c r="AI24" s="231">
        <f>AF24+3/4*(AK24-AF24)</f>
        <v>1.4023515825000006</v>
      </c>
      <c r="AJ24" s="231">
        <f>AK24</f>
        <v>1.4349644100000005</v>
      </c>
      <c r="AK24" s="51">
        <f t="shared" si="77"/>
        <v>1.4349644100000005</v>
      </c>
      <c r="AL24" s="231">
        <f>AK24+1/4*(AP24-AK24)</f>
        <v>1.4708385202500005</v>
      </c>
      <c r="AM24" s="231">
        <f>AK24+2/4*(AP24-AK24)</f>
        <v>1.5067126305000005</v>
      </c>
      <c r="AN24" s="231">
        <f>AK24+3/4*(AP24-AK24)</f>
        <v>1.5425867407500007</v>
      </c>
      <c r="AO24" s="231">
        <f>AP24</f>
        <v>1.5784608510000007</v>
      </c>
      <c r="AP24" s="51">
        <f t="shared" si="77"/>
        <v>1.5784608510000007</v>
      </c>
      <c r="AQ24" s="231">
        <f>AP24+1/4*(AU24-AP24)</f>
        <v>1.6179223722750007</v>
      </c>
      <c r="AR24" s="231">
        <f>AP24+2/4*(AU24-AP24)</f>
        <v>1.6573838935500009</v>
      </c>
      <c r="AS24" s="231">
        <f>AP24+3/4*(AU24-AP24)</f>
        <v>1.696845414825001</v>
      </c>
      <c r="AT24" s="231">
        <f>AU24</f>
        <v>1.736306936100001</v>
      </c>
      <c r="AU24" s="51">
        <f t="shared" si="77"/>
        <v>1.736306936100001</v>
      </c>
      <c r="AV24" s="231">
        <f>AU24+1/4*(AZ24-AU24)</f>
        <v>1.7797146095025012</v>
      </c>
      <c r="AW24" s="231">
        <f>AU24+2/4*(AZ24-AU24)</f>
        <v>1.8231222829050011</v>
      </c>
      <c r="AX24" s="231">
        <f>AU24+3/4*(AZ24-AU24)</f>
        <v>1.8665299563075011</v>
      </c>
      <c r="AY24" s="231">
        <f>AZ24</f>
        <v>1.9099376297100013</v>
      </c>
      <c r="AZ24" s="51">
        <f t="shared" si="77"/>
        <v>1.9099376297100013</v>
      </c>
      <c r="BA24" s="231">
        <f>AZ24+1/4*(BE24-AZ24)</f>
        <v>1.9576860704527514</v>
      </c>
      <c r="BB24" s="231">
        <f>AZ24+2/4*(BE24-AZ24)</f>
        <v>2.0054345111955012</v>
      </c>
      <c r="BC24" s="231">
        <f>AZ24+3/4*(BE24-AZ24)</f>
        <v>2.0531829519382514</v>
      </c>
      <c r="BD24" s="231">
        <f>BE24</f>
        <v>2.1009313926810016</v>
      </c>
      <c r="BE24" s="51">
        <f t="shared" ref="BE24:BJ24" si="78">SUM(BE21:BE23)</f>
        <v>2.1009313926810016</v>
      </c>
      <c r="BF24" s="231">
        <f>BE24+1/4*(BJ24-BE24)</f>
        <v>2.1534546774980265</v>
      </c>
      <c r="BG24" s="231">
        <f>BE24+2/4*(BJ24-BE24)</f>
        <v>2.2059779623150515</v>
      </c>
      <c r="BH24" s="231">
        <f>BE24+3/4*(BJ24-BE24)</f>
        <v>2.2585012471320769</v>
      </c>
      <c r="BI24" s="231">
        <f>BJ24</f>
        <v>2.3110245319491018</v>
      </c>
      <c r="BJ24" s="51">
        <f t="shared" si="78"/>
        <v>2.3110245319491018</v>
      </c>
      <c r="BK24" s="231">
        <f>BJ24+1/4*(BO24-BJ24)</f>
        <v>2.3688001452478296</v>
      </c>
      <c r="BL24" s="231">
        <f>BJ24+2/4*(BO24-BJ24)</f>
        <v>2.4265757585465568</v>
      </c>
      <c r="BM24" s="231">
        <f>BJ24+3/4*(BO24-BJ24)</f>
        <v>2.4843513718452845</v>
      </c>
      <c r="BN24" s="231">
        <f>BO24</f>
        <v>2.5421269851440123</v>
      </c>
      <c r="BO24" s="51">
        <f t="shared" ref="BO24" si="79">SUM(BO21:BO23)</f>
        <v>2.5421269851440123</v>
      </c>
      <c r="BP24" s="239"/>
      <c r="BQ24" s="239"/>
    </row>
    <row r="25" spans="2:69">
      <c r="B25" s="17"/>
      <c r="C25" s="78"/>
      <c r="D25" s="79"/>
      <c r="E25" s="17"/>
      <c r="F25" s="17"/>
      <c r="G25" s="17"/>
      <c r="H25" s="287"/>
      <c r="I25" s="287"/>
      <c r="J25" s="287"/>
      <c r="K25" s="287"/>
      <c r="L25" s="17"/>
      <c r="M25" s="312"/>
      <c r="N25" s="312"/>
      <c r="O25" s="312"/>
      <c r="P25" s="312"/>
      <c r="Q25" s="17"/>
      <c r="R25" s="312"/>
      <c r="S25" s="312"/>
      <c r="T25" s="312"/>
      <c r="U25" s="312"/>
      <c r="V25" s="17"/>
      <c r="W25" s="312"/>
      <c r="X25" s="312"/>
      <c r="Y25" s="312"/>
      <c r="Z25" s="312"/>
      <c r="AA25" s="17"/>
      <c r="AB25" s="312"/>
      <c r="AC25" s="312"/>
      <c r="AD25" s="312"/>
      <c r="AE25" s="312"/>
      <c r="AF25" s="17"/>
      <c r="AG25" s="312"/>
      <c r="AH25" s="312"/>
      <c r="AI25" s="312"/>
      <c r="AJ25" s="312"/>
      <c r="AK25" s="17"/>
      <c r="AL25" s="312"/>
      <c r="AM25" s="312"/>
      <c r="AN25" s="312"/>
      <c r="AO25" s="312"/>
      <c r="AP25" s="17"/>
      <c r="AQ25" s="312"/>
      <c r="AR25" s="312"/>
      <c r="AS25" s="312"/>
      <c r="AT25" s="312"/>
      <c r="AU25" s="17"/>
      <c r="AV25" s="312"/>
      <c r="AW25" s="312"/>
      <c r="AX25" s="312"/>
      <c r="AY25" s="312"/>
      <c r="AZ25" s="17"/>
      <c r="BA25" s="312"/>
      <c r="BB25" s="312"/>
      <c r="BC25" s="312"/>
      <c r="BD25" s="312"/>
      <c r="BE25" s="17"/>
      <c r="BF25" s="312"/>
      <c r="BG25" s="312"/>
      <c r="BH25" s="312"/>
      <c r="BI25" s="312"/>
      <c r="BJ25" s="17"/>
      <c r="BK25" s="312"/>
      <c r="BL25" s="312"/>
      <c r="BM25" s="312"/>
      <c r="BN25" s="312"/>
      <c r="BO25" s="17"/>
      <c r="BP25" s="241"/>
      <c r="BQ25" s="241"/>
    </row>
    <row r="26" spans="2:69">
      <c r="B26" s="43" t="s">
        <v>143</v>
      </c>
      <c r="C26" s="78"/>
      <c r="D26" s="79"/>
      <c r="E26" s="70">
        <v>0</v>
      </c>
      <c r="F26" s="70">
        <v>0</v>
      </c>
      <c r="G26" s="70">
        <f t="shared" ref="G26" si="80">F26</f>
        <v>0</v>
      </c>
      <c r="H26" s="286"/>
      <c r="I26" s="286"/>
      <c r="J26" s="286"/>
      <c r="K26" s="286"/>
      <c r="L26" s="70">
        <v>0</v>
      </c>
      <c r="M26" s="298">
        <f>L26+1/4*(Q26-L26)</f>
        <v>0</v>
      </c>
      <c r="N26" s="298">
        <f>L26+2/4*(Q26-L26)</f>
        <v>0</v>
      </c>
      <c r="O26" s="298">
        <f>L26+3/4*(Q26-L26)</f>
        <v>0</v>
      </c>
      <c r="P26" s="298">
        <f>Q26</f>
        <v>0</v>
      </c>
      <c r="Q26" s="48">
        <f>L26</f>
        <v>0</v>
      </c>
      <c r="R26" s="298">
        <f>Q26+1/4*(V26-Q26)</f>
        <v>0</v>
      </c>
      <c r="S26" s="298">
        <f>Q26+2/4*(V26-Q26)</f>
        <v>0</v>
      </c>
      <c r="T26" s="298">
        <f>Q26+3/4*(V26-Q26)</f>
        <v>0</v>
      </c>
      <c r="U26" s="298">
        <f>V26</f>
        <v>0</v>
      </c>
      <c r="V26" s="48">
        <f>Q26</f>
        <v>0</v>
      </c>
      <c r="W26" s="298">
        <f>V26+1/4*(AA26-V26)</f>
        <v>0</v>
      </c>
      <c r="X26" s="298">
        <f>V26+2/4*(AA26-V26)</f>
        <v>0</v>
      </c>
      <c r="Y26" s="298">
        <f>V26+3/4*(AA26-V26)</f>
        <v>0</v>
      </c>
      <c r="Z26" s="298">
        <f>AA26</f>
        <v>0</v>
      </c>
      <c r="AA26" s="48">
        <f>V26</f>
        <v>0</v>
      </c>
      <c r="AB26" s="298">
        <f>AA26+1/4*(AF26-AA26)</f>
        <v>0</v>
      </c>
      <c r="AC26" s="298">
        <f>AA26+2/4*(AF26-AA26)</f>
        <v>0</v>
      </c>
      <c r="AD26" s="298">
        <f>AA26+3/4*(AF26-AA26)</f>
        <v>0</v>
      </c>
      <c r="AE26" s="298">
        <f>AF26</f>
        <v>0</v>
      </c>
      <c r="AF26" s="48">
        <f>AA26</f>
        <v>0</v>
      </c>
      <c r="AG26" s="298">
        <f>AF26+1/4*(AK26-AF26)</f>
        <v>0</v>
      </c>
      <c r="AH26" s="298">
        <f>AF26+2/4*(AK26-AF26)</f>
        <v>0</v>
      </c>
      <c r="AI26" s="298">
        <f>AF26+3/4*(AK26-AF26)</f>
        <v>0</v>
      </c>
      <c r="AJ26" s="298">
        <f>AK26</f>
        <v>0</v>
      </c>
      <c r="AK26" s="48">
        <f>AF26</f>
        <v>0</v>
      </c>
      <c r="AL26" s="298">
        <f>AK26+1/4*(AP26-AK26)</f>
        <v>0</v>
      </c>
      <c r="AM26" s="298">
        <f>AK26+2/4*(AP26-AK26)</f>
        <v>0</v>
      </c>
      <c r="AN26" s="298">
        <f>AK26+3/4*(AP26-AK26)</f>
        <v>0</v>
      </c>
      <c r="AO26" s="298">
        <f>AP26</f>
        <v>0</v>
      </c>
      <c r="AP26" s="48">
        <f>AK26</f>
        <v>0</v>
      </c>
      <c r="AQ26" s="298">
        <f>AP26+1/4*(AU26-AP26)</f>
        <v>0</v>
      </c>
      <c r="AR26" s="298">
        <f>AP26+2/4*(AU26-AP26)</f>
        <v>0</v>
      </c>
      <c r="AS26" s="298">
        <f>AP26+3/4*(AU26-AP26)</f>
        <v>0</v>
      </c>
      <c r="AT26" s="298">
        <f>AU26</f>
        <v>0</v>
      </c>
      <c r="AU26" s="48">
        <f>AP26</f>
        <v>0</v>
      </c>
      <c r="AV26" s="298">
        <f>AU26+1/4*(AZ26-AU26)</f>
        <v>0</v>
      </c>
      <c r="AW26" s="298">
        <f>AU26+2/4*(AZ26-AU26)</f>
        <v>0</v>
      </c>
      <c r="AX26" s="298">
        <f>AU26+3/4*(AZ26-AU26)</f>
        <v>0</v>
      </c>
      <c r="AY26" s="298">
        <f>AZ26</f>
        <v>0</v>
      </c>
      <c r="AZ26" s="48">
        <f>AU26</f>
        <v>0</v>
      </c>
      <c r="BA26" s="298">
        <f>AZ26+1/4*(BE26-AZ26)</f>
        <v>0</v>
      </c>
      <c r="BB26" s="298">
        <f>AZ26+2/4*(BE26-AZ26)</f>
        <v>0</v>
      </c>
      <c r="BC26" s="298">
        <f>AZ26+3/4*(BE26-AZ26)</f>
        <v>0</v>
      </c>
      <c r="BD26" s="298">
        <f>BE26</f>
        <v>0</v>
      </c>
      <c r="BE26" s="48">
        <f>AZ26</f>
        <v>0</v>
      </c>
      <c r="BF26" s="298">
        <f>BE26+1/4*(BJ26-BE26)</f>
        <v>0</v>
      </c>
      <c r="BG26" s="298">
        <f>BE26+2/4*(BJ26-BE26)</f>
        <v>0</v>
      </c>
      <c r="BH26" s="298">
        <f>BE26+3/4*(BJ26-BE26)</f>
        <v>0</v>
      </c>
      <c r="BI26" s="298">
        <f>BJ26</f>
        <v>0</v>
      </c>
      <c r="BJ26" s="48">
        <f t="shared" ref="BJ26:BJ27" si="81">BE26</f>
        <v>0</v>
      </c>
      <c r="BK26" s="298">
        <f>BJ26+1/4*(BO26-BJ26)</f>
        <v>0</v>
      </c>
      <c r="BL26" s="298">
        <f>BJ26+2/4*(BO26-BJ26)</f>
        <v>0</v>
      </c>
      <c r="BM26" s="298">
        <f>BJ26+3/4*(BO26-BJ26)</f>
        <v>0</v>
      </c>
      <c r="BN26" s="298">
        <f>BO26</f>
        <v>0</v>
      </c>
      <c r="BO26" s="48">
        <f>BJ26</f>
        <v>0</v>
      </c>
      <c r="BP26" s="240"/>
      <c r="BQ26" s="240"/>
    </row>
    <row r="27" spans="2:69">
      <c r="B27" s="43" t="s">
        <v>139</v>
      </c>
      <c r="C27" s="78"/>
      <c r="D27" s="80"/>
      <c r="E27" s="70">
        <v>5.923</v>
      </c>
      <c r="F27" s="70">
        <v>5.4290000000000003</v>
      </c>
      <c r="G27" s="70">
        <v>5.8010000000000002</v>
      </c>
      <c r="H27" s="286"/>
      <c r="I27" s="286"/>
      <c r="J27" s="286"/>
      <c r="K27" s="286"/>
      <c r="L27" s="70">
        <v>4.9109999999999996</v>
      </c>
      <c r="M27" s="298">
        <f>L27+1/4*(Q27-L27)</f>
        <v>4.9109999999999996</v>
      </c>
      <c r="N27" s="298">
        <f>L27+2/4*(Q27-L27)</f>
        <v>4.9109999999999996</v>
      </c>
      <c r="O27" s="298">
        <f>L27+3/4*(Q27-L27)</f>
        <v>4.9109999999999996</v>
      </c>
      <c r="P27" s="298">
        <f>Q27</f>
        <v>4.9109999999999996</v>
      </c>
      <c r="Q27" s="48">
        <f>L27</f>
        <v>4.9109999999999996</v>
      </c>
      <c r="R27" s="298">
        <f>Q27+1/4*(V27-Q27)</f>
        <v>4.9109999999999996</v>
      </c>
      <c r="S27" s="298">
        <f>Q27+2/4*(V27-Q27)</f>
        <v>4.9109999999999996</v>
      </c>
      <c r="T27" s="298">
        <f>Q27+3/4*(V27-Q27)</f>
        <v>4.9109999999999996</v>
      </c>
      <c r="U27" s="298">
        <f>V27</f>
        <v>4.9109999999999996</v>
      </c>
      <c r="V27" s="48">
        <f>Q27</f>
        <v>4.9109999999999996</v>
      </c>
      <c r="W27" s="298">
        <f>V27+1/4*(AA27-V27)</f>
        <v>4.9109999999999996</v>
      </c>
      <c r="X27" s="298">
        <f>V27+2/4*(AA27-V27)</f>
        <v>4.9109999999999996</v>
      </c>
      <c r="Y27" s="298">
        <f>V27+3/4*(AA27-V27)</f>
        <v>4.9109999999999996</v>
      </c>
      <c r="Z27" s="298">
        <f>AA27</f>
        <v>4.9109999999999996</v>
      </c>
      <c r="AA27" s="48">
        <f>V27</f>
        <v>4.9109999999999996</v>
      </c>
      <c r="AB27" s="298">
        <f>AA27+1/4*(AF27-AA27)</f>
        <v>4.9109999999999996</v>
      </c>
      <c r="AC27" s="298">
        <f>AA27+2/4*(AF27-AA27)</f>
        <v>4.9109999999999996</v>
      </c>
      <c r="AD27" s="298">
        <f>AA27+3/4*(AF27-AA27)</f>
        <v>4.9109999999999996</v>
      </c>
      <c r="AE27" s="298">
        <f>AF27</f>
        <v>4.9109999999999996</v>
      </c>
      <c r="AF27" s="48">
        <f>AA27</f>
        <v>4.9109999999999996</v>
      </c>
      <c r="AG27" s="298">
        <f>AF27+1/4*(AK27-AF27)</f>
        <v>4.9109999999999996</v>
      </c>
      <c r="AH27" s="298">
        <f>AF27+2/4*(AK27-AF27)</f>
        <v>4.9109999999999996</v>
      </c>
      <c r="AI27" s="298">
        <f>AF27+3/4*(AK27-AF27)</f>
        <v>4.9109999999999996</v>
      </c>
      <c r="AJ27" s="298">
        <f>AK27</f>
        <v>4.9109999999999996</v>
      </c>
      <c r="AK27" s="48">
        <f>AF27</f>
        <v>4.9109999999999996</v>
      </c>
      <c r="AL27" s="298">
        <f>AK27+1/4*(AP27-AK27)</f>
        <v>4.9109999999999996</v>
      </c>
      <c r="AM27" s="298">
        <f>AK27+2/4*(AP27-AK27)</f>
        <v>4.9109999999999996</v>
      </c>
      <c r="AN27" s="298">
        <f>AK27+3/4*(AP27-AK27)</f>
        <v>4.9109999999999996</v>
      </c>
      <c r="AO27" s="298">
        <f>AP27</f>
        <v>4.9109999999999996</v>
      </c>
      <c r="AP27" s="48">
        <f>AK27</f>
        <v>4.9109999999999996</v>
      </c>
      <c r="AQ27" s="298">
        <f>AP27+1/4*(AU27-AP27)</f>
        <v>4.9109999999999996</v>
      </c>
      <c r="AR27" s="298">
        <f>AP27+2/4*(AU27-AP27)</f>
        <v>4.9109999999999996</v>
      </c>
      <c r="AS27" s="298">
        <f>AP27+3/4*(AU27-AP27)</f>
        <v>4.9109999999999996</v>
      </c>
      <c r="AT27" s="298">
        <f>AU27</f>
        <v>4.9109999999999996</v>
      </c>
      <c r="AU27" s="48">
        <f>AP27</f>
        <v>4.9109999999999996</v>
      </c>
      <c r="AV27" s="298">
        <f>AU27+1/4*(AZ27-AU27)</f>
        <v>4.9109999999999996</v>
      </c>
      <c r="AW27" s="298">
        <f>AU27+2/4*(AZ27-AU27)</f>
        <v>4.9109999999999996</v>
      </c>
      <c r="AX27" s="298">
        <f>AU27+3/4*(AZ27-AU27)</f>
        <v>4.9109999999999996</v>
      </c>
      <c r="AY27" s="298">
        <f>AZ27</f>
        <v>4.9109999999999996</v>
      </c>
      <c r="AZ27" s="48">
        <f>AU27</f>
        <v>4.9109999999999996</v>
      </c>
      <c r="BA27" s="298">
        <f>AZ27+1/4*(BE27-AZ27)</f>
        <v>4.9109999999999996</v>
      </c>
      <c r="BB27" s="298">
        <f>AZ27+2/4*(BE27-AZ27)</f>
        <v>4.9109999999999996</v>
      </c>
      <c r="BC27" s="298">
        <f>AZ27+3/4*(BE27-AZ27)</f>
        <v>4.9109999999999996</v>
      </c>
      <c r="BD27" s="298">
        <f>BE27</f>
        <v>4.9109999999999996</v>
      </c>
      <c r="BE27" s="48">
        <f>AZ27</f>
        <v>4.9109999999999996</v>
      </c>
      <c r="BF27" s="298">
        <f>BE27+1/4*(BJ27-BE27)</f>
        <v>4.9109999999999996</v>
      </c>
      <c r="BG27" s="298">
        <f>BE27+2/4*(BJ27-BE27)</f>
        <v>4.9109999999999996</v>
      </c>
      <c r="BH27" s="298">
        <f>BE27+3/4*(BJ27-BE27)</f>
        <v>4.9109999999999996</v>
      </c>
      <c r="BI27" s="298">
        <f>BJ27</f>
        <v>4.9109999999999996</v>
      </c>
      <c r="BJ27" s="48">
        <f t="shared" si="81"/>
        <v>4.9109999999999996</v>
      </c>
      <c r="BK27" s="298">
        <f>BJ27+1/4*(BO27-BJ27)</f>
        <v>4.9109999999999996</v>
      </c>
      <c r="BL27" s="298">
        <f>BJ27+2/4*(BO27-BJ27)</f>
        <v>4.9109999999999996</v>
      </c>
      <c r="BM27" s="298">
        <f>BJ27+3/4*(BO27-BJ27)</f>
        <v>4.9109999999999996</v>
      </c>
      <c r="BN27" s="298">
        <f>BO27</f>
        <v>4.9109999999999996</v>
      </c>
      <c r="BO27" s="48">
        <f>BJ27</f>
        <v>4.9109999999999996</v>
      </c>
      <c r="BP27" s="240"/>
      <c r="BQ27" s="240"/>
    </row>
    <row r="28" spans="2:69">
      <c r="B28" s="50" t="s">
        <v>14</v>
      </c>
      <c r="C28" s="51"/>
      <c r="D28" s="51"/>
      <c r="E28" s="51">
        <f t="shared" ref="E28" si="82">E24+SUM(E26:E27)</f>
        <v>18.518999999999998</v>
      </c>
      <c r="F28" s="51">
        <f t="shared" ref="F28:AZ28" si="83">F24+SUM(F26:F27)</f>
        <v>20.127000000000002</v>
      </c>
      <c r="G28" s="51">
        <f t="shared" si="83"/>
        <v>21.720999999999997</v>
      </c>
      <c r="H28" s="191"/>
      <c r="I28" s="191"/>
      <c r="J28" s="191"/>
      <c r="K28" s="191"/>
      <c r="L28" s="51">
        <f t="shared" si="83"/>
        <v>21.14</v>
      </c>
      <c r="M28" s="231">
        <f>L28+1/4*(Q28-L28)</f>
        <v>17.327774999999999</v>
      </c>
      <c r="N28" s="231">
        <f>L28+2/4*(Q28-L28)</f>
        <v>13.515550000000001</v>
      </c>
      <c r="O28" s="231">
        <f>L28+3/4*(Q28-L28)</f>
        <v>9.7033249999999995</v>
      </c>
      <c r="P28" s="231">
        <f>Q28</f>
        <v>5.8910999999999998</v>
      </c>
      <c r="Q28" s="51">
        <f t="shared" si="83"/>
        <v>5.8910999999999998</v>
      </c>
      <c r="R28" s="231">
        <f>Q28+1/4*(V28-Q28)</f>
        <v>5.9156025000000003</v>
      </c>
      <c r="S28" s="231">
        <f>Q28+2/4*(V28-Q28)</f>
        <v>5.940105</v>
      </c>
      <c r="T28" s="231">
        <f>Q28+3/4*(V28-Q28)</f>
        <v>5.9646074999999996</v>
      </c>
      <c r="U28" s="231">
        <f>V28</f>
        <v>5.9891100000000002</v>
      </c>
      <c r="V28" s="51">
        <f t="shared" si="83"/>
        <v>5.9891100000000002</v>
      </c>
      <c r="W28" s="231">
        <f>V28+1/4*(AA28-V28)</f>
        <v>6.0160627499999997</v>
      </c>
      <c r="X28" s="231">
        <f>V28+2/4*(AA28-V28)</f>
        <v>6.0430155000000001</v>
      </c>
      <c r="Y28" s="231">
        <f>V28+3/4*(AA28-V28)</f>
        <v>6.0699682500000005</v>
      </c>
      <c r="Z28" s="231">
        <f>AA28</f>
        <v>6.096921</v>
      </c>
      <c r="AA28" s="51">
        <f t="shared" si="83"/>
        <v>6.096921</v>
      </c>
      <c r="AB28" s="231">
        <f>AA28+1/4*(AF28-AA28)</f>
        <v>6.1265690250000002</v>
      </c>
      <c r="AC28" s="231">
        <f>AA28+2/4*(AF28-AA28)</f>
        <v>6.1562170500000004</v>
      </c>
      <c r="AD28" s="231">
        <f>AA28+3/4*(AF28-AA28)</f>
        <v>6.1858650749999997</v>
      </c>
      <c r="AE28" s="231">
        <f>AF28</f>
        <v>6.2155130999999999</v>
      </c>
      <c r="AF28" s="51">
        <f t="shared" si="83"/>
        <v>6.2155130999999999</v>
      </c>
      <c r="AG28" s="231">
        <f>AF28+1/4*(AK28-AF28)</f>
        <v>6.2481259275000003</v>
      </c>
      <c r="AH28" s="231">
        <f>AF28+2/4*(AK28-AF28)</f>
        <v>6.2807387549999998</v>
      </c>
      <c r="AI28" s="231">
        <f>AF28+3/4*(AK28-AF28)</f>
        <v>6.3133515825000002</v>
      </c>
      <c r="AJ28" s="231">
        <f>AK28</f>
        <v>6.3459644100000006</v>
      </c>
      <c r="AK28" s="51">
        <f t="shared" si="83"/>
        <v>6.3459644100000006</v>
      </c>
      <c r="AL28" s="231">
        <f>AK28+1/4*(AP28-AK28)</f>
        <v>6.3818385202500005</v>
      </c>
      <c r="AM28" s="231">
        <f>AK28+2/4*(AP28-AK28)</f>
        <v>6.4177126305000005</v>
      </c>
      <c r="AN28" s="231">
        <f>AK28+3/4*(AP28-AK28)</f>
        <v>6.4535867407500005</v>
      </c>
      <c r="AO28" s="231">
        <f>AP28</f>
        <v>6.4894608510000005</v>
      </c>
      <c r="AP28" s="51">
        <f t="shared" si="83"/>
        <v>6.4894608510000005</v>
      </c>
      <c r="AQ28" s="231">
        <f>AP28+1/4*(AU28-AP28)</f>
        <v>6.5289223722750007</v>
      </c>
      <c r="AR28" s="231">
        <f>AP28+2/4*(AU28-AP28)</f>
        <v>6.568383893550001</v>
      </c>
      <c r="AS28" s="231">
        <f>AP28+3/4*(AU28-AP28)</f>
        <v>6.6078454148250003</v>
      </c>
      <c r="AT28" s="231">
        <f>AU28</f>
        <v>6.6473069361000006</v>
      </c>
      <c r="AU28" s="51">
        <f t="shared" si="83"/>
        <v>6.6473069361000006</v>
      </c>
      <c r="AV28" s="231">
        <f>AU28+1/4*(AZ28-AU28)</f>
        <v>6.6907146095025007</v>
      </c>
      <c r="AW28" s="231">
        <f>AU28+2/4*(AZ28-AU28)</f>
        <v>6.734122282905</v>
      </c>
      <c r="AX28" s="231">
        <f>AU28+3/4*(AZ28-AU28)</f>
        <v>6.7775299563075002</v>
      </c>
      <c r="AY28" s="231">
        <f>AZ28</f>
        <v>6.8209376297100004</v>
      </c>
      <c r="AZ28" s="51">
        <f t="shared" si="83"/>
        <v>6.8209376297100004</v>
      </c>
      <c r="BA28" s="231">
        <f>AZ28+1/4*(BE28-AZ28)</f>
        <v>6.8686860704527506</v>
      </c>
      <c r="BB28" s="231">
        <f>AZ28+2/4*(BE28-AZ28)</f>
        <v>6.9164345111955008</v>
      </c>
      <c r="BC28" s="231">
        <f>AZ28+3/4*(BE28-AZ28)</f>
        <v>6.964182951938251</v>
      </c>
      <c r="BD28" s="231">
        <f>BE28</f>
        <v>7.0119313926810012</v>
      </c>
      <c r="BE28" s="51">
        <f t="shared" ref="BE28:BJ28" si="84">BE24+SUM(BE26:BE27)</f>
        <v>7.0119313926810012</v>
      </c>
      <c r="BF28" s="231">
        <f>BE28+1/4*(BJ28-BE28)</f>
        <v>7.0644546774980261</v>
      </c>
      <c r="BG28" s="231">
        <f>BE28+2/4*(BJ28-BE28)</f>
        <v>7.1169779623150511</v>
      </c>
      <c r="BH28" s="231">
        <f>BE28+3/4*(BJ28-BE28)</f>
        <v>7.169501247132076</v>
      </c>
      <c r="BI28" s="231">
        <f>BJ28</f>
        <v>7.222024531949101</v>
      </c>
      <c r="BJ28" s="51">
        <f t="shared" si="84"/>
        <v>7.222024531949101</v>
      </c>
      <c r="BK28" s="231">
        <f>BJ28+1/4*(BO28-BJ28)</f>
        <v>7.2798001452478287</v>
      </c>
      <c r="BL28" s="231">
        <f>BJ28+2/4*(BO28-BJ28)</f>
        <v>7.3375757585465564</v>
      </c>
      <c r="BM28" s="231">
        <f>BJ28+3/4*(BO28-BJ28)</f>
        <v>7.3953513718452841</v>
      </c>
      <c r="BN28" s="231">
        <f>BO28</f>
        <v>7.4531269851440118</v>
      </c>
      <c r="BO28" s="51">
        <f t="shared" ref="BO28" si="85">BO24+SUM(BO26:BO27)</f>
        <v>7.4531269851440118</v>
      </c>
      <c r="BP28" s="239"/>
      <c r="BQ28" s="239"/>
    </row>
    <row r="29" spans="2:69">
      <c r="B29" s="17"/>
      <c r="C29" s="78"/>
      <c r="D29" s="79"/>
      <c r="E29" s="17"/>
      <c r="F29" s="17"/>
      <c r="G29" s="17"/>
      <c r="H29" s="287"/>
      <c r="I29" s="287"/>
      <c r="J29" s="287"/>
      <c r="K29" s="287"/>
      <c r="L29" s="17"/>
      <c r="M29" s="312"/>
      <c r="N29" s="312"/>
      <c r="O29" s="312"/>
      <c r="P29" s="312"/>
      <c r="Q29" s="17"/>
      <c r="R29" s="312"/>
      <c r="S29" s="312"/>
      <c r="T29" s="312"/>
      <c r="U29" s="312"/>
      <c r="V29" s="17"/>
      <c r="W29" s="312"/>
      <c r="X29" s="312"/>
      <c r="Y29" s="312"/>
      <c r="Z29" s="312"/>
      <c r="AA29" s="17"/>
      <c r="AB29" s="312"/>
      <c r="AC29" s="312"/>
      <c r="AD29" s="312"/>
      <c r="AE29" s="312"/>
      <c r="AF29" s="17"/>
      <c r="AG29" s="312"/>
      <c r="AH29" s="312"/>
      <c r="AI29" s="312"/>
      <c r="AJ29" s="312"/>
      <c r="AK29" s="17"/>
      <c r="AL29" s="312"/>
      <c r="AM29" s="312"/>
      <c r="AN29" s="312"/>
      <c r="AO29" s="312"/>
      <c r="AP29" s="17"/>
      <c r="AQ29" s="312"/>
      <c r="AR29" s="312"/>
      <c r="AS29" s="312"/>
      <c r="AT29" s="312"/>
      <c r="AU29" s="17"/>
      <c r="AV29" s="312"/>
      <c r="AW29" s="312"/>
      <c r="AX29" s="312"/>
      <c r="AY29" s="312"/>
      <c r="AZ29" s="17"/>
      <c r="BA29" s="312"/>
      <c r="BB29" s="312"/>
      <c r="BC29" s="312"/>
      <c r="BD29" s="312"/>
      <c r="BE29" s="17"/>
      <c r="BF29" s="312"/>
      <c r="BG29" s="312"/>
      <c r="BH29" s="312"/>
      <c r="BI29" s="312"/>
      <c r="BJ29" s="17"/>
      <c r="BK29" s="312"/>
      <c r="BL29" s="312"/>
      <c r="BM29" s="312"/>
      <c r="BN29" s="312"/>
      <c r="BO29" s="17"/>
      <c r="BP29" s="241"/>
      <c r="BQ29" s="241"/>
    </row>
    <row r="30" spans="2:69">
      <c r="B30" s="43" t="s">
        <v>15</v>
      </c>
      <c r="C30" s="46"/>
      <c r="D30" s="70"/>
      <c r="E30" s="70">
        <f>11.981+51.094+15.963+4.793</f>
        <v>83.831000000000003</v>
      </c>
      <c r="F30" s="70">
        <f>105.036+11.981+51.094+15.963+4.793</f>
        <v>188.86699999999999</v>
      </c>
      <c r="G30" s="70">
        <v>308.82300000000004</v>
      </c>
      <c r="H30" s="286"/>
      <c r="I30" s="286"/>
      <c r="J30" s="286"/>
      <c r="K30" s="286"/>
      <c r="L30" s="70">
        <v>0</v>
      </c>
      <c r="M30" s="298">
        <f>L30+1/4*(Q30-L30)</f>
        <v>0</v>
      </c>
      <c r="N30" s="298">
        <f>L30+2/4*(Q30-L30)</f>
        <v>0</v>
      </c>
      <c r="O30" s="298">
        <f>L30+3/4*(Q30-L30)</f>
        <v>0</v>
      </c>
      <c r="P30" s="298">
        <f>Q30</f>
        <v>0</v>
      </c>
      <c r="Q30" s="48">
        <f t="shared" ref="Q30:Q31" si="86">L30</f>
        <v>0</v>
      </c>
      <c r="R30" s="298">
        <f>Q30+1/4*(V30-Q30)</f>
        <v>0</v>
      </c>
      <c r="S30" s="298">
        <f>Q30+2/4*(V30-Q30)</f>
        <v>0</v>
      </c>
      <c r="T30" s="298">
        <f>Q30+3/4*(V30-Q30)</f>
        <v>0</v>
      </c>
      <c r="U30" s="298">
        <f>V30</f>
        <v>0</v>
      </c>
      <c r="V30" s="48">
        <f t="shared" ref="V30:V31" si="87">Q30</f>
        <v>0</v>
      </c>
      <c r="W30" s="298">
        <f>V30+1/4*(AA30-V30)</f>
        <v>0</v>
      </c>
      <c r="X30" s="298">
        <f>V30+2/4*(AA30-V30)</f>
        <v>0</v>
      </c>
      <c r="Y30" s="298">
        <f>V30+3/4*(AA30-V30)</f>
        <v>0</v>
      </c>
      <c r="Z30" s="298">
        <f>AA30</f>
        <v>0</v>
      </c>
      <c r="AA30" s="48">
        <f t="shared" ref="AA30:AA31" si="88">V30</f>
        <v>0</v>
      </c>
      <c r="AB30" s="298">
        <f>AA30+1/4*(AF30-AA30)</f>
        <v>0</v>
      </c>
      <c r="AC30" s="298">
        <f>AA30+2/4*(AF30-AA30)</f>
        <v>0</v>
      </c>
      <c r="AD30" s="298">
        <f>AA30+3/4*(AF30-AA30)</f>
        <v>0</v>
      </c>
      <c r="AE30" s="298">
        <f>AF30</f>
        <v>0</v>
      </c>
      <c r="AF30" s="48">
        <f t="shared" ref="AF30:AF31" si="89">AA30</f>
        <v>0</v>
      </c>
      <c r="AG30" s="298">
        <f>AF30+1/4*(AK30-AF30)</f>
        <v>0</v>
      </c>
      <c r="AH30" s="298">
        <f>AF30+2/4*(AK30-AF30)</f>
        <v>0</v>
      </c>
      <c r="AI30" s="298">
        <f>AF30+3/4*(AK30-AF30)</f>
        <v>0</v>
      </c>
      <c r="AJ30" s="298">
        <f>AK30</f>
        <v>0</v>
      </c>
      <c r="AK30" s="48">
        <f t="shared" ref="AK30:AK31" si="90">AF30</f>
        <v>0</v>
      </c>
      <c r="AL30" s="298">
        <f>AK30+1/4*(AP30-AK30)</f>
        <v>0</v>
      </c>
      <c r="AM30" s="298">
        <f>AK30+2/4*(AP30-AK30)</f>
        <v>0</v>
      </c>
      <c r="AN30" s="298">
        <f>AK30+3/4*(AP30-AK30)</f>
        <v>0</v>
      </c>
      <c r="AO30" s="298">
        <f>AP30</f>
        <v>0</v>
      </c>
      <c r="AP30" s="48">
        <f t="shared" ref="AP30:AP31" si="91">AK30</f>
        <v>0</v>
      </c>
      <c r="AQ30" s="298">
        <f>AP30+1/4*(AU30-AP30)</f>
        <v>0</v>
      </c>
      <c r="AR30" s="298">
        <f>AP30+2/4*(AU30-AP30)</f>
        <v>0</v>
      </c>
      <c r="AS30" s="298">
        <f>AP30+3/4*(AU30-AP30)</f>
        <v>0</v>
      </c>
      <c r="AT30" s="298">
        <f>AU30</f>
        <v>0</v>
      </c>
      <c r="AU30" s="48">
        <f t="shared" ref="AU30:AU31" si="92">AP30</f>
        <v>0</v>
      </c>
      <c r="AV30" s="298">
        <f>AU30+1/4*(AZ30-AU30)</f>
        <v>0</v>
      </c>
      <c r="AW30" s="298">
        <f>AU30+2/4*(AZ30-AU30)</f>
        <v>0</v>
      </c>
      <c r="AX30" s="298">
        <f>AU30+3/4*(AZ30-AU30)</f>
        <v>0</v>
      </c>
      <c r="AY30" s="298">
        <f>AZ30</f>
        <v>0</v>
      </c>
      <c r="AZ30" s="48">
        <f>AU30</f>
        <v>0</v>
      </c>
      <c r="BA30" s="298">
        <f>AZ30+1/4*(BE30-AZ30)</f>
        <v>0</v>
      </c>
      <c r="BB30" s="298">
        <f>AZ30+2/4*(BE30-AZ30)</f>
        <v>0</v>
      </c>
      <c r="BC30" s="298">
        <f>AZ30+3/4*(BE30-AZ30)</f>
        <v>0</v>
      </c>
      <c r="BD30" s="298">
        <f>BE30</f>
        <v>0</v>
      </c>
      <c r="BE30" s="48">
        <f>AZ30</f>
        <v>0</v>
      </c>
      <c r="BF30" s="298">
        <f>BE30+1/4*(BJ30-BE30)</f>
        <v>0</v>
      </c>
      <c r="BG30" s="298">
        <f>BE30+2/4*(BJ30-BE30)</f>
        <v>0</v>
      </c>
      <c r="BH30" s="298">
        <f>BE30+3/4*(BJ30-BE30)</f>
        <v>0</v>
      </c>
      <c r="BI30" s="298">
        <f>BJ30</f>
        <v>0</v>
      </c>
      <c r="BJ30" s="48">
        <f t="shared" ref="BJ30:BJ31" si="93">BE30</f>
        <v>0</v>
      </c>
      <c r="BK30" s="298">
        <f>BJ30+1/4*(BO30-BJ30)</f>
        <v>0</v>
      </c>
      <c r="BL30" s="298">
        <f>BJ30+2/4*(BO30-BJ30)</f>
        <v>0</v>
      </c>
      <c r="BM30" s="298">
        <f>BJ30+3/4*(BO30-BJ30)</f>
        <v>0</v>
      </c>
      <c r="BN30" s="298">
        <f>BO30</f>
        <v>0</v>
      </c>
      <c r="BO30" s="48">
        <f>BJ30</f>
        <v>0</v>
      </c>
      <c r="BP30" s="240"/>
      <c r="BQ30" s="240"/>
    </row>
    <row r="31" spans="2:69">
      <c r="B31" s="43" t="s">
        <v>16</v>
      </c>
      <c r="C31" s="46"/>
      <c r="D31" s="70"/>
      <c r="E31" s="70">
        <v>0</v>
      </c>
      <c r="F31" s="70">
        <v>0</v>
      </c>
      <c r="G31" s="41">
        <v>5.577</v>
      </c>
      <c r="H31" s="193"/>
      <c r="I31" s="193"/>
      <c r="J31" s="193"/>
      <c r="K31" s="193"/>
      <c r="L31" s="41">
        <v>5.0000000000000001E-3</v>
      </c>
      <c r="M31" s="194">
        <f>L31+1/4*(Q31-L31)</f>
        <v>5.0000000000000001E-3</v>
      </c>
      <c r="N31" s="194">
        <f>L31+2/4*(Q31-L31)</f>
        <v>5.0000000000000001E-3</v>
      </c>
      <c r="O31" s="194">
        <f>L31+3/4*(Q31-L31)</f>
        <v>5.0000000000000001E-3</v>
      </c>
      <c r="P31" s="194">
        <f>Q31</f>
        <v>5.0000000000000001E-3</v>
      </c>
      <c r="Q31" s="48">
        <f t="shared" si="86"/>
        <v>5.0000000000000001E-3</v>
      </c>
      <c r="R31" s="194">
        <f>Q31+1/4*(V31-Q31)</f>
        <v>5.0000000000000001E-3</v>
      </c>
      <c r="S31" s="194">
        <f>Q31+2/4*(V31-Q31)</f>
        <v>5.0000000000000001E-3</v>
      </c>
      <c r="T31" s="194">
        <f>Q31+3/4*(V31-Q31)</f>
        <v>5.0000000000000001E-3</v>
      </c>
      <c r="U31" s="194">
        <f>V31</f>
        <v>5.0000000000000001E-3</v>
      </c>
      <c r="V31" s="48">
        <f t="shared" si="87"/>
        <v>5.0000000000000001E-3</v>
      </c>
      <c r="W31" s="194">
        <f>V31+1/4*(AA31-V31)</f>
        <v>5.0000000000000001E-3</v>
      </c>
      <c r="X31" s="194">
        <f>V31+2/4*(AA31-V31)</f>
        <v>5.0000000000000001E-3</v>
      </c>
      <c r="Y31" s="194">
        <f>V31+3/4*(AA31-V31)</f>
        <v>5.0000000000000001E-3</v>
      </c>
      <c r="Z31" s="194">
        <f>AA31</f>
        <v>5.0000000000000001E-3</v>
      </c>
      <c r="AA31" s="48">
        <f t="shared" si="88"/>
        <v>5.0000000000000001E-3</v>
      </c>
      <c r="AB31" s="194">
        <f>AA31+1/4*(AF31-AA31)</f>
        <v>5.0000000000000001E-3</v>
      </c>
      <c r="AC31" s="194">
        <f>AA31+2/4*(AF31-AA31)</f>
        <v>5.0000000000000001E-3</v>
      </c>
      <c r="AD31" s="194">
        <f>AA31+3/4*(AF31-AA31)</f>
        <v>5.0000000000000001E-3</v>
      </c>
      <c r="AE31" s="194">
        <f>AF31</f>
        <v>5.0000000000000001E-3</v>
      </c>
      <c r="AF31" s="48">
        <f t="shared" si="89"/>
        <v>5.0000000000000001E-3</v>
      </c>
      <c r="AG31" s="194">
        <f>AF31+1/4*(AK31-AF31)</f>
        <v>5.0000000000000001E-3</v>
      </c>
      <c r="AH31" s="194">
        <f>AF31+2/4*(AK31-AF31)</f>
        <v>5.0000000000000001E-3</v>
      </c>
      <c r="AI31" s="194">
        <f>AF31+3/4*(AK31-AF31)</f>
        <v>5.0000000000000001E-3</v>
      </c>
      <c r="AJ31" s="194">
        <f>AK31</f>
        <v>5.0000000000000001E-3</v>
      </c>
      <c r="AK31" s="48">
        <f t="shared" si="90"/>
        <v>5.0000000000000001E-3</v>
      </c>
      <c r="AL31" s="194">
        <f>AK31+1/4*(AP31-AK31)</f>
        <v>5.0000000000000001E-3</v>
      </c>
      <c r="AM31" s="194">
        <f>AK31+2/4*(AP31-AK31)</f>
        <v>5.0000000000000001E-3</v>
      </c>
      <c r="AN31" s="194">
        <f>AK31+3/4*(AP31-AK31)</f>
        <v>5.0000000000000001E-3</v>
      </c>
      <c r="AO31" s="194">
        <f>AP31</f>
        <v>5.0000000000000001E-3</v>
      </c>
      <c r="AP31" s="48">
        <f t="shared" si="91"/>
        <v>5.0000000000000001E-3</v>
      </c>
      <c r="AQ31" s="194">
        <f>AP31+1/4*(AU31-AP31)</f>
        <v>5.0000000000000001E-3</v>
      </c>
      <c r="AR31" s="194">
        <f>AP31+2/4*(AU31-AP31)</f>
        <v>5.0000000000000001E-3</v>
      </c>
      <c r="AS31" s="194">
        <f>AP31+3/4*(AU31-AP31)</f>
        <v>5.0000000000000001E-3</v>
      </c>
      <c r="AT31" s="194">
        <f>AU31</f>
        <v>5.0000000000000001E-3</v>
      </c>
      <c r="AU31" s="48">
        <f t="shared" si="92"/>
        <v>5.0000000000000001E-3</v>
      </c>
      <c r="AV31" s="194">
        <f>AU31+1/4*(AZ31-AU31)</f>
        <v>5.0000000000000001E-3</v>
      </c>
      <c r="AW31" s="194">
        <f>AU31+2/4*(AZ31-AU31)</f>
        <v>5.0000000000000001E-3</v>
      </c>
      <c r="AX31" s="194">
        <f>AU31+3/4*(AZ31-AU31)</f>
        <v>5.0000000000000001E-3</v>
      </c>
      <c r="AY31" s="194">
        <f>AZ31</f>
        <v>5.0000000000000001E-3</v>
      </c>
      <c r="AZ31" s="48">
        <f>AU31</f>
        <v>5.0000000000000001E-3</v>
      </c>
      <c r="BA31" s="194">
        <f>AZ31+1/4*(BE31-AZ31)</f>
        <v>5.0000000000000001E-3</v>
      </c>
      <c r="BB31" s="194">
        <f>AZ31+2/4*(BE31-AZ31)</f>
        <v>5.0000000000000001E-3</v>
      </c>
      <c r="BC31" s="194">
        <f>AZ31+3/4*(BE31-AZ31)</f>
        <v>5.0000000000000001E-3</v>
      </c>
      <c r="BD31" s="194">
        <f>BE31</f>
        <v>5.0000000000000001E-3</v>
      </c>
      <c r="BE31" s="48">
        <f>AZ31</f>
        <v>5.0000000000000001E-3</v>
      </c>
      <c r="BF31" s="194">
        <f>BE31+1/4*(BJ31-BE31)</f>
        <v>5.0000000000000001E-3</v>
      </c>
      <c r="BG31" s="194">
        <f>BE31+2/4*(BJ31-BE31)</f>
        <v>5.0000000000000001E-3</v>
      </c>
      <c r="BH31" s="194">
        <f>BE31+3/4*(BJ31-BE31)</f>
        <v>5.0000000000000001E-3</v>
      </c>
      <c r="BI31" s="194">
        <f>BJ31</f>
        <v>5.0000000000000001E-3</v>
      </c>
      <c r="BJ31" s="48">
        <f t="shared" si="93"/>
        <v>5.0000000000000001E-3</v>
      </c>
      <c r="BK31" s="194">
        <f>BJ31+1/4*(BO31-BJ31)</f>
        <v>5.0000000000000001E-3</v>
      </c>
      <c r="BL31" s="194">
        <f>BJ31+2/4*(BO31-BJ31)</f>
        <v>5.0000000000000001E-3</v>
      </c>
      <c r="BM31" s="194">
        <f>BJ31+3/4*(BO31-BJ31)</f>
        <v>5.0000000000000001E-3</v>
      </c>
      <c r="BN31" s="194">
        <f>BO31</f>
        <v>5.0000000000000001E-3</v>
      </c>
      <c r="BO31" s="48">
        <f>BJ31</f>
        <v>5.0000000000000001E-3</v>
      </c>
      <c r="BP31" s="240"/>
      <c r="BQ31" s="240"/>
    </row>
    <row r="32" spans="2:69">
      <c r="B32" s="43" t="s">
        <v>17</v>
      </c>
      <c r="C32" s="46"/>
      <c r="D32" s="41"/>
      <c r="E32" s="41">
        <v>3.1179999999999999</v>
      </c>
      <c r="F32" s="41">
        <v>4.2030000000000003</v>
      </c>
      <c r="G32" s="41">
        <v>0.16300000000000001</v>
      </c>
      <c r="H32" s="193"/>
      <c r="I32" s="193"/>
      <c r="J32" s="193"/>
      <c r="K32" s="193"/>
      <c r="L32" s="41">
        <v>819.11800000000005</v>
      </c>
      <c r="M32" s="194">
        <f>L32+1/4*(Q32-L32)</f>
        <v>874.51173222205114</v>
      </c>
      <c r="N32" s="194">
        <f>L32+2/4*(Q32-L32)</f>
        <v>929.90546444410211</v>
      </c>
      <c r="O32" s="194">
        <f>L32+3/4*(Q32-L32)</f>
        <v>985.29919666615319</v>
      </c>
      <c r="P32" s="194">
        <f>Q32</f>
        <v>1040.6929288882043</v>
      </c>
      <c r="Q32" s="44">
        <f>L32+CF!Q86</f>
        <v>1040.6929288882043</v>
      </c>
      <c r="R32" s="194">
        <f>Q32+1/4*(V32-Q32)</f>
        <v>1089.147456110959</v>
      </c>
      <c r="S32" s="194">
        <f>Q32+2/4*(V32-Q32)</f>
        <v>1137.6019833337136</v>
      </c>
      <c r="T32" s="194">
        <f>Q32+3/4*(V32-Q32)</f>
        <v>1186.0565105564683</v>
      </c>
      <c r="U32" s="194">
        <f>V32</f>
        <v>1234.511037779223</v>
      </c>
      <c r="V32" s="44">
        <f>Q32+CF!V86</f>
        <v>1234.511037779223</v>
      </c>
      <c r="W32" s="194">
        <f>V32+1/4*(AA32-V32)</f>
        <v>1337.3113103737803</v>
      </c>
      <c r="X32" s="194">
        <f>V32+2/4*(AA32-V32)</f>
        <v>1440.1115829683376</v>
      </c>
      <c r="Y32" s="194">
        <f>V32+3/4*(AA32-V32)</f>
        <v>1542.9118555628952</v>
      </c>
      <c r="Z32" s="194">
        <f>AA32</f>
        <v>1645.7121281574525</v>
      </c>
      <c r="AA32" s="44">
        <f>V32+CF!AA86</f>
        <v>1645.7121281574525</v>
      </c>
      <c r="AB32" s="194">
        <f>AA32+1/4*(AF32-AA32)</f>
        <v>1736.1706372590279</v>
      </c>
      <c r="AC32" s="194">
        <f>AA32+2/4*(AF32-AA32)</f>
        <v>1826.6291463606035</v>
      </c>
      <c r="AD32" s="194">
        <f>AA32+3/4*(AF32-AA32)</f>
        <v>1917.0876554621789</v>
      </c>
      <c r="AE32" s="194">
        <f>AF32</f>
        <v>2007.5461645637542</v>
      </c>
      <c r="AF32" s="44">
        <f>AA32+CF!AF86</f>
        <v>2007.5461645637542</v>
      </c>
      <c r="AG32" s="194">
        <f>AF32+1/4*(AK32-AF32)</f>
        <v>2142.457254063459</v>
      </c>
      <c r="AH32" s="194">
        <f>AF32+2/4*(AK32-AF32)</f>
        <v>2277.3683435631638</v>
      </c>
      <c r="AI32" s="194">
        <f>AF32+3/4*(AK32-AF32)</f>
        <v>2412.279433062869</v>
      </c>
      <c r="AJ32" s="194">
        <f>AK32</f>
        <v>2547.1905225625737</v>
      </c>
      <c r="AK32" s="44">
        <f>AF32+CF!AK86</f>
        <v>2547.1905225625737</v>
      </c>
      <c r="AL32" s="194">
        <f>AK32+1/4*(AP32-AK32)</f>
        <v>2566.5886481197044</v>
      </c>
      <c r="AM32" s="194">
        <f>AK32+2/4*(AP32-AK32)</f>
        <v>2585.9867736768351</v>
      </c>
      <c r="AN32" s="194">
        <f>AK32+3/4*(AP32-AK32)</f>
        <v>2605.3848992339658</v>
      </c>
      <c r="AO32" s="194">
        <f>AP32</f>
        <v>2624.7830247910965</v>
      </c>
      <c r="AP32" s="44">
        <f>AK32+CF!AP86</f>
        <v>2624.7830247910965</v>
      </c>
      <c r="AQ32" s="194">
        <f>AP32+1/4*(AU32-AP32)</f>
        <v>2646.6634929533543</v>
      </c>
      <c r="AR32" s="194">
        <f>AP32+2/4*(AU32-AP32)</f>
        <v>2668.5439611156116</v>
      </c>
      <c r="AS32" s="194">
        <f>AP32+3/4*(AU32-AP32)</f>
        <v>2690.4244292778694</v>
      </c>
      <c r="AT32" s="194">
        <f>AU32</f>
        <v>2712.3048974401272</v>
      </c>
      <c r="AU32" s="44">
        <f>AP32+CF!AU86</f>
        <v>2712.3048974401272</v>
      </c>
      <c r="AV32" s="194">
        <f>AU32+1/4*(AZ32-AU32)</f>
        <v>2737.1196993358599</v>
      </c>
      <c r="AW32" s="194">
        <f>AU32+2/4*(AZ32-AU32)</f>
        <v>2761.9345012315925</v>
      </c>
      <c r="AX32" s="194">
        <f>AU32+3/4*(AZ32-AU32)</f>
        <v>2786.7493031273257</v>
      </c>
      <c r="AY32" s="194">
        <f>AZ32</f>
        <v>2811.5641050230583</v>
      </c>
      <c r="AZ32" s="44">
        <f>AU32+CF!AZ86</f>
        <v>2811.5641050230583</v>
      </c>
      <c r="BA32" s="194">
        <f>AZ32+1/4*(BE32-AZ32)</f>
        <v>2839.8869554310941</v>
      </c>
      <c r="BB32" s="194">
        <f>AZ32+2/4*(BE32-AZ32)</f>
        <v>2868.2098058391302</v>
      </c>
      <c r="BC32" s="194">
        <f>AZ32+3/4*(BE32-AZ32)</f>
        <v>2896.532656247166</v>
      </c>
      <c r="BD32" s="194">
        <f>BE32</f>
        <v>2924.8555066552017</v>
      </c>
      <c r="BE32" s="44">
        <f>AZ32+CF!BE86</f>
        <v>2924.8555066552017</v>
      </c>
      <c r="BF32" s="194">
        <f>BE32+1/4*(BJ32-BE32)</f>
        <v>2957.4227565293036</v>
      </c>
      <c r="BG32" s="194">
        <f>BE32+2/4*(BJ32-BE32)</f>
        <v>2989.9900064034055</v>
      </c>
      <c r="BH32" s="194">
        <f>BE32+3/4*(BJ32-BE32)</f>
        <v>3022.5572562775073</v>
      </c>
      <c r="BI32" s="194">
        <f>BJ32</f>
        <v>3055.1245061516092</v>
      </c>
      <c r="BJ32" s="44">
        <f>BE32+CF!BJ86</f>
        <v>3055.1245061516092</v>
      </c>
      <c r="BK32" s="194">
        <f>BJ32+1/4*(BO32-BJ32)</f>
        <v>3092.8909402785034</v>
      </c>
      <c r="BL32" s="194">
        <f>BJ32+2/4*(BO32-BJ32)</f>
        <v>3130.6573744053976</v>
      </c>
      <c r="BM32" s="194">
        <f>BJ32+3/4*(BO32-BJ32)</f>
        <v>3168.4238085322922</v>
      </c>
      <c r="BN32" s="194">
        <f>BO32</f>
        <v>3206.1902426591864</v>
      </c>
      <c r="BO32" s="44">
        <f>BJ32+CF!BO86</f>
        <v>3206.1902426591864</v>
      </c>
      <c r="BP32" s="68"/>
      <c r="BQ32" s="68"/>
    </row>
    <row r="33" spans="2:69">
      <c r="B33" s="43" t="s">
        <v>18</v>
      </c>
      <c r="C33" s="46"/>
      <c r="D33" s="70"/>
      <c r="E33" s="70">
        <v>-66.078999999999994</v>
      </c>
      <c r="F33" s="70">
        <v>-121.788</v>
      </c>
      <c r="G33" s="70">
        <v>-199.36799999999999</v>
      </c>
      <c r="H33" s="286"/>
      <c r="I33" s="286"/>
      <c r="J33" s="286"/>
      <c r="K33" s="286"/>
      <c r="L33" s="70">
        <f>-360.52+-0.228</f>
        <v>-360.74799999999999</v>
      </c>
      <c r="M33" s="298">
        <f>L33+1/4*(Q33-L33)</f>
        <v>-410.15451249999995</v>
      </c>
      <c r="N33" s="298">
        <f>L33+2/4*(Q33-L33)</f>
        <v>-459.56102499999997</v>
      </c>
      <c r="O33" s="298">
        <f>L33+3/4*(Q33-L33)</f>
        <v>-508.96753749999993</v>
      </c>
      <c r="P33" s="298">
        <f>Q33</f>
        <v>-558.3740499999999</v>
      </c>
      <c r="Q33" s="47">
        <f>L33+CF!Q8</f>
        <v>-558.3740499999999</v>
      </c>
      <c r="R33" s="298">
        <f>Q33+1/4*(V33-Q33)</f>
        <v>-611.85653249999996</v>
      </c>
      <c r="S33" s="298">
        <f>Q33+2/4*(V33-Q33)</f>
        <v>-665.3390149999999</v>
      </c>
      <c r="T33" s="298">
        <f>Q33+3/4*(V33-Q33)</f>
        <v>-718.82149749999985</v>
      </c>
      <c r="U33" s="298">
        <f>V33</f>
        <v>-772.30397999999991</v>
      </c>
      <c r="V33" s="47">
        <f>Q33+CF!V8</f>
        <v>-772.30397999999991</v>
      </c>
      <c r="W33" s="298">
        <f>V33+1/4*(AA33-V33)</f>
        <v>-852.24173262499994</v>
      </c>
      <c r="X33" s="298">
        <f>V33+2/4*(AA33-V33)</f>
        <v>-932.17948524999986</v>
      </c>
      <c r="Y33" s="298">
        <f>V33+3/4*(AA33-V33)</f>
        <v>-1012.1172378749998</v>
      </c>
      <c r="Z33" s="298">
        <f>AA33</f>
        <v>-1092.0549904999998</v>
      </c>
      <c r="AA33" s="47">
        <f>V33+CF!AA8</f>
        <v>-1092.0549904999998</v>
      </c>
      <c r="AB33" s="298">
        <f>AA33+1/4*(AF33-AA33)</f>
        <v>-1181.8327009506484</v>
      </c>
      <c r="AC33" s="298">
        <f>AA33+2/4*(AF33-AA33)</f>
        <v>-1271.6104114012967</v>
      </c>
      <c r="AD33" s="298">
        <f>AA33+3/4*(AF33-AA33)</f>
        <v>-1361.388121851945</v>
      </c>
      <c r="AE33" s="298">
        <f>AF33</f>
        <v>-1451.1658323025936</v>
      </c>
      <c r="AF33" s="47">
        <f>AA33+CF!AF8</f>
        <v>-1451.1658323025936</v>
      </c>
      <c r="AG33" s="298">
        <f>AF33+1/4*(AK33-AF33)</f>
        <v>-1506.2677663801119</v>
      </c>
      <c r="AH33" s="298">
        <f>AF33+2/4*(AK33-AF33)</f>
        <v>-1561.3697004576302</v>
      </c>
      <c r="AI33" s="298">
        <f>AF33+3/4*(AK33-AF33)</f>
        <v>-1616.4716345351485</v>
      </c>
      <c r="AJ33" s="298">
        <f>AK33</f>
        <v>-1671.5735686126668</v>
      </c>
      <c r="AK33" s="47">
        <f>AF33+CF!AK8</f>
        <v>-1671.5735686126668</v>
      </c>
      <c r="AL33" s="298">
        <f>AK33+1/4*(AP33-AK33)</f>
        <v>-1690.7385922473236</v>
      </c>
      <c r="AM33" s="298">
        <f>AK33+2/4*(AP33-AK33)</f>
        <v>-1709.9036158819804</v>
      </c>
      <c r="AN33" s="298">
        <f>AK33+3/4*(AP33-AK33)</f>
        <v>-1729.0686395166372</v>
      </c>
      <c r="AO33" s="298">
        <f>AP33</f>
        <v>-1748.233663151294</v>
      </c>
      <c r="AP33" s="47">
        <f>AK33+CF!AP8</f>
        <v>-1748.233663151294</v>
      </c>
      <c r="AQ33" s="298">
        <f>AP33+1/4*(AU33-AP33)</f>
        <v>-1738.4093712993968</v>
      </c>
      <c r="AR33" s="298">
        <f>AP33+2/4*(AU33-AP33)</f>
        <v>-1728.5850794474993</v>
      </c>
      <c r="AS33" s="298">
        <f>AP33+3/4*(AU33-AP33)</f>
        <v>-1718.7607875956019</v>
      </c>
      <c r="AT33" s="298">
        <f>AU33</f>
        <v>-1708.9364957437047</v>
      </c>
      <c r="AU33" s="47">
        <f>AP33+CF!AU8</f>
        <v>-1708.9364957437047</v>
      </c>
      <c r="AV33" s="298">
        <f>AU33+1/4*(AZ33-AU33)</f>
        <v>-1661.5807746547282</v>
      </c>
      <c r="AW33" s="298">
        <f>AU33+2/4*(AZ33-AU33)</f>
        <v>-1614.2250535657518</v>
      </c>
      <c r="AX33" s="298">
        <f>AU33+3/4*(AZ33-AU33)</f>
        <v>-1566.8693324767751</v>
      </c>
      <c r="AY33" s="298">
        <f>AZ33</f>
        <v>-1519.5136113877986</v>
      </c>
      <c r="AZ33" s="47">
        <f>AU33+CF!AZ8</f>
        <v>-1519.5136113877986</v>
      </c>
      <c r="BA33" s="298">
        <f>AZ33+1/4*(BE33-AZ33)</f>
        <v>-1424.4896325950369</v>
      </c>
      <c r="BB33" s="298">
        <f>AZ33+2/4*(BE33-AZ33)</f>
        <v>-1329.4656538022755</v>
      </c>
      <c r="BC33" s="298">
        <f>AZ33+3/4*(BE33-AZ33)</f>
        <v>-1234.4416750095138</v>
      </c>
      <c r="BD33" s="298">
        <f>BE33</f>
        <v>-1139.4176962167521</v>
      </c>
      <c r="BE33" s="47">
        <f>AZ33+CF!BE8</f>
        <v>-1139.4176962167521</v>
      </c>
      <c r="BF33" s="298">
        <f>BE33+1/4*(BJ33-BE33)</f>
        <v>-993.65566097005808</v>
      </c>
      <c r="BG33" s="298">
        <f>BE33+2/4*(BJ33-BE33)</f>
        <v>-847.89362572336404</v>
      </c>
      <c r="BH33" s="298">
        <f>BE33+3/4*(BJ33-BE33)</f>
        <v>-702.13159047667011</v>
      </c>
      <c r="BI33" s="298">
        <f>BJ33</f>
        <v>-556.36955522997607</v>
      </c>
      <c r="BJ33" s="47">
        <f>BE33+CF!BJ8</f>
        <v>-556.36955522997607</v>
      </c>
      <c r="BK33" s="298">
        <f>BJ33+1/4*(BO33-BJ33)</f>
        <v>-366.01605097390075</v>
      </c>
      <c r="BL33" s="298">
        <f>BJ33+2/4*(BO33-BJ33)</f>
        <v>-175.66254671782536</v>
      </c>
      <c r="BM33" s="298">
        <f>BJ33+3/4*(BO33-BJ33)</f>
        <v>14.690957538250018</v>
      </c>
      <c r="BN33" s="298">
        <f>BO33</f>
        <v>205.04446179432534</v>
      </c>
      <c r="BO33" s="47">
        <f>BJ33+CF!BO8</f>
        <v>205.04446179432534</v>
      </c>
      <c r="BP33" s="238"/>
      <c r="BQ33" s="238"/>
    </row>
    <row r="34" spans="2:69">
      <c r="B34" s="50" t="s">
        <v>19</v>
      </c>
      <c r="C34" s="51"/>
      <c r="D34" s="51"/>
      <c r="E34" s="51">
        <f t="shared" ref="E34:BE34" si="94">SUM(E30:E33)</f>
        <v>20.870000000000005</v>
      </c>
      <c r="F34" s="51">
        <f t="shared" si="94"/>
        <v>71.281999999999996</v>
      </c>
      <c r="G34" s="51">
        <f t="shared" si="94"/>
        <v>115.19500000000005</v>
      </c>
      <c r="H34" s="191"/>
      <c r="I34" s="191"/>
      <c r="J34" s="191"/>
      <c r="K34" s="191"/>
      <c r="L34" s="71">
        <f t="shared" si="94"/>
        <v>458.37500000000006</v>
      </c>
      <c r="M34" s="191">
        <f>L34+1/4*(Q34-L34)</f>
        <v>464.36221972205118</v>
      </c>
      <c r="N34" s="191">
        <f>L34+2/4*(Q34-L34)</f>
        <v>470.34943944410225</v>
      </c>
      <c r="O34" s="191">
        <f>L34+3/4*(Q34-L34)</f>
        <v>476.33665916615337</v>
      </c>
      <c r="P34" s="191">
        <f>Q34</f>
        <v>482.32387888820449</v>
      </c>
      <c r="Q34" s="51">
        <f t="shared" si="94"/>
        <v>482.32387888820449</v>
      </c>
      <c r="R34" s="191">
        <f>Q34+1/4*(V34-Q34)</f>
        <v>477.29592361095916</v>
      </c>
      <c r="S34" s="191">
        <f>Q34+2/4*(V34-Q34)</f>
        <v>472.26796833371384</v>
      </c>
      <c r="T34" s="191">
        <f>Q34+3/4*(V34-Q34)</f>
        <v>467.24001305646851</v>
      </c>
      <c r="U34" s="191">
        <f>V34</f>
        <v>462.21205777922319</v>
      </c>
      <c r="V34" s="51">
        <f t="shared" si="94"/>
        <v>462.21205777922319</v>
      </c>
      <c r="W34" s="191">
        <f>V34+1/4*(AA34-V34)</f>
        <v>485.0745777487806</v>
      </c>
      <c r="X34" s="191">
        <f>V34+2/4*(AA34-V34)</f>
        <v>507.93709771833801</v>
      </c>
      <c r="Y34" s="191">
        <f>V34+3/4*(AA34-V34)</f>
        <v>530.79961768789542</v>
      </c>
      <c r="Z34" s="191">
        <f>AA34</f>
        <v>553.66213765745283</v>
      </c>
      <c r="AA34" s="51">
        <f t="shared" si="94"/>
        <v>553.66213765745283</v>
      </c>
      <c r="AB34" s="191">
        <f>AA34+1/4*(AF34-AA34)</f>
        <v>554.34293630837988</v>
      </c>
      <c r="AC34" s="191">
        <f>AA34+2/4*(AF34-AA34)</f>
        <v>555.02373495930681</v>
      </c>
      <c r="AD34" s="191">
        <f>AA34+3/4*(AF34-AA34)</f>
        <v>555.70453361023374</v>
      </c>
      <c r="AE34" s="191">
        <f>AF34</f>
        <v>556.38533226116078</v>
      </c>
      <c r="AF34" s="51">
        <f t="shared" si="94"/>
        <v>556.38533226116078</v>
      </c>
      <c r="AG34" s="191">
        <f>AF34+1/4*(AK34-AF34)</f>
        <v>636.19448768334735</v>
      </c>
      <c r="AH34" s="191">
        <f>AF34+2/4*(AK34-AF34)</f>
        <v>716.00364310553391</v>
      </c>
      <c r="AI34" s="191">
        <f>AF34+3/4*(AK34-AF34)</f>
        <v>795.81279852772047</v>
      </c>
      <c r="AJ34" s="191">
        <f>AK34</f>
        <v>875.62195394990704</v>
      </c>
      <c r="AK34" s="51">
        <f t="shared" si="94"/>
        <v>875.62195394990704</v>
      </c>
      <c r="AL34" s="191">
        <f>AK34+1/4*(AP34-AK34)</f>
        <v>875.85505587238094</v>
      </c>
      <c r="AM34" s="191">
        <f>AK34+2/4*(AP34-AK34)</f>
        <v>876.08815779485485</v>
      </c>
      <c r="AN34" s="191">
        <f>AK34+3/4*(AP34-AK34)</f>
        <v>876.32125971732876</v>
      </c>
      <c r="AO34" s="191">
        <f>AP34</f>
        <v>876.55436163980266</v>
      </c>
      <c r="AP34" s="51">
        <f t="shared" si="94"/>
        <v>876.55436163980266</v>
      </c>
      <c r="AQ34" s="191">
        <f>AP34+1/4*(AU34-AP34)</f>
        <v>908.25912165395766</v>
      </c>
      <c r="AR34" s="191">
        <f>AP34+2/4*(AU34-AP34)</f>
        <v>939.96388166811266</v>
      </c>
      <c r="AS34" s="191">
        <f>AP34+3/4*(AU34-AP34)</f>
        <v>971.66864168226766</v>
      </c>
      <c r="AT34" s="191">
        <f>AU34</f>
        <v>1003.3734016964227</v>
      </c>
      <c r="AU34" s="51">
        <f t="shared" si="94"/>
        <v>1003.3734016964227</v>
      </c>
      <c r="AV34" s="191">
        <f>AU34+1/4*(AZ34-AU34)</f>
        <v>1075.543924681132</v>
      </c>
      <c r="AW34" s="191">
        <f>AU34+2/4*(AZ34-AU34)</f>
        <v>1147.7144476658414</v>
      </c>
      <c r="AX34" s="191">
        <f>AU34+3/4*(AZ34-AU34)</f>
        <v>1219.8849706505505</v>
      </c>
      <c r="AY34" s="191">
        <f>AZ34</f>
        <v>1292.0554936352598</v>
      </c>
      <c r="AZ34" s="51">
        <f t="shared" si="94"/>
        <v>1292.0554936352598</v>
      </c>
      <c r="BA34" s="191">
        <f>AZ34+1/4*(BE34-AZ34)</f>
        <v>1415.4023228360572</v>
      </c>
      <c r="BB34" s="191">
        <f>AZ34+2/4*(BE34-AZ34)</f>
        <v>1538.7491520368549</v>
      </c>
      <c r="BC34" s="191">
        <f>AZ34+3/4*(BE34-AZ34)</f>
        <v>1662.0959812376523</v>
      </c>
      <c r="BD34" s="191">
        <f>BE34</f>
        <v>1785.4428104384497</v>
      </c>
      <c r="BE34" s="51">
        <f t="shared" si="94"/>
        <v>1785.4428104384497</v>
      </c>
      <c r="BF34" s="191">
        <f>BE34+1/4*(BJ34-BE34)</f>
        <v>1963.7720955592456</v>
      </c>
      <c r="BG34" s="191">
        <f>BE34+2/4*(BJ34-BE34)</f>
        <v>2142.1013806800415</v>
      </c>
      <c r="BH34" s="191">
        <f>BE34+3/4*(BJ34-BE34)</f>
        <v>2320.4306658008372</v>
      </c>
      <c r="BI34" s="191">
        <f>BJ34</f>
        <v>2498.7599509216334</v>
      </c>
      <c r="BJ34" s="51">
        <f t="shared" ref="BJ34:BO34" si="95">SUM(BJ30:BJ33)</f>
        <v>2498.7599509216334</v>
      </c>
      <c r="BK34" s="191">
        <f>BJ34+1/4*(BO34-BJ34)</f>
        <v>2726.8798893046032</v>
      </c>
      <c r="BL34" s="191">
        <f>BJ34+2/4*(BO34-BJ34)</f>
        <v>2954.9998276875726</v>
      </c>
      <c r="BM34" s="191">
        <f>BJ34+3/4*(BO34-BJ34)</f>
        <v>3183.119766070542</v>
      </c>
      <c r="BN34" s="191">
        <f>BO34</f>
        <v>3411.2397044535119</v>
      </c>
      <c r="BO34" s="51">
        <f t="shared" si="95"/>
        <v>3411.2397044535119</v>
      </c>
      <c r="BP34" s="239"/>
      <c r="BQ34" s="239"/>
    </row>
    <row r="35" spans="2:69">
      <c r="B35" s="17"/>
      <c r="C35" s="78"/>
      <c r="D35" s="17"/>
      <c r="E35" s="17"/>
      <c r="F35" s="17"/>
      <c r="G35" s="17"/>
      <c r="H35" s="287"/>
      <c r="I35" s="287"/>
      <c r="J35" s="287"/>
      <c r="K35" s="287"/>
      <c r="L35" s="17"/>
      <c r="M35" s="287"/>
      <c r="N35" s="287"/>
      <c r="O35" s="287"/>
      <c r="P35" s="287"/>
      <c r="Q35" s="17"/>
      <c r="R35" s="287"/>
      <c r="S35" s="287"/>
      <c r="T35" s="287"/>
      <c r="U35" s="287"/>
      <c r="V35" s="17"/>
      <c r="W35" s="287"/>
      <c r="X35" s="287"/>
      <c r="Y35" s="287"/>
      <c r="Z35" s="287"/>
      <c r="AA35" s="17"/>
      <c r="AB35" s="287"/>
      <c r="AC35" s="287"/>
      <c r="AD35" s="287"/>
      <c r="AE35" s="287"/>
      <c r="AF35" s="17"/>
      <c r="AG35" s="287"/>
      <c r="AH35" s="287"/>
      <c r="AI35" s="287"/>
      <c r="AJ35" s="287"/>
      <c r="AK35" s="17"/>
      <c r="AL35" s="287"/>
      <c r="AM35" s="287"/>
      <c r="AN35" s="287"/>
      <c r="AO35" s="287"/>
      <c r="AP35" s="17"/>
      <c r="AQ35" s="287"/>
      <c r="AR35" s="287"/>
      <c r="AS35" s="287"/>
      <c r="AT35" s="287"/>
      <c r="AU35" s="17"/>
      <c r="AV35" s="287"/>
      <c r="AW35" s="287"/>
      <c r="AX35" s="287"/>
      <c r="AY35" s="287"/>
      <c r="AZ35" s="17"/>
      <c r="BA35" s="287"/>
      <c r="BB35" s="287"/>
      <c r="BC35" s="287"/>
      <c r="BD35" s="287"/>
      <c r="BE35" s="17"/>
      <c r="BF35" s="287"/>
      <c r="BG35" s="287"/>
      <c r="BH35" s="287"/>
      <c r="BI35" s="287"/>
      <c r="BJ35" s="17"/>
      <c r="BK35" s="287"/>
      <c r="BL35" s="287"/>
      <c r="BM35" s="287"/>
      <c r="BN35" s="287"/>
      <c r="BO35" s="17"/>
      <c r="BP35" s="241"/>
      <c r="BQ35" s="241"/>
    </row>
    <row r="36" spans="2:69">
      <c r="B36" s="50" t="s">
        <v>20</v>
      </c>
      <c r="C36" s="51"/>
      <c r="D36" s="51"/>
      <c r="E36" s="51">
        <f t="shared" ref="E36:BE36" si="96">E28+E34</f>
        <v>39.389000000000003</v>
      </c>
      <c r="F36" s="51">
        <f t="shared" si="96"/>
        <v>91.408999999999992</v>
      </c>
      <c r="G36" s="51">
        <f t="shared" si="96"/>
        <v>136.91600000000005</v>
      </c>
      <c r="H36" s="191"/>
      <c r="I36" s="191"/>
      <c r="J36" s="191"/>
      <c r="K36" s="191"/>
      <c r="L36" s="51">
        <f t="shared" si="96"/>
        <v>479.51500000000004</v>
      </c>
      <c r="M36" s="191">
        <f>L36+1/4*(Q36-L36)</f>
        <v>481.68999472205115</v>
      </c>
      <c r="N36" s="191">
        <f>L36+2/4*(Q36-L36)</f>
        <v>483.86498944410226</v>
      </c>
      <c r="O36" s="191">
        <f>L36+3/4*(Q36-L36)</f>
        <v>486.03998416615337</v>
      </c>
      <c r="P36" s="191">
        <f>Q36</f>
        <v>488.21497888820448</v>
      </c>
      <c r="Q36" s="51">
        <f t="shared" si="96"/>
        <v>488.21497888820448</v>
      </c>
      <c r="R36" s="191">
        <f>Q36+1/4*(V36-Q36)</f>
        <v>483.21152611095914</v>
      </c>
      <c r="S36" s="191">
        <f>Q36+2/4*(V36-Q36)</f>
        <v>478.20807333371386</v>
      </c>
      <c r="T36" s="191">
        <f>Q36+3/4*(V36-Q36)</f>
        <v>473.20462055646851</v>
      </c>
      <c r="U36" s="191">
        <f>V36</f>
        <v>468.20116777922317</v>
      </c>
      <c r="V36" s="51">
        <f t="shared" si="96"/>
        <v>468.20116777922317</v>
      </c>
      <c r="W36" s="191">
        <f>V36+1/4*(AA36-V36)</f>
        <v>491.09064049878054</v>
      </c>
      <c r="X36" s="191">
        <f>V36+2/4*(AA36-V36)</f>
        <v>513.98011321833792</v>
      </c>
      <c r="Y36" s="191">
        <f>V36+3/4*(AA36-V36)</f>
        <v>536.86958593789541</v>
      </c>
      <c r="Z36" s="191">
        <f>AA36</f>
        <v>559.75905865745278</v>
      </c>
      <c r="AA36" s="51">
        <f t="shared" si="96"/>
        <v>559.75905865745278</v>
      </c>
      <c r="AB36" s="191">
        <f>AA36+1/4*(AF36-AA36)</f>
        <v>560.46950533337974</v>
      </c>
      <c r="AC36" s="191">
        <f>AA36+2/4*(AF36-AA36)</f>
        <v>561.17995200930682</v>
      </c>
      <c r="AD36" s="191">
        <f>AA36+3/4*(AF36-AA36)</f>
        <v>561.89039868523378</v>
      </c>
      <c r="AE36" s="191">
        <f>AF36</f>
        <v>562.60084536116074</v>
      </c>
      <c r="AF36" s="51">
        <f t="shared" si="96"/>
        <v>562.60084536116074</v>
      </c>
      <c r="AG36" s="191">
        <f>AF36+1/4*(AK36-AF36)</f>
        <v>642.44261361084727</v>
      </c>
      <c r="AH36" s="191">
        <f>AF36+2/4*(AK36-AF36)</f>
        <v>722.28438186053381</v>
      </c>
      <c r="AI36" s="191">
        <f>AF36+3/4*(AK36-AF36)</f>
        <v>802.12615011022046</v>
      </c>
      <c r="AJ36" s="191">
        <f>AK36</f>
        <v>881.967918359907</v>
      </c>
      <c r="AK36" s="51">
        <f t="shared" si="96"/>
        <v>881.967918359907</v>
      </c>
      <c r="AL36" s="191">
        <f>AK36+1/4*(AP36-AK36)</f>
        <v>882.23689439263092</v>
      </c>
      <c r="AM36" s="191">
        <f>AK36+2/4*(AP36-AK36)</f>
        <v>882.50587042535483</v>
      </c>
      <c r="AN36" s="191">
        <f>AK36+3/4*(AP36-AK36)</f>
        <v>882.77484645807874</v>
      </c>
      <c r="AO36" s="191">
        <f>AP36</f>
        <v>883.04382249080265</v>
      </c>
      <c r="AP36" s="51">
        <f t="shared" si="96"/>
        <v>883.04382249080265</v>
      </c>
      <c r="AQ36" s="191">
        <f>AP36+1/4*(AU36-AP36)</f>
        <v>914.78804402623268</v>
      </c>
      <c r="AR36" s="191">
        <f>AP36+2/4*(AU36-AP36)</f>
        <v>946.5322655616626</v>
      </c>
      <c r="AS36" s="191">
        <f>AP36+3/4*(AU36-AP36)</f>
        <v>978.27648709709263</v>
      </c>
      <c r="AT36" s="191">
        <f>AU36</f>
        <v>1010.0207086325227</v>
      </c>
      <c r="AU36" s="51">
        <f t="shared" si="96"/>
        <v>1010.0207086325227</v>
      </c>
      <c r="AV36" s="191">
        <f>AU36+1/4*(AZ36-AU36)</f>
        <v>1082.2346392906345</v>
      </c>
      <c r="AW36" s="191">
        <f>AU36+2/4*(AZ36-AU36)</f>
        <v>1154.4485699487464</v>
      </c>
      <c r="AX36" s="191">
        <f>AU36+3/4*(AZ36-AU36)</f>
        <v>1226.662500606858</v>
      </c>
      <c r="AY36" s="191">
        <f>AZ36</f>
        <v>1298.8764312649698</v>
      </c>
      <c r="AZ36" s="51">
        <f t="shared" si="96"/>
        <v>1298.8764312649698</v>
      </c>
      <c r="BA36" s="191">
        <f>AZ36+1/4*(BE36-AZ36)</f>
        <v>1422.2710089065099</v>
      </c>
      <c r="BB36" s="191">
        <f>AZ36+2/4*(BE36-AZ36)</f>
        <v>1545.6655865480502</v>
      </c>
      <c r="BC36" s="191">
        <f>AZ36+3/4*(BE36-AZ36)</f>
        <v>1669.0601641895905</v>
      </c>
      <c r="BD36" s="191">
        <f>BE36</f>
        <v>1792.4547418311306</v>
      </c>
      <c r="BE36" s="51">
        <f t="shared" si="96"/>
        <v>1792.4547418311306</v>
      </c>
      <c r="BF36" s="191">
        <f>BE36+1/4*(BJ36-BE36)</f>
        <v>1970.8365502367435</v>
      </c>
      <c r="BG36" s="191">
        <f>BE36+2/4*(BJ36-BE36)</f>
        <v>2149.2183586423566</v>
      </c>
      <c r="BH36" s="191">
        <f>BE36+3/4*(BJ36-BE36)</f>
        <v>2327.6001670479695</v>
      </c>
      <c r="BI36" s="191">
        <f>BJ36</f>
        <v>2505.9819754535824</v>
      </c>
      <c r="BJ36" s="51">
        <f t="shared" ref="BJ36:BO36" si="97">BJ28+BJ34</f>
        <v>2505.9819754535824</v>
      </c>
      <c r="BK36" s="191">
        <f>BJ36+1/4*(BO36-BJ36)</f>
        <v>2734.1596894498507</v>
      </c>
      <c r="BL36" s="191">
        <f>BJ36+2/4*(BO36-BJ36)</f>
        <v>2962.3374034461194</v>
      </c>
      <c r="BM36" s="191">
        <f>BJ36+3/4*(BO36-BJ36)</f>
        <v>3190.5151174423877</v>
      </c>
      <c r="BN36" s="191">
        <f>BO36</f>
        <v>3418.692831438656</v>
      </c>
      <c r="BO36" s="51">
        <f t="shared" si="97"/>
        <v>3418.692831438656</v>
      </c>
      <c r="BP36" s="239"/>
      <c r="BQ36" s="239"/>
    </row>
    <row r="37" spans="2:69">
      <c r="B37" s="16"/>
      <c r="C37" s="77"/>
      <c r="D37" s="16"/>
      <c r="E37" s="16"/>
      <c r="F37" s="16"/>
      <c r="G37" s="16"/>
      <c r="H37" s="192"/>
      <c r="I37" s="192"/>
      <c r="J37" s="192"/>
      <c r="K37" s="192"/>
      <c r="L37" s="45"/>
      <c r="M37" s="192"/>
      <c r="N37" s="192"/>
      <c r="O37" s="192"/>
      <c r="P37" s="192"/>
      <c r="Q37" s="45"/>
      <c r="R37" s="192"/>
      <c r="S37" s="192"/>
      <c r="T37" s="192"/>
      <c r="U37" s="192"/>
      <c r="V37" s="45"/>
      <c r="W37" s="192"/>
      <c r="X37" s="192"/>
      <c r="Y37" s="192"/>
      <c r="Z37" s="192"/>
      <c r="AA37" s="45"/>
      <c r="AB37" s="192"/>
      <c r="AC37" s="192"/>
      <c r="AD37" s="192"/>
      <c r="AE37" s="192"/>
      <c r="AF37" s="45"/>
      <c r="AG37" s="192"/>
      <c r="AH37" s="192"/>
      <c r="AI37" s="192"/>
      <c r="AJ37" s="192"/>
      <c r="AK37" s="45"/>
      <c r="AL37" s="192"/>
      <c r="AM37" s="192"/>
      <c r="AN37" s="192"/>
      <c r="AO37" s="192"/>
      <c r="AP37" s="45"/>
      <c r="AQ37" s="192"/>
      <c r="AR37" s="192"/>
      <c r="AS37" s="192"/>
      <c r="AT37" s="192"/>
      <c r="AU37" s="45"/>
      <c r="AV37" s="192"/>
      <c r="AW37" s="192"/>
      <c r="AX37" s="192"/>
      <c r="AY37" s="192"/>
      <c r="AZ37" s="45"/>
      <c r="BA37" s="192"/>
      <c r="BB37" s="192"/>
      <c r="BC37" s="192"/>
      <c r="BD37" s="192"/>
      <c r="BE37" s="45"/>
      <c r="BF37" s="192"/>
      <c r="BG37" s="192"/>
      <c r="BH37" s="192"/>
      <c r="BI37" s="192"/>
      <c r="BJ37" s="45"/>
      <c r="BK37" s="192"/>
      <c r="BL37" s="192"/>
      <c r="BM37" s="192"/>
      <c r="BN37" s="192"/>
      <c r="BO37" s="45"/>
      <c r="BP37" s="53"/>
      <c r="BQ37" s="53"/>
    </row>
    <row r="38" spans="2:69" hidden="1" outlineLevel="1">
      <c r="B38" s="81" t="s">
        <v>21</v>
      </c>
      <c r="C38" s="82"/>
      <c r="D38" s="82"/>
      <c r="E38" s="83">
        <f t="shared" ref="E38:BO38" si="98">ROUND(E36-E19,1)</f>
        <v>0</v>
      </c>
      <c r="F38" s="83">
        <f t="shared" si="98"/>
        <v>0</v>
      </c>
      <c r="G38" s="83">
        <f t="shared" si="98"/>
        <v>0</v>
      </c>
      <c r="H38" s="83"/>
      <c r="I38" s="83"/>
      <c r="J38" s="83"/>
      <c r="K38" s="83"/>
      <c r="L38" s="83">
        <f t="shared" si="98"/>
        <v>0</v>
      </c>
      <c r="M38" s="83">
        <f t="shared" si="98"/>
        <v>0</v>
      </c>
      <c r="N38" s="83">
        <f t="shared" si="98"/>
        <v>0</v>
      </c>
      <c r="O38" s="83">
        <f t="shared" si="98"/>
        <v>0</v>
      </c>
      <c r="P38" s="83">
        <f t="shared" si="98"/>
        <v>0</v>
      </c>
      <c r="Q38" s="83">
        <f t="shared" si="98"/>
        <v>0</v>
      </c>
      <c r="R38" s="83">
        <f t="shared" si="98"/>
        <v>0</v>
      </c>
      <c r="S38" s="83">
        <f t="shared" si="98"/>
        <v>0</v>
      </c>
      <c r="T38" s="83">
        <f t="shared" si="98"/>
        <v>0</v>
      </c>
      <c r="U38" s="83">
        <f t="shared" si="98"/>
        <v>0</v>
      </c>
      <c r="V38" s="83">
        <f t="shared" si="98"/>
        <v>0</v>
      </c>
      <c r="W38" s="83">
        <f t="shared" si="98"/>
        <v>0</v>
      </c>
      <c r="X38" s="83">
        <f t="shared" si="98"/>
        <v>0</v>
      </c>
      <c r="Y38" s="83">
        <f t="shared" si="98"/>
        <v>0</v>
      </c>
      <c r="Z38" s="83">
        <f t="shared" si="98"/>
        <v>0</v>
      </c>
      <c r="AA38" s="83">
        <f t="shared" si="98"/>
        <v>0</v>
      </c>
      <c r="AB38" s="83">
        <f t="shared" si="98"/>
        <v>0</v>
      </c>
      <c r="AC38" s="83">
        <f t="shared" si="98"/>
        <v>0</v>
      </c>
      <c r="AD38" s="83">
        <f t="shared" si="98"/>
        <v>0</v>
      </c>
      <c r="AE38" s="83">
        <f t="shared" si="98"/>
        <v>0</v>
      </c>
      <c r="AF38" s="83">
        <f t="shared" si="98"/>
        <v>0</v>
      </c>
      <c r="AG38" s="83">
        <f t="shared" si="98"/>
        <v>0</v>
      </c>
      <c r="AH38" s="83">
        <f t="shared" si="98"/>
        <v>0</v>
      </c>
      <c r="AI38" s="83">
        <f t="shared" si="98"/>
        <v>0</v>
      </c>
      <c r="AJ38" s="83">
        <f t="shared" si="98"/>
        <v>0</v>
      </c>
      <c r="AK38" s="83">
        <f t="shared" si="98"/>
        <v>0</v>
      </c>
      <c r="AL38" s="83">
        <f t="shared" si="98"/>
        <v>0</v>
      </c>
      <c r="AM38" s="83">
        <f t="shared" si="98"/>
        <v>0</v>
      </c>
      <c r="AN38" s="83">
        <f t="shared" si="98"/>
        <v>0</v>
      </c>
      <c r="AO38" s="83">
        <f t="shared" si="98"/>
        <v>0</v>
      </c>
      <c r="AP38" s="83">
        <f t="shared" si="98"/>
        <v>0</v>
      </c>
      <c r="AQ38" s="83">
        <f t="shared" si="98"/>
        <v>0</v>
      </c>
      <c r="AR38" s="83">
        <f t="shared" si="98"/>
        <v>0</v>
      </c>
      <c r="AS38" s="83">
        <f t="shared" si="98"/>
        <v>0</v>
      </c>
      <c r="AT38" s="83">
        <f t="shared" si="98"/>
        <v>0</v>
      </c>
      <c r="AU38" s="83">
        <f t="shared" si="98"/>
        <v>0</v>
      </c>
      <c r="AV38" s="83">
        <f t="shared" si="98"/>
        <v>0</v>
      </c>
      <c r="AW38" s="83">
        <f t="shared" si="98"/>
        <v>0</v>
      </c>
      <c r="AX38" s="83">
        <f t="shared" si="98"/>
        <v>0</v>
      </c>
      <c r="AY38" s="83">
        <f t="shared" si="98"/>
        <v>0</v>
      </c>
      <c r="AZ38" s="83">
        <f t="shared" si="98"/>
        <v>0</v>
      </c>
      <c r="BA38" s="83">
        <f t="shared" si="98"/>
        <v>0</v>
      </c>
      <c r="BB38" s="83">
        <f t="shared" si="98"/>
        <v>0</v>
      </c>
      <c r="BC38" s="83">
        <f t="shared" si="98"/>
        <v>0</v>
      </c>
      <c r="BD38" s="83">
        <f t="shared" si="98"/>
        <v>0</v>
      </c>
      <c r="BE38" s="83">
        <f t="shared" si="98"/>
        <v>0</v>
      </c>
      <c r="BF38" s="83">
        <f t="shared" si="98"/>
        <v>0</v>
      </c>
      <c r="BG38" s="83">
        <f t="shared" si="98"/>
        <v>0</v>
      </c>
      <c r="BH38" s="83">
        <f t="shared" si="98"/>
        <v>0</v>
      </c>
      <c r="BI38" s="83">
        <f t="shared" si="98"/>
        <v>0</v>
      </c>
      <c r="BJ38" s="83">
        <f t="shared" si="98"/>
        <v>0</v>
      </c>
      <c r="BK38" s="83">
        <f t="shared" si="98"/>
        <v>0</v>
      </c>
      <c r="BL38" s="83">
        <f t="shared" si="98"/>
        <v>0</v>
      </c>
      <c r="BM38" s="83">
        <f t="shared" si="98"/>
        <v>0</v>
      </c>
      <c r="BN38" s="83">
        <f t="shared" si="98"/>
        <v>0</v>
      </c>
      <c r="BO38" s="83">
        <f t="shared" si="98"/>
        <v>0</v>
      </c>
      <c r="BP38" s="242"/>
      <c r="BQ38" s="242"/>
    </row>
    <row r="39" spans="2:69" hidden="1" outlineLevel="1">
      <c r="B39" s="16"/>
      <c r="C39" s="16"/>
      <c r="D39" s="48"/>
      <c r="E39" s="16"/>
      <c r="F39" s="45"/>
      <c r="G39" s="45"/>
      <c r="H39" s="280"/>
      <c r="I39" s="280"/>
      <c r="J39" s="280"/>
      <c r="K39" s="280"/>
      <c r="L39" s="45"/>
      <c r="M39" s="280"/>
      <c r="N39" s="280"/>
      <c r="O39" s="280"/>
      <c r="P39" s="280"/>
      <c r="Q39" s="45"/>
      <c r="R39" s="280"/>
      <c r="S39" s="280"/>
      <c r="T39" s="280"/>
      <c r="U39" s="280"/>
      <c r="V39" s="45"/>
      <c r="W39" s="280"/>
      <c r="X39" s="280"/>
      <c r="Y39" s="280"/>
      <c r="Z39" s="280"/>
      <c r="AA39" s="45"/>
      <c r="AB39" s="280"/>
      <c r="AC39" s="280"/>
      <c r="AD39" s="280"/>
      <c r="AE39" s="280"/>
      <c r="AF39" s="45"/>
      <c r="AG39" s="280"/>
      <c r="AH39" s="280"/>
      <c r="AI39" s="280"/>
      <c r="AJ39" s="280"/>
      <c r="AK39" s="45"/>
      <c r="AL39" s="280"/>
      <c r="AM39" s="280"/>
      <c r="AN39" s="280"/>
      <c r="AO39" s="280"/>
      <c r="AP39" s="45"/>
      <c r="AQ39" s="280"/>
      <c r="AR39" s="280"/>
      <c r="AS39" s="280"/>
      <c r="AT39" s="280"/>
      <c r="AU39" s="45"/>
      <c r="AV39" s="280"/>
      <c r="AW39" s="280"/>
      <c r="AX39" s="280"/>
      <c r="AY39" s="280"/>
      <c r="AZ39" s="45"/>
      <c r="BA39" s="280"/>
      <c r="BB39" s="280"/>
      <c r="BC39" s="280"/>
      <c r="BD39" s="280"/>
      <c r="BE39" s="45"/>
      <c r="BF39" s="280"/>
      <c r="BG39" s="280"/>
      <c r="BH39" s="280"/>
      <c r="BI39" s="280"/>
      <c r="BJ39" s="45"/>
      <c r="BK39" s="280"/>
      <c r="BL39" s="280"/>
      <c r="BM39" s="280"/>
      <c r="BN39" s="280"/>
      <c r="BO39" s="45"/>
      <c r="BP39" s="243"/>
      <c r="BQ39" s="243"/>
    </row>
    <row r="40" spans="2:69" hidden="1" outlineLevel="1">
      <c r="B40" s="17" t="s">
        <v>22</v>
      </c>
      <c r="C40" s="16"/>
      <c r="D40" s="16"/>
      <c r="E40" s="16"/>
      <c r="F40" s="16"/>
      <c r="G40" s="16"/>
      <c r="H40" s="192"/>
      <c r="I40" s="192"/>
      <c r="J40" s="192"/>
      <c r="K40" s="192"/>
      <c r="L40" s="16"/>
      <c r="M40" s="192"/>
      <c r="N40" s="192"/>
      <c r="O40" s="192"/>
      <c r="P40" s="192"/>
      <c r="Q40" s="16"/>
      <c r="R40" s="192"/>
      <c r="S40" s="192"/>
      <c r="T40" s="192"/>
      <c r="U40" s="192"/>
      <c r="V40" s="16"/>
      <c r="W40" s="192"/>
      <c r="X40" s="192"/>
      <c r="Y40" s="192"/>
      <c r="Z40" s="192"/>
      <c r="AA40" s="16"/>
      <c r="AB40" s="192"/>
      <c r="AC40" s="192"/>
      <c r="AD40" s="192"/>
      <c r="AE40" s="192"/>
      <c r="AF40" s="16"/>
      <c r="AG40" s="192"/>
      <c r="AH40" s="192"/>
      <c r="AI40" s="192"/>
      <c r="AJ40" s="192"/>
      <c r="AK40" s="16"/>
      <c r="AL40" s="192"/>
      <c r="AM40" s="192"/>
      <c r="AN40" s="192"/>
      <c r="AO40" s="192"/>
      <c r="AP40" s="16"/>
      <c r="AQ40" s="192"/>
      <c r="AR40" s="192"/>
      <c r="AS40" s="192"/>
      <c r="AT40" s="192"/>
      <c r="AU40" s="16"/>
      <c r="AV40" s="192"/>
      <c r="AW40" s="192"/>
      <c r="AX40" s="192"/>
      <c r="AY40" s="192"/>
      <c r="AZ40" s="16"/>
      <c r="BA40" s="192"/>
      <c r="BB40" s="192"/>
      <c r="BC40" s="192"/>
      <c r="BD40" s="192"/>
      <c r="BE40" s="16"/>
      <c r="BF40" s="192"/>
      <c r="BG40" s="192"/>
      <c r="BH40" s="192"/>
      <c r="BI40" s="192"/>
      <c r="BJ40" s="16"/>
      <c r="BK40" s="192"/>
      <c r="BL40" s="192"/>
      <c r="BM40" s="192"/>
      <c r="BN40" s="192"/>
      <c r="BO40" s="16"/>
      <c r="BP40" s="53"/>
      <c r="BQ40" s="53"/>
    </row>
    <row r="41" spans="2:69" hidden="1" outlineLevel="1">
      <c r="B41" s="16" t="s">
        <v>2</v>
      </c>
      <c r="C41" s="84"/>
      <c r="D41" s="84"/>
      <c r="E41" s="85">
        <f>IS!D11</f>
        <v>0</v>
      </c>
      <c r="F41" s="85">
        <f>IS!E11</f>
        <v>0</v>
      </c>
      <c r="G41" s="85">
        <f>IS!J11</f>
        <v>0</v>
      </c>
      <c r="H41" s="288"/>
      <c r="I41" s="288"/>
      <c r="J41" s="288"/>
      <c r="K41" s="288"/>
      <c r="L41" s="85">
        <f>IS!O11</f>
        <v>0</v>
      </c>
      <c r="M41" s="288">
        <f>IS!P11</f>
        <v>0</v>
      </c>
      <c r="N41" s="288">
        <f>IS!Q11</f>
        <v>0</v>
      </c>
      <c r="O41" s="288">
        <f>IS!R11</f>
        <v>0</v>
      </c>
      <c r="P41" s="288">
        <f>IS!S11</f>
        <v>0</v>
      </c>
      <c r="Q41" s="85">
        <f>IS!T11</f>
        <v>0</v>
      </c>
      <c r="R41" s="288">
        <f>IS!U11</f>
        <v>0</v>
      </c>
      <c r="S41" s="288">
        <f>IS!V11</f>
        <v>0</v>
      </c>
      <c r="T41" s="288">
        <f>IS!W11</f>
        <v>0</v>
      </c>
      <c r="U41" s="288">
        <f>IS!X11</f>
        <v>0</v>
      </c>
      <c r="V41" s="85">
        <f>IS!Y11</f>
        <v>0</v>
      </c>
      <c r="W41" s="288">
        <f>IS!Z11</f>
        <v>0</v>
      </c>
      <c r="X41" s="288">
        <f>IS!AA11</f>
        <v>0</v>
      </c>
      <c r="Y41" s="288">
        <f>IS!AB11</f>
        <v>0</v>
      </c>
      <c r="Z41" s="288">
        <f>IS!AC11</f>
        <v>0</v>
      </c>
      <c r="AA41" s="85">
        <f>IS!AD11</f>
        <v>0</v>
      </c>
      <c r="AB41" s="288">
        <f>IS!AE11</f>
        <v>7.0383552309140072</v>
      </c>
      <c r="AC41" s="288">
        <f>IS!AF11</f>
        <v>14.076710461828014</v>
      </c>
      <c r="AD41" s="288">
        <f>IS!AG11</f>
        <v>21.115065692742021</v>
      </c>
      <c r="AE41" s="288">
        <f>IS!AH11</f>
        <v>28.153420923656022</v>
      </c>
      <c r="AF41" s="85">
        <f>IS!AI11</f>
        <v>70.383552309140072</v>
      </c>
      <c r="AG41" s="288">
        <f>IS!AJ11</f>
        <v>37.380687073143918</v>
      </c>
      <c r="AH41" s="288">
        <f>IS!AK11</f>
        <v>46.982748295657089</v>
      </c>
      <c r="AI41" s="288">
        <f>IS!AL11</f>
        <v>58.218846332913245</v>
      </c>
      <c r="AJ41" s="288">
        <f>IS!AM11</f>
        <v>67.820907555426388</v>
      </c>
      <c r="AK41" s="85">
        <f>IS!AN11</f>
        <v>210.40318925714064</v>
      </c>
      <c r="AL41" s="288">
        <f>IS!AO11</f>
        <v>80.331600032976397</v>
      </c>
      <c r="AM41" s="288">
        <f>IS!AP11</f>
        <v>95.336108622918502</v>
      </c>
      <c r="AN41" s="288">
        <f>IS!AQ11</f>
        <v>114.18338729774501</v>
      </c>
      <c r="AO41" s="288">
        <f>IS!AR11</f>
        <v>129.18789588768709</v>
      </c>
      <c r="AP41" s="85">
        <f>IS!AS11</f>
        <v>419.03899184132706</v>
      </c>
      <c r="AQ41" s="288">
        <f>IS!AT11</f>
        <v>128.22020416142723</v>
      </c>
      <c r="AR41" s="288">
        <f>IS!AU11</f>
        <v>147.45323478564131</v>
      </c>
      <c r="AS41" s="288">
        <f>IS!AV11</f>
        <v>173.09727561792678</v>
      </c>
      <c r="AT41" s="288">
        <f>IS!AW11</f>
        <v>192.33030624214081</v>
      </c>
      <c r="AU41" s="85">
        <f>IS!AX11</f>
        <v>641.10102080713614</v>
      </c>
      <c r="AV41" s="288">
        <f>IS!AY11</f>
        <v>175.44383790866368</v>
      </c>
      <c r="AW41" s="288">
        <f>IS!AZ11</f>
        <v>201.76041359496324</v>
      </c>
      <c r="AX41" s="288">
        <f>IS!BA11</f>
        <v>236.84918117669599</v>
      </c>
      <c r="AY41" s="288">
        <f>IS!BB11</f>
        <v>263.16575686299547</v>
      </c>
      <c r="AZ41" s="85">
        <f>IS!BC11</f>
        <v>877.21918954331841</v>
      </c>
      <c r="BA41" s="288">
        <f>IS!BD11</f>
        <v>225.60957564202243</v>
      </c>
      <c r="BB41" s="288">
        <f>IS!BE11</f>
        <v>259.45101198832577</v>
      </c>
      <c r="BC41" s="288">
        <f>IS!BF11</f>
        <v>304.57292711673028</v>
      </c>
      <c r="BD41" s="288">
        <f>IS!BG11</f>
        <v>338.41436346303357</v>
      </c>
      <c r="BE41" s="85">
        <f>IS!BH11</f>
        <v>1128.047878210112</v>
      </c>
      <c r="BF41" s="288">
        <f>IS!BI11</f>
        <v>278.8533386061045</v>
      </c>
      <c r="BG41" s="288">
        <f>IS!BJ11</f>
        <v>320.68133939702022</v>
      </c>
      <c r="BH41" s="288">
        <f>IS!BK11</f>
        <v>376.45200711824111</v>
      </c>
      <c r="BI41" s="288">
        <f>IS!BL11</f>
        <v>418.28000790915672</v>
      </c>
      <c r="BJ41" s="85">
        <f>IS!BM11</f>
        <v>1394.2666930305227</v>
      </c>
      <c r="BK41" s="288">
        <f>IS!BN11</f>
        <v>335.3162477230245</v>
      </c>
      <c r="BL41" s="288">
        <f>IS!BO11</f>
        <v>385.61368488147821</v>
      </c>
      <c r="BM41" s="288">
        <f>IS!BP11</f>
        <v>452.67693442608311</v>
      </c>
      <c r="BN41" s="288">
        <f>IS!BQ11</f>
        <v>502.97437158453658</v>
      </c>
      <c r="BO41" s="85">
        <f>IS!BR11</f>
        <v>1676.5812386151226</v>
      </c>
      <c r="BP41" s="244"/>
      <c r="BQ41" s="244"/>
    </row>
    <row r="42" spans="2:69" hidden="1" outlineLevel="1">
      <c r="B42" s="16" t="s">
        <v>23</v>
      </c>
      <c r="C42" s="84"/>
      <c r="D42" s="84"/>
      <c r="E42" s="85">
        <f>IS!D13</f>
        <v>0</v>
      </c>
      <c r="F42" s="85">
        <f>IS!E13</f>
        <v>0</v>
      </c>
      <c r="G42" s="85">
        <f>IS!J13</f>
        <v>0</v>
      </c>
      <c r="H42" s="288"/>
      <c r="I42" s="288"/>
      <c r="J42" s="288"/>
      <c r="K42" s="288"/>
      <c r="L42" s="85">
        <f>IS!O13</f>
        <v>0</v>
      </c>
      <c r="M42" s="288">
        <f>IS!P13</f>
        <v>0</v>
      </c>
      <c r="N42" s="288">
        <f>IS!Q13</f>
        <v>0</v>
      </c>
      <c r="O42" s="288">
        <f>IS!R13</f>
        <v>0</v>
      </c>
      <c r="P42" s="288">
        <f>IS!S13</f>
        <v>0</v>
      </c>
      <c r="Q42" s="85">
        <f>IS!T13</f>
        <v>0</v>
      </c>
      <c r="R42" s="288">
        <f>IS!U13</f>
        <v>0</v>
      </c>
      <c r="S42" s="288">
        <f>IS!V13</f>
        <v>0</v>
      </c>
      <c r="T42" s="288">
        <f>IS!W13</f>
        <v>0</v>
      </c>
      <c r="U42" s="288">
        <f>IS!X13</f>
        <v>0</v>
      </c>
      <c r="V42" s="85">
        <f>IS!Y13</f>
        <v>0</v>
      </c>
      <c r="W42" s="288">
        <f>IS!Z13</f>
        <v>0</v>
      </c>
      <c r="X42" s="288">
        <f>IS!AA13</f>
        <v>0</v>
      </c>
      <c r="Y42" s="288">
        <f>IS!AB13</f>
        <v>0</v>
      </c>
      <c r="Z42" s="288">
        <f>IS!AC13</f>
        <v>0</v>
      </c>
      <c r="AA42" s="85">
        <f>IS!AD13</f>
        <v>0</v>
      </c>
      <c r="AB42" s="288">
        <f>IS!AE13</f>
        <v>0.95017795617339107</v>
      </c>
      <c r="AC42" s="288">
        <f>IS!AF13</f>
        <v>1.9003559123467821</v>
      </c>
      <c r="AD42" s="288">
        <f>IS!AG13</f>
        <v>2.8505338685201731</v>
      </c>
      <c r="AE42" s="288">
        <f>IS!AH13</f>
        <v>3.8007118246935629</v>
      </c>
      <c r="AF42" s="85">
        <f>IS!AI13</f>
        <v>9.5017795617339083</v>
      </c>
      <c r="AG42" s="288">
        <f>IS!AJ13</f>
        <v>5.0463927548744296</v>
      </c>
      <c r="AH42" s="288">
        <f>IS!AK13</f>
        <v>6.3426710199137073</v>
      </c>
      <c r="AI42" s="288">
        <f>IS!AL13</f>
        <v>7.8595442549432883</v>
      </c>
      <c r="AJ42" s="288">
        <f>IS!AM13</f>
        <v>9.1558225199825625</v>
      </c>
      <c r="AK42" s="85">
        <f>IS!AN13</f>
        <v>28.404430549713986</v>
      </c>
      <c r="AL42" s="288">
        <f>IS!AO13</f>
        <v>10.844766004451815</v>
      </c>
      <c r="AM42" s="288">
        <f>IS!AP13</f>
        <v>12.870374664093999</v>
      </c>
      <c r="AN42" s="288">
        <f>IS!AQ13</f>
        <v>15.414757285195577</v>
      </c>
      <c r="AO42" s="288">
        <f>IS!AR13</f>
        <v>17.440365944837758</v>
      </c>
      <c r="AP42" s="85">
        <f>IS!AS13</f>
        <v>56.570263898579149</v>
      </c>
      <c r="AQ42" s="288">
        <f>IS!AT13</f>
        <v>17.309727561792677</v>
      </c>
      <c r="AR42" s="288">
        <f>IS!AU13</f>
        <v>19.906186696061578</v>
      </c>
      <c r="AS42" s="288">
        <f>IS!AV13</f>
        <v>23.368132208420118</v>
      </c>
      <c r="AT42" s="288">
        <f>IS!AW13</f>
        <v>25.964591342689012</v>
      </c>
      <c r="AU42" s="85">
        <f>IS!AX13</f>
        <v>86.548637808963377</v>
      </c>
      <c r="AV42" s="288">
        <f>IS!AY13</f>
        <v>23.6849181176696</v>
      </c>
      <c r="AW42" s="288">
        <f>IS!AZ13</f>
        <v>27.237655835320041</v>
      </c>
      <c r="AX42" s="288">
        <f>IS!BA13</f>
        <v>31.974639458853961</v>
      </c>
      <c r="AY42" s="288">
        <f>IS!BB13</f>
        <v>35.527377176504388</v>
      </c>
      <c r="AZ42" s="85">
        <f>IS!BC13</f>
        <v>118.42459058834798</v>
      </c>
      <c r="BA42" s="288">
        <f>IS!BD13</f>
        <v>30.457292711673031</v>
      </c>
      <c r="BB42" s="288">
        <f>IS!BE13</f>
        <v>35.025886618423982</v>
      </c>
      <c r="BC42" s="288">
        <f>IS!BF13</f>
        <v>41.117345160758589</v>
      </c>
      <c r="BD42" s="288">
        <f>IS!BG13</f>
        <v>45.685939067509537</v>
      </c>
      <c r="BE42" s="85">
        <f>IS!BH13</f>
        <v>152.28646355836514</v>
      </c>
      <c r="BF42" s="288">
        <f>IS!BI13</f>
        <v>37.64520071182411</v>
      </c>
      <c r="BG42" s="288">
        <f>IS!BJ13</f>
        <v>43.291980818597736</v>
      </c>
      <c r="BH42" s="288">
        <f>IS!BK13</f>
        <v>50.821020960962557</v>
      </c>
      <c r="BI42" s="288">
        <f>IS!BL13</f>
        <v>56.467801067736161</v>
      </c>
      <c r="BJ42" s="85">
        <f>IS!BM13</f>
        <v>188.22600355912056</v>
      </c>
      <c r="BK42" s="288">
        <f>IS!BN13</f>
        <v>45.267693442608312</v>
      </c>
      <c r="BL42" s="288">
        <f>IS!BO13</f>
        <v>52.057847458999561</v>
      </c>
      <c r="BM42" s="288">
        <f>IS!BP13</f>
        <v>61.111386147521223</v>
      </c>
      <c r="BN42" s="288">
        <f>IS!BQ13</f>
        <v>67.901540163912443</v>
      </c>
      <c r="BO42" s="85">
        <f>IS!BR13</f>
        <v>226.33846721304153</v>
      </c>
      <c r="BP42" s="244"/>
      <c r="BQ42" s="244"/>
    </row>
    <row r="43" spans="2:69" hidden="1" outlineLevel="1">
      <c r="B43" s="16" t="s">
        <v>24</v>
      </c>
      <c r="C43" s="84"/>
      <c r="D43" s="85"/>
      <c r="E43" s="85">
        <f>IS!D14+IS!D15</f>
        <v>31.244999999999997</v>
      </c>
      <c r="F43" s="85">
        <f>IS!E14+IS!E15</f>
        <v>57.281999999999996</v>
      </c>
      <c r="G43" s="85">
        <f>IS!J14+IS!J15</f>
        <v>82.945999999999998</v>
      </c>
      <c r="H43" s="288"/>
      <c r="I43" s="288"/>
      <c r="J43" s="288"/>
      <c r="K43" s="288"/>
      <c r="L43" s="85">
        <f>IS!O14+IS!O15</f>
        <v>169.083</v>
      </c>
      <c r="M43" s="288">
        <f>IS!P16</f>
        <v>46</v>
      </c>
      <c r="N43" s="288">
        <f>IS!Q16</f>
        <v>50</v>
      </c>
      <c r="O43" s="288">
        <f>IS!R16</f>
        <v>54</v>
      </c>
      <c r="P43" s="288">
        <f>IS!S16</f>
        <v>58.28034999999997</v>
      </c>
      <c r="Q43" s="85">
        <f>IS!T14+IS!T15</f>
        <v>208.28034999999997</v>
      </c>
      <c r="R43" s="288">
        <f>IS!U14+IS!U15</f>
        <v>49.800000000000004</v>
      </c>
      <c r="S43" s="288">
        <f>IS!V14+IS!V15</f>
        <v>54.16</v>
      </c>
      <c r="T43" s="288">
        <f>IS!W14+IS!W15</f>
        <v>58.52</v>
      </c>
      <c r="U43" s="288">
        <f>IS!X14+IS!X15</f>
        <v>63.169659999999972</v>
      </c>
      <c r="V43" s="85">
        <f>IS!Y14+IS!Y15</f>
        <v>225.64965999999998</v>
      </c>
      <c r="W43" s="288">
        <f>IS!Z14+IS!Z15</f>
        <v>73.710000000000008</v>
      </c>
      <c r="X43" s="288">
        <f>IS!AA14+IS!AA15</f>
        <v>79.919999999999987</v>
      </c>
      <c r="Y43" s="288">
        <f>IS!AB14+IS!AB15</f>
        <v>86.13</v>
      </c>
      <c r="Z43" s="288">
        <f>IS!AC14+IS!AC15</f>
        <v>92.882713499999966</v>
      </c>
      <c r="AA43" s="85">
        <f>IS!AD14+IS!AD15</f>
        <v>332.64271349999996</v>
      </c>
      <c r="AB43" s="288">
        <f>IS!AE14+IS!AE15</f>
        <v>95.256000000000014</v>
      </c>
      <c r="AC43" s="288">
        <f>IS!AF14+IS!AF15</f>
        <v>104.05799999999999</v>
      </c>
      <c r="AD43" s="288">
        <f>IS!AG14+IS!AG15</f>
        <v>112.86</v>
      </c>
      <c r="AE43" s="288">
        <f>IS!AH14+IS!AH15</f>
        <v>121.99948784999994</v>
      </c>
      <c r="AF43" s="85">
        <f>IS!AI14+IS!AI15</f>
        <v>434.17348784999996</v>
      </c>
      <c r="AG43" s="288">
        <f>IS!AJ14+IS!AJ15</f>
        <v>87.123600000000025</v>
      </c>
      <c r="AH43" s="288">
        <f>IS!AK14+IS!AK15</f>
        <v>98.952300000000008</v>
      </c>
      <c r="AI43" s="288">
        <f>IS!AL14+IS!AL15</f>
        <v>110.78100000000001</v>
      </c>
      <c r="AJ43" s="288">
        <f>IS!AM14+IS!AM15</f>
        <v>121.14855564749996</v>
      </c>
      <c r="AK43" s="85">
        <f>IS!AN14+IS!AN15</f>
        <v>418.00545564749996</v>
      </c>
      <c r="AL43" s="288">
        <f>IS!AO14+IS!AO15</f>
        <v>91.197900000000018</v>
      </c>
      <c r="AM43" s="288">
        <f>IS!AP14+IS!AP15</f>
        <v>106.96657500000001</v>
      </c>
      <c r="AN43" s="288">
        <f>IS!AQ14+IS!AQ15</f>
        <v>122.73525000000001</v>
      </c>
      <c r="AO43" s="288">
        <f>IS!AR14+IS!AR15</f>
        <v>135.38795417437495</v>
      </c>
      <c r="AP43" s="85">
        <f>IS!AS14+IS!AS15</f>
        <v>456.287679174375</v>
      </c>
      <c r="AQ43" s="288">
        <f>IS!AT14+IS!AT15</f>
        <v>105.21900000000002</v>
      </c>
      <c r="AR43" s="288">
        <f>IS!AU14+IS!AU15</f>
        <v>124.490925</v>
      </c>
      <c r="AS43" s="288">
        <f>IS!AV14+IS!AV15</f>
        <v>143.76285000000001</v>
      </c>
      <c r="AT43" s="288">
        <f>IS!AW14+IS!AW15</f>
        <v>158.93434262812497</v>
      </c>
      <c r="AU43" s="85">
        <f>IS!AX14+IS!AX15</f>
        <v>532.40711762812498</v>
      </c>
      <c r="AV43" s="288">
        <f>IS!AY14+IS!AY15</f>
        <v>114.49917000000005</v>
      </c>
      <c r="AW43" s="288">
        <f>IS!AZ14+IS!AZ15</f>
        <v>135.91642050000002</v>
      </c>
      <c r="AX43" s="288">
        <f>IS!BA14+IS!BA15</f>
        <v>157.33367100000001</v>
      </c>
      <c r="AY43" s="288">
        <f>IS!BB14+IS!BB15</f>
        <v>174.08011735631248</v>
      </c>
      <c r="AZ43" s="85">
        <f>IS!BC14+IS!BC15</f>
        <v>581.82937885631259</v>
      </c>
      <c r="BA43" s="288">
        <f>IS!BD14+IS!BD15</f>
        <v>118.52529120000005</v>
      </c>
      <c r="BB43" s="288">
        <f>IS!BE14+IS!BE15</f>
        <v>140.61461652000003</v>
      </c>
      <c r="BC43" s="288">
        <f>IS!BF14+IS!BF15</f>
        <v>162.70394184000003</v>
      </c>
      <c r="BD43" s="288">
        <f>IS!BG14+IS!BG15</f>
        <v>179.99617540540498</v>
      </c>
      <c r="BE43" s="85">
        <f>IS!BH14+IS!BH15</f>
        <v>601.84002496540506</v>
      </c>
      <c r="BF43" s="288">
        <f>IS!BI14+IS!BI15</f>
        <v>122.69584188000005</v>
      </c>
      <c r="BG43" s="288">
        <f>IS!BJ14+IS!BJ15</f>
        <v>145.4785865568</v>
      </c>
      <c r="BH43" s="288">
        <f>IS!BK14+IS!BK15</f>
        <v>168.2613312336</v>
      </c>
      <c r="BI43" s="288">
        <f>IS!BL14+IS!BL15</f>
        <v>186.11746137710639</v>
      </c>
      <c r="BJ43" s="85">
        <f>IS!BM14+IS!BM15</f>
        <v>622.55322104750644</v>
      </c>
      <c r="BK43" s="288">
        <f>IS!BN14+IS!BN15</f>
        <v>127.01610075816006</v>
      </c>
      <c r="BL43" s="288">
        <f>IS!BO14+IS!BO15</f>
        <v>150.51429695635204</v>
      </c>
      <c r="BM43" s="288">
        <f>IS!BP14+IS!BP15</f>
        <v>174.01249315454402</v>
      </c>
      <c r="BN43" s="288">
        <f>IS!BQ14+IS!BQ15</f>
        <v>192.4512419563404</v>
      </c>
      <c r="BO43" s="85">
        <f>IS!BR14+IS!BR15</f>
        <v>643.99413282539649</v>
      </c>
      <c r="BP43" s="244"/>
      <c r="BQ43" s="244"/>
    </row>
    <row r="44" spans="2:69" hidden="1" outlineLevel="1">
      <c r="B44" s="16" t="s">
        <v>25</v>
      </c>
      <c r="C44" s="84"/>
      <c r="D44" s="85"/>
      <c r="E44" s="85">
        <f>IS!D27</f>
        <v>0</v>
      </c>
      <c r="F44" s="85">
        <f>IS!E27</f>
        <v>0</v>
      </c>
      <c r="G44" s="85">
        <f>IS!J27</f>
        <v>0</v>
      </c>
      <c r="H44" s="288"/>
      <c r="I44" s="288"/>
      <c r="J44" s="288"/>
      <c r="K44" s="288"/>
      <c r="L44" s="85">
        <f>IS!O27</f>
        <v>0</v>
      </c>
      <c r="M44" s="288">
        <f>IS!P27</f>
        <v>0</v>
      </c>
      <c r="N44" s="288">
        <f>IS!Q27</f>
        <v>0</v>
      </c>
      <c r="O44" s="288">
        <f>IS!R27</f>
        <v>0</v>
      </c>
      <c r="P44" s="288">
        <f>IS!S27</f>
        <v>0</v>
      </c>
      <c r="Q44" s="85">
        <f>IS!T27</f>
        <v>0</v>
      </c>
      <c r="R44" s="288">
        <f>IS!U27</f>
        <v>0</v>
      </c>
      <c r="S44" s="288">
        <f>IS!V27</f>
        <v>0</v>
      </c>
      <c r="T44" s="288">
        <f>IS!W27</f>
        <v>0</v>
      </c>
      <c r="U44" s="288">
        <f>IS!X27</f>
        <v>0</v>
      </c>
      <c r="V44" s="85">
        <f>IS!Y27</f>
        <v>0</v>
      </c>
      <c r="W44" s="288">
        <f>IS!Z27</f>
        <v>0</v>
      </c>
      <c r="X44" s="288">
        <f>IS!AA27</f>
        <v>0</v>
      </c>
      <c r="Y44" s="288">
        <f>IS!AB27</f>
        <v>0</v>
      </c>
      <c r="Z44" s="288">
        <f>IS!AC27</f>
        <v>0</v>
      </c>
      <c r="AA44" s="85">
        <f>IS!AD27</f>
        <v>0</v>
      </c>
      <c r="AB44" s="288">
        <f>IS!AE27</f>
        <v>0</v>
      </c>
      <c r="AC44" s="288">
        <f>IS!AF27</f>
        <v>0</v>
      </c>
      <c r="AD44" s="288">
        <f>IS!AG27</f>
        <v>0</v>
      </c>
      <c r="AE44" s="288">
        <f>IS!AH27</f>
        <v>0</v>
      </c>
      <c r="AF44" s="85">
        <f>IS!AI27</f>
        <v>0</v>
      </c>
      <c r="AG44" s="288">
        <f>IS!AJ27</f>
        <v>0</v>
      </c>
      <c r="AH44" s="288">
        <f>IS!AK27</f>
        <v>0</v>
      </c>
      <c r="AI44" s="288">
        <f>IS!AL27</f>
        <v>0</v>
      </c>
      <c r="AJ44" s="288">
        <f>IS!AM27</f>
        <v>0</v>
      </c>
      <c r="AK44" s="85">
        <f>IS!AN27</f>
        <v>0</v>
      </c>
      <c r="AL44" s="288">
        <f>IS!AO27</f>
        <v>0</v>
      </c>
      <c r="AM44" s="288">
        <f>IS!AP27</f>
        <v>0</v>
      </c>
      <c r="AN44" s="288">
        <f>IS!AQ27</f>
        <v>0</v>
      </c>
      <c r="AO44" s="288">
        <f>IS!AR27</f>
        <v>0</v>
      </c>
      <c r="AP44" s="85">
        <f>IS!AS27</f>
        <v>0</v>
      </c>
      <c r="AQ44" s="288">
        <f>IS!AT27</f>
        <v>-0.43071008118965215</v>
      </c>
      <c r="AR44" s="288">
        <f>IS!AU27</f>
        <v>-0.43071008118965215</v>
      </c>
      <c r="AS44" s="288">
        <f>IS!AV27</f>
        <v>-0.43071008118965215</v>
      </c>
      <c r="AT44" s="288">
        <f>IS!AW27</f>
        <v>-0.43071008118965215</v>
      </c>
      <c r="AU44" s="85">
        <f>IS!AX27</f>
        <v>-1.7228403247586086</v>
      </c>
      <c r="AV44" s="288">
        <f>IS!AY27</f>
        <v>-2.0761380853204736</v>
      </c>
      <c r="AW44" s="288">
        <f>IS!AZ27</f>
        <v>-2.0761380853204736</v>
      </c>
      <c r="AX44" s="288">
        <f>IS!BA27</f>
        <v>-2.0761380853204736</v>
      </c>
      <c r="AY44" s="288">
        <f>IS!BB27</f>
        <v>-2.0761380853204736</v>
      </c>
      <c r="AZ44" s="85">
        <f>IS!BC27</f>
        <v>-8.3045523412818945</v>
      </c>
      <c r="BA44" s="288">
        <f>IS!BD27</f>
        <v>-4.165978193419611</v>
      </c>
      <c r="BB44" s="288">
        <f>IS!BE27</f>
        <v>-4.165978193419611</v>
      </c>
      <c r="BC44" s="288">
        <f>IS!BF27</f>
        <v>-4.165978193419611</v>
      </c>
      <c r="BD44" s="288">
        <f>IS!BG27</f>
        <v>-4.165978193419611</v>
      </c>
      <c r="BE44" s="85">
        <f>IS!BH27</f>
        <v>-16.663912773678444</v>
      </c>
      <c r="BF44" s="288">
        <f>IS!BI27</f>
        <v>-6.3904023803352281</v>
      </c>
      <c r="BG44" s="288">
        <f>IS!BJ27</f>
        <v>-6.3904023803352281</v>
      </c>
      <c r="BH44" s="288">
        <f>IS!BK27</f>
        <v>-6.3904023803352281</v>
      </c>
      <c r="BI44" s="288">
        <f>IS!BL27</f>
        <v>-6.3904023803352281</v>
      </c>
      <c r="BJ44" s="85">
        <f>IS!BM27</f>
        <v>-25.561609521340912</v>
      </c>
      <c r="BK44" s="288">
        <f>IS!BN27</f>
        <v>-18.117282961256642</v>
      </c>
      <c r="BL44" s="288">
        <f>IS!BO27</f>
        <v>-18.117282961256642</v>
      </c>
      <c r="BM44" s="288">
        <f>IS!BP27</f>
        <v>-18.117282961256642</v>
      </c>
      <c r="BN44" s="288">
        <f>IS!BQ27</f>
        <v>-18.117282961256642</v>
      </c>
      <c r="BO44" s="85">
        <f>IS!BR27</f>
        <v>-72.469131845026567</v>
      </c>
      <c r="BP44" s="244"/>
      <c r="BQ44" s="244"/>
    </row>
    <row r="45" spans="2:69" hidden="1" outlineLevel="1">
      <c r="B45" s="16" t="s">
        <v>26</v>
      </c>
      <c r="C45" s="84"/>
      <c r="D45" s="85"/>
      <c r="E45" s="85">
        <f>IS!D29</f>
        <v>-30.015999999999998</v>
      </c>
      <c r="F45" s="85">
        <f>IS!E29</f>
        <v>-55.708999999999996</v>
      </c>
      <c r="G45" s="85">
        <f>IS!J29</f>
        <v>-77.58</v>
      </c>
      <c r="H45" s="288"/>
      <c r="I45" s="288"/>
      <c r="J45" s="288"/>
      <c r="K45" s="288"/>
      <c r="L45" s="85">
        <f>IS!O29</f>
        <v>-161.15199999999999</v>
      </c>
      <c r="M45" s="288">
        <f>IS!P29</f>
        <v>-43.6</v>
      </c>
      <c r="N45" s="288">
        <f>IS!Q29</f>
        <v>-47.6</v>
      </c>
      <c r="O45" s="288">
        <f>IS!R29</f>
        <v>-51.5</v>
      </c>
      <c r="P45" s="288">
        <f>IS!S29</f>
        <v>-54.926049999999968</v>
      </c>
      <c r="Q45" s="85">
        <f>IS!T29</f>
        <v>-197.62604999999996</v>
      </c>
      <c r="R45" s="288">
        <f>IS!U29</f>
        <v>-53.482482499999996</v>
      </c>
      <c r="S45" s="288">
        <f>IS!V29</f>
        <v>-53.482482499999996</v>
      </c>
      <c r="T45" s="288">
        <f>IS!W29</f>
        <v>-53.482482499999996</v>
      </c>
      <c r="U45" s="288">
        <f>IS!X29</f>
        <v>-60.239727499999972</v>
      </c>
      <c r="V45" s="85">
        <f>IS!Y29</f>
        <v>-213.92992999999998</v>
      </c>
      <c r="W45" s="288">
        <f>IS!Z29</f>
        <v>-79.937752624999987</v>
      </c>
      <c r="X45" s="288">
        <f>IS!AA29</f>
        <v>-79.937752624999987</v>
      </c>
      <c r="Y45" s="288">
        <f>IS!AB29</f>
        <v>-79.937752624999987</v>
      </c>
      <c r="Z45" s="288">
        <f>IS!AC29</f>
        <v>-89.659787749999964</v>
      </c>
      <c r="AA45" s="85">
        <f>IS!AD29</f>
        <v>-319.75101049999995</v>
      </c>
      <c r="AB45" s="288">
        <f>IS!AE29</f>
        <v>-89.777710450648442</v>
      </c>
      <c r="AC45" s="288">
        <f>IS!AF29</f>
        <v>-89.777710450648442</v>
      </c>
      <c r="AD45" s="288">
        <f>IS!AG29</f>
        <v>-89.777710450648442</v>
      </c>
      <c r="AE45" s="288">
        <f>IS!AH29</f>
        <v>-94.10156042603748</v>
      </c>
      <c r="AF45" s="85">
        <f>IS!AI29</f>
        <v>-359.11084180259377</v>
      </c>
      <c r="AG45" s="288">
        <f>IS!AJ29</f>
        <v>-55.101934077518322</v>
      </c>
      <c r="AH45" s="288">
        <f>IS!AK29</f>
        <v>-55.101934077518322</v>
      </c>
      <c r="AI45" s="288">
        <f>IS!AL29</f>
        <v>-55.101934077518322</v>
      </c>
      <c r="AJ45" s="288">
        <f>IS!AM29</f>
        <v>-55.101934077518322</v>
      </c>
      <c r="AK45" s="85">
        <f>IS!AN29</f>
        <v>-220.40773631007329</v>
      </c>
      <c r="AL45" s="288">
        <f>IS!AO29</f>
        <v>-19.16502363465678</v>
      </c>
      <c r="AM45" s="288">
        <f>IS!AP29</f>
        <v>-19.16502363465678</v>
      </c>
      <c r="AN45" s="288">
        <f>IS!AQ29</f>
        <v>-19.16502363465678</v>
      </c>
      <c r="AO45" s="288">
        <f>IS!AR29</f>
        <v>-19.16502363465678</v>
      </c>
      <c r="AP45" s="85">
        <f>IS!AS29</f>
        <v>-76.660094538627121</v>
      </c>
      <c r="AQ45" s="288">
        <f>IS!AT29</f>
        <v>9.8242918518973035</v>
      </c>
      <c r="AR45" s="288">
        <f>IS!AU29</f>
        <v>9.8242918518973035</v>
      </c>
      <c r="AS45" s="288">
        <f>IS!AV29</f>
        <v>9.8242918518973035</v>
      </c>
      <c r="AT45" s="288">
        <f>IS!AW29</f>
        <v>9.8242918518973035</v>
      </c>
      <c r="AU45" s="85">
        <f>IS!AX29</f>
        <v>39.297167407589214</v>
      </c>
      <c r="AV45" s="288">
        <f>IS!AY29</f>
        <v>47.355721088976516</v>
      </c>
      <c r="AW45" s="288">
        <f>IS!AZ29</f>
        <v>47.355721088976516</v>
      </c>
      <c r="AX45" s="288">
        <f>IS!BA29</f>
        <v>47.355721088976516</v>
      </c>
      <c r="AY45" s="288">
        <f>IS!BB29</f>
        <v>47.355721088976516</v>
      </c>
      <c r="AZ45" s="85">
        <f>IS!BC29</f>
        <v>189.42288435590606</v>
      </c>
      <c r="BA45" s="288">
        <f>IS!BD29</f>
        <v>95.023978792761611</v>
      </c>
      <c r="BB45" s="288">
        <f>IS!BE29</f>
        <v>95.023978792761611</v>
      </c>
      <c r="BC45" s="288">
        <f>IS!BF29</f>
        <v>95.023978792761611</v>
      </c>
      <c r="BD45" s="288">
        <f>IS!BG29</f>
        <v>95.023978792761611</v>
      </c>
      <c r="BE45" s="85">
        <f>IS!BH29</f>
        <v>380.09591517104644</v>
      </c>
      <c r="BF45" s="288">
        <f>IS!BI29</f>
        <v>145.76203524669401</v>
      </c>
      <c r="BG45" s="288">
        <f>IS!BJ29</f>
        <v>145.76203524669401</v>
      </c>
      <c r="BH45" s="288">
        <f>IS!BK29</f>
        <v>145.76203524669401</v>
      </c>
      <c r="BI45" s="288">
        <f>IS!BL29</f>
        <v>145.76203524669401</v>
      </c>
      <c r="BJ45" s="85">
        <f>IS!BM29</f>
        <v>583.04814098677605</v>
      </c>
      <c r="BK45" s="288">
        <f>IS!BN29</f>
        <v>190.35350425607535</v>
      </c>
      <c r="BL45" s="288">
        <f>IS!BO29</f>
        <v>190.35350425607535</v>
      </c>
      <c r="BM45" s="288">
        <f>IS!BP29</f>
        <v>190.35350425607535</v>
      </c>
      <c r="BN45" s="288">
        <f>IS!BQ29</f>
        <v>190.35350425607535</v>
      </c>
      <c r="BO45" s="85">
        <f>IS!BR29</f>
        <v>761.41401702430142</v>
      </c>
      <c r="BP45" s="244"/>
      <c r="BQ45" s="244"/>
    </row>
    <row r="46" spans="2:69" hidden="1" outlineLevel="1">
      <c r="B46" s="16" t="s">
        <v>27</v>
      </c>
      <c r="C46" s="84"/>
      <c r="D46" s="84"/>
      <c r="E46" s="84">
        <f>CF!E21</f>
        <v>-26.576999999999998</v>
      </c>
      <c r="F46" s="84">
        <f>CF!F21</f>
        <v>-52.006</v>
      </c>
      <c r="G46" s="84">
        <f>CF!G21</f>
        <v>-78.814999999999998</v>
      </c>
      <c r="H46" s="288"/>
      <c r="I46" s="288"/>
      <c r="J46" s="288"/>
      <c r="K46" s="288"/>
      <c r="L46" s="84">
        <f>CF!L21</f>
        <v>-138.137</v>
      </c>
      <c r="M46" s="288">
        <f>CF!M21</f>
        <v>-37.931011217187496</v>
      </c>
      <c r="N46" s="288">
        <f>CF!N21</f>
        <v>-37.931011217187496</v>
      </c>
      <c r="O46" s="288">
        <f>CF!O21</f>
        <v>-37.931011217187496</v>
      </c>
      <c r="P46" s="288">
        <f>CF!P21</f>
        <v>-37.931011217187496</v>
      </c>
      <c r="Q46" s="84">
        <f>CF!Q21</f>
        <v>-151.72404486874998</v>
      </c>
      <c r="R46" s="288">
        <f>CF!R21</f>
        <v>-41.468564028750002</v>
      </c>
      <c r="S46" s="288">
        <f>CF!S21</f>
        <v>-41.468564028750002</v>
      </c>
      <c r="T46" s="288">
        <f>CF!T21</f>
        <v>-41.468564028750002</v>
      </c>
      <c r="U46" s="288">
        <f>CF!U21</f>
        <v>-41.468564028750002</v>
      </c>
      <c r="V46" s="84">
        <f>CF!V21</f>
        <v>-165.87425611500001</v>
      </c>
      <c r="W46" s="288">
        <f>CF!W21</f>
        <v>-66.678595618734349</v>
      </c>
      <c r="X46" s="288">
        <f>CF!X21</f>
        <v>-66.678595618734349</v>
      </c>
      <c r="Y46" s="288">
        <f>CF!Y21</f>
        <v>-66.678595618734349</v>
      </c>
      <c r="Z46" s="288">
        <f>CF!Z21</f>
        <v>-66.678595618734349</v>
      </c>
      <c r="AA46" s="84">
        <f>CF!AA21</f>
        <v>-266.71438247493739</v>
      </c>
      <c r="AB46" s="288">
        <f>CF!AB21</f>
        <v>-77.245982507280459</v>
      </c>
      <c r="AC46" s="288">
        <f>CF!AC21</f>
        <v>-77.245982507280459</v>
      </c>
      <c r="AD46" s="288">
        <f>CF!AD21</f>
        <v>-77.245982507280459</v>
      </c>
      <c r="AE46" s="288">
        <f>CF!AE21</f>
        <v>-77.245982507280459</v>
      </c>
      <c r="AF46" s="84">
        <f>CF!AF21</f>
        <v>-308.98393002912184</v>
      </c>
      <c r="AG46" s="288">
        <f>CF!AG21</f>
        <v>-43.135989561113256</v>
      </c>
      <c r="AH46" s="288">
        <f>CF!AH21</f>
        <v>-43.135989561113256</v>
      </c>
      <c r="AI46" s="288">
        <f>CF!AI21</f>
        <v>-43.135989561113256</v>
      </c>
      <c r="AJ46" s="288">
        <f>CF!AJ21</f>
        <v>-43.135989561113256</v>
      </c>
      <c r="AK46" s="84">
        <f>CF!AK21</f>
        <v>-172.54395824445302</v>
      </c>
      <c r="AL46" s="288">
        <f>CF!AL21</f>
        <v>-7.5878510360727409</v>
      </c>
      <c r="AM46" s="288">
        <f>CF!AM21</f>
        <v>-7.5878510360727409</v>
      </c>
      <c r="AN46" s="288">
        <f>CF!AN21</f>
        <v>-7.5878510360727409</v>
      </c>
      <c r="AO46" s="288">
        <f>CF!AO21</f>
        <v>-7.5878510360727409</v>
      </c>
      <c r="AP46" s="84">
        <f>CF!AP21</f>
        <v>-30.351404144290964</v>
      </c>
      <c r="AQ46" s="288">
        <f>CF!AQ21</f>
        <v>22.837890673095401</v>
      </c>
      <c r="AR46" s="288">
        <f>CF!AR21</f>
        <v>22.837890673095401</v>
      </c>
      <c r="AS46" s="288">
        <f>CF!AS21</f>
        <v>22.837890673095401</v>
      </c>
      <c r="AT46" s="288">
        <f>CF!AT21</f>
        <v>22.837890673095401</v>
      </c>
      <c r="AU46" s="84">
        <f>CF!AU21</f>
        <v>91.351562692381606</v>
      </c>
      <c r="AV46" s="288">
        <f>CF!AV21</f>
        <v>61.97327055315759</v>
      </c>
      <c r="AW46" s="288">
        <f>CF!AW21</f>
        <v>61.97327055315759</v>
      </c>
      <c r="AX46" s="288">
        <f>CF!AX21</f>
        <v>61.97327055315759</v>
      </c>
      <c r="AY46" s="288">
        <f>CF!AY21</f>
        <v>61.97327055315759</v>
      </c>
      <c r="AZ46" s="84">
        <f>CF!AZ21</f>
        <v>247.89308221263036</v>
      </c>
      <c r="BA46" s="288">
        <f>CF!BA21</f>
        <v>111.42447434663625</v>
      </c>
      <c r="BB46" s="288">
        <f>CF!BB21</f>
        <v>111.42447434663625</v>
      </c>
      <c r="BC46" s="288">
        <f>CF!BC21</f>
        <v>111.42447434663625</v>
      </c>
      <c r="BD46" s="288">
        <f>CF!BD21</f>
        <v>111.42447434663625</v>
      </c>
      <c r="BE46" s="84">
        <f>CF!BE21</f>
        <v>445.69789738654498</v>
      </c>
      <c r="BF46" s="288">
        <f>CF!BF21</f>
        <v>164.14023583187785</v>
      </c>
      <c r="BG46" s="288">
        <f>CF!BG21</f>
        <v>164.14023583187785</v>
      </c>
      <c r="BH46" s="288">
        <f>CF!BH21</f>
        <v>164.14023583187785</v>
      </c>
      <c r="BI46" s="288">
        <f>CF!BI21</f>
        <v>164.14023583187785</v>
      </c>
      <c r="BJ46" s="84">
        <f>CF!BJ21</f>
        <v>656.56094332751138</v>
      </c>
      <c r="BK46" s="288">
        <f>CF!BK21</f>
        <v>210.86830159777946</v>
      </c>
      <c r="BL46" s="288">
        <f>CF!BL21</f>
        <v>210.86830159777946</v>
      </c>
      <c r="BM46" s="288">
        <f>CF!BM21</f>
        <v>210.86830159777946</v>
      </c>
      <c r="BN46" s="288">
        <f>CF!BN21</f>
        <v>210.86830159777946</v>
      </c>
      <c r="BO46" s="84">
        <f>CF!BO21</f>
        <v>843.47320639111786</v>
      </c>
      <c r="BP46" s="244"/>
      <c r="BQ46" s="244"/>
    </row>
    <row r="47" spans="2:69" hidden="1" outlineLevel="1">
      <c r="B47" s="16" t="s">
        <v>28</v>
      </c>
      <c r="C47" s="84"/>
      <c r="D47" s="84"/>
      <c r="E47" s="84">
        <f>CF!E23</f>
        <v>-0.746</v>
      </c>
      <c r="F47" s="84">
        <f>CF!F23</f>
        <v>-0.46200000000000002</v>
      </c>
      <c r="G47" s="84">
        <f>CF!G23</f>
        <v>-0.77</v>
      </c>
      <c r="H47" s="288"/>
      <c r="I47" s="288"/>
      <c r="J47" s="288"/>
      <c r="K47" s="288"/>
      <c r="L47" s="84">
        <f>CF!L23</f>
        <v>-0.47299999999999998</v>
      </c>
      <c r="M47" s="288">
        <f>CF!M23</f>
        <v>-0.78105131249999982</v>
      </c>
      <c r="N47" s="288">
        <f>CF!N23</f>
        <v>-0.78105131249999982</v>
      </c>
      <c r="O47" s="288">
        <f>CF!O23</f>
        <v>-0.78105131249999982</v>
      </c>
      <c r="P47" s="288">
        <f>CF!P23</f>
        <v>-0.78105131249999982</v>
      </c>
      <c r="Q47" s="84">
        <f>CF!Q23</f>
        <v>-3.1242052499999993</v>
      </c>
      <c r="R47" s="288">
        <f>CF!R23</f>
        <v>-0.84618622499999996</v>
      </c>
      <c r="S47" s="288">
        <f>CF!S23</f>
        <v>-0.84618622499999996</v>
      </c>
      <c r="T47" s="288">
        <f>CF!T23</f>
        <v>-0.84618622499999996</v>
      </c>
      <c r="U47" s="288">
        <f>CF!U23</f>
        <v>-0.84618622499999996</v>
      </c>
      <c r="V47" s="84">
        <f>CF!V23</f>
        <v>-3.3847448999999998</v>
      </c>
      <c r="W47" s="288">
        <f>CF!W23</f>
        <v>-1.2474101756249998</v>
      </c>
      <c r="X47" s="288">
        <f>CF!X23</f>
        <v>-1.2474101756249998</v>
      </c>
      <c r="Y47" s="288">
        <f>CF!Y23</f>
        <v>-1.2474101756249998</v>
      </c>
      <c r="Z47" s="288">
        <f>CF!Z23</f>
        <v>-1.2474101756249998</v>
      </c>
      <c r="AA47" s="84">
        <f>CF!AA23</f>
        <v>-4.9896407024999991</v>
      </c>
      <c r="AB47" s="288">
        <f>CF!AB23</f>
        <v>-1.6281505794374997</v>
      </c>
      <c r="AC47" s="288">
        <f>CF!AC23</f>
        <v>-1.6281505794374997</v>
      </c>
      <c r="AD47" s="288">
        <f>CF!AD23</f>
        <v>-1.6281505794374997</v>
      </c>
      <c r="AE47" s="288">
        <f>CF!AE23</f>
        <v>-1.6281505794374997</v>
      </c>
      <c r="AF47" s="84">
        <f>CF!AF23</f>
        <v>-6.512602317749999</v>
      </c>
      <c r="AG47" s="288">
        <f>CF!AG23</f>
        <v>-1.5675204586781248</v>
      </c>
      <c r="AH47" s="288">
        <f>CF!AH23</f>
        <v>-1.5675204586781248</v>
      </c>
      <c r="AI47" s="288">
        <f>CF!AI23</f>
        <v>-1.5675204586781248</v>
      </c>
      <c r="AJ47" s="288">
        <f>CF!AJ23</f>
        <v>-1.5675204586781248</v>
      </c>
      <c r="AK47" s="84">
        <f>CF!AK23</f>
        <v>-6.2700818347124994</v>
      </c>
      <c r="AL47" s="288">
        <f>CF!AL23</f>
        <v>-1.7110787969039063</v>
      </c>
      <c r="AM47" s="288">
        <f>CF!AM23</f>
        <v>-1.7110787969039063</v>
      </c>
      <c r="AN47" s="288">
        <f>CF!AN23</f>
        <v>-1.7110787969039063</v>
      </c>
      <c r="AO47" s="288">
        <f>CF!AO23</f>
        <v>-1.7110787969039063</v>
      </c>
      <c r="AP47" s="84">
        <f>CF!AP23</f>
        <v>-6.8443151876156252</v>
      </c>
      <c r="AQ47" s="288">
        <f>CF!AQ23</f>
        <v>-1.9965266911054687</v>
      </c>
      <c r="AR47" s="288">
        <f>CF!AR23</f>
        <v>-1.9965266911054687</v>
      </c>
      <c r="AS47" s="288">
        <f>CF!AS23</f>
        <v>-1.9965266911054687</v>
      </c>
      <c r="AT47" s="288">
        <f>CF!AT23</f>
        <v>-1.9965266911054687</v>
      </c>
      <c r="AU47" s="84">
        <f>CF!AU23</f>
        <v>-7.9861067644218746</v>
      </c>
      <c r="AV47" s="288">
        <f>CF!AV23</f>
        <v>-2.1818601707111722</v>
      </c>
      <c r="AW47" s="288">
        <f>CF!AW23</f>
        <v>-2.1818601707111722</v>
      </c>
      <c r="AX47" s="288">
        <f>CF!AX23</f>
        <v>-2.1818601707111722</v>
      </c>
      <c r="AY47" s="288">
        <f>CF!AY23</f>
        <v>-2.1818601707111722</v>
      </c>
      <c r="AZ47" s="84">
        <f>CF!AZ23</f>
        <v>-8.7274406828446889</v>
      </c>
      <c r="BA47" s="288">
        <f>CF!BA23</f>
        <v>-2.2569000936202688</v>
      </c>
      <c r="BB47" s="288">
        <f>CF!BB23</f>
        <v>-2.2569000936202688</v>
      </c>
      <c r="BC47" s="288">
        <f>CF!BC23</f>
        <v>-2.2569000936202688</v>
      </c>
      <c r="BD47" s="288">
        <f>CF!BD23</f>
        <v>-2.2569000936202688</v>
      </c>
      <c r="BE47" s="84">
        <f>CF!BE23</f>
        <v>-9.0276003744810751</v>
      </c>
      <c r="BF47" s="288">
        <f>CF!BF23</f>
        <v>-2.3345745789281489</v>
      </c>
      <c r="BG47" s="288">
        <f>CF!BG23</f>
        <v>-2.3345745789281489</v>
      </c>
      <c r="BH47" s="288">
        <f>CF!BH23</f>
        <v>-2.3345745789281489</v>
      </c>
      <c r="BI47" s="288">
        <f>CF!BI23</f>
        <v>-2.3345745789281489</v>
      </c>
      <c r="BJ47" s="84">
        <f>CF!BJ23</f>
        <v>-9.3382983157125956</v>
      </c>
      <c r="BK47" s="288">
        <f>CF!BK23</f>
        <v>-2.4149779980952366</v>
      </c>
      <c r="BL47" s="288">
        <f>CF!BL23</f>
        <v>-2.4149779980952366</v>
      </c>
      <c r="BM47" s="288">
        <f>CF!BM23</f>
        <v>-2.4149779980952366</v>
      </c>
      <c r="BN47" s="288">
        <f>CF!BN23</f>
        <v>-2.4149779980952366</v>
      </c>
      <c r="BO47" s="84">
        <f>CF!BO23</f>
        <v>-9.6599119923809464</v>
      </c>
      <c r="BP47" s="244"/>
      <c r="BQ47" s="244"/>
    </row>
    <row r="48" spans="2:69" hidden="1" outlineLevel="1">
      <c r="B48" s="16"/>
      <c r="C48" s="16"/>
      <c r="D48" s="16"/>
      <c r="E48" s="16"/>
      <c r="F48" s="16"/>
      <c r="G48" s="16"/>
      <c r="H48" s="192"/>
      <c r="I48" s="192"/>
      <c r="J48" s="192"/>
      <c r="K48" s="192"/>
      <c r="L48" s="16"/>
      <c r="M48" s="192"/>
      <c r="N48" s="192"/>
      <c r="O48" s="192"/>
      <c r="P48" s="192"/>
      <c r="Q48" s="16"/>
      <c r="R48" s="192"/>
      <c r="S48" s="192"/>
      <c r="T48" s="192"/>
      <c r="U48" s="192"/>
      <c r="V48" s="16"/>
      <c r="W48" s="192"/>
      <c r="X48" s="192"/>
      <c r="Y48" s="192"/>
      <c r="Z48" s="192"/>
      <c r="AA48" s="16"/>
      <c r="AB48" s="192"/>
      <c r="AC48" s="192"/>
      <c r="AD48" s="192"/>
      <c r="AE48" s="192"/>
      <c r="AF48" s="16"/>
      <c r="AG48" s="192"/>
      <c r="AH48" s="192"/>
      <c r="AI48" s="192"/>
      <c r="AJ48" s="192"/>
      <c r="AK48" s="16"/>
      <c r="AL48" s="192"/>
      <c r="AM48" s="192"/>
      <c r="AN48" s="192"/>
      <c r="AO48" s="192"/>
      <c r="AP48" s="16"/>
      <c r="AQ48" s="192"/>
      <c r="AR48" s="192"/>
      <c r="AS48" s="192"/>
      <c r="AT48" s="192"/>
      <c r="AU48" s="16"/>
      <c r="AV48" s="192"/>
      <c r="AW48" s="192"/>
      <c r="AX48" s="192"/>
      <c r="AY48" s="192"/>
      <c r="AZ48" s="16"/>
      <c r="BA48" s="192"/>
      <c r="BB48" s="192"/>
      <c r="BC48" s="192"/>
      <c r="BD48" s="192"/>
      <c r="BE48" s="16"/>
      <c r="BF48" s="192"/>
      <c r="BG48" s="192"/>
      <c r="BH48" s="192"/>
      <c r="BI48" s="192"/>
      <c r="BJ48" s="16"/>
      <c r="BK48" s="192"/>
      <c r="BL48" s="192"/>
      <c r="BM48" s="192"/>
      <c r="BN48" s="192"/>
      <c r="BO48" s="16"/>
      <c r="BP48" s="53"/>
      <c r="BQ48" s="53"/>
    </row>
    <row r="49" spans="2:69" hidden="1" outlineLevel="1">
      <c r="B49" s="17" t="s">
        <v>29</v>
      </c>
      <c r="C49" s="16"/>
      <c r="D49" s="16"/>
      <c r="E49" s="16"/>
      <c r="F49" s="16"/>
      <c r="G49" s="16"/>
      <c r="H49" s="192"/>
      <c r="I49" s="192"/>
      <c r="J49" s="192"/>
      <c r="K49" s="192"/>
      <c r="L49" s="16"/>
      <c r="M49" s="192"/>
      <c r="N49" s="192"/>
      <c r="O49" s="192"/>
      <c r="P49" s="192"/>
      <c r="Q49" s="16"/>
      <c r="R49" s="192"/>
      <c r="S49" s="192"/>
      <c r="T49" s="192"/>
      <c r="U49" s="192"/>
      <c r="V49" s="16"/>
      <c r="W49" s="192"/>
      <c r="X49" s="192"/>
      <c r="Y49" s="192"/>
      <c r="Z49" s="192"/>
      <c r="AA49" s="16"/>
      <c r="AB49" s="192"/>
      <c r="AC49" s="192"/>
      <c r="AD49" s="192"/>
      <c r="AE49" s="192"/>
      <c r="AF49" s="16"/>
      <c r="AG49" s="192"/>
      <c r="AH49" s="192"/>
      <c r="AI49" s="192"/>
      <c r="AJ49" s="192"/>
      <c r="AK49" s="16"/>
      <c r="AL49" s="192"/>
      <c r="AM49" s="192"/>
      <c r="AN49" s="192"/>
      <c r="AO49" s="192"/>
      <c r="AP49" s="16"/>
      <c r="AQ49" s="192"/>
      <c r="AR49" s="192"/>
      <c r="AS49" s="192"/>
      <c r="AT49" s="192"/>
      <c r="AU49" s="16"/>
      <c r="AV49" s="192"/>
      <c r="AW49" s="192"/>
      <c r="AX49" s="192"/>
      <c r="AY49" s="192"/>
      <c r="AZ49" s="16"/>
      <c r="BA49" s="192"/>
      <c r="BB49" s="192"/>
      <c r="BC49" s="192"/>
      <c r="BD49" s="192"/>
      <c r="BE49" s="16"/>
      <c r="BF49" s="192"/>
      <c r="BG49" s="192"/>
      <c r="BH49" s="192"/>
      <c r="BI49" s="192"/>
      <c r="BJ49" s="16"/>
      <c r="BK49" s="192"/>
      <c r="BL49" s="192"/>
      <c r="BM49" s="192"/>
      <c r="BN49" s="192"/>
      <c r="BO49" s="16"/>
      <c r="BP49" s="53"/>
      <c r="BQ49" s="53"/>
    </row>
    <row r="50" spans="2:69" hidden="1" outlineLevel="1">
      <c r="B50" s="47" t="s">
        <v>142</v>
      </c>
      <c r="C50" s="16"/>
      <c r="D50" s="16"/>
      <c r="E50" s="48">
        <f t="shared" ref="E50:L50" si="99">E11</f>
        <v>0</v>
      </c>
      <c r="F50" s="48">
        <f t="shared" si="99"/>
        <v>0</v>
      </c>
      <c r="G50" s="48">
        <f t="shared" si="99"/>
        <v>0</v>
      </c>
      <c r="H50" s="48">
        <f t="shared" si="99"/>
        <v>0</v>
      </c>
      <c r="I50" s="48">
        <f t="shared" si="99"/>
        <v>0</v>
      </c>
      <c r="J50" s="48">
        <f t="shared" si="99"/>
        <v>0</v>
      </c>
      <c r="K50" s="48">
        <f t="shared" si="99"/>
        <v>0</v>
      </c>
      <c r="L50" s="48">
        <f t="shared" si="99"/>
        <v>0</v>
      </c>
      <c r="M50" s="197">
        <f>M11</f>
        <v>0</v>
      </c>
      <c r="N50" s="197">
        <f>N11</f>
        <v>0</v>
      </c>
      <c r="O50" s="197">
        <f>O11</f>
        <v>0</v>
      </c>
      <c r="P50" s="197">
        <f>P11</f>
        <v>0</v>
      </c>
      <c r="Q50" s="48">
        <f t="shared" ref="Q50:AZ50" si="100">Q41*Q51</f>
        <v>0</v>
      </c>
      <c r="R50" s="197">
        <f>R11</f>
        <v>0</v>
      </c>
      <c r="S50" s="197">
        <f>S11</f>
        <v>0</v>
      </c>
      <c r="T50" s="197">
        <f>T11</f>
        <v>0</v>
      </c>
      <c r="U50" s="197">
        <f>U11</f>
        <v>0</v>
      </c>
      <c r="V50" s="48">
        <f t="shared" si="100"/>
        <v>0</v>
      </c>
      <c r="W50" s="197">
        <f>W11</f>
        <v>0</v>
      </c>
      <c r="X50" s="197">
        <f>X11</f>
        <v>0</v>
      </c>
      <c r="Y50" s="197">
        <f>Y11</f>
        <v>0</v>
      </c>
      <c r="Z50" s="197">
        <f>Z11</f>
        <v>0</v>
      </c>
      <c r="AA50" s="48">
        <f t="shared" si="100"/>
        <v>0</v>
      </c>
      <c r="AB50" s="197">
        <f>AB11</f>
        <v>0.70383552309140074</v>
      </c>
      <c r="AC50" s="197">
        <f>AC11</f>
        <v>1.4076710461828015</v>
      </c>
      <c r="AD50" s="197">
        <f>AD11</f>
        <v>2.1115065692742023</v>
      </c>
      <c r="AE50" s="197">
        <f>AE11</f>
        <v>2.815342092365603</v>
      </c>
      <c r="AF50" s="48">
        <f t="shared" si="100"/>
        <v>2.815342092365603</v>
      </c>
      <c r="AG50" s="197">
        <f>AG11</f>
        <v>4.2155384618456093</v>
      </c>
      <c r="AH50" s="197">
        <f>AH11</f>
        <v>5.6157348313256144</v>
      </c>
      <c r="AI50" s="197">
        <f>AI11</f>
        <v>7.0159312008056212</v>
      </c>
      <c r="AJ50" s="197">
        <f>AJ11</f>
        <v>8.4161275702856262</v>
      </c>
      <c r="AK50" s="48">
        <f t="shared" si="100"/>
        <v>8.4161275702856262</v>
      </c>
      <c r="AL50" s="197">
        <f>AL11</f>
        <v>10.502485596127491</v>
      </c>
      <c r="AM50" s="197">
        <f>AM11</f>
        <v>12.588843621969353</v>
      </c>
      <c r="AN50" s="197">
        <f>AN11</f>
        <v>14.675201647811217</v>
      </c>
      <c r="AO50" s="197">
        <f>AO11</f>
        <v>16.761559673653082</v>
      </c>
      <c r="AP50" s="48">
        <f t="shared" si="100"/>
        <v>16.761559673653082</v>
      </c>
      <c r="AQ50" s="197">
        <f>AQ11</f>
        <v>18.982179963311172</v>
      </c>
      <c r="AR50" s="197">
        <f>AR11</f>
        <v>21.202800252969261</v>
      </c>
      <c r="AS50" s="197">
        <f>AS11</f>
        <v>23.423420542627355</v>
      </c>
      <c r="AT50" s="197">
        <f>AT11</f>
        <v>25.644040832285445</v>
      </c>
      <c r="AU50" s="48">
        <f t="shared" si="100"/>
        <v>25.644040832285445</v>
      </c>
      <c r="AV50" s="197">
        <f>AV11</f>
        <v>28.005222519647269</v>
      </c>
      <c r="AW50" s="197">
        <f>AW11</f>
        <v>30.36640420700909</v>
      </c>
      <c r="AX50" s="197">
        <f>AX11</f>
        <v>32.727585894370918</v>
      </c>
      <c r="AY50" s="197">
        <f>AY11</f>
        <v>35.088767581732739</v>
      </c>
      <c r="AZ50" s="48">
        <f t="shared" si="100"/>
        <v>35.088767581732739</v>
      </c>
      <c r="BA50" s="197">
        <f>BA11</f>
        <v>37.597054468400671</v>
      </c>
      <c r="BB50" s="197">
        <f>BB11</f>
        <v>40.10534135506861</v>
      </c>
      <c r="BC50" s="197">
        <f>BC11</f>
        <v>42.613628241736549</v>
      </c>
      <c r="BD50" s="197">
        <f>BD11</f>
        <v>45.121915128404481</v>
      </c>
      <c r="BE50" s="48">
        <f t="shared" ref="BE50:BJ50" si="101">BE41*BE51</f>
        <v>45.121915128404481</v>
      </c>
      <c r="BF50" s="197">
        <f>BF11</f>
        <v>47.78410327660859</v>
      </c>
      <c r="BG50" s="197">
        <f>BG11</f>
        <v>50.446291424812699</v>
      </c>
      <c r="BH50" s="197">
        <f>BH11</f>
        <v>53.108479573016801</v>
      </c>
      <c r="BI50" s="197">
        <f>BI11</f>
        <v>55.77066772122091</v>
      </c>
      <c r="BJ50" s="48">
        <f t="shared" si="101"/>
        <v>55.77066772122091</v>
      </c>
      <c r="BK50" s="197">
        <f>BK11</f>
        <v>58.593813177066906</v>
      </c>
      <c r="BL50" s="197">
        <f>BL11</f>
        <v>61.416958632912909</v>
      </c>
      <c r="BM50" s="197">
        <f>BM11</f>
        <v>64.240104088758898</v>
      </c>
      <c r="BN50" s="197">
        <f>BN11</f>
        <v>67.063249544604901</v>
      </c>
      <c r="BO50" s="48">
        <f t="shared" ref="BO50" si="102">BO41*BO51</f>
        <v>67.063249544604901</v>
      </c>
      <c r="BP50" s="240"/>
      <c r="BQ50" s="240"/>
    </row>
    <row r="51" spans="2:69" hidden="1" outlineLevel="1">
      <c r="B51" s="86" t="s">
        <v>233</v>
      </c>
      <c r="C51" s="16"/>
      <c r="D51" s="16"/>
      <c r="E51" s="93" t="str">
        <f>IFERROR(E50/E41,"NM")</f>
        <v>NM</v>
      </c>
      <c r="F51" s="93" t="str">
        <f>IFERROR(F50/F41,"NM")</f>
        <v>NM</v>
      </c>
      <c r="G51" s="93" t="str">
        <f>IFERROR(G50/G41,"NM")</f>
        <v>NM</v>
      </c>
      <c r="H51" s="289"/>
      <c r="I51" s="289"/>
      <c r="J51" s="289"/>
      <c r="K51" s="289"/>
      <c r="L51" s="93" t="str">
        <f>IFERROR(L50/L41,"NM")</f>
        <v>NM</v>
      </c>
      <c r="M51" s="289" t="str">
        <f>IFERROR(M50/(M41*4),"NM")</f>
        <v>NM</v>
      </c>
      <c r="N51" s="289" t="str">
        <f>IFERROR(N50/(N41*4),"NM")</f>
        <v>NM</v>
      </c>
      <c r="O51" s="289" t="str">
        <f>IFERROR(O50/(O41*4),"NM")</f>
        <v>NM</v>
      </c>
      <c r="P51" s="289" t="str">
        <f>IFERROR(P50/(P41*4),"NM")</f>
        <v>NM</v>
      </c>
      <c r="Q51" s="55">
        <v>0</v>
      </c>
      <c r="R51" s="289" t="str">
        <f>IFERROR(R50/(R41*4),"NM")</f>
        <v>NM</v>
      </c>
      <c r="S51" s="289" t="str">
        <f>IFERROR(S50/(S41*4),"NM")</f>
        <v>NM</v>
      </c>
      <c r="T51" s="289" t="str">
        <f>IFERROR(T50/(T41*4),"NM")</f>
        <v>NM</v>
      </c>
      <c r="U51" s="289" t="str">
        <f>IFERROR(U50/(U41*4),"NM")</f>
        <v>NM</v>
      </c>
      <c r="V51" s="55">
        <v>0</v>
      </c>
      <c r="W51" s="289" t="str">
        <f>IFERROR(W50/(W41*4),"NM")</f>
        <v>NM</v>
      </c>
      <c r="X51" s="289" t="str">
        <f>IFERROR(X50/(X41*4),"NM")</f>
        <v>NM</v>
      </c>
      <c r="Y51" s="289" t="str">
        <f>IFERROR(Y50/(Y41*4),"NM")</f>
        <v>NM</v>
      </c>
      <c r="Z51" s="289" t="str">
        <f>IFERROR(Z50/(Z41*4),"NM")</f>
        <v>NM</v>
      </c>
      <c r="AA51" s="55">
        <v>0</v>
      </c>
      <c r="AB51" s="289">
        <f>IFERROR(AB50/(AB41*4),"NM")</f>
        <v>2.5000000000000001E-2</v>
      </c>
      <c r="AC51" s="289">
        <f>IFERROR(AC50/(AC41*4),"NM")</f>
        <v>2.5000000000000001E-2</v>
      </c>
      <c r="AD51" s="289">
        <f>IFERROR(AD50/(AD41*4),"NM")</f>
        <v>2.5000000000000001E-2</v>
      </c>
      <c r="AE51" s="289">
        <f>IFERROR(AE50/(AE41*4),"NM")</f>
        <v>2.5000000000000008E-2</v>
      </c>
      <c r="AF51" s="55">
        <v>0.04</v>
      </c>
      <c r="AG51" s="289">
        <f>IFERROR(AG50/(AG41*4),"NM")</f>
        <v>2.8193291723055666E-2</v>
      </c>
      <c r="AH51" s="289">
        <f>IFERROR(AH50/(AH41*4),"NM")</f>
        <v>2.9881898329927582E-2</v>
      </c>
      <c r="AI51" s="289">
        <f>IFERROR(AI50/(AI41*4),"NM")</f>
        <v>3.0127405654375095E-2</v>
      </c>
      <c r="AJ51" s="289">
        <f>IFERROR(AJ50/(AJ41*4),"NM")</f>
        <v>3.102335206664544E-2</v>
      </c>
      <c r="AK51" s="55">
        <f t="shared" ref="AK51" si="103">AF51</f>
        <v>0.04</v>
      </c>
      <c r="AL51" s="289">
        <f>IFERROR(AL50/(AL41*4),"NM")</f>
        <v>3.2684789023921419E-2</v>
      </c>
      <c r="AM51" s="289">
        <f>IFERROR(AM50/(AM41*4),"NM")</f>
        <v>3.3011740786908501E-2</v>
      </c>
      <c r="AN51" s="289">
        <f>IFERROR(AN50/(AN41*4),"NM")</f>
        <v>3.2130772249609543E-2</v>
      </c>
      <c r="AO51" s="289">
        <f>IFERROR(AO50/(AO41*4),"NM")</f>
        <v>3.2436397308121624E-2</v>
      </c>
      <c r="AP51" s="55">
        <f>AK51</f>
        <v>0.04</v>
      </c>
      <c r="AQ51" s="289">
        <f>IFERROR(AQ50/(AQ41*4),"NM")</f>
        <v>3.7010898725860907E-2</v>
      </c>
      <c r="AR51" s="289">
        <f>IFERROR(AR50/(AR41*4),"NM")</f>
        <v>3.5948347087455597E-2</v>
      </c>
      <c r="AS51" s="289">
        <f>IFERROR(AS50/(AS41*4),"NM")</f>
        <v>3.38298515372496E-2</v>
      </c>
      <c r="AT51" s="289">
        <f>IFERROR(AT50/(AT41*4),"NM")</f>
        <v>3.333333333333334E-2</v>
      </c>
      <c r="AU51" s="55">
        <f>AP51</f>
        <v>0.04</v>
      </c>
      <c r="AV51" s="289">
        <f>IFERROR(AV50/(AV41*4),"NM")</f>
        <v>3.9906249848209015E-2</v>
      </c>
      <c r="AW51" s="289">
        <f>IFERROR(AW50/(AW41*4),"NM")</f>
        <v>3.762681150620812E-2</v>
      </c>
      <c r="AX51" s="289">
        <f>IFERROR(AX50/(AX41*4),"NM")</f>
        <v>3.4544753048940502E-2</v>
      </c>
      <c r="AY51" s="289">
        <f>IFERROR(AY50/(AY41*4),"NM")</f>
        <v>3.333333333333334E-2</v>
      </c>
      <c r="AZ51" s="55">
        <f>AU51</f>
        <v>0.04</v>
      </c>
      <c r="BA51" s="289">
        <f>IFERROR(BA50/(BA41*4),"NM")</f>
        <v>4.1661634220765957E-2</v>
      </c>
      <c r="BB51" s="289">
        <f>IFERROR(BB50/(BB41*4),"NM")</f>
        <v>3.8644425635226645E-2</v>
      </c>
      <c r="BC51" s="289">
        <f>IFERROR(BC50/(BC41*4),"NM")</f>
        <v>3.4978181289078016E-2</v>
      </c>
      <c r="BD51" s="289">
        <f>IFERROR(BD50/(BD41*4),"NM")</f>
        <v>3.333333333333334E-2</v>
      </c>
      <c r="BE51" s="55">
        <f>AZ51</f>
        <v>0.04</v>
      </c>
      <c r="BF51" s="289">
        <f>IFERROR(BF50/(BF41*4),"NM")</f>
        <v>4.2839816366791142E-2</v>
      </c>
      <c r="BG51" s="289">
        <f>IFERROR(BG50/(BG41*4),"NM")</f>
        <v>3.9327429777849934E-2</v>
      </c>
      <c r="BH51" s="289">
        <f>IFERROR(BH50/(BH41*4),"NM")</f>
        <v>3.5269090460936084E-2</v>
      </c>
      <c r="BI51" s="289">
        <f>IFERROR(BI50/(BI41*4),"NM")</f>
        <v>3.333333333333334E-2</v>
      </c>
      <c r="BJ51" s="55">
        <f>BE51</f>
        <v>0.04</v>
      </c>
      <c r="BK51" s="289">
        <f>IFERROR(BK50/(BK41*4),"NM")</f>
        <v>4.3685486145504451E-2</v>
      </c>
      <c r="BL51" s="289">
        <f>IFERROR(BL50/(BL41*4),"NM")</f>
        <v>3.9817673127828669E-2</v>
      </c>
      <c r="BM51" s="289">
        <f>IFERROR(BM50/(BM41*4),"NM")</f>
        <v>3.5477897813704799E-2</v>
      </c>
      <c r="BN51" s="289">
        <f>IFERROR(BN50/(BN41*4),"NM")</f>
        <v>3.3333333333333347E-2</v>
      </c>
      <c r="BO51" s="55">
        <f>BJ51</f>
        <v>0.04</v>
      </c>
      <c r="BP51" s="66"/>
      <c r="BQ51" s="66"/>
    </row>
    <row r="52" spans="2:69" hidden="1" outlineLevel="1">
      <c r="B52" s="88" t="s">
        <v>148</v>
      </c>
      <c r="C52" s="16"/>
      <c r="D52" s="16"/>
      <c r="E52" s="89" t="str">
        <f t="shared" ref="E52:BJ52" si="104">IF(ISERROR(E41/E11),"NM",E41/E11)</f>
        <v>NM</v>
      </c>
      <c r="F52" s="89" t="str">
        <f t="shared" si="104"/>
        <v>NM</v>
      </c>
      <c r="G52" s="89" t="str">
        <f t="shared" si="104"/>
        <v>NM</v>
      </c>
      <c r="H52" s="290"/>
      <c r="I52" s="290"/>
      <c r="J52" s="290"/>
      <c r="K52" s="290"/>
      <c r="L52" s="89" t="str">
        <f t="shared" ref="L52" si="105">IF(ISERROR(L41/L11),"NM",L41/L11)</f>
        <v>NM</v>
      </c>
      <c r="M52" s="290" t="str">
        <f>IFERROR((M41*4)/M50,"NM")</f>
        <v>NM</v>
      </c>
      <c r="N52" s="290" t="str">
        <f>IFERROR((N41*4)/N50,"NM")</f>
        <v>NM</v>
      </c>
      <c r="O52" s="290" t="str">
        <f>IFERROR((O41*4)/O50,"NM")</f>
        <v>NM</v>
      </c>
      <c r="P52" s="290" t="str">
        <f>IFERROR((P41*4)/P50,"NM")</f>
        <v>NM</v>
      </c>
      <c r="Q52" s="89" t="str">
        <f t="shared" si="104"/>
        <v>NM</v>
      </c>
      <c r="R52" s="290" t="str">
        <f>IFERROR((R41*4)/R50,"NM")</f>
        <v>NM</v>
      </c>
      <c r="S52" s="290" t="str">
        <f>IFERROR((S41*4)/S50,"NM")</f>
        <v>NM</v>
      </c>
      <c r="T52" s="290" t="str">
        <f>IFERROR((T41*4)/T50,"NM")</f>
        <v>NM</v>
      </c>
      <c r="U52" s="290" t="str">
        <f>IFERROR((U41*4)/U50,"NM")</f>
        <v>NM</v>
      </c>
      <c r="V52" s="89" t="str">
        <f t="shared" si="104"/>
        <v>NM</v>
      </c>
      <c r="W52" s="290" t="str">
        <f>IFERROR((W41*4)/W50,"NM")</f>
        <v>NM</v>
      </c>
      <c r="X52" s="290" t="str">
        <f>IFERROR((X41*4)/X50,"NM")</f>
        <v>NM</v>
      </c>
      <c r="Y52" s="290" t="str">
        <f>IFERROR((Y41*4)/Y50,"NM")</f>
        <v>NM</v>
      </c>
      <c r="Z52" s="290" t="str">
        <f>IFERROR((Z41*4)/Z50,"NM")</f>
        <v>NM</v>
      </c>
      <c r="AA52" s="89" t="str">
        <f t="shared" si="104"/>
        <v>NM</v>
      </c>
      <c r="AB52" s="290">
        <f>IFERROR((AB41*4)/AB50,"NM")</f>
        <v>40</v>
      </c>
      <c r="AC52" s="290">
        <f>IFERROR((AC41*4)/AC50,"NM")</f>
        <v>40</v>
      </c>
      <c r="AD52" s="290">
        <f>IFERROR((AD41*4)/AD50,"NM")</f>
        <v>40</v>
      </c>
      <c r="AE52" s="290">
        <f>IFERROR((AE41*4)/AE50,"NM")</f>
        <v>39.999999999999986</v>
      </c>
      <c r="AF52" s="89">
        <f t="shared" si="104"/>
        <v>25</v>
      </c>
      <c r="AG52" s="290">
        <f>IFERROR((AG41*4)/AG50,"NM")</f>
        <v>35.469430452572112</v>
      </c>
      <c r="AH52" s="290">
        <f>IFERROR((AH41*4)/AH50,"NM")</f>
        <v>33.465076045669804</v>
      </c>
      <c r="AI52" s="290">
        <f>IFERROR((AI41*4)/AI50,"NM")</f>
        <v>33.192370145378923</v>
      </c>
      <c r="AJ52" s="290">
        <f>IFERROR((AJ41*4)/AJ50,"NM")</f>
        <v>32.23378304999941</v>
      </c>
      <c r="AK52" s="89">
        <f t="shared" si="104"/>
        <v>24.999999999999996</v>
      </c>
      <c r="AL52" s="290">
        <f>IFERROR((AL41*4)/AL50,"NM")</f>
        <v>30.595271680295003</v>
      </c>
      <c r="AM52" s="290">
        <f>IFERROR((AM41*4)/AM50,"NM")</f>
        <v>30.292252882240337</v>
      </c>
      <c r="AN52" s="290">
        <f>IFERROR((AN41*4)/AN50,"NM")</f>
        <v>31.122812493626014</v>
      </c>
      <c r="AO52" s="290">
        <f>IFERROR((AO41*4)/AO50,"NM")</f>
        <v>30.829564408794987</v>
      </c>
      <c r="AP52" s="89">
        <f t="shared" si="104"/>
        <v>25</v>
      </c>
      <c r="AQ52" s="290">
        <f>IFERROR((AQ41*4)/AQ50,"NM")</f>
        <v>27.019068285992805</v>
      </c>
      <c r="AR52" s="290">
        <f>IFERROR((AR41*4)/AR50,"NM")</f>
        <v>27.817690687340569</v>
      </c>
      <c r="AS52" s="290">
        <f>IFERROR((AS41*4)/AS50,"NM")</f>
        <v>29.559692241005351</v>
      </c>
      <c r="AT52" s="290">
        <f>IFERROR((AT41*4)/AT50,"NM")</f>
        <v>29.999999999999996</v>
      </c>
      <c r="AU52" s="89">
        <f t="shared" si="104"/>
        <v>25</v>
      </c>
      <c r="AV52" s="290">
        <f>IFERROR((AV41*4)/AV50,"NM")</f>
        <v>25.058731497038423</v>
      </c>
      <c r="AW52" s="290">
        <f>IFERROR((AW41*4)/AW50,"NM")</f>
        <v>26.57679351424736</v>
      </c>
      <c r="AX52" s="290">
        <f>IFERROR((AX41*4)/AX50,"NM")</f>
        <v>28.947956252090513</v>
      </c>
      <c r="AY52" s="290">
        <f>IFERROR((AY41*4)/AY50,"NM")</f>
        <v>29.999999999999989</v>
      </c>
      <c r="AZ52" s="89">
        <f t="shared" si="104"/>
        <v>24.999999999999996</v>
      </c>
      <c r="BA52" s="290">
        <f>IFERROR((BA41*4)/BA50,"NM")</f>
        <v>24.002899038980971</v>
      </c>
      <c r="BB52" s="290">
        <f>IFERROR((BB41*4)/BB50,"NM")</f>
        <v>25.876953365518304</v>
      </c>
      <c r="BC52" s="290">
        <f>IFERROR((BC41*4)/BC50,"NM")</f>
        <v>28.589250874294351</v>
      </c>
      <c r="BD52" s="290">
        <f>IFERROR((BD41*4)/BD50,"NM")</f>
        <v>29.999999999999996</v>
      </c>
      <c r="BE52" s="89">
        <f t="shared" si="104"/>
        <v>25</v>
      </c>
      <c r="BF52" s="290">
        <f>IFERROR((BF41*4)/BF50,"NM")</f>
        <v>23.342770460033687</v>
      </c>
      <c r="BG52" s="290">
        <f>IFERROR((BG41*4)/BG50,"NM")</f>
        <v>25.427545243834413</v>
      </c>
      <c r="BH52" s="290">
        <f>IFERROR((BH41*4)/BH50,"NM")</f>
        <v>28.35343885909381</v>
      </c>
      <c r="BI52" s="290">
        <f>IFERROR((BI41*4)/BI50,"NM")</f>
        <v>29.999999999999993</v>
      </c>
      <c r="BJ52" s="89">
        <f t="shared" si="104"/>
        <v>25</v>
      </c>
      <c r="BK52" s="290">
        <f>IFERROR((BK41*4)/BK50,"NM")</f>
        <v>22.890897829756831</v>
      </c>
      <c r="BL52" s="290">
        <f>IFERROR((BL41*4)/BL50,"NM")</f>
        <v>25.114476096823889</v>
      </c>
      <c r="BM52" s="290">
        <f>IFERROR((BM41*4)/BM50,"NM")</f>
        <v>28.186562948318453</v>
      </c>
      <c r="BN52" s="290">
        <f>IFERROR((BN41*4)/BN50,"NM")</f>
        <v>29.999999999999989</v>
      </c>
      <c r="BO52" s="89">
        <f t="shared" ref="BO52" si="106">IF(ISERROR(BO41/BO11),"NM",BO41/BO11)</f>
        <v>25</v>
      </c>
      <c r="BP52" s="245"/>
      <c r="BQ52" s="245"/>
    </row>
    <row r="53" spans="2:69" hidden="1" outlineLevel="1">
      <c r="B53" s="88" t="s">
        <v>149</v>
      </c>
      <c r="C53" s="16"/>
      <c r="D53" s="16"/>
      <c r="E53" s="89" t="str">
        <f t="shared" ref="E53:F53" si="107">IF(ISERROR(365/E52),"NM",365/E52)</f>
        <v>NM</v>
      </c>
      <c r="F53" s="89" t="str">
        <f t="shared" si="107"/>
        <v>NM</v>
      </c>
      <c r="G53" s="89" t="str">
        <f t="shared" ref="G53:AZ53" si="108">IF(ISERROR(365/G52),"NM",365/G52)</f>
        <v>NM</v>
      </c>
      <c r="H53" s="290"/>
      <c r="I53" s="290"/>
      <c r="J53" s="290"/>
      <c r="K53" s="290"/>
      <c r="L53" s="89" t="str">
        <f t="shared" ref="L53" si="109">IF(ISERROR(365/L52),"NM",365/L52)</f>
        <v>NM</v>
      </c>
      <c r="M53" s="290" t="str">
        <f>IFERROR(365/M52,"NM")</f>
        <v>NM</v>
      </c>
      <c r="N53" s="290" t="str">
        <f>IFERROR(365/N52,"NM")</f>
        <v>NM</v>
      </c>
      <c r="O53" s="290" t="str">
        <f>IFERROR(365/O52,"NM")</f>
        <v>NM</v>
      </c>
      <c r="P53" s="290" t="str">
        <f>IFERROR(365/P52,"NM")</f>
        <v>NM</v>
      </c>
      <c r="Q53" s="89" t="str">
        <f t="shared" si="108"/>
        <v>NM</v>
      </c>
      <c r="R53" s="290" t="str">
        <f>IFERROR(365/R52,"NM")</f>
        <v>NM</v>
      </c>
      <c r="S53" s="290" t="str">
        <f>IFERROR(365/S52,"NM")</f>
        <v>NM</v>
      </c>
      <c r="T53" s="290" t="str">
        <f>IFERROR(365/T52,"NM")</f>
        <v>NM</v>
      </c>
      <c r="U53" s="290" t="str">
        <f>IFERROR(365/U52,"NM")</f>
        <v>NM</v>
      </c>
      <c r="V53" s="89" t="str">
        <f t="shared" si="108"/>
        <v>NM</v>
      </c>
      <c r="W53" s="290" t="str">
        <f>IFERROR(365/W52,"NM")</f>
        <v>NM</v>
      </c>
      <c r="X53" s="290" t="str">
        <f>IFERROR(365/X52,"NM")</f>
        <v>NM</v>
      </c>
      <c r="Y53" s="290" t="str">
        <f>IFERROR(365/Y52,"NM")</f>
        <v>NM</v>
      </c>
      <c r="Z53" s="290" t="str">
        <f>IFERROR(365/Z52,"NM")</f>
        <v>NM</v>
      </c>
      <c r="AA53" s="89" t="str">
        <f t="shared" si="108"/>
        <v>NM</v>
      </c>
      <c r="AB53" s="290">
        <f>IFERROR(365/AB52,"NM")</f>
        <v>9.125</v>
      </c>
      <c r="AC53" s="290">
        <f>IFERROR(365/AC52,"NM")</f>
        <v>9.125</v>
      </c>
      <c r="AD53" s="290">
        <f>IFERROR(365/AD52,"NM")</f>
        <v>9.125</v>
      </c>
      <c r="AE53" s="290">
        <f>IFERROR(365/AE52,"NM")</f>
        <v>9.1250000000000036</v>
      </c>
      <c r="AF53" s="89">
        <f t="shared" si="108"/>
        <v>14.6</v>
      </c>
      <c r="AG53" s="290">
        <f>IFERROR(365/AG52,"NM")</f>
        <v>10.290551478915319</v>
      </c>
      <c r="AH53" s="290">
        <f>IFERROR(365/AH52,"NM")</f>
        <v>10.906892890423567</v>
      </c>
      <c r="AI53" s="290">
        <f>IFERROR(365/AI52,"NM")</f>
        <v>10.996503063846909</v>
      </c>
      <c r="AJ53" s="290">
        <f>IFERROR(365/AJ52,"NM")</f>
        <v>11.323523504325586</v>
      </c>
      <c r="AK53" s="89">
        <f t="shared" si="108"/>
        <v>14.600000000000001</v>
      </c>
      <c r="AL53" s="290">
        <f>IFERROR(365/AL52,"NM")</f>
        <v>11.929947993731318</v>
      </c>
      <c r="AM53" s="290">
        <f>IFERROR(365/AM52,"NM")</f>
        <v>12.049285387221603</v>
      </c>
      <c r="AN53" s="290">
        <f>IFERROR(365/AN52,"NM")</f>
        <v>11.727731871107483</v>
      </c>
      <c r="AO53" s="290">
        <f>IFERROR(365/AO52,"NM")</f>
        <v>11.839285017464393</v>
      </c>
      <c r="AP53" s="89">
        <f t="shared" si="108"/>
        <v>14.6</v>
      </c>
      <c r="AQ53" s="290">
        <f>IFERROR(365/AQ52,"NM")</f>
        <v>13.508978034939231</v>
      </c>
      <c r="AR53" s="290">
        <f>IFERROR(365/AR52,"NM")</f>
        <v>13.121146686921293</v>
      </c>
      <c r="AS53" s="290">
        <f>IFERROR(365/AS52,"NM")</f>
        <v>12.347895811096105</v>
      </c>
      <c r="AT53" s="290">
        <f>IFERROR(365/AT52,"NM")</f>
        <v>12.166666666666668</v>
      </c>
      <c r="AU53" s="89">
        <f t="shared" si="108"/>
        <v>14.6</v>
      </c>
      <c r="AV53" s="290">
        <f>IFERROR(365/AV52,"NM")</f>
        <v>14.565781194596291</v>
      </c>
      <c r="AW53" s="290">
        <f>IFERROR(365/AW52,"NM")</f>
        <v>13.733786199765966</v>
      </c>
      <c r="AX53" s="290">
        <f>IFERROR(365/AX52,"NM")</f>
        <v>12.608834862863283</v>
      </c>
      <c r="AY53" s="290">
        <f>IFERROR(365/AY52,"NM")</f>
        <v>12.166666666666671</v>
      </c>
      <c r="AZ53" s="89">
        <f t="shared" si="108"/>
        <v>14.600000000000001</v>
      </c>
      <c r="BA53" s="290">
        <f>IFERROR(365/BA52,"NM")</f>
        <v>15.206496490579577</v>
      </c>
      <c r="BB53" s="290">
        <f>IFERROR(365/BB52,"NM")</f>
        <v>14.105215356857727</v>
      </c>
      <c r="BC53" s="290">
        <f>IFERROR(365/BC52,"NM")</f>
        <v>12.767036170513476</v>
      </c>
      <c r="BD53" s="290">
        <f>IFERROR(365/BD52,"NM")</f>
        <v>12.166666666666668</v>
      </c>
      <c r="BE53" s="89">
        <f t="shared" ref="BE53:BJ53" si="110">IF(ISERROR(365/BE52),"NM",365/BE52)</f>
        <v>14.6</v>
      </c>
      <c r="BF53" s="290">
        <f>IFERROR(365/BF52,"NM")</f>
        <v>15.636532973878767</v>
      </c>
      <c r="BG53" s="290">
        <f>IFERROR(365/BG52,"NM")</f>
        <v>14.354511868915226</v>
      </c>
      <c r="BH53" s="290">
        <f>IFERROR(365/BH52,"NM")</f>
        <v>12.873218018241671</v>
      </c>
      <c r="BI53" s="290">
        <f>IFERROR(365/BI52,"NM")</f>
        <v>12.16666666666667</v>
      </c>
      <c r="BJ53" s="89">
        <f t="shared" si="110"/>
        <v>14.6</v>
      </c>
      <c r="BK53" s="290">
        <f>IFERROR(365/BK52,"NM")</f>
        <v>15.945202443109125</v>
      </c>
      <c r="BL53" s="290">
        <f>IFERROR(365/BL52,"NM")</f>
        <v>14.533450691657464</v>
      </c>
      <c r="BM53" s="290">
        <f>IFERROR(365/BM52,"NM")</f>
        <v>12.949432702002252</v>
      </c>
      <c r="BN53" s="290">
        <f>IFERROR(365/BN52,"NM")</f>
        <v>12.166666666666671</v>
      </c>
      <c r="BO53" s="89">
        <f t="shared" ref="BO53" si="111">IF(ISERROR(365/BO52),"NM",365/BO52)</f>
        <v>14.6</v>
      </c>
      <c r="BP53" s="245"/>
      <c r="BQ53" s="245"/>
    </row>
    <row r="54" spans="2:69" hidden="1" outlineLevel="1">
      <c r="B54" s="90" t="s">
        <v>12</v>
      </c>
      <c r="C54" s="48"/>
      <c r="D54" s="48"/>
      <c r="E54" s="48">
        <f>E21</f>
        <v>3.5950000000000002</v>
      </c>
      <c r="F54" s="48">
        <f>F21</f>
        <v>3.25</v>
      </c>
      <c r="G54" s="48">
        <f t="shared" ref="G54:AZ54" si="112">G43*G55</f>
        <v>4.7060944101113789</v>
      </c>
      <c r="H54" s="197"/>
      <c r="I54" s="197"/>
      <c r="J54" s="197"/>
      <c r="K54" s="197"/>
      <c r="L54" s="48">
        <f t="shared" ref="L54" si="113">L43*L55</f>
        <v>0</v>
      </c>
      <c r="M54" s="197">
        <f>M21</f>
        <v>2.4667500000000002</v>
      </c>
      <c r="N54" s="197">
        <f>N21</f>
        <v>1.6445000000000001</v>
      </c>
      <c r="O54" s="197">
        <f>O21</f>
        <v>0.82224999999999993</v>
      </c>
      <c r="P54" s="197">
        <f>P21</f>
        <v>0</v>
      </c>
      <c r="Q54" s="48">
        <f t="shared" si="112"/>
        <v>0</v>
      </c>
      <c r="R54" s="197">
        <f>R21</f>
        <v>0</v>
      </c>
      <c r="S54" s="197">
        <f>S21</f>
        <v>0</v>
      </c>
      <c r="T54" s="197">
        <f>T21</f>
        <v>0</v>
      </c>
      <c r="U54" s="197">
        <f>U21</f>
        <v>0</v>
      </c>
      <c r="V54" s="48">
        <f t="shared" si="112"/>
        <v>0</v>
      </c>
      <c r="W54" s="197">
        <f>W21</f>
        <v>0</v>
      </c>
      <c r="X54" s="197">
        <f>X21</f>
        <v>0</v>
      </c>
      <c r="Y54" s="197">
        <f>Y21</f>
        <v>0</v>
      </c>
      <c r="Z54" s="197">
        <f>Z21</f>
        <v>0</v>
      </c>
      <c r="AA54" s="48">
        <f t="shared" si="112"/>
        <v>0</v>
      </c>
      <c r="AB54" s="197">
        <f>AB21</f>
        <v>0</v>
      </c>
      <c r="AC54" s="197">
        <f>AC21</f>
        <v>0</v>
      </c>
      <c r="AD54" s="197">
        <f>AD21</f>
        <v>0</v>
      </c>
      <c r="AE54" s="197">
        <f>AE21</f>
        <v>0</v>
      </c>
      <c r="AF54" s="48">
        <f t="shared" si="112"/>
        <v>0</v>
      </c>
      <c r="AG54" s="197">
        <f>AG21</f>
        <v>0</v>
      </c>
      <c r="AH54" s="197">
        <f>AH21</f>
        <v>0</v>
      </c>
      <c r="AI54" s="197">
        <f>AI21</f>
        <v>0</v>
      </c>
      <c r="AJ54" s="197">
        <f>AJ21</f>
        <v>0</v>
      </c>
      <c r="AK54" s="48">
        <f t="shared" si="112"/>
        <v>0</v>
      </c>
      <c r="AL54" s="197">
        <f>AL21</f>
        <v>0</v>
      </c>
      <c r="AM54" s="197">
        <f>AM21</f>
        <v>0</v>
      </c>
      <c r="AN54" s="197">
        <f>AN21</f>
        <v>0</v>
      </c>
      <c r="AO54" s="197">
        <f>AO21</f>
        <v>0</v>
      </c>
      <c r="AP54" s="48">
        <f t="shared" si="112"/>
        <v>0</v>
      </c>
      <c r="AQ54" s="197">
        <f>AQ21</f>
        <v>0</v>
      </c>
      <c r="AR54" s="197">
        <f>AR21</f>
        <v>0</v>
      </c>
      <c r="AS54" s="197">
        <f>AS21</f>
        <v>0</v>
      </c>
      <c r="AT54" s="197">
        <f>AT21</f>
        <v>0</v>
      </c>
      <c r="AU54" s="48">
        <f t="shared" si="112"/>
        <v>0</v>
      </c>
      <c r="AV54" s="197">
        <f>AV21</f>
        <v>0</v>
      </c>
      <c r="AW54" s="197">
        <f>AW21</f>
        <v>0</v>
      </c>
      <c r="AX54" s="197">
        <f>AX21</f>
        <v>0</v>
      </c>
      <c r="AY54" s="197">
        <f>AY21</f>
        <v>0</v>
      </c>
      <c r="AZ54" s="48">
        <f t="shared" si="112"/>
        <v>0</v>
      </c>
      <c r="BA54" s="197">
        <f>BA21</f>
        <v>0</v>
      </c>
      <c r="BB54" s="197">
        <f>BB21</f>
        <v>0</v>
      </c>
      <c r="BC54" s="197">
        <f>BC21</f>
        <v>0</v>
      </c>
      <c r="BD54" s="197">
        <f>BD21</f>
        <v>0</v>
      </c>
      <c r="BE54" s="48">
        <f t="shared" ref="BE54:BJ54" si="114">BE43*BE55</f>
        <v>0</v>
      </c>
      <c r="BF54" s="197">
        <f>BF21</f>
        <v>0</v>
      </c>
      <c r="BG54" s="197">
        <f>BG21</f>
        <v>0</v>
      </c>
      <c r="BH54" s="197">
        <f>BH21</f>
        <v>0</v>
      </c>
      <c r="BI54" s="197">
        <f>BI21</f>
        <v>0</v>
      </c>
      <c r="BJ54" s="48">
        <f t="shared" si="114"/>
        <v>0</v>
      </c>
      <c r="BK54" s="197">
        <f>BK21</f>
        <v>0</v>
      </c>
      <c r="BL54" s="197">
        <f>BL21</f>
        <v>0</v>
      </c>
      <c r="BM54" s="197">
        <f>BM21</f>
        <v>0</v>
      </c>
      <c r="BN54" s="197">
        <f>BN21</f>
        <v>0</v>
      </c>
      <c r="BO54" s="48">
        <f t="shared" ref="BO54" si="115">BO43*BO55</f>
        <v>0</v>
      </c>
      <c r="BP54" s="240"/>
      <c r="BQ54" s="240"/>
    </row>
    <row r="55" spans="2:69" hidden="1" outlineLevel="1">
      <c r="B55" s="91" t="s">
        <v>234</v>
      </c>
      <c r="C55" s="87"/>
      <c r="D55" s="87"/>
      <c r="E55" s="87">
        <f>E54/E43</f>
        <v>0.1150584093454953</v>
      </c>
      <c r="F55" s="87">
        <f>F54/F43</f>
        <v>5.6736845780524424E-2</v>
      </c>
      <c r="G55" s="87">
        <f>F55</f>
        <v>5.6736845780524424E-2</v>
      </c>
      <c r="H55" s="291"/>
      <c r="I55" s="291"/>
      <c r="J55" s="291"/>
      <c r="K55" s="291"/>
      <c r="L55" s="87">
        <f>K55</f>
        <v>0</v>
      </c>
      <c r="M55" s="291">
        <f>IFERROR(M54/(M43*4),"NM")</f>
        <v>1.3406250000000001E-2</v>
      </c>
      <c r="N55" s="291">
        <f>IFERROR(N54/(N43*4),"NM")</f>
        <v>8.2225000000000006E-3</v>
      </c>
      <c r="O55" s="291">
        <f>IFERROR(O54/(O43*4),"NM")</f>
        <v>3.8067129629629627E-3</v>
      </c>
      <c r="P55" s="291">
        <f>IFERROR(P54/(P43*4),"NM")</f>
        <v>0</v>
      </c>
      <c r="Q55" s="55">
        <f t="shared" ref="Q55" si="116">L55</f>
        <v>0</v>
      </c>
      <c r="R55" s="291">
        <f>IFERROR(R54/(R43*4),"NM")</f>
        <v>0</v>
      </c>
      <c r="S55" s="291">
        <f>IFERROR(S54/(S43*4),"NM")</f>
        <v>0</v>
      </c>
      <c r="T55" s="291">
        <f>IFERROR(T54/(T43*4),"NM")</f>
        <v>0</v>
      </c>
      <c r="U55" s="291">
        <f>IFERROR(U54/(U43*4),"NM")</f>
        <v>0</v>
      </c>
      <c r="V55" s="55">
        <f>Q55</f>
        <v>0</v>
      </c>
      <c r="W55" s="291">
        <f>IFERROR(W54/(W43*4),"NM")</f>
        <v>0</v>
      </c>
      <c r="X55" s="291">
        <f>IFERROR(X54/(X43*4),"NM")</f>
        <v>0</v>
      </c>
      <c r="Y55" s="291">
        <f>IFERROR(Y54/(Y43*4),"NM")</f>
        <v>0</v>
      </c>
      <c r="Z55" s="291">
        <f>IFERROR(Z54/(Z43*4),"NM")</f>
        <v>0</v>
      </c>
      <c r="AA55" s="55">
        <f>V55</f>
        <v>0</v>
      </c>
      <c r="AB55" s="291">
        <f>IFERROR(AB54/(AB43*4),"NM")</f>
        <v>0</v>
      </c>
      <c r="AC55" s="291">
        <f>IFERROR(AC54/(AC43*4),"NM")</f>
        <v>0</v>
      </c>
      <c r="AD55" s="291">
        <f>IFERROR(AD54/(AD43*4),"NM")</f>
        <v>0</v>
      </c>
      <c r="AE55" s="291">
        <f>IFERROR(AE54/(AE43*4),"NM")</f>
        <v>0</v>
      </c>
      <c r="AF55" s="55">
        <f>AA55</f>
        <v>0</v>
      </c>
      <c r="AG55" s="291">
        <f>IFERROR(AG54/(AG43*4),"NM")</f>
        <v>0</v>
      </c>
      <c r="AH55" s="291">
        <f>IFERROR(AH54/(AH43*4),"NM")</f>
        <v>0</v>
      </c>
      <c r="AI55" s="291">
        <f>IFERROR(AI54/(AI43*4),"NM")</f>
        <v>0</v>
      </c>
      <c r="AJ55" s="291">
        <f>IFERROR(AJ54/(AJ43*4),"NM")</f>
        <v>0</v>
      </c>
      <c r="AK55" s="55">
        <f t="shared" ref="AK55" si="117">AF55</f>
        <v>0</v>
      </c>
      <c r="AL55" s="291">
        <f>IFERROR(AL54/(AL43*4),"NM")</f>
        <v>0</v>
      </c>
      <c r="AM55" s="291">
        <f>IFERROR(AM54/(AM43*4),"NM")</f>
        <v>0</v>
      </c>
      <c r="AN55" s="291">
        <f>IFERROR(AN54/(AN43*4),"NM")</f>
        <v>0</v>
      </c>
      <c r="AO55" s="291">
        <f>IFERROR(AO54/(AO43*4),"NM")</f>
        <v>0</v>
      </c>
      <c r="AP55" s="55">
        <f t="shared" ref="AP55" si="118">AK55</f>
        <v>0</v>
      </c>
      <c r="AQ55" s="291">
        <f>IFERROR(AQ54/(AQ43*4),"NM")</f>
        <v>0</v>
      </c>
      <c r="AR55" s="291">
        <f>IFERROR(AR54/(AR43*4),"NM")</f>
        <v>0</v>
      </c>
      <c r="AS55" s="291">
        <f>IFERROR(AS54/(AS43*4),"NM")</f>
        <v>0</v>
      </c>
      <c r="AT55" s="291">
        <f>IFERROR(AT54/(AT43*4),"NM")</f>
        <v>0</v>
      </c>
      <c r="AU55" s="55">
        <f t="shared" ref="AU55" si="119">AP55</f>
        <v>0</v>
      </c>
      <c r="AV55" s="291">
        <f>IFERROR(AV54/(AV43*4),"NM")</f>
        <v>0</v>
      </c>
      <c r="AW55" s="291">
        <f>IFERROR(AW54/(AW43*4),"NM")</f>
        <v>0</v>
      </c>
      <c r="AX55" s="291">
        <f>IFERROR(AX54/(AX43*4),"NM")</f>
        <v>0</v>
      </c>
      <c r="AY55" s="291">
        <f>IFERROR(AY54/(AY43*4),"NM")</f>
        <v>0</v>
      </c>
      <c r="AZ55" s="55">
        <f t="shared" ref="AZ55" si="120">AU55</f>
        <v>0</v>
      </c>
      <c r="BA55" s="291">
        <f>IFERROR(BA54/(BA43*4),"NM")</f>
        <v>0</v>
      </c>
      <c r="BB55" s="291">
        <f>IFERROR(BB54/(BB43*4),"NM")</f>
        <v>0</v>
      </c>
      <c r="BC55" s="291">
        <f>IFERROR(BC54/(BC43*4),"NM")</f>
        <v>0</v>
      </c>
      <c r="BD55" s="291">
        <f>IFERROR(BD54/(BD43*4),"NM")</f>
        <v>0</v>
      </c>
      <c r="BE55" s="55">
        <f t="shared" ref="BE55" si="121">AZ55</f>
        <v>0</v>
      </c>
      <c r="BF55" s="291">
        <f>IFERROR(BF54/(BF43*4),"NM")</f>
        <v>0</v>
      </c>
      <c r="BG55" s="291">
        <f>IFERROR(BG54/(BG43*4),"NM")</f>
        <v>0</v>
      </c>
      <c r="BH55" s="291">
        <f>IFERROR(BH54/(BH43*4),"NM")</f>
        <v>0</v>
      </c>
      <c r="BI55" s="291">
        <f>IFERROR(BI54/(BI43*4),"NM")</f>
        <v>0</v>
      </c>
      <c r="BJ55" s="55">
        <f t="shared" ref="BJ55" si="122">BE55</f>
        <v>0</v>
      </c>
      <c r="BK55" s="291">
        <f>IFERROR(BK54/(BK43*4),"NM")</f>
        <v>0</v>
      </c>
      <c r="BL55" s="291">
        <f>IFERROR(BL54/(BL43*4),"NM")</f>
        <v>0</v>
      </c>
      <c r="BM55" s="291">
        <f>IFERROR(BM54/(BM43*4),"NM")</f>
        <v>0</v>
      </c>
      <c r="BN55" s="291">
        <f>IFERROR(BN54/(BN43*4),"NM")</f>
        <v>0</v>
      </c>
      <c r="BO55" s="55">
        <f>BJ55</f>
        <v>0</v>
      </c>
      <c r="BP55" s="66"/>
      <c r="BQ55" s="66"/>
    </row>
    <row r="56" spans="2:69" hidden="1" outlineLevel="1">
      <c r="B56" s="90" t="s">
        <v>30</v>
      </c>
      <c r="C56" s="89"/>
      <c r="D56" s="89"/>
      <c r="E56" s="89">
        <f t="shared" ref="E56:BE56" si="123">IF(ISERROR(E42/E21),"NM",E42/E21)</f>
        <v>0</v>
      </c>
      <c r="F56" s="89">
        <f t="shared" ref="F56" si="124">IF(ISERROR(F42/F21),"NM",F42/F21)</f>
        <v>0</v>
      </c>
      <c r="G56" s="89">
        <f t="shared" si="123"/>
        <v>0</v>
      </c>
      <c r="H56" s="290"/>
      <c r="I56" s="290"/>
      <c r="J56" s="290"/>
      <c r="K56" s="290"/>
      <c r="L56" s="89">
        <f t="shared" ref="L56" si="125">IF(ISERROR(L42/L21),"NM",L42/L21)</f>
        <v>0</v>
      </c>
      <c r="M56" s="290">
        <f>IFERROR((M42*4)/M54,"NM")</f>
        <v>0</v>
      </c>
      <c r="N56" s="290">
        <f>IFERROR((N42*4)/N54,"NM")</f>
        <v>0</v>
      </c>
      <c r="O56" s="290">
        <f>IFERROR((O42*4)/O54,"NM")</f>
        <v>0</v>
      </c>
      <c r="P56" s="290" t="str">
        <f>IFERROR((P42*4)/P54,"NM")</f>
        <v>NM</v>
      </c>
      <c r="Q56" s="89" t="str">
        <f t="shared" si="123"/>
        <v>NM</v>
      </c>
      <c r="R56" s="290" t="str">
        <f>IFERROR((R42*4)/R54,"NM")</f>
        <v>NM</v>
      </c>
      <c r="S56" s="290" t="str">
        <f>IFERROR((S42*4)/S54,"NM")</f>
        <v>NM</v>
      </c>
      <c r="T56" s="290" t="str">
        <f>IFERROR((T42*4)/T54,"NM")</f>
        <v>NM</v>
      </c>
      <c r="U56" s="290" t="str">
        <f>IFERROR((U42*4)/U54,"NM")</f>
        <v>NM</v>
      </c>
      <c r="V56" s="89" t="str">
        <f t="shared" si="123"/>
        <v>NM</v>
      </c>
      <c r="W56" s="290" t="str">
        <f>IFERROR((W42*4)/W54,"NM")</f>
        <v>NM</v>
      </c>
      <c r="X56" s="290" t="str">
        <f>IFERROR((X42*4)/X54,"NM")</f>
        <v>NM</v>
      </c>
      <c r="Y56" s="290" t="str">
        <f>IFERROR((Y42*4)/Y54,"NM")</f>
        <v>NM</v>
      </c>
      <c r="Z56" s="290" t="str">
        <f>IFERROR((Z42*4)/Z54,"NM")</f>
        <v>NM</v>
      </c>
      <c r="AA56" s="89" t="str">
        <f t="shared" si="123"/>
        <v>NM</v>
      </c>
      <c r="AB56" s="290" t="str">
        <f>IFERROR((AB42*4)/AB54,"NM")</f>
        <v>NM</v>
      </c>
      <c r="AC56" s="290" t="str">
        <f>IFERROR((AC42*4)/AC54,"NM")</f>
        <v>NM</v>
      </c>
      <c r="AD56" s="290" t="str">
        <f>IFERROR((AD42*4)/AD54,"NM")</f>
        <v>NM</v>
      </c>
      <c r="AE56" s="290" t="str">
        <f>IFERROR((AE42*4)/AE54,"NM")</f>
        <v>NM</v>
      </c>
      <c r="AF56" s="89" t="str">
        <f t="shared" si="123"/>
        <v>NM</v>
      </c>
      <c r="AG56" s="290" t="str">
        <f>IFERROR((AG42*4)/AG54,"NM")</f>
        <v>NM</v>
      </c>
      <c r="AH56" s="290" t="str">
        <f>IFERROR((AH42*4)/AH54,"NM")</f>
        <v>NM</v>
      </c>
      <c r="AI56" s="290" t="str">
        <f>IFERROR((AI42*4)/AI54,"NM")</f>
        <v>NM</v>
      </c>
      <c r="AJ56" s="290" t="str">
        <f>IFERROR((AJ42*4)/AJ54,"NM")</f>
        <v>NM</v>
      </c>
      <c r="AK56" s="89" t="str">
        <f t="shared" si="123"/>
        <v>NM</v>
      </c>
      <c r="AL56" s="290" t="str">
        <f>IFERROR((AL42*4)/AL54,"NM")</f>
        <v>NM</v>
      </c>
      <c r="AM56" s="290" t="str">
        <f>IFERROR((AM42*4)/AM54,"NM")</f>
        <v>NM</v>
      </c>
      <c r="AN56" s="290" t="str">
        <f>IFERROR((AN42*4)/AN54,"NM")</f>
        <v>NM</v>
      </c>
      <c r="AO56" s="290" t="str">
        <f>IFERROR((AO42*4)/AO54,"NM")</f>
        <v>NM</v>
      </c>
      <c r="AP56" s="89" t="str">
        <f t="shared" si="123"/>
        <v>NM</v>
      </c>
      <c r="AQ56" s="290" t="str">
        <f>IFERROR((AQ42*4)/AQ54,"NM")</f>
        <v>NM</v>
      </c>
      <c r="AR56" s="290" t="str">
        <f>IFERROR((AR42*4)/AR54,"NM")</f>
        <v>NM</v>
      </c>
      <c r="AS56" s="290" t="str">
        <f>IFERROR((AS42*4)/AS54,"NM")</f>
        <v>NM</v>
      </c>
      <c r="AT56" s="290" t="str">
        <f>IFERROR((AT42*4)/AT54,"NM")</f>
        <v>NM</v>
      </c>
      <c r="AU56" s="89" t="str">
        <f t="shared" si="123"/>
        <v>NM</v>
      </c>
      <c r="AV56" s="290" t="str">
        <f>IFERROR((AV42*4)/AV54,"NM")</f>
        <v>NM</v>
      </c>
      <c r="AW56" s="290" t="str">
        <f>IFERROR((AW42*4)/AW54,"NM")</f>
        <v>NM</v>
      </c>
      <c r="AX56" s="290" t="str">
        <f>IFERROR((AX42*4)/AX54,"NM")</f>
        <v>NM</v>
      </c>
      <c r="AY56" s="290" t="str">
        <f>IFERROR((AY42*4)/AY54,"NM")</f>
        <v>NM</v>
      </c>
      <c r="AZ56" s="89" t="str">
        <f t="shared" si="123"/>
        <v>NM</v>
      </c>
      <c r="BA56" s="290" t="str">
        <f>IFERROR((BA42*4)/BA54,"NM")</f>
        <v>NM</v>
      </c>
      <c r="BB56" s="290" t="str">
        <f>IFERROR((BB42*4)/BB54,"NM")</f>
        <v>NM</v>
      </c>
      <c r="BC56" s="290" t="str">
        <f>IFERROR((BC42*4)/BC54,"NM")</f>
        <v>NM</v>
      </c>
      <c r="BD56" s="290" t="str">
        <f>IFERROR((BD42*4)/BD54,"NM")</f>
        <v>NM</v>
      </c>
      <c r="BE56" s="89" t="str">
        <f t="shared" si="123"/>
        <v>NM</v>
      </c>
      <c r="BF56" s="290" t="str">
        <f>IFERROR((BF42*4)/BF54,"NM")</f>
        <v>NM</v>
      </c>
      <c r="BG56" s="290" t="str">
        <f>IFERROR((BG42*4)/BG54,"NM")</f>
        <v>NM</v>
      </c>
      <c r="BH56" s="290" t="str">
        <f>IFERROR((BH42*4)/BH54,"NM")</f>
        <v>NM</v>
      </c>
      <c r="BI56" s="290" t="str">
        <f>IFERROR((BI42*4)/BI54,"NM")</f>
        <v>NM</v>
      </c>
      <c r="BJ56" s="89" t="str">
        <f t="shared" ref="BJ56:BO56" si="126">IF(ISERROR(BJ42/BJ21),"NM",BJ42/BJ21)</f>
        <v>NM</v>
      </c>
      <c r="BK56" s="290" t="str">
        <f>IFERROR((BK42*4)/BK54,"NM")</f>
        <v>NM</v>
      </c>
      <c r="BL56" s="290" t="str">
        <f>IFERROR((BL42*4)/BL54,"NM")</f>
        <v>NM</v>
      </c>
      <c r="BM56" s="290" t="str">
        <f>IFERROR((BM42*4)/BM54,"NM")</f>
        <v>NM</v>
      </c>
      <c r="BN56" s="290" t="str">
        <f>IFERROR((BN42*4)/BN54,"NM")</f>
        <v>NM</v>
      </c>
      <c r="BO56" s="89" t="str">
        <f t="shared" si="126"/>
        <v>NM</v>
      </c>
      <c r="BP56" s="245"/>
      <c r="BQ56" s="245"/>
    </row>
    <row r="57" spans="2:69" hidden="1" outlineLevel="1">
      <c r="B57" s="90" t="s">
        <v>31</v>
      </c>
      <c r="C57" s="89"/>
      <c r="D57" s="89"/>
      <c r="E57" s="89" t="str">
        <f>IF(ISERROR(365/E56),"NM",365/E56)</f>
        <v>NM</v>
      </c>
      <c r="F57" s="89" t="str">
        <f>IF(ISERROR(365/F56),"NM",365/F56)</f>
        <v>NM</v>
      </c>
      <c r="G57" s="89" t="str">
        <f t="shared" ref="G57:AU57" si="127">IF(ISERROR(365/G56),"NM",365/G56)</f>
        <v>NM</v>
      </c>
      <c r="H57" s="290"/>
      <c r="I57" s="290"/>
      <c r="J57" s="290"/>
      <c r="K57" s="290"/>
      <c r="L57" s="89" t="str">
        <f t="shared" ref="L57" si="128">IF(ISERROR(365/L56),"NM",365/L56)</f>
        <v>NM</v>
      </c>
      <c r="M57" s="290" t="str">
        <f>IFERROR(365/M56,"NM")</f>
        <v>NM</v>
      </c>
      <c r="N57" s="290" t="str">
        <f>IFERROR(365/N56,"NM")</f>
        <v>NM</v>
      </c>
      <c r="O57" s="290" t="str">
        <f>IFERROR(365/O56,"NM")</f>
        <v>NM</v>
      </c>
      <c r="P57" s="290" t="str">
        <f>IFERROR(365/P56,"NM")</f>
        <v>NM</v>
      </c>
      <c r="Q57" s="89" t="str">
        <f t="shared" si="127"/>
        <v>NM</v>
      </c>
      <c r="R57" s="290" t="str">
        <f>IFERROR(365/R56,"NM")</f>
        <v>NM</v>
      </c>
      <c r="S57" s="290" t="str">
        <f>IFERROR(365/S56,"NM")</f>
        <v>NM</v>
      </c>
      <c r="T57" s="290" t="str">
        <f>IFERROR(365/T56,"NM")</f>
        <v>NM</v>
      </c>
      <c r="U57" s="290" t="str">
        <f>IFERROR(365/U56,"NM")</f>
        <v>NM</v>
      </c>
      <c r="V57" s="89" t="str">
        <f t="shared" si="127"/>
        <v>NM</v>
      </c>
      <c r="W57" s="290" t="str">
        <f>IFERROR(365/W56,"NM")</f>
        <v>NM</v>
      </c>
      <c r="X57" s="290" t="str">
        <f>IFERROR(365/X56,"NM")</f>
        <v>NM</v>
      </c>
      <c r="Y57" s="290" t="str">
        <f>IFERROR(365/Y56,"NM")</f>
        <v>NM</v>
      </c>
      <c r="Z57" s="290" t="str">
        <f>IFERROR(365/Z56,"NM")</f>
        <v>NM</v>
      </c>
      <c r="AA57" s="89" t="str">
        <f t="shared" si="127"/>
        <v>NM</v>
      </c>
      <c r="AB57" s="290" t="str">
        <f>IFERROR(365/AB56,"NM")</f>
        <v>NM</v>
      </c>
      <c r="AC57" s="290" t="str">
        <f>IFERROR(365/AC56,"NM")</f>
        <v>NM</v>
      </c>
      <c r="AD57" s="290" t="str">
        <f>IFERROR(365/AD56,"NM")</f>
        <v>NM</v>
      </c>
      <c r="AE57" s="290" t="str">
        <f>IFERROR(365/AE56,"NM")</f>
        <v>NM</v>
      </c>
      <c r="AF57" s="89" t="str">
        <f t="shared" si="127"/>
        <v>NM</v>
      </c>
      <c r="AG57" s="290" t="str">
        <f>IFERROR(365/AG56,"NM")</f>
        <v>NM</v>
      </c>
      <c r="AH57" s="290" t="str">
        <f>IFERROR(365/AH56,"NM")</f>
        <v>NM</v>
      </c>
      <c r="AI57" s="290" t="str">
        <f>IFERROR(365/AI56,"NM")</f>
        <v>NM</v>
      </c>
      <c r="AJ57" s="290" t="str">
        <f>IFERROR(365/AJ56,"NM")</f>
        <v>NM</v>
      </c>
      <c r="AK57" s="89" t="str">
        <f t="shared" si="127"/>
        <v>NM</v>
      </c>
      <c r="AL57" s="290" t="str">
        <f>IFERROR(365/AL56,"NM")</f>
        <v>NM</v>
      </c>
      <c r="AM57" s="290" t="str">
        <f>IFERROR(365/AM56,"NM")</f>
        <v>NM</v>
      </c>
      <c r="AN57" s="290" t="str">
        <f>IFERROR(365/AN56,"NM")</f>
        <v>NM</v>
      </c>
      <c r="AO57" s="290" t="str">
        <f>IFERROR(365/AO56,"NM")</f>
        <v>NM</v>
      </c>
      <c r="AP57" s="89" t="str">
        <f t="shared" si="127"/>
        <v>NM</v>
      </c>
      <c r="AQ57" s="290" t="str">
        <f>IFERROR(365/AQ56,"NM")</f>
        <v>NM</v>
      </c>
      <c r="AR57" s="290" t="str">
        <f>IFERROR(365/AR56,"NM")</f>
        <v>NM</v>
      </c>
      <c r="AS57" s="290" t="str">
        <f>IFERROR(365/AS56,"NM")</f>
        <v>NM</v>
      </c>
      <c r="AT57" s="290" t="str">
        <f>IFERROR(365/AT56,"NM")</f>
        <v>NM</v>
      </c>
      <c r="AU57" s="89" t="str">
        <f t="shared" si="127"/>
        <v>NM</v>
      </c>
      <c r="AV57" s="290" t="str">
        <f>IFERROR(365/AV56,"NM")</f>
        <v>NM</v>
      </c>
      <c r="AW57" s="290" t="str">
        <f>IFERROR(365/AW56,"NM")</f>
        <v>NM</v>
      </c>
      <c r="AX57" s="290" t="str">
        <f>IFERROR(365/AX56,"NM")</f>
        <v>NM</v>
      </c>
      <c r="AY57" s="290" t="str">
        <f>IFERROR(365/AY56,"NM")</f>
        <v>NM</v>
      </c>
      <c r="AZ57" s="89" t="str">
        <f t="shared" ref="AZ57" si="129">IF(ISERROR(365/AZ56),"NM",365/AZ56)</f>
        <v>NM</v>
      </c>
      <c r="BA57" s="290" t="str">
        <f>IFERROR(365/BA56,"NM")</f>
        <v>NM</v>
      </c>
      <c r="BB57" s="290" t="str">
        <f>IFERROR(365/BB56,"NM")</f>
        <v>NM</v>
      </c>
      <c r="BC57" s="290" t="str">
        <f>IFERROR(365/BC56,"NM")</f>
        <v>NM</v>
      </c>
      <c r="BD57" s="290" t="str">
        <f>IFERROR(365/BD56,"NM")</f>
        <v>NM</v>
      </c>
      <c r="BE57" s="89" t="str">
        <f t="shared" ref="BE57:BJ57" si="130">IF(ISERROR(365/BE56),"NM",365/BE56)</f>
        <v>NM</v>
      </c>
      <c r="BF57" s="290" t="str">
        <f>IFERROR(365/BF56,"NM")</f>
        <v>NM</v>
      </c>
      <c r="BG57" s="290" t="str">
        <f>IFERROR(365/BG56,"NM")</f>
        <v>NM</v>
      </c>
      <c r="BH57" s="290" t="str">
        <f>IFERROR(365/BH56,"NM")</f>
        <v>NM</v>
      </c>
      <c r="BI57" s="290" t="str">
        <f>IFERROR(365/BI56,"NM")</f>
        <v>NM</v>
      </c>
      <c r="BJ57" s="89" t="str">
        <f t="shared" si="130"/>
        <v>NM</v>
      </c>
      <c r="BK57" s="290" t="str">
        <f>IFERROR(365/BK56,"NM")</f>
        <v>NM</v>
      </c>
      <c r="BL57" s="290" t="str">
        <f>IFERROR(365/BL56,"NM")</f>
        <v>NM</v>
      </c>
      <c r="BM57" s="290" t="str">
        <f>IFERROR(365/BM56,"NM")</f>
        <v>NM</v>
      </c>
      <c r="BN57" s="290" t="str">
        <f>IFERROR(365/BN56,"NM")</f>
        <v>NM</v>
      </c>
      <c r="BO57" s="89" t="str">
        <f t="shared" ref="BO57" si="131">IF(ISERROR(365/BO56),"NM",365/BO56)</f>
        <v>NM</v>
      </c>
      <c r="BP57" s="245"/>
      <c r="BQ57" s="245"/>
    </row>
    <row r="58" spans="2:69" hidden="1" outlineLevel="1">
      <c r="B58" s="92" t="s">
        <v>6</v>
      </c>
      <c r="C58" s="48"/>
      <c r="D58" s="48"/>
      <c r="E58" s="48">
        <f>E10</f>
        <v>4.367</v>
      </c>
      <c r="F58" s="48">
        <f>F10</f>
        <v>3.835</v>
      </c>
      <c r="G58" s="48">
        <f>F58*1.1</f>
        <v>4.2185000000000006</v>
      </c>
      <c r="H58" s="197"/>
      <c r="I58" s="197"/>
      <c r="J58" s="197"/>
      <c r="K58" s="197"/>
      <c r="L58" s="48">
        <f>K58*1.1</f>
        <v>0</v>
      </c>
      <c r="M58" s="197">
        <f>M10</f>
        <v>14.67525</v>
      </c>
      <c r="N58" s="197">
        <f>N10</f>
        <v>9.7835000000000001</v>
      </c>
      <c r="O58" s="197">
        <f>O10</f>
        <v>4.89175</v>
      </c>
      <c r="P58" s="197">
        <f>P10</f>
        <v>0</v>
      </c>
      <c r="Q58" s="47">
        <f>L58*1.1</f>
        <v>0</v>
      </c>
      <c r="R58" s="197">
        <f>R10</f>
        <v>0</v>
      </c>
      <c r="S58" s="197">
        <f>S10</f>
        <v>0</v>
      </c>
      <c r="T58" s="197">
        <f>T10</f>
        <v>0</v>
      </c>
      <c r="U58" s="197">
        <f>U10</f>
        <v>0</v>
      </c>
      <c r="V58" s="47">
        <f>Q58*1.1</f>
        <v>0</v>
      </c>
      <c r="W58" s="197">
        <f>W10</f>
        <v>0</v>
      </c>
      <c r="X58" s="197">
        <f>X10</f>
        <v>0</v>
      </c>
      <c r="Y58" s="197">
        <f>Y10</f>
        <v>0</v>
      </c>
      <c r="Z58" s="197">
        <f>Z10</f>
        <v>0</v>
      </c>
      <c r="AA58" s="47">
        <f>V58*1.1</f>
        <v>0</v>
      </c>
      <c r="AB58" s="197">
        <f>AB10</f>
        <v>0.8797944038642509</v>
      </c>
      <c r="AC58" s="197">
        <f>AC10</f>
        <v>1.7595888077285018</v>
      </c>
      <c r="AD58" s="197">
        <f>AD10</f>
        <v>2.6393832115927527</v>
      </c>
      <c r="AE58" s="197">
        <f>AE10</f>
        <v>3.5191776154570036</v>
      </c>
      <c r="AF58" s="47">
        <f t="shared" ref="AF58:AZ58" si="132">AF41*AF59</f>
        <v>3.5191776154570036</v>
      </c>
      <c r="AG58" s="197">
        <f>AG10</f>
        <v>5.2694230773070103</v>
      </c>
      <c r="AH58" s="197">
        <f>AH10</f>
        <v>7.0196685391570179</v>
      </c>
      <c r="AI58" s="197">
        <f>AI10</f>
        <v>8.7699140010070256</v>
      </c>
      <c r="AJ58" s="197">
        <f>AJ10</f>
        <v>10.520159462857032</v>
      </c>
      <c r="AK58" s="47">
        <f t="shared" si="132"/>
        <v>10.520159462857032</v>
      </c>
      <c r="AL58" s="197">
        <f>AL10</f>
        <v>13.128106995159364</v>
      </c>
      <c r="AM58" s="197">
        <f>AM10</f>
        <v>15.736054527461693</v>
      </c>
      <c r="AN58" s="197">
        <f>AN10</f>
        <v>18.344002059764023</v>
      </c>
      <c r="AO58" s="197">
        <f>AO10</f>
        <v>20.951949592066356</v>
      </c>
      <c r="AP58" s="47">
        <f t="shared" si="132"/>
        <v>20.951949592066356</v>
      </c>
      <c r="AQ58" s="197">
        <f>AQ10</f>
        <v>23.727724954138971</v>
      </c>
      <c r="AR58" s="197">
        <f>AR10</f>
        <v>26.503500316211582</v>
      </c>
      <c r="AS58" s="197">
        <f>AS10</f>
        <v>29.279275678284193</v>
      </c>
      <c r="AT58" s="197">
        <f>AT10</f>
        <v>32.055051040356808</v>
      </c>
      <c r="AU58" s="47">
        <f t="shared" si="132"/>
        <v>32.055051040356808</v>
      </c>
      <c r="AV58" s="197">
        <f>AV10</f>
        <v>35.006528149559088</v>
      </c>
      <c r="AW58" s="197">
        <f>AW10</f>
        <v>37.958005258761361</v>
      </c>
      <c r="AX58" s="197">
        <f>AX10</f>
        <v>40.909482367963641</v>
      </c>
      <c r="AY58" s="197">
        <f>AY10</f>
        <v>43.86095947716592</v>
      </c>
      <c r="AZ58" s="47">
        <f t="shared" si="132"/>
        <v>43.86095947716592</v>
      </c>
      <c r="BA58" s="197">
        <f>BA10</f>
        <v>46.996318085500839</v>
      </c>
      <c r="BB58" s="197">
        <f>BB10</f>
        <v>50.131676693835757</v>
      </c>
      <c r="BC58" s="197">
        <f>BC10</f>
        <v>53.267035302170683</v>
      </c>
      <c r="BD58" s="197">
        <f>BD10</f>
        <v>56.402393910505602</v>
      </c>
      <c r="BE58" s="47">
        <f t="shared" ref="BE58:BJ58" si="133">BE41*BE59</f>
        <v>56.402393910505602</v>
      </c>
      <c r="BF58" s="197">
        <f>BF10</f>
        <v>59.730129095760738</v>
      </c>
      <c r="BG58" s="197">
        <f>BG10</f>
        <v>63.057864281015867</v>
      </c>
      <c r="BH58" s="197">
        <f>BH10</f>
        <v>66.385599466271003</v>
      </c>
      <c r="BI58" s="197">
        <f>BI10</f>
        <v>69.713334651526139</v>
      </c>
      <c r="BJ58" s="47">
        <f t="shared" si="133"/>
        <v>69.713334651526139</v>
      </c>
      <c r="BK58" s="197">
        <f>BK10</f>
        <v>73.242266471333636</v>
      </c>
      <c r="BL58" s="197">
        <f>BL10</f>
        <v>76.771198291141133</v>
      </c>
      <c r="BM58" s="197">
        <f>BM10</f>
        <v>80.300130110948643</v>
      </c>
      <c r="BN58" s="197">
        <f>BN10</f>
        <v>83.82906193075614</v>
      </c>
      <c r="BO58" s="47">
        <f t="shared" ref="BO58" si="134">BO41*BO59</f>
        <v>83.82906193075614</v>
      </c>
      <c r="BP58" s="240"/>
      <c r="BQ58" s="240"/>
    </row>
    <row r="59" spans="2:69" hidden="1" outlineLevel="1">
      <c r="B59" s="91" t="s">
        <v>233</v>
      </c>
      <c r="C59" s="93"/>
      <c r="D59" s="93"/>
      <c r="E59" s="93" t="str">
        <f>IF(ISERROR(E58/E41),"NM",E58/E41)</f>
        <v>NM</v>
      </c>
      <c r="F59" s="93" t="str">
        <f>IF(ISERROR(F58/F41),"NM",F58/F41)</f>
        <v>NM</v>
      </c>
      <c r="G59" s="93" t="str">
        <f t="shared" ref="G59:AA59" si="135">IF(ISERROR(G58/G41),"NM",G58/G41)</f>
        <v>NM</v>
      </c>
      <c r="H59" s="289"/>
      <c r="I59" s="289"/>
      <c r="J59" s="289"/>
      <c r="K59" s="289"/>
      <c r="L59" s="93" t="str">
        <f t="shared" ref="L59" si="136">IF(ISERROR(L58/L41),"NM",L58/L41)</f>
        <v>NM</v>
      </c>
      <c r="M59" s="289" t="str">
        <f>IFERROR(M58/(M41*4),"NM")</f>
        <v>NM</v>
      </c>
      <c r="N59" s="289" t="str">
        <f>IFERROR(N58/(N41*4),"NM")</f>
        <v>NM</v>
      </c>
      <c r="O59" s="289" t="str">
        <f>IFERROR(O58/(O41*4),"NM")</f>
        <v>NM</v>
      </c>
      <c r="P59" s="289" t="str">
        <f>IFERROR(P58/(P41*4),"NM")</f>
        <v>NM</v>
      </c>
      <c r="Q59" s="93" t="str">
        <f t="shared" si="135"/>
        <v>NM</v>
      </c>
      <c r="R59" s="289" t="str">
        <f>IFERROR(R58/(R41*4),"NM")</f>
        <v>NM</v>
      </c>
      <c r="S59" s="289" t="str">
        <f>IFERROR(S58/(S41*4),"NM")</f>
        <v>NM</v>
      </c>
      <c r="T59" s="289" t="str">
        <f>IFERROR(T58/(T41*4),"NM")</f>
        <v>NM</v>
      </c>
      <c r="U59" s="289" t="str">
        <f>IFERROR(U58/(U41*4),"NM")</f>
        <v>NM</v>
      </c>
      <c r="V59" s="93" t="str">
        <f t="shared" si="135"/>
        <v>NM</v>
      </c>
      <c r="W59" s="289" t="str">
        <f>IFERROR(W58/(W41*4),"NM")</f>
        <v>NM</v>
      </c>
      <c r="X59" s="289" t="str">
        <f>IFERROR(X58/(X41*4),"NM")</f>
        <v>NM</v>
      </c>
      <c r="Y59" s="289" t="str">
        <f>IFERROR(Y58/(Y41*4),"NM")</f>
        <v>NM</v>
      </c>
      <c r="Z59" s="289" t="str">
        <f>IFERROR(Z58/(Z41*4),"NM")</f>
        <v>NM</v>
      </c>
      <c r="AA59" s="93" t="str">
        <f t="shared" si="135"/>
        <v>NM</v>
      </c>
      <c r="AB59" s="289">
        <f>IFERROR(AB58/(AB41*4),"NM")</f>
        <v>3.125E-2</v>
      </c>
      <c r="AC59" s="289">
        <f>IFERROR(AC58/(AC41*4),"NM")</f>
        <v>3.125E-2</v>
      </c>
      <c r="AD59" s="289">
        <f>IFERROR(AD58/(AD41*4),"NM")</f>
        <v>3.125E-2</v>
      </c>
      <c r="AE59" s="289">
        <f>IFERROR(AE58/(AE41*4),"NM")</f>
        <v>3.1250000000000007E-2</v>
      </c>
      <c r="AF59" s="93">
        <v>0.05</v>
      </c>
      <c r="AG59" s="289">
        <f>IFERROR(AG58/(AG41*4),"NM")</f>
        <v>3.5241614653819572E-2</v>
      </c>
      <c r="AH59" s="289">
        <f>IFERROR(AH58/(AH41*4),"NM")</f>
        <v>3.7352372912409476E-2</v>
      </c>
      <c r="AI59" s="289">
        <f>IFERROR(AI58/(AI41*4),"NM")</f>
        <v>3.7659257067968868E-2</v>
      </c>
      <c r="AJ59" s="289">
        <f>IFERROR(AJ58/(AJ41*4),"NM")</f>
        <v>3.8779190083306797E-2</v>
      </c>
      <c r="AK59" s="93">
        <f>AF59</f>
        <v>0.05</v>
      </c>
      <c r="AL59" s="289">
        <f>IFERROR(AL58/(AL41*4),"NM")</f>
        <v>4.0855986279901779E-2</v>
      </c>
      <c r="AM59" s="289">
        <f>IFERROR(AM58/(AM41*4),"NM")</f>
        <v>4.1264675983635632E-2</v>
      </c>
      <c r="AN59" s="289">
        <f>IFERROR(AN58/(AN41*4),"NM")</f>
        <v>4.0163465312011933E-2</v>
      </c>
      <c r="AO59" s="289">
        <f>IFERROR(AO58/(AO41*4),"NM")</f>
        <v>4.0545496635152042E-2</v>
      </c>
      <c r="AP59" s="93">
        <f t="shared" ref="AP59" si="137">AK59</f>
        <v>0.05</v>
      </c>
      <c r="AQ59" s="289">
        <f>IFERROR(AQ58/(AQ41*4),"NM")</f>
        <v>4.6263623407326149E-2</v>
      </c>
      <c r="AR59" s="289">
        <f>IFERROR(AR58/(AR41*4),"NM")</f>
        <v>4.4935433859319508E-2</v>
      </c>
      <c r="AS59" s="289">
        <f>IFERROR(AS58/(AS41*4),"NM")</f>
        <v>4.2287314421562007E-2</v>
      </c>
      <c r="AT59" s="289">
        <f>IFERROR(AT58/(AT41*4),"NM")</f>
        <v>4.1666666666666678E-2</v>
      </c>
      <c r="AU59" s="93">
        <f>AP59</f>
        <v>0.05</v>
      </c>
      <c r="AV59" s="289">
        <f>IFERROR(AV58/(AV41*4),"NM")</f>
        <v>4.9882812310261274E-2</v>
      </c>
      <c r="AW59" s="289">
        <f>IFERROR(AW58/(AW41*4),"NM")</f>
        <v>4.7033514382760148E-2</v>
      </c>
      <c r="AX59" s="289">
        <f>IFERROR(AX58/(AX41*4),"NM")</f>
        <v>4.3180941311175614E-2</v>
      </c>
      <c r="AY59" s="289">
        <f>IFERROR(AY58/(AY41*4),"NM")</f>
        <v>4.1666666666666678E-2</v>
      </c>
      <c r="AZ59" s="93">
        <f>AU59</f>
        <v>0.05</v>
      </c>
      <c r="BA59" s="289">
        <f>IFERROR(BA58/(BA41*4),"NM")</f>
        <v>5.2077042775957448E-2</v>
      </c>
      <c r="BB59" s="289">
        <f>IFERROR(BB58/(BB41*4),"NM")</f>
        <v>4.8305532044033303E-2</v>
      </c>
      <c r="BC59" s="289">
        <f>IFERROR(BC58/(BC41*4),"NM")</f>
        <v>4.3722726611347518E-2</v>
      </c>
      <c r="BD59" s="289">
        <f>IFERROR(BD58/(BD41*4),"NM")</f>
        <v>4.1666666666666671E-2</v>
      </c>
      <c r="BE59" s="93">
        <f>AZ59</f>
        <v>0.05</v>
      </c>
      <c r="BF59" s="289">
        <f>IFERROR(BF58/(BF41*4),"NM")</f>
        <v>5.3549770458488924E-2</v>
      </c>
      <c r="BG59" s="289">
        <f>IFERROR(BG58/(BG41*4),"NM")</f>
        <v>4.9159287222312414E-2</v>
      </c>
      <c r="BH59" s="289">
        <f>IFERROR(BH58/(BH41*4),"NM")</f>
        <v>4.4086363076170108E-2</v>
      </c>
      <c r="BI59" s="289">
        <f>IFERROR(BI58/(BI41*4),"NM")</f>
        <v>4.1666666666666678E-2</v>
      </c>
      <c r="BJ59" s="93">
        <f>BE59</f>
        <v>0.05</v>
      </c>
      <c r="BK59" s="289">
        <f>IFERROR(BK58/(BK41*4),"NM")</f>
        <v>5.4606857681880568E-2</v>
      </c>
      <c r="BL59" s="289">
        <f>IFERROR(BL58/(BL41*4),"NM")</f>
        <v>4.9772091409785835E-2</v>
      </c>
      <c r="BM59" s="289">
        <f>IFERROR(BM58/(BM41*4),"NM")</f>
        <v>4.4347372267131008E-2</v>
      </c>
      <c r="BN59" s="289">
        <f>IFERROR(BN58/(BN41*4),"NM")</f>
        <v>4.1666666666666685E-2</v>
      </c>
      <c r="BO59" s="93">
        <f>BJ59</f>
        <v>0.05</v>
      </c>
      <c r="BP59" s="66"/>
      <c r="BQ59" s="66"/>
    </row>
    <row r="60" spans="2:69" hidden="1" outlineLevel="1">
      <c r="B60" s="90" t="s">
        <v>32</v>
      </c>
      <c r="C60" s="48"/>
      <c r="D60" s="48"/>
      <c r="E60" s="48">
        <f>E22</f>
        <v>2.794</v>
      </c>
      <c r="F60" s="48">
        <f>F22</f>
        <v>6.7549999999999999</v>
      </c>
      <c r="G60" s="48">
        <f t="shared" ref="G60:AZ60" si="138">G43*G61</f>
        <v>9.7814362277853437</v>
      </c>
      <c r="H60" s="197"/>
      <c r="I60" s="197"/>
      <c r="J60" s="197"/>
      <c r="K60" s="197"/>
      <c r="L60" s="48">
        <f t="shared" ref="L60" si="139">L43*L61</f>
        <v>0</v>
      </c>
      <c r="M60" s="197">
        <f>M22</f>
        <v>9.0367499999999996</v>
      </c>
      <c r="N60" s="197">
        <f>N22</f>
        <v>6.0244999999999997</v>
      </c>
      <c r="O60" s="197">
        <f>O22</f>
        <v>3.0122499999999999</v>
      </c>
      <c r="P60" s="197">
        <f>P22</f>
        <v>0</v>
      </c>
      <c r="Q60" s="48">
        <f t="shared" si="138"/>
        <v>0</v>
      </c>
      <c r="R60" s="197">
        <f>R22</f>
        <v>0</v>
      </c>
      <c r="S60" s="197">
        <f>S22</f>
        <v>0</v>
      </c>
      <c r="T60" s="197">
        <f>T22</f>
        <v>0</v>
      </c>
      <c r="U60" s="197">
        <f>U22</f>
        <v>0</v>
      </c>
      <c r="V60" s="48">
        <f t="shared" si="138"/>
        <v>0</v>
      </c>
      <c r="W60" s="197">
        <f>W22</f>
        <v>0</v>
      </c>
      <c r="X60" s="197">
        <f>X22</f>
        <v>0</v>
      </c>
      <c r="Y60" s="197">
        <f>Y22</f>
        <v>0</v>
      </c>
      <c r="Z60" s="197">
        <f>Z22</f>
        <v>0</v>
      </c>
      <c r="AA60" s="48">
        <f t="shared" si="138"/>
        <v>0</v>
      </c>
      <c r="AB60" s="197">
        <f>AB22</f>
        <v>0</v>
      </c>
      <c r="AC60" s="197">
        <f>AC22</f>
        <v>0</v>
      </c>
      <c r="AD60" s="197">
        <f>AD22</f>
        <v>0</v>
      </c>
      <c r="AE60" s="197">
        <f>AE22</f>
        <v>0</v>
      </c>
      <c r="AF60" s="48">
        <f t="shared" si="138"/>
        <v>0</v>
      </c>
      <c r="AG60" s="197">
        <f>AG22</f>
        <v>0</v>
      </c>
      <c r="AH60" s="197">
        <f>AH22</f>
        <v>0</v>
      </c>
      <c r="AI60" s="197">
        <f>AI22</f>
        <v>0</v>
      </c>
      <c r="AJ60" s="197">
        <f>AJ22</f>
        <v>0</v>
      </c>
      <c r="AK60" s="48">
        <f t="shared" si="138"/>
        <v>0</v>
      </c>
      <c r="AL60" s="197">
        <f>AL22</f>
        <v>0</v>
      </c>
      <c r="AM60" s="197">
        <f>AM22</f>
        <v>0</v>
      </c>
      <c r="AN60" s="197">
        <f>AN22</f>
        <v>0</v>
      </c>
      <c r="AO60" s="197">
        <f>AO22</f>
        <v>0</v>
      </c>
      <c r="AP60" s="48">
        <f t="shared" si="138"/>
        <v>0</v>
      </c>
      <c r="AQ60" s="197">
        <f>AQ22</f>
        <v>0</v>
      </c>
      <c r="AR60" s="197">
        <f>AR22</f>
        <v>0</v>
      </c>
      <c r="AS60" s="197">
        <f>AS22</f>
        <v>0</v>
      </c>
      <c r="AT60" s="197">
        <f>AT22</f>
        <v>0</v>
      </c>
      <c r="AU60" s="48">
        <f t="shared" si="138"/>
        <v>0</v>
      </c>
      <c r="AV60" s="197">
        <f>AV22</f>
        <v>0</v>
      </c>
      <c r="AW60" s="197">
        <f>AW22</f>
        <v>0</v>
      </c>
      <c r="AX60" s="197">
        <f>AX22</f>
        <v>0</v>
      </c>
      <c r="AY60" s="197">
        <f>AY22</f>
        <v>0</v>
      </c>
      <c r="AZ60" s="48">
        <f t="shared" si="138"/>
        <v>0</v>
      </c>
      <c r="BA60" s="197">
        <f>BA22</f>
        <v>0</v>
      </c>
      <c r="BB60" s="197">
        <f>BB22</f>
        <v>0</v>
      </c>
      <c r="BC60" s="197">
        <f>BC22</f>
        <v>0</v>
      </c>
      <c r="BD60" s="197">
        <f>BD22</f>
        <v>0</v>
      </c>
      <c r="BE60" s="48">
        <f t="shared" ref="BE60:BJ60" si="140">BE43*BE61</f>
        <v>0</v>
      </c>
      <c r="BF60" s="197">
        <f>BF22</f>
        <v>0</v>
      </c>
      <c r="BG60" s="197">
        <f>BG22</f>
        <v>0</v>
      </c>
      <c r="BH60" s="197">
        <f>BH22</f>
        <v>0</v>
      </c>
      <c r="BI60" s="197">
        <f>BI22</f>
        <v>0</v>
      </c>
      <c r="BJ60" s="48">
        <f t="shared" si="140"/>
        <v>0</v>
      </c>
      <c r="BK60" s="197">
        <f>BK22</f>
        <v>0</v>
      </c>
      <c r="BL60" s="197">
        <f>BL22</f>
        <v>0</v>
      </c>
      <c r="BM60" s="197">
        <f>BM22</f>
        <v>0</v>
      </c>
      <c r="BN60" s="197">
        <f>BN22</f>
        <v>0</v>
      </c>
      <c r="BO60" s="48">
        <f t="shared" ref="BO60" si="141">BO43*BO61</f>
        <v>0</v>
      </c>
      <c r="BP60" s="240"/>
      <c r="BQ60" s="240"/>
    </row>
    <row r="61" spans="2:69" hidden="1" outlineLevel="1">
      <c r="B61" s="91" t="s">
        <v>234</v>
      </c>
      <c r="C61" s="87"/>
      <c r="D61" s="87"/>
      <c r="E61" s="87">
        <f>E60/E43</f>
        <v>8.9422307569211087E-2</v>
      </c>
      <c r="F61" s="87">
        <f>F60/F43</f>
        <v>0.11792535176844385</v>
      </c>
      <c r="G61" s="87">
        <f>F61</f>
        <v>0.11792535176844385</v>
      </c>
      <c r="H61" s="291"/>
      <c r="I61" s="291"/>
      <c r="J61" s="291"/>
      <c r="K61" s="291"/>
      <c r="L61" s="87">
        <f>K61</f>
        <v>0</v>
      </c>
      <c r="M61" s="291">
        <f>IFERROR(M60/(M43*4),"NM")</f>
        <v>4.911277173913043E-2</v>
      </c>
      <c r="N61" s="291">
        <f>IFERROR(N60/(N43*4),"NM")</f>
        <v>3.01225E-2</v>
      </c>
      <c r="O61" s="291">
        <f>IFERROR(O60/(O43*4),"NM")</f>
        <v>1.3945601851851851E-2</v>
      </c>
      <c r="P61" s="291">
        <f>IFERROR(P60/(P43*4),"NM")</f>
        <v>0</v>
      </c>
      <c r="Q61" s="55">
        <f t="shared" ref="Q61" si="142">L61</f>
        <v>0</v>
      </c>
      <c r="R61" s="291">
        <f>IFERROR(R60/(R43*4),"NM")</f>
        <v>0</v>
      </c>
      <c r="S61" s="291">
        <f>IFERROR(S60/(S43*4),"NM")</f>
        <v>0</v>
      </c>
      <c r="T61" s="291">
        <f>IFERROR(T60/(T43*4),"NM")</f>
        <v>0</v>
      </c>
      <c r="U61" s="291">
        <f>IFERROR(U60/(U43*4),"NM")</f>
        <v>0</v>
      </c>
      <c r="V61" s="55">
        <f>Q61</f>
        <v>0</v>
      </c>
      <c r="W61" s="291">
        <f>IFERROR(W60/(W43*4),"NM")</f>
        <v>0</v>
      </c>
      <c r="X61" s="291">
        <f>IFERROR(X60/(X43*4),"NM")</f>
        <v>0</v>
      </c>
      <c r="Y61" s="291">
        <f>IFERROR(Y60/(Y43*4),"NM")</f>
        <v>0</v>
      </c>
      <c r="Z61" s="291">
        <f>IFERROR(Z60/(Z43*4),"NM")</f>
        <v>0</v>
      </c>
      <c r="AA61" s="55">
        <f>V61</f>
        <v>0</v>
      </c>
      <c r="AB61" s="291">
        <f>IFERROR(AB60/(AB43*4),"NM")</f>
        <v>0</v>
      </c>
      <c r="AC61" s="291">
        <f>IFERROR(AC60/(AC43*4),"NM")</f>
        <v>0</v>
      </c>
      <c r="AD61" s="291">
        <f>IFERROR(AD60/(AD43*4),"NM")</f>
        <v>0</v>
      </c>
      <c r="AE61" s="291">
        <f>IFERROR(AE60/(AE43*4),"NM")</f>
        <v>0</v>
      </c>
      <c r="AF61" s="55">
        <f>AA61</f>
        <v>0</v>
      </c>
      <c r="AG61" s="291">
        <f>IFERROR(AG60/(AG43*4),"NM")</f>
        <v>0</v>
      </c>
      <c r="AH61" s="291">
        <f>IFERROR(AH60/(AH43*4),"NM")</f>
        <v>0</v>
      </c>
      <c r="AI61" s="291">
        <f>IFERROR(AI60/(AI43*4),"NM")</f>
        <v>0</v>
      </c>
      <c r="AJ61" s="291">
        <f>IFERROR(AJ60/(AJ43*4),"NM")</f>
        <v>0</v>
      </c>
      <c r="AK61" s="55">
        <f>AF61</f>
        <v>0</v>
      </c>
      <c r="AL61" s="291">
        <f>IFERROR(AL60/(AL43*4),"NM")</f>
        <v>0</v>
      </c>
      <c r="AM61" s="291">
        <f>IFERROR(AM60/(AM43*4),"NM")</f>
        <v>0</v>
      </c>
      <c r="AN61" s="291">
        <f>IFERROR(AN60/(AN43*4),"NM")</f>
        <v>0</v>
      </c>
      <c r="AO61" s="291">
        <f>IFERROR(AO60/(AO43*4),"NM")</f>
        <v>0</v>
      </c>
      <c r="AP61" s="55">
        <f>AK61</f>
        <v>0</v>
      </c>
      <c r="AQ61" s="291">
        <f>IFERROR(AQ60/(AQ43*4),"NM")</f>
        <v>0</v>
      </c>
      <c r="AR61" s="291">
        <f>IFERROR(AR60/(AR43*4),"NM")</f>
        <v>0</v>
      </c>
      <c r="AS61" s="291">
        <f>IFERROR(AS60/(AS43*4),"NM")</f>
        <v>0</v>
      </c>
      <c r="AT61" s="291">
        <f>IFERROR(AT60/(AT43*4),"NM")</f>
        <v>0</v>
      </c>
      <c r="AU61" s="55">
        <f>AP61</f>
        <v>0</v>
      </c>
      <c r="AV61" s="291">
        <f>IFERROR(AV60/(AV43*4),"NM")</f>
        <v>0</v>
      </c>
      <c r="AW61" s="291">
        <f>IFERROR(AW60/(AW43*4),"NM")</f>
        <v>0</v>
      </c>
      <c r="AX61" s="291">
        <f>IFERROR(AX60/(AX43*4),"NM")</f>
        <v>0</v>
      </c>
      <c r="AY61" s="291">
        <f>IFERROR(AY60/(AY43*4),"NM")</f>
        <v>0</v>
      </c>
      <c r="AZ61" s="55">
        <f>AU61</f>
        <v>0</v>
      </c>
      <c r="BA61" s="291">
        <f>IFERROR(BA60/(BA43*4),"NM")</f>
        <v>0</v>
      </c>
      <c r="BB61" s="291">
        <f>IFERROR(BB60/(BB43*4),"NM")</f>
        <v>0</v>
      </c>
      <c r="BC61" s="291">
        <f>IFERROR(BC60/(BC43*4),"NM")</f>
        <v>0</v>
      </c>
      <c r="BD61" s="291">
        <f>IFERROR(BD60/(BD43*4),"NM")</f>
        <v>0</v>
      </c>
      <c r="BE61" s="55">
        <f>AZ61</f>
        <v>0</v>
      </c>
      <c r="BF61" s="291">
        <f>IFERROR(BF60/(BF43*4),"NM")</f>
        <v>0</v>
      </c>
      <c r="BG61" s="291">
        <f>IFERROR(BG60/(BG43*4),"NM")</f>
        <v>0</v>
      </c>
      <c r="BH61" s="291">
        <f>IFERROR(BH60/(BH43*4),"NM")</f>
        <v>0</v>
      </c>
      <c r="BI61" s="291">
        <f>IFERROR(BI60/(BI43*4),"NM")</f>
        <v>0</v>
      </c>
      <c r="BJ61" s="55">
        <f>BE61</f>
        <v>0</v>
      </c>
      <c r="BK61" s="291">
        <f>IFERROR(BK60/(BK43*4),"NM")</f>
        <v>0</v>
      </c>
      <c r="BL61" s="291">
        <f>IFERROR(BL60/(BL43*4),"NM")</f>
        <v>0</v>
      </c>
      <c r="BM61" s="291">
        <f>IFERROR(BM60/(BM43*4),"NM")</f>
        <v>0</v>
      </c>
      <c r="BN61" s="291">
        <f>IFERROR(BN60/(BN43*4),"NM")</f>
        <v>0</v>
      </c>
      <c r="BO61" s="55">
        <f>BJ61</f>
        <v>0</v>
      </c>
      <c r="BP61" s="66"/>
      <c r="BQ61" s="66"/>
    </row>
    <row r="62" spans="2:69" hidden="1" outlineLevel="1">
      <c r="B62" s="91" t="s">
        <v>7</v>
      </c>
      <c r="C62" s="48"/>
      <c r="D62" s="48"/>
      <c r="E62" s="48">
        <f>E12</f>
        <v>0</v>
      </c>
      <c r="F62" s="48">
        <f>F12</f>
        <v>0</v>
      </c>
      <c r="G62" s="48">
        <f t="shared" ref="G62:BE62" si="143">G41*G63</f>
        <v>0</v>
      </c>
      <c r="H62" s="197"/>
      <c r="I62" s="197"/>
      <c r="J62" s="197"/>
      <c r="K62" s="197"/>
      <c r="L62" s="48">
        <f t="shared" ref="L62" si="144">L41*L63</f>
        <v>0</v>
      </c>
      <c r="M62" s="197">
        <f>M12</f>
        <v>0</v>
      </c>
      <c r="N62" s="197">
        <f>N12</f>
        <v>0</v>
      </c>
      <c r="O62" s="197">
        <f>O12</f>
        <v>0</v>
      </c>
      <c r="P62" s="197">
        <f>P12</f>
        <v>0</v>
      </c>
      <c r="Q62" s="48">
        <f t="shared" si="143"/>
        <v>0</v>
      </c>
      <c r="R62" s="197">
        <f>R12</f>
        <v>0</v>
      </c>
      <c r="S62" s="197">
        <f>S12</f>
        <v>0</v>
      </c>
      <c r="T62" s="197">
        <f>T12</f>
        <v>0</v>
      </c>
      <c r="U62" s="197">
        <f>U12</f>
        <v>0</v>
      </c>
      <c r="V62" s="48">
        <f t="shared" si="143"/>
        <v>0</v>
      </c>
      <c r="W62" s="197">
        <f>W12</f>
        <v>0</v>
      </c>
      <c r="X62" s="197">
        <f>X12</f>
        <v>0</v>
      </c>
      <c r="Y62" s="197">
        <f>Y12</f>
        <v>0</v>
      </c>
      <c r="Z62" s="197">
        <f>Z12</f>
        <v>0</v>
      </c>
      <c r="AA62" s="48">
        <f t="shared" si="143"/>
        <v>0</v>
      </c>
      <c r="AB62" s="197">
        <f>AB12</f>
        <v>0.52787664231855047</v>
      </c>
      <c r="AC62" s="197">
        <f>AC12</f>
        <v>1.0557532846371009</v>
      </c>
      <c r="AD62" s="197">
        <f>AD12</f>
        <v>1.5836299269556515</v>
      </c>
      <c r="AE62" s="197">
        <f>AE12</f>
        <v>2.1115065692742019</v>
      </c>
      <c r="AF62" s="48">
        <f t="shared" si="143"/>
        <v>2.1115065692742019</v>
      </c>
      <c r="AG62" s="197">
        <f>AG12</f>
        <v>3.1616538463842061</v>
      </c>
      <c r="AH62" s="197">
        <f>AH12</f>
        <v>4.2118011234942099</v>
      </c>
      <c r="AI62" s="197">
        <f>AI12</f>
        <v>5.261948400604215</v>
      </c>
      <c r="AJ62" s="197">
        <f>AJ12</f>
        <v>6.3120956777142192</v>
      </c>
      <c r="AK62" s="48">
        <f t="shared" si="143"/>
        <v>6.3120956777142192</v>
      </c>
      <c r="AL62" s="197">
        <f>AL12</f>
        <v>7.8768641970956175</v>
      </c>
      <c r="AM62" s="197">
        <f>AM12</f>
        <v>9.4416327164770149</v>
      </c>
      <c r="AN62" s="197">
        <f>AN12</f>
        <v>11.006401235858412</v>
      </c>
      <c r="AO62" s="197">
        <f>AO12</f>
        <v>12.571169755239811</v>
      </c>
      <c r="AP62" s="48">
        <f t="shared" si="143"/>
        <v>12.571169755239811</v>
      </c>
      <c r="AQ62" s="197">
        <f>AQ12</f>
        <v>14.23663497248338</v>
      </c>
      <c r="AR62" s="197">
        <f>AR12</f>
        <v>15.902100189726948</v>
      </c>
      <c r="AS62" s="197">
        <f>AS12</f>
        <v>17.567565406970516</v>
      </c>
      <c r="AT62" s="197">
        <f>AT12</f>
        <v>19.233030624214084</v>
      </c>
      <c r="AU62" s="48">
        <f t="shared" si="143"/>
        <v>19.233030624214084</v>
      </c>
      <c r="AV62" s="197">
        <f>AV12</f>
        <v>21.00391688973545</v>
      </c>
      <c r="AW62" s="197">
        <f>AW12</f>
        <v>22.774803155256819</v>
      </c>
      <c r="AX62" s="197">
        <f>AX12</f>
        <v>24.545689420778185</v>
      </c>
      <c r="AY62" s="197">
        <f>AY12</f>
        <v>26.316575686299551</v>
      </c>
      <c r="AZ62" s="48">
        <f t="shared" si="143"/>
        <v>26.316575686299551</v>
      </c>
      <c r="BA62" s="197">
        <f>BA12</f>
        <v>28.197790851300503</v>
      </c>
      <c r="BB62" s="197">
        <f>BB12</f>
        <v>30.079006016301456</v>
      </c>
      <c r="BC62" s="197">
        <f>BC12</f>
        <v>31.960221181302408</v>
      </c>
      <c r="BD62" s="197">
        <f>BD12</f>
        <v>33.841436346303361</v>
      </c>
      <c r="BE62" s="48">
        <f t="shared" si="143"/>
        <v>33.841436346303361</v>
      </c>
      <c r="BF62" s="197">
        <f>BF12</f>
        <v>35.838077457456443</v>
      </c>
      <c r="BG62" s="197">
        <f>BG12</f>
        <v>37.834718568609517</v>
      </c>
      <c r="BH62" s="197">
        <f>BH12</f>
        <v>39.831359679762599</v>
      </c>
      <c r="BI62" s="197">
        <f>BI12</f>
        <v>41.828000790915681</v>
      </c>
      <c r="BJ62" s="48">
        <f t="shared" ref="BJ62:BO62" si="145">BJ41*BJ63</f>
        <v>41.828000790915681</v>
      </c>
      <c r="BK62" s="197">
        <f>BK12</f>
        <v>43.945359882800176</v>
      </c>
      <c r="BL62" s="197">
        <f>BL12</f>
        <v>46.062718974684678</v>
      </c>
      <c r="BM62" s="197">
        <f>BM12</f>
        <v>48.18007806656918</v>
      </c>
      <c r="BN62" s="197">
        <f>BN12</f>
        <v>50.297437158453675</v>
      </c>
      <c r="BO62" s="48">
        <f t="shared" si="145"/>
        <v>50.297437158453675</v>
      </c>
      <c r="BP62" s="240"/>
      <c r="BQ62" s="240"/>
    </row>
    <row r="63" spans="2:69" hidden="1" outlineLevel="1">
      <c r="B63" s="86" t="s">
        <v>233</v>
      </c>
      <c r="C63" s="87"/>
      <c r="D63" s="87"/>
      <c r="E63" s="93" t="str">
        <f>IFERROR(E62/E41,"NM")</f>
        <v>NM</v>
      </c>
      <c r="F63" s="93" t="str">
        <f>IFERROR(F62/F41,"NM")</f>
        <v>NM</v>
      </c>
      <c r="G63" s="93">
        <v>0</v>
      </c>
      <c r="H63" s="289"/>
      <c r="I63" s="289"/>
      <c r="J63" s="289"/>
      <c r="K63" s="289"/>
      <c r="L63" s="93">
        <v>0</v>
      </c>
      <c r="M63" s="289" t="str">
        <f>IFERROR(M62/(M41*4),"NM")</f>
        <v>NM</v>
      </c>
      <c r="N63" s="289" t="str">
        <f>IFERROR(N62/(N41*4),"NM")</f>
        <v>NM</v>
      </c>
      <c r="O63" s="289" t="str">
        <f>IFERROR(O62/(O41*4),"NM")</f>
        <v>NM</v>
      </c>
      <c r="P63" s="289" t="str">
        <f>IFERROR(P62/(P41*4),"NM")</f>
        <v>NM</v>
      </c>
      <c r="Q63" s="55">
        <v>0</v>
      </c>
      <c r="R63" s="289" t="str">
        <f>IFERROR(R62/(R41*4),"NM")</f>
        <v>NM</v>
      </c>
      <c r="S63" s="289" t="str">
        <f>IFERROR(S62/(S41*4),"NM")</f>
        <v>NM</v>
      </c>
      <c r="T63" s="289" t="str">
        <f>IFERROR(T62/(T41*4),"NM")</f>
        <v>NM</v>
      </c>
      <c r="U63" s="289" t="str">
        <f>IFERROR(U62/(U41*4),"NM")</f>
        <v>NM</v>
      </c>
      <c r="V63" s="55">
        <v>0</v>
      </c>
      <c r="W63" s="289" t="str">
        <f>IFERROR(W62/(W41*4),"NM")</f>
        <v>NM</v>
      </c>
      <c r="X63" s="289" t="str">
        <f>IFERROR(X62/(X41*4),"NM")</f>
        <v>NM</v>
      </c>
      <c r="Y63" s="289" t="str">
        <f>IFERROR(Y62/(Y41*4),"NM")</f>
        <v>NM</v>
      </c>
      <c r="Z63" s="289" t="str">
        <f>IFERROR(Z62/(Z41*4),"NM")</f>
        <v>NM</v>
      </c>
      <c r="AA63" s="55">
        <v>0</v>
      </c>
      <c r="AB63" s="289">
        <f>IFERROR(AB62/(AB41*4),"NM")</f>
        <v>1.8749999999999999E-2</v>
      </c>
      <c r="AC63" s="289">
        <f>IFERROR(AC62/(AC41*4),"NM")</f>
        <v>1.8749999999999999E-2</v>
      </c>
      <c r="AD63" s="289">
        <f>IFERROR(AD62/(AD41*4),"NM")</f>
        <v>1.8749999999999999E-2</v>
      </c>
      <c r="AE63" s="289">
        <f>IFERROR(AE62/(AE41*4),"NM")</f>
        <v>1.8750000000000003E-2</v>
      </c>
      <c r="AF63" s="55">
        <v>0.03</v>
      </c>
      <c r="AG63" s="289">
        <f>IFERROR(AG62/(AG41*4),"NM")</f>
        <v>2.1144968792291743E-2</v>
      </c>
      <c r="AH63" s="289">
        <f>IFERROR(AH62/(AH41*4),"NM")</f>
        <v>2.2411423747445681E-2</v>
      </c>
      <c r="AI63" s="289">
        <f>IFERROR(AI62/(AI41*4),"NM")</f>
        <v>2.2595554240781319E-2</v>
      </c>
      <c r="AJ63" s="289">
        <f>IFERROR(AJ62/(AJ41*4),"NM")</f>
        <v>2.3267514049984079E-2</v>
      </c>
      <c r="AK63" s="55">
        <f t="shared" ref="AK63" si="146">AF63</f>
        <v>0.03</v>
      </c>
      <c r="AL63" s="289">
        <f>IFERROR(AL62/(AL41*4),"NM")</f>
        <v>2.4513591767941066E-2</v>
      </c>
      <c r="AM63" s="289">
        <f>IFERROR(AM62/(AM41*4),"NM")</f>
        <v>2.4758805590181378E-2</v>
      </c>
      <c r="AN63" s="289">
        <f>IFERROR(AN62/(AN41*4),"NM")</f>
        <v>2.4098079187207157E-2</v>
      </c>
      <c r="AO63" s="289">
        <f>IFERROR(AO62/(AO41*4),"NM")</f>
        <v>2.432729798109122E-2</v>
      </c>
      <c r="AP63" s="55">
        <f t="shared" ref="AP63" si="147">AK63</f>
        <v>0.03</v>
      </c>
      <c r="AQ63" s="289">
        <f>IFERROR(AQ62/(AQ41*4),"NM")</f>
        <v>2.7758174044395685E-2</v>
      </c>
      <c r="AR63" s="289">
        <f>IFERROR(AR62/(AR41*4),"NM")</f>
        <v>2.6961260315591703E-2</v>
      </c>
      <c r="AS63" s="289">
        <f>IFERROR(AS62/(AS41*4),"NM")</f>
        <v>2.5372388652937203E-2</v>
      </c>
      <c r="AT63" s="289">
        <f>IFERROR(AT62/(AT41*4),"NM")</f>
        <v>2.5000000000000005E-2</v>
      </c>
      <c r="AU63" s="55">
        <f t="shared" ref="AU63" si="148">AP63</f>
        <v>0.03</v>
      </c>
      <c r="AV63" s="289">
        <f>IFERROR(AV62/(AV41*4),"NM")</f>
        <v>2.9929687386156759E-2</v>
      </c>
      <c r="AW63" s="289">
        <f>IFERROR(AW62/(AW41*4),"NM")</f>
        <v>2.8220108629656095E-2</v>
      </c>
      <c r="AX63" s="289">
        <f>IFERROR(AX62/(AX41*4),"NM")</f>
        <v>2.5908564786705369E-2</v>
      </c>
      <c r="AY63" s="289">
        <f>IFERROR(AY62/(AY41*4),"NM")</f>
        <v>2.5000000000000005E-2</v>
      </c>
      <c r="AZ63" s="55">
        <f t="shared" ref="AZ63" si="149">AU63</f>
        <v>0.03</v>
      </c>
      <c r="BA63" s="289">
        <f>IFERROR(BA62/(BA41*4),"NM")</f>
        <v>3.124622566557447E-2</v>
      </c>
      <c r="BB63" s="289">
        <f>IFERROR(BB62/(BB41*4),"NM")</f>
        <v>2.8983319226419984E-2</v>
      </c>
      <c r="BC63" s="289">
        <f>IFERROR(BC62/(BC41*4),"NM")</f>
        <v>2.623363596680851E-2</v>
      </c>
      <c r="BD63" s="289">
        <f>IFERROR(BD62/(BD41*4),"NM")</f>
        <v>2.5000000000000005E-2</v>
      </c>
      <c r="BE63" s="55">
        <f t="shared" ref="BE63" si="150">AZ63</f>
        <v>0.03</v>
      </c>
      <c r="BF63" s="289">
        <f>IFERROR(BF62/(BF41*4),"NM")</f>
        <v>3.2129862275093353E-2</v>
      </c>
      <c r="BG63" s="289">
        <f>IFERROR(BG62/(BG41*4),"NM")</f>
        <v>2.9495572333387447E-2</v>
      </c>
      <c r="BH63" s="289">
        <f>IFERROR(BH62/(BH41*4),"NM")</f>
        <v>2.6451817845702063E-2</v>
      </c>
      <c r="BI63" s="289">
        <f>IFERROR(BI62/(BI41*4),"NM")</f>
        <v>2.5000000000000005E-2</v>
      </c>
      <c r="BJ63" s="55">
        <f t="shared" ref="BJ63" si="151">BE63</f>
        <v>0.03</v>
      </c>
      <c r="BK63" s="289">
        <f>IFERROR(BK62/(BK41*4),"NM")</f>
        <v>3.2764114609128335E-2</v>
      </c>
      <c r="BL63" s="289">
        <f>IFERROR(BL62/(BL41*4),"NM")</f>
        <v>2.98632548458715E-2</v>
      </c>
      <c r="BM63" s="289">
        <f>IFERROR(BM62/(BM41*4),"NM")</f>
        <v>2.6608423360278605E-2</v>
      </c>
      <c r="BN63" s="289">
        <f>IFERROR(BN62/(BN41*4),"NM")</f>
        <v>2.5000000000000008E-2</v>
      </c>
      <c r="BO63" s="55">
        <f>BJ63</f>
        <v>0.03</v>
      </c>
      <c r="BP63" s="66"/>
      <c r="BQ63" s="66"/>
    </row>
    <row r="64" spans="2:69" hidden="1" outlineLevel="1">
      <c r="B64" s="90" t="s">
        <v>33</v>
      </c>
      <c r="C64" s="89"/>
      <c r="D64" s="89"/>
      <c r="E64" s="93" t="str">
        <f>IFERROR(E42/E62,"NM")</f>
        <v>NM</v>
      </c>
      <c r="F64" s="93" t="str">
        <f>IFERROR(F42/F62,"NM")</f>
        <v>NM</v>
      </c>
      <c r="G64" s="93" t="str">
        <f t="shared" ref="G64:BE64" si="152">IFERROR(G42/G62,"NM")</f>
        <v>NM</v>
      </c>
      <c r="H64" s="289"/>
      <c r="I64" s="289"/>
      <c r="J64" s="289"/>
      <c r="K64" s="289"/>
      <c r="L64" s="93" t="str">
        <f t="shared" ref="L64" si="153">IFERROR(L42/L62,"NM")</f>
        <v>NM</v>
      </c>
      <c r="M64" s="289" t="str">
        <f>IFERROR((M42*4)/M62,"NM")</f>
        <v>NM</v>
      </c>
      <c r="N64" s="289" t="str">
        <f>IFERROR((N42*4)/N62,"NM")</f>
        <v>NM</v>
      </c>
      <c r="O64" s="289" t="str">
        <f>IFERROR((O42*4)/O62,"NM")</f>
        <v>NM</v>
      </c>
      <c r="P64" s="289" t="str">
        <f>IFERROR((P42*4)/P62,"NM")</f>
        <v>NM</v>
      </c>
      <c r="Q64" s="89" t="str">
        <f t="shared" si="152"/>
        <v>NM</v>
      </c>
      <c r="R64" s="289" t="str">
        <f>IFERROR((R42*4)/R62,"NM")</f>
        <v>NM</v>
      </c>
      <c r="S64" s="289" t="str">
        <f>IFERROR((S42*4)/S62,"NM")</f>
        <v>NM</v>
      </c>
      <c r="T64" s="289" t="str">
        <f>IFERROR((T42*4)/T62,"NM")</f>
        <v>NM</v>
      </c>
      <c r="U64" s="289" t="str">
        <f>IFERROR((U42*4)/U62,"NM")</f>
        <v>NM</v>
      </c>
      <c r="V64" s="89" t="str">
        <f t="shared" si="152"/>
        <v>NM</v>
      </c>
      <c r="W64" s="289" t="str">
        <f>IFERROR((W42*4)/W62,"NM")</f>
        <v>NM</v>
      </c>
      <c r="X64" s="289" t="str">
        <f>IFERROR((X42*4)/X62,"NM")</f>
        <v>NM</v>
      </c>
      <c r="Y64" s="289" t="str">
        <f>IFERROR((Y42*4)/Y62,"NM")</f>
        <v>NM</v>
      </c>
      <c r="Z64" s="289" t="str">
        <f>IFERROR((Z42*4)/Z62,"NM")</f>
        <v>NM</v>
      </c>
      <c r="AA64" s="89" t="str">
        <f t="shared" si="152"/>
        <v>NM</v>
      </c>
      <c r="AB64" s="289">
        <f>IFERROR((AB42*4)/AB62,"NM")</f>
        <v>7.200000000000002</v>
      </c>
      <c r="AC64" s="289">
        <f>IFERROR((AC42*4)/AC62,"NM")</f>
        <v>7.200000000000002</v>
      </c>
      <c r="AD64" s="289">
        <f>IFERROR((AD42*4)/AD62,"NM")</f>
        <v>7.2000000000000011</v>
      </c>
      <c r="AE64" s="289">
        <f>IFERROR((AE42*4)/AE62,"NM")</f>
        <v>7.1999999999999993</v>
      </c>
      <c r="AF64" s="89">
        <f t="shared" si="152"/>
        <v>4.5</v>
      </c>
      <c r="AG64" s="289">
        <f>IFERROR((AG42*4)/AG62,"NM")</f>
        <v>6.3844974814629838</v>
      </c>
      <c r="AH64" s="289">
        <f>IFERROR((AH42*4)/AH62,"NM")</f>
        <v>6.0237136882205657</v>
      </c>
      <c r="AI64" s="289">
        <f>IFERROR((AI42*4)/AI62,"NM")</f>
        <v>5.9746266261682068</v>
      </c>
      <c r="AJ64" s="289">
        <f>IFERROR((AJ42*4)/AJ62,"NM")</f>
        <v>5.8020809489998948</v>
      </c>
      <c r="AK64" s="89">
        <f t="shared" si="152"/>
        <v>4.5</v>
      </c>
      <c r="AL64" s="289">
        <f>IFERROR((AL42*4)/AL62,"NM")</f>
        <v>5.5071489024531015</v>
      </c>
      <c r="AM64" s="289">
        <f>IFERROR((AM42*4)/AM62,"NM")</f>
        <v>5.4526055188032609</v>
      </c>
      <c r="AN64" s="289">
        <f>IFERROR((AN42*4)/AN62,"NM")</f>
        <v>5.6021062488526834</v>
      </c>
      <c r="AO64" s="289">
        <f>IFERROR((AO42*4)/AO62,"NM")</f>
        <v>5.5493215935830982</v>
      </c>
      <c r="AP64" s="89">
        <f t="shared" si="152"/>
        <v>4.5</v>
      </c>
      <c r="AQ64" s="289">
        <f>IFERROR((AQ42*4)/AQ62,"NM")</f>
        <v>4.8634322914787047</v>
      </c>
      <c r="AR64" s="289">
        <f>IFERROR((AR42*4)/AR62,"NM")</f>
        <v>5.0071843237213018</v>
      </c>
      <c r="AS64" s="289">
        <f>IFERROR((AS42*4)/AS62,"NM")</f>
        <v>5.3207446033809633</v>
      </c>
      <c r="AT64" s="289">
        <f>IFERROR((AT42*4)/AT62,"NM")</f>
        <v>5.3999999999999995</v>
      </c>
      <c r="AU64" s="89">
        <f t="shared" si="152"/>
        <v>4.5</v>
      </c>
      <c r="AV64" s="289">
        <f>IFERROR((AV42*4)/AV62,"NM")</f>
        <v>4.5105716694669171</v>
      </c>
      <c r="AW64" s="289">
        <f>IFERROR((AW42*4)/AW62,"NM")</f>
        <v>4.7838228325645256</v>
      </c>
      <c r="AX64" s="289">
        <f>IFERROR((AX42*4)/AX62,"NM")</f>
        <v>5.2106321253762937</v>
      </c>
      <c r="AY64" s="289">
        <f>IFERROR((AY42*4)/AY62,"NM")</f>
        <v>5.3999999999999995</v>
      </c>
      <c r="AZ64" s="89">
        <f t="shared" si="152"/>
        <v>4.5</v>
      </c>
      <c r="BA64" s="289">
        <f>IFERROR((BA42*4)/BA62,"NM")</f>
        <v>4.3205218270165755</v>
      </c>
      <c r="BB64" s="289">
        <f>IFERROR((BB42*4)/BB62,"NM")</f>
        <v>4.6578516057932955</v>
      </c>
      <c r="BC64" s="289">
        <f>IFERROR((BC42*4)/BC62,"NM")</f>
        <v>5.1460651573729841</v>
      </c>
      <c r="BD64" s="289">
        <f>IFERROR((BD42*4)/BD62,"NM")</f>
        <v>5.4</v>
      </c>
      <c r="BE64" s="89">
        <f t="shared" si="152"/>
        <v>4.5000000000000009</v>
      </c>
      <c r="BF64" s="289">
        <f>IFERROR((BF42*4)/BF62,"NM")</f>
        <v>4.2016986828060645</v>
      </c>
      <c r="BG64" s="289">
        <f>IFERROR((BG42*4)/BG62,"NM")</f>
        <v>4.5769581438901961</v>
      </c>
      <c r="BH64" s="289">
        <f>IFERROR((BH42*4)/BH62,"NM")</f>
        <v>5.1036189946368866</v>
      </c>
      <c r="BI64" s="289">
        <f>IFERROR((BI42*4)/BI62,"NM")</f>
        <v>5.3999999999999995</v>
      </c>
      <c r="BJ64" s="89">
        <f t="shared" ref="BJ64:BO64" si="154">IFERROR(BJ42/BJ62,"NM")</f>
        <v>4.5</v>
      </c>
      <c r="BK64" s="289">
        <f>IFERROR((BK42*4)/BK62,"NM")</f>
        <v>4.1203616093562303</v>
      </c>
      <c r="BL64" s="289">
        <f>IFERROR((BL42*4)/BL62,"NM")</f>
        <v>4.5206056974283007</v>
      </c>
      <c r="BM64" s="289">
        <f>IFERROR((BM42*4)/BM62,"NM")</f>
        <v>5.0735813306973219</v>
      </c>
      <c r="BN64" s="289">
        <f>IFERROR((BN42*4)/BN62,"NM")</f>
        <v>5.3999999999999986</v>
      </c>
      <c r="BO64" s="89">
        <f t="shared" si="154"/>
        <v>4.5</v>
      </c>
      <c r="BP64" s="245"/>
      <c r="BQ64" s="245"/>
    </row>
    <row r="65" spans="2:69" hidden="1" outlineLevel="1">
      <c r="B65" s="91" t="s">
        <v>34</v>
      </c>
      <c r="C65" s="94"/>
      <c r="D65" s="94"/>
      <c r="E65" s="93" t="str">
        <f>IFERROR(366/E64, "NM")</f>
        <v>NM</v>
      </c>
      <c r="F65" s="93" t="str">
        <f>IFERROR(366/F64, "NM")</f>
        <v>NM</v>
      </c>
      <c r="G65" s="93" t="str">
        <f t="shared" ref="G65:BE65" si="155">IFERROR(366/G64, "NM")</f>
        <v>NM</v>
      </c>
      <c r="H65" s="289"/>
      <c r="I65" s="289"/>
      <c r="J65" s="289"/>
      <c r="K65" s="289"/>
      <c r="L65" s="93" t="str">
        <f t="shared" ref="L65" si="156">IFERROR(366/L64, "NM")</f>
        <v>NM</v>
      </c>
      <c r="M65" s="289" t="str">
        <f>IFERROR(365/M64,"NM")</f>
        <v>NM</v>
      </c>
      <c r="N65" s="289" t="str">
        <f>IFERROR(365/N64,"NM")</f>
        <v>NM</v>
      </c>
      <c r="O65" s="289" t="str">
        <f>IFERROR(365/O64,"NM")</f>
        <v>NM</v>
      </c>
      <c r="P65" s="289" t="str">
        <f>IFERROR(365/P64,"NM")</f>
        <v>NM</v>
      </c>
      <c r="Q65" s="95" t="str">
        <f t="shared" si="155"/>
        <v>NM</v>
      </c>
      <c r="R65" s="289" t="str">
        <f>IFERROR(365/R64,"NM")</f>
        <v>NM</v>
      </c>
      <c r="S65" s="289" t="str">
        <f>IFERROR(365/S64,"NM")</f>
        <v>NM</v>
      </c>
      <c r="T65" s="289" t="str">
        <f>IFERROR(365/T64,"NM")</f>
        <v>NM</v>
      </c>
      <c r="U65" s="289" t="str">
        <f>IFERROR(365/U64,"NM")</f>
        <v>NM</v>
      </c>
      <c r="V65" s="95" t="str">
        <f t="shared" si="155"/>
        <v>NM</v>
      </c>
      <c r="W65" s="289" t="str">
        <f>IFERROR(365/W64,"NM")</f>
        <v>NM</v>
      </c>
      <c r="X65" s="289" t="str">
        <f>IFERROR(365/X64,"NM")</f>
        <v>NM</v>
      </c>
      <c r="Y65" s="289" t="str">
        <f>IFERROR(365/Y64,"NM")</f>
        <v>NM</v>
      </c>
      <c r="Z65" s="289" t="str">
        <f>IFERROR(365/Z64,"NM")</f>
        <v>NM</v>
      </c>
      <c r="AA65" s="95" t="str">
        <f t="shared" si="155"/>
        <v>NM</v>
      </c>
      <c r="AB65" s="289">
        <f>IFERROR(365/AB64,"NM")</f>
        <v>50.694444444444429</v>
      </c>
      <c r="AC65" s="289">
        <f>IFERROR(365/AC64,"NM")</f>
        <v>50.694444444444429</v>
      </c>
      <c r="AD65" s="289">
        <f>IFERROR(365/AD64,"NM")</f>
        <v>50.694444444444436</v>
      </c>
      <c r="AE65" s="289">
        <f>IFERROR(365/AE64,"NM")</f>
        <v>50.69444444444445</v>
      </c>
      <c r="AF65" s="95">
        <f t="shared" si="155"/>
        <v>81.333333333333329</v>
      </c>
      <c r="AG65" s="289">
        <f>IFERROR(365/AG64,"NM")</f>
        <v>57.169730438418405</v>
      </c>
      <c r="AH65" s="289">
        <f>IFERROR(365/AH64,"NM")</f>
        <v>60.593849391242031</v>
      </c>
      <c r="AI65" s="289">
        <f>IFERROR(365/AI64,"NM")</f>
        <v>61.09168368803838</v>
      </c>
      <c r="AJ65" s="289">
        <f>IFERROR(365/AJ64,"NM")</f>
        <v>62.908463912919913</v>
      </c>
      <c r="AK65" s="95">
        <f t="shared" si="155"/>
        <v>81.333333333333329</v>
      </c>
      <c r="AL65" s="289">
        <f>IFERROR(365/AL64,"NM")</f>
        <v>66.277488854062867</v>
      </c>
      <c r="AM65" s="289">
        <f>IFERROR(365/AM64,"NM")</f>
        <v>66.940474373453355</v>
      </c>
      <c r="AN65" s="289">
        <f>IFERROR(365/AN64,"NM")</f>
        <v>65.154065950597129</v>
      </c>
      <c r="AO65" s="289">
        <f>IFERROR(365/AO64,"NM")</f>
        <v>65.773805652579952</v>
      </c>
      <c r="AP65" s="95">
        <f t="shared" si="155"/>
        <v>81.333333333333329</v>
      </c>
      <c r="AQ65" s="289">
        <f>IFERROR(365/AQ64,"NM")</f>
        <v>75.049877971884627</v>
      </c>
      <c r="AR65" s="289">
        <f>IFERROR(365/AR64,"NM")</f>
        <v>72.895259371784974</v>
      </c>
      <c r="AS65" s="289">
        <f>IFERROR(365/AS64,"NM")</f>
        <v>68.599421172756138</v>
      </c>
      <c r="AT65" s="289">
        <f>IFERROR(365/AT64,"NM")</f>
        <v>67.592592592592595</v>
      </c>
      <c r="AU65" s="95">
        <f t="shared" si="155"/>
        <v>81.333333333333329</v>
      </c>
      <c r="AV65" s="289">
        <f>IFERROR(365/AV64,"NM")</f>
        <v>80.921006636646041</v>
      </c>
      <c r="AW65" s="289">
        <f>IFERROR(365/AW64,"NM")</f>
        <v>76.298812220922017</v>
      </c>
      <c r="AX65" s="289">
        <f>IFERROR(365/AX64,"NM")</f>
        <v>70.049082571462662</v>
      </c>
      <c r="AY65" s="289">
        <f>IFERROR(365/AY64,"NM")</f>
        <v>67.592592592592595</v>
      </c>
      <c r="AZ65" s="95">
        <f t="shared" si="155"/>
        <v>81.333333333333329</v>
      </c>
      <c r="BA65" s="289">
        <f>IFERROR(365/BA64,"NM")</f>
        <v>84.4805360587754</v>
      </c>
      <c r="BB65" s="289">
        <f>IFERROR(365/BB64,"NM")</f>
        <v>78.362307538098463</v>
      </c>
      <c r="BC65" s="289">
        <f>IFERROR(365/BC64,"NM")</f>
        <v>70.927978725074851</v>
      </c>
      <c r="BD65" s="289">
        <f>IFERROR(365/BD64,"NM")</f>
        <v>67.592592592592595</v>
      </c>
      <c r="BE65" s="95">
        <f t="shared" si="155"/>
        <v>81.333333333333314</v>
      </c>
      <c r="BF65" s="289">
        <f>IFERROR(365/BF64,"NM")</f>
        <v>86.8696276326598</v>
      </c>
      <c r="BG65" s="289">
        <f>IFERROR(365/BG64,"NM")</f>
        <v>79.747288160640124</v>
      </c>
      <c r="BH65" s="289">
        <f>IFERROR(365/BH64,"NM")</f>
        <v>71.517877879120377</v>
      </c>
      <c r="BI65" s="289">
        <f>IFERROR(365/BI64,"NM")</f>
        <v>67.592592592592595</v>
      </c>
      <c r="BJ65" s="95">
        <f t="shared" ref="BJ65:BO65" si="157">IFERROR(366/BJ64, "NM")</f>
        <v>81.333333333333329</v>
      </c>
      <c r="BK65" s="289">
        <f>IFERROR(365/BK64,"NM")</f>
        <v>88.584458017272908</v>
      </c>
      <c r="BL65" s="289">
        <f>IFERROR(365/BL64,"NM")</f>
        <v>80.741392731430352</v>
      </c>
      <c r="BM65" s="289">
        <f>IFERROR(365/BM64,"NM")</f>
        <v>71.941292788901393</v>
      </c>
      <c r="BN65" s="289">
        <f>IFERROR(365/BN64,"NM")</f>
        <v>67.592592592592609</v>
      </c>
      <c r="BO65" s="95">
        <f t="shared" si="157"/>
        <v>81.333333333333329</v>
      </c>
      <c r="BP65" s="246"/>
      <c r="BQ65" s="246"/>
    </row>
    <row r="66" spans="2:69" hidden="1" outlineLevel="1">
      <c r="B66" s="91"/>
      <c r="C66" s="87"/>
      <c r="D66" s="87"/>
      <c r="E66" s="87"/>
      <c r="F66" s="87"/>
      <c r="G66" s="87"/>
      <c r="H66" s="291"/>
      <c r="I66" s="291"/>
      <c r="J66" s="291"/>
      <c r="K66" s="291"/>
      <c r="L66" s="87"/>
      <c r="M66" s="291"/>
      <c r="N66" s="291"/>
      <c r="O66" s="291"/>
      <c r="P66" s="291"/>
      <c r="Q66" s="87"/>
      <c r="R66" s="291"/>
      <c r="S66" s="291"/>
      <c r="T66" s="291"/>
      <c r="U66" s="291"/>
      <c r="V66" s="87"/>
      <c r="W66" s="291"/>
      <c r="X66" s="291"/>
      <c r="Y66" s="291"/>
      <c r="Z66" s="291"/>
      <c r="AA66" s="87"/>
      <c r="AB66" s="291"/>
      <c r="AC66" s="291"/>
      <c r="AD66" s="291"/>
      <c r="AE66" s="291"/>
      <c r="AF66" s="87"/>
      <c r="AG66" s="291"/>
      <c r="AH66" s="291"/>
      <c r="AI66" s="291"/>
      <c r="AJ66" s="291"/>
      <c r="AK66" s="87"/>
      <c r="AL66" s="291"/>
      <c r="AM66" s="291"/>
      <c r="AN66" s="291"/>
      <c r="AO66" s="291"/>
      <c r="AP66" s="87"/>
      <c r="AQ66" s="291"/>
      <c r="AR66" s="291"/>
      <c r="AS66" s="291"/>
      <c r="AT66" s="291"/>
      <c r="AU66" s="87"/>
      <c r="AV66" s="291"/>
      <c r="AW66" s="291"/>
      <c r="AX66" s="291"/>
      <c r="AY66" s="291"/>
      <c r="AZ66" s="87"/>
      <c r="BA66" s="291"/>
      <c r="BB66" s="291"/>
      <c r="BC66" s="291"/>
      <c r="BD66" s="291"/>
      <c r="BE66" s="87"/>
      <c r="BF66" s="291"/>
      <c r="BG66" s="291"/>
      <c r="BH66" s="291"/>
      <c r="BI66" s="291"/>
      <c r="BJ66" s="87"/>
      <c r="BK66" s="291"/>
      <c r="BL66" s="291"/>
      <c r="BM66" s="291"/>
      <c r="BN66" s="291"/>
      <c r="BO66" s="87"/>
      <c r="BP66" s="247"/>
      <c r="BQ66" s="247"/>
    </row>
    <row r="67" spans="2:69" hidden="1" outlineLevel="1">
      <c r="B67" s="96" t="s">
        <v>9</v>
      </c>
      <c r="C67" s="16"/>
      <c r="D67" s="16"/>
      <c r="E67" s="16"/>
      <c r="F67" s="16"/>
      <c r="G67" s="16"/>
      <c r="H67" s="192"/>
      <c r="I67" s="192"/>
      <c r="J67" s="192"/>
      <c r="K67" s="192"/>
      <c r="L67" s="16"/>
      <c r="M67" s="192"/>
      <c r="N67" s="192"/>
      <c r="O67" s="192"/>
      <c r="P67" s="192"/>
      <c r="Q67" s="16"/>
      <c r="R67" s="192"/>
      <c r="S67" s="192"/>
      <c r="T67" s="192"/>
      <c r="U67" s="192"/>
      <c r="V67" s="16"/>
      <c r="W67" s="192"/>
      <c r="X67" s="192"/>
      <c r="Y67" s="192"/>
      <c r="Z67" s="192"/>
      <c r="AA67" s="16"/>
      <c r="AB67" s="192"/>
      <c r="AC67" s="192"/>
      <c r="AD67" s="192"/>
      <c r="AE67" s="192"/>
      <c r="AF67" s="16"/>
      <c r="AG67" s="192"/>
      <c r="AH67" s="192"/>
      <c r="AI67" s="192"/>
      <c r="AJ67" s="192"/>
      <c r="AK67" s="16"/>
      <c r="AL67" s="192"/>
      <c r="AM67" s="192"/>
      <c r="AN67" s="192"/>
      <c r="AO67" s="192"/>
      <c r="AP67" s="16"/>
      <c r="AQ67" s="192"/>
      <c r="AR67" s="192"/>
      <c r="AS67" s="192"/>
      <c r="AT67" s="192"/>
      <c r="AU67" s="16"/>
      <c r="AV67" s="192"/>
      <c r="AW67" s="192"/>
      <c r="AX67" s="192"/>
      <c r="AY67" s="192"/>
      <c r="AZ67" s="16"/>
      <c r="BA67" s="192"/>
      <c r="BB67" s="192"/>
      <c r="BC67" s="192"/>
      <c r="BD67" s="192"/>
      <c r="BE67" s="16"/>
      <c r="BF67" s="192"/>
      <c r="BG67" s="192"/>
      <c r="BH67" s="192"/>
      <c r="BI67" s="192"/>
      <c r="BJ67" s="16"/>
      <c r="BK67" s="192"/>
      <c r="BL67" s="192"/>
      <c r="BM67" s="192"/>
      <c r="BN67" s="192"/>
      <c r="BO67" s="16"/>
      <c r="BP67" s="53"/>
      <c r="BQ67" s="53"/>
    </row>
    <row r="68" spans="2:69" hidden="1" outlineLevel="1">
      <c r="B68" s="97" t="s">
        <v>235</v>
      </c>
      <c r="C68" s="48"/>
      <c r="D68" s="48"/>
      <c r="E68" s="48">
        <v>0</v>
      </c>
      <c r="F68" s="48">
        <v>0</v>
      </c>
      <c r="G68" s="48">
        <f t="shared" ref="G68" si="158">F73</f>
        <v>0.97099999999999997</v>
      </c>
      <c r="H68" s="197"/>
      <c r="I68" s="197"/>
      <c r="J68" s="197"/>
      <c r="K68" s="197"/>
      <c r="L68" s="48">
        <f t="shared" ref="L68" si="159">K73</f>
        <v>0</v>
      </c>
      <c r="M68" s="197">
        <f>L73</f>
        <v>1.095</v>
      </c>
      <c r="N68" s="197">
        <f>M73</f>
        <v>1.8318000296874999</v>
      </c>
      <c r="O68" s="197">
        <f>N73</f>
        <v>2.5686000593749996</v>
      </c>
      <c r="P68" s="197">
        <f>O73</f>
        <v>3.3054000890624993</v>
      </c>
      <c r="Q68" s="48">
        <f>L73</f>
        <v>1.095</v>
      </c>
      <c r="R68" s="197">
        <f>Q73</f>
        <v>4.0422001187499994</v>
      </c>
      <c r="S68" s="197">
        <f>R73</f>
        <v>4.8034541224999998</v>
      </c>
      <c r="T68" s="197">
        <f>S73</f>
        <v>5.5647081262500002</v>
      </c>
      <c r="U68" s="197">
        <f>T73</f>
        <v>6.3259621300000006</v>
      </c>
      <c r="V68" s="48">
        <f>Q73</f>
        <v>4.0422001187499994</v>
      </c>
      <c r="W68" s="197">
        <f>V73</f>
        <v>7.0872161337499993</v>
      </c>
      <c r="X68" s="197">
        <f>W73</f>
        <v>8.1973541781093733</v>
      </c>
      <c r="Y68" s="197">
        <f>X73</f>
        <v>9.3074922224687473</v>
      </c>
      <c r="Z68" s="197">
        <f>Y73</f>
        <v>10.417630266828121</v>
      </c>
      <c r="AA68" s="48">
        <f>V73</f>
        <v>7.0872161337499993</v>
      </c>
      <c r="AB68" s="197">
        <f>AA73</f>
        <v>11.527768311187499</v>
      </c>
      <c r="AC68" s="197">
        <f>AB73</f>
        <v>12.946757740482813</v>
      </c>
      <c r="AD68" s="197">
        <f>AC73</f>
        <v>14.365747169778126</v>
      </c>
      <c r="AE68" s="197">
        <f>AD73</f>
        <v>15.78473659907344</v>
      </c>
      <c r="AF68" s="48">
        <f>AA73</f>
        <v>11.527768311187499</v>
      </c>
      <c r="AG68" s="197">
        <f>AF73</f>
        <v>17.203726028368749</v>
      </c>
      <c r="AH68" s="197">
        <f>AG73</f>
        <v>18.482193560951796</v>
      </c>
      <c r="AI68" s="197">
        <f>AH73</f>
        <v>19.760661093534843</v>
      </c>
      <c r="AJ68" s="197">
        <f>AI73</f>
        <v>21.03912862611789</v>
      </c>
      <c r="AK68" s="48">
        <f>AF73</f>
        <v>17.203726028368749</v>
      </c>
      <c r="AL68" s="197">
        <f>AK73</f>
        <v>22.317596158700937</v>
      </c>
      <c r="AM68" s="197">
        <f>AL73</f>
        <v>23.657657048120214</v>
      </c>
      <c r="AN68" s="197">
        <f>AM73</f>
        <v>24.997717937539491</v>
      </c>
      <c r="AO68" s="197">
        <f>AN73</f>
        <v>26.337778826958768</v>
      </c>
      <c r="AP68" s="48">
        <f>AK73</f>
        <v>22.317596158700937</v>
      </c>
      <c r="AQ68" s="197">
        <f>AP73</f>
        <v>27.677839716378045</v>
      </c>
      <c r="AR68" s="197">
        <f>AQ73</f>
        <v>29.21065836279865</v>
      </c>
      <c r="AS68" s="197">
        <f>AR73</f>
        <v>30.743477009219255</v>
      </c>
      <c r="AT68" s="197">
        <f>AS73</f>
        <v>32.276295655639856</v>
      </c>
      <c r="AU68" s="48">
        <f>AP73</f>
        <v>27.677839716378045</v>
      </c>
      <c r="AV68" s="197">
        <f>AU73</f>
        <v>33.809114302060472</v>
      </c>
      <c r="AW68" s="197">
        <f>AV73</f>
        <v>35.42280675654137</v>
      </c>
      <c r="AX68" s="197">
        <f>AW73</f>
        <v>37.036499211022267</v>
      </c>
      <c r="AY68" s="197">
        <f>AX73</f>
        <v>38.650191665503165</v>
      </c>
      <c r="AZ68" s="48">
        <f>AU73</f>
        <v>33.809114302060472</v>
      </c>
      <c r="BA68" s="197">
        <f>AZ73</f>
        <v>40.263884119984041</v>
      </c>
      <c r="BB68" s="197">
        <f>BA73</f>
        <v>41.841647490765745</v>
      </c>
      <c r="BC68" s="197">
        <f>BB73</f>
        <v>43.419410861547448</v>
      </c>
      <c r="BD68" s="197">
        <f>BC73</f>
        <v>44.997174232329151</v>
      </c>
      <c r="BE68" s="48">
        <f>AZ73</f>
        <v>40.263884119984041</v>
      </c>
      <c r="BF68" s="197">
        <f>BE73</f>
        <v>46.574937603110854</v>
      </c>
      <c r="BG68" s="197">
        <f>BF73</f>
        <v>48.115588592386729</v>
      </c>
      <c r="BH68" s="197">
        <f>BG73</f>
        <v>49.656239581662604</v>
      </c>
      <c r="BI68" s="197">
        <f>BH73</f>
        <v>51.196890570938479</v>
      </c>
      <c r="BJ68" s="48">
        <f t="shared" ref="BJ68" si="160">BE73</f>
        <v>46.574937603110854</v>
      </c>
      <c r="BK68" s="197">
        <f>BJ73</f>
        <v>52.737541560214346</v>
      </c>
      <c r="BL68" s="197">
        <f>BK73</f>
        <v>54.29621143322575</v>
      </c>
      <c r="BM68" s="197">
        <f>BL73</f>
        <v>55.854881306237154</v>
      </c>
      <c r="BN68" s="197">
        <f>BM73</f>
        <v>57.413551179248557</v>
      </c>
      <c r="BO68" s="48">
        <f>BJ73</f>
        <v>52.737541560214346</v>
      </c>
      <c r="BP68" s="240"/>
      <c r="BQ68" s="240"/>
    </row>
    <row r="69" spans="2:69" hidden="1" outlineLevel="1">
      <c r="B69" s="97" t="s">
        <v>236</v>
      </c>
      <c r="C69" s="98"/>
      <c r="D69" s="98"/>
      <c r="E69" s="98">
        <f>-CF!E23</f>
        <v>0.746</v>
      </c>
      <c r="F69" s="98">
        <f>-CF!F23</f>
        <v>0.46200000000000002</v>
      </c>
      <c r="G69" s="98">
        <f>-CF!G23</f>
        <v>0.77</v>
      </c>
      <c r="H69" s="292"/>
      <c r="I69" s="292"/>
      <c r="J69" s="292"/>
      <c r="K69" s="292"/>
      <c r="L69" s="98">
        <f>-CF!L23</f>
        <v>0.47299999999999998</v>
      </c>
      <c r="M69" s="292">
        <f>Q69/4</f>
        <v>0.78105131249999982</v>
      </c>
      <c r="N69" s="292">
        <f>Q69/4</f>
        <v>0.78105131249999982</v>
      </c>
      <c r="O69" s="292">
        <f>Q69/4</f>
        <v>0.78105131249999982</v>
      </c>
      <c r="P69" s="292">
        <f>Q69/4</f>
        <v>0.78105131249999982</v>
      </c>
      <c r="Q69" s="99">
        <f t="shared" ref="Q69:BJ69" si="161">Q70*Q43</f>
        <v>3.1242052499999993</v>
      </c>
      <c r="R69" s="292">
        <f>V69/4</f>
        <v>0.84618622499999996</v>
      </c>
      <c r="S69" s="292">
        <f>V69/4</f>
        <v>0.84618622499999996</v>
      </c>
      <c r="T69" s="292">
        <f>V69/4</f>
        <v>0.84618622499999996</v>
      </c>
      <c r="U69" s="292">
        <f>V69/4</f>
        <v>0.84618622499999996</v>
      </c>
      <c r="V69" s="99">
        <f t="shared" si="161"/>
        <v>3.3847448999999998</v>
      </c>
      <c r="W69" s="292">
        <f>AA69/4</f>
        <v>1.2474101756249998</v>
      </c>
      <c r="X69" s="292">
        <f>AA69/4</f>
        <v>1.2474101756249998</v>
      </c>
      <c r="Y69" s="292">
        <f>AA69/4</f>
        <v>1.2474101756249998</v>
      </c>
      <c r="Z69" s="292">
        <f>AA69/4</f>
        <v>1.2474101756249998</v>
      </c>
      <c r="AA69" s="99">
        <f t="shared" si="161"/>
        <v>4.9896407024999991</v>
      </c>
      <c r="AB69" s="292">
        <f>AF69/4</f>
        <v>1.6281505794374997</v>
      </c>
      <c r="AC69" s="292">
        <f>AF69/4</f>
        <v>1.6281505794374997</v>
      </c>
      <c r="AD69" s="292">
        <f>AF69/4</f>
        <v>1.6281505794374997</v>
      </c>
      <c r="AE69" s="292">
        <f>AF69/4</f>
        <v>1.6281505794374997</v>
      </c>
      <c r="AF69" s="99">
        <f t="shared" si="161"/>
        <v>6.512602317749999</v>
      </c>
      <c r="AG69" s="292">
        <f>AK69/4</f>
        <v>1.5675204586781248</v>
      </c>
      <c r="AH69" s="292">
        <f>AK69/4</f>
        <v>1.5675204586781248</v>
      </c>
      <c r="AI69" s="292">
        <f>AK69/4</f>
        <v>1.5675204586781248</v>
      </c>
      <c r="AJ69" s="292">
        <f>AK69/4</f>
        <v>1.5675204586781248</v>
      </c>
      <c r="AK69" s="99">
        <f t="shared" si="161"/>
        <v>6.2700818347124994</v>
      </c>
      <c r="AL69" s="292">
        <f>AP69/4</f>
        <v>1.7110787969039063</v>
      </c>
      <c r="AM69" s="292">
        <f>AP69/4</f>
        <v>1.7110787969039063</v>
      </c>
      <c r="AN69" s="292">
        <f>AP69/4</f>
        <v>1.7110787969039063</v>
      </c>
      <c r="AO69" s="292">
        <f>AP69/4</f>
        <v>1.7110787969039063</v>
      </c>
      <c r="AP69" s="99">
        <f t="shared" si="161"/>
        <v>6.8443151876156252</v>
      </c>
      <c r="AQ69" s="292">
        <f>AU69/4</f>
        <v>1.9965266911054687</v>
      </c>
      <c r="AR69" s="292">
        <f>AU69/4</f>
        <v>1.9965266911054687</v>
      </c>
      <c r="AS69" s="292">
        <f>AU69/4</f>
        <v>1.9965266911054687</v>
      </c>
      <c r="AT69" s="292">
        <f>AU69/4</f>
        <v>1.9965266911054687</v>
      </c>
      <c r="AU69" s="99">
        <f t="shared" si="161"/>
        <v>7.9861067644218746</v>
      </c>
      <c r="AV69" s="292">
        <f>AZ69/4</f>
        <v>2.1818601707111722</v>
      </c>
      <c r="AW69" s="292">
        <f>AZ69/4</f>
        <v>2.1818601707111722</v>
      </c>
      <c r="AX69" s="292">
        <f>AZ69/4</f>
        <v>2.1818601707111722</v>
      </c>
      <c r="AY69" s="292">
        <f>AZ69/4</f>
        <v>2.1818601707111722</v>
      </c>
      <c r="AZ69" s="99">
        <f t="shared" si="161"/>
        <v>8.7274406828446889</v>
      </c>
      <c r="BA69" s="292">
        <f>BE69/4</f>
        <v>2.2569000936202688</v>
      </c>
      <c r="BB69" s="292">
        <f>BE69/4</f>
        <v>2.2569000936202688</v>
      </c>
      <c r="BC69" s="292">
        <f>BE69/4</f>
        <v>2.2569000936202688</v>
      </c>
      <c r="BD69" s="292">
        <f>BE69/4</f>
        <v>2.2569000936202688</v>
      </c>
      <c r="BE69" s="99">
        <f t="shared" si="161"/>
        <v>9.0276003744810751</v>
      </c>
      <c r="BF69" s="292">
        <f>BJ69/4</f>
        <v>2.3345745789281489</v>
      </c>
      <c r="BG69" s="292">
        <f>BJ69/4</f>
        <v>2.3345745789281489</v>
      </c>
      <c r="BH69" s="292">
        <f>BJ69/4</f>
        <v>2.3345745789281489</v>
      </c>
      <c r="BI69" s="292">
        <f>BJ69/4</f>
        <v>2.3345745789281489</v>
      </c>
      <c r="BJ69" s="99">
        <f t="shared" si="161"/>
        <v>9.3382983157125956</v>
      </c>
      <c r="BK69" s="292">
        <f>BO69/4</f>
        <v>2.4149779980952366</v>
      </c>
      <c r="BL69" s="292">
        <f>BO69/4</f>
        <v>2.4149779980952366</v>
      </c>
      <c r="BM69" s="292">
        <f>BO69/4</f>
        <v>2.4149779980952366</v>
      </c>
      <c r="BN69" s="292">
        <f>BO69/4</f>
        <v>2.4149779980952366</v>
      </c>
      <c r="BO69" s="99">
        <f t="shared" ref="BO69" si="162">BO70*BO43</f>
        <v>9.6599119923809464</v>
      </c>
      <c r="BP69" s="248"/>
      <c r="BQ69" s="248"/>
    </row>
    <row r="70" spans="2:69" hidden="1" outlineLevel="1">
      <c r="B70" s="91" t="s">
        <v>237</v>
      </c>
      <c r="C70" s="87"/>
      <c r="D70" s="100"/>
      <c r="E70" s="161" t="str">
        <f>IFERROR(E69/E41,"NM")</f>
        <v>NM</v>
      </c>
      <c r="F70" s="161" t="str">
        <f>IFERROR(F69/F41,"NM")</f>
        <v>NM</v>
      </c>
      <c r="G70" s="161">
        <v>0.01</v>
      </c>
      <c r="H70" s="293"/>
      <c r="I70" s="293"/>
      <c r="J70" s="293"/>
      <c r="K70" s="293"/>
      <c r="L70" s="161">
        <v>0.01</v>
      </c>
      <c r="M70" s="293"/>
      <c r="N70" s="293"/>
      <c r="O70" s="293"/>
      <c r="P70" s="293"/>
      <c r="Q70" s="101">
        <v>1.4999999999999999E-2</v>
      </c>
      <c r="R70" s="293"/>
      <c r="S70" s="293"/>
      <c r="T70" s="293"/>
      <c r="U70" s="293"/>
      <c r="V70" s="101">
        <v>1.4999999999999999E-2</v>
      </c>
      <c r="W70" s="293"/>
      <c r="X70" s="293"/>
      <c r="Y70" s="293"/>
      <c r="Z70" s="293"/>
      <c r="AA70" s="101">
        <v>1.4999999999999999E-2</v>
      </c>
      <c r="AB70" s="293"/>
      <c r="AC70" s="293"/>
      <c r="AD70" s="293"/>
      <c r="AE70" s="293"/>
      <c r="AF70" s="101">
        <v>1.4999999999999999E-2</v>
      </c>
      <c r="AG70" s="293"/>
      <c r="AH70" s="293"/>
      <c r="AI70" s="293"/>
      <c r="AJ70" s="293"/>
      <c r="AK70" s="101">
        <v>1.4999999999999999E-2</v>
      </c>
      <c r="AL70" s="293"/>
      <c r="AM70" s="293"/>
      <c r="AN70" s="293"/>
      <c r="AO70" s="293"/>
      <c r="AP70" s="101">
        <v>1.4999999999999999E-2</v>
      </c>
      <c r="AQ70" s="293"/>
      <c r="AR70" s="293"/>
      <c r="AS70" s="293"/>
      <c r="AT70" s="293"/>
      <c r="AU70" s="101">
        <v>1.4999999999999999E-2</v>
      </c>
      <c r="AV70" s="293"/>
      <c r="AW70" s="293"/>
      <c r="AX70" s="293"/>
      <c r="AY70" s="293"/>
      <c r="AZ70" s="101">
        <v>1.4999999999999999E-2</v>
      </c>
      <c r="BA70" s="293"/>
      <c r="BB70" s="293"/>
      <c r="BC70" s="293"/>
      <c r="BD70" s="293"/>
      <c r="BE70" s="101">
        <v>1.4999999999999999E-2</v>
      </c>
      <c r="BF70" s="293"/>
      <c r="BG70" s="293"/>
      <c r="BH70" s="293"/>
      <c r="BI70" s="293"/>
      <c r="BJ70" s="101">
        <v>1.4999999999999999E-2</v>
      </c>
      <c r="BK70" s="293"/>
      <c r="BL70" s="293"/>
      <c r="BM70" s="293"/>
      <c r="BN70" s="293"/>
      <c r="BO70" s="101">
        <v>1.4999999999999999E-2</v>
      </c>
      <c r="BP70" s="249"/>
      <c r="BQ70" s="249"/>
    </row>
    <row r="71" spans="2:69" hidden="1" outlineLevel="1">
      <c r="B71" s="97" t="s">
        <v>176</v>
      </c>
      <c r="C71" s="42"/>
      <c r="D71" s="42"/>
      <c r="E71" s="42">
        <f>CF!E11</f>
        <v>1.3640000000000001</v>
      </c>
      <c r="F71" s="42">
        <f>CF!F11</f>
        <v>1.0449999999999999</v>
      </c>
      <c r="G71" s="42">
        <f>CF!G10</f>
        <v>0.70099999999999996</v>
      </c>
      <c r="H71" s="294"/>
      <c r="I71" s="294"/>
      <c r="J71" s="294"/>
      <c r="K71" s="294"/>
      <c r="L71" s="42">
        <f>CF!L10</f>
        <v>0.57799999999999996</v>
      </c>
      <c r="M71" s="294">
        <f>CF!M10</f>
        <v>4.4251282812500001E-2</v>
      </c>
      <c r="N71" s="294">
        <f>CF!N10</f>
        <v>4.4251282812500001E-2</v>
      </c>
      <c r="O71" s="294">
        <f>CF!O10</f>
        <v>4.4251282812500001E-2</v>
      </c>
      <c r="P71" s="294">
        <f>CF!P10</f>
        <v>4.4251282812500001E-2</v>
      </c>
      <c r="Q71" s="42">
        <f>CF!Q10</f>
        <v>0.17700513125</v>
      </c>
      <c r="R71" s="294">
        <f>CF!R10</f>
        <v>8.4932221249999995E-2</v>
      </c>
      <c r="S71" s="294">
        <f>CF!S10</f>
        <v>8.4932221249999995E-2</v>
      </c>
      <c r="T71" s="294">
        <f>CF!T10</f>
        <v>8.4932221249999995E-2</v>
      </c>
      <c r="U71" s="294">
        <f>CF!U10</f>
        <v>8.4932221249999995E-2</v>
      </c>
      <c r="V71" s="42">
        <f>CF!V10</f>
        <v>0.33972888499999998</v>
      </c>
      <c r="W71" s="294">
        <f>CF!W10</f>
        <v>0.13727213126562499</v>
      </c>
      <c r="X71" s="294">
        <f>CF!X10</f>
        <v>0.13727213126562499</v>
      </c>
      <c r="Y71" s="294">
        <f>CF!Y10</f>
        <v>0.13727213126562499</v>
      </c>
      <c r="Z71" s="294">
        <f>CF!Z10</f>
        <v>0.13727213126562499</v>
      </c>
      <c r="AA71" s="42">
        <f>CF!AA10</f>
        <v>0.54908852506249994</v>
      </c>
      <c r="AB71" s="294">
        <f>CF!AB10</f>
        <v>0.20916115014218745</v>
      </c>
      <c r="AC71" s="294">
        <f>CF!AC10</f>
        <v>0.20916115014218745</v>
      </c>
      <c r="AD71" s="294">
        <f>CF!AD10</f>
        <v>0.20916115014218745</v>
      </c>
      <c r="AE71" s="294">
        <f>CF!AE10</f>
        <v>0.20916115014218745</v>
      </c>
      <c r="AF71" s="42">
        <f>CF!AF10</f>
        <v>0.83664460056874979</v>
      </c>
      <c r="AG71" s="294">
        <f>CF!AG10</f>
        <v>0.28905292609507804</v>
      </c>
      <c r="AH71" s="294">
        <f>CF!AH10</f>
        <v>0.28905292609507804</v>
      </c>
      <c r="AI71" s="294">
        <f>CF!AI10</f>
        <v>0.28905292609507804</v>
      </c>
      <c r="AJ71" s="294">
        <f>CF!AJ10</f>
        <v>0.28905292609507804</v>
      </c>
      <c r="AK71" s="42">
        <f>CF!AK10</f>
        <v>1.1562117043803122</v>
      </c>
      <c r="AL71" s="294">
        <f>CF!AL10</f>
        <v>0.37101790748462887</v>
      </c>
      <c r="AM71" s="294">
        <f>CF!AM10</f>
        <v>0.37101790748462887</v>
      </c>
      <c r="AN71" s="294">
        <f>CF!AN10</f>
        <v>0.37101790748462887</v>
      </c>
      <c r="AO71" s="294">
        <f>CF!AO10</f>
        <v>0.37101790748462887</v>
      </c>
      <c r="AP71" s="42">
        <f>CF!AP10</f>
        <v>1.4840716299385155</v>
      </c>
      <c r="AQ71" s="294">
        <f>CF!AQ10</f>
        <v>0.46370804468486326</v>
      </c>
      <c r="AR71" s="294">
        <f>CF!AR10</f>
        <v>0.46370804468486326</v>
      </c>
      <c r="AS71" s="294">
        <f>CF!AS10</f>
        <v>0.46370804468486326</v>
      </c>
      <c r="AT71" s="294">
        <f>CF!AT10</f>
        <v>0.46370804468486326</v>
      </c>
      <c r="AU71" s="42">
        <f>CF!AU10</f>
        <v>1.8548321787394531</v>
      </c>
      <c r="AV71" s="294">
        <f>CF!AV10</f>
        <v>0.56816771623027928</v>
      </c>
      <c r="AW71" s="294">
        <f>CF!AW10</f>
        <v>0.56816771623027928</v>
      </c>
      <c r="AX71" s="294">
        <f>CF!AX10</f>
        <v>0.56816771623027928</v>
      </c>
      <c r="AY71" s="294">
        <f>CF!AY10</f>
        <v>0.56816771623027928</v>
      </c>
      <c r="AZ71" s="42">
        <f>CF!AZ10</f>
        <v>2.2726708649211171</v>
      </c>
      <c r="BA71" s="294">
        <f>CF!BA10</f>
        <v>0.6791367228385653</v>
      </c>
      <c r="BB71" s="294">
        <f>CF!BB10</f>
        <v>0.6791367228385653</v>
      </c>
      <c r="BC71" s="294">
        <f>CF!BC10</f>
        <v>0.6791367228385653</v>
      </c>
      <c r="BD71" s="294">
        <f>CF!BD10</f>
        <v>0.6791367228385653</v>
      </c>
      <c r="BE71" s="42">
        <f>CF!BE10</f>
        <v>2.7165468913542612</v>
      </c>
      <c r="BF71" s="294">
        <f>CF!BF10</f>
        <v>0.79392358965227572</v>
      </c>
      <c r="BG71" s="294">
        <f>CF!BG10</f>
        <v>0.79392358965227572</v>
      </c>
      <c r="BH71" s="294">
        <f>CF!BH10</f>
        <v>0.79392358965227572</v>
      </c>
      <c r="BI71" s="294">
        <f>CF!BI10</f>
        <v>0.79392358965227572</v>
      </c>
      <c r="BJ71" s="42">
        <f>CF!BJ10</f>
        <v>3.1756943586091029</v>
      </c>
      <c r="BK71" s="294">
        <f>CF!BK10</f>
        <v>0.85630812508383392</v>
      </c>
      <c r="BL71" s="294">
        <f>CF!BL10</f>
        <v>0.85630812508383392</v>
      </c>
      <c r="BM71" s="294">
        <f>CF!BM10</f>
        <v>0.85630812508383392</v>
      </c>
      <c r="BN71" s="294">
        <f>CF!BN10</f>
        <v>0.85630812508383392</v>
      </c>
      <c r="BO71" s="42">
        <f>CF!BO10</f>
        <v>3.4252325003353357</v>
      </c>
      <c r="BP71" s="237"/>
      <c r="BQ71" s="237"/>
    </row>
    <row r="72" spans="2:69" hidden="1" outlineLevel="1">
      <c r="B72" s="97" t="s">
        <v>106</v>
      </c>
      <c r="C72" s="77"/>
      <c r="D72" s="77"/>
      <c r="E72" s="77">
        <f>E73-E68-E69-E71</f>
        <v>-1.1340000000000001</v>
      </c>
      <c r="F72" s="77">
        <f>F73-F68-F69-F71</f>
        <v>-0.53600000000000003</v>
      </c>
      <c r="G72" s="77">
        <f>G73-G68-G69-G71</f>
        <v>-1.2349999999999999</v>
      </c>
      <c r="H72" s="195"/>
      <c r="I72" s="195"/>
      <c r="J72" s="195"/>
      <c r="K72" s="195"/>
      <c r="L72" s="77">
        <f>L73-L68-L69-L71</f>
        <v>4.4000000000000039E-2</v>
      </c>
      <c r="M72" s="195">
        <f>Q72/4</f>
        <v>0</v>
      </c>
      <c r="N72" s="195">
        <f>Q72/4</f>
        <v>0</v>
      </c>
      <c r="O72" s="195">
        <f>Q72/4</f>
        <v>0</v>
      </c>
      <c r="P72" s="195">
        <f>Q72/4</f>
        <v>0</v>
      </c>
      <c r="Q72" s="42">
        <f>-CF!Q27</f>
        <v>0</v>
      </c>
      <c r="R72" s="195">
        <f>V72/4</f>
        <v>0</v>
      </c>
      <c r="S72" s="195">
        <f>V72/4</f>
        <v>0</v>
      </c>
      <c r="T72" s="195">
        <f>V72/4</f>
        <v>0</v>
      </c>
      <c r="U72" s="195">
        <f>V72/4</f>
        <v>0</v>
      </c>
      <c r="V72" s="42">
        <f>-CF!V27</f>
        <v>0</v>
      </c>
      <c r="W72" s="195">
        <f>AA72/4</f>
        <v>0</v>
      </c>
      <c r="X72" s="195">
        <f>AA72/4</f>
        <v>0</v>
      </c>
      <c r="Y72" s="195">
        <f>AA72/4</f>
        <v>0</v>
      </c>
      <c r="Z72" s="195">
        <f>AA72/4</f>
        <v>0</v>
      </c>
      <c r="AA72" s="42">
        <f>-CF!AA27</f>
        <v>0</v>
      </c>
      <c r="AB72" s="195">
        <f>AF72/4</f>
        <v>0</v>
      </c>
      <c r="AC72" s="195">
        <f>AF72/4</f>
        <v>0</v>
      </c>
      <c r="AD72" s="195">
        <f>AF72/4</f>
        <v>0</v>
      </c>
      <c r="AE72" s="195">
        <f>AF72/4</f>
        <v>0</v>
      </c>
      <c r="AF72" s="42">
        <f>-CF!AF27</f>
        <v>0</v>
      </c>
      <c r="AG72" s="195">
        <f>AK72/4</f>
        <v>0</v>
      </c>
      <c r="AH72" s="195">
        <f>AK72/4</f>
        <v>0</v>
      </c>
      <c r="AI72" s="195">
        <f>AK72/4</f>
        <v>0</v>
      </c>
      <c r="AJ72" s="195">
        <f>AK72/4</f>
        <v>0</v>
      </c>
      <c r="AK72" s="42">
        <f>-CF!AK27</f>
        <v>0</v>
      </c>
      <c r="AL72" s="195">
        <f>AP72/4</f>
        <v>0</v>
      </c>
      <c r="AM72" s="195">
        <f>AP72/4</f>
        <v>0</v>
      </c>
      <c r="AN72" s="195">
        <f>AP72/4</f>
        <v>0</v>
      </c>
      <c r="AO72" s="195">
        <f>AP72/4</f>
        <v>0</v>
      </c>
      <c r="AP72" s="42">
        <f>-CF!AP27</f>
        <v>0</v>
      </c>
      <c r="AQ72" s="195">
        <f>AU72/4</f>
        <v>0</v>
      </c>
      <c r="AR72" s="195">
        <f>AU72/4</f>
        <v>0</v>
      </c>
      <c r="AS72" s="195">
        <f>AU72/4</f>
        <v>0</v>
      </c>
      <c r="AT72" s="195">
        <f>AU72/4</f>
        <v>0</v>
      </c>
      <c r="AU72" s="42">
        <f>-CF!AU27</f>
        <v>0</v>
      </c>
      <c r="AV72" s="195">
        <f>AZ72/4</f>
        <v>0</v>
      </c>
      <c r="AW72" s="195">
        <f>AZ72/4</f>
        <v>0</v>
      </c>
      <c r="AX72" s="195">
        <f>AZ72/4</f>
        <v>0</v>
      </c>
      <c r="AY72" s="195">
        <f>AZ72/4</f>
        <v>0</v>
      </c>
      <c r="AZ72" s="42">
        <f>-CF!AZ27</f>
        <v>0</v>
      </c>
      <c r="BA72" s="195">
        <f>BE72/4</f>
        <v>0</v>
      </c>
      <c r="BB72" s="195">
        <f>BE72/4</f>
        <v>0</v>
      </c>
      <c r="BC72" s="195">
        <f>BE72/4</f>
        <v>0</v>
      </c>
      <c r="BD72" s="195">
        <f>BE72/4</f>
        <v>0</v>
      </c>
      <c r="BE72" s="42">
        <f>-CF!BE27</f>
        <v>0</v>
      </c>
      <c r="BF72" s="195">
        <f>BJ72/4</f>
        <v>0</v>
      </c>
      <c r="BG72" s="195">
        <f>BJ72/4</f>
        <v>0</v>
      </c>
      <c r="BH72" s="195">
        <f>BJ72/4</f>
        <v>0</v>
      </c>
      <c r="BI72" s="195">
        <f>BJ72/4</f>
        <v>0</v>
      </c>
      <c r="BJ72" s="42">
        <f>-CF!BJ27</f>
        <v>0</v>
      </c>
      <c r="BK72" s="195">
        <f>BO72/4</f>
        <v>0</v>
      </c>
      <c r="BL72" s="195">
        <f>BO72/4</f>
        <v>0</v>
      </c>
      <c r="BM72" s="195">
        <f>BO72/4</f>
        <v>0</v>
      </c>
      <c r="BN72" s="195">
        <f>BO72/4</f>
        <v>0</v>
      </c>
      <c r="BO72" s="42">
        <f>-CF!BO27</f>
        <v>0</v>
      </c>
      <c r="BP72" s="237"/>
      <c r="BQ72" s="237"/>
    </row>
    <row r="73" spans="2:69" hidden="1" outlineLevel="1">
      <c r="B73" s="102" t="s">
        <v>35</v>
      </c>
      <c r="C73" s="79"/>
      <c r="D73" s="79"/>
      <c r="E73" s="79">
        <f>E15</f>
        <v>0.97599999999999998</v>
      </c>
      <c r="F73" s="79">
        <f>F15</f>
        <v>0.97099999999999997</v>
      </c>
      <c r="G73" s="79">
        <f>G15</f>
        <v>1.2070000000000001</v>
      </c>
      <c r="H73" s="295"/>
      <c r="I73" s="295"/>
      <c r="J73" s="295"/>
      <c r="K73" s="295"/>
      <c r="L73" s="79">
        <f>L15</f>
        <v>1.095</v>
      </c>
      <c r="M73" s="295">
        <f>M68+M69-M71+M72</f>
        <v>1.8318000296874999</v>
      </c>
      <c r="N73" s="295">
        <f>N68+N69-N71+N72</f>
        <v>2.5686000593749996</v>
      </c>
      <c r="O73" s="295">
        <f>O68+O69-O71+O72</f>
        <v>3.3054000890624993</v>
      </c>
      <c r="P73" s="295">
        <f>P68+P69-P71+P72</f>
        <v>4.0422001187499994</v>
      </c>
      <c r="Q73" s="79">
        <f t="shared" ref="Q73:AU73" si="163">Q68+Q69-Q71+Q72</f>
        <v>4.0422001187499994</v>
      </c>
      <c r="R73" s="295">
        <f>R68+R69-R71+R72</f>
        <v>4.8034541224999998</v>
      </c>
      <c r="S73" s="295">
        <f>S68+S69-S71+S72</f>
        <v>5.5647081262500002</v>
      </c>
      <c r="T73" s="295">
        <f>T68+T69-T71+T72</f>
        <v>6.3259621300000006</v>
      </c>
      <c r="U73" s="295">
        <f>U68+U69-U71+U72</f>
        <v>7.087216133750001</v>
      </c>
      <c r="V73" s="79">
        <f t="shared" si="163"/>
        <v>7.0872161337499993</v>
      </c>
      <c r="W73" s="295">
        <f>W68+W69-W71+W72</f>
        <v>8.1973541781093733</v>
      </c>
      <c r="X73" s="295">
        <f>X68+X69-X71+X72</f>
        <v>9.3074922224687473</v>
      </c>
      <c r="Y73" s="295">
        <f>Y68+Y69-Y71+Y72</f>
        <v>10.417630266828121</v>
      </c>
      <c r="Z73" s="295">
        <f>Z68+Z69-Z71+Z72</f>
        <v>11.527768311187495</v>
      </c>
      <c r="AA73" s="79">
        <f t="shared" si="163"/>
        <v>11.527768311187499</v>
      </c>
      <c r="AB73" s="295">
        <f>AB68+AB69-AB71+AB72</f>
        <v>12.946757740482813</v>
      </c>
      <c r="AC73" s="295">
        <f>AC68+AC69-AC71+AC72</f>
        <v>14.365747169778126</v>
      </c>
      <c r="AD73" s="295">
        <f>AD68+AD69-AD71+AD72</f>
        <v>15.78473659907344</v>
      </c>
      <c r="AE73" s="295">
        <f>AE68+AE69-AE71+AE72</f>
        <v>17.203726028368752</v>
      </c>
      <c r="AF73" s="79">
        <f t="shared" si="163"/>
        <v>17.203726028368749</v>
      </c>
      <c r="AG73" s="295">
        <f>AG68+AG69-AG71+AG72</f>
        <v>18.482193560951796</v>
      </c>
      <c r="AH73" s="295">
        <f>AH68+AH69-AH71+AH72</f>
        <v>19.760661093534843</v>
      </c>
      <c r="AI73" s="295">
        <f>AI68+AI69-AI71+AI72</f>
        <v>21.03912862611789</v>
      </c>
      <c r="AJ73" s="295">
        <f>AJ68+AJ69-AJ71+AJ72</f>
        <v>22.317596158700937</v>
      </c>
      <c r="AK73" s="79">
        <f t="shared" si="163"/>
        <v>22.317596158700937</v>
      </c>
      <c r="AL73" s="295">
        <f>AL68+AL69-AL71+AL72</f>
        <v>23.657657048120214</v>
      </c>
      <c r="AM73" s="295">
        <f>AM68+AM69-AM71+AM72</f>
        <v>24.997717937539491</v>
      </c>
      <c r="AN73" s="295">
        <f>AN68+AN69-AN71+AN72</f>
        <v>26.337778826958768</v>
      </c>
      <c r="AO73" s="295">
        <f>AO68+AO69-AO71+AO72</f>
        <v>27.677839716378045</v>
      </c>
      <c r="AP73" s="79">
        <f t="shared" si="163"/>
        <v>27.677839716378045</v>
      </c>
      <c r="AQ73" s="295">
        <f>AQ68+AQ69-AQ71+AQ72</f>
        <v>29.21065836279865</v>
      </c>
      <c r="AR73" s="295">
        <f>AR68+AR69-AR71+AR72</f>
        <v>30.743477009219255</v>
      </c>
      <c r="AS73" s="295">
        <f>AS68+AS69-AS71+AS72</f>
        <v>32.276295655639856</v>
      </c>
      <c r="AT73" s="295">
        <f>AT68+AT69-AT71+AT72</f>
        <v>33.809114302060458</v>
      </c>
      <c r="AU73" s="79">
        <f t="shared" si="163"/>
        <v>33.809114302060472</v>
      </c>
      <c r="AV73" s="295">
        <f>AV68+AV69-AV71+AV72</f>
        <v>35.42280675654137</v>
      </c>
      <c r="AW73" s="295">
        <f>AW68+AW69-AW71+AW72</f>
        <v>37.036499211022267</v>
      </c>
      <c r="AX73" s="295">
        <f>AX68+AX69-AX71+AX72</f>
        <v>38.650191665503165</v>
      </c>
      <c r="AY73" s="295">
        <f>AY68+AY69-AY71+AY72</f>
        <v>40.263884119984063</v>
      </c>
      <c r="AZ73" s="79">
        <f t="shared" ref="AZ73" si="164">AZ68+AZ69-AZ71+AZ72</f>
        <v>40.263884119984041</v>
      </c>
      <c r="BA73" s="295">
        <f>BA68+BA69-BA71+BA72</f>
        <v>41.841647490765745</v>
      </c>
      <c r="BB73" s="295">
        <f>BB68+BB69-BB71+BB72</f>
        <v>43.419410861547448</v>
      </c>
      <c r="BC73" s="295">
        <f>BC68+BC69-BC71+BC72</f>
        <v>44.997174232329151</v>
      </c>
      <c r="BD73" s="295">
        <f>BD68+BD69-BD71+BD72</f>
        <v>46.574937603110854</v>
      </c>
      <c r="BE73" s="79">
        <f t="shared" ref="BE73:BJ73" si="165">BE68+BE69-BE71+BE72</f>
        <v>46.574937603110854</v>
      </c>
      <c r="BF73" s="295">
        <f>BF68+BF69-BF71+BF72</f>
        <v>48.115588592386729</v>
      </c>
      <c r="BG73" s="295">
        <f>BG68+BG69-BG71+BG72</f>
        <v>49.656239581662604</v>
      </c>
      <c r="BH73" s="295">
        <f>BH68+BH69-BH71+BH72</f>
        <v>51.196890570938479</v>
      </c>
      <c r="BI73" s="295">
        <f>BI68+BI69-BI71+BI72</f>
        <v>52.737541560214353</v>
      </c>
      <c r="BJ73" s="79">
        <f t="shared" si="165"/>
        <v>52.737541560214346</v>
      </c>
      <c r="BK73" s="295">
        <f>BK68+BK69-BK71+BK72</f>
        <v>54.29621143322575</v>
      </c>
      <c r="BL73" s="295">
        <f>BL68+BL69-BL71+BL72</f>
        <v>55.854881306237154</v>
      </c>
      <c r="BM73" s="295">
        <f>BM68+BM69-BM71+BM72</f>
        <v>57.413551179248557</v>
      </c>
      <c r="BN73" s="295">
        <f>BN68+BN69-BN71+BN72</f>
        <v>58.972221052259961</v>
      </c>
      <c r="BO73" s="79">
        <f t="shared" ref="BO73" si="166">BO68+BO69-BO71+BO72</f>
        <v>58.972221052259961</v>
      </c>
      <c r="BP73" s="250"/>
      <c r="BQ73" s="250"/>
    </row>
    <row r="74" spans="2:69" hidden="1" outlineLevel="1">
      <c r="B74" s="102"/>
      <c r="C74" s="16"/>
      <c r="D74" s="16"/>
      <c r="E74" s="16"/>
      <c r="F74" s="16"/>
      <c r="G74" s="16"/>
      <c r="H74" s="192"/>
      <c r="I74" s="192"/>
      <c r="J74" s="192"/>
      <c r="K74" s="192"/>
      <c r="L74" s="16"/>
      <c r="M74" s="192"/>
      <c r="N74" s="192"/>
      <c r="O74" s="192"/>
      <c r="P74" s="192"/>
      <c r="Q74" s="16"/>
      <c r="R74" s="192"/>
      <c r="S74" s="192"/>
      <c r="T74" s="192"/>
      <c r="U74" s="192"/>
      <c r="V74" s="16"/>
      <c r="W74" s="192"/>
      <c r="X74" s="192"/>
      <c r="Y74" s="192"/>
      <c r="Z74" s="192"/>
      <c r="AA74" s="16"/>
      <c r="AB74" s="192"/>
      <c r="AC74" s="192"/>
      <c r="AD74" s="192"/>
      <c r="AE74" s="192"/>
      <c r="AF74" s="16"/>
      <c r="AG74" s="192"/>
      <c r="AH74" s="192"/>
      <c r="AI74" s="192"/>
      <c r="AJ74" s="192"/>
      <c r="AK74" s="16"/>
      <c r="AL74" s="192"/>
      <c r="AM74" s="192"/>
      <c r="AN74" s="192"/>
      <c r="AO74" s="192"/>
      <c r="AP74" s="16"/>
      <c r="AQ74" s="192"/>
      <c r="AR74" s="192"/>
      <c r="AS74" s="192"/>
      <c r="AT74" s="192"/>
      <c r="AU74" s="16"/>
      <c r="AV74" s="192"/>
      <c r="AW74" s="192"/>
      <c r="AX74" s="192"/>
      <c r="AY74" s="192"/>
      <c r="AZ74" s="16"/>
      <c r="BA74" s="192"/>
      <c r="BB74" s="192"/>
      <c r="BC74" s="192"/>
      <c r="BD74" s="192"/>
      <c r="BE74" s="16"/>
      <c r="BF74" s="192"/>
      <c r="BG74" s="192"/>
      <c r="BH74" s="192"/>
      <c r="BI74" s="192"/>
      <c r="BJ74" s="16"/>
      <c r="BK74" s="192"/>
      <c r="BL74" s="192"/>
      <c r="BM74" s="192"/>
      <c r="BN74" s="192"/>
      <c r="BO74" s="16"/>
      <c r="BP74" s="53"/>
      <c r="BQ74" s="53"/>
    </row>
    <row r="75" spans="2:69" hidden="1" outlineLevel="1">
      <c r="B75" s="16"/>
      <c r="C75" s="16"/>
      <c r="D75" s="16"/>
      <c r="E75" s="16"/>
      <c r="F75" s="16"/>
      <c r="G75" s="16"/>
      <c r="H75" s="192"/>
      <c r="I75" s="192"/>
      <c r="J75" s="192"/>
      <c r="K75" s="192"/>
      <c r="L75" s="16"/>
      <c r="M75" s="192"/>
      <c r="N75" s="192"/>
      <c r="O75" s="192"/>
      <c r="P75" s="192"/>
      <c r="Q75" s="16"/>
      <c r="R75" s="192"/>
      <c r="S75" s="192"/>
      <c r="T75" s="192"/>
      <c r="U75" s="192"/>
      <c r="V75" s="16"/>
      <c r="W75" s="192"/>
      <c r="X75" s="192"/>
      <c r="Y75" s="192"/>
      <c r="Z75" s="192"/>
      <c r="AA75" s="16"/>
      <c r="AB75" s="192"/>
      <c r="AC75" s="192"/>
      <c r="AD75" s="192"/>
      <c r="AE75" s="192"/>
      <c r="AF75" s="16"/>
      <c r="AG75" s="192"/>
      <c r="AH75" s="192"/>
      <c r="AI75" s="192"/>
      <c r="AJ75" s="192"/>
      <c r="AK75" s="16"/>
      <c r="AL75" s="192"/>
      <c r="AM75" s="192"/>
      <c r="AN75" s="192"/>
      <c r="AO75" s="192"/>
      <c r="AP75" s="16"/>
      <c r="AQ75" s="192"/>
      <c r="AR75" s="192"/>
      <c r="AS75" s="192"/>
      <c r="AT75" s="192"/>
      <c r="AU75" s="16"/>
      <c r="AV75" s="192"/>
      <c r="AW75" s="192"/>
      <c r="AX75" s="192"/>
      <c r="AY75" s="192"/>
      <c r="AZ75" s="16"/>
      <c r="BA75" s="192"/>
      <c r="BB75" s="192"/>
      <c r="BC75" s="192"/>
      <c r="BD75" s="192"/>
      <c r="BE75" s="16"/>
      <c r="BF75" s="192"/>
      <c r="BG75" s="192"/>
      <c r="BH75" s="192"/>
      <c r="BI75" s="192"/>
      <c r="BJ75" s="16"/>
      <c r="BK75" s="192"/>
      <c r="BL75" s="192"/>
      <c r="BM75" s="192"/>
      <c r="BN75" s="192"/>
      <c r="BO75" s="16"/>
      <c r="BP75" s="53"/>
      <c r="BQ75" s="53"/>
    </row>
    <row r="76" spans="2:69" hidden="1" outlineLevel="1">
      <c r="B76" s="96" t="s">
        <v>220</v>
      </c>
      <c r="C76" s="16"/>
      <c r="D76" s="16"/>
      <c r="E76" s="16"/>
      <c r="F76" s="16"/>
      <c r="G76" s="16"/>
      <c r="H76" s="192"/>
      <c r="I76" s="192"/>
      <c r="J76" s="192"/>
      <c r="K76" s="192"/>
      <c r="L76" s="16"/>
      <c r="M76" s="192"/>
      <c r="N76" s="192"/>
      <c r="O76" s="192"/>
      <c r="P76" s="192"/>
      <c r="Q76" s="16"/>
      <c r="R76" s="192"/>
      <c r="S76" s="192"/>
      <c r="T76" s="192"/>
      <c r="U76" s="192"/>
      <c r="V76" s="16"/>
      <c r="W76" s="192"/>
      <c r="X76" s="192"/>
      <c r="Y76" s="192"/>
      <c r="Z76" s="192"/>
      <c r="AA76" s="16"/>
      <c r="AB76" s="192"/>
      <c r="AC76" s="192"/>
      <c r="AD76" s="192"/>
      <c r="AE76" s="192"/>
      <c r="AF76" s="16"/>
      <c r="AG76" s="192"/>
      <c r="AH76" s="192"/>
      <c r="AI76" s="192"/>
      <c r="AJ76" s="192"/>
      <c r="AK76" s="16"/>
      <c r="AL76" s="192"/>
      <c r="AM76" s="192"/>
      <c r="AN76" s="192"/>
      <c r="AO76" s="192"/>
      <c r="AP76" s="16"/>
      <c r="AQ76" s="192"/>
      <c r="AR76" s="192"/>
      <c r="AS76" s="192"/>
      <c r="AT76" s="192"/>
      <c r="AU76" s="16"/>
      <c r="AV76" s="192"/>
      <c r="AW76" s="192"/>
      <c r="AX76" s="192"/>
      <c r="AY76" s="192"/>
      <c r="AZ76" s="16"/>
      <c r="BA76" s="192"/>
      <c r="BB76" s="192"/>
      <c r="BC76" s="192"/>
      <c r="BD76" s="192"/>
      <c r="BE76" s="16"/>
      <c r="BF76" s="192"/>
      <c r="BG76" s="192"/>
      <c r="BH76" s="192"/>
      <c r="BI76" s="192"/>
      <c r="BJ76" s="16"/>
      <c r="BK76" s="192"/>
      <c r="BL76" s="192"/>
      <c r="BM76" s="192"/>
      <c r="BN76" s="192"/>
      <c r="BO76" s="16"/>
    </row>
    <row r="77" spans="2:69" hidden="1" outlineLevel="1">
      <c r="B77" s="97" t="s">
        <v>221</v>
      </c>
      <c r="C77" s="48"/>
      <c r="D77" s="48"/>
      <c r="E77" s="48">
        <f>E8+E9</f>
        <v>27.664999999999999</v>
      </c>
      <c r="F77" s="48">
        <f t="shared" ref="F77:BO77" si="167">F8+F9</f>
        <v>79.769000000000005</v>
      </c>
      <c r="G77" s="48">
        <f t="shared" si="167"/>
        <v>108.795</v>
      </c>
      <c r="H77" s="197"/>
      <c r="I77" s="197"/>
      <c r="J77" s="197"/>
      <c r="K77" s="197"/>
      <c r="L77" s="48">
        <f t="shared" ref="L77" si="168">L8+L9</f>
        <v>305.10300000000001</v>
      </c>
      <c r="M77" s="197"/>
      <c r="N77" s="197"/>
      <c r="O77" s="197"/>
      <c r="P77" s="197"/>
      <c r="Q77" s="48">
        <f t="shared" si="167"/>
        <v>330.42277876945434</v>
      </c>
      <c r="R77" s="197"/>
      <c r="S77" s="197"/>
      <c r="T77" s="197"/>
      <c r="U77" s="197"/>
      <c r="V77" s="48">
        <f t="shared" si="167"/>
        <v>307.36395164547292</v>
      </c>
      <c r="W77" s="197"/>
      <c r="X77" s="197"/>
      <c r="Y77" s="197"/>
      <c r="Z77" s="197"/>
      <c r="AA77" s="48">
        <f t="shared" si="167"/>
        <v>394.4812903462651</v>
      </c>
      <c r="AB77" s="197"/>
      <c r="AC77" s="197"/>
      <c r="AD77" s="197"/>
      <c r="AE77" s="197"/>
      <c r="AF77" s="48">
        <f t="shared" si="167"/>
        <v>383.20109305569497</v>
      </c>
      <c r="AG77" s="197"/>
      <c r="AH77" s="197"/>
      <c r="AI77" s="197"/>
      <c r="AJ77" s="197"/>
      <c r="AK77" s="48">
        <f t="shared" si="167"/>
        <v>680.65193949034892</v>
      </c>
      <c r="AL77" s="197"/>
      <c r="AM77" s="197"/>
      <c r="AN77" s="197"/>
      <c r="AO77" s="197"/>
      <c r="AP77" s="48">
        <f t="shared" si="167"/>
        <v>651.33130375346514</v>
      </c>
      <c r="AQ77" s="197"/>
      <c r="AR77" s="197"/>
      <c r="AS77" s="197"/>
      <c r="AT77" s="197"/>
      <c r="AU77" s="48">
        <f t="shared" si="167"/>
        <v>745.52947183360561</v>
      </c>
      <c r="AV77" s="197"/>
      <c r="AW77" s="197"/>
      <c r="AX77" s="197"/>
      <c r="AY77" s="197"/>
      <c r="AZ77" s="48">
        <f t="shared" si="167"/>
        <v>999.59624439978722</v>
      </c>
      <c r="BA77" s="197"/>
      <c r="BB77" s="197"/>
      <c r="BC77" s="197"/>
      <c r="BD77" s="197"/>
      <c r="BE77" s="48">
        <f t="shared" si="167"/>
        <v>1456.764058842806</v>
      </c>
      <c r="BF77" s="197"/>
      <c r="BG77" s="197"/>
      <c r="BH77" s="197"/>
      <c r="BI77" s="197"/>
      <c r="BJ77" s="48">
        <f t="shared" si="167"/>
        <v>2132.1824307297052</v>
      </c>
      <c r="BK77" s="197"/>
      <c r="BL77" s="197"/>
      <c r="BM77" s="197"/>
      <c r="BN77" s="197"/>
      <c r="BO77" s="48">
        <f t="shared" si="167"/>
        <v>3004.7808617525816</v>
      </c>
    </row>
    <row r="78" spans="2:69" hidden="1" outlineLevel="1">
      <c r="B78" s="97" t="s">
        <v>222</v>
      </c>
      <c r="C78" s="48"/>
      <c r="D78" s="48"/>
      <c r="E78" s="48">
        <f>IS!D20</f>
        <v>0.42899999999999999</v>
      </c>
      <c r="F78" s="48">
        <f>IS!E20</f>
        <v>1.099</v>
      </c>
      <c r="G78" s="48">
        <f>IS!J20</f>
        <v>6.3519999999999994</v>
      </c>
      <c r="H78" s="197"/>
      <c r="I78" s="197"/>
      <c r="J78" s="197"/>
      <c r="K78" s="197"/>
      <c r="L78" s="48">
        <f>IS!O20</f>
        <v>5.5179999999999998</v>
      </c>
      <c r="M78" s="197"/>
      <c r="N78" s="197"/>
      <c r="O78" s="197"/>
      <c r="P78" s="197"/>
      <c r="Q78" s="48">
        <f t="shared" ref="Q78:BO78" si="169">Q79*Q77</f>
        <v>5.9759258127578194</v>
      </c>
      <c r="R78" s="197"/>
      <c r="S78" s="197"/>
      <c r="T78" s="197"/>
      <c r="U78" s="197"/>
      <c r="V78" s="48">
        <f t="shared" si="169"/>
        <v>5.5588908833401156</v>
      </c>
      <c r="W78" s="197"/>
      <c r="X78" s="197"/>
      <c r="Y78" s="197"/>
      <c r="Z78" s="197"/>
      <c r="AA78" s="48">
        <f t="shared" si="169"/>
        <v>7.1344685569486064</v>
      </c>
      <c r="AB78" s="197"/>
      <c r="AC78" s="197"/>
      <c r="AD78" s="197"/>
      <c r="AE78" s="197"/>
      <c r="AF78" s="48">
        <f t="shared" si="169"/>
        <v>6.9304583418757755</v>
      </c>
      <c r="AG78" s="197"/>
      <c r="AH78" s="197"/>
      <c r="AI78" s="197"/>
      <c r="AJ78" s="197"/>
      <c r="AK78" s="48">
        <f t="shared" si="169"/>
        <v>12.310063821423405</v>
      </c>
      <c r="AL78" s="197"/>
      <c r="AM78" s="197"/>
      <c r="AN78" s="197"/>
      <c r="AO78" s="197"/>
      <c r="AP78" s="48">
        <f t="shared" si="169"/>
        <v>11.779779727212189</v>
      </c>
      <c r="AQ78" s="197"/>
      <c r="AR78" s="197"/>
      <c r="AS78" s="197"/>
      <c r="AT78" s="197"/>
      <c r="AU78" s="48">
        <f t="shared" si="169"/>
        <v>13.483419125927426</v>
      </c>
      <c r="AV78" s="197"/>
      <c r="AW78" s="197"/>
      <c r="AX78" s="197"/>
      <c r="AY78" s="197"/>
      <c r="AZ78" s="48">
        <f t="shared" si="169"/>
        <v>18.078393449418805</v>
      </c>
      <c r="BA78" s="197"/>
      <c r="BB78" s="197"/>
      <c r="BC78" s="197"/>
      <c r="BD78" s="197"/>
      <c r="BE78" s="48">
        <f t="shared" si="169"/>
        <v>26.346591402557834</v>
      </c>
      <c r="BF78" s="197"/>
      <c r="BG78" s="197"/>
      <c r="BH78" s="197"/>
      <c r="BI78" s="197"/>
      <c r="BJ78" s="48">
        <f t="shared" si="169"/>
        <v>38.562002513139866</v>
      </c>
      <c r="BK78" s="197"/>
      <c r="BL78" s="197"/>
      <c r="BM78" s="197"/>
      <c r="BN78" s="197"/>
      <c r="BO78" s="48">
        <f t="shared" si="169"/>
        <v>54.343552161567551</v>
      </c>
    </row>
    <row r="79" spans="2:69" hidden="1" outlineLevel="1">
      <c r="B79" s="91" t="s">
        <v>223</v>
      </c>
      <c r="C79" s="87"/>
      <c r="D79" s="100"/>
      <c r="E79" s="161">
        <f>E78/E77</f>
        <v>1.5506958250497018E-2</v>
      </c>
      <c r="F79" s="161">
        <f t="shared" ref="F79:G79" si="170">F78/F77</f>
        <v>1.3777281901490553E-2</v>
      </c>
      <c r="G79" s="161">
        <f t="shared" si="170"/>
        <v>5.8385036077025596E-2</v>
      </c>
      <c r="H79" s="293"/>
      <c r="I79" s="293"/>
      <c r="J79" s="293"/>
      <c r="K79" s="293"/>
      <c r="L79" s="161">
        <f t="shared" ref="L79" si="171">L78/L77</f>
        <v>1.8085695650321365E-2</v>
      </c>
      <c r="M79" s="293"/>
      <c r="N79" s="293"/>
      <c r="O79" s="293"/>
      <c r="P79" s="293"/>
      <c r="Q79" s="101">
        <f t="shared" ref="Q79" si="172">L79</f>
        <v>1.8085695650321365E-2</v>
      </c>
      <c r="R79" s="293"/>
      <c r="S79" s="293"/>
      <c r="T79" s="293"/>
      <c r="U79" s="293"/>
      <c r="V79" s="101">
        <f>Q79</f>
        <v>1.8085695650321365E-2</v>
      </c>
      <c r="W79" s="293"/>
      <c r="X79" s="293"/>
      <c r="Y79" s="293"/>
      <c r="Z79" s="293"/>
      <c r="AA79" s="101">
        <f>V79</f>
        <v>1.8085695650321365E-2</v>
      </c>
      <c r="AB79" s="293"/>
      <c r="AC79" s="293"/>
      <c r="AD79" s="293"/>
      <c r="AE79" s="293"/>
      <c r="AF79" s="101">
        <f>AA79</f>
        <v>1.8085695650321365E-2</v>
      </c>
      <c r="AG79" s="293"/>
      <c r="AH79" s="293"/>
      <c r="AI79" s="293"/>
      <c r="AJ79" s="293"/>
      <c r="AK79" s="101">
        <f>AF79</f>
        <v>1.8085695650321365E-2</v>
      </c>
      <c r="AL79" s="293"/>
      <c r="AM79" s="293"/>
      <c r="AN79" s="293"/>
      <c r="AO79" s="293"/>
      <c r="AP79" s="101">
        <f>AK79</f>
        <v>1.8085695650321365E-2</v>
      </c>
      <c r="AQ79" s="293"/>
      <c r="AR79" s="293"/>
      <c r="AS79" s="293"/>
      <c r="AT79" s="293"/>
      <c r="AU79" s="101">
        <f>AP79</f>
        <v>1.8085695650321365E-2</v>
      </c>
      <c r="AV79" s="293"/>
      <c r="AW79" s="293"/>
      <c r="AX79" s="293"/>
      <c r="AY79" s="293"/>
      <c r="AZ79" s="101">
        <f>AU79</f>
        <v>1.8085695650321365E-2</v>
      </c>
      <c r="BA79" s="293"/>
      <c r="BB79" s="293"/>
      <c r="BC79" s="293"/>
      <c r="BD79" s="293"/>
      <c r="BE79" s="101">
        <f>AZ79</f>
        <v>1.8085695650321365E-2</v>
      </c>
      <c r="BF79" s="293"/>
      <c r="BG79" s="293"/>
      <c r="BH79" s="293"/>
      <c r="BI79" s="293"/>
      <c r="BJ79" s="101">
        <f>BE79</f>
        <v>1.8085695650321365E-2</v>
      </c>
      <c r="BK79" s="293"/>
      <c r="BL79" s="293"/>
      <c r="BM79" s="293"/>
      <c r="BN79" s="293"/>
      <c r="BO79" s="101">
        <f>BJ79</f>
        <v>1.8085695650321365E-2</v>
      </c>
    </row>
    <row r="80" spans="2:69" hidden="1" outlineLevel="1">
      <c r="B80" s="97"/>
      <c r="H80" s="296"/>
      <c r="I80" s="296"/>
      <c r="J80" s="296"/>
      <c r="K80" s="296"/>
      <c r="M80" s="296"/>
      <c r="N80" s="296"/>
      <c r="O80" s="296"/>
      <c r="P80" s="296"/>
      <c r="R80" s="296"/>
      <c r="S80" s="296"/>
      <c r="T80" s="296"/>
      <c r="U80" s="296"/>
      <c r="W80" s="296"/>
      <c r="X80" s="296"/>
      <c r="Y80" s="296"/>
      <c r="Z80" s="296"/>
      <c r="AB80" s="296"/>
      <c r="AC80" s="296"/>
      <c r="AD80" s="296"/>
      <c r="AE80" s="296"/>
      <c r="AG80" s="296"/>
      <c r="AH80" s="296"/>
      <c r="AI80" s="296"/>
      <c r="AJ80" s="296"/>
      <c r="AL80" s="296"/>
      <c r="AM80" s="296"/>
      <c r="AN80" s="296"/>
      <c r="AO80" s="296"/>
      <c r="AQ80" s="296"/>
      <c r="AR80" s="296"/>
      <c r="AS80" s="296"/>
      <c r="AT80" s="296"/>
      <c r="AV80" s="296"/>
      <c r="AW80" s="296"/>
      <c r="AX80" s="296"/>
      <c r="AY80" s="296"/>
      <c r="BA80" s="296"/>
      <c r="BB80" s="296"/>
      <c r="BC80" s="296"/>
      <c r="BD80" s="296"/>
      <c r="BF80" s="296"/>
      <c r="BG80" s="296"/>
      <c r="BH80" s="296"/>
      <c r="BI80" s="296"/>
      <c r="BK80" s="296"/>
      <c r="BL80" s="296"/>
      <c r="BM80" s="296"/>
      <c r="BN80" s="296"/>
    </row>
    <row r="81" spans="2:75" s="38" customFormat="1" hidden="1" outlineLevel="1">
      <c r="B81" s="103" t="s">
        <v>36</v>
      </c>
      <c r="C81" s="25"/>
      <c r="D81" s="25"/>
      <c r="E81" s="25">
        <f>E97-SUM(E82:E95)</f>
        <v>0.55535000000000001</v>
      </c>
      <c r="F81" s="25">
        <f>F97-SUM(F82:F95)</f>
        <v>0.50714999999999999</v>
      </c>
      <c r="G81" s="25">
        <f t="shared" ref="G81" si="173">F81</f>
        <v>0.50714999999999999</v>
      </c>
      <c r="H81" s="194"/>
      <c r="I81" s="194"/>
      <c r="J81" s="194"/>
      <c r="K81" s="194"/>
      <c r="L81" s="25">
        <f t="shared" ref="L81" si="174">K81</f>
        <v>0</v>
      </c>
      <c r="M81" s="194"/>
      <c r="N81" s="194"/>
      <c r="O81" s="194"/>
      <c r="P81" s="194"/>
      <c r="Q81" s="25">
        <f>L81</f>
        <v>0</v>
      </c>
      <c r="R81" s="194"/>
      <c r="S81" s="194"/>
      <c r="T81" s="194"/>
      <c r="U81" s="194"/>
      <c r="V81" s="25">
        <f>Q81</f>
        <v>0</v>
      </c>
      <c r="W81" s="194"/>
      <c r="X81" s="194"/>
      <c r="Y81" s="194"/>
      <c r="Z81" s="194"/>
      <c r="AA81" s="25">
        <f>V81</f>
        <v>0</v>
      </c>
      <c r="AB81" s="194"/>
      <c r="AC81" s="194"/>
      <c r="AD81" s="194"/>
      <c r="AE81" s="194"/>
      <c r="AF81" s="25">
        <f>AA81</f>
        <v>0</v>
      </c>
      <c r="AG81" s="194"/>
      <c r="AH81" s="194"/>
      <c r="AI81" s="194"/>
      <c r="AJ81" s="194"/>
      <c r="AK81" s="25">
        <f>AF81</f>
        <v>0</v>
      </c>
      <c r="AL81" s="194"/>
      <c r="AM81" s="194"/>
      <c r="AN81" s="194"/>
      <c r="AO81" s="194"/>
      <c r="AP81" s="25">
        <f>AK81</f>
        <v>0</v>
      </c>
      <c r="AQ81" s="194"/>
      <c r="AR81" s="194"/>
      <c r="AS81" s="194"/>
      <c r="AT81" s="194"/>
      <c r="AU81" s="25">
        <f>AP81</f>
        <v>0</v>
      </c>
      <c r="AV81" s="194"/>
      <c r="AW81" s="194"/>
      <c r="AX81" s="194"/>
      <c r="AY81" s="194"/>
      <c r="AZ81" s="25">
        <f>AU81</f>
        <v>0</v>
      </c>
      <c r="BA81" s="194"/>
      <c r="BB81" s="194"/>
      <c r="BC81" s="194"/>
      <c r="BD81" s="194"/>
      <c r="BE81" s="25">
        <f>AZ81</f>
        <v>0</v>
      </c>
      <c r="BF81" s="194"/>
      <c r="BG81" s="194"/>
      <c r="BH81" s="194"/>
      <c r="BI81" s="194"/>
      <c r="BJ81" s="25">
        <f t="shared" ref="BJ81" si="175">BE81</f>
        <v>0</v>
      </c>
      <c r="BK81" s="194"/>
      <c r="BL81" s="194"/>
      <c r="BM81" s="194"/>
      <c r="BN81" s="194"/>
      <c r="BO81" s="25">
        <f>BJ81</f>
        <v>0</v>
      </c>
      <c r="BP81" s="68"/>
      <c r="BQ81" s="68"/>
      <c r="BR81"/>
      <c r="BS81"/>
      <c r="BT81"/>
      <c r="BU81"/>
      <c r="BV81"/>
      <c r="BW81"/>
    </row>
    <row r="82" spans="2:75" s="38" customFormat="1" hidden="1" outlineLevel="1">
      <c r="B82" s="103" t="s">
        <v>238</v>
      </c>
      <c r="C82" s="48"/>
      <c r="D82" s="48"/>
      <c r="E82" s="48">
        <f>E$69/20/2</f>
        <v>1.865E-2</v>
      </c>
      <c r="F82" s="48">
        <f>MAX(0,MIN($E$82*2,$E$69-SUM($E82:E82)))</f>
        <v>3.73E-2</v>
      </c>
      <c r="G82" s="48">
        <f>MAX(0,MIN($E$82*2,$E$69-SUM($E82:F82)))</f>
        <v>3.73E-2</v>
      </c>
      <c r="H82" s="197"/>
      <c r="I82" s="197"/>
      <c r="J82" s="197"/>
      <c r="K82" s="197"/>
      <c r="L82" s="48">
        <f>MAX(0,MIN($E$82*2,$E$69-SUM($E82:K82)))</f>
        <v>3.73E-2</v>
      </c>
      <c r="M82" s="197"/>
      <c r="N82" s="197"/>
      <c r="O82" s="197"/>
      <c r="P82" s="197"/>
      <c r="Q82" s="48">
        <f>MAX(0,MIN($E$82*2,$E$69-SUM($E82:L82)))</f>
        <v>3.73E-2</v>
      </c>
      <c r="R82" s="197"/>
      <c r="S82" s="197"/>
      <c r="T82" s="197"/>
      <c r="U82" s="197"/>
      <c r="V82" s="48">
        <f>MAX(0,MIN($E$82*2,$E$69-SUM($E82:Q82)))</f>
        <v>3.73E-2</v>
      </c>
      <c r="W82" s="197"/>
      <c r="X82" s="197"/>
      <c r="Y82" s="197"/>
      <c r="Z82" s="197"/>
      <c r="AA82" s="48">
        <f>MAX(0,MIN($E$82*2,$E$69-SUM($E82:V82)))</f>
        <v>3.73E-2</v>
      </c>
      <c r="AB82" s="197"/>
      <c r="AC82" s="197"/>
      <c r="AD82" s="197"/>
      <c r="AE82" s="197"/>
      <c r="AF82" s="48">
        <f>MAX(0,MIN($E$82*2,$E$69-SUM($E82:AA82)))</f>
        <v>3.73E-2</v>
      </c>
      <c r="AG82" s="197"/>
      <c r="AH82" s="197"/>
      <c r="AI82" s="197"/>
      <c r="AJ82" s="197"/>
      <c r="AK82" s="48">
        <f>MAX(0,MIN($E$82*2,$E$69-SUM($E82:AF82)))</f>
        <v>3.73E-2</v>
      </c>
      <c r="AL82" s="197"/>
      <c r="AM82" s="197"/>
      <c r="AN82" s="197"/>
      <c r="AO82" s="197"/>
      <c r="AP82" s="48">
        <f>MAX(0,MIN($E$82*2,$E$69-SUM($E82:AK82)))</f>
        <v>3.73E-2</v>
      </c>
      <c r="AQ82" s="197"/>
      <c r="AR82" s="197"/>
      <c r="AS82" s="197"/>
      <c r="AT82" s="197"/>
      <c r="AU82" s="48">
        <f>MAX(0,MIN($E$82*2,$E$69-SUM($E82:AP82)))</f>
        <v>3.73E-2</v>
      </c>
      <c r="AV82" s="197"/>
      <c r="AW82" s="197"/>
      <c r="AX82" s="197"/>
      <c r="AY82" s="197"/>
      <c r="AZ82" s="48">
        <f>MAX(0,MIN($E$82*2,$E$69-SUM($E82:AU82)))</f>
        <v>3.73E-2</v>
      </c>
      <c r="BA82" s="197"/>
      <c r="BB82" s="197"/>
      <c r="BC82" s="197"/>
      <c r="BD82" s="197"/>
      <c r="BE82" s="48">
        <f>MAX(0,MIN($E$82*2,$E$69-SUM($E82:AZ82)))</f>
        <v>3.73E-2</v>
      </c>
      <c r="BF82" s="197"/>
      <c r="BG82" s="197"/>
      <c r="BH82" s="197"/>
      <c r="BI82" s="197"/>
      <c r="BJ82" s="48">
        <f>MAX(0,MIN($E$82*2,$E$69-SUM($E82:BE82)))</f>
        <v>3.73E-2</v>
      </c>
      <c r="BK82" s="197"/>
      <c r="BL82" s="197"/>
      <c r="BM82" s="197"/>
      <c r="BN82" s="197"/>
      <c r="BO82" s="48">
        <f>MAX(0,MIN($E$82*2,$E$69-SUM($E82:BJ82)))</f>
        <v>3.73E-2</v>
      </c>
      <c r="BP82" s="240"/>
      <c r="BQ82" s="240"/>
      <c r="BR82"/>
      <c r="BS82"/>
      <c r="BT82"/>
      <c r="BU82"/>
      <c r="BV82"/>
      <c r="BW82"/>
    </row>
    <row r="83" spans="2:75" s="38" customFormat="1" hidden="1" outlineLevel="1">
      <c r="B83" s="103" t="s">
        <v>239</v>
      </c>
      <c r="C83" s="48"/>
      <c r="D83" s="48"/>
      <c r="E83" s="48"/>
      <c r="F83" s="48">
        <f>F$69/20/2</f>
        <v>1.1550000000000001E-2</v>
      </c>
      <c r="G83" s="48">
        <f>MAX(0,MIN($F$83*2,$F$69-SUM($F83:F83)))</f>
        <v>2.3100000000000002E-2</v>
      </c>
      <c r="H83" s="197"/>
      <c r="I83" s="197"/>
      <c r="J83" s="197"/>
      <c r="K83" s="197"/>
      <c r="L83" s="48">
        <f>MAX(0,MIN($F$83*2,$F$69-SUM($F83:K83)))</f>
        <v>2.3100000000000002E-2</v>
      </c>
      <c r="M83" s="197"/>
      <c r="N83" s="197"/>
      <c r="O83" s="197"/>
      <c r="P83" s="197"/>
      <c r="Q83" s="48">
        <f>MAX(0,MIN($F$83*2,$F$69-SUM($F83:L83)))</f>
        <v>2.3100000000000002E-2</v>
      </c>
      <c r="R83" s="197"/>
      <c r="S83" s="197"/>
      <c r="T83" s="197"/>
      <c r="U83" s="197"/>
      <c r="V83" s="48">
        <f>MAX(0,MIN($F$83*2,$F$69-SUM($F83:Q83)))</f>
        <v>2.3100000000000002E-2</v>
      </c>
      <c r="W83" s="197"/>
      <c r="X83" s="197"/>
      <c r="Y83" s="197"/>
      <c r="Z83" s="197"/>
      <c r="AA83" s="48">
        <f>MAX(0,MIN($F$83*2,$F$69-SUM($F83:V83)))</f>
        <v>2.3100000000000002E-2</v>
      </c>
      <c r="AB83" s="197"/>
      <c r="AC83" s="197"/>
      <c r="AD83" s="197"/>
      <c r="AE83" s="197"/>
      <c r="AF83" s="48">
        <f>MAX(0,MIN($F$83*2,$F$69-SUM($F83:AA83)))</f>
        <v>2.3100000000000002E-2</v>
      </c>
      <c r="AG83" s="197"/>
      <c r="AH83" s="197"/>
      <c r="AI83" s="197"/>
      <c r="AJ83" s="197"/>
      <c r="AK83" s="48">
        <f>MAX(0,MIN($F$83*2,$F$69-SUM($F83:AF83)))</f>
        <v>2.3100000000000002E-2</v>
      </c>
      <c r="AL83" s="197"/>
      <c r="AM83" s="197"/>
      <c r="AN83" s="197"/>
      <c r="AO83" s="197"/>
      <c r="AP83" s="48">
        <f>MAX(0,MIN($F$83*2,$F$69-SUM($F83:AK83)))</f>
        <v>2.3100000000000002E-2</v>
      </c>
      <c r="AQ83" s="197"/>
      <c r="AR83" s="197"/>
      <c r="AS83" s="197"/>
      <c r="AT83" s="197"/>
      <c r="AU83" s="48">
        <f>MAX(0,MIN($F$83*2,$F$69-SUM($F83:AP83)))</f>
        <v>2.3100000000000002E-2</v>
      </c>
      <c r="AV83" s="197"/>
      <c r="AW83" s="197"/>
      <c r="AX83" s="197"/>
      <c r="AY83" s="197"/>
      <c r="AZ83" s="48">
        <f>MAX(0,MIN($F$83*2,$F$69-SUM($F83:AU83)))</f>
        <v>2.3100000000000002E-2</v>
      </c>
      <c r="BA83" s="197"/>
      <c r="BB83" s="197"/>
      <c r="BC83" s="197"/>
      <c r="BD83" s="197"/>
      <c r="BE83" s="48">
        <f>MAX(0,MIN($F$83*2,$F$69-SUM($F83:AZ83)))</f>
        <v>2.3100000000000002E-2</v>
      </c>
      <c r="BF83" s="197"/>
      <c r="BG83" s="197"/>
      <c r="BH83" s="197"/>
      <c r="BI83" s="197"/>
      <c r="BJ83" s="48">
        <f>MAX(0,MIN($F$83*2,$F$69-SUM($F83:BE83)))</f>
        <v>2.3100000000000002E-2</v>
      </c>
      <c r="BK83" s="197"/>
      <c r="BL83" s="197"/>
      <c r="BM83" s="197"/>
      <c r="BN83" s="197"/>
      <c r="BO83" s="48">
        <f>MAX(0,MIN($F$83*2,$F$69-SUM($F83:BJ83)))</f>
        <v>2.3100000000000002E-2</v>
      </c>
      <c r="BP83" s="240"/>
      <c r="BQ83" s="240"/>
      <c r="BR83"/>
      <c r="BS83"/>
      <c r="BT83"/>
      <c r="BU83"/>
      <c r="BV83"/>
      <c r="BW83"/>
    </row>
    <row r="84" spans="2:75" s="38" customFormat="1" hidden="1" outlineLevel="1">
      <c r="B84" s="103" t="s">
        <v>240</v>
      </c>
      <c r="C84" s="48"/>
      <c r="D84" s="48"/>
      <c r="E84" s="48"/>
      <c r="F84" s="48"/>
      <c r="G84" s="48">
        <f>G$69/20/2</f>
        <v>1.925E-2</v>
      </c>
      <c r="H84" s="197"/>
      <c r="I84" s="197"/>
      <c r="J84" s="197"/>
      <c r="K84" s="197"/>
      <c r="L84" s="48">
        <f>L$69/20/2</f>
        <v>1.1824999999999999E-2</v>
      </c>
      <c r="M84" s="197"/>
      <c r="N84" s="197"/>
      <c r="O84" s="197"/>
      <c r="P84" s="197"/>
      <c r="Q84" s="48">
        <f>MAX(0,MIN($G$84*2,$G$69-SUM($G84:L84)))</f>
        <v>3.85E-2</v>
      </c>
      <c r="R84" s="197"/>
      <c r="S84" s="197"/>
      <c r="T84" s="197"/>
      <c r="U84" s="197"/>
      <c r="V84" s="48">
        <f>MAX(0,MIN($G$84*2,$G$69-SUM($G84:Q84)))</f>
        <v>3.85E-2</v>
      </c>
      <c r="W84" s="197"/>
      <c r="X84" s="197"/>
      <c r="Y84" s="197"/>
      <c r="Z84" s="197"/>
      <c r="AA84" s="48">
        <f>MAX(0,MIN($G$84*2,$G$69-SUM($G84:V84)))</f>
        <v>3.85E-2</v>
      </c>
      <c r="AB84" s="197"/>
      <c r="AC84" s="197"/>
      <c r="AD84" s="197"/>
      <c r="AE84" s="197"/>
      <c r="AF84" s="48">
        <f>MAX(0,MIN($G$84*2,$G$69-SUM($G84:AA84)))</f>
        <v>3.85E-2</v>
      </c>
      <c r="AG84" s="197"/>
      <c r="AH84" s="197"/>
      <c r="AI84" s="197"/>
      <c r="AJ84" s="197"/>
      <c r="AK84" s="48">
        <f>MAX(0,MIN($G$84*2,$G$69-SUM($G84:AF84)))</f>
        <v>3.85E-2</v>
      </c>
      <c r="AL84" s="197"/>
      <c r="AM84" s="197"/>
      <c r="AN84" s="197"/>
      <c r="AO84" s="197"/>
      <c r="AP84" s="48">
        <f>MAX(0,MIN($G$84*2,$G$69-SUM($G84:AK84)))</f>
        <v>3.85E-2</v>
      </c>
      <c r="AQ84" s="197"/>
      <c r="AR84" s="197"/>
      <c r="AS84" s="197"/>
      <c r="AT84" s="197"/>
      <c r="AU84" s="48">
        <f>MAX(0,MIN($G$84*2,$G$69-SUM($G84:AP84)))</f>
        <v>3.85E-2</v>
      </c>
      <c r="AV84" s="197"/>
      <c r="AW84" s="197"/>
      <c r="AX84" s="197"/>
      <c r="AY84" s="197"/>
      <c r="AZ84" s="48">
        <f>MAX(0,MIN($G$84*2,$G$69-SUM($G84:AU84)))</f>
        <v>3.85E-2</v>
      </c>
      <c r="BA84" s="197"/>
      <c r="BB84" s="197"/>
      <c r="BC84" s="197"/>
      <c r="BD84" s="197"/>
      <c r="BE84" s="48">
        <f>MAX(0,MIN($G$84*2,$G$69-SUM($G84:AZ84)))</f>
        <v>3.85E-2</v>
      </c>
      <c r="BF84" s="197"/>
      <c r="BG84" s="197"/>
      <c r="BH84" s="197"/>
      <c r="BI84" s="197"/>
      <c r="BJ84" s="48">
        <f>MAX(0,MIN($G$84*2,$G$69-SUM($G84:BE84)))</f>
        <v>3.85E-2</v>
      </c>
      <c r="BK84" s="197"/>
      <c r="BL84" s="197"/>
      <c r="BM84" s="197"/>
      <c r="BN84" s="197"/>
      <c r="BO84" s="48">
        <f>MAX(0,MIN($G$84*2,$G$69-SUM($G84:BJ84)))</f>
        <v>3.85E-2</v>
      </c>
      <c r="BP84" s="240"/>
      <c r="BQ84" s="240"/>
      <c r="BR84"/>
      <c r="BS84"/>
      <c r="BT84"/>
      <c r="BU84"/>
      <c r="BV84"/>
      <c r="BW84"/>
    </row>
    <row r="85" spans="2:75" s="38" customFormat="1" hidden="1" outlineLevel="1">
      <c r="B85" s="103" t="s">
        <v>241</v>
      </c>
      <c r="C85" s="48"/>
      <c r="D85" s="48"/>
      <c r="E85" s="48"/>
      <c r="F85" s="48"/>
      <c r="G85" s="48"/>
      <c r="H85" s="197"/>
      <c r="I85" s="197"/>
      <c r="J85" s="197"/>
      <c r="K85" s="197"/>
      <c r="L85" s="48"/>
      <c r="M85" s="197"/>
      <c r="N85" s="197"/>
      <c r="O85" s="197"/>
      <c r="P85" s="197"/>
      <c r="Q85" s="48">
        <f>MAX(0,MIN($L$85*2,$L$69-SUM($L85:L85)))</f>
        <v>0</v>
      </c>
      <c r="R85" s="197"/>
      <c r="S85" s="197"/>
      <c r="T85" s="197"/>
      <c r="U85" s="197"/>
      <c r="V85" s="48">
        <f>MAX(0,MIN($L$85*2,$L$69-SUM($L85:Q85)))</f>
        <v>0</v>
      </c>
      <c r="W85" s="197"/>
      <c r="X85" s="197"/>
      <c r="Y85" s="197"/>
      <c r="Z85" s="197"/>
      <c r="AA85" s="48">
        <f>MAX(0,MIN($L$85*2,$L$69-SUM($L85:V85)))</f>
        <v>0</v>
      </c>
      <c r="AB85" s="197"/>
      <c r="AC85" s="197"/>
      <c r="AD85" s="197"/>
      <c r="AE85" s="197"/>
      <c r="AF85" s="48">
        <f>MAX(0,MIN($L$85*2,$L$69-SUM($L85:AA85)))</f>
        <v>0</v>
      </c>
      <c r="AG85" s="197"/>
      <c r="AH85" s="197"/>
      <c r="AI85" s="197"/>
      <c r="AJ85" s="197"/>
      <c r="AK85" s="48">
        <f>MAX(0,MIN($L$85*2,$L$69-SUM($L85:AF85)))</f>
        <v>0</v>
      </c>
      <c r="AL85" s="197"/>
      <c r="AM85" s="197"/>
      <c r="AN85" s="197"/>
      <c r="AO85" s="197"/>
      <c r="AP85" s="48">
        <f>MAX(0,MIN($L$85*2,$L$69-SUM($L85:AK85)))</f>
        <v>0</v>
      </c>
      <c r="AQ85" s="197"/>
      <c r="AR85" s="197"/>
      <c r="AS85" s="197"/>
      <c r="AT85" s="197"/>
      <c r="AU85" s="48">
        <f>MAX(0,MIN($L$85*2,$L$69-SUM($L85:AP85)))</f>
        <v>0</v>
      </c>
      <c r="AV85" s="197"/>
      <c r="AW85" s="197"/>
      <c r="AX85" s="197"/>
      <c r="AY85" s="197"/>
      <c r="AZ85" s="48">
        <f>MAX(0,MIN($L$85*2,$L$69-SUM($L85:AU85)))</f>
        <v>0</v>
      </c>
      <c r="BA85" s="197"/>
      <c r="BB85" s="197"/>
      <c r="BC85" s="197"/>
      <c r="BD85" s="197"/>
      <c r="BE85" s="48">
        <f>MAX(0,MIN($L$85*2,$L$69-SUM($L85:AZ85)))</f>
        <v>0</v>
      </c>
      <c r="BF85" s="197"/>
      <c r="BG85" s="197"/>
      <c r="BH85" s="197"/>
      <c r="BI85" s="197"/>
      <c r="BJ85" s="48">
        <f>MAX(0,MIN($L$85*2,$L$69-SUM($L85:BE85)))</f>
        <v>0</v>
      </c>
      <c r="BK85" s="197"/>
      <c r="BL85" s="197"/>
      <c r="BM85" s="197"/>
      <c r="BN85" s="197"/>
      <c r="BO85" s="48">
        <f>MAX(0,MIN($L$85*2,$L$69-SUM($L85:BJ85)))</f>
        <v>0</v>
      </c>
      <c r="BP85" s="240"/>
      <c r="BQ85" s="240"/>
      <c r="BR85"/>
      <c r="BS85"/>
      <c r="BT85"/>
      <c r="BU85"/>
      <c r="BV85"/>
      <c r="BW85"/>
    </row>
    <row r="86" spans="2:75" s="38" customFormat="1" hidden="1" outlineLevel="1">
      <c r="B86" s="103" t="s">
        <v>242</v>
      </c>
      <c r="C86" s="48"/>
      <c r="D86" s="48"/>
      <c r="E86" s="48"/>
      <c r="F86" s="48"/>
      <c r="G86" s="48"/>
      <c r="H86" s="197"/>
      <c r="I86" s="197"/>
      <c r="J86" s="197"/>
      <c r="K86" s="197"/>
      <c r="L86" s="48"/>
      <c r="M86" s="197"/>
      <c r="N86" s="197"/>
      <c r="O86" s="197"/>
      <c r="P86" s="197"/>
      <c r="Q86" s="48">
        <f>Q$69/20/2</f>
        <v>7.8105131249999987E-2</v>
      </c>
      <c r="R86" s="197"/>
      <c r="S86" s="197"/>
      <c r="T86" s="197"/>
      <c r="U86" s="197"/>
      <c r="V86" s="48">
        <f>MAX(0,MIN($Q$86*2,$Q$69-SUM($Q86:Q86)))</f>
        <v>0.15621026249999997</v>
      </c>
      <c r="W86" s="197"/>
      <c r="X86" s="197"/>
      <c r="Y86" s="197"/>
      <c r="Z86" s="197"/>
      <c r="AA86" s="48">
        <f>MAX(0,MIN($Q$86*2,$Q$69-SUM($Q86:V86)))</f>
        <v>0.15621026249999997</v>
      </c>
      <c r="AB86" s="197"/>
      <c r="AC86" s="197"/>
      <c r="AD86" s="197"/>
      <c r="AE86" s="197"/>
      <c r="AF86" s="48">
        <f>MAX(0,MIN($Q$86*2,$Q$69-SUM($Q86:AA86)))</f>
        <v>0.15621026249999997</v>
      </c>
      <c r="AG86" s="197"/>
      <c r="AH86" s="197"/>
      <c r="AI86" s="197"/>
      <c r="AJ86" s="197"/>
      <c r="AK86" s="48">
        <f>MAX(0,MIN($Q$86*2,$Q$69-SUM($Q86:AF86)))</f>
        <v>0.15621026249999997</v>
      </c>
      <c r="AL86" s="197"/>
      <c r="AM86" s="197"/>
      <c r="AN86" s="197"/>
      <c r="AO86" s="197"/>
      <c r="AP86" s="48">
        <f>MAX(0,MIN($Q$86*2,$Q$69-SUM($Q86:AK86)))</f>
        <v>0.15621026249999997</v>
      </c>
      <c r="AQ86" s="197"/>
      <c r="AR86" s="197"/>
      <c r="AS86" s="197"/>
      <c r="AT86" s="197"/>
      <c r="AU86" s="48">
        <f>MAX(0,MIN($Q$86*2,$Q$69-SUM($Q86:AP86)))</f>
        <v>0.15621026249999997</v>
      </c>
      <c r="AV86" s="197"/>
      <c r="AW86" s="197"/>
      <c r="AX86" s="197"/>
      <c r="AY86" s="197"/>
      <c r="AZ86" s="48">
        <f>MAX(0,MIN($Q$86*2,$Q$69-SUM($Q86:AU86)))</f>
        <v>0.15621026249999997</v>
      </c>
      <c r="BA86" s="197"/>
      <c r="BB86" s="197"/>
      <c r="BC86" s="197"/>
      <c r="BD86" s="197"/>
      <c r="BE86" s="48">
        <f>MAX(0,MIN($Q$86*2,$Q$69-SUM($Q86:AZ86)))</f>
        <v>0.15621026249999997</v>
      </c>
      <c r="BF86" s="197"/>
      <c r="BG86" s="197"/>
      <c r="BH86" s="197"/>
      <c r="BI86" s="197"/>
      <c r="BJ86" s="48">
        <f>MAX(0,MIN($Q$86*2,$Q$69-SUM($Q86:BE86)))</f>
        <v>0.15621026249999997</v>
      </c>
      <c r="BK86" s="197"/>
      <c r="BL86" s="197"/>
      <c r="BM86" s="197"/>
      <c r="BN86" s="197"/>
      <c r="BO86" s="48">
        <f>MAX(0,MIN($Q$86*2,$Q$69-SUM($Q86:BJ86)))</f>
        <v>0.15621026249999997</v>
      </c>
      <c r="BP86" s="240"/>
      <c r="BQ86" s="240"/>
      <c r="BR86"/>
      <c r="BS86"/>
      <c r="BT86"/>
      <c r="BU86"/>
      <c r="BV86"/>
      <c r="BW86"/>
    </row>
    <row r="87" spans="2:75" s="38" customFormat="1" hidden="1" outlineLevel="1">
      <c r="B87" s="103" t="s">
        <v>243</v>
      </c>
      <c r="C87" s="48"/>
      <c r="D87" s="48"/>
      <c r="E87" s="48"/>
      <c r="F87" s="48"/>
      <c r="G87" s="48"/>
      <c r="H87" s="197"/>
      <c r="I87" s="197"/>
      <c r="J87" s="197"/>
      <c r="K87" s="197"/>
      <c r="L87" s="48"/>
      <c r="M87" s="197"/>
      <c r="N87" s="197"/>
      <c r="O87" s="197"/>
      <c r="P87" s="197"/>
      <c r="Q87" s="48"/>
      <c r="R87" s="197"/>
      <c r="S87" s="197"/>
      <c r="T87" s="197"/>
      <c r="U87" s="197"/>
      <c r="V87" s="48">
        <f>V$69/20/2</f>
        <v>8.461862249999999E-2</v>
      </c>
      <c r="W87" s="197"/>
      <c r="X87" s="197"/>
      <c r="Y87" s="197"/>
      <c r="Z87" s="197"/>
      <c r="AA87" s="48">
        <f>MAX(0,MIN($V$87*2,$V$69-SUM($V87:V87)))</f>
        <v>0.16923724499999998</v>
      </c>
      <c r="AB87" s="197"/>
      <c r="AC87" s="197"/>
      <c r="AD87" s="197"/>
      <c r="AE87" s="197"/>
      <c r="AF87" s="48">
        <f>MAX(0,MIN($V$87*2,$V$69-SUM($V87:AA87)))</f>
        <v>0.16923724499999998</v>
      </c>
      <c r="AG87" s="197"/>
      <c r="AH87" s="197"/>
      <c r="AI87" s="197"/>
      <c r="AJ87" s="197"/>
      <c r="AK87" s="48">
        <f>MAX(0,MIN($V$87*2,$V$69-SUM($V87:AF87)))</f>
        <v>0.16923724499999998</v>
      </c>
      <c r="AL87" s="197"/>
      <c r="AM87" s="197"/>
      <c r="AN87" s="197"/>
      <c r="AO87" s="197"/>
      <c r="AP87" s="48">
        <f>MAX(0,MIN($V$87*2,$V$69-SUM($V87:AK87)))</f>
        <v>0.16923724499999998</v>
      </c>
      <c r="AQ87" s="197"/>
      <c r="AR87" s="197"/>
      <c r="AS87" s="197"/>
      <c r="AT87" s="197"/>
      <c r="AU87" s="48">
        <f>MAX(0,MIN($V$87*2,$V$69-SUM($V87:AP87)))</f>
        <v>0.16923724499999998</v>
      </c>
      <c r="AV87" s="197"/>
      <c r="AW87" s="197"/>
      <c r="AX87" s="197"/>
      <c r="AY87" s="197"/>
      <c r="AZ87" s="48">
        <f>MAX(0,MIN($V$87*2,$V$69-SUM($V87:AU87)))</f>
        <v>0.16923724499999998</v>
      </c>
      <c r="BA87" s="197"/>
      <c r="BB87" s="197"/>
      <c r="BC87" s="197"/>
      <c r="BD87" s="197"/>
      <c r="BE87" s="48">
        <f>MAX(0,MIN($V$87*2,$V$69-SUM($V87:AZ87)))</f>
        <v>0.16923724499999998</v>
      </c>
      <c r="BF87" s="197"/>
      <c r="BG87" s="197"/>
      <c r="BH87" s="197"/>
      <c r="BI87" s="197"/>
      <c r="BJ87" s="48">
        <f>MAX(0,MIN($V$87*2,$V$69-SUM($V87:BE87)))</f>
        <v>0.16923724499999998</v>
      </c>
      <c r="BK87" s="197"/>
      <c r="BL87" s="197"/>
      <c r="BM87" s="197"/>
      <c r="BN87" s="197"/>
      <c r="BO87" s="48">
        <f>MAX(0,MIN($V$87*2,$V$69-SUM($V87:BJ87)))</f>
        <v>0.16923724499999998</v>
      </c>
      <c r="BP87" s="240"/>
      <c r="BQ87" s="240"/>
      <c r="BR87"/>
      <c r="BS87"/>
      <c r="BT87"/>
      <c r="BU87"/>
      <c r="BV87"/>
      <c r="BW87"/>
    </row>
    <row r="88" spans="2:75" s="38" customFormat="1" hidden="1" outlineLevel="1">
      <c r="B88" s="103" t="s">
        <v>244</v>
      </c>
      <c r="C88" s="48"/>
      <c r="D88" s="48"/>
      <c r="E88" s="48"/>
      <c r="F88" s="48"/>
      <c r="G88" s="48"/>
      <c r="H88" s="197"/>
      <c r="I88" s="197"/>
      <c r="J88" s="197"/>
      <c r="K88" s="197"/>
      <c r="L88" s="48"/>
      <c r="M88" s="197"/>
      <c r="N88" s="197"/>
      <c r="O88" s="197"/>
      <c r="P88" s="197"/>
      <c r="Q88" s="48"/>
      <c r="R88" s="197"/>
      <c r="S88" s="197"/>
      <c r="T88" s="197"/>
      <c r="U88" s="197"/>
      <c r="V88" s="48"/>
      <c r="W88" s="197"/>
      <c r="X88" s="197"/>
      <c r="Y88" s="197"/>
      <c r="Z88" s="197"/>
      <c r="AA88" s="48">
        <f>AA$69/20/2</f>
        <v>0.12474101756249997</v>
      </c>
      <c r="AB88" s="197"/>
      <c r="AC88" s="197"/>
      <c r="AD88" s="197"/>
      <c r="AE88" s="197"/>
      <c r="AF88" s="48">
        <f>MAX(0,MIN($AA$88*2,$AA$69-SUM($AA88:AA88)))</f>
        <v>0.24948203512499995</v>
      </c>
      <c r="AG88" s="197"/>
      <c r="AH88" s="197"/>
      <c r="AI88" s="197"/>
      <c r="AJ88" s="197"/>
      <c r="AK88" s="48">
        <f>MAX(0,MIN($AA$88*2,$AA$69-SUM($AA88:AF88)))</f>
        <v>0.24948203512499995</v>
      </c>
      <c r="AL88" s="197"/>
      <c r="AM88" s="197"/>
      <c r="AN88" s="197"/>
      <c r="AO88" s="197"/>
      <c r="AP88" s="48">
        <f>MAX(0,MIN($AA$88*2,$AA$69-SUM($AA88:AK88)))</f>
        <v>0.24948203512499995</v>
      </c>
      <c r="AQ88" s="197"/>
      <c r="AR88" s="197"/>
      <c r="AS88" s="197"/>
      <c r="AT88" s="197"/>
      <c r="AU88" s="48">
        <f>MAX(0,MIN($AA$88*2,$AA$69-SUM($AA88:AP88)))</f>
        <v>0.24948203512499995</v>
      </c>
      <c r="AV88" s="197"/>
      <c r="AW88" s="197"/>
      <c r="AX88" s="197"/>
      <c r="AY88" s="197"/>
      <c r="AZ88" s="48">
        <f>MAX(0,MIN($AA$88*2,$AA$69-SUM($AA88:AU88)))</f>
        <v>0.24948203512499995</v>
      </c>
      <c r="BA88" s="197"/>
      <c r="BB88" s="197"/>
      <c r="BC88" s="197"/>
      <c r="BD88" s="197"/>
      <c r="BE88" s="48">
        <f>MAX(0,MIN($AA$88*2,$AA$69-SUM($AA88:AZ88)))</f>
        <v>0.24948203512499995</v>
      </c>
      <c r="BF88" s="197"/>
      <c r="BG88" s="197"/>
      <c r="BH88" s="197"/>
      <c r="BI88" s="197"/>
      <c r="BJ88" s="48">
        <f>MAX(0,MIN($AA$88*2,$AA$69-SUM($AA88:BE88)))</f>
        <v>0.24948203512499995</v>
      </c>
      <c r="BK88" s="197"/>
      <c r="BL88" s="197"/>
      <c r="BM88" s="197"/>
      <c r="BN88" s="197"/>
      <c r="BO88" s="48">
        <f>MAX(0,MIN($AA$88*2,$AA$69-SUM($AA88:BJ88)))</f>
        <v>0.24948203512499995</v>
      </c>
      <c r="BP88" s="240"/>
      <c r="BQ88" s="240"/>
      <c r="BR88"/>
      <c r="BS88"/>
      <c r="BT88"/>
      <c r="BU88"/>
      <c r="BV88"/>
      <c r="BW88"/>
    </row>
    <row r="89" spans="2:75" s="38" customFormat="1" hidden="1" outlineLevel="1">
      <c r="B89" s="103" t="s">
        <v>245</v>
      </c>
      <c r="C89" s="48"/>
      <c r="D89" s="48"/>
      <c r="E89" s="48"/>
      <c r="F89" s="48"/>
      <c r="G89" s="48"/>
      <c r="H89" s="197"/>
      <c r="I89" s="197"/>
      <c r="J89" s="197"/>
      <c r="K89" s="197"/>
      <c r="L89" s="48"/>
      <c r="M89" s="197"/>
      <c r="N89" s="197"/>
      <c r="O89" s="197"/>
      <c r="P89" s="197"/>
      <c r="Q89" s="48"/>
      <c r="R89" s="197"/>
      <c r="S89" s="197"/>
      <c r="T89" s="197"/>
      <c r="U89" s="197"/>
      <c r="V89" s="48"/>
      <c r="W89" s="197"/>
      <c r="X89" s="197"/>
      <c r="Y89" s="197"/>
      <c r="Z89" s="197"/>
      <c r="AA89" s="48"/>
      <c r="AB89" s="197"/>
      <c r="AC89" s="197"/>
      <c r="AD89" s="197"/>
      <c r="AE89" s="197"/>
      <c r="AF89" s="48">
        <f>AF$69/20/2</f>
        <v>0.16281505794374998</v>
      </c>
      <c r="AG89" s="197"/>
      <c r="AH89" s="197"/>
      <c r="AI89" s="197"/>
      <c r="AJ89" s="197"/>
      <c r="AK89" s="48">
        <f>MAX(0,MIN($AF$89*2,$AF$69-SUM($AF89:AF89)))</f>
        <v>0.32563011588749996</v>
      </c>
      <c r="AL89" s="197"/>
      <c r="AM89" s="197"/>
      <c r="AN89" s="197"/>
      <c r="AO89" s="197"/>
      <c r="AP89" s="48">
        <f>MAX(0,MIN($AF$89*2,$AF$69-SUM($AF89:AK89)))</f>
        <v>0.32563011588749996</v>
      </c>
      <c r="AQ89" s="197"/>
      <c r="AR89" s="197"/>
      <c r="AS89" s="197"/>
      <c r="AT89" s="197"/>
      <c r="AU89" s="48">
        <f>MAX(0,MIN($AF$89*2,$AF$69-SUM($AF89:AP89)))</f>
        <v>0.32563011588749996</v>
      </c>
      <c r="AV89" s="197"/>
      <c r="AW89" s="197"/>
      <c r="AX89" s="197"/>
      <c r="AY89" s="197"/>
      <c r="AZ89" s="48">
        <f>MAX(0,MIN($AF$89*2,$AF$69-SUM($AF89:AU89)))</f>
        <v>0.32563011588749996</v>
      </c>
      <c r="BA89" s="197"/>
      <c r="BB89" s="197"/>
      <c r="BC89" s="197"/>
      <c r="BD89" s="197"/>
      <c r="BE89" s="48">
        <f>MAX(0,MIN($AF$89*2,$AF$69-SUM($AF89:AZ89)))</f>
        <v>0.32563011588749996</v>
      </c>
      <c r="BF89" s="197"/>
      <c r="BG89" s="197"/>
      <c r="BH89" s="197"/>
      <c r="BI89" s="197"/>
      <c r="BJ89" s="48">
        <f>MAX(0,MIN($AF$89*2,$AF$69-SUM($AF89:BE89)))</f>
        <v>0.32563011588749996</v>
      </c>
      <c r="BK89" s="197"/>
      <c r="BL89" s="197"/>
      <c r="BM89" s="197"/>
      <c r="BN89" s="197"/>
      <c r="BO89" s="48">
        <f>MAX(0,MIN($AF$89*2,$AF$69-SUM($AF89:BJ89)))</f>
        <v>0.32563011588749996</v>
      </c>
      <c r="BP89" s="240"/>
      <c r="BQ89" s="240"/>
      <c r="BR89"/>
      <c r="BS89"/>
      <c r="BT89"/>
      <c r="BU89"/>
      <c r="BV89"/>
      <c r="BW89"/>
    </row>
    <row r="90" spans="2:75" s="38" customFormat="1" hidden="1" outlineLevel="1">
      <c r="B90" s="103" t="s">
        <v>246</v>
      </c>
      <c r="C90" s="48"/>
      <c r="D90" s="48"/>
      <c r="E90" s="48"/>
      <c r="F90" s="48"/>
      <c r="G90" s="48"/>
      <c r="H90" s="197"/>
      <c r="I90" s="197"/>
      <c r="J90" s="197"/>
      <c r="K90" s="197"/>
      <c r="L90" s="48"/>
      <c r="M90" s="197"/>
      <c r="N90" s="197"/>
      <c r="O90" s="197"/>
      <c r="P90" s="197"/>
      <c r="Q90" s="48"/>
      <c r="R90" s="197"/>
      <c r="S90" s="197"/>
      <c r="T90" s="197"/>
      <c r="U90" s="197"/>
      <c r="V90" s="48"/>
      <c r="W90" s="197"/>
      <c r="X90" s="197"/>
      <c r="Y90" s="197"/>
      <c r="Z90" s="197"/>
      <c r="AA90" s="48"/>
      <c r="AB90" s="197"/>
      <c r="AC90" s="197"/>
      <c r="AD90" s="197"/>
      <c r="AE90" s="197"/>
      <c r="AF90" s="48"/>
      <c r="AG90" s="197"/>
      <c r="AH90" s="197"/>
      <c r="AI90" s="197"/>
      <c r="AJ90" s="197"/>
      <c r="AK90" s="48">
        <f>AK$69/20/2</f>
        <v>0.1567520458678125</v>
      </c>
      <c r="AL90" s="197"/>
      <c r="AM90" s="197"/>
      <c r="AN90" s="197"/>
      <c r="AO90" s="197"/>
      <c r="AP90" s="48">
        <f>MAX(0,MIN($AK$90*2,$AK$69-SUM($AK90:AK90)))</f>
        <v>0.31350409173562499</v>
      </c>
      <c r="AQ90" s="197"/>
      <c r="AR90" s="197"/>
      <c r="AS90" s="197"/>
      <c r="AT90" s="197"/>
      <c r="AU90" s="48">
        <f>MAX(0,MIN($AK$90*2,$AK$69-SUM($AK90:AP90)))</f>
        <v>0.31350409173562499</v>
      </c>
      <c r="AV90" s="197"/>
      <c r="AW90" s="197"/>
      <c r="AX90" s="197"/>
      <c r="AY90" s="197"/>
      <c r="AZ90" s="48">
        <f>MAX(0,MIN($AK$90*2,$AK$69-SUM($AK90:AU90)))</f>
        <v>0.31350409173562499</v>
      </c>
      <c r="BA90" s="197"/>
      <c r="BB90" s="197"/>
      <c r="BC90" s="197"/>
      <c r="BD90" s="197"/>
      <c r="BE90" s="48">
        <f>MAX(0,MIN($AK$90*2,$AK$69-SUM($AK90:AZ90)))</f>
        <v>0.31350409173562499</v>
      </c>
      <c r="BF90" s="197"/>
      <c r="BG90" s="197"/>
      <c r="BH90" s="197"/>
      <c r="BI90" s="197"/>
      <c r="BJ90" s="48">
        <f>MAX(0,MIN($AK$90*2,$AK$69-SUM($AK90:BE90)))</f>
        <v>0.31350409173562499</v>
      </c>
      <c r="BK90" s="197"/>
      <c r="BL90" s="197"/>
      <c r="BM90" s="197"/>
      <c r="BN90" s="197"/>
      <c r="BO90" s="48">
        <f>MAX(0,MIN($AK$90*2,$AK$69-SUM($AK90:BJ90)))</f>
        <v>0.31350409173562499</v>
      </c>
      <c r="BP90" s="240"/>
      <c r="BQ90" s="240"/>
      <c r="BR90"/>
      <c r="BS90"/>
      <c r="BT90"/>
      <c r="BU90"/>
      <c r="BV90"/>
      <c r="BW90"/>
    </row>
    <row r="91" spans="2:75" s="38" customFormat="1" hidden="1" outlineLevel="1">
      <c r="B91" s="103" t="s">
        <v>247</v>
      </c>
      <c r="C91" s="48"/>
      <c r="D91" s="48"/>
      <c r="E91" s="48"/>
      <c r="F91" s="48"/>
      <c r="G91" s="48"/>
      <c r="H91" s="197"/>
      <c r="I91" s="197"/>
      <c r="J91" s="197"/>
      <c r="K91" s="197"/>
      <c r="L91" s="48"/>
      <c r="M91" s="197"/>
      <c r="N91" s="197"/>
      <c r="O91" s="197"/>
      <c r="P91" s="197"/>
      <c r="Q91" s="48"/>
      <c r="R91" s="197"/>
      <c r="S91" s="197"/>
      <c r="T91" s="197"/>
      <c r="U91" s="197"/>
      <c r="V91" s="48"/>
      <c r="W91" s="197"/>
      <c r="X91" s="197"/>
      <c r="Y91" s="197"/>
      <c r="Z91" s="197"/>
      <c r="AA91" s="48"/>
      <c r="AB91" s="197"/>
      <c r="AC91" s="197"/>
      <c r="AD91" s="197"/>
      <c r="AE91" s="197"/>
      <c r="AF91" s="48"/>
      <c r="AG91" s="197"/>
      <c r="AH91" s="197"/>
      <c r="AI91" s="197"/>
      <c r="AJ91" s="197"/>
      <c r="AK91" s="48"/>
      <c r="AL91" s="197"/>
      <c r="AM91" s="197"/>
      <c r="AN91" s="197"/>
      <c r="AO91" s="197"/>
      <c r="AP91" s="48">
        <f>AP$69/20/2</f>
        <v>0.17110787969039062</v>
      </c>
      <c r="AQ91" s="197"/>
      <c r="AR91" s="197"/>
      <c r="AS91" s="197"/>
      <c r="AT91" s="197"/>
      <c r="AU91" s="48">
        <f>MAX(0,MIN($AP$91*2,$AP$69-SUM($AP91:AP91)))</f>
        <v>0.34221575938078125</v>
      </c>
      <c r="AV91" s="197"/>
      <c r="AW91" s="197"/>
      <c r="AX91" s="197"/>
      <c r="AY91" s="197"/>
      <c r="AZ91" s="48">
        <f>MAX(0,MIN($AP$91*2,$AP$69-SUM($AP91:AU91)))</f>
        <v>0.34221575938078125</v>
      </c>
      <c r="BA91" s="197"/>
      <c r="BB91" s="197"/>
      <c r="BC91" s="197"/>
      <c r="BD91" s="197"/>
      <c r="BE91" s="48">
        <f>MAX(0,MIN($AP$91*2,$AP$69-SUM($AP91:AZ91)))</f>
        <v>0.34221575938078125</v>
      </c>
      <c r="BF91" s="197"/>
      <c r="BG91" s="197"/>
      <c r="BH91" s="197"/>
      <c r="BI91" s="197"/>
      <c r="BJ91" s="48">
        <f>MAX(0,MIN($AP$91*2,$AP$69-SUM($AP91:BE91)))</f>
        <v>0.34221575938078125</v>
      </c>
      <c r="BK91" s="197"/>
      <c r="BL91" s="197"/>
      <c r="BM91" s="197"/>
      <c r="BN91" s="197"/>
      <c r="BO91" s="48">
        <f>MAX(0,MIN($AP$91*2,$AP$69-SUM($AP91:BJ91)))</f>
        <v>0.34221575938078125</v>
      </c>
      <c r="BP91" s="240"/>
      <c r="BQ91" s="240"/>
      <c r="BR91"/>
      <c r="BS91"/>
      <c r="BT91"/>
      <c r="BU91"/>
      <c r="BV91"/>
      <c r="BW91"/>
    </row>
    <row r="92" spans="2:75" s="38" customFormat="1" hidden="1" outlineLevel="1">
      <c r="B92" s="103" t="s">
        <v>248</v>
      </c>
      <c r="C92" s="48"/>
      <c r="D92" s="48"/>
      <c r="E92" s="48"/>
      <c r="F92" s="48"/>
      <c r="G92" s="48"/>
      <c r="H92" s="197"/>
      <c r="I92" s="197"/>
      <c r="J92" s="197"/>
      <c r="K92" s="197"/>
      <c r="L92" s="48"/>
      <c r="M92" s="197"/>
      <c r="N92" s="197"/>
      <c r="O92" s="197"/>
      <c r="P92" s="197"/>
      <c r="Q92" s="48"/>
      <c r="R92" s="197"/>
      <c r="S92" s="197"/>
      <c r="T92" s="197"/>
      <c r="U92" s="197"/>
      <c r="V92" s="48"/>
      <c r="W92" s="197"/>
      <c r="X92" s="197"/>
      <c r="Y92" s="197"/>
      <c r="Z92" s="197"/>
      <c r="AA92" s="48"/>
      <c r="AB92" s="197"/>
      <c r="AC92" s="197"/>
      <c r="AD92" s="197"/>
      <c r="AE92" s="197"/>
      <c r="AF92" s="48"/>
      <c r="AG92" s="197"/>
      <c r="AH92" s="197"/>
      <c r="AI92" s="197"/>
      <c r="AJ92" s="197"/>
      <c r="AK92" s="48"/>
      <c r="AL92" s="197"/>
      <c r="AM92" s="197"/>
      <c r="AN92" s="197"/>
      <c r="AO92" s="197"/>
      <c r="AP92" s="48"/>
      <c r="AQ92" s="197"/>
      <c r="AR92" s="197"/>
      <c r="AS92" s="197"/>
      <c r="AT92" s="197"/>
      <c r="AU92" s="48">
        <f>AU$69/20/2</f>
        <v>0.19965266911054685</v>
      </c>
      <c r="AV92" s="197"/>
      <c r="AW92" s="197"/>
      <c r="AX92" s="197"/>
      <c r="AY92" s="197"/>
      <c r="AZ92" s="48">
        <f>MAX(0,MIN($AU$92*2,$AU$69-SUM($AU92:AU92)))</f>
        <v>0.39930533822109371</v>
      </c>
      <c r="BA92" s="197"/>
      <c r="BB92" s="197"/>
      <c r="BC92" s="197"/>
      <c r="BD92" s="197"/>
      <c r="BE92" s="48">
        <f>MAX(0,MIN($AU$92*2,$AU$69-SUM($AU92:AZ92)))</f>
        <v>0.39930533822109371</v>
      </c>
      <c r="BF92" s="197"/>
      <c r="BG92" s="197"/>
      <c r="BH92" s="197"/>
      <c r="BI92" s="197"/>
      <c r="BJ92" s="48">
        <f>MAX(0,MIN($AU$92*2,$AU$69-SUM($AU92:BE92)))</f>
        <v>0.39930533822109371</v>
      </c>
      <c r="BK92" s="197"/>
      <c r="BL92" s="197"/>
      <c r="BM92" s="197"/>
      <c r="BN92" s="197"/>
      <c r="BO92" s="48">
        <f>MAX(0,MIN($AU$92*2,$AU$69-SUM($AU92:BJ92)))</f>
        <v>0.39930533822109371</v>
      </c>
      <c r="BP92" s="240"/>
      <c r="BQ92" s="240"/>
      <c r="BR92"/>
      <c r="BS92"/>
      <c r="BT92"/>
      <c r="BU92"/>
      <c r="BV92"/>
      <c r="BW92"/>
    </row>
    <row r="93" spans="2:75" s="38" customFormat="1" hidden="1" outlineLevel="1">
      <c r="B93" s="103" t="s">
        <v>249</v>
      </c>
      <c r="C93" s="48"/>
      <c r="D93" s="48"/>
      <c r="E93" s="48"/>
      <c r="F93" s="48"/>
      <c r="G93" s="48"/>
      <c r="H93" s="197"/>
      <c r="I93" s="197"/>
      <c r="J93" s="197"/>
      <c r="K93" s="197"/>
      <c r="L93" s="48"/>
      <c r="M93" s="197"/>
      <c r="N93" s="197"/>
      <c r="O93" s="197"/>
      <c r="P93" s="197"/>
      <c r="Q93" s="48"/>
      <c r="R93" s="197"/>
      <c r="S93" s="197"/>
      <c r="T93" s="197"/>
      <c r="U93" s="197"/>
      <c r="V93" s="48"/>
      <c r="W93" s="197"/>
      <c r="X93" s="197"/>
      <c r="Y93" s="197"/>
      <c r="Z93" s="197"/>
      <c r="AA93" s="48"/>
      <c r="AB93" s="197"/>
      <c r="AC93" s="197"/>
      <c r="AD93" s="197"/>
      <c r="AE93" s="197"/>
      <c r="AF93" s="48"/>
      <c r="AG93" s="197"/>
      <c r="AH93" s="197"/>
      <c r="AI93" s="197"/>
      <c r="AJ93" s="197"/>
      <c r="AK93" s="48"/>
      <c r="AL93" s="197"/>
      <c r="AM93" s="197"/>
      <c r="AN93" s="197"/>
      <c r="AO93" s="197"/>
      <c r="AP93" s="48"/>
      <c r="AQ93" s="197"/>
      <c r="AR93" s="197"/>
      <c r="AS93" s="197"/>
      <c r="AT93" s="197"/>
      <c r="AU93" s="48"/>
      <c r="AV93" s="197"/>
      <c r="AW93" s="197"/>
      <c r="AX93" s="197"/>
      <c r="AY93" s="197"/>
      <c r="AZ93" s="48">
        <f>AZ$69/20/2</f>
        <v>0.21818601707111723</v>
      </c>
      <c r="BA93" s="197"/>
      <c r="BB93" s="197"/>
      <c r="BC93" s="197"/>
      <c r="BD93" s="197"/>
      <c r="BE93" s="48">
        <f>MAX(0,MIN($AZ$93*2,$AZ$69-SUM($AZ93:AZ93)))</f>
        <v>0.43637203414223447</v>
      </c>
      <c r="BF93" s="197"/>
      <c r="BG93" s="197"/>
      <c r="BH93" s="197"/>
      <c r="BI93" s="197"/>
      <c r="BJ93" s="48">
        <f>MAX(0,MIN($AZ$93*2,$AZ$69-SUM($AZ93:BE93)))</f>
        <v>0.43637203414223447</v>
      </c>
      <c r="BK93" s="197"/>
      <c r="BL93" s="197"/>
      <c r="BM93" s="197"/>
      <c r="BN93" s="197"/>
      <c r="BO93" s="48">
        <f>MAX(0,MIN($AZ$93*2,$AZ$69-SUM($AZ93:BJ93)))</f>
        <v>0.43637203414223447</v>
      </c>
      <c r="BP93" s="240"/>
      <c r="BQ93" s="240"/>
      <c r="BR93"/>
      <c r="BS93"/>
      <c r="BT93"/>
      <c r="BU93"/>
      <c r="BV93"/>
      <c r="BW93"/>
    </row>
    <row r="94" spans="2:75" s="38" customFormat="1" hidden="1" outlineLevel="1">
      <c r="B94" s="103" t="s">
        <v>250</v>
      </c>
      <c r="C94" s="48"/>
      <c r="D94" s="48"/>
      <c r="E94" s="48"/>
      <c r="F94" s="48"/>
      <c r="G94" s="48"/>
      <c r="H94" s="197"/>
      <c r="I94" s="197"/>
      <c r="J94" s="197"/>
      <c r="K94" s="197"/>
      <c r="L94" s="48"/>
      <c r="M94" s="197"/>
      <c r="N94" s="197"/>
      <c r="O94" s="197"/>
      <c r="P94" s="197"/>
      <c r="Q94" s="48"/>
      <c r="R94" s="197"/>
      <c r="S94" s="197"/>
      <c r="T94" s="197"/>
      <c r="U94" s="197"/>
      <c r="V94" s="48"/>
      <c r="W94" s="197"/>
      <c r="X94" s="197"/>
      <c r="Y94" s="197"/>
      <c r="Z94" s="197"/>
      <c r="AA94" s="48"/>
      <c r="AB94" s="197"/>
      <c r="AC94" s="197"/>
      <c r="AD94" s="197"/>
      <c r="AE94" s="197"/>
      <c r="AF94" s="48"/>
      <c r="AG94" s="197"/>
      <c r="AH94" s="197"/>
      <c r="AI94" s="197"/>
      <c r="AJ94" s="197"/>
      <c r="AK94" s="48"/>
      <c r="AL94" s="197"/>
      <c r="AM94" s="197"/>
      <c r="AN94" s="197"/>
      <c r="AO94" s="197"/>
      <c r="AP94" s="48"/>
      <c r="AQ94" s="197"/>
      <c r="AR94" s="197"/>
      <c r="AS94" s="197"/>
      <c r="AT94" s="197"/>
      <c r="AU94" s="48"/>
      <c r="AV94" s="197"/>
      <c r="AW94" s="197"/>
      <c r="AX94" s="197"/>
      <c r="AY94" s="197"/>
      <c r="AZ94" s="48"/>
      <c r="BA94" s="197"/>
      <c r="BB94" s="197"/>
      <c r="BC94" s="197"/>
      <c r="BD94" s="197"/>
      <c r="BE94" s="48">
        <f>BE$69/20/2</f>
        <v>0.22569000936202688</v>
      </c>
      <c r="BF94" s="197"/>
      <c r="BG94" s="197"/>
      <c r="BH94" s="197"/>
      <c r="BI94" s="197"/>
      <c r="BJ94" s="48">
        <f>MAX(0,MIN($BE$94*2,$BE$69-SUM($BE94:BE94)))</f>
        <v>0.45138001872405376</v>
      </c>
      <c r="BK94" s="197"/>
      <c r="BL94" s="197"/>
      <c r="BM94" s="197"/>
      <c r="BN94" s="197"/>
      <c r="BO94" s="48">
        <f>MAX(0,MIN($BE$94*2,$BE$69-SUM($BE94:BJ94)))</f>
        <v>0.45138001872405376</v>
      </c>
      <c r="BP94" s="240"/>
      <c r="BQ94" s="240"/>
      <c r="BR94"/>
      <c r="BS94"/>
      <c r="BT94"/>
      <c r="BU94"/>
      <c r="BV94"/>
      <c r="BW94"/>
    </row>
    <row r="95" spans="2:75" s="38" customFormat="1" hidden="1" outlineLevel="1">
      <c r="B95" s="103" t="s">
        <v>251</v>
      </c>
      <c r="C95" s="48"/>
      <c r="D95" s="48"/>
      <c r="E95" s="48"/>
      <c r="F95" s="48"/>
      <c r="G95" s="48"/>
      <c r="H95" s="197"/>
      <c r="I95" s="197"/>
      <c r="J95" s="197"/>
      <c r="K95" s="197"/>
      <c r="L95" s="48"/>
      <c r="M95" s="197"/>
      <c r="N95" s="197"/>
      <c r="O95" s="197"/>
      <c r="P95" s="197"/>
      <c r="Q95" s="48"/>
      <c r="R95" s="197"/>
      <c r="S95" s="197"/>
      <c r="T95" s="197"/>
      <c r="U95" s="197"/>
      <c r="V95" s="48"/>
      <c r="W95" s="197"/>
      <c r="X95" s="197"/>
      <c r="Y95" s="197"/>
      <c r="Z95" s="197"/>
      <c r="AA95" s="48"/>
      <c r="AB95" s="197"/>
      <c r="AC95" s="197"/>
      <c r="AD95" s="197"/>
      <c r="AE95" s="197"/>
      <c r="AF95" s="48"/>
      <c r="AG95" s="197"/>
      <c r="AH95" s="197"/>
      <c r="AI95" s="197"/>
      <c r="AJ95" s="197"/>
      <c r="AK95" s="48"/>
      <c r="AL95" s="197"/>
      <c r="AM95" s="197"/>
      <c r="AN95" s="197"/>
      <c r="AO95" s="197"/>
      <c r="AP95" s="48"/>
      <c r="AQ95" s="197"/>
      <c r="AR95" s="197"/>
      <c r="AS95" s="197"/>
      <c r="AT95" s="197"/>
      <c r="AU95" s="48"/>
      <c r="AV95" s="197"/>
      <c r="AW95" s="197"/>
      <c r="AX95" s="197"/>
      <c r="AY95" s="197"/>
      <c r="AZ95" s="48"/>
      <c r="BA95" s="197"/>
      <c r="BB95" s="197"/>
      <c r="BC95" s="197"/>
      <c r="BD95" s="197"/>
      <c r="BE95" s="48"/>
      <c r="BF95" s="197"/>
      <c r="BG95" s="197"/>
      <c r="BH95" s="197"/>
      <c r="BI95" s="197"/>
      <c r="BJ95" s="48">
        <f>BJ$69/20/2</f>
        <v>0.23345745789281488</v>
      </c>
      <c r="BK95" s="197"/>
      <c r="BL95" s="197"/>
      <c r="BM95" s="197"/>
      <c r="BN95" s="197"/>
      <c r="BO95" s="48">
        <f>BO$69/20/2</f>
        <v>0.24149779980952366</v>
      </c>
      <c r="BP95" s="240"/>
      <c r="BQ95" s="240"/>
      <c r="BR95"/>
      <c r="BS95"/>
      <c r="BT95"/>
      <c r="BU95"/>
      <c r="BV95"/>
      <c r="BW95"/>
    </row>
    <row r="96" spans="2:75" s="38" customFormat="1" hidden="1" outlineLevel="1">
      <c r="B96" s="103" t="s">
        <v>252</v>
      </c>
      <c r="C96" s="48"/>
      <c r="D96" s="48"/>
      <c r="E96" s="48"/>
      <c r="F96" s="48"/>
      <c r="G96" s="48"/>
      <c r="H96" s="197"/>
      <c r="I96" s="197"/>
      <c r="J96" s="197"/>
      <c r="K96" s="197"/>
      <c r="L96" s="48"/>
      <c r="M96" s="197"/>
      <c r="N96" s="197"/>
      <c r="O96" s="197"/>
      <c r="P96" s="197"/>
      <c r="Q96" s="48"/>
      <c r="R96" s="197"/>
      <c r="S96" s="197"/>
      <c r="T96" s="197"/>
      <c r="U96" s="197"/>
      <c r="V96" s="48"/>
      <c r="W96" s="197"/>
      <c r="X96" s="197"/>
      <c r="Y96" s="197"/>
      <c r="Z96" s="197"/>
      <c r="AA96" s="48"/>
      <c r="AB96" s="197"/>
      <c r="AC96" s="197"/>
      <c r="AD96" s="197"/>
      <c r="AE96" s="197"/>
      <c r="AF96" s="48"/>
      <c r="AG96" s="197"/>
      <c r="AH96" s="197"/>
      <c r="AI96" s="197"/>
      <c r="AJ96" s="197"/>
      <c r="AK96" s="48"/>
      <c r="AL96" s="197"/>
      <c r="AM96" s="197"/>
      <c r="AN96" s="197"/>
      <c r="AO96" s="197"/>
      <c r="AP96" s="48"/>
      <c r="AQ96" s="197"/>
      <c r="AR96" s="197"/>
      <c r="AS96" s="197"/>
      <c r="AT96" s="197"/>
      <c r="AU96" s="48"/>
      <c r="AV96" s="197"/>
      <c r="AW96" s="197"/>
      <c r="AX96" s="197"/>
      <c r="AY96" s="197"/>
      <c r="AZ96" s="48"/>
      <c r="BA96" s="197"/>
      <c r="BB96" s="197"/>
      <c r="BC96" s="197"/>
      <c r="BD96" s="197"/>
      <c r="BE96" s="48"/>
      <c r="BF96" s="197"/>
      <c r="BG96" s="197"/>
      <c r="BH96" s="197"/>
      <c r="BI96" s="197"/>
      <c r="BJ96" s="48"/>
      <c r="BK96" s="197"/>
      <c r="BL96" s="197"/>
      <c r="BM96" s="197"/>
      <c r="BN96" s="197"/>
      <c r="BO96" s="48">
        <f>BO$69/20/2</f>
        <v>0.24149779980952366</v>
      </c>
      <c r="BP96" s="240"/>
      <c r="BQ96" s="240"/>
      <c r="BR96"/>
      <c r="BS96"/>
      <c r="BT96"/>
      <c r="BU96"/>
      <c r="BV96"/>
      <c r="BW96"/>
    </row>
    <row r="97" spans="2:75" s="38" customFormat="1" hidden="1" outlineLevel="1">
      <c r="B97" s="104" t="s">
        <v>253</v>
      </c>
      <c r="C97" s="105"/>
      <c r="D97" s="105"/>
      <c r="E97" s="105">
        <f>CF!E10</f>
        <v>0.57399999999999995</v>
      </c>
      <c r="F97" s="105">
        <f>CF!F10</f>
        <v>0.55600000000000005</v>
      </c>
      <c r="G97" s="105">
        <f>CF!G10</f>
        <v>0.70099999999999996</v>
      </c>
      <c r="H97" s="297"/>
      <c r="I97" s="297"/>
      <c r="J97" s="297"/>
      <c r="K97" s="297"/>
      <c r="L97" s="105">
        <f>CF!L10</f>
        <v>0.57799999999999996</v>
      </c>
      <c r="M97" s="297"/>
      <c r="N97" s="297"/>
      <c r="O97" s="297"/>
      <c r="P97" s="297"/>
      <c r="Q97" s="106">
        <f t="shared" ref="Q97:BO97" si="176">SUM(Q81:Q96)</f>
        <v>0.17700513125</v>
      </c>
      <c r="R97" s="297"/>
      <c r="S97" s="297"/>
      <c r="T97" s="297"/>
      <c r="U97" s="297"/>
      <c r="V97" s="106">
        <f t="shared" si="176"/>
        <v>0.33972888499999998</v>
      </c>
      <c r="W97" s="297"/>
      <c r="X97" s="297"/>
      <c r="Y97" s="297"/>
      <c r="Z97" s="297"/>
      <c r="AA97" s="106">
        <f t="shared" si="176"/>
        <v>0.54908852506249994</v>
      </c>
      <c r="AB97" s="297"/>
      <c r="AC97" s="297"/>
      <c r="AD97" s="297"/>
      <c r="AE97" s="297"/>
      <c r="AF97" s="106">
        <f t="shared" si="176"/>
        <v>0.83664460056874979</v>
      </c>
      <c r="AG97" s="297"/>
      <c r="AH97" s="297"/>
      <c r="AI97" s="297"/>
      <c r="AJ97" s="297"/>
      <c r="AK97" s="106">
        <f t="shared" si="176"/>
        <v>1.1562117043803122</v>
      </c>
      <c r="AL97" s="297"/>
      <c r="AM97" s="297"/>
      <c r="AN97" s="297"/>
      <c r="AO97" s="297"/>
      <c r="AP97" s="106">
        <f t="shared" si="176"/>
        <v>1.4840716299385155</v>
      </c>
      <c r="AQ97" s="297"/>
      <c r="AR97" s="297"/>
      <c r="AS97" s="297"/>
      <c r="AT97" s="297"/>
      <c r="AU97" s="106">
        <f t="shared" si="176"/>
        <v>1.8548321787394531</v>
      </c>
      <c r="AV97" s="297"/>
      <c r="AW97" s="297"/>
      <c r="AX97" s="297"/>
      <c r="AY97" s="297"/>
      <c r="AZ97" s="106">
        <f t="shared" si="176"/>
        <v>2.2726708649211171</v>
      </c>
      <c r="BA97" s="297"/>
      <c r="BB97" s="297"/>
      <c r="BC97" s="297"/>
      <c r="BD97" s="297"/>
      <c r="BE97" s="106">
        <f t="shared" si="176"/>
        <v>2.7165468913542612</v>
      </c>
      <c r="BF97" s="297"/>
      <c r="BG97" s="297"/>
      <c r="BH97" s="297"/>
      <c r="BI97" s="297"/>
      <c r="BJ97" s="106">
        <f t="shared" si="176"/>
        <v>3.1756943586091029</v>
      </c>
      <c r="BK97" s="297"/>
      <c r="BL97" s="297"/>
      <c r="BM97" s="297"/>
      <c r="BN97" s="297"/>
      <c r="BO97" s="106">
        <f t="shared" si="176"/>
        <v>3.4252325003353357</v>
      </c>
      <c r="BP97" s="251"/>
      <c r="BQ97" s="251"/>
      <c r="BR97"/>
      <c r="BS97"/>
      <c r="BT97"/>
      <c r="BU97"/>
      <c r="BV97"/>
      <c r="BW97"/>
    </row>
    <row r="98" spans="2:75" hidden="1" outlineLevel="1">
      <c r="B98" s="16"/>
      <c r="C98" s="16"/>
      <c r="D98" s="16"/>
      <c r="E98" s="16"/>
      <c r="F98" s="16"/>
      <c r="G98" s="16"/>
      <c r="H98" s="192"/>
      <c r="I98" s="192"/>
      <c r="J98" s="192"/>
      <c r="K98" s="192"/>
      <c r="L98" s="16"/>
      <c r="M98" s="192"/>
      <c r="N98" s="192"/>
      <c r="O98" s="192"/>
      <c r="P98" s="192"/>
      <c r="Q98" s="16"/>
      <c r="R98" s="192"/>
      <c r="S98" s="192"/>
      <c r="T98" s="192"/>
      <c r="U98" s="192"/>
      <c r="V98" s="16"/>
      <c r="W98" s="192"/>
      <c r="X98" s="192"/>
      <c r="Y98" s="192"/>
      <c r="Z98" s="192"/>
      <c r="AA98" s="16"/>
      <c r="AB98" s="192"/>
      <c r="AC98" s="192"/>
      <c r="AD98" s="192"/>
      <c r="AE98" s="192"/>
      <c r="AF98" s="16"/>
      <c r="AG98" s="192"/>
      <c r="AH98" s="192"/>
      <c r="AI98" s="192"/>
      <c r="AJ98" s="192"/>
      <c r="AK98" s="16"/>
      <c r="AL98" s="192"/>
      <c r="AM98" s="192"/>
      <c r="AN98" s="192"/>
      <c r="AO98" s="192"/>
      <c r="AP98" s="16"/>
      <c r="AQ98" s="192"/>
      <c r="AR98" s="192"/>
      <c r="AS98" s="192"/>
      <c r="AT98" s="192"/>
      <c r="AU98" s="16"/>
      <c r="AV98" s="192"/>
      <c r="AW98" s="192"/>
      <c r="AX98" s="192"/>
      <c r="AY98" s="192"/>
      <c r="AZ98" s="16"/>
      <c r="BA98" s="192"/>
      <c r="BB98" s="192"/>
      <c r="BC98" s="192"/>
      <c r="BD98" s="192"/>
      <c r="BE98" s="16"/>
      <c r="BF98" s="192"/>
      <c r="BG98" s="192"/>
      <c r="BH98" s="192"/>
      <c r="BI98" s="192"/>
      <c r="BJ98" s="16"/>
      <c r="BK98" s="192"/>
      <c r="BL98" s="192"/>
      <c r="BM98" s="192"/>
      <c r="BN98" s="192"/>
      <c r="BO98" s="16"/>
      <c r="BP98" s="53"/>
      <c r="BQ98" s="53"/>
    </row>
    <row r="99" spans="2:75" customFormat="1" hidden="1" outlineLevel="1"/>
    <row r="100" spans="2:75" hidden="1" outlineLevel="1">
      <c r="B100" s="26" t="s">
        <v>164</v>
      </c>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53"/>
      <c r="BQ100" s="53"/>
    </row>
    <row r="101" spans="2:75" hidden="1" outlineLevel="1">
      <c r="B101" s="16" t="s">
        <v>37</v>
      </c>
      <c r="C101" s="100"/>
      <c r="D101" s="100"/>
      <c r="E101" s="100" t="s">
        <v>38</v>
      </c>
      <c r="F101" s="100" t="s">
        <v>38</v>
      </c>
      <c r="G101" s="100" t="s">
        <v>38</v>
      </c>
      <c r="H101" s="100"/>
      <c r="I101" s="100"/>
      <c r="J101" s="100"/>
      <c r="K101" s="100"/>
      <c r="L101" s="100" t="s">
        <v>38</v>
      </c>
      <c r="M101" s="100"/>
      <c r="N101" s="100"/>
      <c r="O101" s="100"/>
      <c r="P101" s="100"/>
      <c r="Q101" s="100" t="s">
        <v>38</v>
      </c>
      <c r="R101" s="100"/>
      <c r="S101" s="100"/>
      <c r="T101" s="100"/>
      <c r="U101" s="100"/>
      <c r="V101" s="100" t="s">
        <v>38</v>
      </c>
      <c r="W101" s="100"/>
      <c r="X101" s="100"/>
      <c r="Y101" s="100"/>
      <c r="Z101" s="100"/>
      <c r="AA101" s="100" t="s">
        <v>38</v>
      </c>
      <c r="AB101" s="100"/>
      <c r="AC101" s="100"/>
      <c r="AD101" s="100"/>
      <c r="AE101" s="100"/>
      <c r="AF101" s="100" t="s">
        <v>38</v>
      </c>
      <c r="AG101" s="100"/>
      <c r="AH101" s="100"/>
      <c r="AI101" s="100"/>
      <c r="AJ101" s="100"/>
      <c r="AK101" s="100" t="s">
        <v>38</v>
      </c>
      <c r="AL101" s="100"/>
      <c r="AM101" s="100"/>
      <c r="AN101" s="100"/>
      <c r="AO101" s="100"/>
      <c r="AP101" s="100" t="s">
        <v>38</v>
      </c>
      <c r="AQ101" s="100"/>
      <c r="AR101" s="100"/>
      <c r="AS101" s="100"/>
      <c r="AT101" s="100"/>
      <c r="AU101" s="100" t="s">
        <v>38</v>
      </c>
      <c r="AV101" s="100"/>
      <c r="AW101" s="100"/>
      <c r="AX101" s="100"/>
      <c r="AY101" s="100"/>
      <c r="AZ101" s="100" t="s">
        <v>38</v>
      </c>
      <c r="BA101" s="100"/>
      <c r="BB101" s="100"/>
      <c r="BC101" s="100"/>
      <c r="BD101" s="100"/>
      <c r="BE101" s="100" t="s">
        <v>38</v>
      </c>
      <c r="BF101" s="100"/>
      <c r="BG101" s="100"/>
      <c r="BH101" s="100"/>
      <c r="BI101" s="100"/>
      <c r="BJ101" s="100" t="s">
        <v>38</v>
      </c>
      <c r="BK101" s="100"/>
      <c r="BL101" s="100"/>
      <c r="BM101" s="100"/>
      <c r="BN101" s="100"/>
      <c r="BO101" s="100" t="s">
        <v>38</v>
      </c>
      <c r="BP101" s="252"/>
      <c r="BQ101" s="252"/>
    </row>
    <row r="102" spans="2:75" hidden="1" outlineLevel="1">
      <c r="B102" s="97" t="s">
        <v>39</v>
      </c>
      <c r="C102" s="107"/>
      <c r="D102" s="107"/>
      <c r="E102" s="107">
        <f t="shared" ref="E102:AZ102" si="177">E33</f>
        <v>-66.078999999999994</v>
      </c>
      <c r="F102" s="107">
        <f t="shared" si="177"/>
        <v>-121.788</v>
      </c>
      <c r="G102" s="107">
        <f t="shared" si="177"/>
        <v>-199.36799999999999</v>
      </c>
      <c r="H102" s="107"/>
      <c r="I102" s="107"/>
      <c r="J102" s="107"/>
      <c r="K102" s="107"/>
      <c r="L102" s="107">
        <f t="shared" si="177"/>
        <v>-360.74799999999999</v>
      </c>
      <c r="M102" s="107"/>
      <c r="N102" s="107"/>
      <c r="O102" s="107"/>
      <c r="P102" s="107"/>
      <c r="Q102" s="107">
        <f t="shared" si="177"/>
        <v>-558.3740499999999</v>
      </c>
      <c r="R102" s="107"/>
      <c r="S102" s="107"/>
      <c r="T102" s="107"/>
      <c r="U102" s="107"/>
      <c r="V102" s="107">
        <f t="shared" si="177"/>
        <v>-772.30397999999991</v>
      </c>
      <c r="W102" s="107"/>
      <c r="X102" s="107"/>
      <c r="Y102" s="107"/>
      <c r="Z102" s="107"/>
      <c r="AA102" s="107">
        <f t="shared" si="177"/>
        <v>-1092.0549904999998</v>
      </c>
      <c r="AB102" s="107"/>
      <c r="AC102" s="107"/>
      <c r="AD102" s="107"/>
      <c r="AE102" s="107"/>
      <c r="AF102" s="107">
        <f t="shared" si="177"/>
        <v>-1451.1658323025936</v>
      </c>
      <c r="AG102" s="107"/>
      <c r="AH102" s="107"/>
      <c r="AI102" s="107"/>
      <c r="AJ102" s="107"/>
      <c r="AK102" s="107">
        <f t="shared" si="177"/>
        <v>-1671.5735686126668</v>
      </c>
      <c r="AL102" s="107"/>
      <c r="AM102" s="107"/>
      <c r="AN102" s="107"/>
      <c r="AO102" s="107"/>
      <c r="AP102" s="107">
        <f t="shared" si="177"/>
        <v>-1748.233663151294</v>
      </c>
      <c r="AQ102" s="107"/>
      <c r="AR102" s="107"/>
      <c r="AS102" s="107"/>
      <c r="AT102" s="107"/>
      <c r="AU102" s="107">
        <f t="shared" si="177"/>
        <v>-1708.9364957437047</v>
      </c>
      <c r="AV102" s="107"/>
      <c r="AW102" s="107"/>
      <c r="AX102" s="107"/>
      <c r="AY102" s="107"/>
      <c r="AZ102" s="107">
        <f t="shared" si="177"/>
        <v>-1519.5136113877986</v>
      </c>
      <c r="BA102" s="107"/>
      <c r="BB102" s="107"/>
      <c r="BC102" s="107"/>
      <c r="BD102" s="107"/>
      <c r="BE102" s="107">
        <f t="shared" ref="BE102:BJ102" si="178">BE33</f>
        <v>-1139.4176962167521</v>
      </c>
      <c r="BF102" s="107"/>
      <c r="BG102" s="107"/>
      <c r="BH102" s="107"/>
      <c r="BI102" s="107"/>
      <c r="BJ102" s="107">
        <f t="shared" si="178"/>
        <v>-556.36955522997607</v>
      </c>
      <c r="BK102" s="107"/>
      <c r="BL102" s="107"/>
      <c r="BM102" s="107"/>
      <c r="BN102" s="107"/>
      <c r="BO102" s="107">
        <f t="shared" ref="BO102" si="179">BO33</f>
        <v>205.04446179432534</v>
      </c>
      <c r="BP102" s="253"/>
      <c r="BQ102" s="253"/>
    </row>
    <row r="103" spans="2:75" hidden="1" outlineLevel="1">
      <c r="B103" s="97" t="s">
        <v>142</v>
      </c>
      <c r="C103" s="108"/>
      <c r="D103" s="108"/>
      <c r="E103" s="108">
        <v>0</v>
      </c>
      <c r="F103" s="108">
        <v>0</v>
      </c>
      <c r="G103" s="108">
        <v>0</v>
      </c>
      <c r="H103" s="108"/>
      <c r="I103" s="108"/>
      <c r="J103" s="108"/>
      <c r="K103" s="108"/>
      <c r="L103" s="108">
        <v>0</v>
      </c>
      <c r="M103" s="108"/>
      <c r="N103" s="108"/>
      <c r="O103" s="108"/>
      <c r="P103" s="108"/>
      <c r="Q103" s="108">
        <v>0</v>
      </c>
      <c r="R103" s="108"/>
      <c r="S103" s="108"/>
      <c r="T103" s="108"/>
      <c r="U103" s="108"/>
      <c r="V103" s="108">
        <v>0</v>
      </c>
      <c r="W103" s="108"/>
      <c r="X103" s="108"/>
      <c r="Y103" s="108"/>
      <c r="Z103" s="108"/>
      <c r="AA103" s="108">
        <v>0</v>
      </c>
      <c r="AB103" s="108"/>
      <c r="AC103" s="108"/>
      <c r="AD103" s="108"/>
      <c r="AE103" s="108"/>
      <c r="AF103" s="108">
        <v>0</v>
      </c>
      <c r="AG103" s="108"/>
      <c r="AH103" s="108"/>
      <c r="AI103" s="108"/>
      <c r="AJ103" s="108"/>
      <c r="AK103" s="108">
        <v>0</v>
      </c>
      <c r="AL103" s="108"/>
      <c r="AM103" s="108"/>
      <c r="AN103" s="108"/>
      <c r="AO103" s="108"/>
      <c r="AP103" s="108">
        <v>0</v>
      </c>
      <c r="AQ103" s="108"/>
      <c r="AR103" s="108"/>
      <c r="AS103" s="108"/>
      <c r="AT103" s="108"/>
      <c r="AU103" s="108">
        <v>0</v>
      </c>
      <c r="AV103" s="108"/>
      <c r="AW103" s="108"/>
      <c r="AX103" s="108"/>
      <c r="AY103" s="108"/>
      <c r="AZ103" s="108">
        <v>0</v>
      </c>
      <c r="BA103" s="108"/>
      <c r="BB103" s="108"/>
      <c r="BC103" s="108"/>
      <c r="BD103" s="108"/>
      <c r="BE103" s="108">
        <v>0</v>
      </c>
      <c r="BF103" s="108"/>
      <c r="BG103" s="108"/>
      <c r="BH103" s="108"/>
      <c r="BI103" s="108"/>
      <c r="BJ103" s="108">
        <v>0</v>
      </c>
      <c r="BK103" s="108"/>
      <c r="BL103" s="108"/>
      <c r="BM103" s="108"/>
      <c r="BN103" s="108"/>
      <c r="BO103" s="108">
        <v>0</v>
      </c>
      <c r="BP103" s="254"/>
      <c r="BQ103" s="254"/>
    </row>
    <row r="104" spans="2:75" hidden="1" outlineLevel="1">
      <c r="B104" s="16" t="s">
        <v>7</v>
      </c>
      <c r="C104" s="100"/>
      <c r="D104" s="100"/>
      <c r="E104" s="100" t="s">
        <v>38</v>
      </c>
      <c r="F104" s="100" t="s">
        <v>38</v>
      </c>
      <c r="G104" s="100" t="s">
        <v>38</v>
      </c>
      <c r="H104" s="100"/>
      <c r="I104" s="100"/>
      <c r="J104" s="100"/>
      <c r="K104" s="100"/>
      <c r="L104" s="100" t="s">
        <v>38</v>
      </c>
      <c r="M104" s="100"/>
      <c r="N104" s="100"/>
      <c r="O104" s="100"/>
      <c r="P104" s="100"/>
      <c r="Q104" s="100" t="s">
        <v>38</v>
      </c>
      <c r="R104" s="100"/>
      <c r="S104" s="100"/>
      <c r="T104" s="100"/>
      <c r="U104" s="100"/>
      <c r="V104" s="100" t="s">
        <v>38</v>
      </c>
      <c r="W104" s="100"/>
      <c r="X104" s="100"/>
      <c r="Y104" s="100"/>
      <c r="Z104" s="100"/>
      <c r="AA104" s="100" t="s">
        <v>38</v>
      </c>
      <c r="AB104" s="100"/>
      <c r="AC104" s="100"/>
      <c r="AD104" s="100"/>
      <c r="AE104" s="100"/>
      <c r="AF104" s="100" t="s">
        <v>38</v>
      </c>
      <c r="AG104" s="100"/>
      <c r="AH104" s="100"/>
      <c r="AI104" s="100"/>
      <c r="AJ104" s="100"/>
      <c r="AK104" s="100" t="s">
        <v>38</v>
      </c>
      <c r="AL104" s="100"/>
      <c r="AM104" s="100"/>
      <c r="AN104" s="100"/>
      <c r="AO104" s="100"/>
      <c r="AP104" s="100" t="s">
        <v>38</v>
      </c>
      <c r="AQ104" s="100"/>
      <c r="AR104" s="100"/>
      <c r="AS104" s="100"/>
      <c r="AT104" s="100"/>
      <c r="AU104" s="100" t="s">
        <v>38</v>
      </c>
      <c r="AV104" s="100"/>
      <c r="AW104" s="100"/>
      <c r="AX104" s="100"/>
      <c r="AY104" s="100"/>
      <c r="AZ104" s="100" t="s">
        <v>38</v>
      </c>
      <c r="BA104" s="100"/>
      <c r="BB104" s="100"/>
      <c r="BC104" s="100"/>
      <c r="BD104" s="100"/>
      <c r="BE104" s="100" t="s">
        <v>38</v>
      </c>
      <c r="BF104" s="100"/>
      <c r="BG104" s="100"/>
      <c r="BH104" s="100"/>
      <c r="BI104" s="100"/>
      <c r="BJ104" s="100" t="s">
        <v>38</v>
      </c>
      <c r="BK104" s="100"/>
      <c r="BL104" s="100"/>
      <c r="BM104" s="100"/>
      <c r="BN104" s="100"/>
      <c r="BO104" s="100" t="s">
        <v>38</v>
      </c>
      <c r="BP104" s="252"/>
      <c r="BQ104" s="252"/>
    </row>
    <row r="105" spans="2:75" collapsed="1"/>
  </sheetData>
  <pageMargins left="0.7" right="0.7" top="0.75" bottom="0.75" header="0.3" footer="0.3"/>
  <pageSetup scale="70" orientation="landscape" r:id="rId1"/>
  <ignoredErrors>
    <ignoredError sqref="BE32 BE60 BE62 BJ60 BJ62 AZ62 AZ60 AZ32 AU32 AU60 AU62 AP62 AP60 AP32 AK32 AK60 AK62 AF62 AF60 AF32 AA32 AA60 AA62 V62 V60 V32 Q32 Q60 Q62 G60 G62" 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3:BX96"/>
  <sheetViews>
    <sheetView showGridLines="0" zoomScale="85" zoomScaleNormal="85" workbookViewId="0">
      <pane xSplit="4" ySplit="6" topLeftCell="E7" activePane="bottomRight" state="frozen"/>
      <selection activeCell="H85" sqref="H85"/>
      <selection pane="topRight" activeCell="H85" sqref="H85"/>
      <selection pane="bottomLeft" activeCell="H85" sqref="H85"/>
      <selection pane="bottomRight" activeCell="E7" sqref="E7"/>
    </sheetView>
  </sheetViews>
  <sheetFormatPr defaultColWidth="9.140625" defaultRowHeight="15" outlineLevelRow="1" outlineLevelCol="1"/>
  <cols>
    <col min="1" max="1" width="8.7109375" style="34" customWidth="1"/>
    <col min="2" max="2" width="82.140625" style="34" bestFit="1" customWidth="1"/>
    <col min="3" max="3" width="5.7109375" style="34" customWidth="1"/>
    <col min="4" max="4" width="6" style="34" customWidth="1"/>
    <col min="5" max="7" width="8.7109375" style="34" customWidth="1"/>
    <col min="8" max="11" width="8.7109375" style="34" hidden="1" customWidth="1" outlineLevel="1"/>
    <col min="12" max="12" width="8.7109375" style="34" customWidth="1" collapsed="1"/>
    <col min="13" max="16" width="8.7109375" style="34" hidden="1" customWidth="1" outlineLevel="1"/>
    <col min="17" max="17" width="8.7109375" style="34" customWidth="1" collapsed="1"/>
    <col min="18" max="21" width="8.7109375" style="34" hidden="1" customWidth="1" outlineLevel="1"/>
    <col min="22" max="22" width="8.7109375" style="34" customWidth="1" collapsed="1"/>
    <col min="23" max="26" width="8.7109375" style="34" hidden="1" customWidth="1" outlineLevel="1"/>
    <col min="27" max="27" width="8.7109375" style="34" customWidth="1" collapsed="1"/>
    <col min="28" max="31" width="8.7109375" style="34" hidden="1" customWidth="1" outlineLevel="1"/>
    <col min="32" max="32" width="8.7109375" style="34" customWidth="1" collapsed="1"/>
    <col min="33" max="36" width="8.7109375" style="34" hidden="1" customWidth="1" outlineLevel="1"/>
    <col min="37" max="37" width="8.7109375" style="34" customWidth="1" collapsed="1"/>
    <col min="38" max="41" width="8.7109375" style="34" hidden="1" customWidth="1" outlineLevel="1"/>
    <col min="42" max="42" width="8.7109375" style="34" customWidth="1" collapsed="1"/>
    <col min="43" max="46" width="8.7109375" style="34" hidden="1" customWidth="1" outlineLevel="1"/>
    <col min="47" max="47" width="8.7109375" style="34" customWidth="1" collapsed="1"/>
    <col min="48" max="51" width="8.7109375" style="34" hidden="1" customWidth="1" outlineLevel="1"/>
    <col min="52" max="52" width="8.7109375" style="34" customWidth="1" collapsed="1"/>
    <col min="53" max="56" width="8.7109375" style="34" hidden="1" customWidth="1" outlineLevel="1"/>
    <col min="57" max="57" width="8.7109375" style="34" customWidth="1" collapsed="1"/>
    <col min="58" max="61" width="8.7109375" style="34" hidden="1" customWidth="1" outlineLevel="1"/>
    <col min="62" max="62" width="8.7109375" style="34" customWidth="1" collapsed="1"/>
    <col min="63" max="66" width="8.7109375" style="34" hidden="1" customWidth="1" outlineLevel="1"/>
    <col min="67" max="67" width="8.7109375" style="34" customWidth="1" collapsed="1"/>
    <col min="68" max="68" width="9.28515625" style="235" customWidth="1"/>
    <col min="69" max="69" width="14.140625" style="235" bestFit="1" customWidth="1"/>
    <col min="70" max="70" width="23.28515625" hidden="1" customWidth="1" outlineLevel="1"/>
    <col min="71" max="71" width="9.28515625" hidden="1" customWidth="1" outlineLevel="1"/>
    <col min="72" max="72" width="12.7109375" hidden="1" customWidth="1" outlineLevel="1"/>
    <col min="73" max="75" width="9.28515625" hidden="1" customWidth="1" outlineLevel="1"/>
    <col min="76" max="76" width="8.7109375" style="34" customWidth="1" collapsed="1"/>
    <col min="77" max="78" width="9.140625" style="34"/>
    <col min="79" max="79" width="16.42578125" style="34" bestFit="1" customWidth="1"/>
    <col min="80" max="16384" width="9.140625" style="34"/>
  </cols>
  <sheetData>
    <row r="3" spans="2:69" ht="23.25">
      <c r="B3" s="2" t="s">
        <v>224</v>
      </c>
    </row>
    <row r="4" spans="2:69" ht="15.75">
      <c r="B4" s="72" t="s">
        <v>55</v>
      </c>
    </row>
    <row r="5" spans="2:69" ht="15.75" thickBot="1"/>
    <row r="6" spans="2:69">
      <c r="B6" s="255" t="s">
        <v>4</v>
      </c>
      <c r="C6" s="209"/>
      <c r="D6" s="209"/>
      <c r="E6" s="272">
        <v>2022</v>
      </c>
      <c r="F6" s="272">
        <f>E6+1</f>
        <v>2023</v>
      </c>
      <c r="G6" s="272">
        <f t="shared" ref="G6" si="0">F6+1</f>
        <v>2024</v>
      </c>
      <c r="H6" s="285"/>
      <c r="I6" s="285"/>
      <c r="J6" s="285"/>
      <c r="K6" s="285"/>
      <c r="L6" s="272" t="s">
        <v>316</v>
      </c>
      <c r="M6" s="285" t="s">
        <v>304</v>
      </c>
      <c r="N6" s="285" t="s">
        <v>305</v>
      </c>
      <c r="O6" s="285" t="s">
        <v>306</v>
      </c>
      <c r="P6" s="285" t="s">
        <v>231</v>
      </c>
      <c r="Q6" s="209" t="s">
        <v>307</v>
      </c>
      <c r="R6" s="285" t="s">
        <v>254</v>
      </c>
      <c r="S6" s="285" t="s">
        <v>255</v>
      </c>
      <c r="T6" s="285" t="s">
        <v>256</v>
      </c>
      <c r="U6" s="285" t="s">
        <v>257</v>
      </c>
      <c r="V6" s="209" t="s">
        <v>258</v>
      </c>
      <c r="W6" s="285" t="s">
        <v>259</v>
      </c>
      <c r="X6" s="285" t="s">
        <v>260</v>
      </c>
      <c r="Y6" s="285" t="s">
        <v>261</v>
      </c>
      <c r="Z6" s="285" t="s">
        <v>262</v>
      </c>
      <c r="AA6" s="209" t="s">
        <v>263</v>
      </c>
      <c r="AB6" s="285" t="s">
        <v>264</v>
      </c>
      <c r="AC6" s="285" t="s">
        <v>265</v>
      </c>
      <c r="AD6" s="285" t="s">
        <v>266</v>
      </c>
      <c r="AE6" s="285" t="s">
        <v>267</v>
      </c>
      <c r="AF6" s="209" t="s">
        <v>268</v>
      </c>
      <c r="AG6" s="285" t="s">
        <v>269</v>
      </c>
      <c r="AH6" s="285" t="s">
        <v>270</v>
      </c>
      <c r="AI6" s="285" t="s">
        <v>271</v>
      </c>
      <c r="AJ6" s="285" t="s">
        <v>272</v>
      </c>
      <c r="AK6" s="209" t="s">
        <v>273</v>
      </c>
      <c r="AL6" s="285" t="s">
        <v>274</v>
      </c>
      <c r="AM6" s="285" t="s">
        <v>275</v>
      </c>
      <c r="AN6" s="285" t="s">
        <v>276</v>
      </c>
      <c r="AO6" s="285" t="s">
        <v>277</v>
      </c>
      <c r="AP6" s="209" t="s">
        <v>278</v>
      </c>
      <c r="AQ6" s="285" t="s">
        <v>279</v>
      </c>
      <c r="AR6" s="285" t="s">
        <v>280</v>
      </c>
      <c r="AS6" s="285" t="s">
        <v>281</v>
      </c>
      <c r="AT6" s="285" t="s">
        <v>282</v>
      </c>
      <c r="AU6" s="209" t="s">
        <v>283</v>
      </c>
      <c r="AV6" s="285" t="s">
        <v>284</v>
      </c>
      <c r="AW6" s="285" t="s">
        <v>285</v>
      </c>
      <c r="AX6" s="285" t="s">
        <v>286</v>
      </c>
      <c r="AY6" s="285" t="s">
        <v>287</v>
      </c>
      <c r="AZ6" s="209" t="s">
        <v>288</v>
      </c>
      <c r="BA6" s="285" t="s">
        <v>289</v>
      </c>
      <c r="BB6" s="285" t="s">
        <v>290</v>
      </c>
      <c r="BC6" s="285" t="s">
        <v>291</v>
      </c>
      <c r="BD6" s="285" t="s">
        <v>292</v>
      </c>
      <c r="BE6" s="209" t="s">
        <v>293</v>
      </c>
      <c r="BF6" s="285" t="s">
        <v>294</v>
      </c>
      <c r="BG6" s="285" t="s">
        <v>295</v>
      </c>
      <c r="BH6" s="285" t="s">
        <v>296</v>
      </c>
      <c r="BI6" s="285" t="s">
        <v>297</v>
      </c>
      <c r="BJ6" s="209" t="s">
        <v>298</v>
      </c>
      <c r="BK6" s="285" t="s">
        <v>299</v>
      </c>
      <c r="BL6" s="285" t="s">
        <v>300</v>
      </c>
      <c r="BM6" s="285" t="s">
        <v>301</v>
      </c>
      <c r="BN6" s="285" t="s">
        <v>302</v>
      </c>
      <c r="BO6" s="209" t="s">
        <v>303</v>
      </c>
      <c r="BP6" s="256"/>
      <c r="BQ6" s="256"/>
    </row>
    <row r="7" spans="2:69">
      <c r="B7" s="16"/>
      <c r="C7" s="16"/>
      <c r="D7" s="16"/>
      <c r="E7" s="16"/>
      <c r="F7" s="16"/>
      <c r="G7" s="16"/>
      <c r="H7" s="192"/>
      <c r="I7" s="192"/>
      <c r="J7" s="192"/>
      <c r="K7" s="192"/>
      <c r="L7" s="16"/>
      <c r="M7" s="192"/>
      <c r="N7" s="192"/>
      <c r="O7" s="192"/>
      <c r="P7" s="192"/>
      <c r="Q7" s="16"/>
      <c r="R7" s="192"/>
      <c r="S7" s="192"/>
      <c r="T7" s="192"/>
      <c r="U7" s="192"/>
      <c r="V7" s="16"/>
      <c r="W7" s="192"/>
      <c r="X7" s="192"/>
      <c r="Y7" s="192"/>
      <c r="Z7" s="192"/>
      <c r="AA7" s="16"/>
      <c r="AB7" s="192"/>
      <c r="AC7" s="192"/>
      <c r="AD7" s="192"/>
      <c r="AE7" s="192"/>
      <c r="AF7" s="16"/>
      <c r="AG7" s="192"/>
      <c r="AH7" s="192"/>
      <c r="AI7" s="192"/>
      <c r="AJ7" s="192"/>
      <c r="AK7" s="16"/>
      <c r="AL7" s="192"/>
      <c r="AM7" s="192"/>
      <c r="AN7" s="192"/>
      <c r="AO7" s="192"/>
      <c r="AP7" s="16"/>
      <c r="AQ7" s="192"/>
      <c r="AR7" s="192"/>
      <c r="AS7" s="192"/>
      <c r="AT7" s="192"/>
      <c r="AU7" s="16"/>
      <c r="AV7" s="192"/>
      <c r="AW7" s="192"/>
      <c r="AX7" s="192"/>
      <c r="AY7" s="192"/>
      <c r="AZ7" s="16"/>
      <c r="BA7" s="192"/>
      <c r="BB7" s="192"/>
      <c r="BC7" s="192"/>
      <c r="BD7" s="192"/>
      <c r="BE7" s="16"/>
      <c r="BF7" s="192"/>
      <c r="BG7" s="192"/>
      <c r="BH7" s="192"/>
      <c r="BI7" s="192"/>
      <c r="BJ7" s="16"/>
      <c r="BK7" s="192"/>
      <c r="BL7" s="192"/>
      <c r="BM7" s="192"/>
      <c r="BN7" s="192"/>
      <c r="BO7" s="16"/>
      <c r="BP7" s="53"/>
      <c r="BQ7" s="53"/>
    </row>
    <row r="8" spans="2:69">
      <c r="B8" s="17" t="s">
        <v>46</v>
      </c>
      <c r="C8" s="113"/>
      <c r="D8" s="105"/>
      <c r="E8" s="114">
        <f>IS!D29</f>
        <v>-30.015999999999998</v>
      </c>
      <c r="F8" s="114">
        <f>IS!E29</f>
        <v>-55.708999999999996</v>
      </c>
      <c r="G8" s="114">
        <f>IS!J29</f>
        <v>-77.58</v>
      </c>
      <c r="H8" s="297"/>
      <c r="I8" s="297"/>
      <c r="J8" s="297"/>
      <c r="K8" s="297"/>
      <c r="L8" s="114">
        <f>IS!O29</f>
        <v>-161.15199999999999</v>
      </c>
      <c r="M8" s="325">
        <f>IS!P29</f>
        <v>-43.6</v>
      </c>
      <c r="N8" s="325">
        <f>IS!Q29</f>
        <v>-47.6</v>
      </c>
      <c r="O8" s="325">
        <f>IS!R29</f>
        <v>-51.5</v>
      </c>
      <c r="P8" s="325">
        <f>IS!S29</f>
        <v>-54.926049999999968</v>
      </c>
      <c r="Q8" s="114">
        <f>IS!T29</f>
        <v>-197.62604999999996</v>
      </c>
      <c r="R8" s="297">
        <f>IS!U29</f>
        <v>-53.482482499999996</v>
      </c>
      <c r="S8" s="297">
        <f>IS!V29</f>
        <v>-53.482482499999996</v>
      </c>
      <c r="T8" s="297">
        <f>IS!W29</f>
        <v>-53.482482499999996</v>
      </c>
      <c r="U8" s="297">
        <f>IS!X29</f>
        <v>-60.239727499999972</v>
      </c>
      <c r="V8" s="114">
        <f>IS!Y29</f>
        <v>-213.92992999999998</v>
      </c>
      <c r="W8" s="297">
        <f>IS!Z29</f>
        <v>-79.937752624999987</v>
      </c>
      <c r="X8" s="297">
        <f>IS!AA29</f>
        <v>-79.937752624999987</v>
      </c>
      <c r="Y8" s="297">
        <f>IS!AB29</f>
        <v>-79.937752624999987</v>
      </c>
      <c r="Z8" s="297">
        <f>IS!AC29</f>
        <v>-89.659787749999964</v>
      </c>
      <c r="AA8" s="114">
        <f>IS!AD29</f>
        <v>-319.75101049999995</v>
      </c>
      <c r="AB8" s="297">
        <f>IS!AE29</f>
        <v>-89.777710450648442</v>
      </c>
      <c r="AC8" s="297">
        <f>IS!AF29</f>
        <v>-89.777710450648442</v>
      </c>
      <c r="AD8" s="297">
        <f>IS!AG29</f>
        <v>-89.777710450648442</v>
      </c>
      <c r="AE8" s="297">
        <f>IS!AH29</f>
        <v>-94.10156042603748</v>
      </c>
      <c r="AF8" s="114">
        <f>IS!AI29</f>
        <v>-359.11084180259377</v>
      </c>
      <c r="AG8" s="297">
        <f>IS!AJ29</f>
        <v>-55.101934077518322</v>
      </c>
      <c r="AH8" s="297">
        <f>IS!AK29</f>
        <v>-55.101934077518322</v>
      </c>
      <c r="AI8" s="297">
        <f>IS!AL29</f>
        <v>-55.101934077518322</v>
      </c>
      <c r="AJ8" s="297">
        <f>IS!AM29</f>
        <v>-55.101934077518322</v>
      </c>
      <c r="AK8" s="114">
        <f>IS!AN29</f>
        <v>-220.40773631007329</v>
      </c>
      <c r="AL8" s="297">
        <f>IS!AO29</f>
        <v>-19.16502363465678</v>
      </c>
      <c r="AM8" s="297">
        <f>IS!AP29</f>
        <v>-19.16502363465678</v>
      </c>
      <c r="AN8" s="297">
        <f>IS!AQ29</f>
        <v>-19.16502363465678</v>
      </c>
      <c r="AO8" s="297">
        <f>IS!AR29</f>
        <v>-19.16502363465678</v>
      </c>
      <c r="AP8" s="114">
        <f>IS!AS29</f>
        <v>-76.660094538627121</v>
      </c>
      <c r="AQ8" s="297">
        <f>IS!AT29</f>
        <v>9.8242918518973035</v>
      </c>
      <c r="AR8" s="297">
        <f>IS!AU29</f>
        <v>9.8242918518973035</v>
      </c>
      <c r="AS8" s="297">
        <f>IS!AV29</f>
        <v>9.8242918518973035</v>
      </c>
      <c r="AT8" s="297">
        <f>IS!AW29</f>
        <v>9.8242918518973035</v>
      </c>
      <c r="AU8" s="114">
        <f>IS!AX29</f>
        <v>39.297167407589214</v>
      </c>
      <c r="AV8" s="297">
        <f>IS!AY29</f>
        <v>47.355721088976516</v>
      </c>
      <c r="AW8" s="297">
        <f>IS!AZ29</f>
        <v>47.355721088976516</v>
      </c>
      <c r="AX8" s="297">
        <f>IS!BA29</f>
        <v>47.355721088976516</v>
      </c>
      <c r="AY8" s="297">
        <f>IS!BB29</f>
        <v>47.355721088976516</v>
      </c>
      <c r="AZ8" s="114">
        <f>IS!BC29</f>
        <v>189.42288435590606</v>
      </c>
      <c r="BA8" s="297">
        <f>IS!BD29</f>
        <v>95.023978792761611</v>
      </c>
      <c r="BB8" s="297">
        <f>IS!BE29</f>
        <v>95.023978792761611</v>
      </c>
      <c r="BC8" s="297">
        <f>IS!BF29</f>
        <v>95.023978792761611</v>
      </c>
      <c r="BD8" s="297">
        <f>IS!BG29</f>
        <v>95.023978792761611</v>
      </c>
      <c r="BE8" s="114">
        <f>IS!BH29</f>
        <v>380.09591517104644</v>
      </c>
      <c r="BF8" s="297">
        <f>IS!BI29</f>
        <v>145.76203524669401</v>
      </c>
      <c r="BG8" s="297">
        <f>IS!BJ29</f>
        <v>145.76203524669401</v>
      </c>
      <c r="BH8" s="297">
        <f>IS!BK29</f>
        <v>145.76203524669401</v>
      </c>
      <c r="BI8" s="297">
        <f>IS!BL29</f>
        <v>145.76203524669401</v>
      </c>
      <c r="BJ8" s="114">
        <f>IS!BM29</f>
        <v>583.04814098677605</v>
      </c>
      <c r="BK8" s="297">
        <f>IS!BN29</f>
        <v>190.35350425607535</v>
      </c>
      <c r="BL8" s="297">
        <f>IS!BO29</f>
        <v>190.35350425607535</v>
      </c>
      <c r="BM8" s="297">
        <f>IS!BP29</f>
        <v>190.35350425607535</v>
      </c>
      <c r="BN8" s="297">
        <f>IS!BQ29</f>
        <v>190.35350425607535</v>
      </c>
      <c r="BO8" s="114">
        <f>IS!BR29</f>
        <v>761.41401702430142</v>
      </c>
      <c r="BP8" s="257"/>
      <c r="BQ8" s="257"/>
    </row>
    <row r="9" spans="2:69">
      <c r="B9" s="16"/>
      <c r="C9" s="41"/>
      <c r="D9" s="41"/>
      <c r="E9" s="41"/>
      <c r="F9" s="41"/>
      <c r="G9" s="41"/>
      <c r="H9" s="193"/>
      <c r="I9" s="193"/>
      <c r="J9" s="193"/>
      <c r="K9" s="193"/>
      <c r="L9" s="41"/>
      <c r="M9" s="326"/>
      <c r="N9" s="326"/>
      <c r="O9" s="326"/>
      <c r="P9" s="326"/>
      <c r="Q9" s="41"/>
      <c r="R9" s="193"/>
      <c r="S9" s="193"/>
      <c r="T9" s="193"/>
      <c r="U9" s="193"/>
      <c r="V9" s="41"/>
      <c r="W9" s="193"/>
      <c r="X9" s="193"/>
      <c r="Y9" s="193"/>
      <c r="Z9" s="193"/>
      <c r="AA9" s="41"/>
      <c r="AB9" s="193"/>
      <c r="AC9" s="193"/>
      <c r="AD9" s="193"/>
      <c r="AE9" s="193"/>
      <c r="AF9" s="41"/>
      <c r="AG9" s="193"/>
      <c r="AH9" s="193"/>
      <c r="AI9" s="193"/>
      <c r="AJ9" s="193"/>
      <c r="AK9" s="41"/>
      <c r="AL9" s="193"/>
      <c r="AM9" s="193"/>
      <c r="AN9" s="193"/>
      <c r="AO9" s="193"/>
      <c r="AP9" s="41"/>
      <c r="AQ9" s="193"/>
      <c r="AR9" s="193"/>
      <c r="AS9" s="193"/>
      <c r="AT9" s="193"/>
      <c r="AU9" s="41"/>
      <c r="AV9" s="193"/>
      <c r="AW9" s="193"/>
      <c r="AX9" s="193"/>
      <c r="AY9" s="193"/>
      <c r="AZ9" s="41"/>
      <c r="BA9" s="193"/>
      <c r="BB9" s="193"/>
      <c r="BC9" s="193"/>
      <c r="BD9" s="193"/>
      <c r="BE9" s="41"/>
      <c r="BF9" s="193"/>
      <c r="BG9" s="193"/>
      <c r="BH9" s="193"/>
      <c r="BI9" s="193"/>
      <c r="BJ9" s="41"/>
      <c r="BK9" s="193"/>
      <c r="BL9" s="193"/>
      <c r="BM9" s="193"/>
      <c r="BN9" s="193"/>
      <c r="BO9" s="41"/>
      <c r="BP9" s="76"/>
      <c r="BQ9" s="76"/>
    </row>
    <row r="10" spans="2:69">
      <c r="B10" s="16" t="s">
        <v>176</v>
      </c>
      <c r="C10" s="41"/>
      <c r="D10" s="41"/>
      <c r="E10" s="41">
        <v>0.57399999999999995</v>
      </c>
      <c r="F10" s="46">
        <v>0.55600000000000005</v>
      </c>
      <c r="G10" s="46">
        <v>0.70099999999999996</v>
      </c>
      <c r="H10" s="193"/>
      <c r="I10" s="193"/>
      <c r="J10" s="193"/>
      <c r="K10" s="193"/>
      <c r="L10" s="46">
        <v>0.57799999999999996</v>
      </c>
      <c r="M10" s="327">
        <f>Q10/4</f>
        <v>4.4251282812500001E-2</v>
      </c>
      <c r="N10" s="327">
        <f>Q10/4</f>
        <v>4.4251282812500001E-2</v>
      </c>
      <c r="O10" s="327">
        <f>Q10/4</f>
        <v>4.4251282812500001E-2</v>
      </c>
      <c r="P10" s="327">
        <f>Q10/4</f>
        <v>4.4251282812500001E-2</v>
      </c>
      <c r="Q10" s="25">
        <f>BS!Q97</f>
        <v>0.17700513125</v>
      </c>
      <c r="R10" s="194">
        <f>V10/4</f>
        <v>8.4932221249999995E-2</v>
      </c>
      <c r="S10" s="194">
        <f>V10/4</f>
        <v>8.4932221249999995E-2</v>
      </c>
      <c r="T10" s="194">
        <f>V10/4</f>
        <v>8.4932221249999995E-2</v>
      </c>
      <c r="U10" s="194">
        <f>V10/4</f>
        <v>8.4932221249999995E-2</v>
      </c>
      <c r="V10" s="25">
        <f>BS!V97</f>
        <v>0.33972888499999998</v>
      </c>
      <c r="W10" s="194">
        <f>AA10/4</f>
        <v>0.13727213126562499</v>
      </c>
      <c r="X10" s="194">
        <f>AA10/4</f>
        <v>0.13727213126562499</v>
      </c>
      <c r="Y10" s="194">
        <f>AA10/4</f>
        <v>0.13727213126562499</v>
      </c>
      <c r="Z10" s="194">
        <f>AA10/4</f>
        <v>0.13727213126562499</v>
      </c>
      <c r="AA10" s="25">
        <f>BS!AA97</f>
        <v>0.54908852506249994</v>
      </c>
      <c r="AB10" s="194">
        <f>AF10/4</f>
        <v>0.20916115014218745</v>
      </c>
      <c r="AC10" s="194">
        <f>AF10/4</f>
        <v>0.20916115014218745</v>
      </c>
      <c r="AD10" s="194">
        <f>AF10/4</f>
        <v>0.20916115014218745</v>
      </c>
      <c r="AE10" s="194">
        <f>AF10/4</f>
        <v>0.20916115014218745</v>
      </c>
      <c r="AF10" s="25">
        <f>BS!AF97</f>
        <v>0.83664460056874979</v>
      </c>
      <c r="AG10" s="194">
        <f>AK10/4</f>
        <v>0.28905292609507804</v>
      </c>
      <c r="AH10" s="194">
        <f>AK10/4</f>
        <v>0.28905292609507804</v>
      </c>
      <c r="AI10" s="194">
        <f>AK10/4</f>
        <v>0.28905292609507804</v>
      </c>
      <c r="AJ10" s="194">
        <f>AK10/4</f>
        <v>0.28905292609507804</v>
      </c>
      <c r="AK10" s="25">
        <f>BS!AK97</f>
        <v>1.1562117043803122</v>
      </c>
      <c r="AL10" s="194">
        <f>AP10/4</f>
        <v>0.37101790748462887</v>
      </c>
      <c r="AM10" s="194">
        <f>AP10/4</f>
        <v>0.37101790748462887</v>
      </c>
      <c r="AN10" s="194">
        <f>AP10/4</f>
        <v>0.37101790748462887</v>
      </c>
      <c r="AO10" s="194">
        <f>AP10/4</f>
        <v>0.37101790748462887</v>
      </c>
      <c r="AP10" s="25">
        <f>BS!AP97</f>
        <v>1.4840716299385155</v>
      </c>
      <c r="AQ10" s="194">
        <f>AU10/4</f>
        <v>0.46370804468486326</v>
      </c>
      <c r="AR10" s="194">
        <f>AU10/4</f>
        <v>0.46370804468486326</v>
      </c>
      <c r="AS10" s="194">
        <f>AU10/4</f>
        <v>0.46370804468486326</v>
      </c>
      <c r="AT10" s="194">
        <f>AU10/4</f>
        <v>0.46370804468486326</v>
      </c>
      <c r="AU10" s="25">
        <f>BS!AU97</f>
        <v>1.8548321787394531</v>
      </c>
      <c r="AV10" s="194">
        <f>AZ10/4</f>
        <v>0.56816771623027928</v>
      </c>
      <c r="AW10" s="194">
        <f>AZ10/4</f>
        <v>0.56816771623027928</v>
      </c>
      <c r="AX10" s="194">
        <f>AZ10/4</f>
        <v>0.56816771623027928</v>
      </c>
      <c r="AY10" s="194">
        <f>AZ10/4</f>
        <v>0.56816771623027928</v>
      </c>
      <c r="AZ10" s="25">
        <f>BS!AZ97</f>
        <v>2.2726708649211171</v>
      </c>
      <c r="BA10" s="194">
        <f>BE10/4</f>
        <v>0.6791367228385653</v>
      </c>
      <c r="BB10" s="194">
        <f>BE10/4</f>
        <v>0.6791367228385653</v>
      </c>
      <c r="BC10" s="194">
        <f>BE10/4</f>
        <v>0.6791367228385653</v>
      </c>
      <c r="BD10" s="194">
        <f>BE10/4</f>
        <v>0.6791367228385653</v>
      </c>
      <c r="BE10" s="25">
        <f>BS!BE97</f>
        <v>2.7165468913542612</v>
      </c>
      <c r="BF10" s="194">
        <f>BJ10/4</f>
        <v>0.79392358965227572</v>
      </c>
      <c r="BG10" s="194">
        <f>BJ10/4</f>
        <v>0.79392358965227572</v>
      </c>
      <c r="BH10" s="194">
        <f>BJ10/4</f>
        <v>0.79392358965227572</v>
      </c>
      <c r="BI10" s="194">
        <f>BJ10/4</f>
        <v>0.79392358965227572</v>
      </c>
      <c r="BJ10" s="25">
        <f>BS!BJ97</f>
        <v>3.1756943586091029</v>
      </c>
      <c r="BK10" s="194">
        <f>BO10/4</f>
        <v>0.85630812508383392</v>
      </c>
      <c r="BL10" s="194">
        <f>BO10/4</f>
        <v>0.85630812508383392</v>
      </c>
      <c r="BM10" s="194">
        <f>BO10/4</f>
        <v>0.85630812508383392</v>
      </c>
      <c r="BN10" s="194">
        <f>BO10/4</f>
        <v>0.85630812508383392</v>
      </c>
      <c r="BO10" s="25">
        <f>BS!BO97</f>
        <v>3.4252325003353357</v>
      </c>
      <c r="BP10" s="68"/>
      <c r="BQ10" s="68"/>
    </row>
    <row r="11" spans="2:69">
      <c r="B11" s="16" t="s">
        <v>56</v>
      </c>
      <c r="C11" s="41"/>
      <c r="D11" s="41"/>
      <c r="E11" s="41">
        <v>1.3640000000000001</v>
      </c>
      <c r="F11" s="70">
        <v>1.0449999999999999</v>
      </c>
      <c r="G11" s="70">
        <v>1.08</v>
      </c>
      <c r="H11" s="286"/>
      <c r="I11" s="286"/>
      <c r="J11" s="286"/>
      <c r="K11" s="286"/>
      <c r="L11" s="70">
        <v>36.006</v>
      </c>
      <c r="M11" s="328">
        <f>Q11/4</f>
        <v>10.351725</v>
      </c>
      <c r="N11" s="328">
        <f>Q11/4</f>
        <v>10.351725</v>
      </c>
      <c r="O11" s="328">
        <f>Q11/4</f>
        <v>10.351725</v>
      </c>
      <c r="P11" s="328">
        <f>Q11/4</f>
        <v>10.351725</v>
      </c>
      <c r="Q11" s="47">
        <f>L11*1.15</f>
        <v>41.4069</v>
      </c>
      <c r="R11" s="298">
        <f>V11/4</f>
        <v>11.904483749999999</v>
      </c>
      <c r="S11" s="298">
        <f>V11/4</f>
        <v>11.904483749999999</v>
      </c>
      <c r="T11" s="298">
        <f>V11/4</f>
        <v>11.904483749999999</v>
      </c>
      <c r="U11" s="298">
        <f>V11/4</f>
        <v>11.904483749999999</v>
      </c>
      <c r="V11" s="47">
        <f>Q11*1.15</f>
        <v>47.617934999999996</v>
      </c>
      <c r="W11" s="298">
        <f>AA11/4</f>
        <v>13.094932125</v>
      </c>
      <c r="X11" s="298">
        <f>AA11/4</f>
        <v>13.094932125</v>
      </c>
      <c r="Y11" s="298">
        <f>AA11/4</f>
        <v>13.094932125</v>
      </c>
      <c r="Z11" s="298">
        <f>AA11/4</f>
        <v>13.094932125</v>
      </c>
      <c r="AA11" s="47">
        <f>V11*1.1</f>
        <v>52.379728499999999</v>
      </c>
      <c r="AB11" s="298">
        <f>AF11/4</f>
        <v>14.404425337500001</v>
      </c>
      <c r="AC11" s="298">
        <f>AF11/4</f>
        <v>14.404425337500001</v>
      </c>
      <c r="AD11" s="298">
        <f>AF11/4</f>
        <v>14.404425337500001</v>
      </c>
      <c r="AE11" s="298">
        <f>AF11/4</f>
        <v>14.404425337500001</v>
      </c>
      <c r="AF11" s="47">
        <f t="shared" ref="AF11" si="1">AA11*1.1</f>
        <v>57.617701350000004</v>
      </c>
      <c r="AG11" s="298">
        <f>AK11/4</f>
        <v>15.844867871250003</v>
      </c>
      <c r="AH11" s="298">
        <f>AK11/4</f>
        <v>15.844867871250003</v>
      </c>
      <c r="AI11" s="298">
        <f>AK11/4</f>
        <v>15.844867871250003</v>
      </c>
      <c r="AJ11" s="298">
        <f>AK11/4</f>
        <v>15.844867871250003</v>
      </c>
      <c r="AK11" s="47">
        <f>AF11*1.1</f>
        <v>63.37947148500001</v>
      </c>
      <c r="AL11" s="298">
        <f>AP11/4</f>
        <v>17.429354658375004</v>
      </c>
      <c r="AM11" s="298">
        <f>AP11/4</f>
        <v>17.429354658375004</v>
      </c>
      <c r="AN11" s="298">
        <f>AP11/4</f>
        <v>17.429354658375004</v>
      </c>
      <c r="AO11" s="298">
        <f>AP11/4</f>
        <v>17.429354658375004</v>
      </c>
      <c r="AP11" s="47">
        <f>AK11*1.1</f>
        <v>69.717418633500017</v>
      </c>
      <c r="AQ11" s="298">
        <f>AU11/4</f>
        <v>19.172290124212505</v>
      </c>
      <c r="AR11" s="298">
        <f>AU11/4</f>
        <v>19.172290124212505</v>
      </c>
      <c r="AS11" s="298">
        <f>AU11/4</f>
        <v>19.172290124212505</v>
      </c>
      <c r="AT11" s="298">
        <f>AU11/4</f>
        <v>19.172290124212505</v>
      </c>
      <c r="AU11" s="47">
        <f>AP11*1.1</f>
        <v>76.689160496850022</v>
      </c>
      <c r="AV11" s="298">
        <f>AZ11/4</f>
        <v>21.089519136633758</v>
      </c>
      <c r="AW11" s="298">
        <f>AZ11/4</f>
        <v>21.089519136633758</v>
      </c>
      <c r="AX11" s="298">
        <f>AZ11/4</f>
        <v>21.089519136633758</v>
      </c>
      <c r="AY11" s="298">
        <f>AZ11/4</f>
        <v>21.089519136633758</v>
      </c>
      <c r="AZ11" s="47">
        <f>AU11*1.1</f>
        <v>84.358076546535031</v>
      </c>
      <c r="BA11" s="298">
        <f>BE11/4</f>
        <v>23.198471050297137</v>
      </c>
      <c r="BB11" s="298">
        <f>BE11/4</f>
        <v>23.198471050297137</v>
      </c>
      <c r="BC11" s="298">
        <f>BE11/4</f>
        <v>23.198471050297137</v>
      </c>
      <c r="BD11" s="298">
        <f>BE11/4</f>
        <v>23.198471050297137</v>
      </c>
      <c r="BE11" s="47">
        <f>AZ11*1.1</f>
        <v>92.793884201188547</v>
      </c>
      <c r="BF11" s="298">
        <f>BJ11/4</f>
        <v>25.518318155326853</v>
      </c>
      <c r="BG11" s="298">
        <f>BJ11/4</f>
        <v>25.518318155326853</v>
      </c>
      <c r="BH11" s="298">
        <f>BJ11/4</f>
        <v>25.518318155326853</v>
      </c>
      <c r="BI11" s="298">
        <f>BJ11/4</f>
        <v>25.518318155326853</v>
      </c>
      <c r="BJ11" s="47">
        <f>BE11*1.1</f>
        <v>102.07327262130741</v>
      </c>
      <c r="BK11" s="298">
        <f>BO11/4</f>
        <v>28.070149970859539</v>
      </c>
      <c r="BL11" s="298">
        <f>BO11/4</f>
        <v>28.070149970859539</v>
      </c>
      <c r="BM11" s="298">
        <f>BO11/4</f>
        <v>28.070149970859539</v>
      </c>
      <c r="BN11" s="298">
        <f>BO11/4</f>
        <v>28.070149970859539</v>
      </c>
      <c r="BO11" s="47">
        <f>BJ11*1.1</f>
        <v>112.28059988343816</v>
      </c>
      <c r="BP11" s="258"/>
      <c r="BQ11" s="258"/>
    </row>
    <row r="12" spans="2:69">
      <c r="B12" s="16" t="s">
        <v>57</v>
      </c>
      <c r="C12" s="41"/>
      <c r="D12" s="41"/>
      <c r="E12" s="41">
        <f>0.574-0.796</f>
        <v>-0.22200000000000009</v>
      </c>
      <c r="F12" s="41">
        <f>0.533+0.514-0.986</f>
        <v>6.1000000000000165E-2</v>
      </c>
      <c r="G12" s="41">
        <f>1.79+-1.741</f>
        <v>4.8999999999999932E-2</v>
      </c>
      <c r="H12" s="193"/>
      <c r="I12" s="193"/>
      <c r="J12" s="193"/>
      <c r="K12" s="193"/>
      <c r="L12" s="41">
        <f>-2.102+0.496+0.866+0.007</f>
        <v>-0.73299999999999987</v>
      </c>
      <c r="M12" s="327">
        <f>Q12/4</f>
        <v>0</v>
      </c>
      <c r="N12" s="327">
        <f>Q12/4</f>
        <v>0</v>
      </c>
      <c r="O12" s="327">
        <f>Q12/4</f>
        <v>0</v>
      </c>
      <c r="P12" s="327">
        <f>Q12/4</f>
        <v>0</v>
      </c>
      <c r="Q12" s="44">
        <v>0</v>
      </c>
      <c r="R12" s="194">
        <f>V12/4</f>
        <v>0</v>
      </c>
      <c r="S12" s="194">
        <f>V12/4</f>
        <v>0</v>
      </c>
      <c r="T12" s="194">
        <f>V12/4</f>
        <v>0</v>
      </c>
      <c r="U12" s="194">
        <f>V12/4</f>
        <v>0</v>
      </c>
      <c r="V12" s="44">
        <v>0</v>
      </c>
      <c r="W12" s="194">
        <f>AA12/4</f>
        <v>0</v>
      </c>
      <c r="X12" s="194">
        <f>AA12/4</f>
        <v>0</v>
      </c>
      <c r="Y12" s="194">
        <f>AA12/4</f>
        <v>0</v>
      </c>
      <c r="Z12" s="194">
        <f>AA12/4</f>
        <v>0</v>
      </c>
      <c r="AA12" s="44">
        <v>0</v>
      </c>
      <c r="AB12" s="194">
        <f>AF12/4</f>
        <v>0</v>
      </c>
      <c r="AC12" s="194">
        <f>AF12/4</f>
        <v>0</v>
      </c>
      <c r="AD12" s="194">
        <f>AF12/4</f>
        <v>0</v>
      </c>
      <c r="AE12" s="194">
        <f>AF12/4</f>
        <v>0</v>
      </c>
      <c r="AF12" s="44">
        <v>0</v>
      </c>
      <c r="AG12" s="194">
        <f>AK12/4</f>
        <v>0</v>
      </c>
      <c r="AH12" s="194">
        <f>AK12/4</f>
        <v>0</v>
      </c>
      <c r="AI12" s="194">
        <f>AK12/4</f>
        <v>0</v>
      </c>
      <c r="AJ12" s="194">
        <f>AK12/4</f>
        <v>0</v>
      </c>
      <c r="AK12" s="44">
        <v>0</v>
      </c>
      <c r="AL12" s="194">
        <f>AP12/4</f>
        <v>0</v>
      </c>
      <c r="AM12" s="194">
        <f>AP12/4</f>
        <v>0</v>
      </c>
      <c r="AN12" s="194">
        <f>AP12/4</f>
        <v>0</v>
      </c>
      <c r="AO12" s="194">
        <f>AP12/4</f>
        <v>0</v>
      </c>
      <c r="AP12" s="44">
        <v>0</v>
      </c>
      <c r="AQ12" s="194">
        <f>AU12/4</f>
        <v>0</v>
      </c>
      <c r="AR12" s="194">
        <f>AU12/4</f>
        <v>0</v>
      </c>
      <c r="AS12" s="194">
        <f>AU12/4</f>
        <v>0</v>
      </c>
      <c r="AT12" s="194">
        <f>AU12/4</f>
        <v>0</v>
      </c>
      <c r="AU12" s="44">
        <v>0</v>
      </c>
      <c r="AV12" s="194">
        <f>AZ12/4</f>
        <v>0</v>
      </c>
      <c r="AW12" s="194">
        <f>AZ12/4</f>
        <v>0</v>
      </c>
      <c r="AX12" s="194">
        <f>AZ12/4</f>
        <v>0</v>
      </c>
      <c r="AY12" s="194">
        <f>AZ12/4</f>
        <v>0</v>
      </c>
      <c r="AZ12" s="44">
        <v>0</v>
      </c>
      <c r="BA12" s="194">
        <f>BE12/4</f>
        <v>0</v>
      </c>
      <c r="BB12" s="194">
        <f>BE12/4</f>
        <v>0</v>
      </c>
      <c r="BC12" s="194">
        <f>BE12/4</f>
        <v>0</v>
      </c>
      <c r="BD12" s="194">
        <f>BE12/4</f>
        <v>0</v>
      </c>
      <c r="BE12" s="44">
        <v>0</v>
      </c>
      <c r="BF12" s="194">
        <f>BJ12/4</f>
        <v>0</v>
      </c>
      <c r="BG12" s="194">
        <f>BJ12/4</f>
        <v>0</v>
      </c>
      <c r="BH12" s="194">
        <f>BJ12/4</f>
        <v>0</v>
      </c>
      <c r="BI12" s="194">
        <f>BJ12/4</f>
        <v>0</v>
      </c>
      <c r="BJ12" s="44">
        <v>0</v>
      </c>
      <c r="BK12" s="194">
        <f>BO12/4</f>
        <v>0</v>
      </c>
      <c r="BL12" s="194">
        <f>BO12/4</f>
        <v>0</v>
      </c>
      <c r="BM12" s="194">
        <f>BO12/4</f>
        <v>0</v>
      </c>
      <c r="BN12" s="194">
        <f>BO12/4</f>
        <v>0</v>
      </c>
      <c r="BO12" s="44">
        <v>0</v>
      </c>
      <c r="BP12" s="76"/>
      <c r="BQ12" s="76"/>
    </row>
    <row r="13" spans="2:69">
      <c r="B13" s="16"/>
      <c r="C13" s="41"/>
      <c r="D13" s="16"/>
      <c r="E13" s="48"/>
      <c r="F13" s="48"/>
      <c r="G13" s="48"/>
      <c r="H13" s="197"/>
      <c r="I13" s="197"/>
      <c r="J13" s="197"/>
      <c r="K13" s="197"/>
      <c r="L13" s="48"/>
      <c r="M13" s="328"/>
      <c r="N13" s="328"/>
      <c r="O13" s="328"/>
      <c r="P13" s="328"/>
      <c r="Q13" s="47"/>
      <c r="R13" s="298"/>
      <c r="S13" s="298"/>
      <c r="T13" s="298"/>
      <c r="U13" s="298"/>
      <c r="V13" s="47"/>
      <c r="W13" s="298"/>
      <c r="X13" s="298"/>
      <c r="Y13" s="298"/>
      <c r="Z13" s="298"/>
      <c r="AA13" s="47"/>
      <c r="AB13" s="298"/>
      <c r="AC13" s="298"/>
      <c r="AD13" s="298"/>
      <c r="AE13" s="298"/>
      <c r="AF13" s="47"/>
      <c r="AG13" s="298"/>
      <c r="AH13" s="298"/>
      <c r="AI13" s="298"/>
      <c r="AJ13" s="298"/>
      <c r="AK13" s="47"/>
      <c r="AL13" s="298"/>
      <c r="AM13" s="298"/>
      <c r="AN13" s="298"/>
      <c r="AO13" s="298"/>
      <c r="AP13" s="47"/>
      <c r="AQ13" s="298"/>
      <c r="AR13" s="298"/>
      <c r="AS13" s="298"/>
      <c r="AT13" s="298"/>
      <c r="AU13" s="47"/>
      <c r="AV13" s="298"/>
      <c r="AW13" s="298"/>
      <c r="AX13" s="298"/>
      <c r="AY13" s="298"/>
      <c r="AZ13" s="47"/>
      <c r="BA13" s="298"/>
      <c r="BB13" s="298"/>
      <c r="BC13" s="298"/>
      <c r="BD13" s="298"/>
      <c r="BE13" s="47"/>
      <c r="BF13" s="298"/>
      <c r="BG13" s="298"/>
      <c r="BH13" s="298"/>
      <c r="BI13" s="298"/>
      <c r="BJ13" s="47"/>
      <c r="BK13" s="298"/>
      <c r="BL13" s="298"/>
      <c r="BM13" s="298"/>
      <c r="BN13" s="298"/>
      <c r="BO13" s="47"/>
      <c r="BP13" s="53"/>
      <c r="BQ13" s="53"/>
    </row>
    <row r="14" spans="2:69">
      <c r="B14" s="16" t="s">
        <v>58</v>
      </c>
      <c r="C14" s="41"/>
      <c r="D14" s="16"/>
      <c r="E14" s="48"/>
      <c r="F14" s="48"/>
      <c r="G14" s="48"/>
      <c r="H14" s="197"/>
      <c r="I14" s="197"/>
      <c r="J14" s="197"/>
      <c r="K14" s="197"/>
      <c r="L14" s="48"/>
      <c r="M14" s="328"/>
      <c r="N14" s="328"/>
      <c r="O14" s="328"/>
      <c r="P14" s="328"/>
      <c r="Q14" s="47"/>
      <c r="R14" s="298"/>
      <c r="S14" s="298"/>
      <c r="T14" s="298"/>
      <c r="U14" s="298"/>
      <c r="V14" s="47"/>
      <c r="W14" s="298"/>
      <c r="X14" s="298"/>
      <c r="Y14" s="298"/>
      <c r="Z14" s="298"/>
      <c r="AA14" s="47"/>
      <c r="AB14" s="298"/>
      <c r="AC14" s="298"/>
      <c r="AD14" s="298"/>
      <c r="AE14" s="298"/>
      <c r="AF14" s="47"/>
      <c r="AG14" s="298"/>
      <c r="AH14" s="298"/>
      <c r="AI14" s="298"/>
      <c r="AJ14" s="298"/>
      <c r="AK14" s="47"/>
      <c r="AL14" s="298"/>
      <c r="AM14" s="298"/>
      <c r="AN14" s="298"/>
      <c r="AO14" s="298"/>
      <c r="AP14" s="47"/>
      <c r="AQ14" s="298"/>
      <c r="AR14" s="298"/>
      <c r="AS14" s="298"/>
      <c r="AT14" s="298"/>
      <c r="AU14" s="47"/>
      <c r="AV14" s="298"/>
      <c r="AW14" s="298"/>
      <c r="AX14" s="298"/>
      <c r="AY14" s="298"/>
      <c r="AZ14" s="47"/>
      <c r="BA14" s="298"/>
      <c r="BB14" s="298"/>
      <c r="BC14" s="298"/>
      <c r="BD14" s="298"/>
      <c r="BE14" s="47"/>
      <c r="BF14" s="298"/>
      <c r="BG14" s="298"/>
      <c r="BH14" s="298"/>
      <c r="BI14" s="298"/>
      <c r="BJ14" s="47"/>
      <c r="BK14" s="298"/>
      <c r="BL14" s="298"/>
      <c r="BM14" s="298"/>
      <c r="BN14" s="298"/>
      <c r="BO14" s="47"/>
      <c r="BP14" s="53"/>
      <c r="BQ14" s="53"/>
    </row>
    <row r="15" spans="2:69">
      <c r="B15" s="43" t="s">
        <v>6</v>
      </c>
      <c r="C15" s="41"/>
      <c r="D15" s="41"/>
      <c r="E15" s="41">
        <v>-2.0840000000000001</v>
      </c>
      <c r="F15" s="41">
        <v>0.53200000000000003</v>
      </c>
      <c r="G15" s="41">
        <v>-2.2770000000000001</v>
      </c>
      <c r="H15" s="193"/>
      <c r="I15" s="193"/>
      <c r="J15" s="193"/>
      <c r="K15" s="193"/>
      <c r="L15" s="41">
        <v>-13.103</v>
      </c>
      <c r="M15" s="327">
        <f t="shared" ref="M15:M21" si="2">Q15/4</f>
        <v>4.89175</v>
      </c>
      <c r="N15" s="327">
        <f t="shared" ref="N15:N21" si="3">Q15/4</f>
        <v>4.89175</v>
      </c>
      <c r="O15" s="327">
        <f t="shared" ref="O15:O21" si="4">Q15/4</f>
        <v>4.89175</v>
      </c>
      <c r="P15" s="327">
        <f t="shared" ref="P15:P21" si="5">Q15/4</f>
        <v>4.89175</v>
      </c>
      <c r="Q15" s="44">
        <f>BS!L10-BS!Q10+BS!L18-BS!Q18</f>
        <v>19.567</v>
      </c>
      <c r="R15" s="194">
        <f t="shared" ref="R15:R21" si="6">V15/4</f>
        <v>0</v>
      </c>
      <c r="S15" s="194">
        <f t="shared" ref="S15:S21" si="7">V15/4</f>
        <v>0</v>
      </c>
      <c r="T15" s="194">
        <f t="shared" ref="T15:T21" si="8">V15/4</f>
        <v>0</v>
      </c>
      <c r="U15" s="194">
        <f t="shared" ref="U15:U21" si="9">V15/4</f>
        <v>0</v>
      </c>
      <c r="V15" s="44">
        <f>BS!Q10-BS!V10+BS!Q18-BS!V18</f>
        <v>0</v>
      </c>
      <c r="W15" s="194">
        <f t="shared" ref="W15:W21" si="10">AA15/4</f>
        <v>0</v>
      </c>
      <c r="X15" s="194">
        <f t="shared" ref="X15:X21" si="11">AA15/4</f>
        <v>0</v>
      </c>
      <c r="Y15" s="194">
        <f t="shared" ref="Y15:Y21" si="12">AA15/4</f>
        <v>0</v>
      </c>
      <c r="Z15" s="194">
        <f t="shared" ref="Z15:Z21" si="13">AA15/4</f>
        <v>0</v>
      </c>
      <c r="AA15" s="44">
        <f>BS!V10-BS!AA10+BS!V18-BS!AA18</f>
        <v>0</v>
      </c>
      <c r="AB15" s="194">
        <f t="shared" ref="AB15:AB21" si="14">AF15/4</f>
        <v>-0.8797944038642509</v>
      </c>
      <c r="AC15" s="194">
        <f t="shared" ref="AC15:AC21" si="15">AF15/4</f>
        <v>-0.8797944038642509</v>
      </c>
      <c r="AD15" s="194">
        <f t="shared" ref="AD15:AD21" si="16">AF15/4</f>
        <v>-0.8797944038642509</v>
      </c>
      <c r="AE15" s="194">
        <f t="shared" ref="AE15:AE21" si="17">AF15/4</f>
        <v>-0.8797944038642509</v>
      </c>
      <c r="AF15" s="44">
        <f>BS!AA10-BS!AF10+BS!AA18-BS!AF18</f>
        <v>-3.5191776154570036</v>
      </c>
      <c r="AG15" s="194">
        <f t="shared" ref="AG15:AG21" si="18">AK15/4</f>
        <v>-1.7502454618500072</v>
      </c>
      <c r="AH15" s="194">
        <f t="shared" ref="AH15:AH21" si="19">AK15/4</f>
        <v>-1.7502454618500072</v>
      </c>
      <c r="AI15" s="194">
        <f t="shared" ref="AI15:AI21" si="20">AK15/4</f>
        <v>-1.7502454618500072</v>
      </c>
      <c r="AJ15" s="194">
        <f t="shared" ref="AJ15:AJ21" si="21">AK15/4</f>
        <v>-1.7502454618500072</v>
      </c>
      <c r="AK15" s="44">
        <f>BS!AF10-BS!AK10+BS!AF18-BS!AK18</f>
        <v>-7.0009818474000287</v>
      </c>
      <c r="AL15" s="194">
        <f t="shared" ref="AL15:AL21" si="22">AP15/4</f>
        <v>-2.6079475323023309</v>
      </c>
      <c r="AM15" s="194">
        <f t="shared" ref="AM15:AM21" si="23">AP15/4</f>
        <v>-2.6079475323023309</v>
      </c>
      <c r="AN15" s="194">
        <f t="shared" ref="AN15:AN21" si="24">AP15/4</f>
        <v>-2.6079475323023309</v>
      </c>
      <c r="AO15" s="194">
        <f t="shared" ref="AO15:AO21" si="25">AP15/4</f>
        <v>-2.6079475323023309</v>
      </c>
      <c r="AP15" s="44">
        <f>BS!AK10-BS!AP10+BS!AK18-BS!AP18</f>
        <v>-10.431790129209324</v>
      </c>
      <c r="AQ15" s="194">
        <f t="shared" ref="AQ15:AQ21" si="26">AU15/4</f>
        <v>-2.7757753620726131</v>
      </c>
      <c r="AR15" s="194">
        <f t="shared" ref="AR15:AR21" si="27">AU15/4</f>
        <v>-2.7757753620726131</v>
      </c>
      <c r="AS15" s="194">
        <f t="shared" ref="AS15:AS21" si="28">AU15/4</f>
        <v>-2.7757753620726131</v>
      </c>
      <c r="AT15" s="194">
        <f t="shared" ref="AT15:AT21" si="29">AU15/4</f>
        <v>-2.7757753620726131</v>
      </c>
      <c r="AU15" s="44">
        <f>BS!AP10-BS!AU10+BS!AP18-BS!AU18</f>
        <v>-11.103101448290452</v>
      </c>
      <c r="AV15" s="194">
        <f t="shared" ref="AV15:AV21" si="30">AZ15/4</f>
        <v>-2.951477109202278</v>
      </c>
      <c r="AW15" s="194">
        <f t="shared" ref="AW15:AW21" si="31">AZ15/4</f>
        <v>-2.951477109202278</v>
      </c>
      <c r="AX15" s="194">
        <f t="shared" ref="AX15:AX21" si="32">AZ15/4</f>
        <v>-2.951477109202278</v>
      </c>
      <c r="AY15" s="194">
        <f t="shared" ref="AY15:AY21" si="33">AZ15/4</f>
        <v>-2.951477109202278</v>
      </c>
      <c r="AZ15" s="44">
        <f>BS!AU10-BS!AZ10+BS!AU18-BS!AZ18</f>
        <v>-11.805908436809112</v>
      </c>
      <c r="BA15" s="194">
        <f t="shared" ref="BA15:BA21" si="34">BE15/4</f>
        <v>-3.1353586083349203</v>
      </c>
      <c r="BB15" s="194">
        <f t="shared" ref="BB15:BB21" si="35">BE15/4</f>
        <v>-3.1353586083349203</v>
      </c>
      <c r="BC15" s="194">
        <f t="shared" ref="BC15:BC21" si="36">BE15/4</f>
        <v>-3.1353586083349203</v>
      </c>
      <c r="BD15" s="194">
        <f t="shared" ref="BD15:BD21" si="37">BE15/4</f>
        <v>-3.1353586083349203</v>
      </c>
      <c r="BE15" s="44">
        <f>BS!AZ10-BS!BE10+BS!AZ18-BS!BE18</f>
        <v>-12.541434433339681</v>
      </c>
      <c r="BF15" s="194">
        <f t="shared" ref="BF15:BF21" si="38">BJ15/4</f>
        <v>-3.3277351852551345</v>
      </c>
      <c r="BG15" s="194">
        <f t="shared" ref="BG15:BG21" si="39">BJ15/4</f>
        <v>-3.3277351852551345</v>
      </c>
      <c r="BH15" s="194">
        <f t="shared" ref="BH15:BH21" si="40">BJ15/4</f>
        <v>-3.3277351852551345</v>
      </c>
      <c r="BI15" s="194">
        <f t="shared" ref="BI15:BI21" si="41">BJ15/4</f>
        <v>-3.3277351852551345</v>
      </c>
      <c r="BJ15" s="44">
        <f>BS!BE10-BS!BJ10+BS!BE18-BS!BJ18</f>
        <v>-13.310940741020538</v>
      </c>
      <c r="BK15" s="194">
        <f t="shared" ref="BK15:BK21" si="42">BO15/4</f>
        <v>-3.5289318198075001</v>
      </c>
      <c r="BL15" s="194">
        <f t="shared" ref="BL15:BL21" si="43">BO15/4</f>
        <v>-3.5289318198075001</v>
      </c>
      <c r="BM15" s="194">
        <f t="shared" ref="BM15:BM21" si="44">BO15/4</f>
        <v>-3.5289318198075001</v>
      </c>
      <c r="BN15" s="194">
        <f t="shared" ref="BN15:BN21" si="45">BO15/4</f>
        <v>-3.5289318198075001</v>
      </c>
      <c r="BO15" s="44">
        <f>BS!BJ10-BS!BO10+BS!BJ18-BS!BO18</f>
        <v>-14.115727279230001</v>
      </c>
      <c r="BP15" s="68"/>
      <c r="BQ15" s="68"/>
    </row>
    <row r="16" spans="2:69">
      <c r="B16" s="43" t="s">
        <v>12</v>
      </c>
      <c r="C16" s="41"/>
      <c r="D16" s="41"/>
      <c r="E16" s="41">
        <v>1.327</v>
      </c>
      <c r="F16" s="41">
        <v>-0.40500000000000003</v>
      </c>
      <c r="G16" s="41">
        <v>-1.345</v>
      </c>
      <c r="H16" s="193"/>
      <c r="I16" s="193"/>
      <c r="J16" s="193"/>
      <c r="K16" s="193"/>
      <c r="L16" s="41">
        <v>1.3839999999999999</v>
      </c>
      <c r="M16" s="327">
        <f t="shared" si="2"/>
        <v>-0.82225000000000004</v>
      </c>
      <c r="N16" s="327">
        <f t="shared" si="3"/>
        <v>-0.82225000000000004</v>
      </c>
      <c r="O16" s="327">
        <f t="shared" si="4"/>
        <v>-0.82225000000000004</v>
      </c>
      <c r="P16" s="327">
        <f t="shared" si="5"/>
        <v>-0.82225000000000004</v>
      </c>
      <c r="Q16" s="44">
        <f>BS!Q21-BS!L21</f>
        <v>-3.2890000000000001</v>
      </c>
      <c r="R16" s="194">
        <f t="shared" si="6"/>
        <v>0</v>
      </c>
      <c r="S16" s="194">
        <f t="shared" si="7"/>
        <v>0</v>
      </c>
      <c r="T16" s="194">
        <f t="shared" si="8"/>
        <v>0</v>
      </c>
      <c r="U16" s="194">
        <f t="shared" si="9"/>
        <v>0</v>
      </c>
      <c r="V16" s="44">
        <f>BS!V21-BS!Q21</f>
        <v>0</v>
      </c>
      <c r="W16" s="194">
        <f t="shared" si="10"/>
        <v>0</v>
      </c>
      <c r="X16" s="194">
        <f t="shared" si="11"/>
        <v>0</v>
      </c>
      <c r="Y16" s="194">
        <f t="shared" si="12"/>
        <v>0</v>
      </c>
      <c r="Z16" s="194">
        <f t="shared" si="13"/>
        <v>0</v>
      </c>
      <c r="AA16" s="44">
        <f>BS!AA21-BS!V21</f>
        <v>0</v>
      </c>
      <c r="AB16" s="194">
        <f t="shared" si="14"/>
        <v>0</v>
      </c>
      <c r="AC16" s="194">
        <f t="shared" si="15"/>
        <v>0</v>
      </c>
      <c r="AD16" s="194">
        <f t="shared" si="16"/>
        <v>0</v>
      </c>
      <c r="AE16" s="194">
        <f t="shared" si="17"/>
        <v>0</v>
      </c>
      <c r="AF16" s="44">
        <f>BS!AF21-BS!AA21</f>
        <v>0</v>
      </c>
      <c r="AG16" s="194">
        <f t="shared" si="18"/>
        <v>0</v>
      </c>
      <c r="AH16" s="194">
        <f t="shared" si="19"/>
        <v>0</v>
      </c>
      <c r="AI16" s="194">
        <f t="shared" si="20"/>
        <v>0</v>
      </c>
      <c r="AJ16" s="194">
        <f t="shared" si="21"/>
        <v>0</v>
      </c>
      <c r="AK16" s="44">
        <f>BS!AK21-BS!AF21</f>
        <v>0</v>
      </c>
      <c r="AL16" s="194">
        <f t="shared" si="22"/>
        <v>0</v>
      </c>
      <c r="AM16" s="194">
        <f t="shared" si="23"/>
        <v>0</v>
      </c>
      <c r="AN16" s="194">
        <f t="shared" si="24"/>
        <v>0</v>
      </c>
      <c r="AO16" s="194">
        <f t="shared" si="25"/>
        <v>0</v>
      </c>
      <c r="AP16" s="44">
        <f>BS!AP21-BS!AK21</f>
        <v>0</v>
      </c>
      <c r="AQ16" s="194">
        <f t="shared" si="26"/>
        <v>0</v>
      </c>
      <c r="AR16" s="194">
        <f t="shared" si="27"/>
        <v>0</v>
      </c>
      <c r="AS16" s="194">
        <f t="shared" si="28"/>
        <v>0</v>
      </c>
      <c r="AT16" s="194">
        <f t="shared" si="29"/>
        <v>0</v>
      </c>
      <c r="AU16" s="44">
        <f>BS!AU21-BS!AP21</f>
        <v>0</v>
      </c>
      <c r="AV16" s="194">
        <f t="shared" si="30"/>
        <v>0</v>
      </c>
      <c r="AW16" s="194">
        <f t="shared" si="31"/>
        <v>0</v>
      </c>
      <c r="AX16" s="194">
        <f t="shared" si="32"/>
        <v>0</v>
      </c>
      <c r="AY16" s="194">
        <f t="shared" si="33"/>
        <v>0</v>
      </c>
      <c r="AZ16" s="44">
        <f>BS!AZ21-BS!AU21</f>
        <v>0</v>
      </c>
      <c r="BA16" s="194">
        <f t="shared" si="34"/>
        <v>0</v>
      </c>
      <c r="BB16" s="194">
        <f t="shared" si="35"/>
        <v>0</v>
      </c>
      <c r="BC16" s="194">
        <f t="shared" si="36"/>
        <v>0</v>
      </c>
      <c r="BD16" s="194">
        <f t="shared" si="37"/>
        <v>0</v>
      </c>
      <c r="BE16" s="44">
        <f>BS!BE21-BS!AZ21</f>
        <v>0</v>
      </c>
      <c r="BF16" s="194">
        <f t="shared" si="38"/>
        <v>0</v>
      </c>
      <c r="BG16" s="194">
        <f t="shared" si="39"/>
        <v>0</v>
      </c>
      <c r="BH16" s="194">
        <f t="shared" si="40"/>
        <v>0</v>
      </c>
      <c r="BI16" s="194">
        <f t="shared" si="41"/>
        <v>0</v>
      </c>
      <c r="BJ16" s="44">
        <f>BS!BJ21-BS!BE21</f>
        <v>0</v>
      </c>
      <c r="BK16" s="194">
        <f t="shared" si="42"/>
        <v>0</v>
      </c>
      <c r="BL16" s="194">
        <f t="shared" si="43"/>
        <v>0</v>
      </c>
      <c r="BM16" s="194">
        <f t="shared" si="44"/>
        <v>0</v>
      </c>
      <c r="BN16" s="194">
        <f t="shared" si="45"/>
        <v>0</v>
      </c>
      <c r="BO16" s="44">
        <f>BS!BO21-BS!BJ21</f>
        <v>0</v>
      </c>
      <c r="BP16" s="68"/>
      <c r="BQ16" s="68"/>
    </row>
    <row r="17" spans="2:69">
      <c r="B17" s="43" t="s">
        <v>32</v>
      </c>
      <c r="C17" s="41"/>
      <c r="D17" s="41"/>
      <c r="E17" s="41">
        <v>1.1220000000000001</v>
      </c>
      <c r="F17" s="41">
        <v>3.9220000000000002</v>
      </c>
      <c r="G17" s="41">
        <v>2.169</v>
      </c>
      <c r="H17" s="193"/>
      <c r="I17" s="193"/>
      <c r="J17" s="193"/>
      <c r="K17" s="193"/>
      <c r="L17" s="41">
        <v>2.899</v>
      </c>
      <c r="M17" s="327">
        <f t="shared" si="2"/>
        <v>-3.0122499999999999</v>
      </c>
      <c r="N17" s="327">
        <f t="shared" si="3"/>
        <v>-3.0122499999999999</v>
      </c>
      <c r="O17" s="327">
        <f t="shared" si="4"/>
        <v>-3.0122499999999999</v>
      </c>
      <c r="P17" s="327">
        <f t="shared" si="5"/>
        <v>-3.0122499999999999</v>
      </c>
      <c r="Q17" s="44">
        <f>BS!Q22-BS!L22</f>
        <v>-12.048999999999999</v>
      </c>
      <c r="R17" s="194">
        <f t="shared" si="6"/>
        <v>0</v>
      </c>
      <c r="S17" s="194">
        <f t="shared" si="7"/>
        <v>0</v>
      </c>
      <c r="T17" s="194">
        <f t="shared" si="8"/>
        <v>0</v>
      </c>
      <c r="U17" s="194">
        <f t="shared" si="9"/>
        <v>0</v>
      </c>
      <c r="V17" s="44">
        <f>BS!V22-BS!Q22</f>
        <v>0</v>
      </c>
      <c r="W17" s="194">
        <f t="shared" si="10"/>
        <v>0</v>
      </c>
      <c r="X17" s="194">
        <f t="shared" si="11"/>
        <v>0</v>
      </c>
      <c r="Y17" s="194">
        <f t="shared" si="12"/>
        <v>0</v>
      </c>
      <c r="Z17" s="194">
        <f t="shared" si="13"/>
        <v>0</v>
      </c>
      <c r="AA17" s="44">
        <f>BS!AA22-BS!V22</f>
        <v>0</v>
      </c>
      <c r="AB17" s="194">
        <f t="shared" si="14"/>
        <v>0</v>
      </c>
      <c r="AC17" s="194">
        <f t="shared" si="15"/>
        <v>0</v>
      </c>
      <c r="AD17" s="194">
        <f t="shared" si="16"/>
        <v>0</v>
      </c>
      <c r="AE17" s="194">
        <f t="shared" si="17"/>
        <v>0</v>
      </c>
      <c r="AF17" s="44">
        <f>BS!AF22-BS!AA22</f>
        <v>0</v>
      </c>
      <c r="AG17" s="194">
        <f t="shared" si="18"/>
        <v>0</v>
      </c>
      <c r="AH17" s="194">
        <f t="shared" si="19"/>
        <v>0</v>
      </c>
      <c r="AI17" s="194">
        <f t="shared" si="20"/>
        <v>0</v>
      </c>
      <c r="AJ17" s="194">
        <f t="shared" si="21"/>
        <v>0</v>
      </c>
      <c r="AK17" s="44">
        <f>BS!AK22-BS!AF22</f>
        <v>0</v>
      </c>
      <c r="AL17" s="194">
        <f t="shared" si="22"/>
        <v>0</v>
      </c>
      <c r="AM17" s="194">
        <f t="shared" si="23"/>
        <v>0</v>
      </c>
      <c r="AN17" s="194">
        <f t="shared" si="24"/>
        <v>0</v>
      </c>
      <c r="AO17" s="194">
        <f t="shared" si="25"/>
        <v>0</v>
      </c>
      <c r="AP17" s="44">
        <f>BS!AP22-BS!AK22</f>
        <v>0</v>
      </c>
      <c r="AQ17" s="194">
        <f t="shared" si="26"/>
        <v>0</v>
      </c>
      <c r="AR17" s="194">
        <f t="shared" si="27"/>
        <v>0</v>
      </c>
      <c r="AS17" s="194">
        <f t="shared" si="28"/>
        <v>0</v>
      </c>
      <c r="AT17" s="194">
        <f t="shared" si="29"/>
        <v>0</v>
      </c>
      <c r="AU17" s="44">
        <f>BS!AU22-BS!AP22</f>
        <v>0</v>
      </c>
      <c r="AV17" s="194">
        <f t="shared" si="30"/>
        <v>0</v>
      </c>
      <c r="AW17" s="194">
        <f t="shared" si="31"/>
        <v>0</v>
      </c>
      <c r="AX17" s="194">
        <f t="shared" si="32"/>
        <v>0</v>
      </c>
      <c r="AY17" s="194">
        <f t="shared" si="33"/>
        <v>0</v>
      </c>
      <c r="AZ17" s="44">
        <f>BS!AZ22-BS!AU22</f>
        <v>0</v>
      </c>
      <c r="BA17" s="194">
        <f t="shared" si="34"/>
        <v>0</v>
      </c>
      <c r="BB17" s="194">
        <f t="shared" si="35"/>
        <v>0</v>
      </c>
      <c r="BC17" s="194">
        <f t="shared" si="36"/>
        <v>0</v>
      </c>
      <c r="BD17" s="194">
        <f t="shared" si="37"/>
        <v>0</v>
      </c>
      <c r="BE17" s="44">
        <f>BS!BE22-BS!AZ22</f>
        <v>0</v>
      </c>
      <c r="BF17" s="194">
        <f t="shared" si="38"/>
        <v>0</v>
      </c>
      <c r="BG17" s="194">
        <f t="shared" si="39"/>
        <v>0</v>
      </c>
      <c r="BH17" s="194">
        <f t="shared" si="40"/>
        <v>0</v>
      </c>
      <c r="BI17" s="194">
        <f t="shared" si="41"/>
        <v>0</v>
      </c>
      <c r="BJ17" s="44">
        <f>BS!BJ22-BS!BE22</f>
        <v>0</v>
      </c>
      <c r="BK17" s="194">
        <f t="shared" si="42"/>
        <v>0</v>
      </c>
      <c r="BL17" s="194">
        <f t="shared" si="43"/>
        <v>0</v>
      </c>
      <c r="BM17" s="194">
        <f t="shared" si="44"/>
        <v>0</v>
      </c>
      <c r="BN17" s="194">
        <f t="shared" si="45"/>
        <v>0</v>
      </c>
      <c r="BO17" s="44">
        <f>BS!BO22-BS!BJ22</f>
        <v>0</v>
      </c>
      <c r="BP17" s="68"/>
      <c r="BQ17" s="68"/>
    </row>
    <row r="18" spans="2:69">
      <c r="B18" s="43" t="s">
        <v>142</v>
      </c>
      <c r="C18" s="41"/>
      <c r="D18" s="16"/>
      <c r="E18" s="41">
        <v>0</v>
      </c>
      <c r="F18" s="41">
        <v>0</v>
      </c>
      <c r="G18" s="41">
        <f>BS!F11-BS!G11</f>
        <v>0</v>
      </c>
      <c r="H18" s="193"/>
      <c r="I18" s="193"/>
      <c r="J18" s="193"/>
      <c r="K18" s="193"/>
      <c r="L18" s="41">
        <v>0</v>
      </c>
      <c r="M18" s="327">
        <f t="shared" si="2"/>
        <v>0</v>
      </c>
      <c r="N18" s="327">
        <f t="shared" si="3"/>
        <v>0</v>
      </c>
      <c r="O18" s="327">
        <f t="shared" si="4"/>
        <v>0</v>
      </c>
      <c r="P18" s="327">
        <f t="shared" si="5"/>
        <v>0</v>
      </c>
      <c r="Q18" s="44">
        <f>BS!L11-BS!Q11</f>
        <v>0</v>
      </c>
      <c r="R18" s="194">
        <f t="shared" si="6"/>
        <v>0</v>
      </c>
      <c r="S18" s="194">
        <f t="shared" si="7"/>
        <v>0</v>
      </c>
      <c r="T18" s="194">
        <f t="shared" si="8"/>
        <v>0</v>
      </c>
      <c r="U18" s="194">
        <f t="shared" si="9"/>
        <v>0</v>
      </c>
      <c r="V18" s="44">
        <f>BS!Q11-BS!V11</f>
        <v>0</v>
      </c>
      <c r="W18" s="194">
        <f t="shared" si="10"/>
        <v>0</v>
      </c>
      <c r="X18" s="194">
        <f t="shared" si="11"/>
        <v>0</v>
      </c>
      <c r="Y18" s="194">
        <f t="shared" si="12"/>
        <v>0</v>
      </c>
      <c r="Z18" s="194">
        <f t="shared" si="13"/>
        <v>0</v>
      </c>
      <c r="AA18" s="44">
        <f>BS!V11-BS!AA11</f>
        <v>0</v>
      </c>
      <c r="AB18" s="194">
        <f t="shared" si="14"/>
        <v>-0.70383552309140074</v>
      </c>
      <c r="AC18" s="194">
        <f t="shared" si="15"/>
        <v>-0.70383552309140074</v>
      </c>
      <c r="AD18" s="194">
        <f t="shared" si="16"/>
        <v>-0.70383552309140074</v>
      </c>
      <c r="AE18" s="194">
        <f t="shared" si="17"/>
        <v>-0.70383552309140074</v>
      </c>
      <c r="AF18" s="44">
        <f>BS!AA11-BS!AF11</f>
        <v>-2.815342092365603</v>
      </c>
      <c r="AG18" s="194">
        <f t="shared" si="18"/>
        <v>-1.4001963694800059</v>
      </c>
      <c r="AH18" s="194">
        <f t="shared" si="19"/>
        <v>-1.4001963694800059</v>
      </c>
      <c r="AI18" s="194">
        <f t="shared" si="20"/>
        <v>-1.4001963694800059</v>
      </c>
      <c r="AJ18" s="194">
        <f t="shared" si="21"/>
        <v>-1.4001963694800059</v>
      </c>
      <c r="AK18" s="44">
        <f>BS!AF11-BS!AK11</f>
        <v>-5.6007854779200237</v>
      </c>
      <c r="AL18" s="194">
        <f t="shared" si="22"/>
        <v>-2.0863580258418639</v>
      </c>
      <c r="AM18" s="194">
        <f t="shared" si="23"/>
        <v>-2.0863580258418639</v>
      </c>
      <c r="AN18" s="194">
        <f t="shared" si="24"/>
        <v>-2.0863580258418639</v>
      </c>
      <c r="AO18" s="194">
        <f t="shared" si="25"/>
        <v>-2.0863580258418639</v>
      </c>
      <c r="AP18" s="44">
        <f>BS!AK11-BS!AP11</f>
        <v>-8.3454321033674557</v>
      </c>
      <c r="AQ18" s="194">
        <f t="shared" si="26"/>
        <v>-2.2206202896580907</v>
      </c>
      <c r="AR18" s="194">
        <f t="shared" si="27"/>
        <v>-2.2206202896580907</v>
      </c>
      <c r="AS18" s="194">
        <f t="shared" si="28"/>
        <v>-2.2206202896580907</v>
      </c>
      <c r="AT18" s="194">
        <f t="shared" si="29"/>
        <v>-2.2206202896580907</v>
      </c>
      <c r="AU18" s="44">
        <f>BS!AP11-BS!AU11</f>
        <v>-8.8824811586323626</v>
      </c>
      <c r="AV18" s="194">
        <f t="shared" si="30"/>
        <v>-2.3611816873618237</v>
      </c>
      <c r="AW18" s="194">
        <f t="shared" si="31"/>
        <v>-2.3611816873618237</v>
      </c>
      <c r="AX18" s="194">
        <f t="shared" si="32"/>
        <v>-2.3611816873618237</v>
      </c>
      <c r="AY18" s="194">
        <f t="shared" si="33"/>
        <v>-2.3611816873618237</v>
      </c>
      <c r="AZ18" s="44">
        <f>BS!AU11-BS!AZ11</f>
        <v>-9.4447267494472946</v>
      </c>
      <c r="BA18" s="194">
        <f t="shared" si="34"/>
        <v>-2.5082868866679355</v>
      </c>
      <c r="BB18" s="194">
        <f t="shared" si="35"/>
        <v>-2.5082868866679355</v>
      </c>
      <c r="BC18" s="194">
        <f t="shared" si="36"/>
        <v>-2.5082868866679355</v>
      </c>
      <c r="BD18" s="194">
        <f t="shared" si="37"/>
        <v>-2.5082868866679355</v>
      </c>
      <c r="BE18" s="44">
        <f>BS!AZ11-BS!BE11</f>
        <v>-10.033147546671742</v>
      </c>
      <c r="BF18" s="194">
        <f t="shared" si="38"/>
        <v>-2.6621881482041072</v>
      </c>
      <c r="BG18" s="194">
        <f t="shared" si="39"/>
        <v>-2.6621881482041072</v>
      </c>
      <c r="BH18" s="194">
        <f t="shared" si="40"/>
        <v>-2.6621881482041072</v>
      </c>
      <c r="BI18" s="194">
        <f t="shared" si="41"/>
        <v>-2.6621881482041072</v>
      </c>
      <c r="BJ18" s="44">
        <f>BS!BE11-BS!BJ11</f>
        <v>-10.648752592816429</v>
      </c>
      <c r="BK18" s="194">
        <f t="shared" si="42"/>
        <v>-2.8231454558459976</v>
      </c>
      <c r="BL18" s="194">
        <f t="shared" si="43"/>
        <v>-2.8231454558459976</v>
      </c>
      <c r="BM18" s="194">
        <f t="shared" si="44"/>
        <v>-2.8231454558459976</v>
      </c>
      <c r="BN18" s="194">
        <f t="shared" si="45"/>
        <v>-2.8231454558459976</v>
      </c>
      <c r="BO18" s="44">
        <f>BS!BJ11-BS!BO11</f>
        <v>-11.292581823383991</v>
      </c>
      <c r="BP18" s="68"/>
      <c r="BQ18" s="68"/>
    </row>
    <row r="19" spans="2:69">
      <c r="B19" s="43" t="s">
        <v>7</v>
      </c>
      <c r="C19" s="41"/>
      <c r="D19" s="16"/>
      <c r="E19" s="41">
        <v>0</v>
      </c>
      <c r="F19" s="41">
        <v>0</v>
      </c>
      <c r="G19" s="41">
        <f>BS!F12-BS!G12</f>
        <v>0</v>
      </c>
      <c r="H19" s="193"/>
      <c r="I19" s="193"/>
      <c r="J19" s="193"/>
      <c r="K19" s="193"/>
      <c r="L19" s="41">
        <v>0</v>
      </c>
      <c r="M19" s="327">
        <f t="shared" si="2"/>
        <v>0</v>
      </c>
      <c r="N19" s="327">
        <f t="shared" si="3"/>
        <v>0</v>
      </c>
      <c r="O19" s="327">
        <f t="shared" si="4"/>
        <v>0</v>
      </c>
      <c r="P19" s="327">
        <f t="shared" si="5"/>
        <v>0</v>
      </c>
      <c r="Q19" s="44">
        <f>BS!L12-BS!Q12</f>
        <v>0</v>
      </c>
      <c r="R19" s="194">
        <f t="shared" si="6"/>
        <v>0</v>
      </c>
      <c r="S19" s="194">
        <f t="shared" si="7"/>
        <v>0</v>
      </c>
      <c r="T19" s="194">
        <f t="shared" si="8"/>
        <v>0</v>
      </c>
      <c r="U19" s="194">
        <f t="shared" si="9"/>
        <v>0</v>
      </c>
      <c r="V19" s="44">
        <f>BS!Q12-BS!V12</f>
        <v>0</v>
      </c>
      <c r="W19" s="194">
        <f t="shared" si="10"/>
        <v>0</v>
      </c>
      <c r="X19" s="194">
        <f t="shared" si="11"/>
        <v>0</v>
      </c>
      <c r="Y19" s="194">
        <f t="shared" si="12"/>
        <v>0</v>
      </c>
      <c r="Z19" s="194">
        <f t="shared" si="13"/>
        <v>0</v>
      </c>
      <c r="AA19" s="44">
        <f>BS!V12-BS!AA12</f>
        <v>0</v>
      </c>
      <c r="AB19" s="194">
        <f t="shared" si="14"/>
        <v>-0.52787664231855047</v>
      </c>
      <c r="AC19" s="194">
        <f t="shared" si="15"/>
        <v>-0.52787664231855047</v>
      </c>
      <c r="AD19" s="194">
        <f t="shared" si="16"/>
        <v>-0.52787664231855047</v>
      </c>
      <c r="AE19" s="194">
        <f t="shared" si="17"/>
        <v>-0.52787664231855047</v>
      </c>
      <c r="AF19" s="44">
        <f>BS!AA12-BS!AF12</f>
        <v>-2.1115065692742019</v>
      </c>
      <c r="AG19" s="194">
        <f t="shared" si="18"/>
        <v>-1.0501472771100042</v>
      </c>
      <c r="AH19" s="194">
        <f t="shared" si="19"/>
        <v>-1.0501472771100042</v>
      </c>
      <c r="AI19" s="194">
        <f t="shared" si="20"/>
        <v>-1.0501472771100042</v>
      </c>
      <c r="AJ19" s="194">
        <f t="shared" si="21"/>
        <v>-1.0501472771100042</v>
      </c>
      <c r="AK19" s="44">
        <f>BS!AF12-BS!AK12</f>
        <v>-4.2005891084400169</v>
      </c>
      <c r="AL19" s="194">
        <f t="shared" si="22"/>
        <v>-1.564768519381398</v>
      </c>
      <c r="AM19" s="194">
        <f t="shared" si="23"/>
        <v>-1.564768519381398</v>
      </c>
      <c r="AN19" s="194">
        <f t="shared" si="24"/>
        <v>-1.564768519381398</v>
      </c>
      <c r="AO19" s="194">
        <f t="shared" si="25"/>
        <v>-1.564768519381398</v>
      </c>
      <c r="AP19" s="44">
        <f>BS!AK12-BS!AP12</f>
        <v>-6.2590740775255922</v>
      </c>
      <c r="AQ19" s="194">
        <f t="shared" si="26"/>
        <v>-1.6654652172435682</v>
      </c>
      <c r="AR19" s="194">
        <f t="shared" si="27"/>
        <v>-1.6654652172435682</v>
      </c>
      <c r="AS19" s="194">
        <f t="shared" si="28"/>
        <v>-1.6654652172435682</v>
      </c>
      <c r="AT19" s="194">
        <f t="shared" si="29"/>
        <v>-1.6654652172435682</v>
      </c>
      <c r="AU19" s="44">
        <f>BS!AP12-BS!AU12</f>
        <v>-6.6618608689742729</v>
      </c>
      <c r="AV19" s="194">
        <f t="shared" si="30"/>
        <v>-1.7708862655213666</v>
      </c>
      <c r="AW19" s="194">
        <f t="shared" si="31"/>
        <v>-1.7708862655213666</v>
      </c>
      <c r="AX19" s="194">
        <f t="shared" si="32"/>
        <v>-1.7708862655213666</v>
      </c>
      <c r="AY19" s="194">
        <f t="shared" si="33"/>
        <v>-1.7708862655213666</v>
      </c>
      <c r="AZ19" s="44">
        <f>BS!AU12-BS!AZ12</f>
        <v>-7.0835450620854665</v>
      </c>
      <c r="BA19" s="194">
        <f t="shared" si="34"/>
        <v>-1.8812151650009525</v>
      </c>
      <c r="BB19" s="194">
        <f t="shared" si="35"/>
        <v>-1.8812151650009525</v>
      </c>
      <c r="BC19" s="194">
        <f t="shared" si="36"/>
        <v>-1.8812151650009525</v>
      </c>
      <c r="BD19" s="194">
        <f t="shared" si="37"/>
        <v>-1.8812151650009525</v>
      </c>
      <c r="BE19" s="44">
        <f>BS!AZ12-BS!BE12</f>
        <v>-7.5248606600038102</v>
      </c>
      <c r="BF19" s="194">
        <f t="shared" si="38"/>
        <v>-1.99664111115308</v>
      </c>
      <c r="BG19" s="194">
        <f t="shared" si="39"/>
        <v>-1.99664111115308</v>
      </c>
      <c r="BH19" s="194">
        <f t="shared" si="40"/>
        <v>-1.99664111115308</v>
      </c>
      <c r="BI19" s="194">
        <f t="shared" si="41"/>
        <v>-1.99664111115308</v>
      </c>
      <c r="BJ19" s="44">
        <f>BS!BE12-BS!BJ12</f>
        <v>-7.9865644446123198</v>
      </c>
      <c r="BK19" s="194">
        <f t="shared" si="42"/>
        <v>-2.1173590918844987</v>
      </c>
      <c r="BL19" s="194">
        <f t="shared" si="43"/>
        <v>-2.1173590918844987</v>
      </c>
      <c r="BM19" s="194">
        <f t="shared" si="44"/>
        <v>-2.1173590918844987</v>
      </c>
      <c r="BN19" s="194">
        <f t="shared" si="45"/>
        <v>-2.1173590918844987</v>
      </c>
      <c r="BO19" s="44">
        <f>BS!BJ12-BS!BO12</f>
        <v>-8.4694363675379947</v>
      </c>
      <c r="BP19" s="68"/>
      <c r="BQ19" s="68"/>
    </row>
    <row r="20" spans="2:69">
      <c r="B20" s="43" t="s">
        <v>125</v>
      </c>
      <c r="C20" s="41"/>
      <c r="D20" s="41"/>
      <c r="E20" s="41">
        <f>-0.502+1.86</f>
        <v>1.3580000000000001</v>
      </c>
      <c r="F20" s="41">
        <f>-0.347-1.661</f>
        <v>-2.008</v>
      </c>
      <c r="G20" s="41">
        <f>-0.653+-0.959</f>
        <v>-1.6120000000000001</v>
      </c>
      <c r="H20" s="193"/>
      <c r="I20" s="193"/>
      <c r="J20" s="193"/>
      <c r="K20" s="193"/>
      <c r="L20" s="41">
        <f>-3.239+-0.777</f>
        <v>-4.016</v>
      </c>
      <c r="M20" s="327">
        <f t="shared" si="2"/>
        <v>2.2275000000000017E-2</v>
      </c>
      <c r="N20" s="327">
        <f t="shared" si="3"/>
        <v>2.2275000000000017E-2</v>
      </c>
      <c r="O20" s="327">
        <f t="shared" si="4"/>
        <v>2.2275000000000017E-2</v>
      </c>
      <c r="P20" s="327">
        <f t="shared" si="5"/>
        <v>2.2275000000000017E-2</v>
      </c>
      <c r="Q20" s="44">
        <f>+BS!Q27-BS!L27+BS!Q23-BS!L23</f>
        <v>8.9100000000000068E-2</v>
      </c>
      <c r="R20" s="194">
        <f t="shared" si="6"/>
        <v>2.450250000000001E-2</v>
      </c>
      <c r="S20" s="194">
        <f t="shared" si="7"/>
        <v>2.450250000000001E-2</v>
      </c>
      <c r="T20" s="194">
        <f t="shared" si="8"/>
        <v>2.450250000000001E-2</v>
      </c>
      <c r="U20" s="194">
        <f t="shared" si="9"/>
        <v>2.450250000000001E-2</v>
      </c>
      <c r="V20" s="44">
        <f>+BS!V27-BS!Q27+BS!V23-BS!Q23</f>
        <v>9.8010000000000042E-2</v>
      </c>
      <c r="W20" s="194">
        <f t="shared" si="10"/>
        <v>2.6952750000000025E-2</v>
      </c>
      <c r="X20" s="194">
        <f t="shared" si="11"/>
        <v>2.6952750000000025E-2</v>
      </c>
      <c r="Y20" s="194">
        <f t="shared" si="12"/>
        <v>2.6952750000000025E-2</v>
      </c>
      <c r="Z20" s="194">
        <f t="shared" si="13"/>
        <v>2.6952750000000025E-2</v>
      </c>
      <c r="AA20" s="44">
        <f>+BS!AA27-BS!V27+BS!AA23-BS!V23</f>
        <v>0.1078110000000001</v>
      </c>
      <c r="AB20" s="194">
        <f t="shared" si="14"/>
        <v>2.9648025000000022E-2</v>
      </c>
      <c r="AC20" s="194">
        <f t="shared" si="15"/>
        <v>2.9648025000000022E-2</v>
      </c>
      <c r="AD20" s="194">
        <f t="shared" si="16"/>
        <v>2.9648025000000022E-2</v>
      </c>
      <c r="AE20" s="194">
        <f t="shared" si="17"/>
        <v>2.9648025000000022E-2</v>
      </c>
      <c r="AF20" s="44">
        <f>+BS!AF27-BS!AA27+BS!AF23-BS!AA23</f>
        <v>0.11859210000000009</v>
      </c>
      <c r="AG20" s="194">
        <f t="shared" si="18"/>
        <v>3.2612827500000052E-2</v>
      </c>
      <c r="AH20" s="194">
        <f t="shared" si="19"/>
        <v>3.2612827500000052E-2</v>
      </c>
      <c r="AI20" s="194">
        <f t="shared" si="20"/>
        <v>3.2612827500000052E-2</v>
      </c>
      <c r="AJ20" s="194">
        <f t="shared" si="21"/>
        <v>3.2612827500000052E-2</v>
      </c>
      <c r="AK20" s="44">
        <f>+BS!AK27-BS!AF27+BS!AK23-BS!AF23</f>
        <v>0.13045131000000021</v>
      </c>
      <c r="AL20" s="194">
        <f t="shared" si="22"/>
        <v>3.5874110250000035E-2</v>
      </c>
      <c r="AM20" s="194">
        <f t="shared" si="23"/>
        <v>3.5874110250000035E-2</v>
      </c>
      <c r="AN20" s="194">
        <f t="shared" si="24"/>
        <v>3.5874110250000035E-2</v>
      </c>
      <c r="AO20" s="194">
        <f t="shared" si="25"/>
        <v>3.5874110250000035E-2</v>
      </c>
      <c r="AP20" s="44">
        <f>+BS!AP27-BS!AK27+BS!AP23-BS!AK23</f>
        <v>0.14349644100000014</v>
      </c>
      <c r="AQ20" s="194">
        <f t="shared" si="26"/>
        <v>3.9461521275000078E-2</v>
      </c>
      <c r="AR20" s="194">
        <f t="shared" si="27"/>
        <v>3.9461521275000078E-2</v>
      </c>
      <c r="AS20" s="194">
        <f t="shared" si="28"/>
        <v>3.9461521275000078E-2</v>
      </c>
      <c r="AT20" s="194">
        <f t="shared" si="29"/>
        <v>3.9461521275000078E-2</v>
      </c>
      <c r="AU20" s="44">
        <f>+BS!AU27-BS!AP27+BS!AU23-BS!AP23</f>
        <v>0.15784608510000031</v>
      </c>
      <c r="AV20" s="194">
        <f t="shared" si="30"/>
        <v>4.3407673402500069E-2</v>
      </c>
      <c r="AW20" s="194">
        <f t="shared" si="31"/>
        <v>4.3407673402500069E-2</v>
      </c>
      <c r="AX20" s="194">
        <f t="shared" si="32"/>
        <v>4.3407673402500069E-2</v>
      </c>
      <c r="AY20" s="194">
        <f t="shared" si="33"/>
        <v>4.3407673402500069E-2</v>
      </c>
      <c r="AZ20" s="44">
        <f>+BS!AZ27-BS!AU27+BS!AZ23-BS!AU23</f>
        <v>0.17363069361000028</v>
      </c>
      <c r="BA20" s="194">
        <f t="shared" si="34"/>
        <v>4.7748440742750087E-2</v>
      </c>
      <c r="BB20" s="194">
        <f t="shared" si="35"/>
        <v>4.7748440742750087E-2</v>
      </c>
      <c r="BC20" s="194">
        <f t="shared" si="36"/>
        <v>4.7748440742750087E-2</v>
      </c>
      <c r="BD20" s="194">
        <f t="shared" si="37"/>
        <v>4.7748440742750087E-2</v>
      </c>
      <c r="BE20" s="44">
        <f>+BS!BE27-BS!AZ27+BS!BE23-BS!AZ23</f>
        <v>0.19099376297100035</v>
      </c>
      <c r="BF20" s="194">
        <f t="shared" si="38"/>
        <v>5.2523284817025062E-2</v>
      </c>
      <c r="BG20" s="194">
        <f t="shared" si="39"/>
        <v>5.2523284817025062E-2</v>
      </c>
      <c r="BH20" s="194">
        <f t="shared" si="40"/>
        <v>5.2523284817025062E-2</v>
      </c>
      <c r="BI20" s="194">
        <f t="shared" si="41"/>
        <v>5.2523284817025062E-2</v>
      </c>
      <c r="BJ20" s="44">
        <f>+BS!BJ27-BS!BE27+BS!BJ23-BS!BE23</f>
        <v>0.21009313926810025</v>
      </c>
      <c r="BK20" s="194">
        <f t="shared" si="42"/>
        <v>5.7775613298727602E-2</v>
      </c>
      <c r="BL20" s="194">
        <f t="shared" si="43"/>
        <v>5.7775613298727602E-2</v>
      </c>
      <c r="BM20" s="194">
        <f t="shared" si="44"/>
        <v>5.7775613298727602E-2</v>
      </c>
      <c r="BN20" s="194">
        <f t="shared" si="45"/>
        <v>5.7775613298727602E-2</v>
      </c>
      <c r="BO20" s="44">
        <f>+BS!BO27-BS!BJ27+BS!BO23-BS!BJ23</f>
        <v>0.23110245319491041</v>
      </c>
      <c r="BP20" s="68"/>
      <c r="BQ20" s="68"/>
    </row>
    <row r="21" spans="2:69">
      <c r="B21" s="50" t="s">
        <v>59</v>
      </c>
      <c r="C21" s="51"/>
      <c r="D21" s="51"/>
      <c r="E21" s="51">
        <f>E8+SUM(E10:E12)+SUM(E15:E20)</f>
        <v>-26.576999999999998</v>
      </c>
      <c r="F21" s="51">
        <f t="shared" ref="F21:BJ21" si="46">F8+SUM(F10:F12)+SUM(F15:F20)</f>
        <v>-52.006</v>
      </c>
      <c r="G21" s="51">
        <f t="shared" si="46"/>
        <v>-78.814999999999998</v>
      </c>
      <c r="H21" s="191"/>
      <c r="I21" s="191"/>
      <c r="J21" s="191"/>
      <c r="K21" s="191"/>
      <c r="L21" s="51">
        <f t="shared" si="46"/>
        <v>-138.137</v>
      </c>
      <c r="M21" s="329">
        <f t="shared" si="2"/>
        <v>-37.931011217187496</v>
      </c>
      <c r="N21" s="329">
        <f t="shared" si="3"/>
        <v>-37.931011217187496</v>
      </c>
      <c r="O21" s="329">
        <f t="shared" si="4"/>
        <v>-37.931011217187496</v>
      </c>
      <c r="P21" s="329">
        <f t="shared" si="5"/>
        <v>-37.931011217187496</v>
      </c>
      <c r="Q21" s="323">
        <f t="shared" si="46"/>
        <v>-151.72404486874998</v>
      </c>
      <c r="R21" s="231">
        <f t="shared" si="6"/>
        <v>-41.468564028750002</v>
      </c>
      <c r="S21" s="231">
        <f t="shared" si="7"/>
        <v>-41.468564028750002</v>
      </c>
      <c r="T21" s="231">
        <f t="shared" si="8"/>
        <v>-41.468564028750002</v>
      </c>
      <c r="U21" s="231">
        <f t="shared" si="9"/>
        <v>-41.468564028750002</v>
      </c>
      <c r="V21" s="323">
        <f t="shared" si="46"/>
        <v>-165.87425611500001</v>
      </c>
      <c r="W21" s="231">
        <f t="shared" si="10"/>
        <v>-66.678595618734349</v>
      </c>
      <c r="X21" s="231">
        <f t="shared" si="11"/>
        <v>-66.678595618734349</v>
      </c>
      <c r="Y21" s="231">
        <f t="shared" si="12"/>
        <v>-66.678595618734349</v>
      </c>
      <c r="Z21" s="231">
        <f t="shared" si="13"/>
        <v>-66.678595618734349</v>
      </c>
      <c r="AA21" s="323">
        <f t="shared" si="46"/>
        <v>-266.71438247493739</v>
      </c>
      <c r="AB21" s="231">
        <f t="shared" si="14"/>
        <v>-77.245982507280459</v>
      </c>
      <c r="AC21" s="231">
        <f t="shared" si="15"/>
        <v>-77.245982507280459</v>
      </c>
      <c r="AD21" s="231">
        <f t="shared" si="16"/>
        <v>-77.245982507280459</v>
      </c>
      <c r="AE21" s="231">
        <f t="shared" si="17"/>
        <v>-77.245982507280459</v>
      </c>
      <c r="AF21" s="323">
        <f t="shared" si="46"/>
        <v>-308.98393002912184</v>
      </c>
      <c r="AG21" s="231">
        <f t="shared" si="18"/>
        <v>-43.135989561113256</v>
      </c>
      <c r="AH21" s="231">
        <f t="shared" si="19"/>
        <v>-43.135989561113256</v>
      </c>
      <c r="AI21" s="231">
        <f t="shared" si="20"/>
        <v>-43.135989561113256</v>
      </c>
      <c r="AJ21" s="231">
        <f t="shared" si="21"/>
        <v>-43.135989561113256</v>
      </c>
      <c r="AK21" s="323">
        <f t="shared" si="46"/>
        <v>-172.54395824445302</v>
      </c>
      <c r="AL21" s="231">
        <f t="shared" si="22"/>
        <v>-7.5878510360727409</v>
      </c>
      <c r="AM21" s="231">
        <f t="shared" si="23"/>
        <v>-7.5878510360727409</v>
      </c>
      <c r="AN21" s="231">
        <f t="shared" si="24"/>
        <v>-7.5878510360727409</v>
      </c>
      <c r="AO21" s="231">
        <f t="shared" si="25"/>
        <v>-7.5878510360727409</v>
      </c>
      <c r="AP21" s="323">
        <f t="shared" si="46"/>
        <v>-30.351404144290964</v>
      </c>
      <c r="AQ21" s="231">
        <f t="shared" si="26"/>
        <v>22.837890673095401</v>
      </c>
      <c r="AR21" s="231">
        <f t="shared" si="27"/>
        <v>22.837890673095401</v>
      </c>
      <c r="AS21" s="231">
        <f t="shared" si="28"/>
        <v>22.837890673095401</v>
      </c>
      <c r="AT21" s="231">
        <f t="shared" si="29"/>
        <v>22.837890673095401</v>
      </c>
      <c r="AU21" s="323">
        <f t="shared" si="46"/>
        <v>91.351562692381606</v>
      </c>
      <c r="AV21" s="231">
        <f t="shared" si="30"/>
        <v>61.97327055315759</v>
      </c>
      <c r="AW21" s="231">
        <f t="shared" si="31"/>
        <v>61.97327055315759</v>
      </c>
      <c r="AX21" s="231">
        <f t="shared" si="32"/>
        <v>61.97327055315759</v>
      </c>
      <c r="AY21" s="231">
        <f t="shared" si="33"/>
        <v>61.97327055315759</v>
      </c>
      <c r="AZ21" s="323">
        <f t="shared" si="46"/>
        <v>247.89308221263036</v>
      </c>
      <c r="BA21" s="231">
        <f t="shared" si="34"/>
        <v>111.42447434663625</v>
      </c>
      <c r="BB21" s="231">
        <f t="shared" si="35"/>
        <v>111.42447434663625</v>
      </c>
      <c r="BC21" s="231">
        <f t="shared" si="36"/>
        <v>111.42447434663625</v>
      </c>
      <c r="BD21" s="231">
        <f t="shared" si="37"/>
        <v>111.42447434663625</v>
      </c>
      <c r="BE21" s="323">
        <f t="shared" si="46"/>
        <v>445.69789738654498</v>
      </c>
      <c r="BF21" s="231">
        <f t="shared" si="38"/>
        <v>164.14023583187785</v>
      </c>
      <c r="BG21" s="231">
        <f t="shared" si="39"/>
        <v>164.14023583187785</v>
      </c>
      <c r="BH21" s="231">
        <f t="shared" si="40"/>
        <v>164.14023583187785</v>
      </c>
      <c r="BI21" s="231">
        <f t="shared" si="41"/>
        <v>164.14023583187785</v>
      </c>
      <c r="BJ21" s="323">
        <f t="shared" si="46"/>
        <v>656.56094332751138</v>
      </c>
      <c r="BK21" s="231">
        <f t="shared" si="42"/>
        <v>210.86830159777946</v>
      </c>
      <c r="BL21" s="231">
        <f t="shared" si="43"/>
        <v>210.86830159777946</v>
      </c>
      <c r="BM21" s="231">
        <f t="shared" si="44"/>
        <v>210.86830159777946</v>
      </c>
      <c r="BN21" s="231">
        <f t="shared" si="45"/>
        <v>210.86830159777946</v>
      </c>
      <c r="BO21" s="323">
        <f t="shared" ref="BO21" si="47">BO8+SUM(BO10:BO12)+SUM(BO15:BO20)</f>
        <v>843.47320639111786</v>
      </c>
      <c r="BP21" s="239"/>
      <c r="BQ21" s="239"/>
    </row>
    <row r="22" spans="2:69">
      <c r="B22" s="16"/>
      <c r="C22" s="49"/>
      <c r="D22" s="16"/>
      <c r="E22" s="48"/>
      <c r="F22" s="48"/>
      <c r="G22" s="48"/>
      <c r="H22" s="197"/>
      <c r="I22" s="197"/>
      <c r="J22" s="197"/>
      <c r="K22" s="197"/>
      <c r="L22" s="48"/>
      <c r="M22" s="328"/>
      <c r="N22" s="328"/>
      <c r="O22" s="328"/>
      <c r="P22" s="328"/>
      <c r="Q22" s="47"/>
      <c r="R22" s="298"/>
      <c r="S22" s="298"/>
      <c r="T22" s="298"/>
      <c r="U22" s="298"/>
      <c r="V22" s="47"/>
      <c r="W22" s="298"/>
      <c r="X22" s="298"/>
      <c r="Y22" s="298"/>
      <c r="Z22" s="298"/>
      <c r="AA22" s="47"/>
      <c r="AB22" s="298"/>
      <c r="AC22" s="298"/>
      <c r="AD22" s="298"/>
      <c r="AE22" s="298"/>
      <c r="AF22" s="47"/>
      <c r="AG22" s="298"/>
      <c r="AH22" s="298"/>
      <c r="AI22" s="298"/>
      <c r="AJ22" s="298"/>
      <c r="AK22" s="47"/>
      <c r="AL22" s="298"/>
      <c r="AM22" s="298"/>
      <c r="AN22" s="298"/>
      <c r="AO22" s="298"/>
      <c r="AP22" s="47"/>
      <c r="AQ22" s="298"/>
      <c r="AR22" s="298"/>
      <c r="AS22" s="298"/>
      <c r="AT22" s="298"/>
      <c r="AU22" s="47"/>
      <c r="AV22" s="298"/>
      <c r="AW22" s="298"/>
      <c r="AX22" s="298"/>
      <c r="AY22" s="298"/>
      <c r="AZ22" s="47"/>
      <c r="BA22" s="298"/>
      <c r="BB22" s="298"/>
      <c r="BC22" s="298"/>
      <c r="BD22" s="298"/>
      <c r="BE22" s="47"/>
      <c r="BF22" s="298"/>
      <c r="BG22" s="298"/>
      <c r="BH22" s="298"/>
      <c r="BI22" s="298"/>
      <c r="BJ22" s="47"/>
      <c r="BK22" s="298"/>
      <c r="BL22" s="298"/>
      <c r="BM22" s="298"/>
      <c r="BN22" s="298"/>
      <c r="BO22" s="47"/>
      <c r="BP22" s="53"/>
      <c r="BQ22" s="53"/>
    </row>
    <row r="23" spans="2:69">
      <c r="B23" s="40" t="s">
        <v>63</v>
      </c>
      <c r="C23" s="41"/>
      <c r="D23" s="41"/>
      <c r="E23" s="41">
        <v>-0.746</v>
      </c>
      <c r="F23" s="46">
        <v>-0.46200000000000002</v>
      </c>
      <c r="G23" s="46">
        <v>-0.77</v>
      </c>
      <c r="H23" s="193"/>
      <c r="I23" s="193"/>
      <c r="J23" s="193"/>
      <c r="K23" s="193"/>
      <c r="L23" s="46">
        <v>-0.47299999999999998</v>
      </c>
      <c r="M23" s="327">
        <f t="shared" ref="M23:M28" si="48">Q23/4</f>
        <v>-0.78105131249999982</v>
      </c>
      <c r="N23" s="327">
        <f t="shared" ref="N23:N28" si="49">Q23/4</f>
        <v>-0.78105131249999982</v>
      </c>
      <c r="O23" s="327">
        <f t="shared" ref="O23:O28" si="50">Q23/4</f>
        <v>-0.78105131249999982</v>
      </c>
      <c r="P23" s="327">
        <f t="shared" ref="P23:P28" si="51">Q23/4</f>
        <v>-0.78105131249999982</v>
      </c>
      <c r="Q23" s="25">
        <f>-BS!Q69</f>
        <v>-3.1242052499999993</v>
      </c>
      <c r="R23" s="194">
        <f t="shared" ref="R23:R28" si="52">V23/4</f>
        <v>-0.84618622499999996</v>
      </c>
      <c r="S23" s="194">
        <f t="shared" ref="S23:S28" si="53">V23/4</f>
        <v>-0.84618622499999996</v>
      </c>
      <c r="T23" s="194">
        <f t="shared" ref="T23:T28" si="54">V23/4</f>
        <v>-0.84618622499999996</v>
      </c>
      <c r="U23" s="194">
        <f t="shared" ref="U23:U28" si="55">V23/4</f>
        <v>-0.84618622499999996</v>
      </c>
      <c r="V23" s="25">
        <f>-BS!V69</f>
        <v>-3.3847448999999998</v>
      </c>
      <c r="W23" s="194">
        <f t="shared" ref="W23:W28" si="56">AA23/4</f>
        <v>-1.2474101756249998</v>
      </c>
      <c r="X23" s="194">
        <f t="shared" ref="X23:X28" si="57">AA23/4</f>
        <v>-1.2474101756249998</v>
      </c>
      <c r="Y23" s="194">
        <f t="shared" ref="Y23:Y28" si="58">AA23/4</f>
        <v>-1.2474101756249998</v>
      </c>
      <c r="Z23" s="194">
        <f t="shared" ref="Z23:Z28" si="59">AA23/4</f>
        <v>-1.2474101756249998</v>
      </c>
      <c r="AA23" s="25">
        <f>-BS!AA69</f>
        <v>-4.9896407024999991</v>
      </c>
      <c r="AB23" s="194">
        <f t="shared" ref="AB23:AB28" si="60">AF23/4</f>
        <v>-1.6281505794374997</v>
      </c>
      <c r="AC23" s="194">
        <f t="shared" ref="AC23:AC28" si="61">AF23/4</f>
        <v>-1.6281505794374997</v>
      </c>
      <c r="AD23" s="194">
        <f t="shared" ref="AD23:AD28" si="62">AF23/4</f>
        <v>-1.6281505794374997</v>
      </c>
      <c r="AE23" s="194">
        <f t="shared" ref="AE23:AE28" si="63">AF23/4</f>
        <v>-1.6281505794374997</v>
      </c>
      <c r="AF23" s="25">
        <f>-BS!AF69</f>
        <v>-6.512602317749999</v>
      </c>
      <c r="AG23" s="194">
        <f t="shared" ref="AG23:AG28" si="64">AK23/4</f>
        <v>-1.5675204586781248</v>
      </c>
      <c r="AH23" s="194">
        <f t="shared" ref="AH23:AH28" si="65">AK23/4</f>
        <v>-1.5675204586781248</v>
      </c>
      <c r="AI23" s="194">
        <f t="shared" ref="AI23:AI28" si="66">AK23/4</f>
        <v>-1.5675204586781248</v>
      </c>
      <c r="AJ23" s="194">
        <f t="shared" ref="AJ23:AJ28" si="67">AK23/4</f>
        <v>-1.5675204586781248</v>
      </c>
      <c r="AK23" s="25">
        <f>-BS!AK69</f>
        <v>-6.2700818347124994</v>
      </c>
      <c r="AL23" s="194">
        <f t="shared" ref="AL23:AL28" si="68">AP23/4</f>
        <v>-1.7110787969039063</v>
      </c>
      <c r="AM23" s="194">
        <f t="shared" ref="AM23:AM28" si="69">AP23/4</f>
        <v>-1.7110787969039063</v>
      </c>
      <c r="AN23" s="194">
        <f t="shared" ref="AN23:AN28" si="70">AP23/4</f>
        <v>-1.7110787969039063</v>
      </c>
      <c r="AO23" s="194">
        <f t="shared" ref="AO23:AO28" si="71">AP23/4</f>
        <v>-1.7110787969039063</v>
      </c>
      <c r="AP23" s="25">
        <f>-BS!AP69</f>
        <v>-6.8443151876156252</v>
      </c>
      <c r="AQ23" s="194">
        <f t="shared" ref="AQ23:AQ28" si="72">AU23/4</f>
        <v>-1.9965266911054687</v>
      </c>
      <c r="AR23" s="194">
        <f t="shared" ref="AR23:AR28" si="73">AU23/4</f>
        <v>-1.9965266911054687</v>
      </c>
      <c r="AS23" s="194">
        <f t="shared" ref="AS23:AS28" si="74">AU23/4</f>
        <v>-1.9965266911054687</v>
      </c>
      <c r="AT23" s="194">
        <f t="shared" ref="AT23:AT28" si="75">AU23/4</f>
        <v>-1.9965266911054687</v>
      </c>
      <c r="AU23" s="25">
        <f>-BS!AU69</f>
        <v>-7.9861067644218746</v>
      </c>
      <c r="AV23" s="194">
        <f t="shared" ref="AV23:AV28" si="76">AZ23/4</f>
        <v>-2.1818601707111722</v>
      </c>
      <c r="AW23" s="194">
        <f t="shared" ref="AW23:AW28" si="77">AZ23/4</f>
        <v>-2.1818601707111722</v>
      </c>
      <c r="AX23" s="194">
        <f t="shared" ref="AX23:AX28" si="78">AZ23/4</f>
        <v>-2.1818601707111722</v>
      </c>
      <c r="AY23" s="194">
        <f t="shared" ref="AY23:AY28" si="79">AZ23/4</f>
        <v>-2.1818601707111722</v>
      </c>
      <c r="AZ23" s="25">
        <f>-BS!AZ69</f>
        <v>-8.7274406828446889</v>
      </c>
      <c r="BA23" s="194">
        <f t="shared" ref="BA23:BA28" si="80">BE23/4</f>
        <v>-2.2569000936202688</v>
      </c>
      <c r="BB23" s="194">
        <f t="shared" ref="BB23:BB28" si="81">BE23/4</f>
        <v>-2.2569000936202688</v>
      </c>
      <c r="BC23" s="194">
        <f t="shared" ref="BC23:BC28" si="82">BE23/4</f>
        <v>-2.2569000936202688</v>
      </c>
      <c r="BD23" s="194">
        <f t="shared" ref="BD23:BD28" si="83">BE23/4</f>
        <v>-2.2569000936202688</v>
      </c>
      <c r="BE23" s="25">
        <f>-BS!BE69</f>
        <v>-9.0276003744810751</v>
      </c>
      <c r="BF23" s="194">
        <f t="shared" ref="BF23:BF28" si="84">BJ23/4</f>
        <v>-2.3345745789281489</v>
      </c>
      <c r="BG23" s="194">
        <f t="shared" ref="BG23:BG28" si="85">BJ23/4</f>
        <v>-2.3345745789281489</v>
      </c>
      <c r="BH23" s="194">
        <f t="shared" ref="BH23:BH28" si="86">BJ23/4</f>
        <v>-2.3345745789281489</v>
      </c>
      <c r="BI23" s="194">
        <f t="shared" ref="BI23:BI28" si="87">BJ23/4</f>
        <v>-2.3345745789281489</v>
      </c>
      <c r="BJ23" s="25">
        <f>-BS!BJ69</f>
        <v>-9.3382983157125956</v>
      </c>
      <c r="BK23" s="194">
        <f t="shared" ref="BK23:BK28" si="88">BO23/4</f>
        <v>-2.4149779980952366</v>
      </c>
      <c r="BL23" s="194">
        <f t="shared" ref="BL23:BL28" si="89">BO23/4</f>
        <v>-2.4149779980952366</v>
      </c>
      <c r="BM23" s="194">
        <f t="shared" ref="BM23:BM28" si="90">BO23/4</f>
        <v>-2.4149779980952366</v>
      </c>
      <c r="BN23" s="194">
        <f t="shared" ref="BN23:BN28" si="91">BO23/4</f>
        <v>-2.4149779980952366</v>
      </c>
      <c r="BO23" s="25">
        <f>-BS!BO69</f>
        <v>-9.6599119923809464</v>
      </c>
      <c r="BP23" s="68"/>
      <c r="BQ23" s="68"/>
    </row>
    <row r="24" spans="2:69">
      <c r="B24" s="40" t="s">
        <v>60</v>
      </c>
      <c r="C24" s="41"/>
      <c r="D24" s="41"/>
      <c r="E24" s="76">
        <v>0</v>
      </c>
      <c r="F24" s="76">
        <v>0</v>
      </c>
      <c r="G24" s="76">
        <v>-125.018</v>
      </c>
      <c r="H24" s="193"/>
      <c r="I24" s="193"/>
      <c r="J24" s="193"/>
      <c r="K24" s="193"/>
      <c r="L24" s="76">
        <v>-408.23399999999998</v>
      </c>
      <c r="M24" s="327">
        <f t="shared" si="48"/>
        <v>0</v>
      </c>
      <c r="N24" s="327">
        <f t="shared" si="49"/>
        <v>0</v>
      </c>
      <c r="O24" s="327">
        <f t="shared" si="50"/>
        <v>0</v>
      </c>
      <c r="P24" s="327">
        <f t="shared" si="51"/>
        <v>0</v>
      </c>
      <c r="Q24" s="162">
        <v>0</v>
      </c>
      <c r="R24" s="194">
        <f t="shared" si="52"/>
        <v>0</v>
      </c>
      <c r="S24" s="194">
        <f t="shared" si="53"/>
        <v>0</v>
      </c>
      <c r="T24" s="194">
        <f t="shared" si="54"/>
        <v>0</v>
      </c>
      <c r="U24" s="194">
        <f t="shared" si="55"/>
        <v>0</v>
      </c>
      <c r="V24" s="162">
        <f>Q24</f>
        <v>0</v>
      </c>
      <c r="W24" s="194">
        <f t="shared" si="56"/>
        <v>0</v>
      </c>
      <c r="X24" s="194">
        <f t="shared" si="57"/>
        <v>0</v>
      </c>
      <c r="Y24" s="194">
        <f t="shared" si="58"/>
        <v>0</v>
      </c>
      <c r="Z24" s="194">
        <f t="shared" si="59"/>
        <v>0</v>
      </c>
      <c r="AA24" s="162">
        <f>V24</f>
        <v>0</v>
      </c>
      <c r="AB24" s="194">
        <f t="shared" si="60"/>
        <v>0</v>
      </c>
      <c r="AC24" s="194">
        <f t="shared" si="61"/>
        <v>0</v>
      </c>
      <c r="AD24" s="194">
        <f t="shared" si="62"/>
        <v>0</v>
      </c>
      <c r="AE24" s="194">
        <f t="shared" si="63"/>
        <v>0</v>
      </c>
      <c r="AF24" s="162">
        <f>AA24</f>
        <v>0</v>
      </c>
      <c r="AG24" s="194">
        <f t="shared" si="64"/>
        <v>0</v>
      </c>
      <c r="AH24" s="194">
        <f t="shared" si="65"/>
        <v>0</v>
      </c>
      <c r="AI24" s="194">
        <f t="shared" si="66"/>
        <v>0</v>
      </c>
      <c r="AJ24" s="194">
        <f t="shared" si="67"/>
        <v>0</v>
      </c>
      <c r="AK24" s="162">
        <f>AF24</f>
        <v>0</v>
      </c>
      <c r="AL24" s="194">
        <f t="shared" si="68"/>
        <v>0</v>
      </c>
      <c r="AM24" s="194">
        <f t="shared" si="69"/>
        <v>0</v>
      </c>
      <c r="AN24" s="194">
        <f t="shared" si="70"/>
        <v>0</v>
      </c>
      <c r="AO24" s="194">
        <f t="shared" si="71"/>
        <v>0</v>
      </c>
      <c r="AP24" s="162">
        <f>AK24</f>
        <v>0</v>
      </c>
      <c r="AQ24" s="194">
        <f t="shared" si="72"/>
        <v>0</v>
      </c>
      <c r="AR24" s="194">
        <f t="shared" si="73"/>
        <v>0</v>
      </c>
      <c r="AS24" s="194">
        <f t="shared" si="74"/>
        <v>0</v>
      </c>
      <c r="AT24" s="194">
        <f t="shared" si="75"/>
        <v>0</v>
      </c>
      <c r="AU24" s="162">
        <f>AP24</f>
        <v>0</v>
      </c>
      <c r="AV24" s="194">
        <f t="shared" si="76"/>
        <v>0</v>
      </c>
      <c r="AW24" s="194">
        <f t="shared" si="77"/>
        <v>0</v>
      </c>
      <c r="AX24" s="194">
        <f t="shared" si="78"/>
        <v>0</v>
      </c>
      <c r="AY24" s="194">
        <f t="shared" si="79"/>
        <v>0</v>
      </c>
      <c r="AZ24" s="162">
        <f>AU24</f>
        <v>0</v>
      </c>
      <c r="BA24" s="194">
        <f t="shared" si="80"/>
        <v>0</v>
      </c>
      <c r="BB24" s="194">
        <f t="shared" si="81"/>
        <v>0</v>
      </c>
      <c r="BC24" s="194">
        <f t="shared" si="82"/>
        <v>0</v>
      </c>
      <c r="BD24" s="194">
        <f t="shared" si="83"/>
        <v>0</v>
      </c>
      <c r="BE24" s="162">
        <f>AZ24</f>
        <v>0</v>
      </c>
      <c r="BF24" s="194">
        <f t="shared" si="84"/>
        <v>0</v>
      </c>
      <c r="BG24" s="194">
        <f t="shared" si="85"/>
        <v>0</v>
      </c>
      <c r="BH24" s="194">
        <f t="shared" si="86"/>
        <v>0</v>
      </c>
      <c r="BI24" s="194">
        <f t="shared" si="87"/>
        <v>0</v>
      </c>
      <c r="BJ24" s="162">
        <f>BE24</f>
        <v>0</v>
      </c>
      <c r="BK24" s="194">
        <f t="shared" si="88"/>
        <v>0</v>
      </c>
      <c r="BL24" s="194">
        <f t="shared" si="89"/>
        <v>0</v>
      </c>
      <c r="BM24" s="194">
        <f t="shared" si="90"/>
        <v>0</v>
      </c>
      <c r="BN24" s="194">
        <f t="shared" si="91"/>
        <v>0</v>
      </c>
      <c r="BO24" s="162">
        <f>BJ24</f>
        <v>0</v>
      </c>
      <c r="BP24" s="259"/>
      <c r="BQ24" s="259"/>
    </row>
    <row r="25" spans="2:69">
      <c r="B25" s="40" t="s">
        <v>61</v>
      </c>
      <c r="C25" s="41"/>
      <c r="D25" s="41"/>
      <c r="E25" s="41">
        <v>0</v>
      </c>
      <c r="F25" s="41">
        <v>0</v>
      </c>
      <c r="G25" s="41">
        <v>45</v>
      </c>
      <c r="H25" s="193"/>
      <c r="I25" s="193"/>
      <c r="J25" s="193"/>
      <c r="K25" s="193"/>
      <c r="L25" s="41">
        <v>85.5</v>
      </c>
      <c r="M25" s="327">
        <f t="shared" si="48"/>
        <v>0</v>
      </c>
      <c r="N25" s="327">
        <f t="shared" si="49"/>
        <v>0</v>
      </c>
      <c r="O25" s="327">
        <f t="shared" si="50"/>
        <v>0</v>
      </c>
      <c r="P25" s="327">
        <f t="shared" si="51"/>
        <v>0</v>
      </c>
      <c r="Q25" s="162">
        <v>0</v>
      </c>
      <c r="R25" s="194">
        <f t="shared" si="52"/>
        <v>0</v>
      </c>
      <c r="S25" s="194">
        <f t="shared" si="53"/>
        <v>0</v>
      </c>
      <c r="T25" s="194">
        <f t="shared" si="54"/>
        <v>0</v>
      </c>
      <c r="U25" s="194">
        <f t="shared" si="55"/>
        <v>0</v>
      </c>
      <c r="V25" s="162">
        <f>Q25</f>
        <v>0</v>
      </c>
      <c r="W25" s="194">
        <f t="shared" si="56"/>
        <v>0</v>
      </c>
      <c r="X25" s="194">
        <f t="shared" si="57"/>
        <v>0</v>
      </c>
      <c r="Y25" s="194">
        <f t="shared" si="58"/>
        <v>0</v>
      </c>
      <c r="Z25" s="194">
        <f t="shared" si="59"/>
        <v>0</v>
      </c>
      <c r="AA25" s="162">
        <f>V25</f>
        <v>0</v>
      </c>
      <c r="AB25" s="194">
        <f t="shared" si="60"/>
        <v>0</v>
      </c>
      <c r="AC25" s="194">
        <f t="shared" si="61"/>
        <v>0</v>
      </c>
      <c r="AD25" s="194">
        <f t="shared" si="62"/>
        <v>0</v>
      </c>
      <c r="AE25" s="194">
        <f t="shared" si="63"/>
        <v>0</v>
      </c>
      <c r="AF25" s="162">
        <f>AA25</f>
        <v>0</v>
      </c>
      <c r="AG25" s="194">
        <f t="shared" si="64"/>
        <v>0</v>
      </c>
      <c r="AH25" s="194">
        <f t="shared" si="65"/>
        <v>0</v>
      </c>
      <c r="AI25" s="194">
        <f t="shared" si="66"/>
        <v>0</v>
      </c>
      <c r="AJ25" s="194">
        <f t="shared" si="67"/>
        <v>0</v>
      </c>
      <c r="AK25" s="162">
        <f>AF25</f>
        <v>0</v>
      </c>
      <c r="AL25" s="194">
        <f t="shared" si="68"/>
        <v>0</v>
      </c>
      <c r="AM25" s="194">
        <f t="shared" si="69"/>
        <v>0</v>
      </c>
      <c r="AN25" s="194">
        <f t="shared" si="70"/>
        <v>0</v>
      </c>
      <c r="AO25" s="194">
        <f t="shared" si="71"/>
        <v>0</v>
      </c>
      <c r="AP25" s="162">
        <f>AK25</f>
        <v>0</v>
      </c>
      <c r="AQ25" s="194">
        <f t="shared" si="72"/>
        <v>0</v>
      </c>
      <c r="AR25" s="194">
        <f t="shared" si="73"/>
        <v>0</v>
      </c>
      <c r="AS25" s="194">
        <f t="shared" si="74"/>
        <v>0</v>
      </c>
      <c r="AT25" s="194">
        <f t="shared" si="75"/>
        <v>0</v>
      </c>
      <c r="AU25" s="162">
        <f>AP25</f>
        <v>0</v>
      </c>
      <c r="AV25" s="194">
        <f t="shared" si="76"/>
        <v>0</v>
      </c>
      <c r="AW25" s="194">
        <f t="shared" si="77"/>
        <v>0</v>
      </c>
      <c r="AX25" s="194">
        <f t="shared" si="78"/>
        <v>0</v>
      </c>
      <c r="AY25" s="194">
        <f t="shared" si="79"/>
        <v>0</v>
      </c>
      <c r="AZ25" s="162">
        <f>AU25</f>
        <v>0</v>
      </c>
      <c r="BA25" s="194">
        <f t="shared" si="80"/>
        <v>0</v>
      </c>
      <c r="BB25" s="194">
        <f t="shared" si="81"/>
        <v>0</v>
      </c>
      <c r="BC25" s="194">
        <f t="shared" si="82"/>
        <v>0</v>
      </c>
      <c r="BD25" s="194">
        <f t="shared" si="83"/>
        <v>0</v>
      </c>
      <c r="BE25" s="162">
        <f>AZ25</f>
        <v>0</v>
      </c>
      <c r="BF25" s="194">
        <f t="shared" si="84"/>
        <v>0</v>
      </c>
      <c r="BG25" s="194">
        <f t="shared" si="85"/>
        <v>0</v>
      </c>
      <c r="BH25" s="194">
        <f t="shared" si="86"/>
        <v>0</v>
      </c>
      <c r="BI25" s="194">
        <f t="shared" si="87"/>
        <v>0</v>
      </c>
      <c r="BJ25" s="162">
        <f>BE25</f>
        <v>0</v>
      </c>
      <c r="BK25" s="194">
        <f t="shared" si="88"/>
        <v>0</v>
      </c>
      <c r="BL25" s="194">
        <f t="shared" si="89"/>
        <v>0</v>
      </c>
      <c r="BM25" s="194">
        <f t="shared" si="90"/>
        <v>0</v>
      </c>
      <c r="BN25" s="194">
        <f t="shared" si="91"/>
        <v>0</v>
      </c>
      <c r="BO25" s="162">
        <f>BJ25</f>
        <v>0</v>
      </c>
      <c r="BP25" s="259"/>
      <c r="BQ25" s="259"/>
    </row>
    <row r="26" spans="2:69">
      <c r="B26" s="40" t="s">
        <v>62</v>
      </c>
      <c r="C26" s="41"/>
      <c r="D26" s="41"/>
      <c r="E26" s="41">
        <v>0</v>
      </c>
      <c r="F26" s="41">
        <v>0</v>
      </c>
      <c r="G26" s="41">
        <v>0</v>
      </c>
      <c r="H26" s="193"/>
      <c r="I26" s="193"/>
      <c r="J26" s="193"/>
      <c r="K26" s="193"/>
      <c r="L26" s="41">
        <v>0</v>
      </c>
      <c r="M26" s="327">
        <f t="shared" si="48"/>
        <v>0</v>
      </c>
      <c r="N26" s="327">
        <f t="shared" si="49"/>
        <v>0</v>
      </c>
      <c r="O26" s="327">
        <f t="shared" si="50"/>
        <v>0</v>
      </c>
      <c r="P26" s="327">
        <f t="shared" si="51"/>
        <v>0</v>
      </c>
      <c r="Q26" s="162">
        <v>0</v>
      </c>
      <c r="R26" s="194">
        <f t="shared" si="52"/>
        <v>0</v>
      </c>
      <c r="S26" s="194">
        <f t="shared" si="53"/>
        <v>0</v>
      </c>
      <c r="T26" s="194">
        <f t="shared" si="54"/>
        <v>0</v>
      </c>
      <c r="U26" s="194">
        <f t="shared" si="55"/>
        <v>0</v>
      </c>
      <c r="V26" s="162">
        <v>0</v>
      </c>
      <c r="W26" s="194">
        <f t="shared" si="56"/>
        <v>0</v>
      </c>
      <c r="X26" s="194">
        <f t="shared" si="57"/>
        <v>0</v>
      </c>
      <c r="Y26" s="194">
        <f t="shared" si="58"/>
        <v>0</v>
      </c>
      <c r="Z26" s="194">
        <f t="shared" si="59"/>
        <v>0</v>
      </c>
      <c r="AA26" s="162">
        <v>0</v>
      </c>
      <c r="AB26" s="194">
        <f t="shared" si="60"/>
        <v>0</v>
      </c>
      <c r="AC26" s="194">
        <f t="shared" si="61"/>
        <v>0</v>
      </c>
      <c r="AD26" s="194">
        <f t="shared" si="62"/>
        <v>0</v>
      </c>
      <c r="AE26" s="194">
        <f t="shared" si="63"/>
        <v>0</v>
      </c>
      <c r="AF26" s="162">
        <v>0</v>
      </c>
      <c r="AG26" s="194">
        <f t="shared" si="64"/>
        <v>0</v>
      </c>
      <c r="AH26" s="194">
        <f t="shared" si="65"/>
        <v>0</v>
      </c>
      <c r="AI26" s="194">
        <f t="shared" si="66"/>
        <v>0</v>
      </c>
      <c r="AJ26" s="194">
        <f t="shared" si="67"/>
        <v>0</v>
      </c>
      <c r="AK26" s="162">
        <v>0</v>
      </c>
      <c r="AL26" s="194">
        <f t="shared" si="68"/>
        <v>0</v>
      </c>
      <c r="AM26" s="194">
        <f t="shared" si="69"/>
        <v>0</v>
      </c>
      <c r="AN26" s="194">
        <f t="shared" si="70"/>
        <v>0</v>
      </c>
      <c r="AO26" s="194">
        <f t="shared" si="71"/>
        <v>0</v>
      </c>
      <c r="AP26" s="162">
        <v>0</v>
      </c>
      <c r="AQ26" s="194">
        <f t="shared" si="72"/>
        <v>0</v>
      </c>
      <c r="AR26" s="194">
        <f t="shared" si="73"/>
        <v>0</v>
      </c>
      <c r="AS26" s="194">
        <f t="shared" si="74"/>
        <v>0</v>
      </c>
      <c r="AT26" s="194">
        <f t="shared" si="75"/>
        <v>0</v>
      </c>
      <c r="AU26" s="162">
        <v>0</v>
      </c>
      <c r="AV26" s="194">
        <f t="shared" si="76"/>
        <v>0</v>
      </c>
      <c r="AW26" s="194">
        <f t="shared" si="77"/>
        <v>0</v>
      </c>
      <c r="AX26" s="194">
        <f t="shared" si="78"/>
        <v>0</v>
      </c>
      <c r="AY26" s="194">
        <f t="shared" si="79"/>
        <v>0</v>
      </c>
      <c r="AZ26" s="162">
        <v>0</v>
      </c>
      <c r="BA26" s="194">
        <f t="shared" si="80"/>
        <v>0</v>
      </c>
      <c r="BB26" s="194">
        <f t="shared" si="81"/>
        <v>0</v>
      </c>
      <c r="BC26" s="194">
        <f t="shared" si="82"/>
        <v>0</v>
      </c>
      <c r="BD26" s="194">
        <f t="shared" si="83"/>
        <v>0</v>
      </c>
      <c r="BE26" s="162">
        <v>0</v>
      </c>
      <c r="BF26" s="194">
        <f t="shared" si="84"/>
        <v>0</v>
      </c>
      <c r="BG26" s="194">
        <f t="shared" si="85"/>
        <v>0</v>
      </c>
      <c r="BH26" s="194">
        <f t="shared" si="86"/>
        <v>0</v>
      </c>
      <c r="BI26" s="194">
        <f t="shared" si="87"/>
        <v>0</v>
      </c>
      <c r="BJ26" s="162">
        <v>0</v>
      </c>
      <c r="BK26" s="194">
        <f t="shared" si="88"/>
        <v>0</v>
      </c>
      <c r="BL26" s="194">
        <f t="shared" si="89"/>
        <v>0</v>
      </c>
      <c r="BM26" s="194">
        <f t="shared" si="90"/>
        <v>0</v>
      </c>
      <c r="BN26" s="194">
        <f t="shared" si="91"/>
        <v>0</v>
      </c>
      <c r="BO26" s="162">
        <v>0</v>
      </c>
      <c r="BP26" s="259"/>
      <c r="BQ26" s="259"/>
    </row>
    <row r="27" spans="2:69">
      <c r="B27" s="40" t="s">
        <v>64</v>
      </c>
      <c r="C27" s="41"/>
      <c r="D27" s="41"/>
      <c r="E27" s="41">
        <v>0</v>
      </c>
      <c r="F27" s="41">
        <v>0</v>
      </c>
      <c r="G27" s="41">
        <v>0</v>
      </c>
      <c r="H27" s="193"/>
      <c r="I27" s="193"/>
      <c r="J27" s="193"/>
      <c r="K27" s="193"/>
      <c r="L27" s="41">
        <v>0</v>
      </c>
      <c r="M27" s="327">
        <f t="shared" si="48"/>
        <v>0</v>
      </c>
      <c r="N27" s="327">
        <f t="shared" si="49"/>
        <v>0</v>
      </c>
      <c r="O27" s="327">
        <f t="shared" si="50"/>
        <v>0</v>
      </c>
      <c r="P27" s="327">
        <f t="shared" si="51"/>
        <v>0</v>
      </c>
      <c r="Q27" s="162">
        <v>0</v>
      </c>
      <c r="R27" s="194">
        <f t="shared" si="52"/>
        <v>0</v>
      </c>
      <c r="S27" s="194">
        <f t="shared" si="53"/>
        <v>0</v>
      </c>
      <c r="T27" s="194">
        <f t="shared" si="54"/>
        <v>0</v>
      </c>
      <c r="U27" s="194">
        <f t="shared" si="55"/>
        <v>0</v>
      </c>
      <c r="V27" s="162">
        <v>0</v>
      </c>
      <c r="W27" s="194">
        <f t="shared" si="56"/>
        <v>0</v>
      </c>
      <c r="X27" s="194">
        <f t="shared" si="57"/>
        <v>0</v>
      </c>
      <c r="Y27" s="194">
        <f t="shared" si="58"/>
        <v>0</v>
      </c>
      <c r="Z27" s="194">
        <f t="shared" si="59"/>
        <v>0</v>
      </c>
      <c r="AA27" s="162">
        <v>0</v>
      </c>
      <c r="AB27" s="194">
        <f t="shared" si="60"/>
        <v>0</v>
      </c>
      <c r="AC27" s="194">
        <f t="shared" si="61"/>
        <v>0</v>
      </c>
      <c r="AD27" s="194">
        <f t="shared" si="62"/>
        <v>0</v>
      </c>
      <c r="AE27" s="194">
        <f t="shared" si="63"/>
        <v>0</v>
      </c>
      <c r="AF27" s="162">
        <v>0</v>
      </c>
      <c r="AG27" s="194">
        <f t="shared" si="64"/>
        <v>0</v>
      </c>
      <c r="AH27" s="194">
        <f t="shared" si="65"/>
        <v>0</v>
      </c>
      <c r="AI27" s="194">
        <f t="shared" si="66"/>
        <v>0</v>
      </c>
      <c r="AJ27" s="194">
        <f t="shared" si="67"/>
        <v>0</v>
      </c>
      <c r="AK27" s="162">
        <v>0</v>
      </c>
      <c r="AL27" s="194">
        <f t="shared" si="68"/>
        <v>0</v>
      </c>
      <c r="AM27" s="194">
        <f t="shared" si="69"/>
        <v>0</v>
      </c>
      <c r="AN27" s="194">
        <f t="shared" si="70"/>
        <v>0</v>
      </c>
      <c r="AO27" s="194">
        <f t="shared" si="71"/>
        <v>0</v>
      </c>
      <c r="AP27" s="162">
        <v>0</v>
      </c>
      <c r="AQ27" s="194">
        <f t="shared" si="72"/>
        <v>0</v>
      </c>
      <c r="AR27" s="194">
        <f t="shared" si="73"/>
        <v>0</v>
      </c>
      <c r="AS27" s="194">
        <f t="shared" si="74"/>
        <v>0</v>
      </c>
      <c r="AT27" s="194">
        <f t="shared" si="75"/>
        <v>0</v>
      </c>
      <c r="AU27" s="162">
        <v>0</v>
      </c>
      <c r="AV27" s="194">
        <f t="shared" si="76"/>
        <v>0</v>
      </c>
      <c r="AW27" s="194">
        <f t="shared" si="77"/>
        <v>0</v>
      </c>
      <c r="AX27" s="194">
        <f t="shared" si="78"/>
        <v>0</v>
      </c>
      <c r="AY27" s="194">
        <f t="shared" si="79"/>
        <v>0</v>
      </c>
      <c r="AZ27" s="162">
        <v>0</v>
      </c>
      <c r="BA27" s="194">
        <f t="shared" si="80"/>
        <v>0</v>
      </c>
      <c r="BB27" s="194">
        <f t="shared" si="81"/>
        <v>0</v>
      </c>
      <c r="BC27" s="194">
        <f t="shared" si="82"/>
        <v>0</v>
      </c>
      <c r="BD27" s="194">
        <f t="shared" si="83"/>
        <v>0</v>
      </c>
      <c r="BE27" s="162">
        <v>0</v>
      </c>
      <c r="BF27" s="194">
        <f t="shared" si="84"/>
        <v>0</v>
      </c>
      <c r="BG27" s="194">
        <f t="shared" si="85"/>
        <v>0</v>
      </c>
      <c r="BH27" s="194">
        <f t="shared" si="86"/>
        <v>0</v>
      </c>
      <c r="BI27" s="194">
        <f t="shared" si="87"/>
        <v>0</v>
      </c>
      <c r="BJ27" s="162">
        <v>0</v>
      </c>
      <c r="BK27" s="194">
        <f t="shared" si="88"/>
        <v>0</v>
      </c>
      <c r="BL27" s="194">
        <f t="shared" si="89"/>
        <v>0</v>
      </c>
      <c r="BM27" s="194">
        <f t="shared" si="90"/>
        <v>0</v>
      </c>
      <c r="BN27" s="194">
        <f t="shared" si="91"/>
        <v>0</v>
      </c>
      <c r="BO27" s="162">
        <v>0</v>
      </c>
      <c r="BP27" s="259"/>
      <c r="BQ27" s="259"/>
    </row>
    <row r="28" spans="2:69">
      <c r="B28" s="115" t="s">
        <v>65</v>
      </c>
      <c r="C28" s="51"/>
      <c r="D28" s="51"/>
      <c r="E28" s="51">
        <f t="shared" ref="E28:BJ28" si="92">SUM(E23:E27)</f>
        <v>-0.746</v>
      </c>
      <c r="F28" s="51">
        <f t="shared" si="92"/>
        <v>-0.46200000000000002</v>
      </c>
      <c r="G28" s="51">
        <f t="shared" si="92"/>
        <v>-80.787999999999997</v>
      </c>
      <c r="H28" s="191"/>
      <c r="I28" s="191"/>
      <c r="J28" s="191"/>
      <c r="K28" s="191"/>
      <c r="L28" s="51">
        <f t="shared" si="92"/>
        <v>-323.20699999999999</v>
      </c>
      <c r="M28" s="329">
        <f t="shared" si="48"/>
        <v>-0.78105131249999982</v>
      </c>
      <c r="N28" s="329">
        <f t="shared" si="49"/>
        <v>-0.78105131249999982</v>
      </c>
      <c r="O28" s="329">
        <f t="shared" si="50"/>
        <v>-0.78105131249999982</v>
      </c>
      <c r="P28" s="329">
        <f t="shared" si="51"/>
        <v>-0.78105131249999982</v>
      </c>
      <c r="Q28" s="323">
        <f t="shared" si="92"/>
        <v>-3.1242052499999993</v>
      </c>
      <c r="R28" s="231">
        <f t="shared" si="52"/>
        <v>-0.84618622499999996</v>
      </c>
      <c r="S28" s="231">
        <f t="shared" si="53"/>
        <v>-0.84618622499999996</v>
      </c>
      <c r="T28" s="231">
        <f t="shared" si="54"/>
        <v>-0.84618622499999996</v>
      </c>
      <c r="U28" s="231">
        <f t="shared" si="55"/>
        <v>-0.84618622499999996</v>
      </c>
      <c r="V28" s="323">
        <f t="shared" si="92"/>
        <v>-3.3847448999999998</v>
      </c>
      <c r="W28" s="231">
        <f t="shared" si="56"/>
        <v>-1.2474101756249998</v>
      </c>
      <c r="X28" s="231">
        <f t="shared" si="57"/>
        <v>-1.2474101756249998</v>
      </c>
      <c r="Y28" s="231">
        <f t="shared" si="58"/>
        <v>-1.2474101756249998</v>
      </c>
      <c r="Z28" s="231">
        <f t="shared" si="59"/>
        <v>-1.2474101756249998</v>
      </c>
      <c r="AA28" s="323">
        <f t="shared" si="92"/>
        <v>-4.9896407024999991</v>
      </c>
      <c r="AB28" s="231">
        <f t="shared" si="60"/>
        <v>-1.6281505794374997</v>
      </c>
      <c r="AC28" s="231">
        <f t="shared" si="61"/>
        <v>-1.6281505794374997</v>
      </c>
      <c r="AD28" s="231">
        <f t="shared" si="62"/>
        <v>-1.6281505794374997</v>
      </c>
      <c r="AE28" s="231">
        <f t="shared" si="63"/>
        <v>-1.6281505794374997</v>
      </c>
      <c r="AF28" s="323">
        <f t="shared" si="92"/>
        <v>-6.512602317749999</v>
      </c>
      <c r="AG28" s="231">
        <f t="shared" si="64"/>
        <v>-1.5675204586781248</v>
      </c>
      <c r="AH28" s="231">
        <f t="shared" si="65"/>
        <v>-1.5675204586781248</v>
      </c>
      <c r="AI28" s="231">
        <f t="shared" si="66"/>
        <v>-1.5675204586781248</v>
      </c>
      <c r="AJ28" s="231">
        <f t="shared" si="67"/>
        <v>-1.5675204586781248</v>
      </c>
      <c r="AK28" s="323">
        <f t="shared" si="92"/>
        <v>-6.2700818347124994</v>
      </c>
      <c r="AL28" s="231">
        <f t="shared" si="68"/>
        <v>-1.7110787969039063</v>
      </c>
      <c r="AM28" s="231">
        <f t="shared" si="69"/>
        <v>-1.7110787969039063</v>
      </c>
      <c r="AN28" s="231">
        <f t="shared" si="70"/>
        <v>-1.7110787969039063</v>
      </c>
      <c r="AO28" s="231">
        <f t="shared" si="71"/>
        <v>-1.7110787969039063</v>
      </c>
      <c r="AP28" s="323">
        <f t="shared" si="92"/>
        <v>-6.8443151876156252</v>
      </c>
      <c r="AQ28" s="231">
        <f t="shared" si="72"/>
        <v>-1.9965266911054687</v>
      </c>
      <c r="AR28" s="231">
        <f t="shared" si="73"/>
        <v>-1.9965266911054687</v>
      </c>
      <c r="AS28" s="231">
        <f t="shared" si="74"/>
        <v>-1.9965266911054687</v>
      </c>
      <c r="AT28" s="231">
        <f t="shared" si="75"/>
        <v>-1.9965266911054687</v>
      </c>
      <c r="AU28" s="323">
        <f t="shared" si="92"/>
        <v>-7.9861067644218746</v>
      </c>
      <c r="AV28" s="231">
        <f t="shared" si="76"/>
        <v>-2.1818601707111722</v>
      </c>
      <c r="AW28" s="231">
        <f t="shared" si="77"/>
        <v>-2.1818601707111722</v>
      </c>
      <c r="AX28" s="231">
        <f t="shared" si="78"/>
        <v>-2.1818601707111722</v>
      </c>
      <c r="AY28" s="231">
        <f t="shared" si="79"/>
        <v>-2.1818601707111722</v>
      </c>
      <c r="AZ28" s="323">
        <f t="shared" si="92"/>
        <v>-8.7274406828446889</v>
      </c>
      <c r="BA28" s="231">
        <f t="shared" si="80"/>
        <v>-2.2569000936202688</v>
      </c>
      <c r="BB28" s="231">
        <f t="shared" si="81"/>
        <v>-2.2569000936202688</v>
      </c>
      <c r="BC28" s="231">
        <f t="shared" si="82"/>
        <v>-2.2569000936202688</v>
      </c>
      <c r="BD28" s="231">
        <f t="shared" si="83"/>
        <v>-2.2569000936202688</v>
      </c>
      <c r="BE28" s="323">
        <f t="shared" si="92"/>
        <v>-9.0276003744810751</v>
      </c>
      <c r="BF28" s="231">
        <f t="shared" si="84"/>
        <v>-2.3345745789281489</v>
      </c>
      <c r="BG28" s="231">
        <f t="shared" si="85"/>
        <v>-2.3345745789281489</v>
      </c>
      <c r="BH28" s="231">
        <f t="shared" si="86"/>
        <v>-2.3345745789281489</v>
      </c>
      <c r="BI28" s="231">
        <f t="shared" si="87"/>
        <v>-2.3345745789281489</v>
      </c>
      <c r="BJ28" s="323">
        <f t="shared" si="92"/>
        <v>-9.3382983157125956</v>
      </c>
      <c r="BK28" s="231">
        <f t="shared" si="88"/>
        <v>-2.4149779980952366</v>
      </c>
      <c r="BL28" s="231">
        <f t="shared" si="89"/>
        <v>-2.4149779980952366</v>
      </c>
      <c r="BM28" s="231">
        <f t="shared" si="90"/>
        <v>-2.4149779980952366</v>
      </c>
      <c r="BN28" s="231">
        <f t="shared" si="91"/>
        <v>-2.4149779980952366</v>
      </c>
      <c r="BO28" s="323">
        <f t="shared" ref="BO28" si="93">SUM(BO23:BO27)</f>
        <v>-9.6599119923809464</v>
      </c>
      <c r="BP28" s="239"/>
      <c r="BQ28" s="239"/>
    </row>
    <row r="29" spans="2:69">
      <c r="B29" s="40"/>
      <c r="C29" s="49"/>
      <c r="D29" s="116"/>
      <c r="E29" s="47"/>
      <c r="F29" s="47"/>
      <c r="G29" s="47"/>
      <c r="H29" s="298"/>
      <c r="I29" s="298"/>
      <c r="J29" s="298"/>
      <c r="K29" s="298"/>
      <c r="L29" s="47"/>
      <c r="M29" s="328"/>
      <c r="N29" s="328"/>
      <c r="O29" s="328"/>
      <c r="P29" s="328"/>
      <c r="Q29" s="47"/>
      <c r="R29" s="298"/>
      <c r="S29" s="298"/>
      <c r="T29" s="298"/>
      <c r="U29" s="298"/>
      <c r="V29" s="47"/>
      <c r="W29" s="298"/>
      <c r="X29" s="298"/>
      <c r="Y29" s="298"/>
      <c r="Z29" s="298"/>
      <c r="AA29" s="47"/>
      <c r="AB29" s="298"/>
      <c r="AC29" s="298"/>
      <c r="AD29" s="298"/>
      <c r="AE29" s="298"/>
      <c r="AF29" s="47"/>
      <c r="AG29" s="298"/>
      <c r="AH29" s="298"/>
      <c r="AI29" s="298"/>
      <c r="AJ29" s="298"/>
      <c r="AK29" s="47"/>
      <c r="AL29" s="298"/>
      <c r="AM29" s="298"/>
      <c r="AN29" s="298"/>
      <c r="AO29" s="298"/>
      <c r="AP29" s="47"/>
      <c r="AQ29" s="298"/>
      <c r="AR29" s="298"/>
      <c r="AS29" s="298"/>
      <c r="AT29" s="298"/>
      <c r="AU29" s="47"/>
      <c r="AV29" s="298"/>
      <c r="AW29" s="298"/>
      <c r="AX29" s="298"/>
      <c r="AY29" s="298"/>
      <c r="AZ29" s="47"/>
      <c r="BA29" s="298"/>
      <c r="BB29" s="298"/>
      <c r="BC29" s="298"/>
      <c r="BD29" s="298"/>
      <c r="BE29" s="47"/>
      <c r="BF29" s="298"/>
      <c r="BG29" s="298"/>
      <c r="BH29" s="298"/>
      <c r="BI29" s="298"/>
      <c r="BJ29" s="47"/>
      <c r="BK29" s="298"/>
      <c r="BL29" s="298"/>
      <c r="BM29" s="298"/>
      <c r="BN29" s="298"/>
      <c r="BO29" s="47"/>
      <c r="BP29" s="260"/>
      <c r="BQ29" s="260"/>
    </row>
    <row r="30" spans="2:69">
      <c r="B30" s="40" t="s">
        <v>66</v>
      </c>
      <c r="C30" s="41"/>
      <c r="D30" s="41"/>
      <c r="E30" s="46">
        <f>11.981+21.182</f>
        <v>33.162999999999997</v>
      </c>
      <c r="F30" s="46">
        <v>104.532</v>
      </c>
      <c r="G30" s="46">
        <f>119.956+-2.19</f>
        <v>117.76600000000001</v>
      </c>
      <c r="H30" s="193"/>
      <c r="I30" s="193"/>
      <c r="J30" s="193"/>
      <c r="K30" s="193"/>
      <c r="L30" s="46">
        <v>198.84</v>
      </c>
      <c r="M30" s="327">
        <f t="shared" ref="M30:M35" si="94">Q30/4</f>
        <v>0</v>
      </c>
      <c r="N30" s="327">
        <f t="shared" ref="N30:N35" si="95">Q30/4</f>
        <v>0</v>
      </c>
      <c r="O30" s="327">
        <f t="shared" ref="O30:O35" si="96">Q30/4</f>
        <v>0</v>
      </c>
      <c r="P30" s="327">
        <f t="shared" ref="P30:P35" si="97">Q30/4</f>
        <v>0</v>
      </c>
      <c r="Q30" s="25">
        <v>0</v>
      </c>
      <c r="R30" s="194">
        <f t="shared" ref="R30:R35" si="98">V30/4</f>
        <v>0</v>
      </c>
      <c r="S30" s="194">
        <f t="shared" ref="S30:S35" si="99">V30/4</f>
        <v>0</v>
      </c>
      <c r="T30" s="194">
        <f t="shared" ref="T30:T35" si="100">V30/4</f>
        <v>0</v>
      </c>
      <c r="U30" s="194">
        <f t="shared" ref="U30:U35" si="101">V30/4</f>
        <v>0</v>
      </c>
      <c r="V30" s="25">
        <v>0</v>
      </c>
      <c r="W30" s="194">
        <f t="shared" ref="W30:W35" si="102">AA30/4</f>
        <v>0</v>
      </c>
      <c r="X30" s="194">
        <f t="shared" ref="X30:X35" si="103">AA30/4</f>
        <v>0</v>
      </c>
      <c r="Y30" s="194">
        <f t="shared" ref="Y30:Y35" si="104">AA30/4</f>
        <v>0</v>
      </c>
      <c r="Z30" s="194">
        <f t="shared" ref="Z30:Z35" si="105">AA30/4</f>
        <v>0</v>
      </c>
      <c r="AA30" s="25">
        <v>0</v>
      </c>
      <c r="AB30" s="194">
        <f t="shared" ref="AB30:AB35" si="106">AF30/4</f>
        <v>0</v>
      </c>
      <c r="AC30" s="194">
        <f t="shared" ref="AC30:AC35" si="107">AF30/4</f>
        <v>0</v>
      </c>
      <c r="AD30" s="194">
        <f t="shared" ref="AD30:AD35" si="108">AF30/4</f>
        <v>0</v>
      </c>
      <c r="AE30" s="194">
        <f t="shared" ref="AE30:AE35" si="109">AF30/4</f>
        <v>0</v>
      </c>
      <c r="AF30" s="25">
        <v>0</v>
      </c>
      <c r="AG30" s="194">
        <f t="shared" ref="AG30:AG35" si="110">AK30/4</f>
        <v>0</v>
      </c>
      <c r="AH30" s="194">
        <f t="shared" ref="AH30:AH35" si="111">AK30/4</f>
        <v>0</v>
      </c>
      <c r="AI30" s="194">
        <f t="shared" ref="AI30:AI35" si="112">AK30/4</f>
        <v>0</v>
      </c>
      <c r="AJ30" s="194">
        <f t="shared" ref="AJ30:AJ35" si="113">AK30/4</f>
        <v>0</v>
      </c>
      <c r="AK30" s="25">
        <v>0</v>
      </c>
      <c r="AL30" s="194">
        <f t="shared" ref="AL30:AL35" si="114">AP30/4</f>
        <v>0</v>
      </c>
      <c r="AM30" s="194">
        <f t="shared" ref="AM30:AM35" si="115">AP30/4</f>
        <v>0</v>
      </c>
      <c r="AN30" s="194">
        <f t="shared" ref="AN30:AN35" si="116">AP30/4</f>
        <v>0</v>
      </c>
      <c r="AO30" s="194">
        <f t="shared" ref="AO30:AO35" si="117">AP30/4</f>
        <v>0</v>
      </c>
      <c r="AP30" s="25">
        <v>0</v>
      </c>
      <c r="AQ30" s="194">
        <f t="shared" ref="AQ30:AQ35" si="118">AU30/4</f>
        <v>0</v>
      </c>
      <c r="AR30" s="194">
        <f t="shared" ref="AR30:AR35" si="119">AU30/4</f>
        <v>0</v>
      </c>
      <c r="AS30" s="194">
        <f t="shared" ref="AS30:AS35" si="120">AU30/4</f>
        <v>0</v>
      </c>
      <c r="AT30" s="194">
        <f t="shared" ref="AT30:AT35" si="121">AU30/4</f>
        <v>0</v>
      </c>
      <c r="AU30" s="25">
        <v>0</v>
      </c>
      <c r="AV30" s="194">
        <f t="shared" ref="AV30:AV35" si="122">AZ30/4</f>
        <v>0</v>
      </c>
      <c r="AW30" s="194">
        <f t="shared" ref="AW30:AW35" si="123">AZ30/4</f>
        <v>0</v>
      </c>
      <c r="AX30" s="194">
        <f t="shared" ref="AX30:AX35" si="124">AZ30/4</f>
        <v>0</v>
      </c>
      <c r="AY30" s="194">
        <f t="shared" ref="AY30:AY35" si="125">AZ30/4</f>
        <v>0</v>
      </c>
      <c r="AZ30" s="25">
        <v>0</v>
      </c>
      <c r="BA30" s="194">
        <f t="shared" ref="BA30:BA35" si="126">BE30/4</f>
        <v>0</v>
      </c>
      <c r="BB30" s="194">
        <f t="shared" ref="BB30:BB35" si="127">BE30/4</f>
        <v>0</v>
      </c>
      <c r="BC30" s="194">
        <f t="shared" ref="BC30:BC35" si="128">BE30/4</f>
        <v>0</v>
      </c>
      <c r="BD30" s="194">
        <f t="shared" ref="BD30:BD35" si="129">BE30/4</f>
        <v>0</v>
      </c>
      <c r="BE30" s="25">
        <v>0</v>
      </c>
      <c r="BF30" s="194">
        <f t="shared" ref="BF30:BF35" si="130">BJ30/4</f>
        <v>0</v>
      </c>
      <c r="BG30" s="194">
        <f t="shared" ref="BG30:BG35" si="131">BJ30/4</f>
        <v>0</v>
      </c>
      <c r="BH30" s="194">
        <f t="shared" ref="BH30:BH35" si="132">BJ30/4</f>
        <v>0</v>
      </c>
      <c r="BI30" s="194">
        <f t="shared" ref="BI30:BI35" si="133">BJ30/4</f>
        <v>0</v>
      </c>
      <c r="BJ30" s="25">
        <v>0</v>
      </c>
      <c r="BK30" s="194">
        <f t="shared" ref="BK30:BK35" si="134">BO30/4</f>
        <v>0</v>
      </c>
      <c r="BL30" s="194">
        <f t="shared" ref="BL30:BL35" si="135">BO30/4</f>
        <v>0</v>
      </c>
      <c r="BM30" s="194">
        <f t="shared" ref="BM30:BM35" si="136">BO30/4</f>
        <v>0</v>
      </c>
      <c r="BN30" s="194">
        <f t="shared" ref="BN30:BN35" si="137">BO30/4</f>
        <v>0</v>
      </c>
      <c r="BO30" s="25">
        <v>0</v>
      </c>
      <c r="BP30" s="68"/>
      <c r="BQ30" s="68"/>
    </row>
    <row r="31" spans="2:69">
      <c r="B31" s="40" t="s">
        <v>67</v>
      </c>
      <c r="C31" s="41"/>
      <c r="D31" s="41"/>
      <c r="E31" s="46">
        <v>0</v>
      </c>
      <c r="F31" s="46">
        <v>0</v>
      </c>
      <c r="G31" s="46">
        <v>0</v>
      </c>
      <c r="H31" s="193"/>
      <c r="I31" s="193"/>
      <c r="J31" s="193"/>
      <c r="K31" s="193"/>
      <c r="L31" s="46">
        <f>275.716-5.021</f>
        <v>270.69499999999999</v>
      </c>
      <c r="M31" s="327">
        <f t="shared" si="94"/>
        <v>44.838787499999995</v>
      </c>
      <c r="N31" s="327">
        <f t="shared" si="95"/>
        <v>44.838787499999995</v>
      </c>
      <c r="O31" s="327">
        <f t="shared" si="96"/>
        <v>44.838787499999995</v>
      </c>
      <c r="P31" s="327">
        <f t="shared" si="97"/>
        <v>44.838787499999995</v>
      </c>
      <c r="Q31" s="25">
        <f t="shared" ref="Q31:AU31" si="138">Q56</f>
        <v>179.35514999999998</v>
      </c>
      <c r="R31" s="194">
        <f t="shared" si="98"/>
        <v>36.095223937499995</v>
      </c>
      <c r="S31" s="194">
        <f t="shared" si="99"/>
        <v>36.095223937499995</v>
      </c>
      <c r="T31" s="194">
        <f t="shared" si="100"/>
        <v>36.095223937499995</v>
      </c>
      <c r="U31" s="194">
        <f t="shared" si="101"/>
        <v>36.095223937499995</v>
      </c>
      <c r="V31" s="25">
        <f t="shared" si="138"/>
        <v>144.38089574999998</v>
      </c>
      <c r="W31" s="194">
        <f t="shared" si="102"/>
        <v>88.94894470312498</v>
      </c>
      <c r="X31" s="194">
        <f t="shared" si="103"/>
        <v>88.94894470312498</v>
      </c>
      <c r="Y31" s="194">
        <f t="shared" si="104"/>
        <v>88.94894470312498</v>
      </c>
      <c r="Z31" s="194">
        <f t="shared" si="105"/>
        <v>88.94894470312498</v>
      </c>
      <c r="AA31" s="25">
        <f t="shared" si="138"/>
        <v>355.79577881249992</v>
      </c>
      <c r="AB31" s="194">
        <f t="shared" si="106"/>
        <v>75.013610032968714</v>
      </c>
      <c r="AC31" s="194">
        <f t="shared" si="107"/>
        <v>75.013610032968714</v>
      </c>
      <c r="AD31" s="194">
        <f t="shared" si="108"/>
        <v>75.013610032968714</v>
      </c>
      <c r="AE31" s="194">
        <f t="shared" si="109"/>
        <v>75.013610032968714</v>
      </c>
      <c r="AF31" s="25">
        <f t="shared" si="138"/>
        <v>300.05444013187486</v>
      </c>
      <c r="AG31" s="194">
        <f t="shared" si="110"/>
        <v>117.63497936988276</v>
      </c>
      <c r="AH31" s="194">
        <f t="shared" si="111"/>
        <v>117.63497936988276</v>
      </c>
      <c r="AI31" s="194">
        <f t="shared" si="112"/>
        <v>117.63497936988276</v>
      </c>
      <c r="AJ31" s="194">
        <f t="shared" si="113"/>
        <v>117.63497936988276</v>
      </c>
      <c r="AK31" s="25">
        <f t="shared" si="138"/>
        <v>470.53991747953103</v>
      </c>
      <c r="AL31" s="194">
        <f t="shared" si="114"/>
        <v>0</v>
      </c>
      <c r="AM31" s="194">
        <f t="shared" si="115"/>
        <v>0</v>
      </c>
      <c r="AN31" s="194">
        <f t="shared" si="116"/>
        <v>0</v>
      </c>
      <c r="AO31" s="194">
        <f t="shared" si="117"/>
        <v>0</v>
      </c>
      <c r="AP31" s="25">
        <f t="shared" si="138"/>
        <v>0</v>
      </c>
      <c r="AQ31" s="194">
        <f t="shared" si="118"/>
        <v>0</v>
      </c>
      <c r="AR31" s="194">
        <f t="shared" si="119"/>
        <v>0</v>
      </c>
      <c r="AS31" s="194">
        <f t="shared" si="120"/>
        <v>0</v>
      </c>
      <c r="AT31" s="194">
        <f t="shared" si="121"/>
        <v>0</v>
      </c>
      <c r="AU31" s="25">
        <f t="shared" si="138"/>
        <v>0</v>
      </c>
      <c r="AV31" s="194">
        <f t="shared" si="122"/>
        <v>0</v>
      </c>
      <c r="AW31" s="194">
        <f t="shared" si="123"/>
        <v>0</v>
      </c>
      <c r="AX31" s="194">
        <f t="shared" si="124"/>
        <v>0</v>
      </c>
      <c r="AY31" s="194">
        <f t="shared" si="125"/>
        <v>0</v>
      </c>
      <c r="AZ31" s="25">
        <f t="shared" ref="AZ31" si="139">AZ56</f>
        <v>0</v>
      </c>
      <c r="BA31" s="194">
        <f t="shared" si="126"/>
        <v>0</v>
      </c>
      <c r="BB31" s="194">
        <f t="shared" si="127"/>
        <v>0</v>
      </c>
      <c r="BC31" s="194">
        <f t="shared" si="128"/>
        <v>0</v>
      </c>
      <c r="BD31" s="194">
        <f t="shared" si="129"/>
        <v>0</v>
      </c>
      <c r="BE31" s="25">
        <f t="shared" ref="BE31" si="140">BE56</f>
        <v>0</v>
      </c>
      <c r="BF31" s="194">
        <f t="shared" si="130"/>
        <v>0</v>
      </c>
      <c r="BG31" s="194">
        <f t="shared" si="131"/>
        <v>0</v>
      </c>
      <c r="BH31" s="194">
        <f t="shared" si="132"/>
        <v>0</v>
      </c>
      <c r="BI31" s="194">
        <f t="shared" si="133"/>
        <v>0</v>
      </c>
      <c r="BJ31" s="25">
        <f t="shared" ref="BJ31:BO31" si="141">BJ56</f>
        <v>0</v>
      </c>
      <c r="BK31" s="194">
        <f t="shared" si="134"/>
        <v>0</v>
      </c>
      <c r="BL31" s="194">
        <f t="shared" si="135"/>
        <v>0</v>
      </c>
      <c r="BM31" s="194">
        <f t="shared" si="136"/>
        <v>0</v>
      </c>
      <c r="BN31" s="194">
        <f t="shared" si="137"/>
        <v>0</v>
      </c>
      <c r="BO31" s="25">
        <f t="shared" si="141"/>
        <v>0</v>
      </c>
      <c r="BP31" s="68"/>
      <c r="BQ31" s="68"/>
    </row>
    <row r="32" spans="2:69">
      <c r="B32" s="40" t="s">
        <v>68</v>
      </c>
      <c r="C32" s="41"/>
      <c r="D32" s="47"/>
      <c r="E32" s="46">
        <v>1.2E-2</v>
      </c>
      <c r="F32" s="70">
        <v>0.04</v>
      </c>
      <c r="G32" s="70">
        <v>0.29399999999999998</v>
      </c>
      <c r="H32" s="286"/>
      <c r="I32" s="286"/>
      <c r="J32" s="286"/>
      <c r="K32" s="286"/>
      <c r="L32" s="70">
        <v>0.28499999999999998</v>
      </c>
      <c r="M32" s="328">
        <f t="shared" si="94"/>
        <v>0.20321972205106811</v>
      </c>
      <c r="N32" s="328">
        <f t="shared" si="95"/>
        <v>0.20321972205106811</v>
      </c>
      <c r="O32" s="328">
        <f t="shared" si="96"/>
        <v>0.20321972205106811</v>
      </c>
      <c r="P32" s="328">
        <f t="shared" si="97"/>
        <v>0.20321972205106811</v>
      </c>
      <c r="Q32" s="47">
        <f t="shared" ref="Q32:AU32" si="142">+Q80+Q70+Q85</f>
        <v>0.81287888820427245</v>
      </c>
      <c r="R32" s="298">
        <f t="shared" si="98"/>
        <v>0.45481953525465735</v>
      </c>
      <c r="S32" s="298">
        <f t="shared" si="99"/>
        <v>0.45481953525465735</v>
      </c>
      <c r="T32" s="298">
        <f t="shared" si="100"/>
        <v>0.45481953525465735</v>
      </c>
      <c r="U32" s="298">
        <f t="shared" si="101"/>
        <v>0.45481953525465735</v>
      </c>
      <c r="V32" s="47">
        <f t="shared" si="142"/>
        <v>1.8192781410186294</v>
      </c>
      <c r="W32" s="298">
        <f t="shared" si="102"/>
        <v>0.75639576643241613</v>
      </c>
      <c r="X32" s="298">
        <f t="shared" si="103"/>
        <v>0.75639576643241613</v>
      </c>
      <c r="Y32" s="298">
        <f t="shared" si="104"/>
        <v>0.75639576643241613</v>
      </c>
      <c r="Z32" s="298">
        <f t="shared" si="105"/>
        <v>0.75639576643241613</v>
      </c>
      <c r="AA32" s="47">
        <f t="shared" si="142"/>
        <v>3.0255830657296645</v>
      </c>
      <c r="AB32" s="298">
        <f t="shared" si="106"/>
        <v>1.0404737311067136</v>
      </c>
      <c r="AC32" s="298">
        <f t="shared" si="107"/>
        <v>1.0404737311067136</v>
      </c>
      <c r="AD32" s="298">
        <f t="shared" si="108"/>
        <v>1.0404737311067136</v>
      </c>
      <c r="AE32" s="298">
        <f t="shared" si="109"/>
        <v>1.0404737311067136</v>
      </c>
      <c r="AF32" s="47">
        <f t="shared" si="142"/>
        <v>4.1618949244268544</v>
      </c>
      <c r="AG32" s="298">
        <f t="shared" si="110"/>
        <v>1.4312422585721263</v>
      </c>
      <c r="AH32" s="298">
        <f t="shared" si="111"/>
        <v>1.4312422585721263</v>
      </c>
      <c r="AI32" s="298">
        <f t="shared" si="112"/>
        <v>1.4312422585721263</v>
      </c>
      <c r="AJ32" s="298">
        <f t="shared" si="113"/>
        <v>1.4312422585721263</v>
      </c>
      <c r="AK32" s="47">
        <f t="shared" si="142"/>
        <v>5.7249690342885051</v>
      </c>
      <c r="AL32" s="298">
        <f t="shared" si="114"/>
        <v>1.9687708987556807</v>
      </c>
      <c r="AM32" s="298">
        <f t="shared" si="115"/>
        <v>1.9687708987556807</v>
      </c>
      <c r="AN32" s="298">
        <f t="shared" si="116"/>
        <v>1.9687708987556807</v>
      </c>
      <c r="AO32" s="298">
        <f t="shared" si="117"/>
        <v>1.9687708987556807</v>
      </c>
      <c r="AP32" s="47">
        <f t="shared" si="142"/>
        <v>7.8750835950227227</v>
      </c>
      <c r="AQ32" s="298">
        <f t="shared" si="118"/>
        <v>2.7081780380452067</v>
      </c>
      <c r="AR32" s="298">
        <f t="shared" si="119"/>
        <v>2.7081780380452067</v>
      </c>
      <c r="AS32" s="298">
        <f t="shared" si="120"/>
        <v>2.7081780380452067</v>
      </c>
      <c r="AT32" s="298">
        <f t="shared" si="121"/>
        <v>2.7081780380452067</v>
      </c>
      <c r="AU32" s="47">
        <f t="shared" si="142"/>
        <v>10.832712152180827</v>
      </c>
      <c r="AV32" s="298">
        <f t="shared" si="122"/>
        <v>3.7252827590990023</v>
      </c>
      <c r="AW32" s="298">
        <f t="shared" si="123"/>
        <v>3.7252827590990023</v>
      </c>
      <c r="AX32" s="298">
        <f t="shared" si="124"/>
        <v>3.7252827590990023</v>
      </c>
      <c r="AY32" s="298">
        <f t="shared" si="125"/>
        <v>3.7252827590990023</v>
      </c>
      <c r="AZ32" s="47">
        <f t="shared" ref="AZ32" si="143">+AZ80+AZ70+AZ85</f>
        <v>14.901131036396009</v>
      </c>
      <c r="BA32" s="298">
        <f t="shared" si="126"/>
        <v>5.1243793577387473</v>
      </c>
      <c r="BB32" s="298">
        <f t="shared" si="127"/>
        <v>5.1243793577387473</v>
      </c>
      <c r="BC32" s="298">
        <f t="shared" si="128"/>
        <v>5.1243793577387473</v>
      </c>
      <c r="BD32" s="298">
        <f t="shared" si="129"/>
        <v>5.1243793577387473</v>
      </c>
      <c r="BE32" s="47">
        <f t="shared" ref="BE32" si="144">+BE80+BE70+BE85</f>
        <v>20.497517430954989</v>
      </c>
      <c r="BF32" s="298">
        <f t="shared" si="130"/>
        <v>7.0489317187750995</v>
      </c>
      <c r="BG32" s="298">
        <f t="shared" si="131"/>
        <v>7.0489317187750995</v>
      </c>
      <c r="BH32" s="298">
        <f t="shared" si="132"/>
        <v>7.0489317187750995</v>
      </c>
      <c r="BI32" s="298">
        <f t="shared" si="133"/>
        <v>7.0489317187750995</v>
      </c>
      <c r="BJ32" s="47">
        <f t="shared" ref="BJ32:BO32" si="145">+BJ80+BJ70+BJ85</f>
        <v>28.195726875100398</v>
      </c>
      <c r="BK32" s="298">
        <f t="shared" si="134"/>
        <v>9.6962841560347375</v>
      </c>
      <c r="BL32" s="298">
        <f t="shared" si="135"/>
        <v>9.6962841560347375</v>
      </c>
      <c r="BM32" s="298">
        <f t="shared" si="136"/>
        <v>9.6962841560347375</v>
      </c>
      <c r="BN32" s="298">
        <f t="shared" si="137"/>
        <v>9.6962841560347375</v>
      </c>
      <c r="BO32" s="47">
        <f t="shared" si="145"/>
        <v>38.78513662413895</v>
      </c>
      <c r="BP32" s="258"/>
      <c r="BQ32" s="258"/>
    </row>
    <row r="33" spans="2:69">
      <c r="B33" s="40" t="s">
        <v>144</v>
      </c>
      <c r="C33" s="41"/>
      <c r="D33" s="47"/>
      <c r="E33" s="46">
        <v>0</v>
      </c>
      <c r="F33" s="70">
        <v>0</v>
      </c>
      <c r="G33" s="70">
        <f>BS!G26-BS!F26</f>
        <v>0</v>
      </c>
      <c r="H33" s="286"/>
      <c r="I33" s="286"/>
      <c r="J33" s="286"/>
      <c r="K33" s="286"/>
      <c r="L33" s="70">
        <f>BS!L26-BS!G26</f>
        <v>0</v>
      </c>
      <c r="M33" s="328">
        <f t="shared" si="94"/>
        <v>0</v>
      </c>
      <c r="N33" s="328">
        <f t="shared" si="95"/>
        <v>0</v>
      </c>
      <c r="O33" s="328">
        <f t="shared" si="96"/>
        <v>0</v>
      </c>
      <c r="P33" s="328">
        <f t="shared" si="97"/>
        <v>0</v>
      </c>
      <c r="Q33" s="47">
        <f>BS!Q26-BS!L26</f>
        <v>0</v>
      </c>
      <c r="R33" s="298">
        <f t="shared" si="98"/>
        <v>0</v>
      </c>
      <c r="S33" s="298">
        <f t="shared" si="99"/>
        <v>0</v>
      </c>
      <c r="T33" s="298">
        <f t="shared" si="100"/>
        <v>0</v>
      </c>
      <c r="U33" s="298">
        <f t="shared" si="101"/>
        <v>0</v>
      </c>
      <c r="V33" s="47">
        <f>BS!V26-BS!Q26</f>
        <v>0</v>
      </c>
      <c r="W33" s="298">
        <f t="shared" si="102"/>
        <v>0</v>
      </c>
      <c r="X33" s="298">
        <f t="shared" si="103"/>
        <v>0</v>
      </c>
      <c r="Y33" s="298">
        <f t="shared" si="104"/>
        <v>0</v>
      </c>
      <c r="Z33" s="298">
        <f t="shared" si="105"/>
        <v>0</v>
      </c>
      <c r="AA33" s="47">
        <f>BS!AA26-BS!V26</f>
        <v>0</v>
      </c>
      <c r="AB33" s="298">
        <f t="shared" si="106"/>
        <v>0</v>
      </c>
      <c r="AC33" s="298">
        <f t="shared" si="107"/>
        <v>0</v>
      </c>
      <c r="AD33" s="298">
        <f t="shared" si="108"/>
        <v>0</v>
      </c>
      <c r="AE33" s="298">
        <f t="shared" si="109"/>
        <v>0</v>
      </c>
      <c r="AF33" s="47">
        <f>BS!AF26-BS!AA26</f>
        <v>0</v>
      </c>
      <c r="AG33" s="298">
        <f t="shared" si="110"/>
        <v>0</v>
      </c>
      <c r="AH33" s="298">
        <f t="shared" si="111"/>
        <v>0</v>
      </c>
      <c r="AI33" s="298">
        <f t="shared" si="112"/>
        <v>0</v>
      </c>
      <c r="AJ33" s="298">
        <f t="shared" si="113"/>
        <v>0</v>
      </c>
      <c r="AK33" s="47">
        <f>BS!AK26-BS!AF26</f>
        <v>0</v>
      </c>
      <c r="AL33" s="298">
        <f t="shared" si="114"/>
        <v>0</v>
      </c>
      <c r="AM33" s="298">
        <f t="shared" si="115"/>
        <v>0</v>
      </c>
      <c r="AN33" s="298">
        <f t="shared" si="116"/>
        <v>0</v>
      </c>
      <c r="AO33" s="298">
        <f t="shared" si="117"/>
        <v>0</v>
      </c>
      <c r="AP33" s="47">
        <f>BS!AP26-BS!AK26</f>
        <v>0</v>
      </c>
      <c r="AQ33" s="298">
        <f t="shared" si="118"/>
        <v>0</v>
      </c>
      <c r="AR33" s="298">
        <f t="shared" si="119"/>
        <v>0</v>
      </c>
      <c r="AS33" s="298">
        <f t="shared" si="120"/>
        <v>0</v>
      </c>
      <c r="AT33" s="298">
        <f t="shared" si="121"/>
        <v>0</v>
      </c>
      <c r="AU33" s="47">
        <f>BS!AU26-BS!AP26</f>
        <v>0</v>
      </c>
      <c r="AV33" s="298">
        <f t="shared" si="122"/>
        <v>0</v>
      </c>
      <c r="AW33" s="298">
        <f t="shared" si="123"/>
        <v>0</v>
      </c>
      <c r="AX33" s="298">
        <f t="shared" si="124"/>
        <v>0</v>
      </c>
      <c r="AY33" s="298">
        <f t="shared" si="125"/>
        <v>0</v>
      </c>
      <c r="AZ33" s="47">
        <f>BS!AZ26-BS!AU26</f>
        <v>0</v>
      </c>
      <c r="BA33" s="298">
        <f t="shared" si="126"/>
        <v>0</v>
      </c>
      <c r="BB33" s="298">
        <f t="shared" si="127"/>
        <v>0</v>
      </c>
      <c r="BC33" s="298">
        <f t="shared" si="128"/>
        <v>0</v>
      </c>
      <c r="BD33" s="298">
        <f t="shared" si="129"/>
        <v>0</v>
      </c>
      <c r="BE33" s="47">
        <f>BS!BE26-BS!AZ26</f>
        <v>0</v>
      </c>
      <c r="BF33" s="298">
        <f t="shared" si="130"/>
        <v>0</v>
      </c>
      <c r="BG33" s="298">
        <f t="shared" si="131"/>
        <v>0</v>
      </c>
      <c r="BH33" s="298">
        <f t="shared" si="132"/>
        <v>0</v>
      </c>
      <c r="BI33" s="298">
        <f t="shared" si="133"/>
        <v>0</v>
      </c>
      <c r="BJ33" s="47">
        <f>BS!BJ26-BS!BE26</f>
        <v>0</v>
      </c>
      <c r="BK33" s="298">
        <f t="shared" si="134"/>
        <v>0</v>
      </c>
      <c r="BL33" s="298">
        <f t="shared" si="135"/>
        <v>0</v>
      </c>
      <c r="BM33" s="298">
        <f t="shared" si="136"/>
        <v>0</v>
      </c>
      <c r="BN33" s="298">
        <f t="shared" si="137"/>
        <v>0</v>
      </c>
      <c r="BO33" s="47">
        <f>BS!BO26-BS!BJ26</f>
        <v>0</v>
      </c>
      <c r="BP33" s="238"/>
      <c r="BQ33" s="238"/>
    </row>
    <row r="34" spans="2:69">
      <c r="B34" s="40" t="s">
        <v>125</v>
      </c>
      <c r="C34" s="41"/>
      <c r="D34" s="70"/>
      <c r="E34" s="46">
        <v>0</v>
      </c>
      <c r="F34" s="70">
        <v>0</v>
      </c>
      <c r="G34" s="70">
        <v>0</v>
      </c>
      <c r="H34" s="286"/>
      <c r="I34" s="286"/>
      <c r="J34" s="286"/>
      <c r="K34" s="286"/>
      <c r="L34" s="70">
        <v>0</v>
      </c>
      <c r="M34" s="328">
        <f t="shared" si="94"/>
        <v>0</v>
      </c>
      <c r="N34" s="328">
        <f t="shared" si="95"/>
        <v>0</v>
      </c>
      <c r="O34" s="328">
        <f t="shared" si="96"/>
        <v>0</v>
      </c>
      <c r="P34" s="328">
        <f t="shared" si="97"/>
        <v>0</v>
      </c>
      <c r="Q34" s="47">
        <v>0</v>
      </c>
      <c r="R34" s="298">
        <f t="shared" si="98"/>
        <v>0</v>
      </c>
      <c r="S34" s="298">
        <f t="shared" si="99"/>
        <v>0</v>
      </c>
      <c r="T34" s="298">
        <f t="shared" si="100"/>
        <v>0</v>
      </c>
      <c r="U34" s="298">
        <f t="shared" si="101"/>
        <v>0</v>
      </c>
      <c r="V34" s="47">
        <v>0</v>
      </c>
      <c r="W34" s="298">
        <f t="shared" si="102"/>
        <v>0</v>
      </c>
      <c r="X34" s="298">
        <f t="shared" si="103"/>
        <v>0</v>
      </c>
      <c r="Y34" s="298">
        <f t="shared" si="104"/>
        <v>0</v>
      </c>
      <c r="Z34" s="298">
        <f t="shared" si="105"/>
        <v>0</v>
      </c>
      <c r="AA34" s="47">
        <v>0</v>
      </c>
      <c r="AB34" s="298">
        <f t="shared" si="106"/>
        <v>0</v>
      </c>
      <c r="AC34" s="298">
        <f t="shared" si="107"/>
        <v>0</v>
      </c>
      <c r="AD34" s="298">
        <f t="shared" si="108"/>
        <v>0</v>
      </c>
      <c r="AE34" s="298">
        <f t="shared" si="109"/>
        <v>0</v>
      </c>
      <c r="AF34" s="47">
        <v>0</v>
      </c>
      <c r="AG34" s="298">
        <f t="shared" si="110"/>
        <v>0</v>
      </c>
      <c r="AH34" s="298">
        <f t="shared" si="111"/>
        <v>0</v>
      </c>
      <c r="AI34" s="298">
        <f t="shared" si="112"/>
        <v>0</v>
      </c>
      <c r="AJ34" s="298">
        <f t="shared" si="113"/>
        <v>0</v>
      </c>
      <c r="AK34" s="47">
        <v>0</v>
      </c>
      <c r="AL34" s="298">
        <f t="shared" si="114"/>
        <v>0</v>
      </c>
      <c r="AM34" s="298">
        <f t="shared" si="115"/>
        <v>0</v>
      </c>
      <c r="AN34" s="298">
        <f t="shared" si="116"/>
        <v>0</v>
      </c>
      <c r="AO34" s="298">
        <f t="shared" si="117"/>
        <v>0</v>
      </c>
      <c r="AP34" s="47">
        <v>0</v>
      </c>
      <c r="AQ34" s="298">
        <f t="shared" si="118"/>
        <v>0</v>
      </c>
      <c r="AR34" s="298">
        <f t="shared" si="119"/>
        <v>0</v>
      </c>
      <c r="AS34" s="298">
        <f t="shared" si="120"/>
        <v>0</v>
      </c>
      <c r="AT34" s="298">
        <f t="shared" si="121"/>
        <v>0</v>
      </c>
      <c r="AU34" s="47">
        <v>0</v>
      </c>
      <c r="AV34" s="298">
        <f t="shared" si="122"/>
        <v>0</v>
      </c>
      <c r="AW34" s="298">
        <f t="shared" si="123"/>
        <v>0</v>
      </c>
      <c r="AX34" s="298">
        <f t="shared" si="124"/>
        <v>0</v>
      </c>
      <c r="AY34" s="298">
        <f t="shared" si="125"/>
        <v>0</v>
      </c>
      <c r="AZ34" s="47">
        <v>0</v>
      </c>
      <c r="BA34" s="298">
        <f t="shared" si="126"/>
        <v>0</v>
      </c>
      <c r="BB34" s="298">
        <f t="shared" si="127"/>
        <v>0</v>
      </c>
      <c r="BC34" s="298">
        <f t="shared" si="128"/>
        <v>0</v>
      </c>
      <c r="BD34" s="298">
        <f t="shared" si="129"/>
        <v>0</v>
      </c>
      <c r="BE34" s="47">
        <v>0</v>
      </c>
      <c r="BF34" s="298">
        <f t="shared" si="130"/>
        <v>0</v>
      </c>
      <c r="BG34" s="298">
        <f t="shared" si="131"/>
        <v>0</v>
      </c>
      <c r="BH34" s="298">
        <f t="shared" si="132"/>
        <v>0</v>
      </c>
      <c r="BI34" s="298">
        <f t="shared" si="133"/>
        <v>0</v>
      </c>
      <c r="BJ34" s="47">
        <v>0</v>
      </c>
      <c r="BK34" s="298">
        <f t="shared" si="134"/>
        <v>0</v>
      </c>
      <c r="BL34" s="298">
        <f t="shared" si="135"/>
        <v>0</v>
      </c>
      <c r="BM34" s="298">
        <f t="shared" si="136"/>
        <v>0</v>
      </c>
      <c r="BN34" s="298">
        <f t="shared" si="137"/>
        <v>0</v>
      </c>
      <c r="BO34" s="47">
        <v>0</v>
      </c>
      <c r="BP34" s="238"/>
      <c r="BQ34" s="238"/>
    </row>
    <row r="35" spans="2:69">
      <c r="B35" s="115" t="s">
        <v>69</v>
      </c>
      <c r="C35" s="51"/>
      <c r="D35" s="51"/>
      <c r="E35" s="51">
        <f t="shared" ref="E35:AZ35" si="146">SUM(E30:E34)</f>
        <v>33.174999999999997</v>
      </c>
      <c r="F35" s="51">
        <f t="shared" si="146"/>
        <v>104.572</v>
      </c>
      <c r="G35" s="51">
        <f t="shared" si="146"/>
        <v>118.06</v>
      </c>
      <c r="H35" s="191"/>
      <c r="I35" s="191"/>
      <c r="J35" s="191"/>
      <c r="K35" s="191"/>
      <c r="L35" s="51">
        <f t="shared" si="146"/>
        <v>469.82</v>
      </c>
      <c r="M35" s="330">
        <f t="shared" si="94"/>
        <v>45.042007222051062</v>
      </c>
      <c r="N35" s="330">
        <f t="shared" si="95"/>
        <v>45.042007222051062</v>
      </c>
      <c r="O35" s="330">
        <f t="shared" si="96"/>
        <v>45.042007222051062</v>
      </c>
      <c r="P35" s="330">
        <f t="shared" si="97"/>
        <v>45.042007222051062</v>
      </c>
      <c r="Q35" s="331">
        <f t="shared" si="146"/>
        <v>180.16802888820425</v>
      </c>
      <c r="R35" s="330">
        <f t="shared" si="98"/>
        <v>36.550043472754652</v>
      </c>
      <c r="S35" s="330">
        <f t="shared" si="99"/>
        <v>36.550043472754652</v>
      </c>
      <c r="T35" s="330">
        <f t="shared" si="100"/>
        <v>36.550043472754652</v>
      </c>
      <c r="U35" s="330">
        <f t="shared" si="101"/>
        <v>36.550043472754652</v>
      </c>
      <c r="V35" s="331">
        <f t="shared" si="146"/>
        <v>146.20017389101861</v>
      </c>
      <c r="W35" s="330">
        <f t="shared" si="102"/>
        <v>89.705340469557399</v>
      </c>
      <c r="X35" s="330">
        <f t="shared" si="103"/>
        <v>89.705340469557399</v>
      </c>
      <c r="Y35" s="330">
        <f t="shared" si="104"/>
        <v>89.705340469557399</v>
      </c>
      <c r="Z35" s="330">
        <f t="shared" si="105"/>
        <v>89.705340469557399</v>
      </c>
      <c r="AA35" s="331">
        <f t="shared" si="146"/>
        <v>358.8213618782296</v>
      </c>
      <c r="AB35" s="330">
        <f t="shared" si="106"/>
        <v>76.054083764075429</v>
      </c>
      <c r="AC35" s="330">
        <f t="shared" si="107"/>
        <v>76.054083764075429</v>
      </c>
      <c r="AD35" s="330">
        <f t="shared" si="108"/>
        <v>76.054083764075429</v>
      </c>
      <c r="AE35" s="330">
        <f t="shared" si="109"/>
        <v>76.054083764075429</v>
      </c>
      <c r="AF35" s="331">
        <f t="shared" si="146"/>
        <v>304.21633505630172</v>
      </c>
      <c r="AG35" s="330">
        <f t="shared" si="110"/>
        <v>119.06622162845488</v>
      </c>
      <c r="AH35" s="330">
        <f t="shared" si="111"/>
        <v>119.06622162845488</v>
      </c>
      <c r="AI35" s="330">
        <f t="shared" si="112"/>
        <v>119.06622162845488</v>
      </c>
      <c r="AJ35" s="330">
        <f t="shared" si="113"/>
        <v>119.06622162845488</v>
      </c>
      <c r="AK35" s="331">
        <f t="shared" si="146"/>
        <v>476.26488651381953</v>
      </c>
      <c r="AL35" s="330">
        <f t="shared" si="114"/>
        <v>1.9687708987556807</v>
      </c>
      <c r="AM35" s="330">
        <f t="shared" si="115"/>
        <v>1.9687708987556807</v>
      </c>
      <c r="AN35" s="330">
        <f t="shared" si="116"/>
        <v>1.9687708987556807</v>
      </c>
      <c r="AO35" s="330">
        <f t="shared" si="117"/>
        <v>1.9687708987556807</v>
      </c>
      <c r="AP35" s="331">
        <f t="shared" si="146"/>
        <v>7.8750835950227227</v>
      </c>
      <c r="AQ35" s="330">
        <f t="shared" si="118"/>
        <v>2.7081780380452067</v>
      </c>
      <c r="AR35" s="330">
        <f t="shared" si="119"/>
        <v>2.7081780380452067</v>
      </c>
      <c r="AS35" s="330">
        <f t="shared" si="120"/>
        <v>2.7081780380452067</v>
      </c>
      <c r="AT35" s="330">
        <f t="shared" si="121"/>
        <v>2.7081780380452067</v>
      </c>
      <c r="AU35" s="331">
        <f t="shared" si="146"/>
        <v>10.832712152180827</v>
      </c>
      <c r="AV35" s="330">
        <f t="shared" si="122"/>
        <v>3.7252827590990023</v>
      </c>
      <c r="AW35" s="330">
        <f t="shared" si="123"/>
        <v>3.7252827590990023</v>
      </c>
      <c r="AX35" s="330">
        <f t="shared" si="124"/>
        <v>3.7252827590990023</v>
      </c>
      <c r="AY35" s="330">
        <f t="shared" si="125"/>
        <v>3.7252827590990023</v>
      </c>
      <c r="AZ35" s="331">
        <f t="shared" si="146"/>
        <v>14.901131036396009</v>
      </c>
      <c r="BA35" s="330">
        <f t="shared" si="126"/>
        <v>5.1243793577387473</v>
      </c>
      <c r="BB35" s="330">
        <f t="shared" si="127"/>
        <v>5.1243793577387473</v>
      </c>
      <c r="BC35" s="330">
        <f t="shared" si="128"/>
        <v>5.1243793577387473</v>
      </c>
      <c r="BD35" s="330">
        <f t="shared" si="129"/>
        <v>5.1243793577387473</v>
      </c>
      <c r="BE35" s="331">
        <f t="shared" ref="BE35" si="147">SUM(BE30:BE34)</f>
        <v>20.497517430954989</v>
      </c>
      <c r="BF35" s="330">
        <f t="shared" si="130"/>
        <v>7.0489317187750995</v>
      </c>
      <c r="BG35" s="330">
        <f t="shared" si="131"/>
        <v>7.0489317187750995</v>
      </c>
      <c r="BH35" s="330">
        <f t="shared" si="132"/>
        <v>7.0489317187750995</v>
      </c>
      <c r="BI35" s="330">
        <f t="shared" si="133"/>
        <v>7.0489317187750995</v>
      </c>
      <c r="BJ35" s="331">
        <f t="shared" ref="BJ35:BO35" si="148">SUM(BJ30:BJ34)</f>
        <v>28.195726875100398</v>
      </c>
      <c r="BK35" s="330">
        <f t="shared" si="134"/>
        <v>9.6962841560347375</v>
      </c>
      <c r="BL35" s="330">
        <f t="shared" si="135"/>
        <v>9.6962841560347375</v>
      </c>
      <c r="BM35" s="330">
        <f t="shared" si="136"/>
        <v>9.6962841560347375</v>
      </c>
      <c r="BN35" s="330">
        <f t="shared" si="137"/>
        <v>9.6962841560347375</v>
      </c>
      <c r="BO35" s="331">
        <f t="shared" si="148"/>
        <v>38.78513662413895</v>
      </c>
      <c r="BP35" s="239"/>
      <c r="BQ35" s="239"/>
    </row>
    <row r="36" spans="2:69">
      <c r="B36" s="40"/>
      <c r="C36" s="49"/>
      <c r="D36" s="45"/>
      <c r="E36" s="48"/>
      <c r="F36" s="48"/>
      <c r="G36" s="48"/>
      <c r="H36" s="197"/>
      <c r="I36" s="197"/>
      <c r="J36" s="197"/>
      <c r="K36" s="197"/>
      <c r="L36" s="48"/>
      <c r="M36" s="332"/>
      <c r="N36" s="332"/>
      <c r="O36" s="332"/>
      <c r="P36" s="332"/>
      <c r="Q36" s="146"/>
      <c r="R36" s="332"/>
      <c r="S36" s="332"/>
      <c r="T36" s="332"/>
      <c r="U36" s="332"/>
      <c r="V36" s="146"/>
      <c r="W36" s="332"/>
      <c r="X36" s="332"/>
      <c r="Y36" s="332"/>
      <c r="Z36" s="332"/>
      <c r="AA36" s="146"/>
      <c r="AB36" s="332"/>
      <c r="AC36" s="332"/>
      <c r="AD36" s="332"/>
      <c r="AE36" s="332"/>
      <c r="AF36" s="146"/>
      <c r="AG36" s="332"/>
      <c r="AH36" s="332"/>
      <c r="AI36" s="332"/>
      <c r="AJ36" s="332"/>
      <c r="AK36" s="146"/>
      <c r="AL36" s="332"/>
      <c r="AM36" s="332"/>
      <c r="AN36" s="332"/>
      <c r="AO36" s="332"/>
      <c r="AP36" s="146"/>
      <c r="AQ36" s="332"/>
      <c r="AR36" s="332"/>
      <c r="AS36" s="332"/>
      <c r="AT36" s="332"/>
      <c r="AU36" s="146"/>
      <c r="AV36" s="332"/>
      <c r="AW36" s="332"/>
      <c r="AX36" s="332"/>
      <c r="AY36" s="332"/>
      <c r="AZ36" s="146"/>
      <c r="BA36" s="332"/>
      <c r="BB36" s="332"/>
      <c r="BC36" s="332"/>
      <c r="BD36" s="332"/>
      <c r="BE36" s="146"/>
      <c r="BF36" s="332"/>
      <c r="BG36" s="332"/>
      <c r="BH36" s="332"/>
      <c r="BI36" s="332"/>
      <c r="BJ36" s="146"/>
      <c r="BK36" s="332"/>
      <c r="BL36" s="332"/>
      <c r="BM36" s="332"/>
      <c r="BN36" s="332"/>
      <c r="BO36" s="146"/>
      <c r="BP36" s="53"/>
      <c r="BQ36" s="53"/>
    </row>
    <row r="37" spans="2:69">
      <c r="B37" s="40" t="s">
        <v>70</v>
      </c>
      <c r="C37" s="70"/>
      <c r="D37" s="75"/>
      <c r="E37" s="48">
        <f>E35+E28+E21</f>
        <v>5.8519999999999968</v>
      </c>
      <c r="F37" s="48">
        <f t="shared" ref="F37:BJ37" si="149">F35+F28+F21</f>
        <v>52.103999999999999</v>
      </c>
      <c r="G37" s="48">
        <f t="shared" si="149"/>
        <v>-41.542999999999992</v>
      </c>
      <c r="H37" s="197"/>
      <c r="I37" s="197"/>
      <c r="J37" s="197"/>
      <c r="K37" s="197"/>
      <c r="L37" s="48">
        <f t="shared" si="149"/>
        <v>8.4759999999999991</v>
      </c>
      <c r="M37" s="332">
        <f>Q37/4</f>
        <v>6.3299446923635685</v>
      </c>
      <c r="N37" s="332">
        <f>Q37/4</f>
        <v>6.3299446923635685</v>
      </c>
      <c r="O37" s="332">
        <f>Q37/4</f>
        <v>6.3299446923635685</v>
      </c>
      <c r="P37" s="332">
        <f>Q37/4</f>
        <v>6.3299446923635685</v>
      </c>
      <c r="Q37" s="48">
        <f t="shared" si="149"/>
        <v>25.319778769454274</v>
      </c>
      <c r="R37" s="197">
        <f>V37/4</f>
        <v>-5.7647067809953469</v>
      </c>
      <c r="S37" s="197">
        <f>V37/4</f>
        <v>-5.7647067809953469</v>
      </c>
      <c r="T37" s="197">
        <f>V37/4</f>
        <v>-5.7647067809953469</v>
      </c>
      <c r="U37" s="197">
        <f>V37/4</f>
        <v>-5.7647067809953469</v>
      </c>
      <c r="V37" s="48">
        <f t="shared" si="149"/>
        <v>-23.058827123981388</v>
      </c>
      <c r="W37" s="197">
        <f>AA37/4</f>
        <v>21.779334675198044</v>
      </c>
      <c r="X37" s="197">
        <f>AA37/4</f>
        <v>21.779334675198044</v>
      </c>
      <c r="Y37" s="197">
        <f>AA37/4</f>
        <v>21.779334675198044</v>
      </c>
      <c r="Z37" s="197">
        <f>AA37/4</f>
        <v>21.779334675198044</v>
      </c>
      <c r="AA37" s="48">
        <f t="shared" si="149"/>
        <v>87.117338700792175</v>
      </c>
      <c r="AB37" s="197">
        <f>AF37/4</f>
        <v>-2.8200493226425323</v>
      </c>
      <c r="AC37" s="197">
        <f>AF37/4</f>
        <v>-2.8200493226425323</v>
      </c>
      <c r="AD37" s="197">
        <f>AF37/4</f>
        <v>-2.8200493226425323</v>
      </c>
      <c r="AE37" s="197">
        <f>AF37/4</f>
        <v>-2.8200493226425323</v>
      </c>
      <c r="AF37" s="48">
        <f t="shared" si="149"/>
        <v>-11.280197290570129</v>
      </c>
      <c r="AG37" s="197">
        <f>AK37/4</f>
        <v>74.362711608663489</v>
      </c>
      <c r="AH37" s="197">
        <f>AK37/4</f>
        <v>74.362711608663489</v>
      </c>
      <c r="AI37" s="197">
        <f>AK37/4</f>
        <v>74.362711608663489</v>
      </c>
      <c r="AJ37" s="197">
        <f>AK37/4</f>
        <v>74.362711608663489</v>
      </c>
      <c r="AK37" s="48">
        <f t="shared" si="149"/>
        <v>297.45084643465395</v>
      </c>
      <c r="AL37" s="197">
        <f>AP37/4</f>
        <v>-7.3301589342209663</v>
      </c>
      <c r="AM37" s="197">
        <f>AP37/4</f>
        <v>-7.3301589342209663</v>
      </c>
      <c r="AN37" s="197">
        <f>AP37/4</f>
        <v>-7.3301589342209663</v>
      </c>
      <c r="AO37" s="197">
        <f>AP37/4</f>
        <v>-7.3301589342209663</v>
      </c>
      <c r="AP37" s="48">
        <f t="shared" si="149"/>
        <v>-29.320635736883865</v>
      </c>
      <c r="AQ37" s="197">
        <f>AU37/4</f>
        <v>23.54954202003514</v>
      </c>
      <c r="AR37" s="197">
        <f>AU37/4</f>
        <v>23.54954202003514</v>
      </c>
      <c r="AS37" s="197">
        <f>AU37/4</f>
        <v>23.54954202003514</v>
      </c>
      <c r="AT37" s="197">
        <f>AU37/4</f>
        <v>23.54954202003514</v>
      </c>
      <c r="AU37" s="48">
        <f t="shared" si="149"/>
        <v>94.198168080140562</v>
      </c>
      <c r="AV37" s="197">
        <f>AZ37/4</f>
        <v>63.516693141545417</v>
      </c>
      <c r="AW37" s="197">
        <f>AZ37/4</f>
        <v>63.516693141545417</v>
      </c>
      <c r="AX37" s="197">
        <f>AZ37/4</f>
        <v>63.516693141545417</v>
      </c>
      <c r="AY37" s="197">
        <f>AZ37/4</f>
        <v>63.516693141545417</v>
      </c>
      <c r="AZ37" s="48">
        <f t="shared" si="149"/>
        <v>254.06677256618167</v>
      </c>
      <c r="BA37" s="197">
        <f>BE37/4</f>
        <v>114.29195361075472</v>
      </c>
      <c r="BB37" s="197">
        <f>BE37/4</f>
        <v>114.29195361075472</v>
      </c>
      <c r="BC37" s="197">
        <f>BE37/4</f>
        <v>114.29195361075472</v>
      </c>
      <c r="BD37" s="197">
        <f>BE37/4</f>
        <v>114.29195361075472</v>
      </c>
      <c r="BE37" s="48">
        <f t="shared" si="149"/>
        <v>457.16781444301887</v>
      </c>
      <c r="BF37" s="197">
        <f>BJ37/4</f>
        <v>168.8545929717248</v>
      </c>
      <c r="BG37" s="197">
        <f>BJ37/4</f>
        <v>168.8545929717248</v>
      </c>
      <c r="BH37" s="197">
        <f>BJ37/4</f>
        <v>168.8545929717248</v>
      </c>
      <c r="BI37" s="197">
        <f>BJ37/4</f>
        <v>168.8545929717248</v>
      </c>
      <c r="BJ37" s="48">
        <f t="shared" si="149"/>
        <v>675.41837188689919</v>
      </c>
      <c r="BK37" s="197">
        <f>BO37/4</f>
        <v>218.14960775571896</v>
      </c>
      <c r="BL37" s="197">
        <f>BO37/4</f>
        <v>218.14960775571896</v>
      </c>
      <c r="BM37" s="197">
        <f>BO37/4</f>
        <v>218.14960775571896</v>
      </c>
      <c r="BN37" s="197">
        <f>BO37/4</f>
        <v>218.14960775571896</v>
      </c>
      <c r="BO37" s="48">
        <f t="shared" ref="BO37" si="150">BO35+BO28+BO21</f>
        <v>872.59843102287584</v>
      </c>
      <c r="BP37" s="240"/>
      <c r="BQ37" s="240"/>
    </row>
    <row r="38" spans="2:69">
      <c r="B38" s="40" t="s">
        <v>71</v>
      </c>
      <c r="C38" s="70"/>
      <c r="D38" s="75"/>
      <c r="E38" s="70">
        <v>22.047000000000001</v>
      </c>
      <c r="F38" s="48">
        <f>E39</f>
        <v>27.898999999999997</v>
      </c>
      <c r="G38" s="48">
        <f t="shared" ref="G38" si="151">F39</f>
        <v>80.003</v>
      </c>
      <c r="H38" s="197"/>
      <c r="I38" s="197"/>
      <c r="J38" s="197"/>
      <c r="K38" s="197"/>
      <c r="L38" s="48">
        <f>G39</f>
        <v>38.460000000000008</v>
      </c>
      <c r="M38" s="332">
        <f>L39</f>
        <v>46.936000000000007</v>
      </c>
      <c r="N38" s="332">
        <f>M39</f>
        <v>53.265944692363576</v>
      </c>
      <c r="O38" s="332">
        <f>N39</f>
        <v>59.595889384727144</v>
      </c>
      <c r="P38" s="332">
        <f>O39</f>
        <v>65.925834077090713</v>
      </c>
      <c r="Q38" s="48">
        <f>L39</f>
        <v>46.936000000000007</v>
      </c>
      <c r="R38" s="197">
        <f>Q39</f>
        <v>72.255778769454281</v>
      </c>
      <c r="S38" s="197">
        <f>R39</f>
        <v>66.491071988458941</v>
      </c>
      <c r="T38" s="197">
        <f>S39</f>
        <v>60.726365207463594</v>
      </c>
      <c r="U38" s="197">
        <f>T39</f>
        <v>54.961658426468247</v>
      </c>
      <c r="V38" s="48">
        <f>Q39</f>
        <v>72.255778769454281</v>
      </c>
      <c r="W38" s="197">
        <f>V39</f>
        <v>49.196951645472893</v>
      </c>
      <c r="X38" s="197">
        <f>W39</f>
        <v>70.976286320670937</v>
      </c>
      <c r="Y38" s="197">
        <f>X39</f>
        <v>92.755620995868981</v>
      </c>
      <c r="Z38" s="197">
        <f>Y39</f>
        <v>114.53495567106702</v>
      </c>
      <c r="AA38" s="48">
        <f>V39</f>
        <v>49.196951645472893</v>
      </c>
      <c r="AB38" s="197">
        <f>AA39</f>
        <v>136.31429034626507</v>
      </c>
      <c r="AC38" s="197">
        <f>AB39</f>
        <v>133.49424102362252</v>
      </c>
      <c r="AD38" s="197">
        <f>AC39</f>
        <v>130.67419170097997</v>
      </c>
      <c r="AE38" s="197">
        <f>AD39</f>
        <v>127.85414237833744</v>
      </c>
      <c r="AF38" s="48">
        <f>AA39</f>
        <v>136.31429034626507</v>
      </c>
      <c r="AG38" s="197">
        <f>AF39</f>
        <v>125.03409305569494</v>
      </c>
      <c r="AH38" s="197">
        <f>AG39</f>
        <v>199.39680466435843</v>
      </c>
      <c r="AI38" s="197">
        <f>AH39</f>
        <v>273.75951627302192</v>
      </c>
      <c r="AJ38" s="197">
        <f>AI39</f>
        <v>348.12222788168538</v>
      </c>
      <c r="AK38" s="48">
        <f>AF39</f>
        <v>125.03409305569494</v>
      </c>
      <c r="AL38" s="197">
        <f>AK39</f>
        <v>422.48493949034889</v>
      </c>
      <c r="AM38" s="197">
        <f>AL39</f>
        <v>415.15478055612795</v>
      </c>
      <c r="AN38" s="197">
        <f>AM39</f>
        <v>407.824621621907</v>
      </c>
      <c r="AO38" s="197">
        <f>AN39</f>
        <v>400.49446268768605</v>
      </c>
      <c r="AP38" s="48">
        <f>AK39</f>
        <v>422.48493949034889</v>
      </c>
      <c r="AQ38" s="197">
        <f>AP39</f>
        <v>393.16430375346505</v>
      </c>
      <c r="AR38" s="197">
        <f>AQ39</f>
        <v>416.71384577350017</v>
      </c>
      <c r="AS38" s="197">
        <f>AR39</f>
        <v>440.26338779353529</v>
      </c>
      <c r="AT38" s="197">
        <f>AS39</f>
        <v>463.81292981357041</v>
      </c>
      <c r="AU38" s="48">
        <f>AP39</f>
        <v>393.16430375346505</v>
      </c>
      <c r="AV38" s="197">
        <f>AU39</f>
        <v>487.36247183360558</v>
      </c>
      <c r="AW38" s="197">
        <f>AV39</f>
        <v>550.87916497515096</v>
      </c>
      <c r="AX38" s="197">
        <f>AW39</f>
        <v>614.39585811669633</v>
      </c>
      <c r="AY38" s="197">
        <f>AX39</f>
        <v>677.91255125824171</v>
      </c>
      <c r="AZ38" s="48">
        <f>AU39</f>
        <v>487.36247183360558</v>
      </c>
      <c r="BA38" s="197">
        <f>AZ39</f>
        <v>741.42924439978719</v>
      </c>
      <c r="BB38" s="197">
        <f>BA39</f>
        <v>855.72119801054191</v>
      </c>
      <c r="BC38" s="197">
        <f>BB39</f>
        <v>970.01315162129663</v>
      </c>
      <c r="BD38" s="197">
        <f>BC39</f>
        <v>1084.3051052320513</v>
      </c>
      <c r="BE38" s="48">
        <f>AZ39</f>
        <v>741.42924439978719</v>
      </c>
      <c r="BF38" s="197">
        <f>BE39</f>
        <v>1198.5970588428061</v>
      </c>
      <c r="BG38" s="197">
        <f>BF39</f>
        <v>1367.4516518145308</v>
      </c>
      <c r="BH38" s="197">
        <f>BG39</f>
        <v>1536.3062447862555</v>
      </c>
      <c r="BI38" s="197">
        <f>BH39</f>
        <v>1705.1608377579803</v>
      </c>
      <c r="BJ38" s="48">
        <f>BE39</f>
        <v>1198.5970588428061</v>
      </c>
      <c r="BK38" s="197">
        <f>BJ39</f>
        <v>1874.0154307297053</v>
      </c>
      <c r="BL38" s="197">
        <f>BK39</f>
        <v>2092.1650384854242</v>
      </c>
      <c r="BM38" s="197">
        <f>BL39</f>
        <v>2310.3146462411432</v>
      </c>
      <c r="BN38" s="197">
        <f>BM39</f>
        <v>2528.4642539968622</v>
      </c>
      <c r="BO38" s="48">
        <f>BJ39</f>
        <v>1874.0154307297053</v>
      </c>
      <c r="BP38" s="240"/>
      <c r="BQ38" s="240"/>
    </row>
    <row r="39" spans="2:69">
      <c r="B39" s="115" t="s">
        <v>146</v>
      </c>
      <c r="C39" s="71"/>
      <c r="D39" s="51"/>
      <c r="E39" s="51">
        <f>E37+E38</f>
        <v>27.898999999999997</v>
      </c>
      <c r="F39" s="51">
        <f t="shared" ref="F39:BJ39" si="152">F37+F38</f>
        <v>80.003</v>
      </c>
      <c r="G39" s="51">
        <f t="shared" si="152"/>
        <v>38.460000000000008</v>
      </c>
      <c r="H39" s="191"/>
      <c r="I39" s="191"/>
      <c r="J39" s="191"/>
      <c r="K39" s="191"/>
      <c r="L39" s="51">
        <f t="shared" si="152"/>
        <v>46.936000000000007</v>
      </c>
      <c r="M39" s="330">
        <f>M37+M38</f>
        <v>53.265944692363576</v>
      </c>
      <c r="N39" s="330">
        <f>N37+N38</f>
        <v>59.595889384727144</v>
      </c>
      <c r="O39" s="330">
        <f>O37+O38</f>
        <v>65.925834077090713</v>
      </c>
      <c r="P39" s="330">
        <f>P37+P38</f>
        <v>72.255778769454281</v>
      </c>
      <c r="Q39" s="51">
        <f t="shared" si="152"/>
        <v>72.255778769454281</v>
      </c>
      <c r="R39" s="191">
        <f>R37+R38</f>
        <v>66.491071988458941</v>
      </c>
      <c r="S39" s="191">
        <f>S37+S38</f>
        <v>60.726365207463594</v>
      </c>
      <c r="T39" s="191">
        <f>T37+T38</f>
        <v>54.961658426468247</v>
      </c>
      <c r="U39" s="191">
        <f>U37+U38</f>
        <v>49.1969516454729</v>
      </c>
      <c r="V39" s="51">
        <f t="shared" si="152"/>
        <v>49.196951645472893</v>
      </c>
      <c r="W39" s="191">
        <f>W37+W38</f>
        <v>70.976286320670937</v>
      </c>
      <c r="X39" s="191">
        <f>X37+X38</f>
        <v>92.755620995868981</v>
      </c>
      <c r="Y39" s="191">
        <f>Y37+Y38</f>
        <v>114.53495567106702</v>
      </c>
      <c r="Z39" s="191">
        <f>Z37+Z38</f>
        <v>136.31429034626507</v>
      </c>
      <c r="AA39" s="51">
        <f t="shared" si="152"/>
        <v>136.31429034626507</v>
      </c>
      <c r="AB39" s="191">
        <f>AB37+AB38</f>
        <v>133.49424102362252</v>
      </c>
      <c r="AC39" s="191">
        <f>AC37+AC38</f>
        <v>130.67419170097997</v>
      </c>
      <c r="AD39" s="191">
        <f>AD37+AD38</f>
        <v>127.85414237833744</v>
      </c>
      <c r="AE39" s="191">
        <f>AE37+AE38</f>
        <v>125.03409305569491</v>
      </c>
      <c r="AF39" s="51">
        <f t="shared" si="152"/>
        <v>125.03409305569494</v>
      </c>
      <c r="AG39" s="191">
        <f>AG37+AG38</f>
        <v>199.39680466435843</v>
      </c>
      <c r="AH39" s="191">
        <f>AH37+AH38</f>
        <v>273.75951627302192</v>
      </c>
      <c r="AI39" s="191">
        <f>AI37+AI38</f>
        <v>348.12222788168538</v>
      </c>
      <c r="AJ39" s="191">
        <f>AJ37+AJ38</f>
        <v>422.48493949034889</v>
      </c>
      <c r="AK39" s="51">
        <f t="shared" si="152"/>
        <v>422.48493949034889</v>
      </c>
      <c r="AL39" s="191">
        <f>AL37+AL38</f>
        <v>415.15478055612795</v>
      </c>
      <c r="AM39" s="191">
        <f>AM37+AM38</f>
        <v>407.824621621907</v>
      </c>
      <c r="AN39" s="191">
        <f>AN37+AN38</f>
        <v>400.49446268768605</v>
      </c>
      <c r="AO39" s="191">
        <f>AO37+AO38</f>
        <v>393.16430375346511</v>
      </c>
      <c r="AP39" s="51">
        <f t="shared" si="152"/>
        <v>393.16430375346505</v>
      </c>
      <c r="AQ39" s="191">
        <f>AQ37+AQ38</f>
        <v>416.71384577350017</v>
      </c>
      <c r="AR39" s="191">
        <f>AR37+AR38</f>
        <v>440.26338779353529</v>
      </c>
      <c r="AS39" s="191">
        <f>AS37+AS38</f>
        <v>463.81292981357041</v>
      </c>
      <c r="AT39" s="191">
        <f>AT37+AT38</f>
        <v>487.36247183360553</v>
      </c>
      <c r="AU39" s="51">
        <f t="shared" si="152"/>
        <v>487.36247183360558</v>
      </c>
      <c r="AV39" s="191">
        <f>AV37+AV38</f>
        <v>550.87916497515096</v>
      </c>
      <c r="AW39" s="191">
        <f>AW37+AW38</f>
        <v>614.39585811669633</v>
      </c>
      <c r="AX39" s="191">
        <f>AX37+AX38</f>
        <v>677.91255125824171</v>
      </c>
      <c r="AY39" s="191">
        <f>AY37+AY38</f>
        <v>741.42924439978708</v>
      </c>
      <c r="AZ39" s="51">
        <f t="shared" si="152"/>
        <v>741.42924439978719</v>
      </c>
      <c r="BA39" s="191">
        <f>BA37+BA38</f>
        <v>855.72119801054191</v>
      </c>
      <c r="BB39" s="191">
        <f>BB37+BB38</f>
        <v>970.01315162129663</v>
      </c>
      <c r="BC39" s="191">
        <f>BC37+BC38</f>
        <v>1084.3051052320513</v>
      </c>
      <c r="BD39" s="191">
        <f>BD37+BD38</f>
        <v>1198.5970588428061</v>
      </c>
      <c r="BE39" s="51">
        <f t="shared" si="152"/>
        <v>1198.5970588428061</v>
      </c>
      <c r="BF39" s="191">
        <f>BF37+BF38</f>
        <v>1367.4516518145308</v>
      </c>
      <c r="BG39" s="191">
        <f>BG37+BG38</f>
        <v>1536.3062447862555</v>
      </c>
      <c r="BH39" s="191">
        <f>BH37+BH38</f>
        <v>1705.1608377579803</v>
      </c>
      <c r="BI39" s="191">
        <f>BI37+BI38</f>
        <v>1874.015430729705</v>
      </c>
      <c r="BJ39" s="51">
        <f t="shared" si="152"/>
        <v>1874.0154307297053</v>
      </c>
      <c r="BK39" s="191">
        <f>BK37+BK38</f>
        <v>2092.1650384854242</v>
      </c>
      <c r="BL39" s="191">
        <f>BL37+BL38</f>
        <v>2310.3146462411432</v>
      </c>
      <c r="BM39" s="191">
        <f>BM37+BM38</f>
        <v>2528.4642539968622</v>
      </c>
      <c r="BN39" s="191">
        <f>BN37+BN38</f>
        <v>2746.6138617525812</v>
      </c>
      <c r="BO39" s="51">
        <f t="shared" ref="BO39" si="153">BO37+BO38</f>
        <v>2746.6138617525812</v>
      </c>
      <c r="BP39" s="239"/>
      <c r="BQ39" s="239"/>
    </row>
    <row r="40" spans="2:69">
      <c r="B40" s="40" t="s">
        <v>147</v>
      </c>
      <c r="C40" s="70"/>
      <c r="D40" s="75"/>
      <c r="E40" s="137">
        <f>BS!E17</f>
        <v>0.23400000000000001</v>
      </c>
      <c r="F40" s="137">
        <f>BS!F17</f>
        <v>0.23400000000000001</v>
      </c>
      <c r="G40" s="137">
        <f>BS!G17</f>
        <v>0.20699999999999999</v>
      </c>
      <c r="H40" s="299"/>
      <c r="I40" s="299"/>
      <c r="J40" s="299"/>
      <c r="K40" s="299"/>
      <c r="L40" s="137">
        <f>BS!L17</f>
        <v>0.20699999999999999</v>
      </c>
      <c r="M40" s="333">
        <f>BS!M17</f>
        <v>0.20699999999999999</v>
      </c>
      <c r="N40" s="333">
        <f>BS!N17</f>
        <v>0.20699999999999999</v>
      </c>
      <c r="O40" s="333">
        <f>BS!O17</f>
        <v>0.20699999999999999</v>
      </c>
      <c r="P40" s="333">
        <f>BS!P17</f>
        <v>0.20699999999999999</v>
      </c>
      <c r="Q40" s="48">
        <f>BS!Q17</f>
        <v>0.20699999999999999</v>
      </c>
      <c r="R40" s="299">
        <f>BS!R17</f>
        <v>0.20699999999999999</v>
      </c>
      <c r="S40" s="299">
        <f>BS!S17</f>
        <v>0.20699999999999999</v>
      </c>
      <c r="T40" s="299">
        <f>BS!T17</f>
        <v>0.20699999999999999</v>
      </c>
      <c r="U40" s="299">
        <f>BS!U17</f>
        <v>0.20699999999999999</v>
      </c>
      <c r="V40" s="48">
        <f>BS!V17</f>
        <v>0.20699999999999999</v>
      </c>
      <c r="W40" s="299">
        <f>BS!W17</f>
        <v>0.20699999999999999</v>
      </c>
      <c r="X40" s="299">
        <f>BS!X17</f>
        <v>0.20699999999999999</v>
      </c>
      <c r="Y40" s="299">
        <f>BS!Y17</f>
        <v>0.20699999999999999</v>
      </c>
      <c r="Z40" s="299">
        <f>BS!Z17</f>
        <v>0.20699999999999999</v>
      </c>
      <c r="AA40" s="48">
        <f>BS!AA17</f>
        <v>0.20699999999999999</v>
      </c>
      <c r="AB40" s="299">
        <f>BS!AB17</f>
        <v>0.20699999999999999</v>
      </c>
      <c r="AC40" s="299">
        <f>BS!AC17</f>
        <v>0.20699999999999999</v>
      </c>
      <c r="AD40" s="299">
        <f>BS!AD17</f>
        <v>0.20699999999999999</v>
      </c>
      <c r="AE40" s="299">
        <f>BS!AE17</f>
        <v>0.20699999999999999</v>
      </c>
      <c r="AF40" s="48">
        <f>BS!AF17</f>
        <v>0.20699999999999999</v>
      </c>
      <c r="AG40" s="299">
        <f>BS!AG17</f>
        <v>0.20699999999999999</v>
      </c>
      <c r="AH40" s="299">
        <f>BS!AH17</f>
        <v>0.20699999999999999</v>
      </c>
      <c r="AI40" s="299">
        <f>BS!AI17</f>
        <v>0.20699999999999999</v>
      </c>
      <c r="AJ40" s="299">
        <f>BS!AJ17</f>
        <v>0.20699999999999999</v>
      </c>
      <c r="AK40" s="48">
        <f>BS!AK17</f>
        <v>0.20699999999999999</v>
      </c>
      <c r="AL40" s="299">
        <f>BS!AL17</f>
        <v>0.20699999999999999</v>
      </c>
      <c r="AM40" s="299">
        <f>BS!AM17</f>
        <v>0.20699999999999999</v>
      </c>
      <c r="AN40" s="299">
        <f>BS!AN17</f>
        <v>0.20699999999999999</v>
      </c>
      <c r="AO40" s="299">
        <f>BS!AO17</f>
        <v>0.20699999999999999</v>
      </c>
      <c r="AP40" s="48">
        <f>BS!AP17</f>
        <v>0.20699999999999999</v>
      </c>
      <c r="AQ40" s="299">
        <f>BS!AQ17</f>
        <v>0.20699999999999999</v>
      </c>
      <c r="AR40" s="299">
        <f>BS!AR17</f>
        <v>0.20699999999999999</v>
      </c>
      <c r="AS40" s="299">
        <f>BS!AS17</f>
        <v>0.20699999999999999</v>
      </c>
      <c r="AT40" s="299">
        <f>BS!AT17</f>
        <v>0.20699999999999999</v>
      </c>
      <c r="AU40" s="48">
        <f>BS!AU17</f>
        <v>0.20699999999999999</v>
      </c>
      <c r="AV40" s="299">
        <f>BS!AV17</f>
        <v>0.20699999999999999</v>
      </c>
      <c r="AW40" s="299">
        <f>BS!AW17</f>
        <v>0.20699999999999999</v>
      </c>
      <c r="AX40" s="299">
        <f>BS!AX17</f>
        <v>0.20699999999999999</v>
      </c>
      <c r="AY40" s="299">
        <f>BS!AY17</f>
        <v>0.20699999999999999</v>
      </c>
      <c r="AZ40" s="48">
        <f>BS!AZ17</f>
        <v>0.20699999999999999</v>
      </c>
      <c r="BA40" s="299">
        <f>BS!BA17</f>
        <v>0.20699999999999999</v>
      </c>
      <c r="BB40" s="299">
        <f>BS!BB17</f>
        <v>0.20699999999999999</v>
      </c>
      <c r="BC40" s="299">
        <f>BS!BC17</f>
        <v>0.20699999999999999</v>
      </c>
      <c r="BD40" s="299">
        <f>BS!BD17</f>
        <v>0.20699999999999999</v>
      </c>
      <c r="BE40" s="48">
        <f>BS!BE17</f>
        <v>0.20699999999999999</v>
      </c>
      <c r="BF40" s="299">
        <f>BS!BF17</f>
        <v>0.20699999999999999</v>
      </c>
      <c r="BG40" s="299">
        <f>BS!BG17</f>
        <v>0.20699999999999999</v>
      </c>
      <c r="BH40" s="299">
        <f>BS!BH17</f>
        <v>0.20699999999999999</v>
      </c>
      <c r="BI40" s="299">
        <f>BS!BI17</f>
        <v>0.20699999999999999</v>
      </c>
      <c r="BJ40" s="48">
        <f>BS!BJ17</f>
        <v>0.20699999999999999</v>
      </c>
      <c r="BK40" s="299">
        <f>BS!BK17</f>
        <v>0.20699999999999999</v>
      </c>
      <c r="BL40" s="299">
        <f>BS!BL17</f>
        <v>0.20699999999999999</v>
      </c>
      <c r="BM40" s="299">
        <f>BS!BM17</f>
        <v>0.20699999999999999</v>
      </c>
      <c r="BN40" s="299">
        <f>BS!BN17</f>
        <v>0.20699999999999999</v>
      </c>
      <c r="BO40" s="48">
        <f>BS!BO17</f>
        <v>0.20699999999999999</v>
      </c>
      <c r="BP40" s="240"/>
      <c r="BQ40" s="240"/>
    </row>
    <row r="41" spans="2:69">
      <c r="B41" s="115" t="s">
        <v>72</v>
      </c>
      <c r="C41" s="71"/>
      <c r="D41" s="51"/>
      <c r="E41" s="51">
        <f>E39-E40</f>
        <v>27.664999999999996</v>
      </c>
      <c r="F41" s="51">
        <f t="shared" ref="F41:BJ41" si="154">F39-F40</f>
        <v>79.769000000000005</v>
      </c>
      <c r="G41" s="51">
        <f t="shared" si="154"/>
        <v>38.253000000000007</v>
      </c>
      <c r="H41" s="191"/>
      <c r="I41" s="191"/>
      <c r="J41" s="191"/>
      <c r="K41" s="191"/>
      <c r="L41" s="51">
        <f t="shared" si="154"/>
        <v>46.729000000000006</v>
      </c>
      <c r="M41" s="330">
        <f>M39-M40</f>
        <v>53.058944692363575</v>
      </c>
      <c r="N41" s="330">
        <f>N39-N40</f>
        <v>59.388889384727143</v>
      </c>
      <c r="O41" s="330">
        <f>O39-O40</f>
        <v>65.718834077090719</v>
      </c>
      <c r="P41" s="330">
        <f>P39-P40</f>
        <v>72.048778769454287</v>
      </c>
      <c r="Q41" s="51">
        <f t="shared" si="154"/>
        <v>72.048778769454287</v>
      </c>
      <c r="R41" s="191">
        <f>R39-R40</f>
        <v>66.284071988458948</v>
      </c>
      <c r="S41" s="191">
        <f>S39-S40</f>
        <v>60.519365207463593</v>
      </c>
      <c r="T41" s="191">
        <f>T39-T40</f>
        <v>54.754658426468247</v>
      </c>
      <c r="U41" s="191">
        <f>U39-U40</f>
        <v>48.9899516454729</v>
      </c>
      <c r="V41" s="51">
        <f t="shared" si="154"/>
        <v>48.989951645472892</v>
      </c>
      <c r="W41" s="191">
        <f>W39-W40</f>
        <v>70.769286320670943</v>
      </c>
      <c r="X41" s="191">
        <f>X39-X40</f>
        <v>92.548620995868987</v>
      </c>
      <c r="Y41" s="191">
        <f>Y39-Y40</f>
        <v>114.32795567106703</v>
      </c>
      <c r="Z41" s="191">
        <f>Z39-Z40</f>
        <v>136.10729034626507</v>
      </c>
      <c r="AA41" s="51">
        <f t="shared" si="154"/>
        <v>136.10729034626507</v>
      </c>
      <c r="AB41" s="191">
        <f>AB39-AB40</f>
        <v>133.28724102362253</v>
      </c>
      <c r="AC41" s="191">
        <f>AC39-AC40</f>
        <v>130.46719170097998</v>
      </c>
      <c r="AD41" s="191">
        <f>AD39-AD40</f>
        <v>127.64714237833745</v>
      </c>
      <c r="AE41" s="191">
        <f>AE39-AE40</f>
        <v>124.82709305569492</v>
      </c>
      <c r="AF41" s="51">
        <f t="shared" si="154"/>
        <v>124.82709305569495</v>
      </c>
      <c r="AG41" s="191">
        <f>AG39-AG40</f>
        <v>199.18980466435843</v>
      </c>
      <c r="AH41" s="191">
        <f>AH39-AH40</f>
        <v>273.55251627302192</v>
      </c>
      <c r="AI41" s="191">
        <f>AI39-AI40</f>
        <v>347.91522788168538</v>
      </c>
      <c r="AJ41" s="191">
        <f>AJ39-AJ40</f>
        <v>422.2779394903489</v>
      </c>
      <c r="AK41" s="51">
        <f t="shared" si="154"/>
        <v>422.2779394903489</v>
      </c>
      <c r="AL41" s="191">
        <f>AL39-AL40</f>
        <v>414.94778055612795</v>
      </c>
      <c r="AM41" s="191">
        <f>AM39-AM40</f>
        <v>407.61762162190701</v>
      </c>
      <c r="AN41" s="191">
        <f>AN39-AN40</f>
        <v>400.28746268768606</v>
      </c>
      <c r="AO41" s="191">
        <f>AO39-AO40</f>
        <v>392.95730375346511</v>
      </c>
      <c r="AP41" s="51">
        <f t="shared" si="154"/>
        <v>392.95730375346506</v>
      </c>
      <c r="AQ41" s="191">
        <f>AQ39-AQ40</f>
        <v>416.50684577350017</v>
      </c>
      <c r="AR41" s="191">
        <f>AR39-AR40</f>
        <v>440.05638779353529</v>
      </c>
      <c r="AS41" s="191">
        <f>AS39-AS40</f>
        <v>463.60592981357041</v>
      </c>
      <c r="AT41" s="191">
        <f>AT39-AT40</f>
        <v>487.15547183360553</v>
      </c>
      <c r="AU41" s="51">
        <f t="shared" si="154"/>
        <v>487.15547183360559</v>
      </c>
      <c r="AV41" s="191">
        <f>AV39-AV40</f>
        <v>550.67216497515096</v>
      </c>
      <c r="AW41" s="191">
        <f>AW39-AW40</f>
        <v>614.18885811669634</v>
      </c>
      <c r="AX41" s="191">
        <f>AX39-AX40</f>
        <v>677.70555125824171</v>
      </c>
      <c r="AY41" s="191">
        <f>AY39-AY40</f>
        <v>741.22224439978709</v>
      </c>
      <c r="AZ41" s="51">
        <f t="shared" si="154"/>
        <v>741.2222443997872</v>
      </c>
      <c r="BA41" s="191">
        <f>BA39-BA40</f>
        <v>855.51419801054192</v>
      </c>
      <c r="BB41" s="191">
        <f>BB39-BB40</f>
        <v>969.80615162129664</v>
      </c>
      <c r="BC41" s="191">
        <f>BC39-BC40</f>
        <v>1084.0981052320512</v>
      </c>
      <c r="BD41" s="191">
        <f>BD39-BD40</f>
        <v>1198.390058842806</v>
      </c>
      <c r="BE41" s="51">
        <f t="shared" si="154"/>
        <v>1198.390058842806</v>
      </c>
      <c r="BF41" s="191">
        <f>BF39-BF40</f>
        <v>1367.2446518145307</v>
      </c>
      <c r="BG41" s="191">
        <f>BG39-BG40</f>
        <v>1536.0992447862554</v>
      </c>
      <c r="BH41" s="191">
        <f>BH39-BH40</f>
        <v>1704.9538377579802</v>
      </c>
      <c r="BI41" s="191">
        <f>BI39-BI40</f>
        <v>1873.8084307297049</v>
      </c>
      <c r="BJ41" s="51">
        <f t="shared" si="154"/>
        <v>1873.8084307297052</v>
      </c>
      <c r="BK41" s="191">
        <f>BK39-BK40</f>
        <v>2091.9580384854244</v>
      </c>
      <c r="BL41" s="191">
        <f>BL39-BL40</f>
        <v>2310.1076462411434</v>
      </c>
      <c r="BM41" s="191">
        <f>BM39-BM40</f>
        <v>2528.2572539968623</v>
      </c>
      <c r="BN41" s="191">
        <f>BN39-BN40</f>
        <v>2746.4068617525813</v>
      </c>
      <c r="BO41" s="51">
        <f t="shared" ref="BO41" si="155">BO39-BO40</f>
        <v>2746.4068617525813</v>
      </c>
      <c r="BP41" s="239"/>
      <c r="BQ41" s="239"/>
    </row>
    <row r="42" spans="2:69">
      <c r="B42" s="16"/>
      <c r="C42" s="16"/>
      <c r="D42" s="16"/>
      <c r="E42" s="16"/>
      <c r="F42" s="16"/>
      <c r="G42" s="16"/>
      <c r="H42" s="192"/>
      <c r="I42" s="192"/>
      <c r="J42" s="192"/>
      <c r="K42" s="192"/>
      <c r="L42" s="16"/>
      <c r="M42" s="192"/>
      <c r="N42" s="192"/>
      <c r="O42" s="192"/>
      <c r="P42" s="192"/>
      <c r="Q42" s="16"/>
      <c r="R42" s="192"/>
      <c r="S42" s="192"/>
      <c r="T42" s="192"/>
      <c r="U42" s="192"/>
      <c r="V42" s="16"/>
      <c r="W42" s="192"/>
      <c r="X42" s="192"/>
      <c r="Y42" s="192"/>
      <c r="Z42" s="192"/>
      <c r="AA42" s="16"/>
      <c r="AB42" s="192"/>
      <c r="AC42" s="192"/>
      <c r="AD42" s="192"/>
      <c r="AE42" s="192"/>
      <c r="AF42" s="16"/>
      <c r="AG42" s="192"/>
      <c r="AH42" s="192"/>
      <c r="AI42" s="192"/>
      <c r="AJ42" s="192"/>
      <c r="AK42" s="16"/>
      <c r="AL42" s="192"/>
      <c r="AM42" s="192"/>
      <c r="AN42" s="192"/>
      <c r="AO42" s="192"/>
      <c r="AP42" s="16"/>
      <c r="AQ42" s="192"/>
      <c r="AR42" s="192"/>
      <c r="AS42" s="192"/>
      <c r="AT42" s="192"/>
      <c r="AU42" s="16"/>
      <c r="AV42" s="192"/>
      <c r="AW42" s="192"/>
      <c r="AX42" s="192"/>
      <c r="AY42" s="192"/>
      <c r="AZ42" s="16"/>
      <c r="BA42" s="192"/>
      <c r="BB42" s="192"/>
      <c r="BC42" s="192"/>
      <c r="BD42" s="192"/>
      <c r="BE42" s="16"/>
      <c r="BF42" s="192"/>
      <c r="BG42" s="192"/>
      <c r="BH42" s="192"/>
      <c r="BI42" s="192"/>
      <c r="BJ42" s="16"/>
      <c r="BK42" s="192"/>
      <c r="BL42" s="192"/>
      <c r="BM42" s="192"/>
      <c r="BN42" s="192"/>
      <c r="BO42" s="16"/>
      <c r="BP42" s="53"/>
      <c r="BQ42" s="53"/>
    </row>
    <row r="43" spans="2:69" hidden="1" outlineLevel="1">
      <c r="B43" s="81" t="s">
        <v>21</v>
      </c>
      <c r="C43" s="82"/>
      <c r="D43" s="82"/>
      <c r="E43" s="83">
        <f>ROUND(BS!E8-E41,1)</f>
        <v>0</v>
      </c>
      <c r="F43" s="83">
        <f>ROUND(BS!F8-F41,1)</f>
        <v>0</v>
      </c>
      <c r="G43" s="83">
        <f>ROUND(BS!G8-G41,1)</f>
        <v>0</v>
      </c>
      <c r="H43" s="83"/>
      <c r="I43" s="83"/>
      <c r="J43" s="83"/>
      <c r="K43" s="83"/>
      <c r="L43" s="83">
        <f>ROUND(BS!L8-L41,1)</f>
        <v>0</v>
      </c>
      <c r="M43" s="83">
        <f>ROUND(BS!M8-M41,1)</f>
        <v>0</v>
      </c>
      <c r="N43" s="83">
        <f>ROUND(BS!N8-N41,1)</f>
        <v>0</v>
      </c>
      <c r="O43" s="83">
        <f>ROUND(BS!O8-O41,1)</f>
        <v>0</v>
      </c>
      <c r="P43" s="83">
        <f>ROUND(BS!P8-P41,1)</f>
        <v>0</v>
      </c>
      <c r="Q43" s="83">
        <f>ROUND(BS!Q8-Q41,1)</f>
        <v>0</v>
      </c>
      <c r="R43" s="83">
        <f>ROUND(BS!R8-R41,1)</f>
        <v>0</v>
      </c>
      <c r="S43" s="83">
        <f>ROUND(BS!S8-S41,1)</f>
        <v>0</v>
      </c>
      <c r="T43" s="83">
        <f>ROUND(BS!T8-T41,1)</f>
        <v>0</v>
      </c>
      <c r="U43" s="83">
        <f>ROUND(BS!U8-U41,1)</f>
        <v>0</v>
      </c>
      <c r="V43" s="83">
        <f>ROUND(BS!V8-V41,1)</f>
        <v>0</v>
      </c>
      <c r="W43" s="83">
        <f>ROUND(BS!W8-W41,1)</f>
        <v>0</v>
      </c>
      <c r="X43" s="83">
        <f>ROUND(BS!X8-X41,1)</f>
        <v>0</v>
      </c>
      <c r="Y43" s="83">
        <f>ROUND(BS!Y8-Y41,1)</f>
        <v>0</v>
      </c>
      <c r="Z43" s="83">
        <f>ROUND(BS!Z8-Z41,1)</f>
        <v>0</v>
      </c>
      <c r="AA43" s="83">
        <f>ROUND(BS!AA8-AA41,1)</f>
        <v>0</v>
      </c>
      <c r="AB43" s="83">
        <f>ROUND(BS!AB8-AB41,1)</f>
        <v>0</v>
      </c>
      <c r="AC43" s="83">
        <f>ROUND(BS!AC8-AC41,1)</f>
        <v>0</v>
      </c>
      <c r="AD43" s="83">
        <f>ROUND(BS!AD8-AD41,1)</f>
        <v>0</v>
      </c>
      <c r="AE43" s="83">
        <f>ROUND(BS!AE8-AE41,1)</f>
        <v>0</v>
      </c>
      <c r="AF43" s="83">
        <f>ROUND(BS!AF8-AF41,1)</f>
        <v>0</v>
      </c>
      <c r="AG43" s="83">
        <f>ROUND(BS!AG8-AG41,1)</f>
        <v>0</v>
      </c>
      <c r="AH43" s="83">
        <f>ROUND(BS!AH8-AH41,1)</f>
        <v>0</v>
      </c>
      <c r="AI43" s="83">
        <f>ROUND(BS!AI8-AI41,1)</f>
        <v>0</v>
      </c>
      <c r="AJ43" s="83">
        <f>ROUND(BS!AJ8-AJ41,1)</f>
        <v>0</v>
      </c>
      <c r="AK43" s="83">
        <f>ROUND(BS!AK8-AK41,1)</f>
        <v>0</v>
      </c>
      <c r="AL43" s="83">
        <f>ROUND(BS!AL8-AL41,1)</f>
        <v>0</v>
      </c>
      <c r="AM43" s="83">
        <f>ROUND(BS!AM8-AM41,1)</f>
        <v>0</v>
      </c>
      <c r="AN43" s="83">
        <f>ROUND(BS!AN8-AN41,1)</f>
        <v>0</v>
      </c>
      <c r="AO43" s="83">
        <f>ROUND(BS!AO8-AO41,1)</f>
        <v>0</v>
      </c>
      <c r="AP43" s="83">
        <f>ROUND(BS!AP8-AP41,1)</f>
        <v>0</v>
      </c>
      <c r="AQ43" s="83">
        <f>ROUND(BS!AQ8-AQ41,1)</f>
        <v>0</v>
      </c>
      <c r="AR43" s="83">
        <f>ROUND(BS!AR8-AR41,1)</f>
        <v>0</v>
      </c>
      <c r="AS43" s="83">
        <f>ROUND(BS!AS8-AS41,1)</f>
        <v>0</v>
      </c>
      <c r="AT43" s="83">
        <f>ROUND(BS!AT8-AT41,1)</f>
        <v>0</v>
      </c>
      <c r="AU43" s="83">
        <f>ROUND(BS!AU8-AU41,1)</f>
        <v>0</v>
      </c>
      <c r="AV43" s="83">
        <f>ROUND(BS!AV8-AV41,1)</f>
        <v>0</v>
      </c>
      <c r="AW43" s="83">
        <f>ROUND(BS!AW8-AW41,1)</f>
        <v>0</v>
      </c>
      <c r="AX43" s="83">
        <f>ROUND(BS!AX8-AX41,1)</f>
        <v>0</v>
      </c>
      <c r="AY43" s="83">
        <f>ROUND(BS!AY8-AY41,1)</f>
        <v>0</v>
      </c>
      <c r="AZ43" s="83">
        <f>ROUND(BS!AZ8-AZ41,1)</f>
        <v>0</v>
      </c>
      <c r="BA43" s="83">
        <f>ROUND(BS!BA8-BA41,1)</f>
        <v>0</v>
      </c>
      <c r="BB43" s="83">
        <f>ROUND(BS!BB8-BB41,1)</f>
        <v>0</v>
      </c>
      <c r="BC43" s="83">
        <f>ROUND(BS!BC8-BC41,1)</f>
        <v>0</v>
      </c>
      <c r="BD43" s="83">
        <f>ROUND(BS!BD8-BD41,1)</f>
        <v>0</v>
      </c>
      <c r="BE43" s="83">
        <f>ROUND(BS!BE8-BE41,1)</f>
        <v>0</v>
      </c>
      <c r="BF43" s="83">
        <f>ROUND(BS!BF8-BF41,1)</f>
        <v>0</v>
      </c>
      <c r="BG43" s="83">
        <f>ROUND(BS!BG8-BG41,1)</f>
        <v>0</v>
      </c>
      <c r="BH43" s="83">
        <f>ROUND(BS!BH8-BH41,1)</f>
        <v>0</v>
      </c>
      <c r="BI43" s="83">
        <f>ROUND(BS!BI8-BI41,1)</f>
        <v>0</v>
      </c>
      <c r="BJ43" s="83">
        <f>ROUND(BS!BJ8-BJ41,1)</f>
        <v>0</v>
      </c>
      <c r="BK43" s="83">
        <f>ROUND(BS!BK8-BK41,1)</f>
        <v>0</v>
      </c>
      <c r="BL43" s="83">
        <f>ROUND(BS!BL8-BL41,1)</f>
        <v>0</v>
      </c>
      <c r="BM43" s="83">
        <f>ROUND(BS!BM8-BM41,1)</f>
        <v>0</v>
      </c>
      <c r="BN43" s="83">
        <f>ROUND(BS!BN8-BN41,1)</f>
        <v>0</v>
      </c>
      <c r="BO43" s="83">
        <f>ROUND(BS!BO8-BO41,1)</f>
        <v>0</v>
      </c>
      <c r="BP43" s="242"/>
      <c r="BQ43" s="242"/>
    </row>
    <row r="44" spans="2:69" hidden="1" outlineLevel="1">
      <c r="B44" s="16"/>
      <c r="C44" s="16"/>
      <c r="D44" s="18"/>
      <c r="E44" s="16"/>
      <c r="F44" s="16"/>
      <c r="G44" s="16"/>
      <c r="H44" s="192"/>
      <c r="I44" s="192"/>
      <c r="J44" s="192"/>
      <c r="K44" s="192"/>
      <c r="L44" s="16"/>
      <c r="M44" s="192"/>
      <c r="N44" s="192"/>
      <c r="O44" s="192"/>
      <c r="P44" s="192"/>
      <c r="Q44" s="16"/>
      <c r="R44" s="192"/>
      <c r="S44" s="192"/>
      <c r="T44" s="192"/>
      <c r="U44" s="192"/>
      <c r="V44" s="16"/>
      <c r="W44" s="192"/>
      <c r="X44" s="192"/>
      <c r="Y44" s="192"/>
      <c r="Z44" s="192"/>
      <c r="AA44" s="16"/>
      <c r="AB44" s="192"/>
      <c r="AC44" s="192"/>
      <c r="AD44" s="192"/>
      <c r="AE44" s="192"/>
      <c r="AF44" s="16"/>
      <c r="AG44" s="192"/>
      <c r="AH44" s="192"/>
      <c r="AI44" s="192"/>
      <c r="AJ44" s="192"/>
      <c r="AK44" s="16"/>
      <c r="AL44" s="192"/>
      <c r="AM44" s="192"/>
      <c r="AN44" s="192"/>
      <c r="AO44" s="192"/>
      <c r="AP44" s="16"/>
      <c r="AQ44" s="192"/>
      <c r="AR44" s="192"/>
      <c r="AS44" s="192"/>
      <c r="AT44" s="192"/>
      <c r="AU44" s="16"/>
      <c r="AV44" s="192"/>
      <c r="AW44" s="192"/>
      <c r="AX44" s="192"/>
      <c r="AY44" s="192"/>
      <c r="AZ44" s="16"/>
      <c r="BA44" s="192"/>
      <c r="BB44" s="192"/>
      <c r="BC44" s="192"/>
      <c r="BD44" s="192"/>
      <c r="BE44" s="16"/>
      <c r="BF44" s="192"/>
      <c r="BG44" s="192"/>
      <c r="BH44" s="192"/>
      <c r="BI44" s="192"/>
      <c r="BJ44" s="16"/>
      <c r="BK44" s="192"/>
      <c r="BL44" s="192"/>
      <c r="BM44" s="192"/>
      <c r="BN44" s="192"/>
      <c r="BO44" s="16"/>
      <c r="BP44" s="53"/>
      <c r="BQ44" s="53"/>
    </row>
    <row r="45" spans="2:69" hidden="1" outlineLevel="1">
      <c r="B45" s="117" t="s">
        <v>73</v>
      </c>
      <c r="C45" s="16"/>
      <c r="D45" s="16"/>
      <c r="E45" s="16"/>
      <c r="F45" s="16"/>
      <c r="G45" s="16"/>
      <c r="H45" s="192"/>
      <c r="I45" s="192"/>
      <c r="J45" s="192"/>
      <c r="K45" s="192"/>
      <c r="L45" s="16"/>
      <c r="M45" s="192"/>
      <c r="N45" s="192"/>
      <c r="O45" s="192"/>
      <c r="P45" s="192"/>
      <c r="Q45" s="16"/>
      <c r="R45" s="192"/>
      <c r="S45" s="192"/>
      <c r="T45" s="192"/>
      <c r="U45" s="192"/>
      <c r="V45" s="16"/>
      <c r="W45" s="192"/>
      <c r="X45" s="192"/>
      <c r="Y45" s="192"/>
      <c r="Z45" s="192"/>
      <c r="AA45" s="16"/>
      <c r="AB45" s="192"/>
      <c r="AC45" s="192"/>
      <c r="AD45" s="192"/>
      <c r="AE45" s="192"/>
      <c r="AF45" s="16"/>
      <c r="AG45" s="192"/>
      <c r="AH45" s="192"/>
      <c r="AI45" s="192"/>
      <c r="AJ45" s="192"/>
      <c r="AK45" s="16"/>
      <c r="AL45" s="192"/>
      <c r="AM45" s="192"/>
      <c r="AN45" s="192"/>
      <c r="AO45" s="192"/>
      <c r="AP45" s="16"/>
      <c r="AQ45" s="192"/>
      <c r="AR45" s="192"/>
      <c r="AS45" s="192"/>
      <c r="AT45" s="192"/>
      <c r="AU45" s="16"/>
      <c r="AV45" s="192"/>
      <c r="AW45" s="192"/>
      <c r="AX45" s="192"/>
      <c r="AY45" s="192"/>
      <c r="AZ45" s="16"/>
      <c r="BA45" s="192"/>
      <c r="BB45" s="192"/>
      <c r="BC45" s="192"/>
      <c r="BD45" s="192"/>
      <c r="BE45" s="16"/>
      <c r="BF45" s="192"/>
      <c r="BG45" s="192"/>
      <c r="BH45" s="192"/>
      <c r="BI45" s="192"/>
      <c r="BJ45" s="16"/>
      <c r="BK45" s="192"/>
      <c r="BL45" s="192"/>
      <c r="BM45" s="192"/>
      <c r="BN45" s="192"/>
      <c r="BO45" s="16"/>
      <c r="BP45" s="53"/>
      <c r="BQ45" s="53"/>
    </row>
    <row r="46" spans="2:69" hidden="1" outlineLevel="1">
      <c r="B46" s="118" t="s">
        <v>74</v>
      </c>
      <c r="C46" s="48"/>
      <c r="D46" s="48"/>
      <c r="E46" s="48">
        <f t="shared" ref="E46:L46" si="156">E21</f>
        <v>-26.576999999999998</v>
      </c>
      <c r="F46" s="48">
        <f t="shared" si="156"/>
        <v>-52.006</v>
      </c>
      <c r="G46" s="48">
        <f t="shared" si="156"/>
        <v>-78.814999999999998</v>
      </c>
      <c r="H46" s="197"/>
      <c r="I46" s="197"/>
      <c r="J46" s="197"/>
      <c r="K46" s="197"/>
      <c r="L46" s="48">
        <f t="shared" si="156"/>
        <v>-138.137</v>
      </c>
      <c r="M46" s="197">
        <f t="shared" ref="M46:BO46" si="157">M21</f>
        <v>-37.931011217187496</v>
      </c>
      <c r="N46" s="197">
        <f t="shared" si="157"/>
        <v>-37.931011217187496</v>
      </c>
      <c r="O46" s="197">
        <f t="shared" si="157"/>
        <v>-37.931011217187496</v>
      </c>
      <c r="P46" s="197">
        <f t="shared" si="157"/>
        <v>-37.931011217187496</v>
      </c>
      <c r="Q46" s="48">
        <f t="shared" si="157"/>
        <v>-151.72404486874998</v>
      </c>
      <c r="R46" s="197">
        <f t="shared" si="157"/>
        <v>-41.468564028750002</v>
      </c>
      <c r="S46" s="197">
        <f t="shared" si="157"/>
        <v>-41.468564028750002</v>
      </c>
      <c r="T46" s="197">
        <f t="shared" si="157"/>
        <v>-41.468564028750002</v>
      </c>
      <c r="U46" s="197">
        <f t="shared" si="157"/>
        <v>-41.468564028750002</v>
      </c>
      <c r="V46" s="48">
        <f t="shared" si="157"/>
        <v>-165.87425611500001</v>
      </c>
      <c r="W46" s="197">
        <f t="shared" si="157"/>
        <v>-66.678595618734349</v>
      </c>
      <c r="X46" s="197">
        <f t="shared" si="157"/>
        <v>-66.678595618734349</v>
      </c>
      <c r="Y46" s="197">
        <f t="shared" si="157"/>
        <v>-66.678595618734349</v>
      </c>
      <c r="Z46" s="197">
        <f t="shared" si="157"/>
        <v>-66.678595618734349</v>
      </c>
      <c r="AA46" s="48">
        <f t="shared" si="157"/>
        <v>-266.71438247493739</v>
      </c>
      <c r="AB46" s="197">
        <f t="shared" si="157"/>
        <v>-77.245982507280459</v>
      </c>
      <c r="AC46" s="197">
        <f t="shared" si="157"/>
        <v>-77.245982507280459</v>
      </c>
      <c r="AD46" s="197">
        <f t="shared" si="157"/>
        <v>-77.245982507280459</v>
      </c>
      <c r="AE46" s="197">
        <f t="shared" si="157"/>
        <v>-77.245982507280459</v>
      </c>
      <c r="AF46" s="48">
        <f t="shared" si="157"/>
        <v>-308.98393002912184</v>
      </c>
      <c r="AG46" s="197">
        <f t="shared" si="157"/>
        <v>-43.135989561113256</v>
      </c>
      <c r="AH46" s="197">
        <f t="shared" si="157"/>
        <v>-43.135989561113256</v>
      </c>
      <c r="AI46" s="197">
        <f t="shared" si="157"/>
        <v>-43.135989561113256</v>
      </c>
      <c r="AJ46" s="197">
        <f t="shared" si="157"/>
        <v>-43.135989561113256</v>
      </c>
      <c r="AK46" s="48">
        <f t="shared" si="157"/>
        <v>-172.54395824445302</v>
      </c>
      <c r="AL46" s="197">
        <f t="shared" si="157"/>
        <v>-7.5878510360727409</v>
      </c>
      <c r="AM46" s="197">
        <f t="shared" si="157"/>
        <v>-7.5878510360727409</v>
      </c>
      <c r="AN46" s="197">
        <f t="shared" si="157"/>
        <v>-7.5878510360727409</v>
      </c>
      <c r="AO46" s="197">
        <f t="shared" si="157"/>
        <v>-7.5878510360727409</v>
      </c>
      <c r="AP46" s="48">
        <f t="shared" si="157"/>
        <v>-30.351404144290964</v>
      </c>
      <c r="AQ46" s="197">
        <f t="shared" si="157"/>
        <v>22.837890673095401</v>
      </c>
      <c r="AR46" s="197">
        <f t="shared" si="157"/>
        <v>22.837890673095401</v>
      </c>
      <c r="AS46" s="197">
        <f t="shared" si="157"/>
        <v>22.837890673095401</v>
      </c>
      <c r="AT46" s="197">
        <f t="shared" si="157"/>
        <v>22.837890673095401</v>
      </c>
      <c r="AU46" s="48">
        <f t="shared" si="157"/>
        <v>91.351562692381606</v>
      </c>
      <c r="AV46" s="197">
        <f t="shared" si="157"/>
        <v>61.97327055315759</v>
      </c>
      <c r="AW46" s="197">
        <f t="shared" si="157"/>
        <v>61.97327055315759</v>
      </c>
      <c r="AX46" s="197">
        <f t="shared" si="157"/>
        <v>61.97327055315759</v>
      </c>
      <c r="AY46" s="197">
        <f t="shared" si="157"/>
        <v>61.97327055315759</v>
      </c>
      <c r="AZ46" s="48">
        <f t="shared" si="157"/>
        <v>247.89308221263036</v>
      </c>
      <c r="BA46" s="197">
        <f t="shared" si="157"/>
        <v>111.42447434663625</v>
      </c>
      <c r="BB46" s="197">
        <f t="shared" si="157"/>
        <v>111.42447434663625</v>
      </c>
      <c r="BC46" s="197">
        <f t="shared" si="157"/>
        <v>111.42447434663625</v>
      </c>
      <c r="BD46" s="197">
        <f t="shared" si="157"/>
        <v>111.42447434663625</v>
      </c>
      <c r="BE46" s="48">
        <f t="shared" si="157"/>
        <v>445.69789738654498</v>
      </c>
      <c r="BF46" s="197">
        <f t="shared" si="157"/>
        <v>164.14023583187785</v>
      </c>
      <c r="BG46" s="197">
        <f t="shared" si="157"/>
        <v>164.14023583187785</v>
      </c>
      <c r="BH46" s="197">
        <f t="shared" si="157"/>
        <v>164.14023583187785</v>
      </c>
      <c r="BI46" s="197">
        <f t="shared" si="157"/>
        <v>164.14023583187785</v>
      </c>
      <c r="BJ46" s="48">
        <f t="shared" si="157"/>
        <v>656.56094332751138</v>
      </c>
      <c r="BK46" s="197">
        <f t="shared" si="157"/>
        <v>210.86830159777946</v>
      </c>
      <c r="BL46" s="197">
        <f t="shared" si="157"/>
        <v>210.86830159777946</v>
      </c>
      <c r="BM46" s="197">
        <f t="shared" si="157"/>
        <v>210.86830159777946</v>
      </c>
      <c r="BN46" s="197">
        <f t="shared" si="157"/>
        <v>210.86830159777946</v>
      </c>
      <c r="BO46" s="48">
        <f t="shared" si="157"/>
        <v>843.47320639111786</v>
      </c>
      <c r="BP46" s="240"/>
      <c r="BQ46" s="240"/>
    </row>
    <row r="47" spans="2:69" hidden="1" outlineLevel="1">
      <c r="B47" s="16" t="s">
        <v>131</v>
      </c>
      <c r="C47" s="48"/>
      <c r="D47" s="48"/>
      <c r="E47" s="48">
        <f t="shared" ref="E47:L47" si="158">-E11</f>
        <v>-1.3640000000000001</v>
      </c>
      <c r="F47" s="48">
        <f t="shared" si="158"/>
        <v>-1.0449999999999999</v>
      </c>
      <c r="G47" s="48">
        <f t="shared" si="158"/>
        <v>-1.08</v>
      </c>
      <c r="H47" s="197"/>
      <c r="I47" s="197"/>
      <c r="J47" s="197"/>
      <c r="K47" s="197"/>
      <c r="L47" s="48">
        <f t="shared" si="158"/>
        <v>-36.006</v>
      </c>
      <c r="M47" s="197">
        <f t="shared" ref="M47:BO47" si="159">-M11</f>
        <v>-10.351725</v>
      </c>
      <c r="N47" s="197">
        <f t="shared" si="159"/>
        <v>-10.351725</v>
      </c>
      <c r="O47" s="197">
        <f t="shared" si="159"/>
        <v>-10.351725</v>
      </c>
      <c r="P47" s="197">
        <f t="shared" si="159"/>
        <v>-10.351725</v>
      </c>
      <c r="Q47" s="48">
        <f t="shared" si="159"/>
        <v>-41.4069</v>
      </c>
      <c r="R47" s="197">
        <f t="shared" si="159"/>
        <v>-11.904483749999999</v>
      </c>
      <c r="S47" s="197">
        <f t="shared" si="159"/>
        <v>-11.904483749999999</v>
      </c>
      <c r="T47" s="197">
        <f t="shared" si="159"/>
        <v>-11.904483749999999</v>
      </c>
      <c r="U47" s="197">
        <f t="shared" si="159"/>
        <v>-11.904483749999999</v>
      </c>
      <c r="V47" s="48">
        <f t="shared" si="159"/>
        <v>-47.617934999999996</v>
      </c>
      <c r="W47" s="197">
        <f t="shared" si="159"/>
        <v>-13.094932125</v>
      </c>
      <c r="X47" s="197">
        <f t="shared" si="159"/>
        <v>-13.094932125</v>
      </c>
      <c r="Y47" s="197">
        <f t="shared" si="159"/>
        <v>-13.094932125</v>
      </c>
      <c r="Z47" s="197">
        <f t="shared" si="159"/>
        <v>-13.094932125</v>
      </c>
      <c r="AA47" s="48">
        <f t="shared" si="159"/>
        <v>-52.379728499999999</v>
      </c>
      <c r="AB47" s="197">
        <f t="shared" si="159"/>
        <v>-14.404425337500001</v>
      </c>
      <c r="AC47" s="197">
        <f t="shared" si="159"/>
        <v>-14.404425337500001</v>
      </c>
      <c r="AD47" s="197">
        <f t="shared" si="159"/>
        <v>-14.404425337500001</v>
      </c>
      <c r="AE47" s="197">
        <f t="shared" si="159"/>
        <v>-14.404425337500001</v>
      </c>
      <c r="AF47" s="48">
        <f t="shared" si="159"/>
        <v>-57.617701350000004</v>
      </c>
      <c r="AG47" s="197">
        <f t="shared" si="159"/>
        <v>-15.844867871250003</v>
      </c>
      <c r="AH47" s="197">
        <f t="shared" si="159"/>
        <v>-15.844867871250003</v>
      </c>
      <c r="AI47" s="197">
        <f t="shared" si="159"/>
        <v>-15.844867871250003</v>
      </c>
      <c r="AJ47" s="197">
        <f t="shared" si="159"/>
        <v>-15.844867871250003</v>
      </c>
      <c r="AK47" s="48">
        <f t="shared" si="159"/>
        <v>-63.37947148500001</v>
      </c>
      <c r="AL47" s="197">
        <f t="shared" si="159"/>
        <v>-17.429354658375004</v>
      </c>
      <c r="AM47" s="197">
        <f t="shared" si="159"/>
        <v>-17.429354658375004</v>
      </c>
      <c r="AN47" s="197">
        <f t="shared" si="159"/>
        <v>-17.429354658375004</v>
      </c>
      <c r="AO47" s="197">
        <f t="shared" si="159"/>
        <v>-17.429354658375004</v>
      </c>
      <c r="AP47" s="48">
        <f t="shared" si="159"/>
        <v>-69.717418633500017</v>
      </c>
      <c r="AQ47" s="197">
        <f t="shared" si="159"/>
        <v>-19.172290124212505</v>
      </c>
      <c r="AR47" s="197">
        <f t="shared" si="159"/>
        <v>-19.172290124212505</v>
      </c>
      <c r="AS47" s="197">
        <f t="shared" si="159"/>
        <v>-19.172290124212505</v>
      </c>
      <c r="AT47" s="197">
        <f t="shared" si="159"/>
        <v>-19.172290124212505</v>
      </c>
      <c r="AU47" s="48">
        <f t="shared" si="159"/>
        <v>-76.689160496850022</v>
      </c>
      <c r="AV47" s="197">
        <f t="shared" si="159"/>
        <v>-21.089519136633758</v>
      </c>
      <c r="AW47" s="197">
        <f t="shared" si="159"/>
        <v>-21.089519136633758</v>
      </c>
      <c r="AX47" s="197">
        <f t="shared" si="159"/>
        <v>-21.089519136633758</v>
      </c>
      <c r="AY47" s="197">
        <f t="shared" si="159"/>
        <v>-21.089519136633758</v>
      </c>
      <c r="AZ47" s="48">
        <f t="shared" si="159"/>
        <v>-84.358076546535031</v>
      </c>
      <c r="BA47" s="197">
        <f t="shared" si="159"/>
        <v>-23.198471050297137</v>
      </c>
      <c r="BB47" s="197">
        <f t="shared" si="159"/>
        <v>-23.198471050297137</v>
      </c>
      <c r="BC47" s="197">
        <f t="shared" si="159"/>
        <v>-23.198471050297137</v>
      </c>
      <c r="BD47" s="197">
        <f t="shared" si="159"/>
        <v>-23.198471050297137</v>
      </c>
      <c r="BE47" s="48">
        <f t="shared" si="159"/>
        <v>-92.793884201188547</v>
      </c>
      <c r="BF47" s="197">
        <f t="shared" si="159"/>
        <v>-25.518318155326853</v>
      </c>
      <c r="BG47" s="197">
        <f t="shared" si="159"/>
        <v>-25.518318155326853</v>
      </c>
      <c r="BH47" s="197">
        <f t="shared" si="159"/>
        <v>-25.518318155326853</v>
      </c>
      <c r="BI47" s="197">
        <f t="shared" si="159"/>
        <v>-25.518318155326853</v>
      </c>
      <c r="BJ47" s="48">
        <f t="shared" si="159"/>
        <v>-102.07327262130741</v>
      </c>
      <c r="BK47" s="197">
        <f t="shared" si="159"/>
        <v>-28.070149970859539</v>
      </c>
      <c r="BL47" s="197">
        <f t="shared" si="159"/>
        <v>-28.070149970859539</v>
      </c>
      <c r="BM47" s="197">
        <f t="shared" si="159"/>
        <v>-28.070149970859539</v>
      </c>
      <c r="BN47" s="197">
        <f t="shared" si="159"/>
        <v>-28.070149970859539</v>
      </c>
      <c r="BO47" s="48">
        <f t="shared" si="159"/>
        <v>-112.28059988343816</v>
      </c>
      <c r="BP47" s="240"/>
      <c r="BQ47" s="240"/>
    </row>
    <row r="48" spans="2:69" hidden="1" outlineLevel="1">
      <c r="B48" s="119" t="s">
        <v>75</v>
      </c>
      <c r="C48" s="48"/>
      <c r="D48" s="48"/>
      <c r="E48" s="48">
        <f t="shared" ref="E48:L48" si="160">E23</f>
        <v>-0.746</v>
      </c>
      <c r="F48" s="48">
        <f t="shared" si="160"/>
        <v>-0.46200000000000002</v>
      </c>
      <c r="G48" s="48">
        <f t="shared" si="160"/>
        <v>-0.77</v>
      </c>
      <c r="H48" s="197"/>
      <c r="I48" s="197"/>
      <c r="J48" s="197"/>
      <c r="K48" s="197"/>
      <c r="L48" s="48">
        <f t="shared" si="160"/>
        <v>-0.47299999999999998</v>
      </c>
      <c r="M48" s="197">
        <f t="shared" ref="M48:BO48" si="161">M23</f>
        <v>-0.78105131249999982</v>
      </c>
      <c r="N48" s="197">
        <f t="shared" si="161"/>
        <v>-0.78105131249999982</v>
      </c>
      <c r="O48" s="197">
        <f t="shared" si="161"/>
        <v>-0.78105131249999982</v>
      </c>
      <c r="P48" s="197">
        <f t="shared" si="161"/>
        <v>-0.78105131249999982</v>
      </c>
      <c r="Q48" s="48">
        <f t="shared" si="161"/>
        <v>-3.1242052499999993</v>
      </c>
      <c r="R48" s="197">
        <f t="shared" si="161"/>
        <v>-0.84618622499999996</v>
      </c>
      <c r="S48" s="197">
        <f t="shared" si="161"/>
        <v>-0.84618622499999996</v>
      </c>
      <c r="T48" s="197">
        <f t="shared" si="161"/>
        <v>-0.84618622499999996</v>
      </c>
      <c r="U48" s="197">
        <f t="shared" si="161"/>
        <v>-0.84618622499999996</v>
      </c>
      <c r="V48" s="48">
        <f t="shared" si="161"/>
        <v>-3.3847448999999998</v>
      </c>
      <c r="W48" s="197">
        <f t="shared" si="161"/>
        <v>-1.2474101756249998</v>
      </c>
      <c r="X48" s="197">
        <f t="shared" si="161"/>
        <v>-1.2474101756249998</v>
      </c>
      <c r="Y48" s="197">
        <f t="shared" si="161"/>
        <v>-1.2474101756249998</v>
      </c>
      <c r="Z48" s="197">
        <f t="shared" si="161"/>
        <v>-1.2474101756249998</v>
      </c>
      <c r="AA48" s="48">
        <f t="shared" si="161"/>
        <v>-4.9896407024999991</v>
      </c>
      <c r="AB48" s="197">
        <f t="shared" si="161"/>
        <v>-1.6281505794374997</v>
      </c>
      <c r="AC48" s="197">
        <f t="shared" si="161"/>
        <v>-1.6281505794374997</v>
      </c>
      <c r="AD48" s="197">
        <f t="shared" si="161"/>
        <v>-1.6281505794374997</v>
      </c>
      <c r="AE48" s="197">
        <f t="shared" si="161"/>
        <v>-1.6281505794374997</v>
      </c>
      <c r="AF48" s="48">
        <f t="shared" si="161"/>
        <v>-6.512602317749999</v>
      </c>
      <c r="AG48" s="197">
        <f t="shared" si="161"/>
        <v>-1.5675204586781248</v>
      </c>
      <c r="AH48" s="197">
        <f t="shared" si="161"/>
        <v>-1.5675204586781248</v>
      </c>
      <c r="AI48" s="197">
        <f t="shared" si="161"/>
        <v>-1.5675204586781248</v>
      </c>
      <c r="AJ48" s="197">
        <f t="shared" si="161"/>
        <v>-1.5675204586781248</v>
      </c>
      <c r="AK48" s="48">
        <f t="shared" si="161"/>
        <v>-6.2700818347124994</v>
      </c>
      <c r="AL48" s="197">
        <f t="shared" si="161"/>
        <v>-1.7110787969039063</v>
      </c>
      <c r="AM48" s="197">
        <f t="shared" si="161"/>
        <v>-1.7110787969039063</v>
      </c>
      <c r="AN48" s="197">
        <f t="shared" si="161"/>
        <v>-1.7110787969039063</v>
      </c>
      <c r="AO48" s="197">
        <f t="shared" si="161"/>
        <v>-1.7110787969039063</v>
      </c>
      <c r="AP48" s="48">
        <f t="shared" si="161"/>
        <v>-6.8443151876156252</v>
      </c>
      <c r="AQ48" s="197">
        <f t="shared" si="161"/>
        <v>-1.9965266911054687</v>
      </c>
      <c r="AR48" s="197">
        <f t="shared" si="161"/>
        <v>-1.9965266911054687</v>
      </c>
      <c r="AS48" s="197">
        <f t="shared" si="161"/>
        <v>-1.9965266911054687</v>
      </c>
      <c r="AT48" s="197">
        <f t="shared" si="161"/>
        <v>-1.9965266911054687</v>
      </c>
      <c r="AU48" s="48">
        <f t="shared" si="161"/>
        <v>-7.9861067644218746</v>
      </c>
      <c r="AV48" s="197">
        <f t="shared" si="161"/>
        <v>-2.1818601707111722</v>
      </c>
      <c r="AW48" s="197">
        <f t="shared" si="161"/>
        <v>-2.1818601707111722</v>
      </c>
      <c r="AX48" s="197">
        <f t="shared" si="161"/>
        <v>-2.1818601707111722</v>
      </c>
      <c r="AY48" s="197">
        <f t="shared" si="161"/>
        <v>-2.1818601707111722</v>
      </c>
      <c r="AZ48" s="48">
        <f t="shared" si="161"/>
        <v>-8.7274406828446889</v>
      </c>
      <c r="BA48" s="197">
        <f t="shared" si="161"/>
        <v>-2.2569000936202688</v>
      </c>
      <c r="BB48" s="197">
        <f t="shared" si="161"/>
        <v>-2.2569000936202688</v>
      </c>
      <c r="BC48" s="197">
        <f t="shared" si="161"/>
        <v>-2.2569000936202688</v>
      </c>
      <c r="BD48" s="197">
        <f t="shared" si="161"/>
        <v>-2.2569000936202688</v>
      </c>
      <c r="BE48" s="48">
        <f t="shared" si="161"/>
        <v>-9.0276003744810751</v>
      </c>
      <c r="BF48" s="197">
        <f t="shared" si="161"/>
        <v>-2.3345745789281489</v>
      </c>
      <c r="BG48" s="197">
        <f t="shared" si="161"/>
        <v>-2.3345745789281489</v>
      </c>
      <c r="BH48" s="197">
        <f t="shared" si="161"/>
        <v>-2.3345745789281489</v>
      </c>
      <c r="BI48" s="197">
        <f t="shared" si="161"/>
        <v>-2.3345745789281489</v>
      </c>
      <c r="BJ48" s="48">
        <f t="shared" si="161"/>
        <v>-9.3382983157125956</v>
      </c>
      <c r="BK48" s="197">
        <f t="shared" si="161"/>
        <v>-2.4149779980952366</v>
      </c>
      <c r="BL48" s="197">
        <f t="shared" si="161"/>
        <v>-2.4149779980952366</v>
      </c>
      <c r="BM48" s="197">
        <f t="shared" si="161"/>
        <v>-2.4149779980952366</v>
      </c>
      <c r="BN48" s="197">
        <f t="shared" si="161"/>
        <v>-2.4149779980952366</v>
      </c>
      <c r="BO48" s="48">
        <f t="shared" si="161"/>
        <v>-9.6599119923809464</v>
      </c>
      <c r="BP48" s="240"/>
      <c r="BQ48" s="240"/>
    </row>
    <row r="49" spans="2:69" hidden="1" outlineLevel="1">
      <c r="B49" s="120" t="s">
        <v>76</v>
      </c>
      <c r="C49" s="48"/>
      <c r="D49" s="48"/>
      <c r="E49" s="48">
        <f t="shared" ref="E49:L49" si="162">+E70</f>
        <v>0</v>
      </c>
      <c r="F49" s="48">
        <f t="shared" si="162"/>
        <v>0</v>
      </c>
      <c r="G49" s="48">
        <f t="shared" si="162"/>
        <v>0</v>
      </c>
      <c r="H49" s="197"/>
      <c r="I49" s="197"/>
      <c r="J49" s="197"/>
      <c r="K49" s="197"/>
      <c r="L49" s="48">
        <f t="shared" si="162"/>
        <v>0.14813285621399996</v>
      </c>
      <c r="M49" s="197">
        <f t="shared" ref="M49:BO49" si="163">+M70</f>
        <v>0.19367923698413061</v>
      </c>
      <c r="N49" s="197">
        <f t="shared" si="163"/>
        <v>0.19367923698413061</v>
      </c>
      <c r="O49" s="197">
        <f t="shared" si="163"/>
        <v>0.19367923698413061</v>
      </c>
      <c r="P49" s="197">
        <f t="shared" si="163"/>
        <v>0.19367923698413061</v>
      </c>
      <c r="Q49" s="48">
        <f t="shared" si="163"/>
        <v>0.77471694793652246</v>
      </c>
      <c r="R49" s="197">
        <f t="shared" si="163"/>
        <v>0.43346728193763878</v>
      </c>
      <c r="S49" s="197">
        <f t="shared" si="163"/>
        <v>0.43346728193763878</v>
      </c>
      <c r="T49" s="197">
        <f t="shared" si="163"/>
        <v>0.43346728193763878</v>
      </c>
      <c r="U49" s="197">
        <f t="shared" si="163"/>
        <v>0.43346728193763878</v>
      </c>
      <c r="V49" s="48">
        <f t="shared" si="163"/>
        <v>1.7338691277505551</v>
      </c>
      <c r="W49" s="197">
        <f t="shared" si="163"/>
        <v>0.7208855194863556</v>
      </c>
      <c r="X49" s="197">
        <f t="shared" si="163"/>
        <v>0.7208855194863556</v>
      </c>
      <c r="Y49" s="197">
        <f t="shared" si="163"/>
        <v>0.7208855194863556</v>
      </c>
      <c r="Z49" s="197">
        <f t="shared" si="163"/>
        <v>0.7208855194863556</v>
      </c>
      <c r="AA49" s="48">
        <f t="shared" si="163"/>
        <v>2.8835420779454224</v>
      </c>
      <c r="AB49" s="197">
        <f t="shared" si="163"/>
        <v>0.99162697551637846</v>
      </c>
      <c r="AC49" s="197">
        <f t="shared" si="163"/>
        <v>0.99162697551637846</v>
      </c>
      <c r="AD49" s="197">
        <f t="shared" si="163"/>
        <v>0.99162697551637846</v>
      </c>
      <c r="AE49" s="197">
        <f t="shared" si="163"/>
        <v>0.99162697551637846</v>
      </c>
      <c r="AF49" s="48">
        <f t="shared" si="163"/>
        <v>3.9665079020655138</v>
      </c>
      <c r="AG49" s="197">
        <f t="shared" si="163"/>
        <v>1.3640502298789372</v>
      </c>
      <c r="AH49" s="197">
        <f t="shared" si="163"/>
        <v>1.3640502298789372</v>
      </c>
      <c r="AI49" s="197">
        <f t="shared" si="163"/>
        <v>1.3640502298789372</v>
      </c>
      <c r="AJ49" s="197">
        <f t="shared" si="163"/>
        <v>1.3640502298789372</v>
      </c>
      <c r="AK49" s="48">
        <f t="shared" si="163"/>
        <v>5.4562009195157488</v>
      </c>
      <c r="AL49" s="197">
        <f t="shared" si="163"/>
        <v>1.8763437013841597</v>
      </c>
      <c r="AM49" s="197">
        <f t="shared" si="163"/>
        <v>1.8763437013841597</v>
      </c>
      <c r="AN49" s="197">
        <f t="shared" si="163"/>
        <v>1.8763437013841597</v>
      </c>
      <c r="AO49" s="197">
        <f t="shared" si="163"/>
        <v>1.8763437013841597</v>
      </c>
      <c r="AP49" s="48">
        <f t="shared" si="163"/>
        <v>7.5053748055366389</v>
      </c>
      <c r="AQ49" s="197">
        <f t="shared" si="163"/>
        <v>2.5810381528519497</v>
      </c>
      <c r="AR49" s="197">
        <f t="shared" si="163"/>
        <v>2.5810381528519497</v>
      </c>
      <c r="AS49" s="197">
        <f t="shared" si="163"/>
        <v>2.5810381528519497</v>
      </c>
      <c r="AT49" s="197">
        <f t="shared" si="163"/>
        <v>2.5810381528519497</v>
      </c>
      <c r="AU49" s="48">
        <f t="shared" si="163"/>
        <v>10.324152611407799</v>
      </c>
      <c r="AV49" s="197">
        <f t="shared" si="163"/>
        <v>3.5503932150400233</v>
      </c>
      <c r="AW49" s="197">
        <f t="shared" si="163"/>
        <v>3.5503932150400233</v>
      </c>
      <c r="AX49" s="197">
        <f t="shared" si="163"/>
        <v>3.5503932150400233</v>
      </c>
      <c r="AY49" s="197">
        <f t="shared" si="163"/>
        <v>3.5503932150400233</v>
      </c>
      <c r="AZ49" s="48">
        <f t="shared" si="163"/>
        <v>14.201572860160093</v>
      </c>
      <c r="BA49" s="197">
        <f t="shared" si="163"/>
        <v>4.8838069160170541</v>
      </c>
      <c r="BB49" s="197">
        <f t="shared" si="163"/>
        <v>4.8838069160170541</v>
      </c>
      <c r="BC49" s="197">
        <f t="shared" si="163"/>
        <v>4.8838069160170541</v>
      </c>
      <c r="BD49" s="197">
        <f t="shared" si="163"/>
        <v>4.8838069160170541</v>
      </c>
      <c r="BE49" s="48">
        <f t="shared" si="163"/>
        <v>19.535227664068216</v>
      </c>
      <c r="BF49" s="197">
        <f t="shared" si="163"/>
        <v>6.7180079918745363</v>
      </c>
      <c r="BG49" s="197">
        <f t="shared" si="163"/>
        <v>6.7180079918745363</v>
      </c>
      <c r="BH49" s="197">
        <f t="shared" si="163"/>
        <v>6.7180079918745363</v>
      </c>
      <c r="BI49" s="197">
        <f t="shared" si="163"/>
        <v>6.7180079918745363</v>
      </c>
      <c r="BJ49" s="48">
        <f t="shared" si="163"/>
        <v>26.872031967498145</v>
      </c>
      <c r="BK49" s="197">
        <f t="shared" si="163"/>
        <v>9.2410761021029177</v>
      </c>
      <c r="BL49" s="197">
        <f t="shared" si="163"/>
        <v>9.2410761021029177</v>
      </c>
      <c r="BM49" s="197">
        <f t="shared" si="163"/>
        <v>9.2410761021029177</v>
      </c>
      <c r="BN49" s="197">
        <f t="shared" si="163"/>
        <v>9.2410761021029177</v>
      </c>
      <c r="BO49" s="48">
        <f t="shared" si="163"/>
        <v>36.964304408411671</v>
      </c>
      <c r="BP49" s="240"/>
      <c r="BQ49" s="240"/>
    </row>
    <row r="50" spans="2:69" hidden="1" outlineLevel="1">
      <c r="B50" s="270" t="s">
        <v>77</v>
      </c>
      <c r="C50" s="271"/>
      <c r="D50" s="271"/>
      <c r="E50" s="271">
        <f t="shared" ref="E50:L50" si="164">SUM(E46:E49)</f>
        <v>-28.686999999999998</v>
      </c>
      <c r="F50" s="271">
        <f t="shared" si="164"/>
        <v>-53.513000000000005</v>
      </c>
      <c r="G50" s="271">
        <f t="shared" si="164"/>
        <v>-80.664999999999992</v>
      </c>
      <c r="H50" s="300"/>
      <c r="I50" s="300"/>
      <c r="J50" s="300"/>
      <c r="K50" s="300"/>
      <c r="L50" s="271">
        <f t="shared" si="164"/>
        <v>-174.46786714378601</v>
      </c>
      <c r="M50" s="300">
        <f t="shared" ref="M50:BO50" si="165">SUM(M46:M49)</f>
        <v>-48.870108292703364</v>
      </c>
      <c r="N50" s="300">
        <f t="shared" si="165"/>
        <v>-48.870108292703364</v>
      </c>
      <c r="O50" s="300">
        <f t="shared" si="165"/>
        <v>-48.870108292703364</v>
      </c>
      <c r="P50" s="300">
        <f t="shared" si="165"/>
        <v>-48.870108292703364</v>
      </c>
      <c r="Q50" s="271">
        <f t="shared" si="165"/>
        <v>-195.48043317081346</v>
      </c>
      <c r="R50" s="300">
        <f t="shared" si="165"/>
        <v>-53.785766721812358</v>
      </c>
      <c r="S50" s="300">
        <f t="shared" si="165"/>
        <v>-53.785766721812358</v>
      </c>
      <c r="T50" s="300">
        <f t="shared" si="165"/>
        <v>-53.785766721812358</v>
      </c>
      <c r="U50" s="300">
        <f t="shared" si="165"/>
        <v>-53.785766721812358</v>
      </c>
      <c r="V50" s="271">
        <f t="shared" si="165"/>
        <v>-215.14306688724943</v>
      </c>
      <c r="W50" s="300">
        <f t="shared" si="165"/>
        <v>-80.300052399872996</v>
      </c>
      <c r="X50" s="300">
        <f t="shared" si="165"/>
        <v>-80.300052399872996</v>
      </c>
      <c r="Y50" s="300">
        <f t="shared" si="165"/>
        <v>-80.300052399872996</v>
      </c>
      <c r="Z50" s="300">
        <f t="shared" si="165"/>
        <v>-80.300052399872996</v>
      </c>
      <c r="AA50" s="271">
        <f t="shared" si="165"/>
        <v>-321.20020959949198</v>
      </c>
      <c r="AB50" s="300">
        <f t="shared" si="165"/>
        <v>-92.28693144870158</v>
      </c>
      <c r="AC50" s="300">
        <f t="shared" si="165"/>
        <v>-92.28693144870158</v>
      </c>
      <c r="AD50" s="300">
        <f t="shared" si="165"/>
        <v>-92.28693144870158</v>
      </c>
      <c r="AE50" s="300">
        <f t="shared" si="165"/>
        <v>-92.28693144870158</v>
      </c>
      <c r="AF50" s="271">
        <f t="shared" si="165"/>
        <v>-369.14772579480632</v>
      </c>
      <c r="AG50" s="300">
        <f t="shared" si="165"/>
        <v>-59.184327661162449</v>
      </c>
      <c r="AH50" s="300">
        <f t="shared" si="165"/>
        <v>-59.184327661162449</v>
      </c>
      <c r="AI50" s="300">
        <f t="shared" si="165"/>
        <v>-59.184327661162449</v>
      </c>
      <c r="AJ50" s="300">
        <f t="shared" si="165"/>
        <v>-59.184327661162449</v>
      </c>
      <c r="AK50" s="271">
        <f t="shared" si="165"/>
        <v>-236.7373106446498</v>
      </c>
      <c r="AL50" s="300">
        <f t="shared" si="165"/>
        <v>-24.851940789967493</v>
      </c>
      <c r="AM50" s="300">
        <f t="shared" si="165"/>
        <v>-24.851940789967493</v>
      </c>
      <c r="AN50" s="300">
        <f t="shared" si="165"/>
        <v>-24.851940789967493</v>
      </c>
      <c r="AO50" s="300">
        <f t="shared" si="165"/>
        <v>-24.851940789967493</v>
      </c>
      <c r="AP50" s="271">
        <f t="shared" si="165"/>
        <v>-99.407763159869972</v>
      </c>
      <c r="AQ50" s="300">
        <f t="shared" si="165"/>
        <v>4.250112010629377</v>
      </c>
      <c r="AR50" s="300">
        <f t="shared" si="165"/>
        <v>4.250112010629377</v>
      </c>
      <c r="AS50" s="300">
        <f t="shared" si="165"/>
        <v>4.250112010629377</v>
      </c>
      <c r="AT50" s="300">
        <f t="shared" si="165"/>
        <v>4.250112010629377</v>
      </c>
      <c r="AU50" s="271">
        <f t="shared" si="165"/>
        <v>17.000448042517508</v>
      </c>
      <c r="AV50" s="300">
        <f t="shared" si="165"/>
        <v>42.252284460852685</v>
      </c>
      <c r="AW50" s="300">
        <f t="shared" si="165"/>
        <v>42.252284460852685</v>
      </c>
      <c r="AX50" s="300">
        <f t="shared" si="165"/>
        <v>42.252284460852685</v>
      </c>
      <c r="AY50" s="300">
        <f t="shared" si="165"/>
        <v>42.252284460852685</v>
      </c>
      <c r="AZ50" s="271">
        <f t="shared" si="165"/>
        <v>169.00913784341074</v>
      </c>
      <c r="BA50" s="300">
        <f t="shared" si="165"/>
        <v>90.852910118735892</v>
      </c>
      <c r="BB50" s="300">
        <f t="shared" si="165"/>
        <v>90.852910118735892</v>
      </c>
      <c r="BC50" s="300">
        <f t="shared" si="165"/>
        <v>90.852910118735892</v>
      </c>
      <c r="BD50" s="300">
        <f t="shared" si="165"/>
        <v>90.852910118735892</v>
      </c>
      <c r="BE50" s="271">
        <f t="shared" si="165"/>
        <v>363.41164047494357</v>
      </c>
      <c r="BF50" s="300">
        <f t="shared" si="165"/>
        <v>143.0053510894974</v>
      </c>
      <c r="BG50" s="300">
        <f t="shared" si="165"/>
        <v>143.0053510894974</v>
      </c>
      <c r="BH50" s="300">
        <f t="shared" si="165"/>
        <v>143.0053510894974</v>
      </c>
      <c r="BI50" s="300">
        <f t="shared" si="165"/>
        <v>143.0053510894974</v>
      </c>
      <c r="BJ50" s="271">
        <f t="shared" si="165"/>
        <v>572.02140435798958</v>
      </c>
      <c r="BK50" s="300">
        <f t="shared" si="165"/>
        <v>189.6242497309276</v>
      </c>
      <c r="BL50" s="300">
        <f t="shared" si="165"/>
        <v>189.6242497309276</v>
      </c>
      <c r="BM50" s="300">
        <f t="shared" si="165"/>
        <v>189.6242497309276</v>
      </c>
      <c r="BN50" s="300">
        <f t="shared" si="165"/>
        <v>189.6242497309276</v>
      </c>
      <c r="BO50" s="271">
        <f t="shared" si="165"/>
        <v>758.49699892371041</v>
      </c>
      <c r="BP50" s="240"/>
      <c r="BQ50" s="240"/>
    </row>
    <row r="51" spans="2:69" hidden="1" outlineLevel="1">
      <c r="B51" s="16"/>
      <c r="C51" s="16"/>
      <c r="D51" s="16"/>
      <c r="E51" s="16"/>
      <c r="F51" s="16"/>
      <c r="G51" s="16"/>
      <c r="H51" s="192"/>
      <c r="I51" s="192"/>
      <c r="J51" s="192"/>
      <c r="K51" s="192"/>
      <c r="L51" s="16"/>
      <c r="M51" s="192"/>
      <c r="N51" s="192"/>
      <c r="O51" s="192"/>
      <c r="P51" s="192"/>
      <c r="Q51" s="16"/>
      <c r="R51" s="192"/>
      <c r="S51" s="192"/>
      <c r="T51" s="192"/>
      <c r="U51" s="192"/>
      <c r="V51" s="16"/>
      <c r="W51" s="192"/>
      <c r="X51" s="192"/>
      <c r="Y51" s="192"/>
      <c r="Z51" s="192"/>
      <c r="AA51" s="16"/>
      <c r="AB51" s="192"/>
      <c r="AC51" s="192"/>
      <c r="AD51" s="192"/>
      <c r="AE51" s="192"/>
      <c r="AF51" s="16"/>
      <c r="AG51" s="192"/>
      <c r="AH51" s="192"/>
      <c r="AI51" s="192"/>
      <c r="AJ51" s="192"/>
      <c r="AK51" s="16"/>
      <c r="AL51" s="192"/>
      <c r="AM51" s="192"/>
      <c r="AN51" s="192"/>
      <c r="AO51" s="192"/>
      <c r="AP51" s="16"/>
      <c r="AQ51" s="192"/>
      <c r="AR51" s="192"/>
      <c r="AS51" s="192"/>
      <c r="AT51" s="192"/>
      <c r="AU51" s="16"/>
      <c r="AV51" s="192"/>
      <c r="AW51" s="192"/>
      <c r="AX51" s="192"/>
      <c r="AY51" s="192"/>
      <c r="AZ51" s="16"/>
      <c r="BA51" s="192"/>
      <c r="BB51" s="192"/>
      <c r="BC51" s="192"/>
      <c r="BD51" s="192"/>
      <c r="BE51" s="16"/>
      <c r="BF51" s="192"/>
      <c r="BG51" s="192"/>
      <c r="BH51" s="192"/>
      <c r="BI51" s="192"/>
      <c r="BJ51" s="16"/>
      <c r="BK51" s="192"/>
      <c r="BL51" s="192"/>
      <c r="BM51" s="192"/>
      <c r="BN51" s="192"/>
      <c r="BO51" s="16"/>
      <c r="BP51" s="53"/>
      <c r="BQ51" s="53"/>
    </row>
    <row r="52" spans="2:69" hidden="1" outlineLevel="1">
      <c r="B52" s="16" t="s">
        <v>78</v>
      </c>
      <c r="C52" s="121"/>
      <c r="D52" s="122"/>
      <c r="E52" s="163">
        <f>E59</f>
        <v>0</v>
      </c>
      <c r="F52" s="163">
        <f t="shared" ref="F52:G52" si="166">F59</f>
        <v>0</v>
      </c>
      <c r="G52" s="163">
        <f t="shared" si="166"/>
        <v>0</v>
      </c>
      <c r="H52" s="313"/>
      <c r="I52" s="301"/>
      <c r="J52" s="301"/>
      <c r="K52" s="301"/>
      <c r="L52" s="163">
        <f t="shared" ref="L52:BO52" si="167">L59</f>
        <v>16.77</v>
      </c>
      <c r="M52" s="301">
        <f t="shared" si="167"/>
        <v>19.285499999999999</v>
      </c>
      <c r="N52" s="301">
        <f t="shared" si="167"/>
        <v>19.285499999999999</v>
      </c>
      <c r="O52" s="301">
        <f t="shared" si="167"/>
        <v>19.285499999999999</v>
      </c>
      <c r="P52" s="301">
        <f t="shared" si="167"/>
        <v>19.285499999999999</v>
      </c>
      <c r="Q52" s="163">
        <f t="shared" si="167"/>
        <v>19.285499999999999</v>
      </c>
      <c r="R52" s="301">
        <f t="shared" si="167"/>
        <v>22.178324999999997</v>
      </c>
      <c r="S52" s="301">
        <f t="shared" si="167"/>
        <v>22.178324999999997</v>
      </c>
      <c r="T52" s="301">
        <f t="shared" si="167"/>
        <v>22.178324999999997</v>
      </c>
      <c r="U52" s="301">
        <f t="shared" si="167"/>
        <v>22.178324999999997</v>
      </c>
      <c r="V52" s="163">
        <f t="shared" si="167"/>
        <v>22.178324999999997</v>
      </c>
      <c r="W52" s="301">
        <f t="shared" si="167"/>
        <v>25.505073749999994</v>
      </c>
      <c r="X52" s="301">
        <f t="shared" si="167"/>
        <v>25.505073749999994</v>
      </c>
      <c r="Y52" s="301">
        <f t="shared" si="167"/>
        <v>25.505073749999994</v>
      </c>
      <c r="Z52" s="301">
        <f t="shared" si="167"/>
        <v>25.505073749999994</v>
      </c>
      <c r="AA52" s="163">
        <f t="shared" si="167"/>
        <v>25.505073749999994</v>
      </c>
      <c r="AB52" s="301">
        <f t="shared" si="167"/>
        <v>29.33083481249999</v>
      </c>
      <c r="AC52" s="301">
        <f t="shared" si="167"/>
        <v>29.33083481249999</v>
      </c>
      <c r="AD52" s="301">
        <f t="shared" si="167"/>
        <v>29.33083481249999</v>
      </c>
      <c r="AE52" s="301">
        <f t="shared" si="167"/>
        <v>29.33083481249999</v>
      </c>
      <c r="AF52" s="163">
        <f t="shared" si="167"/>
        <v>29.33083481249999</v>
      </c>
      <c r="AG52" s="301">
        <f t="shared" si="167"/>
        <v>33.730460034374985</v>
      </c>
      <c r="AH52" s="301">
        <f t="shared" si="167"/>
        <v>33.730460034374985</v>
      </c>
      <c r="AI52" s="301">
        <f t="shared" si="167"/>
        <v>33.730460034374985</v>
      </c>
      <c r="AJ52" s="301">
        <f t="shared" si="167"/>
        <v>33.730460034374985</v>
      </c>
      <c r="AK52" s="163">
        <f t="shared" si="167"/>
        <v>33.730460034374985</v>
      </c>
      <c r="AL52" s="301">
        <f t="shared" si="167"/>
        <v>38.790029039531227</v>
      </c>
      <c r="AM52" s="301">
        <f t="shared" si="167"/>
        <v>38.790029039531227</v>
      </c>
      <c r="AN52" s="301">
        <f t="shared" si="167"/>
        <v>38.790029039531227</v>
      </c>
      <c r="AO52" s="301">
        <f t="shared" si="167"/>
        <v>38.790029039531227</v>
      </c>
      <c r="AP52" s="163">
        <f t="shared" si="167"/>
        <v>38.790029039531227</v>
      </c>
      <c r="AQ52" s="301">
        <f t="shared" si="167"/>
        <v>44.60853339546091</v>
      </c>
      <c r="AR52" s="301">
        <f t="shared" si="167"/>
        <v>44.60853339546091</v>
      </c>
      <c r="AS52" s="301">
        <f t="shared" si="167"/>
        <v>44.60853339546091</v>
      </c>
      <c r="AT52" s="301">
        <f t="shared" si="167"/>
        <v>44.60853339546091</v>
      </c>
      <c r="AU52" s="163">
        <f t="shared" si="167"/>
        <v>44.60853339546091</v>
      </c>
      <c r="AV52" s="301">
        <f t="shared" si="167"/>
        <v>51.299813404780039</v>
      </c>
      <c r="AW52" s="301">
        <f t="shared" si="167"/>
        <v>51.299813404780039</v>
      </c>
      <c r="AX52" s="301">
        <f t="shared" si="167"/>
        <v>51.299813404780039</v>
      </c>
      <c r="AY52" s="301">
        <f t="shared" si="167"/>
        <v>51.299813404780039</v>
      </c>
      <c r="AZ52" s="163">
        <f t="shared" si="167"/>
        <v>51.299813404780039</v>
      </c>
      <c r="BA52" s="301">
        <f t="shared" si="167"/>
        <v>58.994785415497041</v>
      </c>
      <c r="BB52" s="301">
        <f t="shared" si="167"/>
        <v>58.994785415497041</v>
      </c>
      <c r="BC52" s="301">
        <f t="shared" si="167"/>
        <v>58.994785415497041</v>
      </c>
      <c r="BD52" s="301">
        <f t="shared" si="167"/>
        <v>58.994785415497041</v>
      </c>
      <c r="BE52" s="163">
        <f t="shared" si="167"/>
        <v>58.994785415497041</v>
      </c>
      <c r="BF52" s="301">
        <f t="shared" si="167"/>
        <v>67.844003227821588</v>
      </c>
      <c r="BG52" s="301">
        <f t="shared" si="167"/>
        <v>67.844003227821588</v>
      </c>
      <c r="BH52" s="301">
        <f t="shared" si="167"/>
        <v>67.844003227821588</v>
      </c>
      <c r="BI52" s="301">
        <f t="shared" si="167"/>
        <v>67.844003227821588</v>
      </c>
      <c r="BJ52" s="163">
        <f t="shared" si="167"/>
        <v>67.844003227821588</v>
      </c>
      <c r="BK52" s="301">
        <f t="shared" si="167"/>
        <v>78.020603711994823</v>
      </c>
      <c r="BL52" s="301">
        <f t="shared" si="167"/>
        <v>78.020603711994823</v>
      </c>
      <c r="BM52" s="301">
        <f t="shared" si="167"/>
        <v>78.020603711994823</v>
      </c>
      <c r="BN52" s="301">
        <f t="shared" si="167"/>
        <v>78.020603711994823</v>
      </c>
      <c r="BO52" s="163">
        <f t="shared" si="167"/>
        <v>78.020603711994823</v>
      </c>
      <c r="BP52" s="261"/>
      <c r="BQ52" s="261"/>
    </row>
    <row r="53" spans="2:69" hidden="1" outlineLevel="1">
      <c r="B53" s="16" t="s">
        <v>79</v>
      </c>
      <c r="C53" s="41"/>
      <c r="D53" s="41"/>
      <c r="E53" s="41">
        <v>0</v>
      </c>
      <c r="F53" s="46">
        <v>0</v>
      </c>
      <c r="G53" s="46">
        <v>0</v>
      </c>
      <c r="H53" s="193"/>
      <c r="I53" s="193"/>
      <c r="J53" s="193"/>
      <c r="K53" s="193"/>
      <c r="L53" s="46">
        <f>14.75+0.476707</f>
        <v>15.226706999999999</v>
      </c>
      <c r="M53" s="197">
        <f>Q53/4</f>
        <v>2.5</v>
      </c>
      <c r="N53" s="197">
        <f>Q53/4</f>
        <v>2.5</v>
      </c>
      <c r="O53" s="197">
        <f>Q53/4</f>
        <v>2.5</v>
      </c>
      <c r="P53" s="197">
        <f>Q53-SUM(M53:O53)</f>
        <v>2.5</v>
      </c>
      <c r="Q53" s="41">
        <v>10</v>
      </c>
      <c r="R53" s="197">
        <f>V53/4</f>
        <v>1.75</v>
      </c>
      <c r="S53" s="197">
        <f>V53/4</f>
        <v>1.75</v>
      </c>
      <c r="T53" s="197">
        <f>V53/4</f>
        <v>1.75</v>
      </c>
      <c r="U53" s="197">
        <f>V53/4</f>
        <v>1.75</v>
      </c>
      <c r="V53" s="41">
        <v>7</v>
      </c>
      <c r="W53" s="197">
        <f>AA53/4</f>
        <v>3.75</v>
      </c>
      <c r="X53" s="197">
        <f>AA53/4</f>
        <v>3.75</v>
      </c>
      <c r="Y53" s="197">
        <f>AA53/4</f>
        <v>3.75</v>
      </c>
      <c r="Z53" s="197">
        <f>AA53/4</f>
        <v>3.75</v>
      </c>
      <c r="AA53" s="41">
        <v>15</v>
      </c>
      <c r="AB53" s="197">
        <f>AF53/4</f>
        <v>2.75</v>
      </c>
      <c r="AC53" s="197">
        <f>AF53/4</f>
        <v>2.75</v>
      </c>
      <c r="AD53" s="197">
        <f>AF53/4</f>
        <v>2.75</v>
      </c>
      <c r="AE53" s="197">
        <f>AF53/4</f>
        <v>2.75</v>
      </c>
      <c r="AF53" s="41">
        <v>11</v>
      </c>
      <c r="AG53" s="197">
        <f>AK53/4</f>
        <v>3.75</v>
      </c>
      <c r="AH53" s="197">
        <f>AK53/4</f>
        <v>3.75</v>
      </c>
      <c r="AI53" s="197">
        <f>AK53/4</f>
        <v>3.75</v>
      </c>
      <c r="AJ53" s="197">
        <f>AK53/4</f>
        <v>3.75</v>
      </c>
      <c r="AK53" s="41">
        <v>15</v>
      </c>
      <c r="AL53" s="197">
        <f>AP53/4</f>
        <v>0</v>
      </c>
      <c r="AM53" s="197">
        <f>AP53/4</f>
        <v>0</v>
      </c>
      <c r="AN53" s="197">
        <f>AP53/4</f>
        <v>0</v>
      </c>
      <c r="AO53" s="197">
        <f>AP53/4</f>
        <v>0</v>
      </c>
      <c r="AP53" s="41">
        <v>0</v>
      </c>
      <c r="AQ53" s="197">
        <f t="shared" ref="AQ53" si="168">AU53/4</f>
        <v>0</v>
      </c>
      <c r="AR53" s="197">
        <f t="shared" ref="AR53" si="169">AU53/4</f>
        <v>0</v>
      </c>
      <c r="AS53" s="197">
        <f t="shared" ref="AS53" si="170">AU53/4</f>
        <v>0</v>
      </c>
      <c r="AT53" s="197">
        <f t="shared" ref="AT53" si="171">AU53/4</f>
        <v>0</v>
      </c>
      <c r="AU53" s="41">
        <v>0</v>
      </c>
      <c r="AV53" s="197">
        <f t="shared" ref="AV53" si="172">AZ53/4</f>
        <v>0</v>
      </c>
      <c r="AW53" s="197">
        <f t="shared" ref="AW53" si="173">AZ53/4</f>
        <v>0</v>
      </c>
      <c r="AX53" s="197">
        <f t="shared" ref="AX53" si="174">AZ53/4</f>
        <v>0</v>
      </c>
      <c r="AY53" s="197">
        <f t="shared" ref="AY53" si="175">AZ53/4</f>
        <v>0</v>
      </c>
      <c r="AZ53" s="41">
        <v>0</v>
      </c>
      <c r="BA53" s="197">
        <f t="shared" ref="BA53" si="176">BE53/4</f>
        <v>0</v>
      </c>
      <c r="BB53" s="197">
        <f t="shared" ref="BB53" si="177">BE53/4</f>
        <v>0</v>
      </c>
      <c r="BC53" s="197">
        <f t="shared" ref="BC53" si="178">BE53/4</f>
        <v>0</v>
      </c>
      <c r="BD53" s="197">
        <f t="shared" ref="BD53" si="179">BE53/4</f>
        <v>0</v>
      </c>
      <c r="BE53" s="41">
        <v>0</v>
      </c>
      <c r="BF53" s="197">
        <f t="shared" ref="BF53" si="180">BJ53/4</f>
        <v>0</v>
      </c>
      <c r="BG53" s="197">
        <f t="shared" ref="BG53" si="181">BJ53/4</f>
        <v>0</v>
      </c>
      <c r="BH53" s="197">
        <f t="shared" ref="BH53" si="182">BJ53/4</f>
        <v>0</v>
      </c>
      <c r="BI53" s="197">
        <f t="shared" ref="BI53" si="183">BJ53/4</f>
        <v>0</v>
      </c>
      <c r="BJ53" s="41">
        <v>0</v>
      </c>
      <c r="BK53" s="197">
        <f t="shared" ref="BK53" si="184">BO53/4</f>
        <v>0</v>
      </c>
      <c r="BL53" s="197">
        <f t="shared" ref="BL53" si="185">BO53/4</f>
        <v>0</v>
      </c>
      <c r="BM53" s="197">
        <f t="shared" ref="BM53" si="186">BO53/4</f>
        <v>0</v>
      </c>
      <c r="BN53" s="197">
        <f t="shared" ref="BN53" si="187">BO53/4</f>
        <v>0</v>
      </c>
      <c r="BO53" s="41">
        <v>0</v>
      </c>
      <c r="BP53" s="76"/>
      <c r="BQ53" s="76"/>
    </row>
    <row r="54" spans="2:69" hidden="1" outlineLevel="1">
      <c r="B54" s="16" t="s">
        <v>80</v>
      </c>
      <c r="C54" s="41"/>
      <c r="D54" s="44"/>
      <c r="E54" s="44">
        <f t="shared" ref="E54:Q54" si="188">E52*E53</f>
        <v>0</v>
      </c>
      <c r="F54" s="44">
        <f t="shared" si="188"/>
        <v>0</v>
      </c>
      <c r="G54" s="44">
        <f t="shared" si="188"/>
        <v>0</v>
      </c>
      <c r="H54" s="194"/>
      <c r="I54" s="194"/>
      <c r="J54" s="194"/>
      <c r="K54" s="193"/>
      <c r="L54" s="44">
        <f t="shared" si="188"/>
        <v>255.35187638999997</v>
      </c>
      <c r="M54" s="194">
        <f t="shared" ref="M54:P54" si="189">M52*M53</f>
        <v>48.213749999999997</v>
      </c>
      <c r="N54" s="194">
        <f t="shared" si="189"/>
        <v>48.213749999999997</v>
      </c>
      <c r="O54" s="194">
        <f t="shared" si="189"/>
        <v>48.213749999999997</v>
      </c>
      <c r="P54" s="194">
        <f t="shared" si="189"/>
        <v>48.213749999999997</v>
      </c>
      <c r="Q54" s="44">
        <f t="shared" si="188"/>
        <v>192.85499999999999</v>
      </c>
      <c r="R54" s="194">
        <f t="shared" ref="R54:BO54" si="190">R52*R53</f>
        <v>38.812068749999995</v>
      </c>
      <c r="S54" s="194">
        <f t="shared" si="190"/>
        <v>38.812068749999995</v>
      </c>
      <c r="T54" s="194">
        <f t="shared" si="190"/>
        <v>38.812068749999995</v>
      </c>
      <c r="U54" s="194">
        <f t="shared" si="190"/>
        <v>38.812068749999995</v>
      </c>
      <c r="V54" s="44">
        <f t="shared" si="190"/>
        <v>155.24827499999998</v>
      </c>
      <c r="W54" s="194">
        <f t="shared" si="190"/>
        <v>95.644026562499974</v>
      </c>
      <c r="X54" s="194">
        <f t="shared" si="190"/>
        <v>95.644026562499974</v>
      </c>
      <c r="Y54" s="194">
        <f t="shared" si="190"/>
        <v>95.644026562499974</v>
      </c>
      <c r="Z54" s="194">
        <f t="shared" si="190"/>
        <v>95.644026562499974</v>
      </c>
      <c r="AA54" s="44">
        <f t="shared" si="190"/>
        <v>382.5761062499999</v>
      </c>
      <c r="AB54" s="194">
        <f t="shared" si="190"/>
        <v>80.659795734374967</v>
      </c>
      <c r="AC54" s="194">
        <f t="shared" si="190"/>
        <v>80.659795734374967</v>
      </c>
      <c r="AD54" s="194">
        <f t="shared" si="190"/>
        <v>80.659795734374967</v>
      </c>
      <c r="AE54" s="194">
        <f t="shared" si="190"/>
        <v>80.659795734374967</v>
      </c>
      <c r="AF54" s="44">
        <f t="shared" si="190"/>
        <v>322.63918293749987</v>
      </c>
      <c r="AG54" s="194">
        <f t="shared" si="190"/>
        <v>126.4892251289062</v>
      </c>
      <c r="AH54" s="194">
        <f t="shared" si="190"/>
        <v>126.4892251289062</v>
      </c>
      <c r="AI54" s="194">
        <f t="shared" si="190"/>
        <v>126.4892251289062</v>
      </c>
      <c r="AJ54" s="194">
        <f t="shared" si="190"/>
        <v>126.4892251289062</v>
      </c>
      <c r="AK54" s="44">
        <f t="shared" si="190"/>
        <v>505.9569005156248</v>
      </c>
      <c r="AL54" s="194">
        <f t="shared" si="190"/>
        <v>0</v>
      </c>
      <c r="AM54" s="194">
        <f t="shared" si="190"/>
        <v>0</v>
      </c>
      <c r="AN54" s="194">
        <f t="shared" si="190"/>
        <v>0</v>
      </c>
      <c r="AO54" s="194">
        <f t="shared" si="190"/>
        <v>0</v>
      </c>
      <c r="AP54" s="44">
        <f t="shared" si="190"/>
        <v>0</v>
      </c>
      <c r="AQ54" s="194">
        <f t="shared" si="190"/>
        <v>0</v>
      </c>
      <c r="AR54" s="194">
        <f t="shared" si="190"/>
        <v>0</v>
      </c>
      <c r="AS54" s="194">
        <f t="shared" si="190"/>
        <v>0</v>
      </c>
      <c r="AT54" s="194">
        <f t="shared" si="190"/>
        <v>0</v>
      </c>
      <c r="AU54" s="44">
        <f t="shared" si="190"/>
        <v>0</v>
      </c>
      <c r="AV54" s="194">
        <f t="shared" si="190"/>
        <v>0</v>
      </c>
      <c r="AW54" s="194">
        <f t="shared" si="190"/>
        <v>0</v>
      </c>
      <c r="AX54" s="194">
        <f t="shared" si="190"/>
        <v>0</v>
      </c>
      <c r="AY54" s="194">
        <f t="shared" si="190"/>
        <v>0</v>
      </c>
      <c r="AZ54" s="44">
        <f t="shared" si="190"/>
        <v>0</v>
      </c>
      <c r="BA54" s="194">
        <f t="shared" si="190"/>
        <v>0</v>
      </c>
      <c r="BB54" s="194">
        <f t="shared" si="190"/>
        <v>0</v>
      </c>
      <c r="BC54" s="194">
        <f t="shared" si="190"/>
        <v>0</v>
      </c>
      <c r="BD54" s="194">
        <f t="shared" si="190"/>
        <v>0</v>
      </c>
      <c r="BE54" s="44">
        <f t="shared" si="190"/>
        <v>0</v>
      </c>
      <c r="BF54" s="194">
        <f t="shared" si="190"/>
        <v>0</v>
      </c>
      <c r="BG54" s="194">
        <f t="shared" si="190"/>
        <v>0</v>
      </c>
      <c r="BH54" s="194">
        <f t="shared" si="190"/>
        <v>0</v>
      </c>
      <c r="BI54" s="194">
        <f t="shared" si="190"/>
        <v>0</v>
      </c>
      <c r="BJ54" s="44">
        <f t="shared" si="190"/>
        <v>0</v>
      </c>
      <c r="BK54" s="194">
        <f t="shared" si="190"/>
        <v>0</v>
      </c>
      <c r="BL54" s="194">
        <f t="shared" si="190"/>
        <v>0</v>
      </c>
      <c r="BM54" s="194">
        <f t="shared" si="190"/>
        <v>0</v>
      </c>
      <c r="BN54" s="194">
        <f t="shared" si="190"/>
        <v>0</v>
      </c>
      <c r="BO54" s="44">
        <f t="shared" si="190"/>
        <v>0</v>
      </c>
      <c r="BP54" s="68"/>
      <c r="BQ54" s="68"/>
    </row>
    <row r="55" spans="2:69" hidden="1" outlineLevel="1">
      <c r="B55" s="16" t="s">
        <v>81</v>
      </c>
      <c r="C55" s="16"/>
      <c r="D55" s="58"/>
      <c r="E55" s="58">
        <v>7.0000000000000007E-2</v>
      </c>
      <c r="F55" s="58">
        <v>7.0000000000000007E-2</v>
      </c>
      <c r="G55" s="58">
        <v>7.0000000000000007E-2</v>
      </c>
      <c r="H55" s="302"/>
      <c r="I55" s="302"/>
      <c r="J55" s="302"/>
      <c r="K55" s="193"/>
      <c r="L55" s="58">
        <v>7.0000000000000007E-2</v>
      </c>
      <c r="M55" s="302">
        <v>7.0000000000000007E-2</v>
      </c>
      <c r="N55" s="302">
        <v>7.0000000000000007E-2</v>
      </c>
      <c r="O55" s="302">
        <v>7.0000000000000007E-2</v>
      </c>
      <c r="P55" s="302">
        <v>7.0000000000000007E-2</v>
      </c>
      <c r="Q55" s="58">
        <v>7.0000000000000007E-2</v>
      </c>
      <c r="R55" s="302">
        <v>7.0000000000000007E-2</v>
      </c>
      <c r="S55" s="302">
        <v>7.0000000000000007E-2</v>
      </c>
      <c r="T55" s="302">
        <v>7.0000000000000007E-2</v>
      </c>
      <c r="U55" s="302">
        <v>7.0000000000000007E-2</v>
      </c>
      <c r="V55" s="58">
        <v>7.0000000000000007E-2</v>
      </c>
      <c r="W55" s="302">
        <v>7.0000000000000007E-2</v>
      </c>
      <c r="X55" s="302">
        <v>7.0000000000000007E-2</v>
      </c>
      <c r="Y55" s="302">
        <v>7.0000000000000007E-2</v>
      </c>
      <c r="Z55" s="302">
        <v>7.0000000000000007E-2</v>
      </c>
      <c r="AA55" s="58">
        <v>7.0000000000000007E-2</v>
      </c>
      <c r="AB55" s="302">
        <v>7.0000000000000007E-2</v>
      </c>
      <c r="AC55" s="302">
        <v>7.0000000000000007E-2</v>
      </c>
      <c r="AD55" s="302">
        <v>7.0000000000000007E-2</v>
      </c>
      <c r="AE55" s="302">
        <v>7.0000000000000007E-2</v>
      </c>
      <c r="AF55" s="58">
        <v>7.0000000000000007E-2</v>
      </c>
      <c r="AG55" s="302">
        <v>7.0000000000000007E-2</v>
      </c>
      <c r="AH55" s="302">
        <v>7.0000000000000007E-2</v>
      </c>
      <c r="AI55" s="302">
        <v>7.0000000000000007E-2</v>
      </c>
      <c r="AJ55" s="302">
        <v>7.0000000000000007E-2</v>
      </c>
      <c r="AK55" s="58">
        <v>7.0000000000000007E-2</v>
      </c>
      <c r="AL55" s="302">
        <v>7.0000000000000007E-2</v>
      </c>
      <c r="AM55" s="302">
        <v>7.0000000000000007E-2</v>
      </c>
      <c r="AN55" s="302">
        <v>7.0000000000000007E-2</v>
      </c>
      <c r="AO55" s="302">
        <v>7.0000000000000007E-2</v>
      </c>
      <c r="AP55" s="58">
        <v>7.0000000000000007E-2</v>
      </c>
      <c r="AQ55" s="302">
        <v>7.0000000000000007E-2</v>
      </c>
      <c r="AR55" s="302">
        <v>7.0000000000000007E-2</v>
      </c>
      <c r="AS55" s="302">
        <v>7.0000000000000007E-2</v>
      </c>
      <c r="AT55" s="302">
        <v>7.0000000000000007E-2</v>
      </c>
      <c r="AU55" s="58">
        <v>7.0000000000000007E-2</v>
      </c>
      <c r="AV55" s="302">
        <v>7.0000000000000007E-2</v>
      </c>
      <c r="AW55" s="302">
        <v>7.0000000000000007E-2</v>
      </c>
      <c r="AX55" s="302">
        <v>7.0000000000000007E-2</v>
      </c>
      <c r="AY55" s="302">
        <v>7.0000000000000007E-2</v>
      </c>
      <c r="AZ55" s="58">
        <v>7.0000000000000007E-2</v>
      </c>
      <c r="BA55" s="302">
        <v>7.0000000000000007E-2</v>
      </c>
      <c r="BB55" s="302">
        <v>7.0000000000000007E-2</v>
      </c>
      <c r="BC55" s="302">
        <v>7.0000000000000007E-2</v>
      </c>
      <c r="BD55" s="302">
        <v>7.0000000000000007E-2</v>
      </c>
      <c r="BE55" s="58">
        <v>7.0000000000000007E-2</v>
      </c>
      <c r="BF55" s="302">
        <v>7.0000000000000007E-2</v>
      </c>
      <c r="BG55" s="302">
        <v>7.0000000000000007E-2</v>
      </c>
      <c r="BH55" s="302">
        <v>7.0000000000000007E-2</v>
      </c>
      <c r="BI55" s="302">
        <v>7.0000000000000007E-2</v>
      </c>
      <c r="BJ55" s="58">
        <v>7.0000000000000007E-2</v>
      </c>
      <c r="BK55" s="302">
        <v>7.0000000000000007E-2</v>
      </c>
      <c r="BL55" s="302">
        <v>7.0000000000000007E-2</v>
      </c>
      <c r="BM55" s="302">
        <v>7.0000000000000007E-2</v>
      </c>
      <c r="BN55" s="302">
        <v>7.0000000000000007E-2</v>
      </c>
      <c r="BO55" s="58">
        <v>7.0000000000000007E-2</v>
      </c>
      <c r="BP55" s="262"/>
      <c r="BQ55" s="262"/>
    </row>
    <row r="56" spans="2:69" hidden="1" outlineLevel="1">
      <c r="B56" s="16" t="s">
        <v>82</v>
      </c>
      <c r="C56" s="49"/>
      <c r="D56" s="49"/>
      <c r="E56" s="49">
        <f t="shared" ref="E56:Q56" si="191">E54-E54*E55</f>
        <v>0</v>
      </c>
      <c r="F56" s="49">
        <f t="shared" si="191"/>
        <v>0</v>
      </c>
      <c r="G56" s="49">
        <f t="shared" si="191"/>
        <v>0</v>
      </c>
      <c r="H56" s="195"/>
      <c r="I56" s="195"/>
      <c r="J56" s="195"/>
      <c r="K56" s="193"/>
      <c r="L56" s="49">
        <f>L54-L54*L55+(210.033285*0.95223)</f>
        <v>437.47724001824997</v>
      </c>
      <c r="M56" s="195">
        <f t="shared" ref="M56:P56" si="192">M54-M54*M55</f>
        <v>44.838787499999995</v>
      </c>
      <c r="N56" s="195">
        <f t="shared" si="192"/>
        <v>44.838787499999995</v>
      </c>
      <c r="O56" s="195">
        <f t="shared" si="192"/>
        <v>44.838787499999995</v>
      </c>
      <c r="P56" s="195">
        <f t="shared" si="192"/>
        <v>44.838787499999995</v>
      </c>
      <c r="Q56" s="49">
        <f t="shared" si="191"/>
        <v>179.35514999999998</v>
      </c>
      <c r="R56" s="195">
        <f t="shared" ref="R56:BO56" si="193">R54-R54*R55</f>
        <v>36.095223937499995</v>
      </c>
      <c r="S56" s="195">
        <f t="shared" si="193"/>
        <v>36.095223937499995</v>
      </c>
      <c r="T56" s="195">
        <f t="shared" si="193"/>
        <v>36.095223937499995</v>
      </c>
      <c r="U56" s="195">
        <f t="shared" si="193"/>
        <v>36.095223937499995</v>
      </c>
      <c r="V56" s="49">
        <f t="shared" si="193"/>
        <v>144.38089574999998</v>
      </c>
      <c r="W56" s="195">
        <f t="shared" si="193"/>
        <v>88.94894470312498</v>
      </c>
      <c r="X56" s="195">
        <f t="shared" si="193"/>
        <v>88.94894470312498</v>
      </c>
      <c r="Y56" s="195">
        <f t="shared" si="193"/>
        <v>88.94894470312498</v>
      </c>
      <c r="Z56" s="195">
        <f t="shared" si="193"/>
        <v>88.94894470312498</v>
      </c>
      <c r="AA56" s="49">
        <f t="shared" si="193"/>
        <v>355.79577881249992</v>
      </c>
      <c r="AB56" s="195">
        <f t="shared" si="193"/>
        <v>75.013610032968714</v>
      </c>
      <c r="AC56" s="195">
        <f t="shared" si="193"/>
        <v>75.013610032968714</v>
      </c>
      <c r="AD56" s="195">
        <f t="shared" si="193"/>
        <v>75.013610032968714</v>
      </c>
      <c r="AE56" s="195">
        <f t="shared" si="193"/>
        <v>75.013610032968714</v>
      </c>
      <c r="AF56" s="49">
        <f t="shared" si="193"/>
        <v>300.05444013187486</v>
      </c>
      <c r="AG56" s="195">
        <f t="shared" si="193"/>
        <v>117.63497936988276</v>
      </c>
      <c r="AH56" s="195">
        <f t="shared" si="193"/>
        <v>117.63497936988276</v>
      </c>
      <c r="AI56" s="195">
        <f t="shared" si="193"/>
        <v>117.63497936988276</v>
      </c>
      <c r="AJ56" s="195">
        <f t="shared" si="193"/>
        <v>117.63497936988276</v>
      </c>
      <c r="AK56" s="49">
        <f t="shared" si="193"/>
        <v>470.53991747953103</v>
      </c>
      <c r="AL56" s="195">
        <f t="shared" si="193"/>
        <v>0</v>
      </c>
      <c r="AM56" s="195">
        <f t="shared" si="193"/>
        <v>0</v>
      </c>
      <c r="AN56" s="195">
        <f t="shared" si="193"/>
        <v>0</v>
      </c>
      <c r="AO56" s="195">
        <f t="shared" si="193"/>
        <v>0</v>
      </c>
      <c r="AP56" s="49">
        <f t="shared" si="193"/>
        <v>0</v>
      </c>
      <c r="AQ56" s="195">
        <f t="shared" si="193"/>
        <v>0</v>
      </c>
      <c r="AR56" s="195">
        <f t="shared" si="193"/>
        <v>0</v>
      </c>
      <c r="AS56" s="195">
        <f t="shared" si="193"/>
        <v>0</v>
      </c>
      <c r="AT56" s="195">
        <f t="shared" si="193"/>
        <v>0</v>
      </c>
      <c r="AU56" s="49">
        <f t="shared" si="193"/>
        <v>0</v>
      </c>
      <c r="AV56" s="195">
        <f t="shared" si="193"/>
        <v>0</v>
      </c>
      <c r="AW56" s="195">
        <f t="shared" si="193"/>
        <v>0</v>
      </c>
      <c r="AX56" s="195">
        <f t="shared" si="193"/>
        <v>0</v>
      </c>
      <c r="AY56" s="195">
        <f t="shared" si="193"/>
        <v>0</v>
      </c>
      <c r="AZ56" s="49">
        <f t="shared" si="193"/>
        <v>0</v>
      </c>
      <c r="BA56" s="195">
        <f t="shared" si="193"/>
        <v>0</v>
      </c>
      <c r="BB56" s="195">
        <f t="shared" si="193"/>
        <v>0</v>
      </c>
      <c r="BC56" s="195">
        <f t="shared" si="193"/>
        <v>0</v>
      </c>
      <c r="BD56" s="195">
        <f t="shared" si="193"/>
        <v>0</v>
      </c>
      <c r="BE56" s="49">
        <f t="shared" si="193"/>
        <v>0</v>
      </c>
      <c r="BF56" s="195">
        <f t="shared" si="193"/>
        <v>0</v>
      </c>
      <c r="BG56" s="195">
        <f t="shared" si="193"/>
        <v>0</v>
      </c>
      <c r="BH56" s="195">
        <f t="shared" si="193"/>
        <v>0</v>
      </c>
      <c r="BI56" s="195">
        <f t="shared" si="193"/>
        <v>0</v>
      </c>
      <c r="BJ56" s="49">
        <f t="shared" si="193"/>
        <v>0</v>
      </c>
      <c r="BK56" s="195">
        <f t="shared" si="193"/>
        <v>0</v>
      </c>
      <c r="BL56" s="195">
        <f t="shared" si="193"/>
        <v>0</v>
      </c>
      <c r="BM56" s="195">
        <f t="shared" si="193"/>
        <v>0</v>
      </c>
      <c r="BN56" s="195">
        <f t="shared" si="193"/>
        <v>0</v>
      </c>
      <c r="BO56" s="49">
        <f t="shared" si="193"/>
        <v>0</v>
      </c>
      <c r="BP56" s="62"/>
      <c r="BQ56" s="62"/>
    </row>
    <row r="57" spans="2:69" hidden="1" outlineLevel="1">
      <c r="B57" s="16"/>
      <c r="C57" s="16"/>
      <c r="D57" s="16"/>
      <c r="E57" s="16"/>
      <c r="F57" s="16"/>
      <c r="G57" s="16"/>
      <c r="H57" s="192"/>
      <c r="I57" s="192"/>
      <c r="J57" s="192"/>
      <c r="K57" s="192"/>
      <c r="L57" s="16"/>
      <c r="M57" s="192"/>
      <c r="N57" s="192"/>
      <c r="O57" s="192"/>
      <c r="P57" s="192"/>
      <c r="Q57" s="183"/>
      <c r="R57" s="192"/>
      <c r="S57" s="192"/>
      <c r="T57" s="192"/>
      <c r="U57" s="192"/>
      <c r="V57" s="183"/>
      <c r="W57" s="192"/>
      <c r="X57" s="192"/>
      <c r="Y57" s="192"/>
      <c r="Z57" s="192"/>
      <c r="AA57" s="183"/>
      <c r="AB57" s="192"/>
      <c r="AC57" s="192"/>
      <c r="AD57" s="192"/>
      <c r="AE57" s="192"/>
      <c r="AF57" s="183"/>
      <c r="AG57" s="192"/>
      <c r="AH57" s="192"/>
      <c r="AI57" s="192"/>
      <c r="AJ57" s="192"/>
      <c r="AK57" s="183"/>
      <c r="AL57" s="192"/>
      <c r="AM57" s="192"/>
      <c r="AN57" s="192"/>
      <c r="AO57" s="192"/>
      <c r="AP57" s="183"/>
      <c r="AQ57" s="192"/>
      <c r="AR57" s="192"/>
      <c r="AS57" s="192"/>
      <c r="AT57" s="192"/>
      <c r="AU57" s="183"/>
      <c r="AV57" s="192"/>
      <c r="AW57" s="192"/>
      <c r="AX57" s="192"/>
      <c r="AY57" s="192"/>
      <c r="AZ57" s="183"/>
      <c r="BA57" s="192"/>
      <c r="BB57" s="192"/>
      <c r="BC57" s="192"/>
      <c r="BD57" s="192"/>
      <c r="BE57" s="183"/>
      <c r="BF57" s="192"/>
      <c r="BG57" s="192"/>
      <c r="BH57" s="192"/>
      <c r="BI57" s="192"/>
      <c r="BJ57" s="183"/>
      <c r="BK57" s="192"/>
      <c r="BL57" s="192"/>
      <c r="BM57" s="192"/>
      <c r="BN57" s="192"/>
      <c r="BO57" s="183"/>
      <c r="BP57" s="53"/>
      <c r="BQ57" s="53"/>
    </row>
    <row r="58" spans="2:69" hidden="1" outlineLevel="1">
      <c r="B58" s="5" t="s">
        <v>83</v>
      </c>
      <c r="C58" s="16"/>
      <c r="D58" s="16"/>
      <c r="E58" s="16"/>
      <c r="F58" s="16"/>
      <c r="G58" s="16"/>
      <c r="H58" s="192"/>
      <c r="I58" s="192"/>
      <c r="J58" s="192"/>
      <c r="K58" s="192"/>
      <c r="L58" s="16"/>
      <c r="M58" s="192"/>
      <c r="N58" s="192"/>
      <c r="O58" s="192"/>
      <c r="P58" s="192"/>
      <c r="Q58" s="16"/>
      <c r="R58" s="192"/>
      <c r="S58" s="192"/>
      <c r="T58" s="192"/>
      <c r="U58" s="192"/>
      <c r="V58" s="16"/>
      <c r="W58" s="192"/>
      <c r="X58" s="192"/>
      <c r="Y58" s="192"/>
      <c r="Z58" s="192"/>
      <c r="AA58" s="16"/>
      <c r="AB58" s="192"/>
      <c r="AC58" s="192"/>
      <c r="AD58" s="192"/>
      <c r="AE58" s="192"/>
      <c r="AF58" s="16"/>
      <c r="AG58" s="192"/>
      <c r="AH58" s="192"/>
      <c r="AI58" s="192"/>
      <c r="AJ58" s="192"/>
      <c r="AK58" s="16"/>
      <c r="AL58" s="192"/>
      <c r="AM58" s="192"/>
      <c r="AN58" s="192"/>
      <c r="AO58" s="192"/>
      <c r="AP58" s="16"/>
      <c r="AQ58" s="192"/>
      <c r="AR58" s="192"/>
      <c r="AS58" s="192"/>
      <c r="AT58" s="192"/>
      <c r="AU58" s="16"/>
      <c r="AV58" s="192"/>
      <c r="AW58" s="192"/>
      <c r="AX58" s="192"/>
      <c r="AY58" s="192"/>
      <c r="AZ58" s="16"/>
      <c r="BA58" s="192"/>
      <c r="BB58" s="192"/>
      <c r="BC58" s="192"/>
      <c r="BD58" s="192"/>
      <c r="BE58" s="16"/>
      <c r="BF58" s="192"/>
      <c r="BG58" s="192"/>
      <c r="BH58" s="192"/>
      <c r="BI58" s="192"/>
      <c r="BJ58" s="16"/>
      <c r="BK58" s="192"/>
      <c r="BL58" s="192"/>
      <c r="BM58" s="192"/>
      <c r="BN58" s="192"/>
      <c r="BO58" s="16"/>
      <c r="BP58" s="53"/>
      <c r="BQ58" s="53"/>
    </row>
    <row r="59" spans="2:69" hidden="1" outlineLevel="1">
      <c r="B59" s="6" t="s">
        <v>84</v>
      </c>
      <c r="C59" s="124"/>
      <c r="D59" s="125"/>
      <c r="E59" s="123">
        <v>0</v>
      </c>
      <c r="F59" s="123">
        <v>0</v>
      </c>
      <c r="G59" s="123">
        <v>0</v>
      </c>
      <c r="H59" s="303"/>
      <c r="I59" s="303"/>
      <c r="J59" s="303"/>
      <c r="K59" s="303"/>
      <c r="L59" s="123">
        <f>DCF!D27</f>
        <v>16.77</v>
      </c>
      <c r="M59" s="303">
        <f>Q59</f>
        <v>19.285499999999999</v>
      </c>
      <c r="N59" s="303">
        <f>Q59</f>
        <v>19.285499999999999</v>
      </c>
      <c r="O59" s="303">
        <f>Q59</f>
        <v>19.285499999999999</v>
      </c>
      <c r="P59" s="303">
        <f>Q59</f>
        <v>19.285499999999999</v>
      </c>
      <c r="Q59" s="126">
        <f>L59*1.15</f>
        <v>19.285499999999999</v>
      </c>
      <c r="R59" s="303">
        <f>V59</f>
        <v>22.178324999999997</v>
      </c>
      <c r="S59" s="303">
        <f>V59</f>
        <v>22.178324999999997</v>
      </c>
      <c r="T59" s="303">
        <f>V59</f>
        <v>22.178324999999997</v>
      </c>
      <c r="U59" s="303">
        <f>V59</f>
        <v>22.178324999999997</v>
      </c>
      <c r="V59" s="126">
        <f t="shared" ref="V59" si="194">Q59*1.15</f>
        <v>22.178324999999997</v>
      </c>
      <c r="W59" s="303">
        <f>AA59</f>
        <v>25.505073749999994</v>
      </c>
      <c r="X59" s="303">
        <f>AA59</f>
        <v>25.505073749999994</v>
      </c>
      <c r="Y59" s="303">
        <f>AA59</f>
        <v>25.505073749999994</v>
      </c>
      <c r="Z59" s="303">
        <f>AA59</f>
        <v>25.505073749999994</v>
      </c>
      <c r="AA59" s="126">
        <f>V59*1.15</f>
        <v>25.505073749999994</v>
      </c>
      <c r="AB59" s="303">
        <f>AF59</f>
        <v>29.33083481249999</v>
      </c>
      <c r="AC59" s="303">
        <f>AF59</f>
        <v>29.33083481249999</v>
      </c>
      <c r="AD59" s="303">
        <f>AF59</f>
        <v>29.33083481249999</v>
      </c>
      <c r="AE59" s="303">
        <f>AF59</f>
        <v>29.33083481249999</v>
      </c>
      <c r="AF59" s="126">
        <f>AA59*1.15</f>
        <v>29.33083481249999</v>
      </c>
      <c r="AG59" s="303">
        <f>AK59</f>
        <v>33.730460034374985</v>
      </c>
      <c r="AH59" s="303">
        <f>AK59</f>
        <v>33.730460034374985</v>
      </c>
      <c r="AI59" s="303">
        <f>AK59</f>
        <v>33.730460034374985</v>
      </c>
      <c r="AJ59" s="303">
        <f>AK59</f>
        <v>33.730460034374985</v>
      </c>
      <c r="AK59" s="126">
        <f>AF59*1.15</f>
        <v>33.730460034374985</v>
      </c>
      <c r="AL59" s="303">
        <f>AP59</f>
        <v>38.790029039531227</v>
      </c>
      <c r="AM59" s="303">
        <f>AP59</f>
        <v>38.790029039531227</v>
      </c>
      <c r="AN59" s="303">
        <f>AP59</f>
        <v>38.790029039531227</v>
      </c>
      <c r="AO59" s="303">
        <f>AP59</f>
        <v>38.790029039531227</v>
      </c>
      <c r="AP59" s="126">
        <f>AK59*1.15</f>
        <v>38.790029039531227</v>
      </c>
      <c r="AQ59" s="303">
        <f>AU59</f>
        <v>44.60853339546091</v>
      </c>
      <c r="AR59" s="303">
        <f>AU59</f>
        <v>44.60853339546091</v>
      </c>
      <c r="AS59" s="303">
        <f>AU59</f>
        <v>44.60853339546091</v>
      </c>
      <c r="AT59" s="303">
        <f>AU59</f>
        <v>44.60853339546091</v>
      </c>
      <c r="AU59" s="126">
        <f>AP59*1.15</f>
        <v>44.60853339546091</v>
      </c>
      <c r="AV59" s="303">
        <f>AZ59</f>
        <v>51.299813404780039</v>
      </c>
      <c r="AW59" s="303">
        <f>AZ59</f>
        <v>51.299813404780039</v>
      </c>
      <c r="AX59" s="303">
        <f>AZ59</f>
        <v>51.299813404780039</v>
      </c>
      <c r="AY59" s="303">
        <f>AZ59</f>
        <v>51.299813404780039</v>
      </c>
      <c r="AZ59" s="126">
        <f>AU59*1.15</f>
        <v>51.299813404780039</v>
      </c>
      <c r="BA59" s="303">
        <f>BE59</f>
        <v>58.994785415497041</v>
      </c>
      <c r="BB59" s="303">
        <f>BE59</f>
        <v>58.994785415497041</v>
      </c>
      <c r="BC59" s="303">
        <f>BE59</f>
        <v>58.994785415497041</v>
      </c>
      <c r="BD59" s="303">
        <f>BE59</f>
        <v>58.994785415497041</v>
      </c>
      <c r="BE59" s="126">
        <f>AZ59*1.15</f>
        <v>58.994785415497041</v>
      </c>
      <c r="BF59" s="303">
        <f>BJ59</f>
        <v>67.844003227821588</v>
      </c>
      <c r="BG59" s="303">
        <f>BJ59</f>
        <v>67.844003227821588</v>
      </c>
      <c r="BH59" s="303">
        <f>BJ59</f>
        <v>67.844003227821588</v>
      </c>
      <c r="BI59" s="303">
        <f>BJ59</f>
        <v>67.844003227821588</v>
      </c>
      <c r="BJ59" s="126">
        <f>BE59*1.15</f>
        <v>67.844003227821588</v>
      </c>
      <c r="BK59" s="303">
        <f>BO59</f>
        <v>78.020603711994823</v>
      </c>
      <c r="BL59" s="303">
        <f>BO59</f>
        <v>78.020603711994823</v>
      </c>
      <c r="BM59" s="303">
        <f>BO59</f>
        <v>78.020603711994823</v>
      </c>
      <c r="BN59" s="303">
        <f>BO59</f>
        <v>78.020603711994823</v>
      </c>
      <c r="BO59" s="126">
        <f>BJ59*1.15</f>
        <v>78.020603711994823</v>
      </c>
      <c r="BP59" s="263"/>
      <c r="BQ59" s="263"/>
    </row>
    <row r="60" spans="2:69" hidden="1" outlineLevel="1">
      <c r="B60" s="7" t="s">
        <v>85</v>
      </c>
      <c r="C60" s="48"/>
      <c r="D60" s="48"/>
      <c r="E60" s="46"/>
      <c r="F60" s="48">
        <f t="shared" ref="F60:G60" si="195">E74</f>
        <v>15.154742000000001</v>
      </c>
      <c r="G60" s="48">
        <f t="shared" si="195"/>
        <v>18.489525999999998</v>
      </c>
      <c r="H60" s="197"/>
      <c r="I60" s="197"/>
      <c r="J60" s="197"/>
      <c r="K60" s="197"/>
      <c r="L60" s="48">
        <v>0.95666700000000005</v>
      </c>
      <c r="M60" s="197">
        <f>L74</f>
        <v>3.8653810000000002</v>
      </c>
      <c r="N60" s="197">
        <f>M74</f>
        <v>4.779684687470052</v>
      </c>
      <c r="O60" s="197">
        <f>N74</f>
        <v>5.6939883749401039</v>
      </c>
      <c r="P60" s="197">
        <f>O74</f>
        <v>6.6082920624101558</v>
      </c>
      <c r="Q60" s="48">
        <f>L74</f>
        <v>3.8653810000000002</v>
      </c>
      <c r="R60" s="197">
        <f>Q74</f>
        <v>7.5225957498802094</v>
      </c>
      <c r="S60" s="197">
        <f>R74</f>
        <v>8.3616397401566029</v>
      </c>
      <c r="T60" s="197">
        <f>S74</f>
        <v>9.2006837304329974</v>
      </c>
      <c r="U60" s="197">
        <f>T74</f>
        <v>10.039727720709392</v>
      </c>
      <c r="V60" s="48">
        <f>Q74</f>
        <v>7.5225957498802094</v>
      </c>
      <c r="W60" s="197">
        <f>V74</f>
        <v>10.878771710985781</v>
      </c>
      <c r="X60" s="197">
        <f>W74</f>
        <v>11.412228584691135</v>
      </c>
      <c r="Y60" s="197">
        <f>X74</f>
        <v>11.94568545839649</v>
      </c>
      <c r="Z60" s="197">
        <f>Y74</f>
        <v>12.479142332101844</v>
      </c>
      <c r="AA60" s="48">
        <f>V74</f>
        <v>10.878771710985781</v>
      </c>
      <c r="AB60" s="197">
        <f>AA74</f>
        <v>13.012599205807199</v>
      </c>
      <c r="AC60" s="197">
        <f>AB74</f>
        <v>13.650691508461252</v>
      </c>
      <c r="AD60" s="197">
        <f>AC74</f>
        <v>14.288783811115305</v>
      </c>
      <c r="AE60" s="197">
        <f>AD74</f>
        <v>14.926876113769358</v>
      </c>
      <c r="AF60" s="48">
        <f>AA74</f>
        <v>13.012599205807199</v>
      </c>
      <c r="AG60" s="197">
        <f>AF74</f>
        <v>15.564968416423412</v>
      </c>
      <c r="AH60" s="197">
        <f>AG74</f>
        <v>16.328219968284078</v>
      </c>
      <c r="AI60" s="197">
        <f>AH74</f>
        <v>17.091471520144744</v>
      </c>
      <c r="AJ60" s="197">
        <f>AI74</f>
        <v>17.85472307200541</v>
      </c>
      <c r="AK60" s="48">
        <f>AF74</f>
        <v>15.564968416423412</v>
      </c>
      <c r="AL60" s="197">
        <f>AK74</f>
        <v>18.617974623866079</v>
      </c>
      <c r="AM60" s="197">
        <f>AL74</f>
        <v>19.53093491032412</v>
      </c>
      <c r="AN60" s="197">
        <f>AM74</f>
        <v>20.443895196782162</v>
      </c>
      <c r="AO60" s="197">
        <f>AN74</f>
        <v>21.356855483240203</v>
      </c>
      <c r="AP60" s="48">
        <f>AK74</f>
        <v>18.617974623866079</v>
      </c>
      <c r="AQ60" s="197">
        <f>AP74</f>
        <v>22.269815769698248</v>
      </c>
      <c r="AR60" s="197">
        <f>AQ74</f>
        <v>23.361849559367776</v>
      </c>
      <c r="AS60" s="197">
        <f>AR74</f>
        <v>24.453883349037305</v>
      </c>
      <c r="AT60" s="197">
        <f>AS74</f>
        <v>25.545917138706834</v>
      </c>
      <c r="AU60" s="48">
        <f>AP74</f>
        <v>22.269815769698248</v>
      </c>
      <c r="AV60" s="197">
        <f>AU74</f>
        <v>26.637950928376348</v>
      </c>
      <c r="AW60" s="197">
        <f>AV74</f>
        <v>27.944182771610851</v>
      </c>
      <c r="AX60" s="197">
        <f>AW74</f>
        <v>29.250414614845354</v>
      </c>
      <c r="AY60" s="197">
        <f>AX74</f>
        <v>30.556646458079857</v>
      </c>
      <c r="AZ60" s="48">
        <f>AU74</f>
        <v>26.637950928376348</v>
      </c>
      <c r="BA60" s="197">
        <f>AZ74</f>
        <v>31.86287830131435</v>
      </c>
      <c r="BB60" s="197">
        <f>BA74</f>
        <v>33.425322288323343</v>
      </c>
      <c r="BC60" s="197">
        <f>BB74</f>
        <v>34.987766275332341</v>
      </c>
      <c r="BD60" s="197">
        <f>BC74</f>
        <v>36.550210262341338</v>
      </c>
      <c r="BE60" s="48">
        <f>AZ74</f>
        <v>31.86287830131435</v>
      </c>
      <c r="BF60" s="197">
        <f>BE74</f>
        <v>38.112654249350349</v>
      </c>
      <c r="BG60" s="197">
        <f>BF74</f>
        <v>39.981565365845249</v>
      </c>
      <c r="BH60" s="197">
        <f>BG74</f>
        <v>41.850476482340149</v>
      </c>
      <c r="BI60" s="197">
        <f>BH74</f>
        <v>43.719387598835048</v>
      </c>
      <c r="BJ60" s="48">
        <f>BE74</f>
        <v>38.112654249350349</v>
      </c>
      <c r="BK60" s="197">
        <f>BJ74</f>
        <v>45.588298715329941</v>
      </c>
      <c r="BL60" s="197">
        <f>BK74</f>
        <v>47.823789261166759</v>
      </c>
      <c r="BM60" s="197">
        <f>BL74</f>
        <v>50.059279807003577</v>
      </c>
      <c r="BN60" s="197">
        <f>BM74</f>
        <v>52.294770352840395</v>
      </c>
      <c r="BO60" s="48">
        <f>BJ74</f>
        <v>45.588298715329941</v>
      </c>
      <c r="BP60" s="240"/>
      <c r="BQ60" s="240"/>
    </row>
    <row r="61" spans="2:69" hidden="1" outlineLevel="1">
      <c r="B61" s="7" t="s">
        <v>86</v>
      </c>
      <c r="C61" s="41"/>
      <c r="D61" s="80"/>
      <c r="E61" s="46"/>
      <c r="F61" s="46">
        <v>11.16386</v>
      </c>
      <c r="G61" s="46">
        <v>10.442391000000001</v>
      </c>
      <c r="H61" s="193"/>
      <c r="I61" s="193"/>
      <c r="J61" s="193"/>
      <c r="K61" s="193"/>
      <c r="L61" s="46">
        <v>0.85266299999999995</v>
      </c>
      <c r="M61" s="193">
        <f>Q61/4</f>
        <v>0.8612890795864705</v>
      </c>
      <c r="N61" s="193">
        <f>Q61/4</f>
        <v>0.8612890795864705</v>
      </c>
      <c r="O61" s="193">
        <f>Q61/4</f>
        <v>0.8612890795864705</v>
      </c>
      <c r="P61" s="193">
        <f>Q61/4</f>
        <v>0.8612890795864705</v>
      </c>
      <c r="Q61" s="77">
        <f t="shared" ref="Q61:AU61" si="196">Q60*Q62</f>
        <v>3.445156318345882</v>
      </c>
      <c r="R61" s="193">
        <f>V61/4</f>
        <v>1.6761942922354665</v>
      </c>
      <c r="S61" s="193">
        <f>V61/4</f>
        <v>1.6761942922354665</v>
      </c>
      <c r="T61" s="193">
        <f>V61/4</f>
        <v>1.6761942922354665</v>
      </c>
      <c r="U61" s="193">
        <f>V61/4</f>
        <v>1.6761942922354665</v>
      </c>
      <c r="V61" s="77">
        <f t="shared" si="196"/>
        <v>6.7047771689418658</v>
      </c>
      <c r="W61" s="193">
        <f>AA61/4</f>
        <v>2.4240216615092471</v>
      </c>
      <c r="X61" s="193">
        <f>AA61/4</f>
        <v>2.4240216615092471</v>
      </c>
      <c r="Y61" s="193">
        <f>AA61/4</f>
        <v>2.4240216615092471</v>
      </c>
      <c r="Z61" s="193">
        <f>AA61/4</f>
        <v>2.4240216615092471</v>
      </c>
      <c r="AA61" s="77">
        <f t="shared" si="196"/>
        <v>9.6960866460369886</v>
      </c>
      <c r="AB61" s="193">
        <f>AF61/4</f>
        <v>2.8994838006906223</v>
      </c>
      <c r="AC61" s="193">
        <f>AF61/4</f>
        <v>2.8994838006906223</v>
      </c>
      <c r="AD61" s="193">
        <f>AF61/4</f>
        <v>2.8994838006906223</v>
      </c>
      <c r="AE61" s="193">
        <f>AF61/4</f>
        <v>2.8994838006906223</v>
      </c>
      <c r="AF61" s="77">
        <f t="shared" si="196"/>
        <v>11.597935202762489</v>
      </c>
      <c r="AG61" s="193">
        <f>AK61/4</f>
        <v>3.4682059339490214</v>
      </c>
      <c r="AH61" s="193">
        <f>AK61/4</f>
        <v>3.4682059339490214</v>
      </c>
      <c r="AI61" s="193">
        <f>AK61/4</f>
        <v>3.4682059339490214</v>
      </c>
      <c r="AJ61" s="193">
        <f>AK61/4</f>
        <v>3.4682059339490214</v>
      </c>
      <c r="AK61" s="77">
        <f t="shared" si="196"/>
        <v>13.872823735796086</v>
      </c>
      <c r="AL61" s="193">
        <f>AP61/4</f>
        <v>4.1484806355580153</v>
      </c>
      <c r="AM61" s="193">
        <f>AP61/4</f>
        <v>4.1484806355580153</v>
      </c>
      <c r="AN61" s="193">
        <f>AP61/4</f>
        <v>4.1484806355580153</v>
      </c>
      <c r="AO61" s="193">
        <f>AP61/4</f>
        <v>4.1484806355580153</v>
      </c>
      <c r="AP61" s="77">
        <f t="shared" si="196"/>
        <v>16.593922542232061</v>
      </c>
      <c r="AQ61" s="193">
        <f>AU61/4</f>
        <v>4.9621884949617305</v>
      </c>
      <c r="AR61" s="193">
        <f>AU61/4</f>
        <v>4.9621884949617305</v>
      </c>
      <c r="AS61" s="193">
        <f>AU61/4</f>
        <v>4.9621884949617305</v>
      </c>
      <c r="AT61" s="193">
        <f>AU61/4</f>
        <v>4.9621884949617305</v>
      </c>
      <c r="AU61" s="77">
        <f t="shared" si="196"/>
        <v>19.848753979846922</v>
      </c>
      <c r="AV61" s="193">
        <f>AZ61/4</f>
        <v>5.9355018915783022</v>
      </c>
      <c r="AW61" s="193">
        <f>AZ61/4</f>
        <v>5.9355018915783022</v>
      </c>
      <c r="AX61" s="193">
        <f>AZ61/4</f>
        <v>5.9355018915783022</v>
      </c>
      <c r="AY61" s="193">
        <f>AZ61/4</f>
        <v>5.9355018915783022</v>
      </c>
      <c r="AZ61" s="77">
        <f t="shared" ref="AZ61:BE61" si="197">AZ60*AZ62</f>
        <v>23.742007566313209</v>
      </c>
      <c r="BA61" s="193">
        <f>BE61/4</f>
        <v>7.0997268122119808</v>
      </c>
      <c r="BB61" s="193">
        <f>BE61/4</f>
        <v>7.0997268122119808</v>
      </c>
      <c r="BC61" s="193">
        <f>BE61/4</f>
        <v>7.0997268122119808</v>
      </c>
      <c r="BD61" s="193">
        <f>BE61/4</f>
        <v>7.0997268122119808</v>
      </c>
      <c r="BE61" s="77">
        <f t="shared" si="197"/>
        <v>28.398907248847923</v>
      </c>
      <c r="BF61" s="193">
        <f>BJ61/4</f>
        <v>8.4923097875785967</v>
      </c>
      <c r="BG61" s="193">
        <f>BJ61/4</f>
        <v>8.4923097875785967</v>
      </c>
      <c r="BH61" s="193">
        <f>BJ61/4</f>
        <v>8.4923097875785967</v>
      </c>
      <c r="BI61" s="193">
        <f>BJ61/4</f>
        <v>8.4923097875785967</v>
      </c>
      <c r="BJ61" s="77">
        <f t="shared" ref="BJ61:BO61" si="198">BJ60*BJ62</f>
        <v>33.969239150314387</v>
      </c>
      <c r="BK61" s="193">
        <f>BO61/4</f>
        <v>10.158042335397106</v>
      </c>
      <c r="BL61" s="193">
        <f>BO61/4</f>
        <v>10.158042335397106</v>
      </c>
      <c r="BM61" s="193">
        <f>BO61/4</f>
        <v>10.158042335397106</v>
      </c>
      <c r="BN61" s="193">
        <f>BO61/4</f>
        <v>10.158042335397106</v>
      </c>
      <c r="BO61" s="77">
        <f t="shared" si="198"/>
        <v>40.632169341588423</v>
      </c>
      <c r="BP61" s="62"/>
      <c r="BQ61" s="62"/>
    </row>
    <row r="62" spans="2:69" hidden="1" outlineLevel="1">
      <c r="B62" s="8" t="s">
        <v>87</v>
      </c>
      <c r="C62" s="54"/>
      <c r="D62" s="127"/>
      <c r="E62" s="20"/>
      <c r="F62" s="56">
        <f>F61/F60</f>
        <v>0.73665787249957793</v>
      </c>
      <c r="G62" s="56">
        <f>G61/G60</f>
        <v>0.5647733208520328</v>
      </c>
      <c r="H62" s="198"/>
      <c r="I62" s="198"/>
      <c r="J62" s="198"/>
      <c r="K62" s="198"/>
      <c r="L62" s="56">
        <f>L61/L60</f>
        <v>0.89128505530137436</v>
      </c>
      <c r="M62" s="198">
        <f>IFERROR(M61/M60,0)</f>
        <v>0.22282126382534359</v>
      </c>
      <c r="N62" s="198">
        <f>IFERROR(N61/N60,0)</f>
        <v>0.18019788666067044</v>
      </c>
      <c r="O62" s="198">
        <f>IFERROR(O61/O60,0)</f>
        <v>0.15126287987820675</v>
      </c>
      <c r="P62" s="198">
        <f>IFERROR(P61/P60,0)</f>
        <v>0.13033459651181697</v>
      </c>
      <c r="Q62" s="55">
        <f>L62</f>
        <v>0.89128505530137436</v>
      </c>
      <c r="R62" s="198">
        <f>IFERROR(R61/R60,0)</f>
        <v>0.22282126382534359</v>
      </c>
      <c r="S62" s="198">
        <f>IFERROR(S61/S60,0)</f>
        <v>0.20046239067028657</v>
      </c>
      <c r="T62" s="198">
        <f>IFERROR(T61/T60,0)</f>
        <v>0.18218149230487488</v>
      </c>
      <c r="U62" s="198">
        <f>IFERROR(U61/U60,0)</f>
        <v>0.16695615049180129</v>
      </c>
      <c r="V62" s="55">
        <f>Q62</f>
        <v>0.89128505530137436</v>
      </c>
      <c r="W62" s="198">
        <f>IFERROR(W61/W60,0)</f>
        <v>0.22282126382534359</v>
      </c>
      <c r="X62" s="198">
        <f>IFERROR(X61/X60,0)</f>
        <v>0.2124056351938951</v>
      </c>
      <c r="Y62" s="198">
        <f>IFERROR(Y61/Y60,0)</f>
        <v>0.20292026522474935</v>
      </c>
      <c r="Z62" s="198">
        <f>IFERROR(Z61/Z60,0)</f>
        <v>0.19424585416207626</v>
      </c>
      <c r="AA62" s="55">
        <f>V62</f>
        <v>0.89128505530137436</v>
      </c>
      <c r="AB62" s="198">
        <f>IFERROR(AB61/AB60,0)</f>
        <v>0.22282126382534359</v>
      </c>
      <c r="AC62" s="198">
        <f>IFERROR(AC61/AC60,0)</f>
        <v>0.2124056351938951</v>
      </c>
      <c r="AD62" s="198">
        <f>IFERROR(AD61/AD60,0)</f>
        <v>0.20292026522474932</v>
      </c>
      <c r="AE62" s="198">
        <f>IFERROR(AE61/AE60,0)</f>
        <v>0.19424585416207624</v>
      </c>
      <c r="AF62" s="55">
        <f>AA62</f>
        <v>0.89128505530137436</v>
      </c>
      <c r="AG62" s="198">
        <f>IFERROR(AG61/AG60,0)</f>
        <v>0.22282126382534359</v>
      </c>
      <c r="AH62" s="198">
        <f>IFERROR(AH61/AH60,0)</f>
        <v>0.2124056351938951</v>
      </c>
      <c r="AI62" s="198">
        <f>IFERROR(AI61/AI60,0)</f>
        <v>0.20292026522474935</v>
      </c>
      <c r="AJ62" s="198">
        <f>IFERROR(AJ61/AJ60,0)</f>
        <v>0.19424585416207629</v>
      </c>
      <c r="AK62" s="55">
        <f>AF62</f>
        <v>0.89128505530137436</v>
      </c>
      <c r="AL62" s="198">
        <f>IFERROR(AL61/AL60,0)</f>
        <v>0.22282126382534356</v>
      </c>
      <c r="AM62" s="198">
        <f>IFERROR(AM61/AM60,0)</f>
        <v>0.2124056351938951</v>
      </c>
      <c r="AN62" s="198">
        <f>IFERROR(AN61/AN60,0)</f>
        <v>0.20292026522474935</v>
      </c>
      <c r="AO62" s="198">
        <f>IFERROR(AO61/AO60,0)</f>
        <v>0.19424585416207626</v>
      </c>
      <c r="AP62" s="55">
        <f>AK62</f>
        <v>0.89128505530137436</v>
      </c>
      <c r="AQ62" s="198">
        <f>IFERROR(AQ61/AQ60,0)</f>
        <v>0.22282126382534359</v>
      </c>
      <c r="AR62" s="198">
        <f>IFERROR(AR61/AR60,0)</f>
        <v>0.21240563519389508</v>
      </c>
      <c r="AS62" s="198">
        <f>IFERROR(AS61/AS60,0)</f>
        <v>0.20292026522474929</v>
      </c>
      <c r="AT62" s="198">
        <f>IFERROR(AT61/AT60,0)</f>
        <v>0.19424585416207621</v>
      </c>
      <c r="AU62" s="55">
        <f>AP62</f>
        <v>0.89128505530137436</v>
      </c>
      <c r="AV62" s="198">
        <f>IFERROR(AV61/AV60,0)</f>
        <v>0.22282126382534359</v>
      </c>
      <c r="AW62" s="198">
        <f>IFERROR(AW61/AW60,0)</f>
        <v>0.21240563519389508</v>
      </c>
      <c r="AX62" s="198">
        <f>IFERROR(AX61/AX60,0)</f>
        <v>0.20292026522474929</v>
      </c>
      <c r="AY62" s="198">
        <f>IFERROR(AY61/AY60,0)</f>
        <v>0.19424585416207621</v>
      </c>
      <c r="AZ62" s="55">
        <f>AU62</f>
        <v>0.89128505530137436</v>
      </c>
      <c r="BA62" s="198">
        <f>IFERROR(BA61/BA60,0)</f>
        <v>0.22282126382534359</v>
      </c>
      <c r="BB62" s="198">
        <f>IFERROR(BB61/BB60,0)</f>
        <v>0.21240563519389516</v>
      </c>
      <c r="BC62" s="198">
        <f>IFERROR(BC61/BC60,0)</f>
        <v>0.2029202652247494</v>
      </c>
      <c r="BD62" s="198">
        <f>IFERROR(BD61/BD60,0)</f>
        <v>0.19424585416207632</v>
      </c>
      <c r="BE62" s="55">
        <f t="shared" ref="BE62" si="199">AZ62</f>
        <v>0.89128505530137436</v>
      </c>
      <c r="BF62" s="198">
        <f>IFERROR(BF61/BF60,0)</f>
        <v>0.22282126382534359</v>
      </c>
      <c r="BG62" s="198">
        <f>IFERROR(BG61/BG60,0)</f>
        <v>0.2124056351938951</v>
      </c>
      <c r="BH62" s="198">
        <f>IFERROR(BH61/BH60,0)</f>
        <v>0.20292026522474932</v>
      </c>
      <c r="BI62" s="198">
        <f>IFERROR(BI61/BI60,0)</f>
        <v>0.19424585416207624</v>
      </c>
      <c r="BJ62" s="55">
        <f>BE62</f>
        <v>0.89128505530137436</v>
      </c>
      <c r="BK62" s="198">
        <f>IFERROR(BK61/BK60,0)</f>
        <v>0.22282126382534359</v>
      </c>
      <c r="BL62" s="198">
        <f>IFERROR(BL61/BL60,0)</f>
        <v>0.21240563519389513</v>
      </c>
      <c r="BM62" s="198">
        <f>IFERROR(BM61/BM60,0)</f>
        <v>0.20292026522474935</v>
      </c>
      <c r="BN62" s="198">
        <f>IFERROR(BN61/BN60,0)</f>
        <v>0.19424585416207629</v>
      </c>
      <c r="BO62" s="55">
        <f>BJ62</f>
        <v>0.89128505530137436</v>
      </c>
      <c r="BP62" s="66"/>
      <c r="BQ62" s="66"/>
    </row>
    <row r="63" spans="2:69" hidden="1" outlineLevel="1">
      <c r="B63" s="9" t="s">
        <v>88</v>
      </c>
      <c r="C63" s="41"/>
      <c r="D63" s="80"/>
      <c r="E63" s="46"/>
      <c r="F63" s="46">
        <v>0.18340500000000001</v>
      </c>
      <c r="G63" s="46">
        <v>6.6670000000000002E-3</v>
      </c>
      <c r="H63" s="193"/>
      <c r="I63" s="193"/>
      <c r="J63" s="193"/>
      <c r="K63" s="193"/>
      <c r="L63" s="46">
        <v>3.6870000000000002E-3</v>
      </c>
      <c r="M63" s="193">
        <f>Q63/4</f>
        <v>3.7243000299477251E-3</v>
      </c>
      <c r="N63" s="193">
        <f>Q63/4</f>
        <v>3.7243000299477251E-3</v>
      </c>
      <c r="O63" s="193">
        <f>Q63/4</f>
        <v>3.7243000299477251E-3</v>
      </c>
      <c r="P63" s="193">
        <f>Q63/4</f>
        <v>3.7243000299477251E-3</v>
      </c>
      <c r="Q63" s="77">
        <f t="shared" ref="Q63:AU63" si="200">Q60*Q64</f>
        <v>1.48972001197909E-2</v>
      </c>
      <c r="R63" s="193">
        <f>V63/4</f>
        <v>7.248031585130545E-3</v>
      </c>
      <c r="S63" s="193">
        <f>V63/4</f>
        <v>7.248031585130545E-3</v>
      </c>
      <c r="T63" s="193">
        <f>V63/4</f>
        <v>7.248031585130545E-3</v>
      </c>
      <c r="U63" s="193">
        <f>V63/4</f>
        <v>7.248031585130545E-3</v>
      </c>
      <c r="V63" s="77">
        <f t="shared" si="200"/>
        <v>2.899212634052218E-2</v>
      </c>
      <c r="W63" s="193">
        <f>AA63/4</f>
        <v>1.0481711843934351E-2</v>
      </c>
      <c r="X63" s="193">
        <f>AA63/4</f>
        <v>1.0481711843934351E-2</v>
      </c>
      <c r="Y63" s="193">
        <f>AA63/4</f>
        <v>1.0481711843934351E-2</v>
      </c>
      <c r="Z63" s="193">
        <f>AA63/4</f>
        <v>1.0481711843934351E-2</v>
      </c>
      <c r="AA63" s="77">
        <f t="shared" si="200"/>
        <v>4.1926847375737403E-2</v>
      </c>
      <c r="AB63" s="193">
        <f>AF63/4</f>
        <v>1.2537657636306871E-2</v>
      </c>
      <c r="AC63" s="193">
        <f>AF63/4</f>
        <v>1.2537657636306871E-2</v>
      </c>
      <c r="AD63" s="193">
        <f>AF63/4</f>
        <v>1.2537657636306871E-2</v>
      </c>
      <c r="AE63" s="193">
        <f>AF63/4</f>
        <v>1.2537657636306871E-2</v>
      </c>
      <c r="AF63" s="77">
        <f t="shared" si="200"/>
        <v>5.0150630545227483E-2</v>
      </c>
      <c r="AG63" s="193">
        <f>AK63/4</f>
        <v>1.4996868960503791E-2</v>
      </c>
      <c r="AH63" s="193">
        <f>AK63/4</f>
        <v>1.4996868960503791E-2</v>
      </c>
      <c r="AI63" s="193">
        <f>AK63/4</f>
        <v>1.4996868960503791E-2</v>
      </c>
      <c r="AJ63" s="193">
        <f>AK63/4</f>
        <v>1.4996868960503791E-2</v>
      </c>
      <c r="AK63" s="77">
        <f t="shared" si="200"/>
        <v>5.9987475842015164E-2</v>
      </c>
      <c r="AL63" s="193">
        <f>AP63/4</f>
        <v>1.7938444735261651E-2</v>
      </c>
      <c r="AM63" s="193">
        <f>AP63/4</f>
        <v>1.7938444735261651E-2</v>
      </c>
      <c r="AN63" s="193">
        <f>AP63/4</f>
        <v>1.7938444735261651E-2</v>
      </c>
      <c r="AO63" s="193">
        <f>AP63/4</f>
        <v>1.7938444735261651E-2</v>
      </c>
      <c r="AP63" s="77">
        <f t="shared" si="200"/>
        <v>7.1753778941046606E-2</v>
      </c>
      <c r="AQ63" s="193">
        <f>AU63/4</f>
        <v>2.1456998815386503E-2</v>
      </c>
      <c r="AR63" s="193">
        <f>AU63/4</f>
        <v>2.1456998815386503E-2</v>
      </c>
      <c r="AS63" s="193">
        <f>AU63/4</f>
        <v>2.1456998815386503E-2</v>
      </c>
      <c r="AT63" s="193">
        <f>AU63/4</f>
        <v>2.1456998815386503E-2</v>
      </c>
      <c r="AU63" s="77">
        <f t="shared" si="200"/>
        <v>8.5827995261546011E-2</v>
      </c>
      <c r="AV63" s="193">
        <f>AZ63/4</f>
        <v>2.5665703184316904E-2</v>
      </c>
      <c r="AW63" s="193">
        <f>AZ63/4</f>
        <v>2.5665703184316904E-2</v>
      </c>
      <c r="AX63" s="193">
        <f>AZ63/4</f>
        <v>2.5665703184316904E-2</v>
      </c>
      <c r="AY63" s="193">
        <f>AZ63/4</f>
        <v>2.5665703184316904E-2</v>
      </c>
      <c r="AZ63" s="77">
        <f t="shared" ref="AZ63:BE63" si="201">AZ60*AZ64</f>
        <v>0.10266281273726761</v>
      </c>
      <c r="BA63" s="193">
        <f>BE63/4</f>
        <v>3.0699928056718274E-2</v>
      </c>
      <c r="BB63" s="193">
        <f>BE63/4</f>
        <v>3.0699928056718274E-2</v>
      </c>
      <c r="BC63" s="193">
        <f>BE63/4</f>
        <v>3.0699928056718274E-2</v>
      </c>
      <c r="BD63" s="193">
        <f>BE63/4</f>
        <v>3.0699928056718274E-2</v>
      </c>
      <c r="BE63" s="77">
        <f t="shared" si="201"/>
        <v>0.1227997122268731</v>
      </c>
      <c r="BF63" s="193">
        <f>BJ63/4</f>
        <v>3.6721595972620237E-2</v>
      </c>
      <c r="BG63" s="193">
        <f>BJ63/4</f>
        <v>3.6721595972620237E-2</v>
      </c>
      <c r="BH63" s="193">
        <f>BJ63/4</f>
        <v>3.6721595972620237E-2</v>
      </c>
      <c r="BI63" s="193">
        <f>BJ63/4</f>
        <v>3.6721595972620237E-2</v>
      </c>
      <c r="BJ63" s="77">
        <f t="shared" ref="BJ63:BO63" si="202">BJ60*BJ64</f>
        <v>0.14688638389048095</v>
      </c>
      <c r="BK63" s="193">
        <f>BO63/4</f>
        <v>4.3924389929678113E-2</v>
      </c>
      <c r="BL63" s="193">
        <f>BO63/4</f>
        <v>4.3924389929678113E-2</v>
      </c>
      <c r="BM63" s="193">
        <f>BO63/4</f>
        <v>4.3924389929678113E-2</v>
      </c>
      <c r="BN63" s="193">
        <f>BO63/4</f>
        <v>4.3924389929678113E-2</v>
      </c>
      <c r="BO63" s="77">
        <f t="shared" si="202"/>
        <v>0.17569755971871245</v>
      </c>
      <c r="BP63" s="62"/>
      <c r="BQ63" s="62"/>
    </row>
    <row r="64" spans="2:69" hidden="1" outlineLevel="1">
      <c r="B64" s="8" t="s">
        <v>89</v>
      </c>
      <c r="C64" s="128"/>
      <c r="D64" s="129"/>
      <c r="E64" s="130"/>
      <c r="F64" s="56">
        <f>F63/F60</f>
        <v>1.2102152580360655E-2</v>
      </c>
      <c r="G64" s="56">
        <f>G63/G60</f>
        <v>3.6058252656125426E-4</v>
      </c>
      <c r="H64" s="198"/>
      <c r="I64" s="198"/>
      <c r="J64" s="198"/>
      <c r="K64" s="198"/>
      <c r="L64" s="56">
        <f>L63/L60</f>
        <v>3.8540056257820119E-3</v>
      </c>
      <c r="M64" s="198">
        <f>IFERROR(M63/M60,0)</f>
        <v>9.6350140644550308E-4</v>
      </c>
      <c r="N64" s="198">
        <f>IFERROR(N63/N60,0)</f>
        <v>7.7919366516184245E-4</v>
      </c>
      <c r="O64" s="198">
        <f>IFERROR(O63/O60,0)</f>
        <v>6.5407580499089128E-4</v>
      </c>
      <c r="P64" s="198">
        <f>IFERROR(P63/P60,0)</f>
        <v>5.6357981680812844E-4</v>
      </c>
      <c r="Q64" s="55">
        <f>L64</f>
        <v>3.8540056257820119E-3</v>
      </c>
      <c r="R64" s="198">
        <f>IFERROR(R63/R60,0)</f>
        <v>9.6350140644550298E-4</v>
      </c>
      <c r="S64" s="198">
        <f>IFERROR(S63/S60,0)</f>
        <v>8.6681940508893517E-4</v>
      </c>
      <c r="T64" s="198">
        <f>IFERROR(T63/T60,0)</f>
        <v>7.8777097414579238E-4</v>
      </c>
      <c r="U64" s="198">
        <f>IFERROR(U63/U60,0)</f>
        <v>7.219350750100233E-4</v>
      </c>
      <c r="V64" s="55">
        <f>Q64</f>
        <v>3.8540056257820119E-3</v>
      </c>
      <c r="W64" s="198">
        <f>IFERROR(W63/W60,0)</f>
        <v>9.6350140644550298E-4</v>
      </c>
      <c r="X64" s="198">
        <f>IFERROR(X63/X60,0)</f>
        <v>9.1846318763672322E-4</v>
      </c>
      <c r="Y64" s="198">
        <f>IFERROR(Y63/Y60,0)</f>
        <v>8.7744750022418104E-4</v>
      </c>
      <c r="Z64" s="198">
        <f>IFERROR(Z63/Z60,0)</f>
        <v>8.3993848014464717E-4</v>
      </c>
      <c r="AA64" s="55">
        <f>V64</f>
        <v>3.8540056257820119E-3</v>
      </c>
      <c r="AB64" s="198">
        <f>IFERROR(AB63/AB60,0)</f>
        <v>9.6350140644550298E-4</v>
      </c>
      <c r="AC64" s="198">
        <f>IFERROR(AC63/AC60,0)</f>
        <v>9.1846318763672322E-4</v>
      </c>
      <c r="AD64" s="198">
        <f>IFERROR(AD63/AD60,0)</f>
        <v>8.7744750022418104E-4</v>
      </c>
      <c r="AE64" s="198">
        <f>IFERROR(AE63/AE60,0)</f>
        <v>8.3993848014464706E-4</v>
      </c>
      <c r="AF64" s="55">
        <f>AA64</f>
        <v>3.8540056257820119E-3</v>
      </c>
      <c r="AG64" s="198">
        <f>IFERROR(AG63/AG60,0)</f>
        <v>9.6350140644550298E-4</v>
      </c>
      <c r="AH64" s="198">
        <f>IFERROR(AH63/AH60,0)</f>
        <v>9.1846318763672333E-4</v>
      </c>
      <c r="AI64" s="198">
        <f>IFERROR(AI63/AI60,0)</f>
        <v>8.7744750022418115E-4</v>
      </c>
      <c r="AJ64" s="198">
        <f>IFERROR(AJ63/AJ60,0)</f>
        <v>8.3993848014464727E-4</v>
      </c>
      <c r="AK64" s="55">
        <f>AF64</f>
        <v>3.8540056257820119E-3</v>
      </c>
      <c r="AL64" s="198">
        <f>IFERROR(AL63/AL60,0)</f>
        <v>9.6350140644550298E-4</v>
      </c>
      <c r="AM64" s="198">
        <f>IFERROR(AM63/AM60,0)</f>
        <v>9.1846318763672322E-4</v>
      </c>
      <c r="AN64" s="198">
        <f>IFERROR(AN63/AN60,0)</f>
        <v>8.7744750022418115E-4</v>
      </c>
      <c r="AO64" s="198">
        <f>IFERROR(AO63/AO60,0)</f>
        <v>8.3993848014464727E-4</v>
      </c>
      <c r="AP64" s="55">
        <f>AK64</f>
        <v>3.8540056257820119E-3</v>
      </c>
      <c r="AQ64" s="198">
        <f>IFERROR(AQ63/AQ60,0)</f>
        <v>9.6350140644550298E-4</v>
      </c>
      <c r="AR64" s="198">
        <f>IFERROR(AR63/AR60,0)</f>
        <v>9.1846318763672311E-4</v>
      </c>
      <c r="AS64" s="198">
        <f>IFERROR(AS63/AS60,0)</f>
        <v>8.7744750022418082E-4</v>
      </c>
      <c r="AT64" s="198">
        <f>IFERROR(AT63/AT60,0)</f>
        <v>8.3993848014464684E-4</v>
      </c>
      <c r="AU64" s="55">
        <f>AP64</f>
        <v>3.8540056257820119E-3</v>
      </c>
      <c r="AV64" s="198">
        <f>IFERROR(AV63/AV60,0)</f>
        <v>9.6350140644550298E-4</v>
      </c>
      <c r="AW64" s="198">
        <f>IFERROR(AW63/AW60,0)</f>
        <v>9.1846318763672311E-4</v>
      </c>
      <c r="AX64" s="198">
        <f>IFERROR(AX63/AX60,0)</f>
        <v>8.7744750022418093E-4</v>
      </c>
      <c r="AY64" s="198">
        <f>IFERROR(AY63/AY60,0)</f>
        <v>8.3993848014464695E-4</v>
      </c>
      <c r="AZ64" s="55">
        <f>AU64</f>
        <v>3.8540056257820119E-3</v>
      </c>
      <c r="BA64" s="198">
        <f>IFERROR(BA63/BA60,0)</f>
        <v>9.6350140644550298E-4</v>
      </c>
      <c r="BB64" s="198">
        <f>IFERROR(BB63/BB60,0)</f>
        <v>9.1846318763672333E-4</v>
      </c>
      <c r="BC64" s="198">
        <f>IFERROR(BC63/BC60,0)</f>
        <v>8.7744750022418125E-4</v>
      </c>
      <c r="BD64" s="198">
        <f>IFERROR(BD63/BD60,0)</f>
        <v>8.3993848014464727E-4</v>
      </c>
      <c r="BE64" s="55">
        <f t="shared" ref="BE64" si="203">AZ64</f>
        <v>3.8540056257820119E-3</v>
      </c>
      <c r="BF64" s="198">
        <f>IFERROR(BF63/BF60,0)</f>
        <v>9.6350140644550298E-4</v>
      </c>
      <c r="BG64" s="198">
        <f>IFERROR(BG63/BG60,0)</f>
        <v>9.1846318763672311E-4</v>
      </c>
      <c r="BH64" s="198">
        <f>IFERROR(BH63/BH60,0)</f>
        <v>8.7744750022418093E-4</v>
      </c>
      <c r="BI64" s="198">
        <f>IFERROR(BI63/BI60,0)</f>
        <v>8.3993848014464695E-4</v>
      </c>
      <c r="BJ64" s="55">
        <f>BE64</f>
        <v>3.8540056257820119E-3</v>
      </c>
      <c r="BK64" s="198">
        <f>IFERROR(BK63/BK60,0)</f>
        <v>9.6350140644550298E-4</v>
      </c>
      <c r="BL64" s="198">
        <f>IFERROR(BL63/BL60,0)</f>
        <v>9.1846318763672322E-4</v>
      </c>
      <c r="BM64" s="198">
        <f>IFERROR(BM63/BM60,0)</f>
        <v>8.7744750022418104E-4</v>
      </c>
      <c r="BN64" s="198">
        <f>IFERROR(BN63/BN60,0)</f>
        <v>8.3993848014464717E-4</v>
      </c>
      <c r="BO64" s="55">
        <f>BJ64</f>
        <v>3.8540056257820119E-3</v>
      </c>
      <c r="BP64" s="66"/>
      <c r="BQ64" s="66"/>
    </row>
    <row r="65" spans="2:69" hidden="1" outlineLevel="1">
      <c r="B65" s="9" t="s">
        <v>90</v>
      </c>
      <c r="C65" s="41"/>
      <c r="D65" s="70"/>
      <c r="E65" s="70"/>
      <c r="F65" s="70">
        <v>0.141011</v>
      </c>
      <c r="G65" s="70">
        <v>1.4966809999999999</v>
      </c>
      <c r="H65" s="286"/>
      <c r="I65" s="286"/>
      <c r="J65" s="286"/>
      <c r="K65" s="286"/>
      <c r="L65" s="70">
        <v>4.2498000000000001E-2</v>
      </c>
      <c r="M65" s="286">
        <f>Q65/4</f>
        <v>4.8317262500000006E-2</v>
      </c>
      <c r="N65" s="286">
        <f>Q65/4</f>
        <v>4.8317262500000006E-2</v>
      </c>
      <c r="O65" s="286">
        <f>Q65/4</f>
        <v>4.8317262500000006E-2</v>
      </c>
      <c r="P65" s="286">
        <f>Q65/4</f>
        <v>4.8317262500000006E-2</v>
      </c>
      <c r="Q65" s="48">
        <f t="shared" ref="Q65:AU65" si="204">Q60*Q66</f>
        <v>0.19326905000000003</v>
      </c>
      <c r="R65" s="286">
        <f>V65/4</f>
        <v>9.4032446873502623E-2</v>
      </c>
      <c r="S65" s="286">
        <f>V65/4</f>
        <v>9.4032446873502623E-2</v>
      </c>
      <c r="T65" s="286">
        <f>V65/4</f>
        <v>9.4032446873502623E-2</v>
      </c>
      <c r="U65" s="286">
        <f>V65/4</f>
        <v>9.4032446873502623E-2</v>
      </c>
      <c r="V65" s="48">
        <f t="shared" si="204"/>
        <v>0.37612978749401049</v>
      </c>
      <c r="W65" s="286">
        <f>AA65/4</f>
        <v>0.13598464638732227</v>
      </c>
      <c r="X65" s="286">
        <f>AA65/4</f>
        <v>0.13598464638732227</v>
      </c>
      <c r="Y65" s="286">
        <f>AA65/4</f>
        <v>0.13598464638732227</v>
      </c>
      <c r="Z65" s="286">
        <f>AA65/4</f>
        <v>0.13598464638732227</v>
      </c>
      <c r="AA65" s="48">
        <f t="shared" si="204"/>
        <v>0.54393858554928909</v>
      </c>
      <c r="AB65" s="286">
        <f>AF65/4</f>
        <v>0.16265749007259001</v>
      </c>
      <c r="AC65" s="286">
        <f>AF65/4</f>
        <v>0.16265749007259001</v>
      </c>
      <c r="AD65" s="286">
        <f>AF65/4</f>
        <v>0.16265749007259001</v>
      </c>
      <c r="AE65" s="286">
        <f>AF65/4</f>
        <v>0.16265749007259001</v>
      </c>
      <c r="AF65" s="48">
        <f t="shared" si="204"/>
        <v>0.65062996029036002</v>
      </c>
      <c r="AG65" s="286">
        <f>AK65/4</f>
        <v>0.19456210520529266</v>
      </c>
      <c r="AH65" s="286">
        <f>AK65/4</f>
        <v>0.19456210520529266</v>
      </c>
      <c r="AI65" s="286">
        <f>AK65/4</f>
        <v>0.19456210520529266</v>
      </c>
      <c r="AJ65" s="286">
        <f>AK65/4</f>
        <v>0.19456210520529266</v>
      </c>
      <c r="AK65" s="48">
        <f t="shared" si="204"/>
        <v>0.77824842082117063</v>
      </c>
      <c r="AL65" s="286">
        <f>AP65/4</f>
        <v>0.232724682798326</v>
      </c>
      <c r="AM65" s="286">
        <f>AP65/4</f>
        <v>0.232724682798326</v>
      </c>
      <c r="AN65" s="286">
        <f>AP65/4</f>
        <v>0.232724682798326</v>
      </c>
      <c r="AO65" s="286">
        <f>AP65/4</f>
        <v>0.232724682798326</v>
      </c>
      <c r="AP65" s="48">
        <f t="shared" si="204"/>
        <v>0.93089873119330402</v>
      </c>
      <c r="AQ65" s="286">
        <f>AU65/4</f>
        <v>0.27837269712122809</v>
      </c>
      <c r="AR65" s="286">
        <f>AU65/4</f>
        <v>0.27837269712122809</v>
      </c>
      <c r="AS65" s="286">
        <f>AU65/4</f>
        <v>0.27837269712122809</v>
      </c>
      <c r="AT65" s="286">
        <f>AU65/4</f>
        <v>0.27837269712122809</v>
      </c>
      <c r="AU65" s="48">
        <f t="shared" si="204"/>
        <v>1.1134907884849123</v>
      </c>
      <c r="AV65" s="286">
        <f>AZ65/4</f>
        <v>0.33297438660470435</v>
      </c>
      <c r="AW65" s="286">
        <f>AZ65/4</f>
        <v>0.33297438660470435</v>
      </c>
      <c r="AX65" s="286">
        <f>AZ65/4</f>
        <v>0.33297438660470435</v>
      </c>
      <c r="AY65" s="286">
        <f>AZ65/4</f>
        <v>0.33297438660470435</v>
      </c>
      <c r="AZ65" s="48">
        <f t="shared" ref="AZ65:BE65" si="205">AZ60*AZ66</f>
        <v>1.3318975464188174</v>
      </c>
      <c r="BA65" s="286">
        <f>BE65/4</f>
        <v>0.3982859787664294</v>
      </c>
      <c r="BB65" s="286">
        <f>BE65/4</f>
        <v>0.3982859787664294</v>
      </c>
      <c r="BC65" s="286">
        <f>BE65/4</f>
        <v>0.3982859787664294</v>
      </c>
      <c r="BD65" s="286">
        <f>BE65/4</f>
        <v>0.3982859787664294</v>
      </c>
      <c r="BE65" s="48">
        <f t="shared" si="205"/>
        <v>1.5931439150657176</v>
      </c>
      <c r="BF65" s="286">
        <f>BJ65/4</f>
        <v>0.47640817811687941</v>
      </c>
      <c r="BG65" s="286">
        <f>BJ65/4</f>
        <v>0.47640817811687941</v>
      </c>
      <c r="BH65" s="286">
        <f>BJ65/4</f>
        <v>0.47640817811687941</v>
      </c>
      <c r="BI65" s="286">
        <f>BJ65/4</f>
        <v>0.47640817811687941</v>
      </c>
      <c r="BJ65" s="48">
        <f t="shared" ref="BJ65:BO65" si="206">BJ60*BJ66</f>
        <v>1.9056327124675176</v>
      </c>
      <c r="BK65" s="286">
        <f>BO65/4</f>
        <v>0.56985373394162431</v>
      </c>
      <c r="BL65" s="286">
        <f>BO65/4</f>
        <v>0.56985373394162431</v>
      </c>
      <c r="BM65" s="286">
        <f>BO65/4</f>
        <v>0.56985373394162431</v>
      </c>
      <c r="BN65" s="286">
        <f>BO65/4</f>
        <v>0.56985373394162431</v>
      </c>
      <c r="BO65" s="48">
        <f t="shared" si="206"/>
        <v>2.2794149357664972</v>
      </c>
      <c r="BP65" s="240"/>
      <c r="BQ65" s="240"/>
    </row>
    <row r="66" spans="2:69" hidden="1" outlineLevel="1">
      <c r="B66" s="8" t="s">
        <v>91</v>
      </c>
      <c r="C66" s="128"/>
      <c r="D66" s="129"/>
      <c r="E66" s="130"/>
      <c r="F66" s="56">
        <f>F65/F60</f>
        <v>9.3047443499862936E-3</v>
      </c>
      <c r="G66" s="56">
        <f>G65/G60</f>
        <v>8.0947505090179173E-2</v>
      </c>
      <c r="H66" s="198"/>
      <c r="I66" s="198"/>
      <c r="J66" s="198"/>
      <c r="K66" s="198"/>
      <c r="L66" s="56">
        <f>L65/L60</f>
        <v>4.4422981037288839E-2</v>
      </c>
      <c r="M66" s="198">
        <f>IFERROR(M65/M60,0)</f>
        <v>1.2500000000000001E-2</v>
      </c>
      <c r="N66" s="198">
        <f>IFERROR(N65/N60,0)</f>
        <v>1.0108880744092545E-2</v>
      </c>
      <c r="O66" s="198">
        <f>IFERROR(O65/O60,0)</f>
        <v>8.4856623017795091E-3</v>
      </c>
      <c r="P66" s="198">
        <f>IFERROR(P65/P60,0)</f>
        <v>7.3116112368644135E-3</v>
      </c>
      <c r="Q66" s="55">
        <v>0.05</v>
      </c>
      <c r="R66" s="198">
        <f>IFERROR(R65/R60,0)</f>
        <v>1.2500000000000001E-2</v>
      </c>
      <c r="S66" s="198">
        <f>IFERROR(S65/S60,0)</f>
        <v>1.124569460005718E-2</v>
      </c>
      <c r="T66" s="198">
        <f>IFERROR(T65/T60,0)</f>
        <v>1.0220158591309095E-2</v>
      </c>
      <c r="U66" s="198">
        <f>IFERROR(U65/U60,0)</f>
        <v>9.3660355628507452E-3</v>
      </c>
      <c r="V66" s="55">
        <f t="shared" ref="V66" si="207">Q66</f>
        <v>0.05</v>
      </c>
      <c r="W66" s="198">
        <f>IFERROR(W65/W60,0)</f>
        <v>1.2500000000000001E-2</v>
      </c>
      <c r="X66" s="198">
        <f>IFERROR(X65/X60,0)</f>
        <v>1.191569599032901E-2</v>
      </c>
      <c r="Y66" s="198">
        <f>IFERROR(Y65/Y60,0)</f>
        <v>1.1383578352277823E-2</v>
      </c>
      <c r="Z66" s="198">
        <f>IFERROR(Z65/Z60,0)</f>
        <v>1.0896954515656893E-2</v>
      </c>
      <c r="AA66" s="55">
        <f>V66</f>
        <v>0.05</v>
      </c>
      <c r="AB66" s="198">
        <f>IFERROR(AB65/AB60,0)</f>
        <v>1.2500000000000002E-2</v>
      </c>
      <c r="AC66" s="198">
        <f>IFERROR(AC65/AC60,0)</f>
        <v>1.191569599032901E-2</v>
      </c>
      <c r="AD66" s="198">
        <f>IFERROR(AD65/AD60,0)</f>
        <v>1.1383578352277823E-2</v>
      </c>
      <c r="AE66" s="198">
        <f>IFERROR(AE65/AE60,0)</f>
        <v>1.0896954515656893E-2</v>
      </c>
      <c r="AF66" s="55">
        <f>AA66</f>
        <v>0.05</v>
      </c>
      <c r="AG66" s="198">
        <f>IFERROR(AG65/AG60,0)</f>
        <v>1.2500000000000001E-2</v>
      </c>
      <c r="AH66" s="198">
        <f>IFERROR(AH65/AH60,0)</f>
        <v>1.191569599032901E-2</v>
      </c>
      <c r="AI66" s="198">
        <f>IFERROR(AI65/AI60,0)</f>
        <v>1.1383578352277823E-2</v>
      </c>
      <c r="AJ66" s="198">
        <f>IFERROR(AJ65/AJ60,0)</f>
        <v>1.0896954515656893E-2</v>
      </c>
      <c r="AK66" s="55">
        <f>AF66</f>
        <v>0.05</v>
      </c>
      <c r="AL66" s="198">
        <f>IFERROR(AL65/AL60,0)</f>
        <v>1.2500000000000001E-2</v>
      </c>
      <c r="AM66" s="198">
        <f>IFERROR(AM65/AM60,0)</f>
        <v>1.191569599032901E-2</v>
      </c>
      <c r="AN66" s="198">
        <f>IFERROR(AN65/AN60,0)</f>
        <v>1.1383578352277825E-2</v>
      </c>
      <c r="AO66" s="198">
        <f>IFERROR(AO65/AO60,0)</f>
        <v>1.0896954515656893E-2</v>
      </c>
      <c r="AP66" s="55">
        <f>AK66</f>
        <v>0.05</v>
      </c>
      <c r="AQ66" s="198">
        <f>IFERROR(AQ65/AQ60,0)</f>
        <v>1.2499999999999999E-2</v>
      </c>
      <c r="AR66" s="198">
        <f>IFERROR(AR65/AR60,0)</f>
        <v>1.1915695990329007E-2</v>
      </c>
      <c r="AS66" s="198">
        <f>IFERROR(AS65/AS60,0)</f>
        <v>1.138357835227782E-2</v>
      </c>
      <c r="AT66" s="198">
        <f>IFERROR(AT65/AT60,0)</f>
        <v>1.0896954515656887E-2</v>
      </c>
      <c r="AU66" s="55">
        <f>AP66</f>
        <v>0.05</v>
      </c>
      <c r="AV66" s="198">
        <f>IFERROR(AV65/AV60,0)</f>
        <v>1.2500000000000001E-2</v>
      </c>
      <c r="AW66" s="198">
        <f>IFERROR(AW65/AW60,0)</f>
        <v>1.1915695990329007E-2</v>
      </c>
      <c r="AX66" s="198">
        <f>IFERROR(AX65/AX60,0)</f>
        <v>1.138357835227782E-2</v>
      </c>
      <c r="AY66" s="198">
        <f>IFERROR(AY65/AY60,0)</f>
        <v>1.0896954515656887E-2</v>
      </c>
      <c r="AZ66" s="55">
        <f>AU66</f>
        <v>0.05</v>
      </c>
      <c r="BA66" s="198">
        <f>IFERROR(BA65/BA60,0)</f>
        <v>1.2500000000000001E-2</v>
      </c>
      <c r="BB66" s="198">
        <f>IFERROR(BB65/BB60,0)</f>
        <v>1.1915695990329012E-2</v>
      </c>
      <c r="BC66" s="198">
        <f>IFERROR(BC65/BC60,0)</f>
        <v>1.1383578352277825E-2</v>
      </c>
      <c r="BD66" s="198">
        <f>IFERROR(BD65/BD60,0)</f>
        <v>1.0896954515656894E-2</v>
      </c>
      <c r="BE66" s="55">
        <f t="shared" ref="BE66" si="208">AZ66</f>
        <v>0.05</v>
      </c>
      <c r="BF66" s="198">
        <f>IFERROR(BF65/BF60,0)</f>
        <v>1.2500000000000001E-2</v>
      </c>
      <c r="BG66" s="198">
        <f>IFERROR(BG65/BG60,0)</f>
        <v>1.1915695990329008E-2</v>
      </c>
      <c r="BH66" s="198">
        <f>IFERROR(BH65/BH60,0)</f>
        <v>1.1383578352277822E-2</v>
      </c>
      <c r="BI66" s="198">
        <f>IFERROR(BI65/BI60,0)</f>
        <v>1.0896954515656889E-2</v>
      </c>
      <c r="BJ66" s="55">
        <f>BE66</f>
        <v>0.05</v>
      </c>
      <c r="BK66" s="198">
        <f>IFERROR(BK65/BK60,0)</f>
        <v>1.2500000000000001E-2</v>
      </c>
      <c r="BL66" s="198">
        <f>IFERROR(BL65/BL60,0)</f>
        <v>1.191569599032901E-2</v>
      </c>
      <c r="BM66" s="198">
        <f>IFERROR(BM65/BM60,0)</f>
        <v>1.1383578352277823E-2</v>
      </c>
      <c r="BN66" s="198">
        <f>IFERROR(BN65/BN60,0)</f>
        <v>1.0896954515656893E-2</v>
      </c>
      <c r="BO66" s="55">
        <f>BJ66</f>
        <v>0.05</v>
      </c>
      <c r="BP66" s="66"/>
      <c r="BQ66" s="66"/>
    </row>
    <row r="67" spans="2:69" hidden="1" outlineLevel="1">
      <c r="B67" s="8" t="s">
        <v>92</v>
      </c>
      <c r="C67" s="123"/>
      <c r="D67" s="131"/>
      <c r="E67" s="125"/>
      <c r="F67" s="125">
        <v>0.28000000000000003</v>
      </c>
      <c r="G67" s="125">
        <v>0.17</v>
      </c>
      <c r="H67" s="304"/>
      <c r="I67" s="304"/>
      <c r="J67" s="304"/>
      <c r="K67" s="304"/>
      <c r="L67" s="125">
        <f t="shared" ref="L67" si="209">G67*1.01</f>
        <v>0.17170000000000002</v>
      </c>
      <c r="M67" s="304">
        <f>Q67</f>
        <v>0.19745500000000002</v>
      </c>
      <c r="N67" s="304">
        <f>Q67</f>
        <v>0.19745500000000002</v>
      </c>
      <c r="O67" s="304">
        <f>Q67</f>
        <v>0.19745500000000002</v>
      </c>
      <c r="P67" s="304">
        <f>Q67</f>
        <v>0.19745500000000002</v>
      </c>
      <c r="Q67" s="126">
        <f>L67*1.15</f>
        <v>0.19745500000000002</v>
      </c>
      <c r="R67" s="304">
        <f>V67</f>
        <v>0.22707325</v>
      </c>
      <c r="S67" s="304">
        <f>V67</f>
        <v>0.22707325</v>
      </c>
      <c r="T67" s="304">
        <f>V67</f>
        <v>0.22707325</v>
      </c>
      <c r="U67" s="304">
        <f>V67</f>
        <v>0.22707325</v>
      </c>
      <c r="V67" s="126">
        <f t="shared" ref="V67" si="210">Q67*1.15</f>
        <v>0.22707325</v>
      </c>
      <c r="W67" s="304">
        <f>AA67</f>
        <v>0.26113423749999998</v>
      </c>
      <c r="X67" s="304">
        <f>AA67</f>
        <v>0.26113423749999998</v>
      </c>
      <c r="Y67" s="304">
        <f>AA67</f>
        <v>0.26113423749999998</v>
      </c>
      <c r="Z67" s="304">
        <f>AA67</f>
        <v>0.26113423749999998</v>
      </c>
      <c r="AA67" s="126">
        <f t="shared" ref="AA67" si="211">V67*1.15</f>
        <v>0.26113423749999998</v>
      </c>
      <c r="AB67" s="304">
        <f>AF67</f>
        <v>0.30030437312499997</v>
      </c>
      <c r="AC67" s="304">
        <f>AF67</f>
        <v>0.30030437312499997</v>
      </c>
      <c r="AD67" s="304">
        <f>AF67</f>
        <v>0.30030437312499997</v>
      </c>
      <c r="AE67" s="304">
        <f>AF67</f>
        <v>0.30030437312499997</v>
      </c>
      <c r="AF67" s="126">
        <f t="shared" ref="AF67" si="212">AA67*1.15</f>
        <v>0.30030437312499997</v>
      </c>
      <c r="AG67" s="304">
        <f>AK67</f>
        <v>0.34535002909374996</v>
      </c>
      <c r="AH67" s="304">
        <f>AK67</f>
        <v>0.34535002909374996</v>
      </c>
      <c r="AI67" s="304">
        <f>AK67</f>
        <v>0.34535002909374996</v>
      </c>
      <c r="AJ67" s="304">
        <f>AK67</f>
        <v>0.34535002909374996</v>
      </c>
      <c r="AK67" s="126">
        <f t="shared" ref="AK67" si="213">AF67*1.15</f>
        <v>0.34535002909374996</v>
      </c>
      <c r="AL67" s="304">
        <f>AP67</f>
        <v>0.39715253345781243</v>
      </c>
      <c r="AM67" s="304">
        <f>AP67</f>
        <v>0.39715253345781243</v>
      </c>
      <c r="AN67" s="304">
        <f>AP67</f>
        <v>0.39715253345781243</v>
      </c>
      <c r="AO67" s="304">
        <f>AP67</f>
        <v>0.39715253345781243</v>
      </c>
      <c r="AP67" s="126">
        <f t="shared" ref="AP67" si="214">AK67*1.15</f>
        <v>0.39715253345781243</v>
      </c>
      <c r="AQ67" s="304">
        <f>AU67</f>
        <v>0.45672541347648427</v>
      </c>
      <c r="AR67" s="304">
        <f>AU67</f>
        <v>0.45672541347648427</v>
      </c>
      <c r="AS67" s="304">
        <f>AU67</f>
        <v>0.45672541347648427</v>
      </c>
      <c r="AT67" s="304">
        <f>AU67</f>
        <v>0.45672541347648427</v>
      </c>
      <c r="AU67" s="126">
        <f t="shared" ref="AU67" si="215">AP67*1.15</f>
        <v>0.45672541347648427</v>
      </c>
      <c r="AV67" s="304">
        <f>AZ67</f>
        <v>0.52523422549795684</v>
      </c>
      <c r="AW67" s="304">
        <f>AZ67</f>
        <v>0.52523422549795684</v>
      </c>
      <c r="AX67" s="304">
        <f>AZ67</f>
        <v>0.52523422549795684</v>
      </c>
      <c r="AY67" s="304">
        <f>AZ67</f>
        <v>0.52523422549795684</v>
      </c>
      <c r="AZ67" s="126">
        <f t="shared" ref="AZ67" si="216">AU67*1.15</f>
        <v>0.52523422549795684</v>
      </c>
      <c r="BA67" s="304">
        <f>BE67</f>
        <v>0.60401935932265027</v>
      </c>
      <c r="BB67" s="304">
        <f>BE67</f>
        <v>0.60401935932265027</v>
      </c>
      <c r="BC67" s="304">
        <f>BE67</f>
        <v>0.60401935932265027</v>
      </c>
      <c r="BD67" s="304">
        <f>BE67</f>
        <v>0.60401935932265027</v>
      </c>
      <c r="BE67" s="126">
        <f t="shared" ref="BE67" si="217">AZ67*1.15</f>
        <v>0.60401935932265027</v>
      </c>
      <c r="BF67" s="304">
        <f>BJ67</f>
        <v>0.69462226322104781</v>
      </c>
      <c r="BG67" s="304">
        <f>BJ67</f>
        <v>0.69462226322104781</v>
      </c>
      <c r="BH67" s="304">
        <f>BJ67</f>
        <v>0.69462226322104781</v>
      </c>
      <c r="BI67" s="304">
        <f>BJ67</f>
        <v>0.69462226322104781</v>
      </c>
      <c r="BJ67" s="126">
        <f t="shared" ref="BJ67" si="218">BE67*1.15</f>
        <v>0.69462226322104781</v>
      </c>
      <c r="BK67" s="304">
        <f>BO67</f>
        <v>0.79881560270420493</v>
      </c>
      <c r="BL67" s="304">
        <f>BO67</f>
        <v>0.79881560270420493</v>
      </c>
      <c r="BM67" s="304">
        <f>BO67</f>
        <v>0.79881560270420493</v>
      </c>
      <c r="BN67" s="304">
        <f>BO67</f>
        <v>0.79881560270420493</v>
      </c>
      <c r="BO67" s="126">
        <f t="shared" ref="BO67" si="219">BJ67*1.15</f>
        <v>0.79881560270420493</v>
      </c>
      <c r="BP67" s="263"/>
      <c r="BQ67" s="263"/>
    </row>
    <row r="68" spans="2:69" hidden="1" outlineLevel="1">
      <c r="B68" s="8" t="s">
        <v>93</v>
      </c>
      <c r="C68" s="41"/>
      <c r="D68" s="80"/>
      <c r="E68" s="77"/>
      <c r="F68" s="46">
        <v>0</v>
      </c>
      <c r="G68" s="46">
        <v>0</v>
      </c>
      <c r="H68" s="193"/>
      <c r="I68" s="193"/>
      <c r="J68" s="193"/>
      <c r="K68" s="193"/>
      <c r="L68" s="46">
        <f t="shared" ref="L68:AU68" si="220">L65*L67</f>
        <v>7.2969066000000008E-3</v>
      </c>
      <c r="M68" s="193">
        <f>M65*M67</f>
        <v>9.540485066937502E-3</v>
      </c>
      <c r="N68" s="193">
        <f>N65*N67</f>
        <v>9.540485066937502E-3</v>
      </c>
      <c r="O68" s="193">
        <f>O65*O67</f>
        <v>9.540485066937502E-3</v>
      </c>
      <c r="P68" s="193">
        <f>P65*P67</f>
        <v>9.540485066937502E-3</v>
      </c>
      <c r="Q68" s="77">
        <f t="shared" si="220"/>
        <v>3.8161940267750008E-2</v>
      </c>
      <c r="R68" s="193">
        <f>R65*R67</f>
        <v>2.135225331701858E-2</v>
      </c>
      <c r="S68" s="193">
        <f>S65*S67</f>
        <v>2.135225331701858E-2</v>
      </c>
      <c r="T68" s="193">
        <f>T65*T67</f>
        <v>2.135225331701858E-2</v>
      </c>
      <c r="U68" s="193">
        <f>U65*U67</f>
        <v>2.135225331701858E-2</v>
      </c>
      <c r="V68" s="77">
        <f t="shared" si="220"/>
        <v>8.5409013268074319E-2</v>
      </c>
      <c r="W68" s="193">
        <f>W65*W67</f>
        <v>3.5510246946060531E-2</v>
      </c>
      <c r="X68" s="193">
        <f>X65*X67</f>
        <v>3.5510246946060531E-2</v>
      </c>
      <c r="Y68" s="193">
        <f>Y65*Y67</f>
        <v>3.5510246946060531E-2</v>
      </c>
      <c r="Z68" s="193">
        <f>Z65*Z67</f>
        <v>3.5510246946060531E-2</v>
      </c>
      <c r="AA68" s="77">
        <f t="shared" si="220"/>
        <v>0.14204098778424212</v>
      </c>
      <c r="AB68" s="193">
        <f>AB65*AB67</f>
        <v>4.884675559033505E-2</v>
      </c>
      <c r="AC68" s="193">
        <f>AC65*AC67</f>
        <v>4.884675559033505E-2</v>
      </c>
      <c r="AD68" s="193">
        <f>AD65*AD67</f>
        <v>4.884675559033505E-2</v>
      </c>
      <c r="AE68" s="193">
        <f>AE65*AE67</f>
        <v>4.884675559033505E-2</v>
      </c>
      <c r="AF68" s="77">
        <f t="shared" si="220"/>
        <v>0.1953870223613402</v>
      </c>
      <c r="AG68" s="193">
        <f>AG65*AG67</f>
        <v>6.7192028693189063E-2</v>
      </c>
      <c r="AH68" s="193">
        <f>AH65*AH67</f>
        <v>6.7192028693189063E-2</v>
      </c>
      <c r="AI68" s="193">
        <f>AI65*AI67</f>
        <v>6.7192028693189063E-2</v>
      </c>
      <c r="AJ68" s="193">
        <f>AJ65*AJ67</f>
        <v>6.7192028693189063E-2</v>
      </c>
      <c r="AK68" s="77">
        <f t="shared" si="220"/>
        <v>0.26876811477275625</v>
      </c>
      <c r="AL68" s="193">
        <f>AL65*AL67</f>
        <v>9.2427197371520955E-2</v>
      </c>
      <c r="AM68" s="193">
        <f>AM65*AM67</f>
        <v>9.2427197371520955E-2</v>
      </c>
      <c r="AN68" s="193">
        <f>AN65*AN67</f>
        <v>9.2427197371520955E-2</v>
      </c>
      <c r="AO68" s="193">
        <f>AO65*AO67</f>
        <v>9.2427197371520955E-2</v>
      </c>
      <c r="AP68" s="77">
        <f t="shared" si="220"/>
        <v>0.36970878948608382</v>
      </c>
      <c r="AQ68" s="193">
        <f>AQ65*AQ67</f>
        <v>0.12713988519325703</v>
      </c>
      <c r="AR68" s="193">
        <f>AR65*AR67</f>
        <v>0.12713988519325703</v>
      </c>
      <c r="AS68" s="193">
        <f>AS65*AS67</f>
        <v>0.12713988519325703</v>
      </c>
      <c r="AT68" s="193">
        <f>AT65*AT67</f>
        <v>0.12713988519325703</v>
      </c>
      <c r="AU68" s="77">
        <f t="shared" si="220"/>
        <v>0.50855954077302812</v>
      </c>
      <c r="AV68" s="193">
        <f>AV65*AV67</f>
        <v>0.17488954405897914</v>
      </c>
      <c r="AW68" s="193">
        <f>AW65*AW67</f>
        <v>0.17488954405897914</v>
      </c>
      <c r="AX68" s="193">
        <f>AX65*AX67</f>
        <v>0.17488954405897914</v>
      </c>
      <c r="AY68" s="193">
        <f>AY65*AY67</f>
        <v>0.17488954405897914</v>
      </c>
      <c r="AZ68" s="77">
        <f t="shared" ref="AZ68:BE68" si="221">AZ65*AZ67</f>
        <v>0.69955817623591654</v>
      </c>
      <c r="BA68" s="193">
        <f>BA65*BA67</f>
        <v>0.24057244172169337</v>
      </c>
      <c r="BB68" s="193">
        <f>BB65*BB67</f>
        <v>0.24057244172169337</v>
      </c>
      <c r="BC68" s="193">
        <f>BC65*BC67</f>
        <v>0.24057244172169337</v>
      </c>
      <c r="BD68" s="193">
        <f>BD65*BD67</f>
        <v>0.24057244172169337</v>
      </c>
      <c r="BE68" s="77">
        <f t="shared" si="221"/>
        <v>0.96228976688677348</v>
      </c>
      <c r="BF68" s="193">
        <f>BF65*BF67</f>
        <v>0.33092372690056282</v>
      </c>
      <c r="BG68" s="193">
        <f>BG65*BG67</f>
        <v>0.33092372690056282</v>
      </c>
      <c r="BH68" s="193">
        <f>BH65*BH67</f>
        <v>0.33092372690056282</v>
      </c>
      <c r="BI68" s="193">
        <f>BI65*BI67</f>
        <v>0.33092372690056282</v>
      </c>
      <c r="BJ68" s="77">
        <f t="shared" ref="BJ68:BO68" si="222">BJ65*BJ67</f>
        <v>1.3236949076022513</v>
      </c>
      <c r="BK68" s="193">
        <f>BK65*BK67</f>
        <v>0.45520805393182029</v>
      </c>
      <c r="BL68" s="193">
        <f>BL65*BL67</f>
        <v>0.45520805393182029</v>
      </c>
      <c r="BM68" s="193">
        <f>BM65*BM67</f>
        <v>0.45520805393182029</v>
      </c>
      <c r="BN68" s="193">
        <f>BN65*BN67</f>
        <v>0.45520805393182029</v>
      </c>
      <c r="BO68" s="77">
        <f t="shared" si="222"/>
        <v>1.8208322157272812</v>
      </c>
      <c r="BP68" s="62"/>
      <c r="BQ68" s="62"/>
    </row>
    <row r="69" spans="2:69" hidden="1" outlineLevel="1">
      <c r="B69" s="8" t="s">
        <v>94</v>
      </c>
      <c r="C69" s="58"/>
      <c r="D69" s="58"/>
      <c r="E69" s="58"/>
      <c r="F69" s="58">
        <f>IS!E46</f>
        <v>0.21</v>
      </c>
      <c r="G69" s="58">
        <f>IS!N46</f>
        <v>0</v>
      </c>
      <c r="H69" s="302"/>
      <c r="I69" s="302"/>
      <c r="J69" s="302"/>
      <c r="K69" s="302"/>
      <c r="L69" s="58">
        <f>IS!O46</f>
        <v>0.21</v>
      </c>
      <c r="M69" s="302">
        <f>Q69</f>
        <v>0.21</v>
      </c>
      <c r="N69" s="302">
        <f>Q69</f>
        <v>0.21</v>
      </c>
      <c r="O69" s="302">
        <f>Q69</f>
        <v>0.21</v>
      </c>
      <c r="P69" s="302">
        <f>Q69</f>
        <v>0.21</v>
      </c>
      <c r="Q69" s="58">
        <f>IS!T46</f>
        <v>0.21</v>
      </c>
      <c r="R69" s="302">
        <f>V69</f>
        <v>0.21</v>
      </c>
      <c r="S69" s="302">
        <f>V69</f>
        <v>0.21</v>
      </c>
      <c r="T69" s="302">
        <f>V69</f>
        <v>0.21</v>
      </c>
      <c r="U69" s="302">
        <f>V69</f>
        <v>0.21</v>
      </c>
      <c r="V69" s="58">
        <f>IS!Y46</f>
        <v>0.21</v>
      </c>
      <c r="W69" s="302">
        <f>AA69</f>
        <v>0.21</v>
      </c>
      <c r="X69" s="302">
        <f>AA69</f>
        <v>0.21</v>
      </c>
      <c r="Y69" s="302">
        <f>AA69</f>
        <v>0.21</v>
      </c>
      <c r="Z69" s="302">
        <f>AA69</f>
        <v>0.21</v>
      </c>
      <c r="AA69" s="58">
        <f>IS!AD46</f>
        <v>0.21</v>
      </c>
      <c r="AB69" s="302">
        <f>AF69</f>
        <v>0.21</v>
      </c>
      <c r="AC69" s="302">
        <f>AF69</f>
        <v>0.21</v>
      </c>
      <c r="AD69" s="302">
        <f>AF69</f>
        <v>0.21</v>
      </c>
      <c r="AE69" s="302">
        <f>AF69</f>
        <v>0.21</v>
      </c>
      <c r="AF69" s="58">
        <f>IS!AI46</f>
        <v>0.21</v>
      </c>
      <c r="AG69" s="302">
        <f>AK69</f>
        <v>0.21</v>
      </c>
      <c r="AH69" s="302">
        <f>AK69</f>
        <v>0.21</v>
      </c>
      <c r="AI69" s="302">
        <f>AK69</f>
        <v>0.21</v>
      </c>
      <c r="AJ69" s="302">
        <f>AK69</f>
        <v>0.21</v>
      </c>
      <c r="AK69" s="58">
        <f>IS!AN46</f>
        <v>0.21</v>
      </c>
      <c r="AL69" s="302">
        <f>AP69</f>
        <v>0.21</v>
      </c>
      <c r="AM69" s="302">
        <f>AP69</f>
        <v>0.21</v>
      </c>
      <c r="AN69" s="302">
        <f>AP69</f>
        <v>0.21</v>
      </c>
      <c r="AO69" s="302">
        <f>AP69</f>
        <v>0.21</v>
      </c>
      <c r="AP69" s="58">
        <f>IS!AS46</f>
        <v>0.21</v>
      </c>
      <c r="AQ69" s="302">
        <f>AU69</f>
        <v>0.21</v>
      </c>
      <c r="AR69" s="302">
        <f>AU69</f>
        <v>0.21</v>
      </c>
      <c r="AS69" s="302">
        <f>AU69</f>
        <v>0.21</v>
      </c>
      <c r="AT69" s="302">
        <f>AU69</f>
        <v>0.21</v>
      </c>
      <c r="AU69" s="58">
        <f>IS!AX46</f>
        <v>0.21</v>
      </c>
      <c r="AV69" s="302">
        <f>AZ69</f>
        <v>0.21</v>
      </c>
      <c r="AW69" s="302">
        <f>AZ69</f>
        <v>0.21</v>
      </c>
      <c r="AX69" s="302">
        <f>AZ69</f>
        <v>0.21</v>
      </c>
      <c r="AY69" s="302">
        <f>AZ69</f>
        <v>0.21</v>
      </c>
      <c r="AZ69" s="58">
        <f>IS!BC46</f>
        <v>0.21</v>
      </c>
      <c r="BA69" s="302">
        <f>BE69</f>
        <v>0.21</v>
      </c>
      <c r="BB69" s="302">
        <f>BE69</f>
        <v>0.21</v>
      </c>
      <c r="BC69" s="302">
        <f>BE69</f>
        <v>0.21</v>
      </c>
      <c r="BD69" s="302">
        <f>BE69</f>
        <v>0.21</v>
      </c>
      <c r="BE69" s="58">
        <f>IS!BH46</f>
        <v>0.21</v>
      </c>
      <c r="BF69" s="302">
        <f>BJ69</f>
        <v>0.21</v>
      </c>
      <c r="BG69" s="302">
        <f>BJ69</f>
        <v>0.21</v>
      </c>
      <c r="BH69" s="302">
        <f>BJ69</f>
        <v>0.21</v>
      </c>
      <c r="BI69" s="302">
        <f>BJ69</f>
        <v>0.21</v>
      </c>
      <c r="BJ69" s="58">
        <f>IS!BM46</f>
        <v>0.21</v>
      </c>
      <c r="BK69" s="302">
        <f>BO69</f>
        <v>0.21</v>
      </c>
      <c r="BL69" s="302">
        <f>BO69</f>
        <v>0.21</v>
      </c>
      <c r="BM69" s="302">
        <f>BO69</f>
        <v>0.21</v>
      </c>
      <c r="BN69" s="302">
        <f>BO69</f>
        <v>0.21</v>
      </c>
      <c r="BO69" s="58">
        <f>IS!BR46</f>
        <v>0.21</v>
      </c>
      <c r="BP69" s="262"/>
      <c r="BQ69" s="262"/>
    </row>
    <row r="70" spans="2:69" hidden="1" outlineLevel="1">
      <c r="B70" s="8" t="s">
        <v>95</v>
      </c>
      <c r="C70" s="41"/>
      <c r="D70" s="80"/>
      <c r="E70" s="48"/>
      <c r="F70" s="70">
        <v>0</v>
      </c>
      <c r="G70" s="70">
        <v>0</v>
      </c>
      <c r="H70" s="286"/>
      <c r="I70" s="286"/>
      <c r="J70" s="286"/>
      <c r="K70" s="286"/>
      <c r="L70" s="70">
        <f t="shared" ref="L70:AU70" si="223">L69*((L59-L67)*L65)</f>
        <v>0.14813285621399996</v>
      </c>
      <c r="M70" s="286">
        <f>M65*(M59-M67)*M69</f>
        <v>0.19367923698413061</v>
      </c>
      <c r="N70" s="286">
        <f>N65*(N59-N67)*N69</f>
        <v>0.19367923698413061</v>
      </c>
      <c r="O70" s="286">
        <f>O65*(O59-O67)*O69</f>
        <v>0.19367923698413061</v>
      </c>
      <c r="P70" s="286">
        <f>P65*(P59-P67)*P69</f>
        <v>0.19367923698413061</v>
      </c>
      <c r="Q70" s="48">
        <f t="shared" si="223"/>
        <v>0.77471694793652246</v>
      </c>
      <c r="R70" s="286">
        <f>R65*(R59-R67)*R69</f>
        <v>0.43346728193763878</v>
      </c>
      <c r="S70" s="286">
        <f>S65*(S59-S67)*S69</f>
        <v>0.43346728193763878</v>
      </c>
      <c r="T70" s="286">
        <f>T65*(T59-T67)*T69</f>
        <v>0.43346728193763878</v>
      </c>
      <c r="U70" s="286">
        <f>U65*(U59-U67)*U69</f>
        <v>0.43346728193763878</v>
      </c>
      <c r="V70" s="48">
        <f t="shared" si="223"/>
        <v>1.7338691277505551</v>
      </c>
      <c r="W70" s="286">
        <f>W65*(W59-W67)*W69</f>
        <v>0.7208855194863556</v>
      </c>
      <c r="X70" s="286">
        <f>X65*(X59-X67)*X69</f>
        <v>0.7208855194863556</v>
      </c>
      <c r="Y70" s="286">
        <f>Y65*(Y59-Y67)*Y69</f>
        <v>0.7208855194863556</v>
      </c>
      <c r="Z70" s="286">
        <f>Z65*(Z59-Z67)*Z69</f>
        <v>0.7208855194863556</v>
      </c>
      <c r="AA70" s="48">
        <f t="shared" si="223"/>
        <v>2.8835420779454224</v>
      </c>
      <c r="AB70" s="286">
        <f>AB65*(AB59-AB67)*AB69</f>
        <v>0.99162697551637846</v>
      </c>
      <c r="AC70" s="286">
        <f>AC65*(AC59-AC67)*AC69</f>
        <v>0.99162697551637846</v>
      </c>
      <c r="AD70" s="286">
        <f>AD65*(AD59-AD67)*AD69</f>
        <v>0.99162697551637846</v>
      </c>
      <c r="AE70" s="286">
        <f>AE65*(AE59-AE67)*AE69</f>
        <v>0.99162697551637846</v>
      </c>
      <c r="AF70" s="48">
        <f t="shared" si="223"/>
        <v>3.9665079020655138</v>
      </c>
      <c r="AG70" s="286">
        <f>AG65*(AG59-AG67)*AG69</f>
        <v>1.3640502298789372</v>
      </c>
      <c r="AH70" s="286">
        <f>AH65*(AH59-AH67)*AH69</f>
        <v>1.3640502298789372</v>
      </c>
      <c r="AI70" s="286">
        <f>AI65*(AI59-AI67)*AI69</f>
        <v>1.3640502298789372</v>
      </c>
      <c r="AJ70" s="286">
        <f>AJ65*(AJ59-AJ67)*AJ69</f>
        <v>1.3640502298789372</v>
      </c>
      <c r="AK70" s="48">
        <f t="shared" si="223"/>
        <v>5.4562009195157488</v>
      </c>
      <c r="AL70" s="286">
        <f>AL65*(AL59-AL67)*AL69</f>
        <v>1.8763437013841597</v>
      </c>
      <c r="AM70" s="286">
        <f>AM65*(AM59-AM67)*AM69</f>
        <v>1.8763437013841597</v>
      </c>
      <c r="AN70" s="286">
        <f>AN65*(AN59-AN67)*AN69</f>
        <v>1.8763437013841597</v>
      </c>
      <c r="AO70" s="286">
        <f>AO65*(AO59-AO67)*AO69</f>
        <v>1.8763437013841597</v>
      </c>
      <c r="AP70" s="48">
        <f t="shared" si="223"/>
        <v>7.5053748055366389</v>
      </c>
      <c r="AQ70" s="286">
        <f>AQ65*(AQ59-AQ67)*AQ69</f>
        <v>2.5810381528519497</v>
      </c>
      <c r="AR70" s="286">
        <f>AR65*(AR59-AR67)*AR69</f>
        <v>2.5810381528519497</v>
      </c>
      <c r="AS70" s="286">
        <f>AS65*(AS59-AS67)*AS69</f>
        <v>2.5810381528519497</v>
      </c>
      <c r="AT70" s="286">
        <f>AT65*(AT59-AT67)*AT69</f>
        <v>2.5810381528519497</v>
      </c>
      <c r="AU70" s="48">
        <f t="shared" si="223"/>
        <v>10.324152611407799</v>
      </c>
      <c r="AV70" s="286">
        <f>AV65*(AV59-AV67)*AV69</f>
        <v>3.5503932150400233</v>
      </c>
      <c r="AW70" s="286">
        <f>AW65*(AW59-AW67)*AW69</f>
        <v>3.5503932150400233</v>
      </c>
      <c r="AX70" s="286">
        <f>AX65*(AX59-AX67)*AX69</f>
        <v>3.5503932150400233</v>
      </c>
      <c r="AY70" s="286">
        <f>AY65*(AY59-AY67)*AY69</f>
        <v>3.5503932150400233</v>
      </c>
      <c r="AZ70" s="48">
        <f t="shared" ref="AZ70:BE70" si="224">AZ69*((AZ59-AZ67)*AZ65)</f>
        <v>14.201572860160093</v>
      </c>
      <c r="BA70" s="286">
        <f>BA65*(BA59-BA67)*BA69</f>
        <v>4.8838069160170541</v>
      </c>
      <c r="BB70" s="286">
        <f>BB65*(BB59-BB67)*BB69</f>
        <v>4.8838069160170541</v>
      </c>
      <c r="BC70" s="286">
        <f>BC65*(BC59-BC67)*BC69</f>
        <v>4.8838069160170541</v>
      </c>
      <c r="BD70" s="286">
        <f>BD65*(BD59-BD67)*BD69</f>
        <v>4.8838069160170541</v>
      </c>
      <c r="BE70" s="48">
        <f t="shared" si="224"/>
        <v>19.535227664068216</v>
      </c>
      <c r="BF70" s="286">
        <f>BF65*(BF59-BF67)*BF69</f>
        <v>6.7180079918745363</v>
      </c>
      <c r="BG70" s="286">
        <f>BG65*(BG59-BG67)*BG69</f>
        <v>6.7180079918745363</v>
      </c>
      <c r="BH70" s="286">
        <f>BH65*(BH59-BH67)*BH69</f>
        <v>6.7180079918745363</v>
      </c>
      <c r="BI70" s="286">
        <f>BI65*(BI59-BI67)*BI69</f>
        <v>6.7180079918745363</v>
      </c>
      <c r="BJ70" s="48">
        <f t="shared" ref="BJ70:BO70" si="225">BJ69*((BJ59-BJ67)*BJ65)</f>
        <v>26.872031967498145</v>
      </c>
      <c r="BK70" s="286">
        <f>BK65*(BK59-BK67)*BK69</f>
        <v>9.2410761021029177</v>
      </c>
      <c r="BL70" s="286">
        <f>BL65*(BL59-BL67)*BL69</f>
        <v>9.2410761021029177</v>
      </c>
      <c r="BM70" s="286">
        <f>BM65*(BM59-BM67)*BM69</f>
        <v>9.2410761021029177</v>
      </c>
      <c r="BN70" s="286">
        <f>BN65*(BN59-BN67)*BN69</f>
        <v>9.2410761021029177</v>
      </c>
      <c r="BO70" s="48">
        <f t="shared" si="225"/>
        <v>36.964304408411671</v>
      </c>
      <c r="BP70" s="240"/>
      <c r="BQ70" s="240"/>
    </row>
    <row r="71" spans="2:69" hidden="1" outlineLevel="1">
      <c r="B71" s="9" t="s">
        <v>96</v>
      </c>
      <c r="C71" s="41"/>
      <c r="D71" s="80"/>
      <c r="E71" s="46"/>
      <c r="F71" s="46">
        <v>3.6591999999999998</v>
      </c>
      <c r="G71" s="46">
        <v>0</v>
      </c>
      <c r="H71" s="193"/>
      <c r="I71" s="193"/>
      <c r="J71" s="193"/>
      <c r="K71" s="193"/>
      <c r="L71" s="46">
        <v>2.9548990000000002</v>
      </c>
      <c r="M71" s="193">
        <f>Q71/4</f>
        <v>0.96634525000000004</v>
      </c>
      <c r="N71" s="193">
        <f>Q71/4</f>
        <v>0.96634525000000004</v>
      </c>
      <c r="O71" s="193">
        <f>Q71/4</f>
        <v>0.96634525000000004</v>
      </c>
      <c r="P71" s="193">
        <f>Q71/4</f>
        <v>0.96634525000000004</v>
      </c>
      <c r="Q71" s="77">
        <f t="shared" ref="Q71:AU71" si="226">Q60*Q72</f>
        <v>3.8653810000000002</v>
      </c>
      <c r="R71" s="193">
        <f>V71/4</f>
        <v>0.94032446873502618</v>
      </c>
      <c r="S71" s="193">
        <f>V71/4</f>
        <v>0.94032446873502618</v>
      </c>
      <c r="T71" s="193">
        <f>V71/4</f>
        <v>0.94032446873502618</v>
      </c>
      <c r="U71" s="193">
        <f>V71/4</f>
        <v>0.94032446873502618</v>
      </c>
      <c r="V71" s="77">
        <f t="shared" si="226"/>
        <v>3.7612978749401047</v>
      </c>
      <c r="W71" s="193">
        <f>AA71/4</f>
        <v>0.67992323193661131</v>
      </c>
      <c r="X71" s="193">
        <f>AA71/4</f>
        <v>0.67992323193661131</v>
      </c>
      <c r="Y71" s="193">
        <f>AA71/4</f>
        <v>0.67992323193661131</v>
      </c>
      <c r="Z71" s="193">
        <f>AA71/4</f>
        <v>0.67992323193661131</v>
      </c>
      <c r="AA71" s="77">
        <f t="shared" si="226"/>
        <v>2.7196929277464452</v>
      </c>
      <c r="AB71" s="193">
        <f>AF71/4</f>
        <v>0.81328745036294992</v>
      </c>
      <c r="AC71" s="193">
        <f>AF71/4</f>
        <v>0.81328745036294992</v>
      </c>
      <c r="AD71" s="193">
        <f>AF71/4</f>
        <v>0.81328745036294992</v>
      </c>
      <c r="AE71" s="193">
        <f>AF71/4</f>
        <v>0.81328745036294992</v>
      </c>
      <c r="AF71" s="77">
        <f t="shared" si="226"/>
        <v>3.2531498014517997</v>
      </c>
      <c r="AG71" s="193">
        <f>AK71/4</f>
        <v>0.97281052602646323</v>
      </c>
      <c r="AH71" s="193">
        <f>AK71/4</f>
        <v>0.97281052602646323</v>
      </c>
      <c r="AI71" s="193">
        <f>AK71/4</f>
        <v>0.97281052602646323</v>
      </c>
      <c r="AJ71" s="193">
        <f>AK71/4</f>
        <v>0.97281052602646323</v>
      </c>
      <c r="AK71" s="77">
        <f t="shared" si="226"/>
        <v>3.8912421041058529</v>
      </c>
      <c r="AL71" s="193">
        <f>AP71/4</f>
        <v>1.1636234139916299</v>
      </c>
      <c r="AM71" s="193">
        <f>AP71/4</f>
        <v>1.1636234139916299</v>
      </c>
      <c r="AN71" s="193">
        <f>AP71/4</f>
        <v>1.1636234139916299</v>
      </c>
      <c r="AO71" s="193">
        <f>AP71/4</f>
        <v>1.1636234139916299</v>
      </c>
      <c r="AP71" s="77">
        <f t="shared" si="226"/>
        <v>4.6544936559665198</v>
      </c>
      <c r="AQ71" s="193">
        <f>AU71/4</f>
        <v>1.3918634856061405</v>
      </c>
      <c r="AR71" s="193">
        <f>AU71/4</f>
        <v>1.3918634856061405</v>
      </c>
      <c r="AS71" s="193">
        <f>AU71/4</f>
        <v>1.3918634856061405</v>
      </c>
      <c r="AT71" s="193">
        <f>AU71/4</f>
        <v>1.3918634856061405</v>
      </c>
      <c r="AU71" s="77">
        <f t="shared" si="226"/>
        <v>5.5674539424245619</v>
      </c>
      <c r="AV71" s="193">
        <f>AZ71/4</f>
        <v>1.6648719330235218</v>
      </c>
      <c r="AW71" s="193">
        <f>AZ71/4</f>
        <v>1.6648719330235218</v>
      </c>
      <c r="AX71" s="193">
        <f>AZ71/4</f>
        <v>1.6648719330235218</v>
      </c>
      <c r="AY71" s="193">
        <f>AZ71/4</f>
        <v>1.6648719330235218</v>
      </c>
      <c r="AZ71" s="77">
        <f t="shared" ref="AZ71:BE71" si="227">AZ60*AZ72</f>
        <v>6.6594877320940871</v>
      </c>
      <c r="BA71" s="193">
        <f>BE71/4</f>
        <v>1.9914298938321469</v>
      </c>
      <c r="BB71" s="193">
        <f>BE71/4</f>
        <v>1.9914298938321469</v>
      </c>
      <c r="BC71" s="193">
        <f>BE71/4</f>
        <v>1.9914298938321469</v>
      </c>
      <c r="BD71" s="193">
        <f>BE71/4</f>
        <v>1.9914298938321469</v>
      </c>
      <c r="BE71" s="77">
        <f t="shared" si="227"/>
        <v>7.9657195753285874</v>
      </c>
      <c r="BF71" s="193">
        <f>BJ71/4</f>
        <v>2.3820408905843968</v>
      </c>
      <c r="BG71" s="193">
        <f>BJ71/4</f>
        <v>2.3820408905843968</v>
      </c>
      <c r="BH71" s="193">
        <f>BJ71/4</f>
        <v>2.3820408905843968</v>
      </c>
      <c r="BI71" s="193">
        <f>BJ71/4</f>
        <v>2.3820408905843968</v>
      </c>
      <c r="BJ71" s="77">
        <f t="shared" ref="BJ71:BO71" si="228">BJ60*BJ72</f>
        <v>9.5281635623375873</v>
      </c>
      <c r="BK71" s="193">
        <f>BO71/4</f>
        <v>2.8492686697081213</v>
      </c>
      <c r="BL71" s="193">
        <f>BO71/4</f>
        <v>2.8492686697081213</v>
      </c>
      <c r="BM71" s="193">
        <f>BO71/4</f>
        <v>2.8492686697081213</v>
      </c>
      <c r="BN71" s="193">
        <f>BO71/4</f>
        <v>2.8492686697081213</v>
      </c>
      <c r="BO71" s="77">
        <f t="shared" si="228"/>
        <v>11.397074678832485</v>
      </c>
      <c r="BP71" s="62"/>
      <c r="BQ71" s="62"/>
    </row>
    <row r="72" spans="2:69" hidden="1" outlineLevel="1">
      <c r="B72" s="8" t="s">
        <v>91</v>
      </c>
      <c r="C72" s="54"/>
      <c r="D72" s="127"/>
      <c r="E72" s="132"/>
      <c r="F72" s="132">
        <f>F71/F60</f>
        <v>0.2414557766803288</v>
      </c>
      <c r="G72" s="132">
        <f>G71/G60</f>
        <v>0</v>
      </c>
      <c r="H72" s="305"/>
      <c r="I72" s="305"/>
      <c r="J72" s="305"/>
      <c r="K72" s="305"/>
      <c r="L72" s="132">
        <f>L71/L60</f>
        <v>3.0887435230858804</v>
      </c>
      <c r="M72" s="305">
        <f>IFERROR(M71/M60,0)</f>
        <v>0.25</v>
      </c>
      <c r="N72" s="305">
        <f>IFERROR(N71/N60,0)</f>
        <v>0.2021776148818509</v>
      </c>
      <c r="O72" s="305">
        <f>IFERROR(O71/O60,0)</f>
        <v>0.16971324603559015</v>
      </c>
      <c r="P72" s="305">
        <f>IFERROR(P71/P60,0)</f>
        <v>0.14623222473728825</v>
      </c>
      <c r="Q72" s="58">
        <v>1</v>
      </c>
      <c r="R72" s="305">
        <f>IFERROR(R71/R60,0)</f>
        <v>0.125</v>
      </c>
      <c r="S72" s="305">
        <f>IFERROR(S71/S60,0)</f>
        <v>0.11245694600057178</v>
      </c>
      <c r="T72" s="305">
        <f>IFERROR(T71/T60,0)</f>
        <v>0.10220158591309096</v>
      </c>
      <c r="U72" s="305">
        <f>IFERROR(U71/U60,0)</f>
        <v>9.3660355628507455E-2</v>
      </c>
      <c r="V72" s="58">
        <v>0.5</v>
      </c>
      <c r="W72" s="305">
        <f>IFERROR(W71/W60,0)</f>
        <v>6.25E-2</v>
      </c>
      <c r="X72" s="305">
        <f>IFERROR(X71/X60,0)</f>
        <v>5.9578479951645044E-2</v>
      </c>
      <c r="Y72" s="305">
        <f>IFERROR(Y71/Y60,0)</f>
        <v>5.6917891761389117E-2</v>
      </c>
      <c r="Z72" s="305">
        <f>IFERROR(Z71/Z60,0)</f>
        <v>5.4484772578284456E-2</v>
      </c>
      <c r="AA72" s="58">
        <v>0.25</v>
      </c>
      <c r="AB72" s="305">
        <f>IFERROR(AB71/AB60,0)</f>
        <v>6.25E-2</v>
      </c>
      <c r="AC72" s="305">
        <f>IFERROR(AC71/AC60,0)</f>
        <v>5.9578479951645044E-2</v>
      </c>
      <c r="AD72" s="305">
        <f>IFERROR(AD71/AD60,0)</f>
        <v>5.691789176138911E-2</v>
      </c>
      <c r="AE72" s="305">
        <f>IFERROR(AE71/AE60,0)</f>
        <v>5.4484772578284449E-2</v>
      </c>
      <c r="AF72" s="58">
        <f>AA72</f>
        <v>0.25</v>
      </c>
      <c r="AG72" s="305">
        <f>IFERROR(AG71/AG60,0)</f>
        <v>6.25E-2</v>
      </c>
      <c r="AH72" s="305">
        <f>IFERROR(AH71/AH60,0)</f>
        <v>5.9578479951645044E-2</v>
      </c>
      <c r="AI72" s="305">
        <f>IFERROR(AI71/AI60,0)</f>
        <v>5.6917891761389117E-2</v>
      </c>
      <c r="AJ72" s="305">
        <f>IFERROR(AJ71/AJ60,0)</f>
        <v>5.4484772578284463E-2</v>
      </c>
      <c r="AK72" s="58">
        <f>AF72</f>
        <v>0.25</v>
      </c>
      <c r="AL72" s="305">
        <f>IFERROR(AL71/AL60,0)</f>
        <v>6.25E-2</v>
      </c>
      <c r="AM72" s="305">
        <f>IFERROR(AM71/AM60,0)</f>
        <v>5.9578479951645044E-2</v>
      </c>
      <c r="AN72" s="305">
        <f>IFERROR(AN71/AN60,0)</f>
        <v>5.6917891761389117E-2</v>
      </c>
      <c r="AO72" s="305">
        <f>IFERROR(AO71/AO60,0)</f>
        <v>5.4484772578284463E-2</v>
      </c>
      <c r="AP72" s="58">
        <f>AK72</f>
        <v>0.25</v>
      </c>
      <c r="AQ72" s="305">
        <f>IFERROR(AQ71/AQ60,0)</f>
        <v>6.25E-2</v>
      </c>
      <c r="AR72" s="305">
        <f>IFERROR(AR71/AR60,0)</f>
        <v>5.9578479951645037E-2</v>
      </c>
      <c r="AS72" s="305">
        <f>IFERROR(AS71/AS60,0)</f>
        <v>5.6917891761389096E-2</v>
      </c>
      <c r="AT72" s="305">
        <f>IFERROR(AT71/AT60,0)</f>
        <v>5.4484772578284435E-2</v>
      </c>
      <c r="AU72" s="58">
        <f>AP72</f>
        <v>0.25</v>
      </c>
      <c r="AV72" s="305">
        <f>IFERROR(AV71/AV60,0)</f>
        <v>6.25E-2</v>
      </c>
      <c r="AW72" s="305">
        <f>IFERROR(AW71/AW60,0)</f>
        <v>5.9578479951645037E-2</v>
      </c>
      <c r="AX72" s="305">
        <f>IFERROR(AX71/AX60,0)</f>
        <v>5.6917891761389103E-2</v>
      </c>
      <c r="AY72" s="305">
        <f>IFERROR(AY71/AY60,0)</f>
        <v>5.4484772578284442E-2</v>
      </c>
      <c r="AZ72" s="58">
        <f>AU72</f>
        <v>0.25</v>
      </c>
      <c r="BA72" s="305">
        <f>IFERROR(BA71/BA60,0)</f>
        <v>6.25E-2</v>
      </c>
      <c r="BB72" s="305">
        <f>IFERROR(BB71/BB60,0)</f>
        <v>5.9578479951645051E-2</v>
      </c>
      <c r="BC72" s="305">
        <f>IFERROR(BC71/BC60,0)</f>
        <v>5.6917891761389124E-2</v>
      </c>
      <c r="BD72" s="305">
        <f>IFERROR(BD71/BD60,0)</f>
        <v>5.448477257828447E-2</v>
      </c>
      <c r="BE72" s="58">
        <f t="shared" ref="BE72" si="229">AZ72</f>
        <v>0.25</v>
      </c>
      <c r="BF72" s="305">
        <f>IFERROR(BF71/BF60,0)</f>
        <v>6.25E-2</v>
      </c>
      <c r="BG72" s="305">
        <f>IFERROR(BG71/BG60,0)</f>
        <v>5.9578479951645037E-2</v>
      </c>
      <c r="BH72" s="305">
        <f>IFERROR(BH71/BH60,0)</f>
        <v>5.6917891761389103E-2</v>
      </c>
      <c r="BI72" s="305">
        <f>IFERROR(BI71/BI60,0)</f>
        <v>5.4484772578284442E-2</v>
      </c>
      <c r="BJ72" s="58">
        <f>BE72</f>
        <v>0.25</v>
      </c>
      <c r="BK72" s="305">
        <f>IFERROR(BK71/BK60,0)</f>
        <v>6.25E-2</v>
      </c>
      <c r="BL72" s="305">
        <f>IFERROR(BL71/BL60,0)</f>
        <v>5.9578479951645044E-2</v>
      </c>
      <c r="BM72" s="305">
        <f>IFERROR(BM71/BM60,0)</f>
        <v>5.6917891761389117E-2</v>
      </c>
      <c r="BN72" s="305">
        <f>IFERROR(BN71/BN60,0)</f>
        <v>5.4484772578284456E-2</v>
      </c>
      <c r="BO72" s="58">
        <f>BJ72</f>
        <v>0.25</v>
      </c>
      <c r="BP72" s="262"/>
      <c r="BQ72" s="262"/>
    </row>
    <row r="73" spans="2:69" hidden="1" outlineLevel="1">
      <c r="B73" s="16"/>
      <c r="C73" s="16"/>
      <c r="D73" s="16"/>
      <c r="E73" s="16"/>
      <c r="F73" s="16"/>
      <c r="G73" s="16"/>
      <c r="H73" s="192"/>
      <c r="I73" s="192"/>
      <c r="J73" s="192"/>
      <c r="K73" s="192"/>
      <c r="L73" s="16"/>
      <c r="M73" s="192"/>
      <c r="N73" s="192"/>
      <c r="O73" s="192"/>
      <c r="P73" s="192"/>
      <c r="Q73" s="16"/>
      <c r="R73" s="192"/>
      <c r="S73" s="192"/>
      <c r="T73" s="192"/>
      <c r="U73" s="192"/>
      <c r="V73" s="16"/>
      <c r="W73" s="192"/>
      <c r="X73" s="192"/>
      <c r="Y73" s="192"/>
      <c r="Z73" s="192"/>
      <c r="AA73" s="16"/>
      <c r="AB73" s="192"/>
      <c r="AC73" s="192"/>
      <c r="AD73" s="192"/>
      <c r="AE73" s="192"/>
      <c r="AF73" s="16"/>
      <c r="AG73" s="192"/>
      <c r="AH73" s="192"/>
      <c r="AI73" s="192"/>
      <c r="AJ73" s="192"/>
      <c r="AK73" s="16"/>
      <c r="AL73" s="192"/>
      <c r="AM73" s="192"/>
      <c r="AN73" s="192"/>
      <c r="AO73" s="192"/>
      <c r="AP73" s="16"/>
      <c r="AQ73" s="192"/>
      <c r="AR73" s="192"/>
      <c r="AS73" s="192"/>
      <c r="AT73" s="192"/>
      <c r="AU73" s="16"/>
      <c r="AV73" s="192"/>
      <c r="AW73" s="192"/>
      <c r="AX73" s="192"/>
      <c r="AY73" s="192"/>
      <c r="AZ73" s="16"/>
      <c r="BA73" s="192"/>
      <c r="BB73" s="192"/>
      <c r="BC73" s="192"/>
      <c r="BD73" s="192"/>
      <c r="BE73" s="16"/>
      <c r="BF73" s="192"/>
      <c r="BG73" s="192"/>
      <c r="BH73" s="192"/>
      <c r="BI73" s="192"/>
      <c r="BJ73" s="16"/>
      <c r="BK73" s="192"/>
      <c r="BL73" s="192"/>
      <c r="BM73" s="192"/>
      <c r="BN73" s="192"/>
      <c r="BO73" s="16"/>
      <c r="BP73" s="53"/>
      <c r="BQ73" s="53"/>
    </row>
    <row r="74" spans="2:69" hidden="1" outlineLevel="1">
      <c r="B74" s="10" t="s">
        <v>97</v>
      </c>
      <c r="C74" s="133"/>
      <c r="D74" s="133"/>
      <c r="E74" s="134">
        <v>15.154742000000001</v>
      </c>
      <c r="F74" s="133">
        <f t="shared" ref="F74:AU74" si="230">F60-F65+F71-F63</f>
        <v>18.489525999999998</v>
      </c>
      <c r="G74" s="133">
        <f t="shared" si="230"/>
        <v>16.986177999999999</v>
      </c>
      <c r="H74" s="195"/>
      <c r="I74" s="195"/>
      <c r="J74" s="195"/>
      <c r="K74" s="195"/>
      <c r="L74" s="133">
        <f t="shared" si="230"/>
        <v>3.8653810000000002</v>
      </c>
      <c r="M74" s="195">
        <f>M60+M71-M65-M63</f>
        <v>4.779684687470052</v>
      </c>
      <c r="N74" s="195">
        <f>N60+N71-N65-N63</f>
        <v>5.6939883749401039</v>
      </c>
      <c r="O74" s="195">
        <f>O60+O71-O65-O63</f>
        <v>6.6082920624101558</v>
      </c>
      <c r="P74" s="195">
        <f>P60+P71-P65-P63</f>
        <v>7.5225957498802076</v>
      </c>
      <c r="Q74" s="133">
        <f t="shared" si="230"/>
        <v>7.5225957498802094</v>
      </c>
      <c r="R74" s="195">
        <f>R60+R71-R65-R63</f>
        <v>8.3616397401566029</v>
      </c>
      <c r="S74" s="195">
        <f>S60+S71-S65-S63</f>
        <v>9.2006837304329974</v>
      </c>
      <c r="T74" s="195">
        <f>T60+T71-T65-T63</f>
        <v>10.039727720709392</v>
      </c>
      <c r="U74" s="195">
        <f>U60+U71-U65-U63</f>
        <v>10.878771710985786</v>
      </c>
      <c r="V74" s="133">
        <f t="shared" si="230"/>
        <v>10.878771710985781</v>
      </c>
      <c r="W74" s="195">
        <f>W60+W71-W65-W63</f>
        <v>11.412228584691135</v>
      </c>
      <c r="X74" s="195">
        <f>X60+X71-X65-X63</f>
        <v>11.94568545839649</v>
      </c>
      <c r="Y74" s="195">
        <f>Y60+Y71-Y65-Y63</f>
        <v>12.479142332101844</v>
      </c>
      <c r="Z74" s="195">
        <f>Z60+Z71-Z65-Z63</f>
        <v>13.012599205807199</v>
      </c>
      <c r="AA74" s="133">
        <f t="shared" si="230"/>
        <v>13.012599205807199</v>
      </c>
      <c r="AB74" s="195">
        <f>AB60+AB71-AB65-AB63</f>
        <v>13.650691508461252</v>
      </c>
      <c r="AC74" s="195">
        <f>AC60+AC71-AC65-AC63</f>
        <v>14.288783811115305</v>
      </c>
      <c r="AD74" s="195">
        <f>AD60+AD71-AD65-AD63</f>
        <v>14.926876113769358</v>
      </c>
      <c r="AE74" s="195">
        <f>AE60+AE71-AE65-AE63</f>
        <v>15.564968416423412</v>
      </c>
      <c r="AF74" s="133">
        <f t="shared" si="230"/>
        <v>15.564968416423412</v>
      </c>
      <c r="AG74" s="195">
        <f>AG60+AG71-AG65-AG63</f>
        <v>16.328219968284078</v>
      </c>
      <c r="AH74" s="195">
        <f>AH60+AH71-AH65-AH63</f>
        <v>17.091471520144744</v>
      </c>
      <c r="AI74" s="195">
        <f>AI60+AI71-AI65-AI63</f>
        <v>17.85472307200541</v>
      </c>
      <c r="AJ74" s="195">
        <f>AJ60+AJ71-AJ65-AJ63</f>
        <v>18.617974623866075</v>
      </c>
      <c r="AK74" s="133">
        <f t="shared" si="230"/>
        <v>18.617974623866079</v>
      </c>
      <c r="AL74" s="195">
        <f>AL60+AL71-AL65-AL63</f>
        <v>19.53093491032412</v>
      </c>
      <c r="AM74" s="195">
        <f>AM60+AM71-AM65-AM63</f>
        <v>20.443895196782162</v>
      </c>
      <c r="AN74" s="195">
        <f>AN60+AN71-AN65-AN63</f>
        <v>21.356855483240203</v>
      </c>
      <c r="AO74" s="195">
        <f>AO60+AO71-AO65-AO63</f>
        <v>22.269815769698244</v>
      </c>
      <c r="AP74" s="133">
        <f t="shared" si="230"/>
        <v>22.269815769698248</v>
      </c>
      <c r="AQ74" s="195">
        <f>AQ60+AQ71-AQ65-AQ63</f>
        <v>23.361849559367776</v>
      </c>
      <c r="AR74" s="195">
        <f>AR60+AR71-AR65-AR63</f>
        <v>24.453883349037305</v>
      </c>
      <c r="AS74" s="195">
        <f>AS60+AS71-AS65-AS63</f>
        <v>25.545917138706834</v>
      </c>
      <c r="AT74" s="195">
        <f>AT60+AT71-AT65-AT63</f>
        <v>26.637950928376362</v>
      </c>
      <c r="AU74" s="133">
        <f t="shared" si="230"/>
        <v>26.637950928376348</v>
      </c>
      <c r="AV74" s="195">
        <f>AV60+AV71-AV65-AV63</f>
        <v>27.944182771610851</v>
      </c>
      <c r="AW74" s="195">
        <f>AW60+AW71-AW65-AW63</f>
        <v>29.250414614845354</v>
      </c>
      <c r="AX74" s="195">
        <f>AX60+AX71-AX65-AX63</f>
        <v>30.556646458079857</v>
      </c>
      <c r="AY74" s="195">
        <f>AY60+AY71-AY65-AY63</f>
        <v>31.86287830131436</v>
      </c>
      <c r="AZ74" s="133">
        <f t="shared" ref="AZ74:BE74" si="231">AZ60-AZ65+AZ71-AZ63</f>
        <v>31.86287830131435</v>
      </c>
      <c r="BA74" s="195">
        <f>BA60+BA71-BA65-BA63</f>
        <v>33.425322288323343</v>
      </c>
      <c r="BB74" s="195">
        <f>BB60+BB71-BB65-BB63</f>
        <v>34.987766275332341</v>
      </c>
      <c r="BC74" s="195">
        <f>BC60+BC71-BC65-BC63</f>
        <v>36.550210262341338</v>
      </c>
      <c r="BD74" s="195">
        <f>BD60+BD71-BD65-BD63</f>
        <v>38.112654249350335</v>
      </c>
      <c r="BE74" s="133">
        <f t="shared" si="231"/>
        <v>38.112654249350349</v>
      </c>
      <c r="BF74" s="195">
        <f>BF60+BF71-BF65-BF63</f>
        <v>39.981565365845249</v>
      </c>
      <c r="BG74" s="195">
        <f>BG60+BG71-BG65-BG63</f>
        <v>41.850476482340149</v>
      </c>
      <c r="BH74" s="195">
        <f>BH60+BH71-BH65-BH63</f>
        <v>43.719387598835048</v>
      </c>
      <c r="BI74" s="195">
        <f>BI60+BI71-BI65-BI63</f>
        <v>45.588298715329948</v>
      </c>
      <c r="BJ74" s="133">
        <f t="shared" ref="BJ74:BO74" si="232">BJ60-BJ65+BJ71-BJ63</f>
        <v>45.588298715329941</v>
      </c>
      <c r="BK74" s="195">
        <f>BK60+BK71-BK65-BK63</f>
        <v>47.823789261166759</v>
      </c>
      <c r="BL74" s="195">
        <f>BL60+BL71-BL65-BL63</f>
        <v>50.059279807003577</v>
      </c>
      <c r="BM74" s="195">
        <f>BM60+BM71-BM65-BM63</f>
        <v>52.294770352840395</v>
      </c>
      <c r="BN74" s="195">
        <f>BN60+BN71-BN65-BN63</f>
        <v>54.530260898677213</v>
      </c>
      <c r="BO74" s="133">
        <f t="shared" si="232"/>
        <v>54.530260898677213</v>
      </c>
      <c r="BP74" s="62"/>
      <c r="BQ74" s="62"/>
    </row>
    <row r="75" spans="2:69" hidden="1" outlineLevel="1">
      <c r="B75" s="10" t="s">
        <v>98</v>
      </c>
      <c r="C75" s="134"/>
      <c r="D75" s="134"/>
      <c r="E75" s="134"/>
      <c r="F75" s="134">
        <v>18.489526000000001</v>
      </c>
      <c r="G75" s="134">
        <v>16.072751</v>
      </c>
      <c r="H75" s="193"/>
      <c r="I75" s="193"/>
      <c r="J75" s="193"/>
      <c r="K75" s="193"/>
      <c r="L75" s="134">
        <v>3.8653810000000002</v>
      </c>
      <c r="M75" s="193"/>
      <c r="N75" s="193"/>
      <c r="O75" s="193"/>
      <c r="P75" s="193"/>
      <c r="Q75" s="134"/>
      <c r="R75" s="193"/>
      <c r="S75" s="193"/>
      <c r="T75" s="193"/>
      <c r="U75" s="193"/>
      <c r="V75" s="134"/>
      <c r="W75" s="193"/>
      <c r="X75" s="193"/>
      <c r="Y75" s="193"/>
      <c r="Z75" s="193"/>
      <c r="AA75" s="134"/>
      <c r="AB75" s="193"/>
      <c r="AC75" s="193"/>
      <c r="AD75" s="193"/>
      <c r="AE75" s="193"/>
      <c r="AF75" s="134"/>
      <c r="AG75" s="193"/>
      <c r="AH75" s="193"/>
      <c r="AI75" s="193"/>
      <c r="AJ75" s="193"/>
      <c r="AK75" s="134"/>
      <c r="AL75" s="193"/>
      <c r="AM75" s="193"/>
      <c r="AN75" s="193"/>
      <c r="AO75" s="193"/>
      <c r="AP75" s="134"/>
      <c r="AQ75" s="193"/>
      <c r="AR75" s="193"/>
      <c r="AS75" s="193"/>
      <c r="AT75" s="193"/>
      <c r="AU75" s="134"/>
      <c r="AV75" s="193"/>
      <c r="AW75" s="193"/>
      <c r="AX75" s="193"/>
      <c r="AY75" s="193"/>
      <c r="AZ75" s="134"/>
      <c r="BA75" s="193"/>
      <c r="BB75" s="193"/>
      <c r="BC75" s="193"/>
      <c r="BD75" s="193"/>
      <c r="BE75" s="134"/>
      <c r="BF75" s="193"/>
      <c r="BG75" s="193"/>
      <c r="BH75" s="193"/>
      <c r="BI75" s="193"/>
      <c r="BJ75" s="134"/>
      <c r="BK75" s="193"/>
      <c r="BL75" s="193"/>
      <c r="BM75" s="193"/>
      <c r="BN75" s="193"/>
      <c r="BO75" s="134"/>
      <c r="BP75" s="76"/>
      <c r="BQ75" s="76"/>
    </row>
    <row r="76" spans="2:69" hidden="1" outlineLevel="1">
      <c r="B76" s="11" t="s">
        <v>21</v>
      </c>
      <c r="C76" s="12"/>
      <c r="D76" s="12"/>
      <c r="E76" s="12"/>
      <c r="F76" s="12">
        <f>F75-F74</f>
        <v>0</v>
      </c>
      <c r="G76" s="12">
        <f>G75-G74</f>
        <v>-0.91342699999999866</v>
      </c>
      <c r="H76" s="306"/>
      <c r="I76" s="306"/>
      <c r="J76" s="306"/>
      <c r="K76" s="306"/>
      <c r="L76" s="12">
        <f>L75-L74</f>
        <v>0</v>
      </c>
      <c r="M76" s="306"/>
      <c r="N76" s="306"/>
      <c r="O76" s="306"/>
      <c r="P76" s="306"/>
      <c r="Q76" s="12"/>
      <c r="R76" s="306"/>
      <c r="S76" s="306"/>
      <c r="T76" s="306"/>
      <c r="U76" s="306"/>
      <c r="V76" s="12"/>
      <c r="W76" s="306"/>
      <c r="X76" s="306"/>
      <c r="Y76" s="306"/>
      <c r="Z76" s="306"/>
      <c r="AA76" s="12"/>
      <c r="AB76" s="306"/>
      <c r="AC76" s="306"/>
      <c r="AD76" s="306"/>
      <c r="AE76" s="306"/>
      <c r="AF76" s="12"/>
      <c r="AG76" s="306"/>
      <c r="AH76" s="306"/>
      <c r="AI76" s="306"/>
      <c r="AJ76" s="306"/>
      <c r="AK76" s="12"/>
      <c r="AL76" s="306"/>
      <c r="AM76" s="306"/>
      <c r="AN76" s="306"/>
      <c r="AO76" s="306"/>
      <c r="AP76" s="12"/>
      <c r="AQ76" s="306"/>
      <c r="AR76" s="306"/>
      <c r="AS76" s="306"/>
      <c r="AT76" s="306"/>
      <c r="AU76" s="12"/>
      <c r="AV76" s="306"/>
      <c r="AW76" s="306"/>
      <c r="AX76" s="306"/>
      <c r="AY76" s="306"/>
      <c r="AZ76" s="12"/>
      <c r="BA76" s="306"/>
      <c r="BB76" s="306"/>
      <c r="BC76" s="306"/>
      <c r="BD76" s="306"/>
      <c r="BE76" s="12"/>
      <c r="BF76" s="306"/>
      <c r="BG76" s="306"/>
      <c r="BH76" s="306"/>
      <c r="BI76" s="306"/>
      <c r="BJ76" s="12"/>
      <c r="BK76" s="306"/>
      <c r="BL76" s="306"/>
      <c r="BM76" s="306"/>
      <c r="BN76" s="306"/>
      <c r="BO76" s="12"/>
      <c r="BP76" s="264"/>
      <c r="BQ76" s="264"/>
    </row>
    <row r="77" spans="2:69" hidden="1" outlineLevel="1">
      <c r="B77" s="16"/>
      <c r="C77" s="16"/>
      <c r="D77" s="16"/>
      <c r="E77" s="16"/>
      <c r="F77" s="16"/>
      <c r="G77" s="16"/>
      <c r="H77" s="192"/>
      <c r="I77" s="192"/>
      <c r="J77" s="192"/>
      <c r="K77" s="192"/>
      <c r="L77" s="16"/>
      <c r="M77" s="192"/>
      <c r="N77" s="192"/>
      <c r="O77" s="192"/>
      <c r="P77" s="192"/>
      <c r="Q77" s="16"/>
      <c r="R77" s="192"/>
      <c r="S77" s="192"/>
      <c r="T77" s="192"/>
      <c r="U77" s="192"/>
      <c r="V77" s="16"/>
      <c r="W77" s="192"/>
      <c r="X77" s="192"/>
      <c r="Y77" s="192"/>
      <c r="Z77" s="192"/>
      <c r="AA77" s="16"/>
      <c r="AB77" s="192"/>
      <c r="AC77" s="192"/>
      <c r="AD77" s="192"/>
      <c r="AE77" s="192"/>
      <c r="AF77" s="16"/>
      <c r="AG77" s="192"/>
      <c r="AH77" s="192"/>
      <c r="AI77" s="192"/>
      <c r="AJ77" s="192"/>
      <c r="AK77" s="16"/>
      <c r="AL77" s="192"/>
      <c r="AM77" s="192"/>
      <c r="AN77" s="192"/>
      <c r="AO77" s="192"/>
      <c r="AP77" s="16"/>
      <c r="AQ77" s="192"/>
      <c r="AR77" s="192"/>
      <c r="AS77" s="192"/>
      <c r="AT77" s="192"/>
      <c r="AU77" s="16"/>
      <c r="AV77" s="192"/>
      <c r="AW77" s="192"/>
      <c r="AX77" s="192"/>
      <c r="AY77" s="192"/>
      <c r="AZ77" s="16"/>
      <c r="BA77" s="192"/>
      <c r="BB77" s="192"/>
      <c r="BC77" s="192"/>
      <c r="BD77" s="192"/>
      <c r="BE77" s="16"/>
      <c r="BF77" s="192"/>
      <c r="BG77" s="192"/>
      <c r="BH77" s="192"/>
      <c r="BI77" s="192"/>
      <c r="BJ77" s="16"/>
      <c r="BK77" s="192"/>
      <c r="BL77" s="192"/>
      <c r="BM77" s="192"/>
      <c r="BN77" s="192"/>
      <c r="BO77" s="16"/>
      <c r="BP77" s="53"/>
      <c r="BQ77" s="53"/>
    </row>
    <row r="78" spans="2:69" hidden="1" outlineLevel="1">
      <c r="B78" s="9" t="s">
        <v>99</v>
      </c>
      <c r="C78" s="48"/>
      <c r="D78" s="48"/>
      <c r="E78" s="48">
        <f t="shared" ref="E78:BO78" si="233">E53</f>
        <v>0</v>
      </c>
      <c r="F78" s="48">
        <f t="shared" si="233"/>
        <v>0</v>
      </c>
      <c r="G78" s="48">
        <f t="shared" si="233"/>
        <v>0</v>
      </c>
      <c r="H78" s="197"/>
      <c r="I78" s="197"/>
      <c r="J78" s="197"/>
      <c r="K78" s="197"/>
      <c r="L78" s="48">
        <f t="shared" si="233"/>
        <v>15.226706999999999</v>
      </c>
      <c r="M78" s="197">
        <f t="shared" si="233"/>
        <v>2.5</v>
      </c>
      <c r="N78" s="197">
        <f t="shared" si="233"/>
        <v>2.5</v>
      </c>
      <c r="O78" s="197">
        <f t="shared" si="233"/>
        <v>2.5</v>
      </c>
      <c r="P78" s="197">
        <f t="shared" si="233"/>
        <v>2.5</v>
      </c>
      <c r="Q78" s="48">
        <f t="shared" si="233"/>
        <v>10</v>
      </c>
      <c r="R78" s="197">
        <f t="shared" si="233"/>
        <v>1.75</v>
      </c>
      <c r="S78" s="197">
        <f t="shared" si="233"/>
        <v>1.75</v>
      </c>
      <c r="T78" s="197">
        <f t="shared" si="233"/>
        <v>1.75</v>
      </c>
      <c r="U78" s="197">
        <f t="shared" si="233"/>
        <v>1.75</v>
      </c>
      <c r="V78" s="48">
        <f t="shared" si="233"/>
        <v>7</v>
      </c>
      <c r="W78" s="197">
        <f t="shared" si="233"/>
        <v>3.75</v>
      </c>
      <c r="X78" s="197">
        <f t="shared" si="233"/>
        <v>3.75</v>
      </c>
      <c r="Y78" s="197">
        <f t="shared" si="233"/>
        <v>3.75</v>
      </c>
      <c r="Z78" s="197">
        <f t="shared" si="233"/>
        <v>3.75</v>
      </c>
      <c r="AA78" s="48">
        <f t="shared" si="233"/>
        <v>15</v>
      </c>
      <c r="AB78" s="197">
        <f t="shared" si="233"/>
        <v>2.75</v>
      </c>
      <c r="AC78" s="197">
        <f t="shared" si="233"/>
        <v>2.75</v>
      </c>
      <c r="AD78" s="197">
        <f t="shared" si="233"/>
        <v>2.75</v>
      </c>
      <c r="AE78" s="197">
        <f t="shared" si="233"/>
        <v>2.75</v>
      </c>
      <c r="AF78" s="48">
        <f t="shared" si="233"/>
        <v>11</v>
      </c>
      <c r="AG78" s="197">
        <f t="shared" si="233"/>
        <v>3.75</v>
      </c>
      <c r="AH78" s="197">
        <f t="shared" si="233"/>
        <v>3.75</v>
      </c>
      <c r="AI78" s="197">
        <f t="shared" si="233"/>
        <v>3.75</v>
      </c>
      <c r="AJ78" s="197">
        <f t="shared" si="233"/>
        <v>3.75</v>
      </c>
      <c r="AK78" s="48">
        <f t="shared" si="233"/>
        <v>15</v>
      </c>
      <c r="AL78" s="197">
        <f t="shared" si="233"/>
        <v>0</v>
      </c>
      <c r="AM78" s="197">
        <f t="shared" si="233"/>
        <v>0</v>
      </c>
      <c r="AN78" s="197">
        <f t="shared" si="233"/>
        <v>0</v>
      </c>
      <c r="AO78" s="197">
        <f t="shared" si="233"/>
        <v>0</v>
      </c>
      <c r="AP78" s="48">
        <f t="shared" si="233"/>
        <v>0</v>
      </c>
      <c r="AQ78" s="197">
        <f t="shared" si="233"/>
        <v>0</v>
      </c>
      <c r="AR78" s="197">
        <f t="shared" si="233"/>
        <v>0</v>
      </c>
      <c r="AS78" s="197">
        <f t="shared" si="233"/>
        <v>0</v>
      </c>
      <c r="AT78" s="197">
        <f t="shared" si="233"/>
        <v>0</v>
      </c>
      <c r="AU78" s="48">
        <f t="shared" si="233"/>
        <v>0</v>
      </c>
      <c r="AV78" s="197">
        <f t="shared" si="233"/>
        <v>0</v>
      </c>
      <c r="AW78" s="197">
        <f t="shared" si="233"/>
        <v>0</v>
      </c>
      <c r="AX78" s="197">
        <f t="shared" si="233"/>
        <v>0</v>
      </c>
      <c r="AY78" s="197">
        <f t="shared" si="233"/>
        <v>0</v>
      </c>
      <c r="AZ78" s="48">
        <f t="shared" si="233"/>
        <v>0</v>
      </c>
      <c r="BA78" s="197">
        <f t="shared" si="233"/>
        <v>0</v>
      </c>
      <c r="BB78" s="197">
        <f t="shared" si="233"/>
        <v>0</v>
      </c>
      <c r="BC78" s="197">
        <f t="shared" si="233"/>
        <v>0</v>
      </c>
      <c r="BD78" s="197">
        <f t="shared" si="233"/>
        <v>0</v>
      </c>
      <c r="BE78" s="48">
        <f t="shared" si="233"/>
        <v>0</v>
      </c>
      <c r="BF78" s="197">
        <f t="shared" si="233"/>
        <v>0</v>
      </c>
      <c r="BG78" s="197">
        <f t="shared" si="233"/>
        <v>0</v>
      </c>
      <c r="BH78" s="197">
        <f t="shared" si="233"/>
        <v>0</v>
      </c>
      <c r="BI78" s="197">
        <f t="shared" si="233"/>
        <v>0</v>
      </c>
      <c r="BJ78" s="48">
        <f t="shared" si="233"/>
        <v>0</v>
      </c>
      <c r="BK78" s="197">
        <f t="shared" si="233"/>
        <v>0</v>
      </c>
      <c r="BL78" s="197">
        <f t="shared" si="233"/>
        <v>0</v>
      </c>
      <c r="BM78" s="197">
        <f t="shared" si="233"/>
        <v>0</v>
      </c>
      <c r="BN78" s="197">
        <f t="shared" si="233"/>
        <v>0</v>
      </c>
      <c r="BO78" s="48">
        <f t="shared" si="233"/>
        <v>0</v>
      </c>
      <c r="BP78" s="240"/>
      <c r="BQ78" s="240"/>
    </row>
    <row r="79" spans="2:69" hidden="1" outlineLevel="1">
      <c r="B79" s="9" t="s">
        <v>100</v>
      </c>
      <c r="C79" s="48"/>
      <c r="D79" s="48"/>
      <c r="E79" s="48">
        <f t="shared" ref="E79:AU79" si="234">E56</f>
        <v>0</v>
      </c>
      <c r="F79" s="48">
        <f>F56</f>
        <v>0</v>
      </c>
      <c r="G79" s="48">
        <f>G56</f>
        <v>0</v>
      </c>
      <c r="H79" s="197"/>
      <c r="I79" s="197"/>
      <c r="J79" s="197"/>
      <c r="K79" s="197"/>
      <c r="L79" s="48">
        <f t="shared" si="234"/>
        <v>437.47724001824997</v>
      </c>
      <c r="M79" s="197">
        <f>Q79/4</f>
        <v>44.838787499999995</v>
      </c>
      <c r="N79" s="197">
        <f>Q79/4</f>
        <v>44.838787499999995</v>
      </c>
      <c r="O79" s="197">
        <f>Q79/4</f>
        <v>44.838787499999995</v>
      </c>
      <c r="P79" s="197">
        <f>Q79/4</f>
        <v>44.838787499999995</v>
      </c>
      <c r="Q79" s="48">
        <f t="shared" si="234"/>
        <v>179.35514999999998</v>
      </c>
      <c r="R79" s="197">
        <f>V79/4</f>
        <v>36.095223937499995</v>
      </c>
      <c r="S79" s="197">
        <f>V79/4</f>
        <v>36.095223937499995</v>
      </c>
      <c r="T79" s="197">
        <f>V79/4</f>
        <v>36.095223937499995</v>
      </c>
      <c r="U79" s="197">
        <f>V79/4</f>
        <v>36.095223937499995</v>
      </c>
      <c r="V79" s="48">
        <f t="shared" si="234"/>
        <v>144.38089574999998</v>
      </c>
      <c r="W79" s="197">
        <f>AA79/4</f>
        <v>88.94894470312498</v>
      </c>
      <c r="X79" s="197">
        <f>AA79/4</f>
        <v>88.94894470312498</v>
      </c>
      <c r="Y79" s="197">
        <f>AA79/4</f>
        <v>88.94894470312498</v>
      </c>
      <c r="Z79" s="197">
        <f>AA79/4</f>
        <v>88.94894470312498</v>
      </c>
      <c r="AA79" s="48">
        <f t="shared" si="234"/>
        <v>355.79577881249992</v>
      </c>
      <c r="AB79" s="197">
        <f>AF79/4</f>
        <v>75.013610032968714</v>
      </c>
      <c r="AC79" s="197">
        <f>AF79/4</f>
        <v>75.013610032968714</v>
      </c>
      <c r="AD79" s="197">
        <f>AF79/4</f>
        <v>75.013610032968714</v>
      </c>
      <c r="AE79" s="197">
        <f>AF79/4</f>
        <v>75.013610032968714</v>
      </c>
      <c r="AF79" s="48">
        <f t="shared" si="234"/>
        <v>300.05444013187486</v>
      </c>
      <c r="AG79" s="197">
        <f>AK79/4</f>
        <v>117.63497936988276</v>
      </c>
      <c r="AH79" s="197">
        <f>AK79/4</f>
        <v>117.63497936988276</v>
      </c>
      <c r="AI79" s="197">
        <f>AK79/4</f>
        <v>117.63497936988276</v>
      </c>
      <c r="AJ79" s="197">
        <f>AK79/4</f>
        <v>117.63497936988276</v>
      </c>
      <c r="AK79" s="48">
        <f t="shared" si="234"/>
        <v>470.53991747953103</v>
      </c>
      <c r="AL79" s="197">
        <f>AP79/4</f>
        <v>0</v>
      </c>
      <c r="AM79" s="197">
        <f>AP79/4</f>
        <v>0</v>
      </c>
      <c r="AN79" s="197">
        <f>AP79/4</f>
        <v>0</v>
      </c>
      <c r="AO79" s="197">
        <f>AP79/4</f>
        <v>0</v>
      </c>
      <c r="AP79" s="48">
        <f t="shared" si="234"/>
        <v>0</v>
      </c>
      <c r="AQ79" s="197">
        <f>AU79/4</f>
        <v>0</v>
      </c>
      <c r="AR79" s="197">
        <f>AU79/4</f>
        <v>0</v>
      </c>
      <c r="AS79" s="197">
        <f>AU79/4</f>
        <v>0</v>
      </c>
      <c r="AT79" s="197">
        <f>AU79/4</f>
        <v>0</v>
      </c>
      <c r="AU79" s="48">
        <f t="shared" si="234"/>
        <v>0</v>
      </c>
      <c r="AV79" s="197">
        <f>AZ79/4</f>
        <v>0</v>
      </c>
      <c r="AW79" s="197">
        <f>AZ79/4</f>
        <v>0</v>
      </c>
      <c r="AX79" s="197">
        <f>AZ79/4</f>
        <v>0</v>
      </c>
      <c r="AY79" s="197">
        <f>AZ79/4</f>
        <v>0</v>
      </c>
      <c r="AZ79" s="48">
        <f t="shared" ref="AZ79:BE79" si="235">AZ56</f>
        <v>0</v>
      </c>
      <c r="BA79" s="197">
        <f>BE79/4</f>
        <v>0</v>
      </c>
      <c r="BB79" s="197">
        <f>BE79/4</f>
        <v>0</v>
      </c>
      <c r="BC79" s="197">
        <f>BE79/4</f>
        <v>0</v>
      </c>
      <c r="BD79" s="197">
        <f>BE79/4</f>
        <v>0</v>
      </c>
      <c r="BE79" s="48">
        <f t="shared" si="235"/>
        <v>0</v>
      </c>
      <c r="BF79" s="197">
        <f>BJ79/4</f>
        <v>0</v>
      </c>
      <c r="BG79" s="197">
        <f>BJ79/4</f>
        <v>0</v>
      </c>
      <c r="BH79" s="197">
        <f>BJ79/4</f>
        <v>0</v>
      </c>
      <c r="BI79" s="197">
        <f>BJ79/4</f>
        <v>0</v>
      </c>
      <c r="BJ79" s="48">
        <f t="shared" ref="BJ79:BO79" si="236">BJ56</f>
        <v>0</v>
      </c>
      <c r="BK79" s="197">
        <f>BO79/4</f>
        <v>0</v>
      </c>
      <c r="BL79" s="197">
        <f>BO79/4</f>
        <v>0</v>
      </c>
      <c r="BM79" s="197">
        <f>BO79/4</f>
        <v>0</v>
      </c>
      <c r="BN79" s="197">
        <f>BO79/4</f>
        <v>0</v>
      </c>
      <c r="BO79" s="48">
        <f t="shared" si="236"/>
        <v>0</v>
      </c>
      <c r="BP79" s="240"/>
      <c r="BQ79" s="240"/>
    </row>
    <row r="80" spans="2:69" hidden="1" outlineLevel="1">
      <c r="B80" s="9" t="s">
        <v>101</v>
      </c>
      <c r="C80" s="48"/>
      <c r="D80" s="48"/>
      <c r="E80" s="70">
        <v>1.2E-2</v>
      </c>
      <c r="F80" s="70">
        <v>0.04</v>
      </c>
      <c r="G80" s="70">
        <v>0.04</v>
      </c>
      <c r="H80" s="286"/>
      <c r="I80" s="286"/>
      <c r="J80" s="286"/>
      <c r="K80" s="286"/>
      <c r="L80" s="70">
        <f t="shared" ref="L80:AU80" si="237">L68</f>
        <v>7.2969066000000008E-3</v>
      </c>
      <c r="M80" s="286">
        <f>M68</f>
        <v>9.540485066937502E-3</v>
      </c>
      <c r="N80" s="286">
        <f>N68</f>
        <v>9.540485066937502E-3</v>
      </c>
      <c r="O80" s="286">
        <f>O68</f>
        <v>9.540485066937502E-3</v>
      </c>
      <c r="P80" s="286">
        <f>P68</f>
        <v>9.540485066937502E-3</v>
      </c>
      <c r="Q80" s="48">
        <f t="shared" si="237"/>
        <v>3.8161940267750008E-2</v>
      </c>
      <c r="R80" s="286">
        <f>R68</f>
        <v>2.135225331701858E-2</v>
      </c>
      <c r="S80" s="286">
        <f>S68</f>
        <v>2.135225331701858E-2</v>
      </c>
      <c r="T80" s="286">
        <f>T68</f>
        <v>2.135225331701858E-2</v>
      </c>
      <c r="U80" s="286">
        <f>U68</f>
        <v>2.135225331701858E-2</v>
      </c>
      <c r="V80" s="48">
        <f t="shared" si="237"/>
        <v>8.5409013268074319E-2</v>
      </c>
      <c r="W80" s="286">
        <f>W68</f>
        <v>3.5510246946060531E-2</v>
      </c>
      <c r="X80" s="286">
        <f>X68</f>
        <v>3.5510246946060531E-2</v>
      </c>
      <c r="Y80" s="286">
        <f>Y68</f>
        <v>3.5510246946060531E-2</v>
      </c>
      <c r="Z80" s="286">
        <f>Z68</f>
        <v>3.5510246946060531E-2</v>
      </c>
      <c r="AA80" s="48">
        <f t="shared" si="237"/>
        <v>0.14204098778424212</v>
      </c>
      <c r="AB80" s="286">
        <f>AB68</f>
        <v>4.884675559033505E-2</v>
      </c>
      <c r="AC80" s="286">
        <f>AC68</f>
        <v>4.884675559033505E-2</v>
      </c>
      <c r="AD80" s="286">
        <f>AD68</f>
        <v>4.884675559033505E-2</v>
      </c>
      <c r="AE80" s="286">
        <f>AE68</f>
        <v>4.884675559033505E-2</v>
      </c>
      <c r="AF80" s="48">
        <f t="shared" si="237"/>
        <v>0.1953870223613402</v>
      </c>
      <c r="AG80" s="286">
        <f>AG68</f>
        <v>6.7192028693189063E-2</v>
      </c>
      <c r="AH80" s="286">
        <f>AH68</f>
        <v>6.7192028693189063E-2</v>
      </c>
      <c r="AI80" s="286">
        <f>AI68</f>
        <v>6.7192028693189063E-2</v>
      </c>
      <c r="AJ80" s="286">
        <f>AJ68</f>
        <v>6.7192028693189063E-2</v>
      </c>
      <c r="AK80" s="48">
        <f t="shared" si="237"/>
        <v>0.26876811477275625</v>
      </c>
      <c r="AL80" s="286">
        <f>AL68</f>
        <v>9.2427197371520955E-2</v>
      </c>
      <c r="AM80" s="286">
        <f>AM68</f>
        <v>9.2427197371520955E-2</v>
      </c>
      <c r="AN80" s="286">
        <f>AN68</f>
        <v>9.2427197371520955E-2</v>
      </c>
      <c r="AO80" s="286">
        <f>AO68</f>
        <v>9.2427197371520955E-2</v>
      </c>
      <c r="AP80" s="48">
        <f t="shared" si="237"/>
        <v>0.36970878948608382</v>
      </c>
      <c r="AQ80" s="286">
        <f>AQ68</f>
        <v>0.12713988519325703</v>
      </c>
      <c r="AR80" s="286">
        <f>AR68</f>
        <v>0.12713988519325703</v>
      </c>
      <c r="AS80" s="286">
        <f>AS68</f>
        <v>0.12713988519325703</v>
      </c>
      <c r="AT80" s="286">
        <f>AT68</f>
        <v>0.12713988519325703</v>
      </c>
      <c r="AU80" s="48">
        <f t="shared" si="237"/>
        <v>0.50855954077302812</v>
      </c>
      <c r="AV80" s="286">
        <f>AV68</f>
        <v>0.17488954405897914</v>
      </c>
      <c r="AW80" s="286">
        <f>AW68</f>
        <v>0.17488954405897914</v>
      </c>
      <c r="AX80" s="286">
        <f>AX68</f>
        <v>0.17488954405897914</v>
      </c>
      <c r="AY80" s="286">
        <f>AY68</f>
        <v>0.17488954405897914</v>
      </c>
      <c r="AZ80" s="48">
        <f t="shared" ref="AZ80:BE80" si="238">AZ68</f>
        <v>0.69955817623591654</v>
      </c>
      <c r="BA80" s="286">
        <f>BA68</f>
        <v>0.24057244172169337</v>
      </c>
      <c r="BB80" s="286">
        <f>BB68</f>
        <v>0.24057244172169337</v>
      </c>
      <c r="BC80" s="286">
        <f>BC68</f>
        <v>0.24057244172169337</v>
      </c>
      <c r="BD80" s="286">
        <f>BD68</f>
        <v>0.24057244172169337</v>
      </c>
      <c r="BE80" s="48">
        <f t="shared" si="238"/>
        <v>0.96228976688677348</v>
      </c>
      <c r="BF80" s="286">
        <f>BF68</f>
        <v>0.33092372690056282</v>
      </c>
      <c r="BG80" s="286">
        <f>BG68</f>
        <v>0.33092372690056282</v>
      </c>
      <c r="BH80" s="286">
        <f>BH68</f>
        <v>0.33092372690056282</v>
      </c>
      <c r="BI80" s="286">
        <f>BI68</f>
        <v>0.33092372690056282</v>
      </c>
      <c r="BJ80" s="48">
        <f t="shared" ref="BJ80:BO80" si="239">BJ68</f>
        <v>1.3236949076022513</v>
      </c>
      <c r="BK80" s="286">
        <f>BK68</f>
        <v>0.45520805393182029</v>
      </c>
      <c r="BL80" s="286">
        <f>BL68</f>
        <v>0.45520805393182029</v>
      </c>
      <c r="BM80" s="286">
        <f>BM68</f>
        <v>0.45520805393182029</v>
      </c>
      <c r="BN80" s="286">
        <f>BN68</f>
        <v>0.45520805393182029</v>
      </c>
      <c r="BO80" s="48">
        <f t="shared" si="239"/>
        <v>1.8208322157272812</v>
      </c>
      <c r="BP80" s="240"/>
      <c r="BQ80" s="240"/>
    </row>
    <row r="81" spans="2:69" hidden="1" outlineLevel="1">
      <c r="B81" s="9" t="s">
        <v>102</v>
      </c>
      <c r="C81" s="70"/>
      <c r="D81" s="70"/>
      <c r="E81" s="70">
        <v>0</v>
      </c>
      <c r="F81" s="70">
        <v>0</v>
      </c>
      <c r="G81" s="70">
        <v>0</v>
      </c>
      <c r="H81" s="286"/>
      <c r="I81" s="286"/>
      <c r="J81" s="286"/>
      <c r="K81" s="286"/>
      <c r="L81" s="70">
        <v>0</v>
      </c>
      <c r="M81" s="286">
        <f>Q81/4</f>
        <v>0</v>
      </c>
      <c r="N81" s="286">
        <f>Q81/4</f>
        <v>0</v>
      </c>
      <c r="O81" s="286">
        <f>Q81/4</f>
        <v>0</v>
      </c>
      <c r="P81" s="286">
        <f>Q81/4</f>
        <v>0</v>
      </c>
      <c r="Q81" s="70">
        <v>0</v>
      </c>
      <c r="R81" s="286">
        <f>V81/4</f>
        <v>0</v>
      </c>
      <c r="S81" s="286">
        <f>V81/4</f>
        <v>0</v>
      </c>
      <c r="T81" s="286">
        <f>V81/4</f>
        <v>0</v>
      </c>
      <c r="U81" s="286">
        <f>V81/4</f>
        <v>0</v>
      </c>
      <c r="V81" s="70">
        <v>0</v>
      </c>
      <c r="W81" s="286">
        <f>AA81/4</f>
        <v>0</v>
      </c>
      <c r="X81" s="286">
        <f>AA81/4</f>
        <v>0</v>
      </c>
      <c r="Y81" s="286">
        <f>AA81/4</f>
        <v>0</v>
      </c>
      <c r="Z81" s="286">
        <f>AA81/4</f>
        <v>0</v>
      </c>
      <c r="AA81" s="70">
        <v>0</v>
      </c>
      <c r="AB81" s="286">
        <f>AF81/4</f>
        <v>0</v>
      </c>
      <c r="AC81" s="286">
        <f>AF81/4</f>
        <v>0</v>
      </c>
      <c r="AD81" s="286">
        <f>AF81/4</f>
        <v>0</v>
      </c>
      <c r="AE81" s="286">
        <f>AF81/4</f>
        <v>0</v>
      </c>
      <c r="AF81" s="70">
        <v>0</v>
      </c>
      <c r="AG81" s="286">
        <f>AK81/4</f>
        <v>0</v>
      </c>
      <c r="AH81" s="286">
        <f>AK81/4</f>
        <v>0</v>
      </c>
      <c r="AI81" s="286">
        <f>AK81/4</f>
        <v>0</v>
      </c>
      <c r="AJ81" s="286">
        <f>AK81/4</f>
        <v>0</v>
      </c>
      <c r="AK81" s="70">
        <v>0</v>
      </c>
      <c r="AL81" s="286">
        <f>AP81/4</f>
        <v>0</v>
      </c>
      <c r="AM81" s="286">
        <f>AP81/4</f>
        <v>0</v>
      </c>
      <c r="AN81" s="286">
        <f>AP81/4</f>
        <v>0</v>
      </c>
      <c r="AO81" s="286">
        <f>AP81/4</f>
        <v>0</v>
      </c>
      <c r="AP81" s="70">
        <v>0</v>
      </c>
      <c r="AQ81" s="286">
        <f>AU81/4</f>
        <v>0</v>
      </c>
      <c r="AR81" s="286">
        <f>AU81/4</f>
        <v>0</v>
      </c>
      <c r="AS81" s="286">
        <f>AU81/4</f>
        <v>0</v>
      </c>
      <c r="AT81" s="286">
        <f>AU81/4</f>
        <v>0</v>
      </c>
      <c r="AU81" s="70">
        <v>0</v>
      </c>
      <c r="AV81" s="286">
        <f>AZ81/4</f>
        <v>0</v>
      </c>
      <c r="AW81" s="286">
        <f>AZ81/4</f>
        <v>0</v>
      </c>
      <c r="AX81" s="286">
        <f>AZ81/4</f>
        <v>0</v>
      </c>
      <c r="AY81" s="286">
        <f>AZ81/4</f>
        <v>0</v>
      </c>
      <c r="AZ81" s="70">
        <v>0</v>
      </c>
      <c r="BA81" s="286">
        <f>BE81/4</f>
        <v>0</v>
      </c>
      <c r="BB81" s="286">
        <f>BE81/4</f>
        <v>0</v>
      </c>
      <c r="BC81" s="286">
        <f>BE81/4</f>
        <v>0</v>
      </c>
      <c r="BD81" s="286">
        <f>BE81/4</f>
        <v>0</v>
      </c>
      <c r="BE81" s="70">
        <v>0</v>
      </c>
      <c r="BF81" s="286">
        <f>BJ81/4</f>
        <v>0</v>
      </c>
      <c r="BG81" s="286">
        <f>BJ81/4</f>
        <v>0</v>
      </c>
      <c r="BH81" s="286">
        <f>BJ81/4</f>
        <v>0</v>
      </c>
      <c r="BI81" s="286">
        <f>BJ81/4</f>
        <v>0</v>
      </c>
      <c r="BJ81" s="70">
        <v>0</v>
      </c>
      <c r="BK81" s="286">
        <f>BO81/4</f>
        <v>0</v>
      </c>
      <c r="BL81" s="286">
        <f>BO81/4</f>
        <v>0</v>
      </c>
      <c r="BM81" s="286">
        <f>BO81/4</f>
        <v>0</v>
      </c>
      <c r="BN81" s="286">
        <f>BO81/4</f>
        <v>0</v>
      </c>
      <c r="BO81" s="70">
        <v>0</v>
      </c>
      <c r="BP81" s="265"/>
      <c r="BQ81" s="265"/>
    </row>
    <row r="82" spans="2:69" hidden="1" outlineLevel="1">
      <c r="B82" s="9" t="s">
        <v>103</v>
      </c>
      <c r="C82" s="70"/>
      <c r="D82" s="70"/>
      <c r="E82" s="70">
        <v>0</v>
      </c>
      <c r="F82" s="70">
        <v>0</v>
      </c>
      <c r="G82" s="70">
        <v>0</v>
      </c>
      <c r="H82" s="286"/>
      <c r="I82" s="286"/>
      <c r="J82" s="286"/>
      <c r="K82" s="286"/>
      <c r="L82" s="70">
        <v>0</v>
      </c>
      <c r="M82" s="286">
        <f>Q82/4</f>
        <v>0</v>
      </c>
      <c r="N82" s="286">
        <f>Q82/4</f>
        <v>0</v>
      </c>
      <c r="O82" s="286">
        <f>Q82/4</f>
        <v>0</v>
      </c>
      <c r="P82" s="286">
        <f>Q82/4</f>
        <v>0</v>
      </c>
      <c r="Q82" s="70">
        <v>0</v>
      </c>
      <c r="R82" s="286">
        <f>V82/4</f>
        <v>0</v>
      </c>
      <c r="S82" s="286">
        <f>V82/4</f>
        <v>0</v>
      </c>
      <c r="T82" s="286">
        <f>V82/4</f>
        <v>0</v>
      </c>
      <c r="U82" s="286">
        <f>V82/4</f>
        <v>0</v>
      </c>
      <c r="V82" s="70">
        <v>0</v>
      </c>
      <c r="W82" s="286">
        <f>AA82/4</f>
        <v>0</v>
      </c>
      <c r="X82" s="286">
        <f>AA82/4</f>
        <v>0</v>
      </c>
      <c r="Y82" s="286">
        <f>AA82/4</f>
        <v>0</v>
      </c>
      <c r="Z82" s="286">
        <f>AA82/4</f>
        <v>0</v>
      </c>
      <c r="AA82" s="70">
        <v>0</v>
      </c>
      <c r="AB82" s="286">
        <f>AF82/4</f>
        <v>0</v>
      </c>
      <c r="AC82" s="286">
        <f>AF82/4</f>
        <v>0</v>
      </c>
      <c r="AD82" s="286">
        <f>AF82/4</f>
        <v>0</v>
      </c>
      <c r="AE82" s="286">
        <f>AF82/4</f>
        <v>0</v>
      </c>
      <c r="AF82" s="70">
        <v>0</v>
      </c>
      <c r="AG82" s="286">
        <f>AK82/4</f>
        <v>0</v>
      </c>
      <c r="AH82" s="286">
        <f>AK82/4</f>
        <v>0</v>
      </c>
      <c r="AI82" s="286">
        <f>AK82/4</f>
        <v>0</v>
      </c>
      <c r="AJ82" s="286">
        <f>AK82/4</f>
        <v>0</v>
      </c>
      <c r="AK82" s="70">
        <v>0</v>
      </c>
      <c r="AL82" s="286">
        <f>AP82/4</f>
        <v>0</v>
      </c>
      <c r="AM82" s="286">
        <f>AP82/4</f>
        <v>0</v>
      </c>
      <c r="AN82" s="286">
        <f>AP82/4</f>
        <v>0</v>
      </c>
      <c r="AO82" s="286">
        <f>AP82/4</f>
        <v>0</v>
      </c>
      <c r="AP82" s="70">
        <v>0</v>
      </c>
      <c r="AQ82" s="286">
        <f>AU82/4</f>
        <v>0</v>
      </c>
      <c r="AR82" s="286">
        <f>AU82/4</f>
        <v>0</v>
      </c>
      <c r="AS82" s="286">
        <f>AU82/4</f>
        <v>0</v>
      </c>
      <c r="AT82" s="286">
        <f>AU82/4</f>
        <v>0</v>
      </c>
      <c r="AU82" s="70">
        <v>0</v>
      </c>
      <c r="AV82" s="286">
        <f>AZ82/4</f>
        <v>0</v>
      </c>
      <c r="AW82" s="286">
        <f>AZ82/4</f>
        <v>0</v>
      </c>
      <c r="AX82" s="286">
        <f>AZ82/4</f>
        <v>0</v>
      </c>
      <c r="AY82" s="286">
        <f>AZ82/4</f>
        <v>0</v>
      </c>
      <c r="AZ82" s="70">
        <v>0</v>
      </c>
      <c r="BA82" s="286">
        <f>BE82/4</f>
        <v>0</v>
      </c>
      <c r="BB82" s="286">
        <f>BE82/4</f>
        <v>0</v>
      </c>
      <c r="BC82" s="286">
        <f>BE82/4</f>
        <v>0</v>
      </c>
      <c r="BD82" s="286">
        <f>BE82/4</f>
        <v>0</v>
      </c>
      <c r="BE82" s="70">
        <v>0</v>
      </c>
      <c r="BF82" s="286">
        <f>BJ82/4</f>
        <v>0</v>
      </c>
      <c r="BG82" s="286">
        <f>BJ82/4</f>
        <v>0</v>
      </c>
      <c r="BH82" s="286">
        <f>BJ82/4</f>
        <v>0</v>
      </c>
      <c r="BI82" s="286">
        <f>BJ82/4</f>
        <v>0</v>
      </c>
      <c r="BJ82" s="70">
        <v>0</v>
      </c>
      <c r="BK82" s="286">
        <f>BO82/4</f>
        <v>0</v>
      </c>
      <c r="BL82" s="286">
        <f>BO82/4</f>
        <v>0</v>
      </c>
      <c r="BM82" s="286">
        <f>BO82/4</f>
        <v>0</v>
      </c>
      <c r="BN82" s="286">
        <f>BO82/4</f>
        <v>0</v>
      </c>
      <c r="BO82" s="70">
        <v>0</v>
      </c>
      <c r="BP82" s="265"/>
      <c r="BQ82" s="265"/>
    </row>
    <row r="83" spans="2:69" hidden="1" outlineLevel="1">
      <c r="B83" s="9" t="s">
        <v>104</v>
      </c>
      <c r="C83" s="48"/>
      <c r="D83" s="48"/>
      <c r="E83" s="48">
        <f t="shared" ref="E83:AU83" si="240">E59*E82</f>
        <v>0</v>
      </c>
      <c r="F83" s="48">
        <f t="shared" si="240"/>
        <v>0</v>
      </c>
      <c r="G83" s="48">
        <f t="shared" ref="G83" si="241">G59*G82</f>
        <v>0</v>
      </c>
      <c r="H83" s="197"/>
      <c r="I83" s="197"/>
      <c r="J83" s="197"/>
      <c r="K83" s="197"/>
      <c r="L83" s="48">
        <f t="shared" si="240"/>
        <v>0</v>
      </c>
      <c r="M83" s="197">
        <f>Q83/4</f>
        <v>0</v>
      </c>
      <c r="N83" s="197">
        <f>Q83/4</f>
        <v>0</v>
      </c>
      <c r="O83" s="197">
        <f>Q83/4</f>
        <v>0</v>
      </c>
      <c r="P83" s="197">
        <f>Q83/4</f>
        <v>0</v>
      </c>
      <c r="Q83" s="48">
        <f t="shared" si="240"/>
        <v>0</v>
      </c>
      <c r="R83" s="197">
        <f>V83/4</f>
        <v>0</v>
      </c>
      <c r="S83" s="197">
        <f>V83/4</f>
        <v>0</v>
      </c>
      <c r="T83" s="197">
        <f>V83/4</f>
        <v>0</v>
      </c>
      <c r="U83" s="197">
        <f>V83/4</f>
        <v>0</v>
      </c>
      <c r="V83" s="48">
        <f t="shared" si="240"/>
        <v>0</v>
      </c>
      <c r="W83" s="197">
        <f>AA83/4</f>
        <v>0</v>
      </c>
      <c r="X83" s="197">
        <f>AA83/4</f>
        <v>0</v>
      </c>
      <c r="Y83" s="197">
        <f>AA83/4</f>
        <v>0</v>
      </c>
      <c r="Z83" s="197">
        <f>AA83/4</f>
        <v>0</v>
      </c>
      <c r="AA83" s="48">
        <f t="shared" si="240"/>
        <v>0</v>
      </c>
      <c r="AB83" s="197">
        <f>AF83/4</f>
        <v>0</v>
      </c>
      <c r="AC83" s="197">
        <f>AF83/4</f>
        <v>0</v>
      </c>
      <c r="AD83" s="197">
        <f>AF83/4</f>
        <v>0</v>
      </c>
      <c r="AE83" s="197">
        <f>AF83/4</f>
        <v>0</v>
      </c>
      <c r="AF83" s="48">
        <f t="shared" si="240"/>
        <v>0</v>
      </c>
      <c r="AG83" s="197">
        <f>AK83/4</f>
        <v>0</v>
      </c>
      <c r="AH83" s="197">
        <f>AK83/4</f>
        <v>0</v>
      </c>
      <c r="AI83" s="197">
        <f>AK83/4</f>
        <v>0</v>
      </c>
      <c r="AJ83" s="197">
        <f>AK83/4</f>
        <v>0</v>
      </c>
      <c r="AK83" s="48">
        <f t="shared" si="240"/>
        <v>0</v>
      </c>
      <c r="AL83" s="197">
        <f>AP83/4</f>
        <v>0</v>
      </c>
      <c r="AM83" s="197">
        <f>AP83/4</f>
        <v>0</v>
      </c>
      <c r="AN83" s="197">
        <f>AP83/4</f>
        <v>0</v>
      </c>
      <c r="AO83" s="197">
        <f>AP83/4</f>
        <v>0</v>
      </c>
      <c r="AP83" s="48">
        <f t="shared" si="240"/>
        <v>0</v>
      </c>
      <c r="AQ83" s="197">
        <f>AU83/4</f>
        <v>0</v>
      </c>
      <c r="AR83" s="197">
        <f>AU83/4</f>
        <v>0</v>
      </c>
      <c r="AS83" s="197">
        <f>AU83/4</f>
        <v>0</v>
      </c>
      <c r="AT83" s="197">
        <f>AU83/4</f>
        <v>0</v>
      </c>
      <c r="AU83" s="48">
        <f t="shared" si="240"/>
        <v>0</v>
      </c>
      <c r="AV83" s="197">
        <f>AZ83/4</f>
        <v>0</v>
      </c>
      <c r="AW83" s="197">
        <f>AZ83/4</f>
        <v>0</v>
      </c>
      <c r="AX83" s="197">
        <f>AZ83/4</f>
        <v>0</v>
      </c>
      <c r="AY83" s="197">
        <f>AZ83/4</f>
        <v>0</v>
      </c>
      <c r="AZ83" s="48">
        <f t="shared" ref="AZ83:BE83" si="242">AZ59*AZ82</f>
        <v>0</v>
      </c>
      <c r="BA83" s="197">
        <f>BE83/4</f>
        <v>0</v>
      </c>
      <c r="BB83" s="197">
        <f>BE83/4</f>
        <v>0</v>
      </c>
      <c r="BC83" s="197">
        <f>BE83/4</f>
        <v>0</v>
      </c>
      <c r="BD83" s="197">
        <f>BE83/4</f>
        <v>0</v>
      </c>
      <c r="BE83" s="48">
        <f t="shared" si="242"/>
        <v>0</v>
      </c>
      <c r="BF83" s="197">
        <f>BJ83/4</f>
        <v>0</v>
      </c>
      <c r="BG83" s="197">
        <f>BJ83/4</f>
        <v>0</v>
      </c>
      <c r="BH83" s="197">
        <f>BJ83/4</f>
        <v>0</v>
      </c>
      <c r="BI83" s="197">
        <f>BJ83/4</f>
        <v>0</v>
      </c>
      <c r="BJ83" s="48">
        <f t="shared" ref="BJ83:BO83" si="243">BJ59*BJ82</f>
        <v>0</v>
      </c>
      <c r="BK83" s="197">
        <f>BO83/4</f>
        <v>0</v>
      </c>
      <c r="BL83" s="197">
        <f>BO83/4</f>
        <v>0</v>
      </c>
      <c r="BM83" s="197">
        <f>BO83/4</f>
        <v>0</v>
      </c>
      <c r="BN83" s="197">
        <f>BO83/4</f>
        <v>0</v>
      </c>
      <c r="BO83" s="48">
        <f t="shared" si="243"/>
        <v>0</v>
      </c>
      <c r="BP83" s="240"/>
      <c r="BQ83" s="240"/>
    </row>
    <row r="84" spans="2:69" hidden="1" outlineLevel="1">
      <c r="B84" s="9" t="s">
        <v>105</v>
      </c>
      <c r="C84" s="48"/>
      <c r="D84" s="48"/>
      <c r="E84" s="48">
        <f t="shared" ref="E84:BJ84" si="244">E11</f>
        <v>1.3640000000000001</v>
      </c>
      <c r="F84" s="48">
        <f t="shared" si="244"/>
        <v>1.0449999999999999</v>
      </c>
      <c r="G84" s="48">
        <f t="shared" ref="G84" si="245">G11</f>
        <v>1.08</v>
      </c>
      <c r="H84" s="197"/>
      <c r="I84" s="197"/>
      <c r="J84" s="197"/>
      <c r="K84" s="197"/>
      <c r="L84" s="48">
        <f t="shared" si="244"/>
        <v>36.006</v>
      </c>
      <c r="M84" s="197">
        <f>M11</f>
        <v>10.351725</v>
      </c>
      <c r="N84" s="197">
        <f>N11</f>
        <v>10.351725</v>
      </c>
      <c r="O84" s="197">
        <f>O11</f>
        <v>10.351725</v>
      </c>
      <c r="P84" s="197">
        <f>P11</f>
        <v>10.351725</v>
      </c>
      <c r="Q84" s="48">
        <f t="shared" si="244"/>
        <v>41.4069</v>
      </c>
      <c r="R84" s="197">
        <f>R11</f>
        <v>11.904483749999999</v>
      </c>
      <c r="S84" s="197">
        <f>S11</f>
        <v>11.904483749999999</v>
      </c>
      <c r="T84" s="197">
        <f>T11</f>
        <v>11.904483749999999</v>
      </c>
      <c r="U84" s="197">
        <f>U11</f>
        <v>11.904483749999999</v>
      </c>
      <c r="V84" s="48">
        <f t="shared" si="244"/>
        <v>47.617934999999996</v>
      </c>
      <c r="W84" s="197">
        <f>W11</f>
        <v>13.094932125</v>
      </c>
      <c r="X84" s="197">
        <f>X11</f>
        <v>13.094932125</v>
      </c>
      <c r="Y84" s="197">
        <f>Y11</f>
        <v>13.094932125</v>
      </c>
      <c r="Z84" s="197">
        <f>Z11</f>
        <v>13.094932125</v>
      </c>
      <c r="AA84" s="48">
        <f t="shared" si="244"/>
        <v>52.379728499999999</v>
      </c>
      <c r="AB84" s="197">
        <f>AB11</f>
        <v>14.404425337500001</v>
      </c>
      <c r="AC84" s="197">
        <f>AC11</f>
        <v>14.404425337500001</v>
      </c>
      <c r="AD84" s="197">
        <f>AD11</f>
        <v>14.404425337500001</v>
      </c>
      <c r="AE84" s="197">
        <f>AE11</f>
        <v>14.404425337500001</v>
      </c>
      <c r="AF84" s="48">
        <f t="shared" si="244"/>
        <v>57.617701350000004</v>
      </c>
      <c r="AG84" s="197">
        <f>AG11</f>
        <v>15.844867871250003</v>
      </c>
      <c r="AH84" s="197">
        <f>AH11</f>
        <v>15.844867871250003</v>
      </c>
      <c r="AI84" s="197">
        <f>AI11</f>
        <v>15.844867871250003</v>
      </c>
      <c r="AJ84" s="197">
        <f>AJ11</f>
        <v>15.844867871250003</v>
      </c>
      <c r="AK84" s="48">
        <f t="shared" si="244"/>
        <v>63.37947148500001</v>
      </c>
      <c r="AL84" s="197">
        <f>AL11</f>
        <v>17.429354658375004</v>
      </c>
      <c r="AM84" s="197">
        <f>AM11</f>
        <v>17.429354658375004</v>
      </c>
      <c r="AN84" s="197">
        <f>AN11</f>
        <v>17.429354658375004</v>
      </c>
      <c r="AO84" s="197">
        <f>AO11</f>
        <v>17.429354658375004</v>
      </c>
      <c r="AP84" s="48">
        <f t="shared" si="244"/>
        <v>69.717418633500017</v>
      </c>
      <c r="AQ84" s="197">
        <f>AQ11</f>
        <v>19.172290124212505</v>
      </c>
      <c r="AR84" s="197">
        <f>AR11</f>
        <v>19.172290124212505</v>
      </c>
      <c r="AS84" s="197">
        <f>AS11</f>
        <v>19.172290124212505</v>
      </c>
      <c r="AT84" s="197">
        <f>AT11</f>
        <v>19.172290124212505</v>
      </c>
      <c r="AU84" s="48">
        <f t="shared" si="244"/>
        <v>76.689160496850022</v>
      </c>
      <c r="AV84" s="197">
        <f>AV11</f>
        <v>21.089519136633758</v>
      </c>
      <c r="AW84" s="197">
        <f>AW11</f>
        <v>21.089519136633758</v>
      </c>
      <c r="AX84" s="197">
        <f>AX11</f>
        <v>21.089519136633758</v>
      </c>
      <c r="AY84" s="197">
        <f>AY11</f>
        <v>21.089519136633758</v>
      </c>
      <c r="AZ84" s="48">
        <f t="shared" si="244"/>
        <v>84.358076546535031</v>
      </c>
      <c r="BA84" s="197">
        <f>BA11</f>
        <v>23.198471050297137</v>
      </c>
      <c r="BB84" s="197">
        <f>BB11</f>
        <v>23.198471050297137</v>
      </c>
      <c r="BC84" s="197">
        <f>BC11</f>
        <v>23.198471050297137</v>
      </c>
      <c r="BD84" s="197">
        <f>BD11</f>
        <v>23.198471050297137</v>
      </c>
      <c r="BE84" s="48">
        <f t="shared" si="244"/>
        <v>92.793884201188547</v>
      </c>
      <c r="BF84" s="197">
        <f>BF11</f>
        <v>25.518318155326853</v>
      </c>
      <c r="BG84" s="197">
        <f>BG11</f>
        <v>25.518318155326853</v>
      </c>
      <c r="BH84" s="197">
        <f>BH11</f>
        <v>25.518318155326853</v>
      </c>
      <c r="BI84" s="197">
        <f>BI11</f>
        <v>25.518318155326853</v>
      </c>
      <c r="BJ84" s="48">
        <f t="shared" si="244"/>
        <v>102.07327262130741</v>
      </c>
      <c r="BK84" s="197">
        <f>BK11</f>
        <v>28.070149970859539</v>
      </c>
      <c r="BL84" s="197">
        <f>BL11</f>
        <v>28.070149970859539</v>
      </c>
      <c r="BM84" s="197">
        <f>BM11</f>
        <v>28.070149970859539</v>
      </c>
      <c r="BN84" s="197">
        <f>BN11</f>
        <v>28.070149970859539</v>
      </c>
      <c r="BO84" s="48">
        <f t="shared" ref="BO84" si="246">BO11</f>
        <v>112.28059988343816</v>
      </c>
      <c r="BP84" s="240"/>
      <c r="BQ84" s="240"/>
    </row>
    <row r="85" spans="2:69" hidden="1" outlineLevel="1">
      <c r="B85" s="9" t="s">
        <v>106</v>
      </c>
      <c r="C85" s="70"/>
      <c r="D85" s="70"/>
      <c r="E85" s="70">
        <v>0</v>
      </c>
      <c r="F85" s="70">
        <v>0</v>
      </c>
      <c r="G85" s="70">
        <v>0</v>
      </c>
      <c r="H85" s="286"/>
      <c r="I85" s="286"/>
      <c r="J85" s="286"/>
      <c r="K85" s="286"/>
      <c r="L85" s="70">
        <v>0</v>
      </c>
      <c r="M85" s="286">
        <f>Q85/4</f>
        <v>0</v>
      </c>
      <c r="N85" s="286">
        <f>Q85/4</f>
        <v>0</v>
      </c>
      <c r="O85" s="286">
        <f>Q85/4</f>
        <v>0</v>
      </c>
      <c r="P85" s="286">
        <f>Q85/4</f>
        <v>0</v>
      </c>
      <c r="Q85" s="70">
        <v>0</v>
      </c>
      <c r="R85" s="286">
        <f>V85/4</f>
        <v>0</v>
      </c>
      <c r="S85" s="286">
        <f>V85/4</f>
        <v>0</v>
      </c>
      <c r="T85" s="286">
        <f>V85/4</f>
        <v>0</v>
      </c>
      <c r="U85" s="286">
        <f>V85/4</f>
        <v>0</v>
      </c>
      <c r="V85" s="70">
        <v>0</v>
      </c>
      <c r="W85" s="286">
        <f>AA85/4</f>
        <v>0</v>
      </c>
      <c r="X85" s="286">
        <f>AA85/4</f>
        <v>0</v>
      </c>
      <c r="Y85" s="286">
        <f>AA85/4</f>
        <v>0</v>
      </c>
      <c r="Z85" s="286">
        <f>AA85/4</f>
        <v>0</v>
      </c>
      <c r="AA85" s="70">
        <v>0</v>
      </c>
      <c r="AB85" s="286">
        <f>AF85/4</f>
        <v>0</v>
      </c>
      <c r="AC85" s="286">
        <f>AF85/4</f>
        <v>0</v>
      </c>
      <c r="AD85" s="286">
        <f>AF85/4</f>
        <v>0</v>
      </c>
      <c r="AE85" s="286">
        <f>AF85/4</f>
        <v>0</v>
      </c>
      <c r="AF85" s="70">
        <v>0</v>
      </c>
      <c r="AG85" s="286">
        <f>AK85/4</f>
        <v>0</v>
      </c>
      <c r="AH85" s="286">
        <f>AK85/4</f>
        <v>0</v>
      </c>
      <c r="AI85" s="286">
        <f>AK85/4</f>
        <v>0</v>
      </c>
      <c r="AJ85" s="286">
        <f>AK85/4</f>
        <v>0</v>
      </c>
      <c r="AK85" s="70">
        <v>0</v>
      </c>
      <c r="AL85" s="286">
        <f>AP85/4</f>
        <v>0</v>
      </c>
      <c r="AM85" s="286">
        <f>AP85/4</f>
        <v>0</v>
      </c>
      <c r="AN85" s="286">
        <f>AP85/4</f>
        <v>0</v>
      </c>
      <c r="AO85" s="286">
        <f>AP85/4</f>
        <v>0</v>
      </c>
      <c r="AP85" s="70">
        <v>0</v>
      </c>
      <c r="AQ85" s="286">
        <f>AU85/4</f>
        <v>0</v>
      </c>
      <c r="AR85" s="286">
        <f>AU85/4</f>
        <v>0</v>
      </c>
      <c r="AS85" s="286">
        <f>AU85/4</f>
        <v>0</v>
      </c>
      <c r="AT85" s="286">
        <f>AU85/4</f>
        <v>0</v>
      </c>
      <c r="AU85" s="70">
        <v>0</v>
      </c>
      <c r="AV85" s="286">
        <f>AZ85/4</f>
        <v>0</v>
      </c>
      <c r="AW85" s="286">
        <f>AZ85/4</f>
        <v>0</v>
      </c>
      <c r="AX85" s="286">
        <f>AZ85/4</f>
        <v>0</v>
      </c>
      <c r="AY85" s="286">
        <f>AZ85/4</f>
        <v>0</v>
      </c>
      <c r="AZ85" s="70">
        <v>0</v>
      </c>
      <c r="BA85" s="286">
        <f>BE85/4</f>
        <v>0</v>
      </c>
      <c r="BB85" s="286">
        <f>BE85/4</f>
        <v>0</v>
      </c>
      <c r="BC85" s="286">
        <f>BE85/4</f>
        <v>0</v>
      </c>
      <c r="BD85" s="286">
        <f>BE85/4</f>
        <v>0</v>
      </c>
      <c r="BE85" s="70">
        <v>0</v>
      </c>
      <c r="BF85" s="286">
        <f>BJ85/4</f>
        <v>0</v>
      </c>
      <c r="BG85" s="286">
        <f>BJ85/4</f>
        <v>0</v>
      </c>
      <c r="BH85" s="286">
        <f>BJ85/4</f>
        <v>0</v>
      </c>
      <c r="BI85" s="286">
        <f>BJ85/4</f>
        <v>0</v>
      </c>
      <c r="BJ85" s="70">
        <v>0</v>
      </c>
      <c r="BK85" s="286">
        <f>BO85/4</f>
        <v>0</v>
      </c>
      <c r="BL85" s="286">
        <f>BO85/4</f>
        <v>0</v>
      </c>
      <c r="BM85" s="286">
        <f>BO85/4</f>
        <v>0</v>
      </c>
      <c r="BN85" s="286">
        <f>BO85/4</f>
        <v>0</v>
      </c>
      <c r="BO85" s="70">
        <v>0</v>
      </c>
      <c r="BP85" s="265"/>
      <c r="BQ85" s="265"/>
    </row>
    <row r="86" spans="2:69" hidden="1" outlineLevel="1">
      <c r="B86" s="13" t="s">
        <v>107</v>
      </c>
      <c r="C86" s="135"/>
      <c r="D86" s="106"/>
      <c r="E86" s="106">
        <f t="shared" ref="E86:AU86" si="247">SUM(E79:E81)+SUM(E83:E85)+E70</f>
        <v>1.3760000000000001</v>
      </c>
      <c r="F86" s="106">
        <f t="shared" si="247"/>
        <v>1.085</v>
      </c>
      <c r="G86" s="106">
        <f t="shared" ref="G86" si="248">SUM(G79:G81)+SUM(G83:G85)+G70</f>
        <v>1.1200000000000001</v>
      </c>
      <c r="H86" s="307"/>
      <c r="I86" s="307"/>
      <c r="J86" s="307"/>
      <c r="K86" s="307"/>
      <c r="L86" s="106">
        <f t="shared" ref="L86:P86" si="249">SUM(L79:L81)+SUM(L83:L85)+L70</f>
        <v>473.63866978106392</v>
      </c>
      <c r="M86" s="307">
        <f t="shared" si="249"/>
        <v>55.393732222051064</v>
      </c>
      <c r="N86" s="307">
        <f t="shared" si="249"/>
        <v>55.393732222051064</v>
      </c>
      <c r="O86" s="307">
        <f t="shared" si="249"/>
        <v>55.393732222051064</v>
      </c>
      <c r="P86" s="307">
        <f t="shared" si="249"/>
        <v>55.393732222051064</v>
      </c>
      <c r="Q86" s="106">
        <f t="shared" si="247"/>
        <v>221.57492888820425</v>
      </c>
      <c r="R86" s="307">
        <f>SUM(R79:R81)+SUM(R83:R85)+R70</f>
        <v>48.454527222754649</v>
      </c>
      <c r="S86" s="307">
        <f>SUM(S79:S81)+SUM(S83:S85)+S70</f>
        <v>48.454527222754649</v>
      </c>
      <c r="T86" s="307">
        <f>SUM(T79:T81)+SUM(T83:T85)+T70</f>
        <v>48.454527222754649</v>
      </c>
      <c r="U86" s="307">
        <f>SUM(U79:U81)+SUM(U83:U85)+U70</f>
        <v>48.454527222754649</v>
      </c>
      <c r="V86" s="106">
        <f t="shared" si="247"/>
        <v>193.8181088910186</v>
      </c>
      <c r="W86" s="307">
        <f>SUM(W79:W81)+SUM(W83:W85)+W70</f>
        <v>102.8002725945574</v>
      </c>
      <c r="X86" s="307">
        <f>SUM(X79:X81)+SUM(X83:X85)+X70</f>
        <v>102.8002725945574</v>
      </c>
      <c r="Y86" s="307">
        <f>SUM(Y79:Y81)+SUM(Y83:Y85)+Y70</f>
        <v>102.8002725945574</v>
      </c>
      <c r="Z86" s="307">
        <f>SUM(Z79:Z81)+SUM(Z83:Z85)+Z70</f>
        <v>102.8002725945574</v>
      </c>
      <c r="AA86" s="106">
        <f t="shared" si="247"/>
        <v>411.20109037822959</v>
      </c>
      <c r="AB86" s="307">
        <f>SUM(AB79:AB81)+SUM(AB83:AB85)+AB70</f>
        <v>90.45850910157543</v>
      </c>
      <c r="AC86" s="307">
        <f>SUM(AC79:AC81)+SUM(AC83:AC85)+AC70</f>
        <v>90.45850910157543</v>
      </c>
      <c r="AD86" s="307">
        <f>SUM(AD79:AD81)+SUM(AD83:AD85)+AD70</f>
        <v>90.45850910157543</v>
      </c>
      <c r="AE86" s="307">
        <f>SUM(AE79:AE81)+SUM(AE83:AE85)+AE70</f>
        <v>90.45850910157543</v>
      </c>
      <c r="AF86" s="106">
        <f t="shared" si="247"/>
        <v>361.83403640630172</v>
      </c>
      <c r="AG86" s="307">
        <f>SUM(AG79:AG81)+SUM(AG83:AG85)+AG70</f>
        <v>134.91108949970487</v>
      </c>
      <c r="AH86" s="307">
        <f>SUM(AH79:AH81)+SUM(AH83:AH85)+AH70</f>
        <v>134.91108949970487</v>
      </c>
      <c r="AI86" s="307">
        <f>SUM(AI79:AI81)+SUM(AI83:AI85)+AI70</f>
        <v>134.91108949970487</v>
      </c>
      <c r="AJ86" s="307">
        <f>SUM(AJ79:AJ81)+SUM(AJ83:AJ85)+AJ70</f>
        <v>134.91108949970487</v>
      </c>
      <c r="AK86" s="106">
        <f t="shared" si="247"/>
        <v>539.64435799881949</v>
      </c>
      <c r="AL86" s="307">
        <f>SUM(AL79:AL81)+SUM(AL83:AL85)+AL70</f>
        <v>19.398125557130683</v>
      </c>
      <c r="AM86" s="307">
        <f>SUM(AM79:AM81)+SUM(AM83:AM85)+AM70</f>
        <v>19.398125557130683</v>
      </c>
      <c r="AN86" s="307">
        <f>SUM(AN79:AN81)+SUM(AN83:AN85)+AN70</f>
        <v>19.398125557130683</v>
      </c>
      <c r="AO86" s="307">
        <f>SUM(AO79:AO81)+SUM(AO83:AO85)+AO70</f>
        <v>19.398125557130683</v>
      </c>
      <c r="AP86" s="106">
        <f t="shared" si="247"/>
        <v>77.592502228522733</v>
      </c>
      <c r="AQ86" s="307">
        <f>SUM(AQ79:AQ81)+SUM(AQ83:AQ85)+AQ70</f>
        <v>21.88046816225771</v>
      </c>
      <c r="AR86" s="307">
        <f>SUM(AR79:AR81)+SUM(AR83:AR85)+AR70</f>
        <v>21.88046816225771</v>
      </c>
      <c r="AS86" s="307">
        <f>SUM(AS79:AS81)+SUM(AS83:AS85)+AS70</f>
        <v>21.88046816225771</v>
      </c>
      <c r="AT86" s="307">
        <f>SUM(AT79:AT81)+SUM(AT83:AT85)+AT70</f>
        <v>21.88046816225771</v>
      </c>
      <c r="AU86" s="106">
        <f t="shared" si="247"/>
        <v>87.52187264903084</v>
      </c>
      <c r="AV86" s="307">
        <f>SUM(AV79:AV81)+SUM(AV83:AV85)+AV70</f>
        <v>24.81480189573276</v>
      </c>
      <c r="AW86" s="307">
        <f>SUM(AW79:AW81)+SUM(AW83:AW85)+AW70</f>
        <v>24.81480189573276</v>
      </c>
      <c r="AX86" s="307">
        <f>SUM(AX79:AX81)+SUM(AX83:AX85)+AX70</f>
        <v>24.81480189573276</v>
      </c>
      <c r="AY86" s="307">
        <f>SUM(AY79:AY81)+SUM(AY83:AY85)+AY70</f>
        <v>24.81480189573276</v>
      </c>
      <c r="AZ86" s="106">
        <f t="shared" ref="AZ86:BE86" si="250">SUM(AZ79:AZ81)+SUM(AZ83:AZ85)+AZ70</f>
        <v>99.25920758293104</v>
      </c>
      <c r="BA86" s="307">
        <f>SUM(BA79:BA81)+SUM(BA83:BA85)+BA70</f>
        <v>28.322850408035883</v>
      </c>
      <c r="BB86" s="307">
        <f>SUM(BB79:BB81)+SUM(BB83:BB85)+BB70</f>
        <v>28.322850408035883</v>
      </c>
      <c r="BC86" s="307">
        <f>SUM(BC79:BC81)+SUM(BC83:BC85)+BC70</f>
        <v>28.322850408035883</v>
      </c>
      <c r="BD86" s="307">
        <f>SUM(BD79:BD81)+SUM(BD83:BD85)+BD70</f>
        <v>28.322850408035883</v>
      </c>
      <c r="BE86" s="106">
        <f t="shared" si="250"/>
        <v>113.29140163214353</v>
      </c>
      <c r="BF86" s="307">
        <f>SUM(BF79:BF81)+SUM(BF83:BF85)+BF70</f>
        <v>32.567249874101947</v>
      </c>
      <c r="BG86" s="307">
        <f>SUM(BG79:BG81)+SUM(BG83:BG85)+BG70</f>
        <v>32.567249874101947</v>
      </c>
      <c r="BH86" s="307">
        <f>SUM(BH79:BH81)+SUM(BH83:BH85)+BH70</f>
        <v>32.567249874101947</v>
      </c>
      <c r="BI86" s="307">
        <f>SUM(BI79:BI81)+SUM(BI83:BI85)+BI70</f>
        <v>32.567249874101947</v>
      </c>
      <c r="BJ86" s="106">
        <f t="shared" ref="BJ86:BO86" si="251">SUM(BJ79:BJ81)+SUM(BJ83:BJ85)+BJ70</f>
        <v>130.26899949640779</v>
      </c>
      <c r="BK86" s="307">
        <f>SUM(BK79:BK81)+SUM(BK83:BK85)+BK70</f>
        <v>37.766434126894275</v>
      </c>
      <c r="BL86" s="307">
        <f>SUM(BL79:BL81)+SUM(BL83:BL85)+BL70</f>
        <v>37.766434126894275</v>
      </c>
      <c r="BM86" s="307">
        <f>SUM(BM79:BM81)+SUM(BM83:BM85)+BM70</f>
        <v>37.766434126894275</v>
      </c>
      <c r="BN86" s="307">
        <f>SUM(BN79:BN81)+SUM(BN83:BN85)+BN70</f>
        <v>37.766434126894275</v>
      </c>
      <c r="BO86" s="106">
        <f t="shared" si="251"/>
        <v>151.0657365075771</v>
      </c>
      <c r="BP86" s="251"/>
      <c r="BQ86" s="251"/>
    </row>
    <row r="87" spans="2:69" hidden="1" outlineLevel="1">
      <c r="B87" s="11" t="s">
        <v>21</v>
      </c>
      <c r="C87" s="14"/>
      <c r="D87" s="14"/>
      <c r="E87" s="14">
        <f>E86-(BS!E32-BS!D32)</f>
        <v>-1.7419999999999998</v>
      </c>
      <c r="F87" s="14">
        <f>F86-(BS!F32-BS!E32)</f>
        <v>0</v>
      </c>
      <c r="G87" s="14">
        <f>G86-(BS!G32-BS!F32)</f>
        <v>5.16</v>
      </c>
      <c r="H87" s="308"/>
      <c r="I87" s="308"/>
      <c r="J87" s="308"/>
      <c r="K87" s="308"/>
      <c r="L87" s="14">
        <f>L86-(BS!L32-BS!G32)</f>
        <v>-345.31633021893612</v>
      </c>
      <c r="M87" s="308"/>
      <c r="N87" s="308"/>
      <c r="O87" s="308"/>
      <c r="P87" s="308"/>
      <c r="Q87" s="14">
        <f>Q86-(BS!Q32-BS!L32)</f>
        <v>0</v>
      </c>
      <c r="R87" s="308"/>
      <c r="S87" s="308"/>
      <c r="T87" s="308"/>
      <c r="U87" s="308"/>
      <c r="V87" s="14">
        <f>V86-(BS!V32-BS!Q32)</f>
        <v>0</v>
      </c>
      <c r="W87" s="308"/>
      <c r="X87" s="308"/>
      <c r="Y87" s="308"/>
      <c r="Z87" s="308"/>
      <c r="AA87" s="14">
        <f>AA86-(BS!AA32-BS!V32)</f>
        <v>0</v>
      </c>
      <c r="AB87" s="308"/>
      <c r="AC87" s="308"/>
      <c r="AD87" s="308"/>
      <c r="AE87" s="308"/>
      <c r="AF87" s="14">
        <f>AF86-(BS!AF32-BS!AA32)</f>
        <v>0</v>
      </c>
      <c r="AG87" s="308"/>
      <c r="AH87" s="308"/>
      <c r="AI87" s="308"/>
      <c r="AJ87" s="308"/>
      <c r="AK87" s="14">
        <f>AK86-(BS!AK32-BS!AF32)</f>
        <v>0</v>
      </c>
      <c r="AL87" s="308"/>
      <c r="AM87" s="308"/>
      <c r="AN87" s="308"/>
      <c r="AO87" s="308"/>
      <c r="AP87" s="14">
        <f>AP86-(BS!AP32-BS!AK32)</f>
        <v>0</v>
      </c>
      <c r="AQ87" s="308"/>
      <c r="AR87" s="308"/>
      <c r="AS87" s="308"/>
      <c r="AT87" s="308"/>
      <c r="AU87" s="14">
        <f>AU86-(BS!AU32-BS!AP32)</f>
        <v>1.5631940186722204E-13</v>
      </c>
      <c r="AV87" s="308"/>
      <c r="AW87" s="308"/>
      <c r="AX87" s="308"/>
      <c r="AY87" s="308"/>
      <c r="AZ87" s="14">
        <f>AZ86-(BS!AZ32-BS!AU32)</f>
        <v>0</v>
      </c>
      <c r="BA87" s="308"/>
      <c r="BB87" s="308"/>
      <c r="BC87" s="308"/>
      <c r="BD87" s="308"/>
      <c r="BE87" s="14">
        <f>BE86-(BS!BE32-BS!AZ32)</f>
        <v>1.9895196601282805E-13</v>
      </c>
      <c r="BF87" s="308"/>
      <c r="BG87" s="308"/>
      <c r="BH87" s="308"/>
      <c r="BI87" s="308"/>
      <c r="BJ87" s="14">
        <f>BJ86-(BS!BJ32-BS!BE32)</f>
        <v>2.2737367544323206E-13</v>
      </c>
      <c r="BK87" s="308"/>
      <c r="BL87" s="308"/>
      <c r="BM87" s="308"/>
      <c r="BN87" s="308"/>
      <c r="BO87" s="14">
        <f>BO86-(BS!BO32-BS!BJ32)</f>
        <v>0</v>
      </c>
      <c r="BP87" s="266"/>
      <c r="BQ87" s="266"/>
    </row>
    <row r="88" spans="2:69" hidden="1" outlineLevel="1">
      <c r="B88" s="16"/>
      <c r="C88" s="16"/>
      <c r="D88" s="16"/>
      <c r="E88" s="16"/>
      <c r="F88" s="16"/>
      <c r="G88" s="16"/>
      <c r="H88" s="192"/>
      <c r="I88" s="192"/>
      <c r="J88" s="192"/>
      <c r="K88" s="192"/>
      <c r="L88" s="16"/>
      <c r="M88" s="192"/>
      <c r="N88" s="192"/>
      <c r="O88" s="192"/>
      <c r="P88" s="192"/>
      <c r="Q88" s="16"/>
      <c r="R88" s="192"/>
      <c r="S88" s="192"/>
      <c r="T88" s="192"/>
      <c r="U88" s="192"/>
      <c r="V88" s="16"/>
      <c r="W88" s="192"/>
      <c r="X88" s="192"/>
      <c r="Y88" s="192"/>
      <c r="Z88" s="192"/>
      <c r="AA88" s="16"/>
      <c r="AB88" s="192"/>
      <c r="AC88" s="192"/>
      <c r="AD88" s="192"/>
      <c r="AE88" s="192"/>
      <c r="AF88" s="16"/>
      <c r="AG88" s="192"/>
      <c r="AH88" s="192"/>
      <c r="AI88" s="192"/>
      <c r="AJ88" s="192"/>
      <c r="AK88" s="16"/>
      <c r="AL88" s="192"/>
      <c r="AM88" s="192"/>
      <c r="AN88" s="192"/>
      <c r="AO88" s="192"/>
      <c r="AP88" s="16"/>
      <c r="AQ88" s="192"/>
      <c r="AR88" s="192"/>
      <c r="AS88" s="192"/>
      <c r="AT88" s="192"/>
      <c r="AU88" s="16"/>
      <c r="AV88" s="192"/>
      <c r="AW88" s="192"/>
      <c r="AX88" s="192"/>
      <c r="AY88" s="192"/>
      <c r="AZ88" s="16"/>
      <c r="BA88" s="192"/>
      <c r="BB88" s="192"/>
      <c r="BC88" s="192"/>
      <c r="BD88" s="192"/>
      <c r="BE88" s="16"/>
      <c r="BF88" s="192"/>
      <c r="BG88" s="192"/>
      <c r="BH88" s="192"/>
      <c r="BI88" s="192"/>
      <c r="BJ88" s="16"/>
      <c r="BK88" s="192"/>
      <c r="BL88" s="192"/>
      <c r="BM88" s="192"/>
      <c r="BN88" s="192"/>
      <c r="BO88" s="16"/>
      <c r="BP88" s="53"/>
      <c r="BQ88" s="53"/>
    </row>
    <row r="89" spans="2:69" hidden="1" outlineLevel="1">
      <c r="B89" s="136" t="s">
        <v>158</v>
      </c>
      <c r="C89" s="47"/>
      <c r="D89" s="47"/>
      <c r="E89" s="22">
        <f>IS!D31</f>
        <v>9.3579779999999992</v>
      </c>
      <c r="F89" s="22">
        <f t="shared" ref="F89" si="252">E90</f>
        <v>9.3579779999999992</v>
      </c>
      <c r="G89" s="22">
        <f t="shared" ref="G89" si="253">F90</f>
        <v>11.082459</v>
      </c>
      <c r="H89" s="309"/>
      <c r="I89" s="309"/>
      <c r="J89" s="309"/>
      <c r="K89" s="309"/>
      <c r="L89" s="22">
        <f>G90</f>
        <v>12.608822000000004</v>
      </c>
      <c r="M89" s="309">
        <f>L90</f>
        <v>44.024087999999999</v>
      </c>
      <c r="N89" s="309">
        <f>M90</f>
        <v>46.572405262499998</v>
      </c>
      <c r="O89" s="309">
        <f>N90</f>
        <v>49.120722524999998</v>
      </c>
      <c r="P89" s="309">
        <f>O90</f>
        <v>51.669039787499997</v>
      </c>
      <c r="Q89" s="22">
        <f t="shared" ref="Q89" si="254">L90</f>
        <v>44.024087999999999</v>
      </c>
      <c r="R89" s="309">
        <f>Q90</f>
        <v>54.217357049999997</v>
      </c>
      <c r="S89" s="309">
        <f>R90</f>
        <v>56.061389496873502</v>
      </c>
      <c r="T89" s="309">
        <f>S90</f>
        <v>57.905421943747008</v>
      </c>
      <c r="U89" s="309">
        <f>T90</f>
        <v>59.749454390620514</v>
      </c>
      <c r="V89" s="22">
        <f t="shared" ref="V89" si="255">Q90</f>
        <v>54.217357049999997</v>
      </c>
      <c r="W89" s="309">
        <f>V90</f>
        <v>61.593486837494005</v>
      </c>
      <c r="X89" s="309">
        <f>W90</f>
        <v>65.479471483881326</v>
      </c>
      <c r="Y89" s="309">
        <f>X90</f>
        <v>69.365456130268655</v>
      </c>
      <c r="Z89" s="309">
        <f>Y90</f>
        <v>73.251440776655983</v>
      </c>
      <c r="AA89" s="22">
        <f t="shared" ref="AA89" si="256">V90</f>
        <v>61.593486837494005</v>
      </c>
      <c r="AB89" s="309">
        <f>AA90</f>
        <v>77.137425423043297</v>
      </c>
      <c r="AC89" s="309">
        <f>AB90</f>
        <v>80.050082913115887</v>
      </c>
      <c r="AD89" s="309">
        <f>AC90</f>
        <v>82.962740403188477</v>
      </c>
      <c r="AE89" s="309">
        <f>AD90</f>
        <v>85.875397893261066</v>
      </c>
      <c r="AF89" s="22">
        <f t="shared" ref="AF89" si="257">AA90</f>
        <v>77.137425423043297</v>
      </c>
      <c r="AG89" s="309">
        <f>AF90</f>
        <v>88.788055383333656</v>
      </c>
      <c r="AH89" s="309">
        <f>AG90</f>
        <v>92.732617488538949</v>
      </c>
      <c r="AI89" s="309">
        <f>AH90</f>
        <v>96.677179593744242</v>
      </c>
      <c r="AJ89" s="309">
        <f>AI90</f>
        <v>100.62174169894953</v>
      </c>
      <c r="AK89" s="22">
        <f t="shared" ref="AK89" si="258">AF90</f>
        <v>88.788055383333656</v>
      </c>
      <c r="AL89" s="309">
        <f>AK90</f>
        <v>104.56630380415483</v>
      </c>
      <c r="AM89" s="309">
        <f>AL90</f>
        <v>104.79902848695315</v>
      </c>
      <c r="AN89" s="309">
        <f>AM90</f>
        <v>105.03175316975147</v>
      </c>
      <c r="AO89" s="309">
        <f>AN90</f>
        <v>105.26447785254979</v>
      </c>
      <c r="AP89" s="22">
        <f t="shared" ref="AP89" si="259">AK90</f>
        <v>104.56630380415483</v>
      </c>
      <c r="AQ89" s="309">
        <f>AP90</f>
        <v>105.49720253534814</v>
      </c>
      <c r="AR89" s="309">
        <f>AQ90</f>
        <v>105.77557523246936</v>
      </c>
      <c r="AS89" s="309">
        <f>AR90</f>
        <v>106.05394792959059</v>
      </c>
      <c r="AT89" s="309">
        <f>AS90</f>
        <v>106.33232062671182</v>
      </c>
      <c r="AU89" s="22">
        <f t="shared" ref="AU89" si="260">AP90</f>
        <v>105.49720253534814</v>
      </c>
      <c r="AV89" s="309">
        <f>AU90</f>
        <v>106.61069332383305</v>
      </c>
      <c r="AW89" s="309">
        <f>AV90</f>
        <v>106.94366771043775</v>
      </c>
      <c r="AX89" s="309">
        <f>AW90</f>
        <v>107.27664209704245</v>
      </c>
      <c r="AY89" s="309">
        <f>AX90</f>
        <v>107.60961648364716</v>
      </c>
      <c r="AZ89" s="22">
        <f t="shared" ref="AZ89" si="261">AU90</f>
        <v>106.61069332383305</v>
      </c>
      <c r="BA89" s="309">
        <f>AZ90</f>
        <v>107.94259087025186</v>
      </c>
      <c r="BB89" s="309">
        <f>BA90</f>
        <v>108.34087684901829</v>
      </c>
      <c r="BC89" s="309">
        <f>BB90</f>
        <v>108.73916282778471</v>
      </c>
      <c r="BD89" s="309">
        <f>BC90</f>
        <v>109.13744880655113</v>
      </c>
      <c r="BE89" s="22">
        <f t="shared" ref="BE89" si="262">AZ90</f>
        <v>107.94259087025186</v>
      </c>
      <c r="BF89" s="309">
        <f>BE90</f>
        <v>109.53573478531759</v>
      </c>
      <c r="BG89" s="309">
        <f>BF90</f>
        <v>110.01214296343447</v>
      </c>
      <c r="BH89" s="309">
        <f>BG90</f>
        <v>110.48855114155135</v>
      </c>
      <c r="BI89" s="309">
        <f>BH90</f>
        <v>110.96495931966824</v>
      </c>
      <c r="BJ89" s="22">
        <f t="shared" ref="BJ89" si="263">BE90</f>
        <v>109.53573478531759</v>
      </c>
      <c r="BK89" s="309">
        <f>BJ90</f>
        <v>111.44136749778511</v>
      </c>
      <c r="BL89" s="309">
        <f>BK90</f>
        <v>112.01122123172674</v>
      </c>
      <c r="BM89" s="309">
        <f>BL90</f>
        <v>112.58107496566836</v>
      </c>
      <c r="BN89" s="309">
        <f>BM90</f>
        <v>113.15092869960999</v>
      </c>
      <c r="BO89" s="22">
        <f>BJ90</f>
        <v>111.44136749778511</v>
      </c>
      <c r="BP89" s="267"/>
      <c r="BQ89" s="267"/>
    </row>
    <row r="90" spans="2:69" hidden="1" outlineLevel="1">
      <c r="B90" s="136" t="s">
        <v>159</v>
      </c>
      <c r="C90" s="70"/>
      <c r="D90" s="47"/>
      <c r="E90" s="137">
        <f>IS!D31</f>
        <v>9.3579779999999992</v>
      </c>
      <c r="F90" s="137">
        <f>IS!E31</f>
        <v>11.082459</v>
      </c>
      <c r="G90" s="137">
        <f>IS!I31</f>
        <v>12.608822000000004</v>
      </c>
      <c r="H90" s="299"/>
      <c r="I90" s="299"/>
      <c r="J90" s="299"/>
      <c r="K90" s="299"/>
      <c r="L90" s="137">
        <f>IS!N31</f>
        <v>44.024087999999999</v>
      </c>
      <c r="M90" s="299">
        <f>M89+M78-M82+M65</f>
        <v>46.572405262499998</v>
      </c>
      <c r="N90" s="299">
        <f>N89+N78-N82+N65</f>
        <v>49.120722524999998</v>
      </c>
      <c r="O90" s="299">
        <f>O89+O78-O82+O65</f>
        <v>51.669039787499997</v>
      </c>
      <c r="P90" s="299">
        <f>P89+P78-P82+P65</f>
        <v>54.217357049999997</v>
      </c>
      <c r="Q90" s="47">
        <f t="shared" ref="Q90:BJ90" si="264">Q65+Q78+Q82+Q89</f>
        <v>54.217357049999997</v>
      </c>
      <c r="R90" s="299">
        <f>R89+R78-R82+R65</f>
        <v>56.061389496873502</v>
      </c>
      <c r="S90" s="299">
        <f>S89+S78-S82+S65</f>
        <v>57.905421943747008</v>
      </c>
      <c r="T90" s="299">
        <f>T89+T78-T82+T65</f>
        <v>59.749454390620514</v>
      </c>
      <c r="U90" s="299">
        <f>U89+U78-U82+U65</f>
        <v>61.593486837494019</v>
      </c>
      <c r="V90" s="47">
        <f t="shared" si="264"/>
        <v>61.593486837494005</v>
      </c>
      <c r="W90" s="299">
        <f>W89+W78-W82+W65</f>
        <v>65.479471483881326</v>
      </c>
      <c r="X90" s="299">
        <f>X89+X78-X82+X65</f>
        <v>69.365456130268655</v>
      </c>
      <c r="Y90" s="299">
        <f>Y89+Y78-Y82+Y65</f>
        <v>73.251440776655983</v>
      </c>
      <c r="Z90" s="299">
        <f>Z89+Z78-Z82+Z65</f>
        <v>77.137425423043311</v>
      </c>
      <c r="AA90" s="47">
        <f t="shared" si="264"/>
        <v>77.137425423043297</v>
      </c>
      <c r="AB90" s="299">
        <f>AB89+AB78-AB82+AB65</f>
        <v>80.050082913115887</v>
      </c>
      <c r="AC90" s="299">
        <f>AC89+AC78-AC82+AC65</f>
        <v>82.962740403188477</v>
      </c>
      <c r="AD90" s="299">
        <f>AD89+AD78-AD82+AD65</f>
        <v>85.875397893261066</v>
      </c>
      <c r="AE90" s="299">
        <f>AE89+AE78-AE82+AE65</f>
        <v>88.788055383333656</v>
      </c>
      <c r="AF90" s="47">
        <f t="shared" si="264"/>
        <v>88.788055383333656</v>
      </c>
      <c r="AG90" s="299">
        <f>AG89+AG78-AG82+AG65</f>
        <v>92.732617488538949</v>
      </c>
      <c r="AH90" s="299">
        <f>AH89+AH78-AH82+AH65</f>
        <v>96.677179593744242</v>
      </c>
      <c r="AI90" s="299">
        <f>AI89+AI78-AI82+AI65</f>
        <v>100.62174169894953</v>
      </c>
      <c r="AJ90" s="299">
        <f>AJ89+AJ78-AJ82+AJ65</f>
        <v>104.56630380415483</v>
      </c>
      <c r="AK90" s="47">
        <f t="shared" si="264"/>
        <v>104.56630380415483</v>
      </c>
      <c r="AL90" s="299">
        <f>AL89+AL78-AL82+AL65</f>
        <v>104.79902848695315</v>
      </c>
      <c r="AM90" s="299">
        <f>AM89+AM78-AM82+AM65</f>
        <v>105.03175316975147</v>
      </c>
      <c r="AN90" s="299">
        <f>AN89+AN78-AN82+AN65</f>
        <v>105.26447785254979</v>
      </c>
      <c r="AO90" s="299">
        <f>AO89+AO78-AO82+AO65</f>
        <v>105.49720253534811</v>
      </c>
      <c r="AP90" s="47">
        <f t="shared" si="264"/>
        <v>105.49720253534814</v>
      </c>
      <c r="AQ90" s="299">
        <f>AQ89+AQ78-AQ82+AQ65</f>
        <v>105.77557523246936</v>
      </c>
      <c r="AR90" s="299">
        <f>AR89+AR78-AR82+AR65</f>
        <v>106.05394792959059</v>
      </c>
      <c r="AS90" s="299">
        <f>AS89+AS78-AS82+AS65</f>
        <v>106.33232062671182</v>
      </c>
      <c r="AT90" s="299">
        <f>AT89+AT78-AT82+AT65</f>
        <v>106.61069332383305</v>
      </c>
      <c r="AU90" s="47">
        <f t="shared" si="264"/>
        <v>106.61069332383305</v>
      </c>
      <c r="AV90" s="299">
        <f>AV89+AV78-AV82+AV65</f>
        <v>106.94366771043775</v>
      </c>
      <c r="AW90" s="299">
        <f>AW89+AW78-AW82+AW65</f>
        <v>107.27664209704245</v>
      </c>
      <c r="AX90" s="299">
        <f>AX89+AX78-AX82+AX65</f>
        <v>107.60961648364716</v>
      </c>
      <c r="AY90" s="299">
        <f>AY89+AY78-AY82+AY65</f>
        <v>107.94259087025186</v>
      </c>
      <c r="AZ90" s="47">
        <f t="shared" si="264"/>
        <v>107.94259087025186</v>
      </c>
      <c r="BA90" s="299">
        <f>BA89+BA78-BA82+BA65</f>
        <v>108.34087684901829</v>
      </c>
      <c r="BB90" s="299">
        <f>BB89+BB78-BB82+BB65</f>
        <v>108.73916282778471</v>
      </c>
      <c r="BC90" s="299">
        <f>BC89+BC78-BC82+BC65</f>
        <v>109.13744880655113</v>
      </c>
      <c r="BD90" s="299">
        <f>BD89+BD78-BD82+BD65</f>
        <v>109.53573478531756</v>
      </c>
      <c r="BE90" s="47">
        <f t="shared" si="264"/>
        <v>109.53573478531759</v>
      </c>
      <c r="BF90" s="299">
        <f>BF89+BF78-BF82+BF65</f>
        <v>110.01214296343447</v>
      </c>
      <c r="BG90" s="299">
        <f>BG89+BG78-BG82+BG65</f>
        <v>110.48855114155135</v>
      </c>
      <c r="BH90" s="299">
        <f>BH89+BH78-BH82+BH65</f>
        <v>110.96495931966824</v>
      </c>
      <c r="BI90" s="299">
        <f>BI89+BI78-BI82+BI65</f>
        <v>111.44136749778512</v>
      </c>
      <c r="BJ90" s="47">
        <f t="shared" si="264"/>
        <v>111.44136749778511</v>
      </c>
      <c r="BK90" s="299">
        <f>BK89+BK78-BK82+BK65</f>
        <v>112.01122123172674</v>
      </c>
      <c r="BL90" s="299">
        <f>BL89+BL78-BL82+BL65</f>
        <v>112.58107496566836</v>
      </c>
      <c r="BM90" s="299">
        <f>BM89+BM78-BM82+BM65</f>
        <v>113.15092869960999</v>
      </c>
      <c r="BN90" s="299">
        <f>BN89+BN78-BN82+BN65</f>
        <v>113.72078243355162</v>
      </c>
      <c r="BO90" s="47">
        <f t="shared" ref="BO90" si="265">BO65+BO78+BO82+BO89</f>
        <v>113.72078243355161</v>
      </c>
      <c r="BP90" s="238"/>
      <c r="BQ90" s="238"/>
    </row>
    <row r="91" spans="2:69" hidden="1" outlineLevel="1">
      <c r="B91" s="9" t="s">
        <v>160</v>
      </c>
      <c r="C91" s="137"/>
      <c r="D91" s="137"/>
      <c r="E91" s="137">
        <f>IS!D31</f>
        <v>9.3579779999999992</v>
      </c>
      <c r="F91" s="138">
        <f>IS!E31</f>
        <v>11.082459</v>
      </c>
      <c r="G91" s="138">
        <f>IS!J31</f>
        <v>12.368256000000001</v>
      </c>
      <c r="H91" s="310"/>
      <c r="I91" s="310"/>
      <c r="J91" s="310"/>
      <c r="K91" s="310"/>
      <c r="L91" s="138">
        <f>IS!O31</f>
        <v>28.895069848214284</v>
      </c>
      <c r="M91" s="310">
        <f>(M89+M90)/2</f>
        <v>45.298246631249995</v>
      </c>
      <c r="N91" s="310">
        <f>(N89+N90)/2</f>
        <v>47.846563893750002</v>
      </c>
      <c r="O91" s="310">
        <f>(O89+O90)/2</f>
        <v>50.394881156249994</v>
      </c>
      <c r="P91" s="310">
        <f>(P89+P90)/2</f>
        <v>52.943198418750001</v>
      </c>
      <c r="Q91" s="15">
        <f t="shared" ref="Q91:BJ91" si="266">AVERAGE(Q90,Q89)</f>
        <v>49.120722524999998</v>
      </c>
      <c r="R91" s="310">
        <f>(R89+R90)/2</f>
        <v>55.139373273436746</v>
      </c>
      <c r="S91" s="310">
        <f>(S89+S90)/2</f>
        <v>56.983405720310259</v>
      </c>
      <c r="T91" s="310">
        <f>(T89+T90)/2</f>
        <v>58.827438167183757</v>
      </c>
      <c r="U91" s="310">
        <f>(U89+U90)/2</f>
        <v>60.67147061405727</v>
      </c>
      <c r="V91" s="15">
        <f t="shared" si="266"/>
        <v>57.905421943747001</v>
      </c>
      <c r="W91" s="310">
        <f>(W89+W90)/2</f>
        <v>63.536479160687662</v>
      </c>
      <c r="X91" s="310">
        <f>(X89+X90)/2</f>
        <v>67.42246380707499</v>
      </c>
      <c r="Y91" s="310">
        <f>(Y89+Y90)/2</f>
        <v>71.308448453462319</v>
      </c>
      <c r="Z91" s="310">
        <f>(Z89+Z90)/2</f>
        <v>75.194433099849647</v>
      </c>
      <c r="AA91" s="15">
        <f t="shared" si="266"/>
        <v>69.365456130268655</v>
      </c>
      <c r="AB91" s="310">
        <f>(AB89+AB90)/2</f>
        <v>78.593754168079585</v>
      </c>
      <c r="AC91" s="310">
        <f>(AC89+AC90)/2</f>
        <v>81.506411658152189</v>
      </c>
      <c r="AD91" s="310">
        <f>(AD89+AD90)/2</f>
        <v>84.419069148224764</v>
      </c>
      <c r="AE91" s="310">
        <f>(AE89+AE90)/2</f>
        <v>87.331726638297368</v>
      </c>
      <c r="AF91" s="15">
        <f t="shared" si="266"/>
        <v>82.962740403188477</v>
      </c>
      <c r="AG91" s="310">
        <f>(AG89+AG90)/2</f>
        <v>90.760336435936296</v>
      </c>
      <c r="AH91" s="310">
        <f>(AH89+AH90)/2</f>
        <v>94.704898541141603</v>
      </c>
      <c r="AI91" s="310">
        <f>(AI89+AI90)/2</f>
        <v>98.649460646346881</v>
      </c>
      <c r="AJ91" s="310">
        <f>(AJ89+AJ90)/2</f>
        <v>102.59402275155219</v>
      </c>
      <c r="AK91" s="15">
        <f t="shared" si="266"/>
        <v>96.677179593744242</v>
      </c>
      <c r="AL91" s="310">
        <f>(AL89+AL90)/2</f>
        <v>104.68266614555398</v>
      </c>
      <c r="AM91" s="310">
        <f>(AM89+AM90)/2</f>
        <v>104.91539082835232</v>
      </c>
      <c r="AN91" s="310">
        <f>(AN89+AN90)/2</f>
        <v>105.14811551115062</v>
      </c>
      <c r="AO91" s="310">
        <f>(AO89+AO90)/2</f>
        <v>105.38084019394896</v>
      </c>
      <c r="AP91" s="15">
        <f t="shared" si="266"/>
        <v>105.03175316975148</v>
      </c>
      <c r="AQ91" s="310">
        <f>(AQ89+AQ90)/2</f>
        <v>105.63638888390875</v>
      </c>
      <c r="AR91" s="310">
        <f>(AR89+AR90)/2</f>
        <v>105.91476158102998</v>
      </c>
      <c r="AS91" s="310">
        <f>(AS89+AS90)/2</f>
        <v>106.19313427815121</v>
      </c>
      <c r="AT91" s="310">
        <f>(AT89+AT90)/2</f>
        <v>106.47150697527243</v>
      </c>
      <c r="AU91" s="15">
        <f t="shared" si="266"/>
        <v>106.05394792959059</v>
      </c>
      <c r="AV91" s="310">
        <f>(AV89+AV90)/2</f>
        <v>106.77718051713541</v>
      </c>
      <c r="AW91" s="310">
        <f>(AW89+AW90)/2</f>
        <v>107.1101549037401</v>
      </c>
      <c r="AX91" s="310">
        <f>(AX89+AX90)/2</f>
        <v>107.44312929034481</v>
      </c>
      <c r="AY91" s="310">
        <f>(AY89+AY90)/2</f>
        <v>107.7761036769495</v>
      </c>
      <c r="AZ91" s="15">
        <f t="shared" si="266"/>
        <v>107.27664209704245</v>
      </c>
      <c r="BA91" s="310">
        <f>(BA89+BA90)/2</f>
        <v>108.14173385963508</v>
      </c>
      <c r="BB91" s="310">
        <f>(BB89+BB90)/2</f>
        <v>108.54001983840149</v>
      </c>
      <c r="BC91" s="310">
        <f>(BC89+BC90)/2</f>
        <v>108.93830581716793</v>
      </c>
      <c r="BD91" s="310">
        <f>(BD89+BD90)/2</f>
        <v>109.33659179593434</v>
      </c>
      <c r="BE91" s="15">
        <f t="shared" si="266"/>
        <v>108.73916282778472</v>
      </c>
      <c r="BF91" s="310">
        <f>(BF89+BF90)/2</f>
        <v>109.77393887437603</v>
      </c>
      <c r="BG91" s="310">
        <f>(BG89+BG90)/2</f>
        <v>110.25034705249291</v>
      </c>
      <c r="BH91" s="310">
        <f>(BH89+BH90)/2</f>
        <v>110.7267552306098</v>
      </c>
      <c r="BI91" s="310">
        <f>(BI89+BI90)/2</f>
        <v>111.20316340872668</v>
      </c>
      <c r="BJ91" s="15">
        <f t="shared" si="266"/>
        <v>110.48855114155134</v>
      </c>
      <c r="BK91" s="310">
        <f>(BK89+BK90)/2</f>
        <v>111.72629436475592</v>
      </c>
      <c r="BL91" s="310">
        <f>(BL89+BL90)/2</f>
        <v>112.29614809869756</v>
      </c>
      <c r="BM91" s="310">
        <f>(BM89+BM90)/2</f>
        <v>112.86600183263917</v>
      </c>
      <c r="BN91" s="310">
        <f>(BN89+BN90)/2</f>
        <v>113.43585556658081</v>
      </c>
      <c r="BO91" s="15">
        <f t="shared" ref="BO91" si="267">AVERAGE(BO90,BO89)</f>
        <v>112.58107496566836</v>
      </c>
      <c r="BP91" s="268"/>
      <c r="BQ91" s="268"/>
    </row>
    <row r="92" spans="2:69" hidden="1" outlineLevel="1">
      <c r="B92" s="9" t="s">
        <v>161</v>
      </c>
      <c r="C92" s="137"/>
      <c r="D92" s="137"/>
      <c r="E92" s="137">
        <f>IS!D32</f>
        <v>9.3579779999999992</v>
      </c>
      <c r="F92" s="138">
        <f>IS!E32</f>
        <v>11.082459</v>
      </c>
      <c r="G92" s="138">
        <f>IS!J32</f>
        <v>12.368256000000001</v>
      </c>
      <c r="H92" s="310"/>
      <c r="I92" s="310"/>
      <c r="J92" s="310"/>
      <c r="K92" s="310"/>
      <c r="L92" s="138">
        <f>IS!O32</f>
        <v>28.895069848214284</v>
      </c>
      <c r="M92" s="310">
        <f>M91*Q93</f>
        <v>45.298246631249995</v>
      </c>
      <c r="N92" s="310">
        <f>N91*Q93</f>
        <v>47.846563893750002</v>
      </c>
      <c r="O92" s="310">
        <f>O91*Q93</f>
        <v>50.394881156249994</v>
      </c>
      <c r="P92" s="310">
        <f>P91*Q93</f>
        <v>52.943198418750001</v>
      </c>
      <c r="Q92" s="15">
        <f t="shared" ref="Q92:BJ92" si="268">Q93*Q91</f>
        <v>49.120722524999998</v>
      </c>
      <c r="R92" s="310">
        <f>R91*V93</f>
        <v>55.139373273436746</v>
      </c>
      <c r="S92" s="310">
        <f>S91*V93</f>
        <v>56.983405720310259</v>
      </c>
      <c r="T92" s="310">
        <f>T91*V93</f>
        <v>58.827438167183757</v>
      </c>
      <c r="U92" s="310">
        <f>U91*V93</f>
        <v>60.67147061405727</v>
      </c>
      <c r="V92" s="15">
        <f t="shared" si="268"/>
        <v>57.905421943747001</v>
      </c>
      <c r="W92" s="310">
        <f>W91*AA93</f>
        <v>63.536479160687662</v>
      </c>
      <c r="X92" s="310">
        <f>X91*AA93</f>
        <v>67.42246380707499</v>
      </c>
      <c r="Y92" s="310">
        <f>Y91*AA93</f>
        <v>71.308448453462319</v>
      </c>
      <c r="Z92" s="310">
        <f>Z91*AA93</f>
        <v>75.194433099849647</v>
      </c>
      <c r="AA92" s="15">
        <f t="shared" si="268"/>
        <v>69.365456130268655</v>
      </c>
      <c r="AB92" s="310">
        <f>AB91*AF93</f>
        <v>78.593754168079585</v>
      </c>
      <c r="AC92" s="310">
        <f>AC91*AF93</f>
        <v>81.506411658152189</v>
      </c>
      <c r="AD92" s="310">
        <f>AD91*AF93</f>
        <v>84.419069148224764</v>
      </c>
      <c r="AE92" s="310">
        <f>AE91*AF93</f>
        <v>87.331726638297368</v>
      </c>
      <c r="AF92" s="15">
        <f t="shared" si="268"/>
        <v>82.962740403188477</v>
      </c>
      <c r="AG92" s="310">
        <f>AG91*AK93</f>
        <v>90.760336435936296</v>
      </c>
      <c r="AH92" s="310">
        <f>AH91*AK93</f>
        <v>94.704898541141603</v>
      </c>
      <c r="AI92" s="310">
        <f>AI91*AK93</f>
        <v>98.649460646346881</v>
      </c>
      <c r="AJ92" s="310">
        <f>AJ91*AK93</f>
        <v>102.59402275155219</v>
      </c>
      <c r="AK92" s="15">
        <f t="shared" si="268"/>
        <v>96.677179593744242</v>
      </c>
      <c r="AL92" s="310">
        <f>AL91*AP93</f>
        <v>104.68266614555398</v>
      </c>
      <c r="AM92" s="310">
        <f>AM91*AP93</f>
        <v>104.91539082835232</v>
      </c>
      <c r="AN92" s="310">
        <f>AN91*AP93</f>
        <v>105.14811551115062</v>
      </c>
      <c r="AO92" s="310">
        <f>AO91*AP93</f>
        <v>105.38084019394896</v>
      </c>
      <c r="AP92" s="15">
        <f t="shared" si="268"/>
        <v>105.03175316975148</v>
      </c>
      <c r="AQ92" s="310">
        <f>AQ91*AU93</f>
        <v>105.63638888390875</v>
      </c>
      <c r="AR92" s="310">
        <f>AR91*AU93</f>
        <v>105.91476158102998</v>
      </c>
      <c r="AS92" s="310">
        <f>AS91*AU93</f>
        <v>106.19313427815121</v>
      </c>
      <c r="AT92" s="310">
        <f>AT91*AU93</f>
        <v>106.47150697527243</v>
      </c>
      <c r="AU92" s="15">
        <f t="shared" si="268"/>
        <v>106.05394792959059</v>
      </c>
      <c r="AV92" s="310">
        <f>AV91*AZ93</f>
        <v>106.77718051713541</v>
      </c>
      <c r="AW92" s="310">
        <f>AW91*AZ93</f>
        <v>107.1101549037401</v>
      </c>
      <c r="AX92" s="310">
        <f>AX91*AZ93</f>
        <v>107.44312929034481</v>
      </c>
      <c r="AY92" s="310">
        <f>AY91*AZ93</f>
        <v>107.7761036769495</v>
      </c>
      <c r="AZ92" s="15">
        <f t="shared" si="268"/>
        <v>107.27664209704245</v>
      </c>
      <c r="BA92" s="310">
        <f>BA91*BE93</f>
        <v>108.14173385963508</v>
      </c>
      <c r="BB92" s="310">
        <f>BB91*BE93</f>
        <v>108.54001983840149</v>
      </c>
      <c r="BC92" s="310">
        <f>BC91*BE93</f>
        <v>108.93830581716793</v>
      </c>
      <c r="BD92" s="310">
        <f>BD91*BE93</f>
        <v>109.33659179593434</v>
      </c>
      <c r="BE92" s="15">
        <f t="shared" si="268"/>
        <v>108.73916282778472</v>
      </c>
      <c r="BF92" s="310">
        <f>BF91*BJ93</f>
        <v>109.77393887437603</v>
      </c>
      <c r="BG92" s="310">
        <f>BG91*BJ93</f>
        <v>110.25034705249291</v>
      </c>
      <c r="BH92" s="310">
        <f>BH91*BJ93</f>
        <v>110.7267552306098</v>
      </c>
      <c r="BI92" s="310">
        <f>BI91*BJ93</f>
        <v>111.20316340872668</v>
      </c>
      <c r="BJ92" s="15">
        <f t="shared" si="268"/>
        <v>110.48855114155134</v>
      </c>
      <c r="BK92" s="310">
        <f>BK91*BO93</f>
        <v>111.72629436475592</v>
      </c>
      <c r="BL92" s="310">
        <f>BL91*BO93</f>
        <v>112.29614809869756</v>
      </c>
      <c r="BM92" s="310">
        <f>BM91*BO93</f>
        <v>112.86600183263917</v>
      </c>
      <c r="BN92" s="310">
        <f>BN91*BO93</f>
        <v>113.43585556658081</v>
      </c>
      <c r="BO92" s="15">
        <f t="shared" ref="BO92" si="269">BO93*BO91</f>
        <v>112.58107496566836</v>
      </c>
      <c r="BP92" s="268"/>
      <c r="BQ92" s="268"/>
    </row>
    <row r="93" spans="2:69" hidden="1" outlineLevel="1" collapsed="1">
      <c r="B93" s="139" t="s">
        <v>162</v>
      </c>
      <c r="C93" s="21"/>
      <c r="D93" s="21"/>
      <c r="E93" s="21">
        <f>E92/E91</f>
        <v>1</v>
      </c>
      <c r="F93" s="21">
        <f>F92/F91</f>
        <v>1</v>
      </c>
      <c r="G93" s="21">
        <f>G92/G91</f>
        <v>1</v>
      </c>
      <c r="H93" s="311"/>
      <c r="I93" s="311"/>
      <c r="J93" s="311"/>
      <c r="K93" s="311"/>
      <c r="L93" s="21">
        <f>L92/L91</f>
        <v>1</v>
      </c>
      <c r="M93" s="311">
        <f>Q93</f>
        <v>1</v>
      </c>
      <c r="N93" s="311">
        <f>Q93</f>
        <v>1</v>
      </c>
      <c r="O93" s="311">
        <f>Q93</f>
        <v>1</v>
      </c>
      <c r="P93" s="311">
        <f>Q93</f>
        <v>1</v>
      </c>
      <c r="Q93" s="140">
        <f t="shared" ref="Q93" si="270">L93</f>
        <v>1</v>
      </c>
      <c r="R93" s="311">
        <f>V93</f>
        <v>1</v>
      </c>
      <c r="S93" s="311">
        <f>V93</f>
        <v>1</v>
      </c>
      <c r="T93" s="311">
        <f>V93</f>
        <v>1</v>
      </c>
      <c r="U93" s="311">
        <f>V93</f>
        <v>1</v>
      </c>
      <c r="V93" s="140">
        <f>Q93</f>
        <v>1</v>
      </c>
      <c r="W93" s="311">
        <f>AA93</f>
        <v>1</v>
      </c>
      <c r="X93" s="311">
        <f>AA93</f>
        <v>1</v>
      </c>
      <c r="Y93" s="311">
        <f>AA93</f>
        <v>1</v>
      </c>
      <c r="Z93" s="311">
        <f>AA93</f>
        <v>1</v>
      </c>
      <c r="AA93" s="140">
        <f>V93</f>
        <v>1</v>
      </c>
      <c r="AB93" s="311">
        <f>AF93</f>
        <v>1</v>
      </c>
      <c r="AC93" s="311">
        <f>AF93</f>
        <v>1</v>
      </c>
      <c r="AD93" s="311">
        <f>AF93</f>
        <v>1</v>
      </c>
      <c r="AE93" s="311">
        <f>AF93</f>
        <v>1</v>
      </c>
      <c r="AF93" s="140">
        <f>AA93</f>
        <v>1</v>
      </c>
      <c r="AG93" s="311">
        <f>AK93</f>
        <v>1</v>
      </c>
      <c r="AH93" s="311">
        <f>AK93</f>
        <v>1</v>
      </c>
      <c r="AI93" s="311">
        <f>AK93</f>
        <v>1</v>
      </c>
      <c r="AJ93" s="311">
        <f>AK93</f>
        <v>1</v>
      </c>
      <c r="AK93" s="140">
        <f>AF93</f>
        <v>1</v>
      </c>
      <c r="AL93" s="311">
        <f>AP93</f>
        <v>1</v>
      </c>
      <c r="AM93" s="311">
        <f>AP93</f>
        <v>1</v>
      </c>
      <c r="AN93" s="311">
        <f>AP93</f>
        <v>1</v>
      </c>
      <c r="AO93" s="311">
        <f>AP93</f>
        <v>1</v>
      </c>
      <c r="AP93" s="140">
        <f>AK93</f>
        <v>1</v>
      </c>
      <c r="AQ93" s="311">
        <f>AU93</f>
        <v>1</v>
      </c>
      <c r="AR93" s="311">
        <f>AU93</f>
        <v>1</v>
      </c>
      <c r="AS93" s="311">
        <f>AU93</f>
        <v>1</v>
      </c>
      <c r="AT93" s="311">
        <f>AU93</f>
        <v>1</v>
      </c>
      <c r="AU93" s="140">
        <f>AP93</f>
        <v>1</v>
      </c>
      <c r="AV93" s="311">
        <f>AZ93</f>
        <v>1</v>
      </c>
      <c r="AW93" s="311">
        <f>AZ93</f>
        <v>1</v>
      </c>
      <c r="AX93" s="311">
        <f>AZ93</f>
        <v>1</v>
      </c>
      <c r="AY93" s="311">
        <f>AZ93</f>
        <v>1</v>
      </c>
      <c r="AZ93" s="140">
        <f>AU93</f>
        <v>1</v>
      </c>
      <c r="BA93" s="311">
        <f>BE93</f>
        <v>1</v>
      </c>
      <c r="BB93" s="311">
        <f>BE93</f>
        <v>1</v>
      </c>
      <c r="BC93" s="311">
        <f>BE93</f>
        <v>1</v>
      </c>
      <c r="BD93" s="311">
        <f>BE93</f>
        <v>1</v>
      </c>
      <c r="BE93" s="140">
        <f>AZ93</f>
        <v>1</v>
      </c>
      <c r="BF93" s="311">
        <f>BJ93</f>
        <v>1</v>
      </c>
      <c r="BG93" s="311">
        <f>BJ93</f>
        <v>1</v>
      </c>
      <c r="BH93" s="311">
        <f>BJ93</f>
        <v>1</v>
      </c>
      <c r="BI93" s="311">
        <f>BJ93</f>
        <v>1</v>
      </c>
      <c r="BJ93" s="140">
        <f>BE93</f>
        <v>1</v>
      </c>
      <c r="BK93" s="311">
        <f>BO93</f>
        <v>1</v>
      </c>
      <c r="BL93" s="311">
        <f>BO93</f>
        <v>1</v>
      </c>
      <c r="BM93" s="311">
        <f>BO93</f>
        <v>1</v>
      </c>
      <c r="BN93" s="311">
        <f>BO93</f>
        <v>1</v>
      </c>
      <c r="BO93" s="140">
        <f>BJ93</f>
        <v>1</v>
      </c>
      <c r="BP93" s="269"/>
      <c r="BQ93" s="269"/>
    </row>
    <row r="94" spans="2:69" hidden="1" outlineLevel="1">
      <c r="B94" s="16"/>
      <c r="C94" s="16"/>
      <c r="D94" s="16"/>
      <c r="E94" s="16"/>
      <c r="F94" s="16"/>
      <c r="G94" s="16"/>
      <c r="H94" s="192"/>
      <c r="I94" s="192"/>
      <c r="J94" s="192"/>
      <c r="K94" s="192"/>
      <c r="L94" s="16"/>
      <c r="M94" s="192"/>
      <c r="N94" s="192"/>
      <c r="O94" s="192"/>
      <c r="P94" s="192"/>
      <c r="Q94" s="16"/>
      <c r="R94" s="192"/>
      <c r="S94" s="192"/>
      <c r="T94" s="192"/>
      <c r="U94" s="192"/>
      <c r="V94" s="16"/>
      <c r="W94" s="192"/>
      <c r="X94" s="192"/>
      <c r="Y94" s="192"/>
      <c r="Z94" s="192"/>
      <c r="AA94" s="16"/>
      <c r="AB94" s="192"/>
      <c r="AC94" s="192"/>
      <c r="AD94" s="192"/>
      <c r="AE94" s="192"/>
      <c r="AF94" s="16"/>
      <c r="AG94" s="192"/>
      <c r="AH94" s="192"/>
      <c r="AI94" s="192"/>
      <c r="AJ94" s="192"/>
      <c r="AK94" s="16"/>
      <c r="AL94" s="192"/>
      <c r="AM94" s="192"/>
      <c r="AN94" s="192"/>
      <c r="AO94" s="192"/>
      <c r="AP94" s="16"/>
      <c r="AQ94" s="192"/>
      <c r="AR94" s="192"/>
      <c r="AS94" s="192"/>
      <c r="AT94" s="192"/>
      <c r="AU94" s="16"/>
      <c r="AV94" s="192"/>
      <c r="AW94" s="192"/>
      <c r="AX94" s="192"/>
      <c r="AY94" s="192"/>
      <c r="AZ94" s="16"/>
      <c r="BA94" s="192"/>
      <c r="BB94" s="192"/>
      <c r="BC94" s="192"/>
      <c r="BD94" s="192"/>
      <c r="BE94" s="16"/>
      <c r="BF94" s="192"/>
      <c r="BG94" s="192"/>
      <c r="BH94" s="192"/>
      <c r="BI94" s="192"/>
      <c r="BJ94" s="16"/>
      <c r="BK94" s="192"/>
      <c r="BL94" s="192"/>
      <c r="BM94" s="192"/>
      <c r="BN94" s="192"/>
      <c r="BO94" s="16"/>
      <c r="BP94" s="53"/>
      <c r="BQ94" s="53"/>
    </row>
    <row r="95" spans="2:69" customFormat="1" hidden="1" outlineLevel="1"/>
    <row r="96" spans="2:69" collapsed="1"/>
  </sheetData>
  <pageMargins left="0.7" right="0.7" top="0.75" bottom="0.75" header="0.3" footer="0.3"/>
  <pageSetup scale="64" orientation="landscape" r:id="rId1"/>
  <ignoredErrors>
    <ignoredError sqref="BJ65 BJ63 BE63 BE65 AZ65 AZ63 AU63 AU65 AP65 AP63 AK63 AK65 AF65 AF63 AA63 AA65 V65 V63 Q63 Q65 E47:G47" 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3:AD85"/>
  <sheetViews>
    <sheetView showGridLines="0" zoomScale="85" zoomScaleNormal="85" workbookViewId="0"/>
  </sheetViews>
  <sheetFormatPr defaultColWidth="9.28515625" defaultRowHeight="14.25" outlineLevelRow="1" outlineLevelCol="1"/>
  <cols>
    <col min="1" max="1" width="8.7109375" style="34" customWidth="1"/>
    <col min="2" max="2" width="50.42578125" style="34" customWidth="1"/>
    <col min="3" max="3" width="15.42578125" style="34" customWidth="1"/>
    <col min="4" max="4" width="9.28515625" style="34" customWidth="1"/>
    <col min="5" max="5" width="9.5703125" style="34" hidden="1" customWidth="1" outlineLevel="1"/>
    <col min="6" max="6" width="10.28515625" style="34" hidden="1" customWidth="1" outlineLevel="1"/>
    <col min="7" max="7" width="9.5703125" style="34" hidden="1" customWidth="1" outlineLevel="1"/>
    <col min="8" max="8" width="8.7109375" style="34" hidden="1" customWidth="1" outlineLevel="1"/>
    <col min="9" max="13" width="10.28515625" style="34" hidden="1" customWidth="1" outlineLevel="1"/>
    <col min="14" max="14" width="9.5703125" style="34" customWidth="1" collapsed="1"/>
    <col min="15" max="15" width="9.5703125" style="34" customWidth="1"/>
    <col min="16" max="21" width="10.28515625" style="34" bestFit="1" customWidth="1"/>
    <col min="22" max="29" width="10.28515625" style="34" customWidth="1"/>
    <col min="30" max="16384" width="9.28515625" style="34"/>
  </cols>
  <sheetData>
    <row r="3" spans="2:30" ht="23.25">
      <c r="B3" s="141" t="s">
        <v>174</v>
      </c>
    </row>
    <row r="4" spans="2:30" ht="23.25">
      <c r="B4" s="141"/>
    </row>
    <row r="5" spans="2:30" ht="14.65" customHeight="1">
      <c r="B5" s="143"/>
    </row>
    <row r="6" spans="2:30">
      <c r="B6" s="213" t="s">
        <v>154</v>
      </c>
      <c r="C6" s="214"/>
      <c r="D6" s="214"/>
      <c r="E6" s="214">
        <v>2016</v>
      </c>
      <c r="F6" s="214">
        <v>2017</v>
      </c>
      <c r="G6" s="214">
        <v>2018</v>
      </c>
      <c r="H6" s="214">
        <f>G6+1</f>
        <v>2019</v>
      </c>
      <c r="I6" s="214">
        <f t="shared" ref="I6:Y6" si="0">H6+1</f>
        <v>2020</v>
      </c>
      <c r="J6" s="214">
        <f t="shared" si="0"/>
        <v>2021</v>
      </c>
      <c r="K6" s="214">
        <f t="shared" si="0"/>
        <v>2022</v>
      </c>
      <c r="L6" s="214">
        <f t="shared" si="0"/>
        <v>2023</v>
      </c>
      <c r="M6" s="214">
        <f t="shared" si="0"/>
        <v>2024</v>
      </c>
      <c r="N6" s="214">
        <f t="shared" si="0"/>
        <v>2025</v>
      </c>
      <c r="O6" s="214">
        <f t="shared" si="0"/>
        <v>2026</v>
      </c>
      <c r="P6" s="214">
        <f t="shared" si="0"/>
        <v>2027</v>
      </c>
      <c r="Q6" s="214">
        <f t="shared" ref="Q6" si="1">P6+1</f>
        <v>2028</v>
      </c>
      <c r="R6" s="214">
        <f t="shared" ref="R6" si="2">Q6+1</f>
        <v>2029</v>
      </c>
      <c r="S6" s="214">
        <f t="shared" si="0"/>
        <v>2030</v>
      </c>
      <c r="T6" s="214">
        <f t="shared" si="0"/>
        <v>2031</v>
      </c>
      <c r="U6" s="214">
        <f t="shared" si="0"/>
        <v>2032</v>
      </c>
      <c r="V6" s="214">
        <f t="shared" si="0"/>
        <v>2033</v>
      </c>
      <c r="W6" s="214">
        <f t="shared" si="0"/>
        <v>2034</v>
      </c>
      <c r="X6" s="215">
        <f t="shared" si="0"/>
        <v>2035</v>
      </c>
      <c r="Y6" s="215">
        <f t="shared" si="0"/>
        <v>2036</v>
      </c>
    </row>
    <row r="7" spans="2:30">
      <c r="B7" s="16"/>
      <c r="C7" s="16"/>
      <c r="D7" s="16"/>
      <c r="E7" s="16"/>
      <c r="F7" s="16"/>
      <c r="G7" s="16"/>
      <c r="H7" s="16"/>
      <c r="I7" s="16"/>
      <c r="J7" s="16"/>
      <c r="K7" s="16"/>
      <c r="L7" s="16"/>
      <c r="M7" s="16"/>
      <c r="N7" s="16"/>
      <c r="O7" s="16"/>
      <c r="P7" s="16"/>
      <c r="Q7" s="16"/>
      <c r="R7" s="16"/>
      <c r="S7" s="16"/>
      <c r="T7" s="16"/>
      <c r="U7" s="16"/>
      <c r="V7" s="16"/>
      <c r="W7" s="16"/>
      <c r="X7" s="16"/>
      <c r="Y7" s="16"/>
    </row>
    <row r="8" spans="2:30">
      <c r="B8" s="16" t="s">
        <v>150</v>
      </c>
      <c r="C8" s="144">
        <f>0.85%</f>
        <v>8.5000000000000006E-3</v>
      </c>
      <c r="D8" s="144"/>
      <c r="E8" s="145">
        <v>249.48522800000001</v>
      </c>
      <c r="F8" s="145">
        <f>E8*(1+$C$8)</f>
        <v>251.605852438</v>
      </c>
      <c r="G8" s="145">
        <f t="shared" ref="G8:Y8" si="3">F8*(1+$C$8)</f>
        <v>253.744502183723</v>
      </c>
      <c r="H8" s="145">
        <f t="shared" si="3"/>
        <v>255.90133045228464</v>
      </c>
      <c r="I8" s="145">
        <f t="shared" si="3"/>
        <v>258.07649176112903</v>
      </c>
      <c r="J8" s="145">
        <f t="shared" si="3"/>
        <v>260.27014194109864</v>
      </c>
      <c r="K8" s="145">
        <f t="shared" si="3"/>
        <v>262.48243814759797</v>
      </c>
      <c r="L8" s="145">
        <f t="shared" si="3"/>
        <v>264.71353887185256</v>
      </c>
      <c r="M8" s="145">
        <f t="shared" si="3"/>
        <v>266.96360395226327</v>
      </c>
      <c r="N8" s="145">
        <f t="shared" si="3"/>
        <v>269.2327945858575</v>
      </c>
      <c r="O8" s="145">
        <f t="shared" si="3"/>
        <v>271.52127333983731</v>
      </c>
      <c r="P8" s="145">
        <f t="shared" si="3"/>
        <v>273.82920416322594</v>
      </c>
      <c r="Q8" s="145">
        <f t="shared" si="3"/>
        <v>276.15675239861332</v>
      </c>
      <c r="R8" s="145">
        <f t="shared" si="3"/>
        <v>278.50408479400153</v>
      </c>
      <c r="S8" s="145">
        <f t="shared" si="3"/>
        <v>280.87136951475054</v>
      </c>
      <c r="T8" s="145">
        <f t="shared" si="3"/>
        <v>283.25877615562592</v>
      </c>
      <c r="U8" s="145">
        <f t="shared" si="3"/>
        <v>285.66647575294871</v>
      </c>
      <c r="V8" s="145">
        <f t="shared" si="3"/>
        <v>288.09464079684875</v>
      </c>
      <c r="W8" s="145">
        <f t="shared" si="3"/>
        <v>290.54344524362193</v>
      </c>
      <c r="X8" s="145">
        <f t="shared" si="3"/>
        <v>293.01306452819273</v>
      </c>
      <c r="Y8" s="145">
        <f t="shared" si="3"/>
        <v>295.50367557668233</v>
      </c>
    </row>
    <row r="9" spans="2:30">
      <c r="B9" s="16" t="s">
        <v>155</v>
      </c>
      <c r="C9" s="142">
        <v>0.01</v>
      </c>
      <c r="D9" s="142"/>
      <c r="E9" s="44">
        <f>E8*$C$9</f>
        <v>2.4948522799999999</v>
      </c>
      <c r="F9" s="44">
        <f t="shared" ref="F9:X9" si="4">F8*$C$9</f>
        <v>2.51605852438</v>
      </c>
      <c r="G9" s="44">
        <f t="shared" si="4"/>
        <v>2.5374450218372302</v>
      </c>
      <c r="H9" s="44">
        <f t="shared" si="4"/>
        <v>2.5590133045228463</v>
      </c>
      <c r="I9" s="44">
        <f t="shared" si="4"/>
        <v>2.5807649176112903</v>
      </c>
      <c r="J9" s="44">
        <f t="shared" si="4"/>
        <v>2.6027014194109865</v>
      </c>
      <c r="K9" s="44">
        <f t="shared" si="4"/>
        <v>2.62482438147598</v>
      </c>
      <c r="L9" s="44">
        <f t="shared" si="4"/>
        <v>2.6471353887185258</v>
      </c>
      <c r="M9" s="44">
        <f t="shared" si="4"/>
        <v>2.6696360395226328</v>
      </c>
      <c r="N9" s="44">
        <f t="shared" si="4"/>
        <v>2.6923279458585752</v>
      </c>
      <c r="O9" s="44">
        <f t="shared" si="4"/>
        <v>2.7152127333983733</v>
      </c>
      <c r="P9" s="44">
        <f t="shared" si="4"/>
        <v>2.7382920416322594</v>
      </c>
      <c r="Q9" s="44">
        <f t="shared" si="4"/>
        <v>2.7615675239861335</v>
      </c>
      <c r="R9" s="44">
        <f t="shared" si="4"/>
        <v>2.7850408479400155</v>
      </c>
      <c r="S9" s="44">
        <f t="shared" si="4"/>
        <v>2.8087136951475054</v>
      </c>
      <c r="T9" s="44">
        <f t="shared" si="4"/>
        <v>2.8325877615562591</v>
      </c>
      <c r="U9" s="44">
        <f t="shared" si="4"/>
        <v>2.856664757529487</v>
      </c>
      <c r="V9" s="44">
        <f t="shared" si="4"/>
        <v>2.8809464079684877</v>
      </c>
      <c r="W9" s="44">
        <f t="shared" si="4"/>
        <v>2.9054344524362192</v>
      </c>
      <c r="X9" s="44">
        <f t="shared" si="4"/>
        <v>2.9301306452819271</v>
      </c>
      <c r="Y9" s="44">
        <f t="shared" ref="Y9" si="5">Y8*$C$9</f>
        <v>2.9550367557668231</v>
      </c>
    </row>
    <row r="10" spans="2:30">
      <c r="B10" s="40" t="s">
        <v>157</v>
      </c>
      <c r="C10" s="58">
        <f>1-40%</f>
        <v>0.6</v>
      </c>
      <c r="D10" s="58"/>
      <c r="E10" s="48">
        <f>E9*$C$10</f>
        <v>1.4969113679999999</v>
      </c>
      <c r="F10" s="48">
        <f>F9*$C$10</f>
        <v>1.509635114628</v>
      </c>
      <c r="G10" s="48">
        <f t="shared" ref="G10:X10" si="6">G9*$C$10</f>
        <v>1.5224670131023381</v>
      </c>
      <c r="H10" s="48">
        <f t="shared" si="6"/>
        <v>1.5354079827137077</v>
      </c>
      <c r="I10" s="48">
        <f t="shared" si="6"/>
        <v>1.5484589505667741</v>
      </c>
      <c r="J10" s="48">
        <f t="shared" si="6"/>
        <v>1.5616208516465919</v>
      </c>
      <c r="K10" s="48">
        <f t="shared" si="6"/>
        <v>1.5748946288855878</v>
      </c>
      <c r="L10" s="48">
        <f t="shared" si="6"/>
        <v>1.5882812332311154</v>
      </c>
      <c r="M10" s="48">
        <f t="shared" si="6"/>
        <v>1.6017816237135796</v>
      </c>
      <c r="N10" s="48">
        <f t="shared" si="6"/>
        <v>1.615396767515145</v>
      </c>
      <c r="O10" s="48">
        <f t="shared" si="6"/>
        <v>1.629127640039024</v>
      </c>
      <c r="P10" s="48">
        <f t="shared" si="6"/>
        <v>1.6429752249793557</v>
      </c>
      <c r="Q10" s="48">
        <f t="shared" si="6"/>
        <v>1.65694051439168</v>
      </c>
      <c r="R10" s="48">
        <f t="shared" si="6"/>
        <v>1.6710245087640092</v>
      </c>
      <c r="S10" s="48">
        <f t="shared" si="6"/>
        <v>1.6852282170885031</v>
      </c>
      <c r="T10" s="48">
        <f t="shared" si="6"/>
        <v>1.6995526569337553</v>
      </c>
      <c r="U10" s="48">
        <f t="shared" si="6"/>
        <v>1.7139988545176921</v>
      </c>
      <c r="V10" s="48">
        <f t="shared" si="6"/>
        <v>1.7285678447810926</v>
      </c>
      <c r="W10" s="48">
        <f t="shared" si="6"/>
        <v>1.7432606714617316</v>
      </c>
      <c r="X10" s="48">
        <f t="shared" si="6"/>
        <v>1.7580783871691563</v>
      </c>
      <c r="Y10" s="48">
        <f t="shared" ref="Y10" si="7">Y9*$C$10</f>
        <v>1.7730220534600938</v>
      </c>
    </row>
    <row r="11" spans="2:30">
      <c r="B11" s="16" t="s">
        <v>205</v>
      </c>
      <c r="C11" s="58">
        <v>0.3</v>
      </c>
      <c r="D11" s="58"/>
      <c r="E11" s="146">
        <f t="shared" ref="E11:X11" si="8">E10*$C$11*10^6</f>
        <v>449073.41039999999</v>
      </c>
      <c r="F11" s="146">
        <f t="shared" si="8"/>
        <v>452890.53438839997</v>
      </c>
      <c r="G11" s="146">
        <f t="shared" si="8"/>
        <v>456740.10393070139</v>
      </c>
      <c r="H11" s="146">
        <f t="shared" si="8"/>
        <v>460622.39481411228</v>
      </c>
      <c r="I11" s="146">
        <f t="shared" si="8"/>
        <v>464537.6851700322</v>
      </c>
      <c r="J11" s="146">
        <f t="shared" si="8"/>
        <v>468486.25549397751</v>
      </c>
      <c r="K11" s="146">
        <f t="shared" si="8"/>
        <v>472468.38866567629</v>
      </c>
      <c r="L11" s="146">
        <f t="shared" si="8"/>
        <v>476484.36996933457</v>
      </c>
      <c r="M11" s="146">
        <f t="shared" si="8"/>
        <v>480534.48711407388</v>
      </c>
      <c r="N11" s="146">
        <f t="shared" si="8"/>
        <v>484619.03025454353</v>
      </c>
      <c r="O11" s="146">
        <f t="shared" si="8"/>
        <v>488738.29201170715</v>
      </c>
      <c r="P11" s="146">
        <f t="shared" si="8"/>
        <v>492892.56749380665</v>
      </c>
      <c r="Q11" s="146">
        <f t="shared" si="8"/>
        <v>497082.15431750397</v>
      </c>
      <c r="R11" s="146">
        <f t="shared" si="8"/>
        <v>501307.35262920277</v>
      </c>
      <c r="S11" s="146">
        <f t="shared" si="8"/>
        <v>505568.46512655093</v>
      </c>
      <c r="T11" s="146">
        <f t="shared" si="8"/>
        <v>509865.79708012659</v>
      </c>
      <c r="U11" s="146">
        <f t="shared" si="8"/>
        <v>514199.65635530761</v>
      </c>
      <c r="V11" s="146">
        <f t="shared" si="8"/>
        <v>518570.35343432776</v>
      </c>
      <c r="W11" s="146">
        <f t="shared" si="8"/>
        <v>522978.20143851946</v>
      </c>
      <c r="X11" s="146">
        <f t="shared" si="8"/>
        <v>527423.51615074684</v>
      </c>
      <c r="Y11" s="146">
        <f t="shared" ref="Y11" si="9">Y10*$C$11*10^6</f>
        <v>531906.61603802815</v>
      </c>
    </row>
    <row r="12" spans="2:30">
      <c r="B12" s="43"/>
      <c r="C12" s="16"/>
      <c r="D12" s="16"/>
      <c r="E12" s="16"/>
      <c r="F12" s="16"/>
      <c r="G12" s="16"/>
      <c r="H12" s="16"/>
      <c r="I12" s="16"/>
      <c r="J12" s="16"/>
      <c r="K12" s="16"/>
      <c r="L12" s="16"/>
      <c r="M12" s="16"/>
      <c r="N12" s="16"/>
      <c r="O12" s="16"/>
      <c r="P12" s="16"/>
      <c r="Q12" s="16"/>
      <c r="R12" s="16"/>
      <c r="S12" s="16"/>
      <c r="T12" s="16"/>
      <c r="U12" s="16"/>
      <c r="V12" s="16"/>
      <c r="W12" s="16"/>
      <c r="X12" s="16"/>
      <c r="Y12" s="16"/>
    </row>
    <row r="13" spans="2:30">
      <c r="B13" s="40" t="s">
        <v>140</v>
      </c>
      <c r="C13" s="16"/>
      <c r="D13" s="16"/>
      <c r="E13" s="16"/>
      <c r="F13" s="101"/>
      <c r="G13" s="101"/>
      <c r="H13" s="101"/>
      <c r="I13" s="101"/>
      <c r="J13" s="101"/>
      <c r="K13" s="101"/>
      <c r="L13" s="101"/>
      <c r="M13" s="147"/>
      <c r="N13" s="147"/>
      <c r="O13" s="147"/>
      <c r="P13" s="147"/>
      <c r="Q13" s="147"/>
      <c r="R13" s="147">
        <f>CHOOSE($C$35,R14,R15,R16)</f>
        <v>0.02</v>
      </c>
      <c r="S13" s="147">
        <f t="shared" ref="S13:W13" si="10">CHOOSE($C$35,S14,S15,S16)</f>
        <v>4.4999999999999998E-2</v>
      </c>
      <c r="T13" s="147">
        <f t="shared" si="10"/>
        <v>7.0000000000000007E-2</v>
      </c>
      <c r="U13" s="147">
        <f t="shared" si="10"/>
        <v>9.5000000000000001E-2</v>
      </c>
      <c r="V13" s="147">
        <f t="shared" si="10"/>
        <v>0.12</v>
      </c>
      <c r="W13" s="147">
        <f t="shared" si="10"/>
        <v>0.14499999999999999</v>
      </c>
      <c r="X13" s="147">
        <f t="shared" ref="X13" si="11">CHOOSE($C$35,X14,X15,X16)</f>
        <v>0.16999999999999998</v>
      </c>
      <c r="Y13" s="147">
        <f t="shared" ref="Y13" si="12">CHOOSE($C$35,Y14,Y15,Y16)</f>
        <v>0.19499999999999998</v>
      </c>
    </row>
    <row r="14" spans="2:30" s="73" customFormat="1" ht="15" hidden="1" outlineLevel="1">
      <c r="B14" s="216" t="s">
        <v>123</v>
      </c>
      <c r="C14" s="24"/>
      <c r="D14" s="24"/>
      <c r="E14" s="24"/>
      <c r="F14" s="148"/>
      <c r="G14" s="148"/>
      <c r="H14" s="148"/>
      <c r="I14" s="148"/>
      <c r="J14" s="148"/>
      <c r="K14" s="148"/>
      <c r="L14" s="148"/>
      <c r="M14" s="217"/>
      <c r="N14" s="217"/>
      <c r="O14" s="217"/>
      <c r="P14" s="217"/>
      <c r="Q14" s="217"/>
      <c r="R14" s="217">
        <f>R15</f>
        <v>0.02</v>
      </c>
      <c r="S14" s="217">
        <f t="shared" ref="S14:Y14" si="13">S15</f>
        <v>4.4999999999999998E-2</v>
      </c>
      <c r="T14" s="217">
        <f t="shared" si="13"/>
        <v>7.0000000000000007E-2</v>
      </c>
      <c r="U14" s="217">
        <f t="shared" si="13"/>
        <v>9.5000000000000001E-2</v>
      </c>
      <c r="V14" s="217">
        <f t="shared" si="13"/>
        <v>0.12</v>
      </c>
      <c r="W14" s="217">
        <f t="shared" si="13"/>
        <v>0.14499999999999999</v>
      </c>
      <c r="X14" s="217">
        <f t="shared" si="13"/>
        <v>0.16999999999999998</v>
      </c>
      <c r="Y14" s="217">
        <f t="shared" si="13"/>
        <v>0.19499999999999998</v>
      </c>
      <c r="Z14" s="34"/>
      <c r="AA14" s="34"/>
      <c r="AB14" s="34"/>
      <c r="AC14" s="34"/>
      <c r="AD14" s="34"/>
    </row>
    <row r="15" spans="2:30" s="73" customFormat="1" ht="15" hidden="1" outlineLevel="1">
      <c r="B15" s="216" t="s">
        <v>122</v>
      </c>
      <c r="C15" s="24"/>
      <c r="D15" s="24"/>
      <c r="E15" s="24"/>
      <c r="F15" s="148"/>
      <c r="G15" s="148"/>
      <c r="H15" s="148"/>
      <c r="I15" s="148"/>
      <c r="J15" s="148"/>
      <c r="K15" s="148"/>
      <c r="L15" s="148"/>
      <c r="M15" s="148"/>
      <c r="N15" s="148"/>
      <c r="O15" s="148"/>
      <c r="P15" s="148"/>
      <c r="Q15" s="148"/>
      <c r="R15" s="148">
        <v>0.02</v>
      </c>
      <c r="S15" s="148">
        <f>R15+2.5%</f>
        <v>4.4999999999999998E-2</v>
      </c>
      <c r="T15" s="148">
        <f t="shared" ref="T15:Y15" si="14">S15+2.5%</f>
        <v>7.0000000000000007E-2</v>
      </c>
      <c r="U15" s="148">
        <f t="shared" si="14"/>
        <v>9.5000000000000001E-2</v>
      </c>
      <c r="V15" s="148">
        <f t="shared" si="14"/>
        <v>0.12</v>
      </c>
      <c r="W15" s="148">
        <f t="shared" si="14"/>
        <v>0.14499999999999999</v>
      </c>
      <c r="X15" s="148">
        <f t="shared" si="14"/>
        <v>0.16999999999999998</v>
      </c>
      <c r="Y15" s="148">
        <f t="shared" si="14"/>
        <v>0.19499999999999998</v>
      </c>
      <c r="Z15" s="34"/>
      <c r="AA15" s="34"/>
      <c r="AB15" s="34"/>
      <c r="AC15" s="34"/>
      <c r="AD15" s="34"/>
    </row>
    <row r="16" spans="2:30" hidden="1" outlineLevel="1">
      <c r="B16" s="216" t="s">
        <v>124</v>
      </c>
      <c r="C16" s="24"/>
      <c r="D16" s="24"/>
      <c r="E16" s="24"/>
      <c r="F16" s="148"/>
      <c r="G16" s="148"/>
      <c r="H16" s="148"/>
      <c r="I16" s="148"/>
      <c r="J16" s="148"/>
      <c r="K16" s="148"/>
      <c r="L16" s="148"/>
      <c r="M16" s="217"/>
      <c r="N16" s="217"/>
      <c r="O16" s="217"/>
      <c r="P16" s="217"/>
      <c r="Q16" s="217"/>
      <c r="R16" s="217">
        <f>R15</f>
        <v>0.02</v>
      </c>
      <c r="S16" s="217">
        <f t="shared" ref="S16:W16" si="15">S15</f>
        <v>4.4999999999999998E-2</v>
      </c>
      <c r="T16" s="217">
        <f t="shared" si="15"/>
        <v>7.0000000000000007E-2</v>
      </c>
      <c r="U16" s="217">
        <f t="shared" si="15"/>
        <v>9.5000000000000001E-2</v>
      </c>
      <c r="V16" s="217">
        <f t="shared" si="15"/>
        <v>0.12</v>
      </c>
      <c r="W16" s="217">
        <f t="shared" si="15"/>
        <v>0.14499999999999999</v>
      </c>
      <c r="X16" s="217">
        <f t="shared" ref="X16" si="16">X15</f>
        <v>0.16999999999999998</v>
      </c>
      <c r="Y16" s="217">
        <f t="shared" ref="Y16" si="17">Y15</f>
        <v>0.19499999999999998</v>
      </c>
    </row>
    <row r="17" spans="2:25" collapsed="1">
      <c r="B17" s="149" t="s">
        <v>156</v>
      </c>
      <c r="C17" s="17"/>
      <c r="D17" s="17"/>
      <c r="E17" s="17"/>
      <c r="F17" s="150"/>
      <c r="G17" s="150"/>
      <c r="H17" s="150"/>
      <c r="I17" s="150"/>
      <c r="J17" s="150"/>
      <c r="K17" s="150"/>
      <c r="L17" s="150"/>
      <c r="M17" s="150"/>
      <c r="N17" s="150"/>
      <c r="O17" s="150"/>
      <c r="P17" s="150"/>
      <c r="Q17" s="150"/>
      <c r="R17" s="150">
        <f>R11*R13</f>
        <v>10026.147052584056</v>
      </c>
      <c r="S17" s="150">
        <f t="shared" ref="S17:W17" si="18">S11*S13</f>
        <v>22750.580930694792</v>
      </c>
      <c r="T17" s="150">
        <f t="shared" si="18"/>
        <v>35690.605795608863</v>
      </c>
      <c r="U17" s="150">
        <f t="shared" si="18"/>
        <v>48848.967353754226</v>
      </c>
      <c r="V17" s="150">
        <f t="shared" si="18"/>
        <v>62228.44241211933</v>
      </c>
      <c r="W17" s="150">
        <f t="shared" si="18"/>
        <v>75831.839208585312</v>
      </c>
      <c r="X17" s="150">
        <f t="shared" ref="X17" si="19">X11*X13</f>
        <v>89661.997745626955</v>
      </c>
      <c r="Y17" s="150">
        <f t="shared" ref="Y17" si="20">Y11*Y13</f>
        <v>103721.79012741547</v>
      </c>
    </row>
    <row r="18" spans="2:25">
      <c r="B18" s="16"/>
      <c r="C18" s="16"/>
      <c r="D18" s="16"/>
      <c r="E18" s="16"/>
      <c r="F18" s="16"/>
      <c r="G18" s="16"/>
      <c r="H18" s="16"/>
      <c r="I18" s="16"/>
      <c r="J18" s="16"/>
      <c r="K18" s="16"/>
      <c r="L18" s="16"/>
      <c r="M18" s="16"/>
      <c r="N18" s="16"/>
      <c r="O18" s="16"/>
      <c r="P18" s="16"/>
      <c r="Q18" s="16"/>
      <c r="R18" s="146"/>
      <c r="S18" s="146"/>
      <c r="T18" s="146"/>
      <c r="U18" s="146"/>
      <c r="V18" s="146"/>
      <c r="W18" s="146"/>
      <c r="X18" s="146"/>
      <c r="Y18" s="146"/>
    </row>
    <row r="19" spans="2:25">
      <c r="B19" s="149"/>
      <c r="C19" s="17"/>
      <c r="D19" s="17"/>
      <c r="E19" s="17"/>
      <c r="F19" s="150"/>
      <c r="G19" s="150"/>
      <c r="H19" s="150"/>
      <c r="I19" s="150"/>
      <c r="J19" s="150"/>
      <c r="K19" s="150"/>
      <c r="L19" s="150"/>
      <c r="M19" s="150"/>
      <c r="N19" s="150"/>
      <c r="O19" s="150"/>
      <c r="P19" s="150"/>
      <c r="Q19" s="181"/>
      <c r="R19" s="218">
        <f>2000*12</f>
        <v>24000</v>
      </c>
      <c r="S19" s="181">
        <f>R19*(1+S20)</f>
        <v>24720</v>
      </c>
      <c r="T19" s="181">
        <f t="shared" ref="T19" si="21">S19*(1+T20)</f>
        <v>25461.600000000002</v>
      </c>
      <c r="U19" s="181">
        <f t="shared" ref="U19" si="22">T19*(1+U20)</f>
        <v>26225.448000000004</v>
      </c>
      <c r="V19" s="181">
        <f t="shared" ref="V19" si="23">U19*(1+V20)</f>
        <v>27012.211440000006</v>
      </c>
      <c r="W19" s="181">
        <f t="shared" ref="W19" si="24">V19*(1+W20)</f>
        <v>27822.577783200006</v>
      </c>
      <c r="X19" s="181">
        <f t="shared" ref="X19:Y19" si="25">W19*(1+X20)</f>
        <v>28657.255116696007</v>
      </c>
      <c r="Y19" s="181">
        <f t="shared" si="25"/>
        <v>29516.972770196888</v>
      </c>
    </row>
    <row r="20" spans="2:25">
      <c r="B20" s="40" t="s">
        <v>151</v>
      </c>
      <c r="C20" s="16"/>
      <c r="D20" s="16"/>
      <c r="E20" s="16"/>
      <c r="F20" s="151"/>
      <c r="G20" s="84"/>
      <c r="H20" s="151"/>
      <c r="I20" s="84"/>
      <c r="J20" s="84"/>
      <c r="K20" s="84"/>
      <c r="L20" s="84"/>
      <c r="M20" s="85"/>
      <c r="N20" s="152"/>
      <c r="O20" s="152"/>
      <c r="P20" s="152"/>
      <c r="Q20" s="180"/>
      <c r="R20" s="180"/>
      <c r="S20" s="180">
        <v>0.03</v>
      </c>
      <c r="T20" s="180">
        <v>0.03</v>
      </c>
      <c r="U20" s="180">
        <v>0.03</v>
      </c>
      <c r="V20" s="180">
        <v>0.03</v>
      </c>
      <c r="W20" s="180">
        <v>0.03</v>
      </c>
      <c r="X20" s="180">
        <v>0.03</v>
      </c>
      <c r="Y20" s="180">
        <v>0.03</v>
      </c>
    </row>
    <row r="21" spans="2:25">
      <c r="B21" s="43" t="s">
        <v>152</v>
      </c>
      <c r="C21" s="16"/>
      <c r="D21" s="16"/>
      <c r="E21" s="16"/>
      <c r="F21" s="16"/>
      <c r="G21" s="54"/>
      <c r="H21" s="54"/>
      <c r="I21" s="54"/>
      <c r="J21" s="54"/>
      <c r="K21" s="54"/>
      <c r="L21" s="54"/>
      <c r="M21" s="54"/>
      <c r="N21" s="54"/>
      <c r="O21" s="58"/>
      <c r="P21" s="58"/>
      <c r="Q21" s="58"/>
      <c r="R21" s="181">
        <f>R19*(1-R22)</f>
        <v>18000</v>
      </c>
      <c r="S21" s="181">
        <f t="shared" ref="S21:W21" si="26">S19*(1-S22)</f>
        <v>18416.400000000001</v>
      </c>
      <c r="T21" s="181">
        <f t="shared" si="26"/>
        <v>18841.584000000003</v>
      </c>
      <c r="U21" s="181">
        <f t="shared" si="26"/>
        <v>19275.704280000002</v>
      </c>
      <c r="V21" s="181">
        <f t="shared" si="26"/>
        <v>19718.914351200005</v>
      </c>
      <c r="W21" s="181">
        <f t="shared" si="26"/>
        <v>20171.368892820003</v>
      </c>
      <c r="X21" s="181">
        <f t="shared" ref="X21" si="27">X19*(1-X22)</f>
        <v>20633.223684021126</v>
      </c>
      <c r="Y21" s="181">
        <f t="shared" ref="Y21" si="28">Y19*(1-Y22)</f>
        <v>21104.635530690775</v>
      </c>
    </row>
    <row r="22" spans="2:25">
      <c r="B22" s="40" t="s">
        <v>153</v>
      </c>
      <c r="C22" s="16"/>
      <c r="D22" s="16"/>
      <c r="E22" s="16"/>
      <c r="F22" s="152"/>
      <c r="G22" s="152"/>
      <c r="H22" s="152"/>
      <c r="I22" s="152"/>
      <c r="J22" s="54"/>
      <c r="K22" s="54"/>
      <c r="L22" s="54"/>
      <c r="M22" s="54"/>
      <c r="N22" s="54"/>
      <c r="O22" s="152"/>
      <c r="P22" s="152"/>
      <c r="Q22" s="152"/>
      <c r="R22" s="180">
        <v>0.25</v>
      </c>
      <c r="S22" s="180">
        <f>R22+0.5%</f>
        <v>0.255</v>
      </c>
      <c r="T22" s="180">
        <f t="shared" ref="T22" si="29">S22+0.5%</f>
        <v>0.26</v>
      </c>
      <c r="U22" s="180">
        <f t="shared" ref="U22" si="30">T22+0.5%</f>
        <v>0.26500000000000001</v>
      </c>
      <c r="V22" s="180">
        <f t="shared" ref="V22" si="31">U22+0.5%</f>
        <v>0.27</v>
      </c>
      <c r="W22" s="180">
        <f t="shared" ref="W22" si="32">V22+0.5%</f>
        <v>0.27500000000000002</v>
      </c>
      <c r="X22" s="180">
        <f t="shared" ref="X22:Y22" si="33">W22+0.5%</f>
        <v>0.28000000000000003</v>
      </c>
      <c r="Y22" s="180">
        <f t="shared" si="33"/>
        <v>0.28500000000000003</v>
      </c>
    </row>
    <row r="23" spans="2:25">
      <c r="B23" s="43" t="s">
        <v>0</v>
      </c>
      <c r="C23" s="16"/>
      <c r="D23" s="16"/>
      <c r="E23" s="16"/>
      <c r="F23" s="58"/>
      <c r="G23" s="58"/>
      <c r="H23" s="58"/>
      <c r="I23" s="58"/>
      <c r="J23" s="54"/>
      <c r="K23" s="54"/>
      <c r="L23" s="54"/>
      <c r="M23" s="54"/>
      <c r="N23" s="54"/>
      <c r="O23" s="58"/>
      <c r="P23" s="58"/>
      <c r="Q23" s="58"/>
      <c r="R23" s="58"/>
      <c r="S23" s="58"/>
      <c r="T23" s="58"/>
      <c r="U23" s="58"/>
      <c r="V23" s="58"/>
      <c r="W23" s="58"/>
      <c r="X23" s="58"/>
      <c r="Y23" s="58"/>
    </row>
    <row r="24" spans="2:25">
      <c r="B24" s="40" t="s">
        <v>1</v>
      </c>
      <c r="C24" s="142">
        <v>0.65</v>
      </c>
      <c r="D24" s="142"/>
      <c r="E24" s="16"/>
      <c r="F24" s="58"/>
      <c r="G24" s="28"/>
      <c r="H24" s="28"/>
      <c r="I24" s="28"/>
      <c r="J24" s="28"/>
      <c r="K24" s="28"/>
      <c r="L24" s="28"/>
      <c r="M24" s="28"/>
      <c r="N24" s="28"/>
      <c r="O24" s="28"/>
      <c r="P24" s="28"/>
      <c r="Q24" s="28"/>
      <c r="R24" s="146"/>
      <c r="S24" s="146"/>
      <c r="T24" s="146"/>
      <c r="U24" s="146"/>
      <c r="V24" s="146"/>
      <c r="W24" s="146"/>
      <c r="X24" s="146"/>
      <c r="Y24" s="146"/>
    </row>
    <row r="25" spans="2:25">
      <c r="B25" s="219" t="s">
        <v>203</v>
      </c>
      <c r="C25" s="220"/>
      <c r="D25" s="220"/>
      <c r="E25" s="220"/>
      <c r="F25" s="220"/>
      <c r="G25" s="220"/>
      <c r="H25" s="220"/>
      <c r="I25" s="221"/>
      <c r="J25" s="221"/>
      <c r="K25" s="221"/>
      <c r="L25" s="221"/>
      <c r="M25" s="221"/>
      <c r="N25" s="221"/>
      <c r="O25" s="221"/>
      <c r="P25" s="221"/>
      <c r="Q25" s="222"/>
      <c r="R25" s="222">
        <f t="shared" ref="R25:W25" si="34">R17*R21*$C$24/10^6</f>
        <v>117.30592051523345</v>
      </c>
      <c r="S25" s="222">
        <f t="shared" si="34"/>
        <v>272.3394691238309</v>
      </c>
      <c r="T25" s="222">
        <f t="shared" si="34"/>
        <v>437.10390562075332</v>
      </c>
      <c r="U25" s="222">
        <f t="shared" si="34"/>
        <v>612.03886191132153</v>
      </c>
      <c r="V25" s="222">
        <f t="shared" si="34"/>
        <v>797.60026198655589</v>
      </c>
      <c r="W25" s="222">
        <f t="shared" si="34"/>
        <v>994.26080162330095</v>
      </c>
      <c r="X25" s="222">
        <f t="shared" ref="X25" si="35">X17*X21*$C$24/10^6</f>
        <v>1202.5104360371172</v>
      </c>
      <c r="Y25" s="222">
        <f t="shared" ref="Y25" si="36">Y17*Y21*$C$24/10^6</f>
        <v>1422.8568751994378</v>
      </c>
    </row>
    <row r="26" spans="2:25">
      <c r="B26" s="223" t="s">
        <v>204</v>
      </c>
      <c r="C26" s="224">
        <f>CHOOSE($C$35,C27,C28,C29)</f>
        <v>0.6</v>
      </c>
      <c r="D26" s="225"/>
      <c r="E26" s="225"/>
      <c r="F26" s="225"/>
      <c r="G26" s="225"/>
      <c r="H26" s="225"/>
      <c r="I26" s="226"/>
      <c r="J26" s="226"/>
      <c r="K26" s="226"/>
      <c r="L26" s="226"/>
      <c r="M26" s="226"/>
      <c r="N26" s="226"/>
      <c r="O26" s="226"/>
      <c r="P26" s="227"/>
      <c r="Q26" s="228"/>
      <c r="R26" s="228">
        <f t="shared" ref="R26:W26" si="37">R25*$C26</f>
        <v>70.383552309140072</v>
      </c>
      <c r="S26" s="228">
        <f t="shared" si="37"/>
        <v>163.40368147429854</v>
      </c>
      <c r="T26" s="228">
        <f t="shared" si="37"/>
        <v>262.26234337245199</v>
      </c>
      <c r="U26" s="228">
        <f t="shared" si="37"/>
        <v>367.22331714679291</v>
      </c>
      <c r="V26" s="228">
        <f t="shared" si="37"/>
        <v>478.56015719193351</v>
      </c>
      <c r="W26" s="228">
        <f t="shared" si="37"/>
        <v>596.55648097398057</v>
      </c>
      <c r="X26" s="228">
        <f t="shared" ref="X26" si="38">X25*$C26</f>
        <v>721.50626162227024</v>
      </c>
      <c r="Y26" s="228">
        <f t="shared" ref="Y26" si="39">Y25*$C26</f>
        <v>853.71412511966264</v>
      </c>
    </row>
    <row r="27" spans="2:25" hidden="1" outlineLevel="1">
      <c r="B27" s="23" t="s">
        <v>123</v>
      </c>
      <c r="C27" s="233">
        <v>0.7</v>
      </c>
      <c r="D27" s="33"/>
      <c r="E27" s="33"/>
      <c r="F27" s="33"/>
      <c r="G27" s="33"/>
      <c r="H27" s="33"/>
      <c r="I27" s="23"/>
      <c r="J27" s="23"/>
      <c r="K27" s="23"/>
      <c r="L27" s="23"/>
      <c r="M27" s="23"/>
      <c r="N27" s="160"/>
      <c r="O27" s="160"/>
      <c r="P27" s="160"/>
      <c r="Q27" s="160"/>
      <c r="R27" s="160"/>
      <c r="S27" s="160"/>
      <c r="T27" s="160"/>
      <c r="U27" s="160"/>
      <c r="V27" s="160"/>
      <c r="W27" s="160"/>
      <c r="X27" s="160"/>
      <c r="Y27" s="160"/>
    </row>
    <row r="28" spans="2:25" hidden="1" outlineLevel="1">
      <c r="B28" s="23" t="s">
        <v>122</v>
      </c>
      <c r="C28" s="233">
        <v>0.6</v>
      </c>
      <c r="D28" s="33"/>
      <c r="E28" s="33"/>
      <c r="F28" s="33"/>
      <c r="G28" s="33"/>
      <c r="H28" s="33"/>
      <c r="I28" s="23"/>
      <c r="J28" s="23"/>
      <c r="K28" s="23"/>
      <c r="L28" s="23"/>
      <c r="M28" s="23"/>
      <c r="N28" s="160"/>
      <c r="O28" s="160"/>
      <c r="P28" s="160"/>
      <c r="Q28" s="160"/>
      <c r="R28" s="160"/>
      <c r="S28" s="160"/>
      <c r="T28" s="160"/>
      <c r="U28" s="160"/>
      <c r="V28" s="160"/>
      <c r="W28" s="160"/>
      <c r="X28" s="160"/>
      <c r="Y28" s="160"/>
    </row>
    <row r="29" spans="2:25" hidden="1" outlineLevel="1">
      <c r="B29" s="23" t="s">
        <v>124</v>
      </c>
      <c r="C29" s="233">
        <v>0.5</v>
      </c>
      <c r="D29" s="33"/>
      <c r="E29" s="33"/>
      <c r="F29" s="33"/>
      <c r="G29" s="33"/>
      <c r="H29" s="33"/>
      <c r="I29" s="23"/>
      <c r="J29" s="23"/>
      <c r="K29" s="23"/>
      <c r="L29" s="23"/>
      <c r="M29" s="23"/>
      <c r="N29" s="160"/>
      <c r="O29" s="160"/>
      <c r="P29" s="160"/>
      <c r="Q29" s="160"/>
      <c r="R29" s="160"/>
      <c r="S29" s="160"/>
      <c r="T29" s="160"/>
      <c r="U29" s="160"/>
      <c r="V29" s="160"/>
      <c r="W29" s="160"/>
      <c r="X29" s="160"/>
      <c r="Y29" s="160"/>
    </row>
    <row r="30" spans="2:25" collapsed="1">
      <c r="B30" s="40"/>
      <c r="C30" s="16"/>
      <c r="D30" s="16"/>
      <c r="E30" s="16"/>
      <c r="F30" s="152"/>
      <c r="G30" s="151"/>
      <c r="H30" s="151"/>
      <c r="I30" s="155"/>
      <c r="J30" s="155"/>
      <c r="K30" s="151"/>
      <c r="L30" s="151"/>
      <c r="M30" s="151"/>
      <c r="N30" s="151"/>
      <c r="O30" s="151"/>
      <c r="P30" s="151"/>
      <c r="Q30" s="151"/>
      <c r="R30" s="41"/>
      <c r="S30" s="234"/>
      <c r="T30" s="234"/>
      <c r="U30" s="234"/>
      <c r="V30" s="234"/>
      <c r="W30" s="234"/>
      <c r="X30" s="234"/>
      <c r="Y30" s="234"/>
    </row>
    <row r="31" spans="2:25">
      <c r="B31" s="153"/>
      <c r="C31" s="16"/>
      <c r="D31" s="16"/>
      <c r="E31" s="16"/>
      <c r="F31" s="152"/>
      <c r="G31" s="151"/>
      <c r="H31" s="151"/>
      <c r="I31" s="151"/>
      <c r="J31" s="142"/>
      <c r="K31" s="154"/>
      <c r="L31" s="154"/>
      <c r="M31" s="154"/>
      <c r="N31" s="154"/>
      <c r="O31" s="154"/>
      <c r="P31" s="154"/>
      <c r="Q31" s="154"/>
      <c r="R31" s="154"/>
      <c r="S31" s="154"/>
      <c r="T31" s="154"/>
      <c r="U31" s="154"/>
      <c r="V31" s="154"/>
      <c r="W31" s="154"/>
      <c r="X31" s="154"/>
      <c r="Y31" s="154"/>
    </row>
    <row r="32" spans="2:25">
      <c r="B32" s="40"/>
      <c r="C32" s="16"/>
      <c r="D32" s="16"/>
      <c r="E32" s="16"/>
      <c r="F32" s="152"/>
      <c r="G32" s="151"/>
      <c r="H32" s="151"/>
      <c r="I32" s="155"/>
      <c r="J32" s="155"/>
      <c r="K32" s="151"/>
      <c r="L32" s="151"/>
      <c r="M32" s="151"/>
      <c r="N32" s="151"/>
      <c r="O32" s="151"/>
      <c r="P32" s="151"/>
      <c r="Q32" s="151"/>
      <c r="R32" s="151"/>
      <c r="S32" s="151"/>
      <c r="T32" s="151"/>
      <c r="U32" s="151"/>
      <c r="V32" s="16"/>
      <c r="W32" s="16"/>
      <c r="X32" s="16"/>
      <c r="Y32" s="16"/>
    </row>
    <row r="33" spans="2:21">
      <c r="B33" s="35"/>
      <c r="I33" s="39"/>
      <c r="J33" s="39"/>
      <c r="K33" s="39"/>
      <c r="L33" s="39"/>
      <c r="M33" s="39"/>
      <c r="N33" s="39"/>
      <c r="O33" s="39"/>
      <c r="P33" s="39"/>
      <c r="Q33" s="39"/>
      <c r="R33" s="39"/>
      <c r="S33" s="39"/>
      <c r="T33" s="39"/>
      <c r="U33" s="39"/>
    </row>
    <row r="34" spans="2:21" ht="15" thickBot="1">
      <c r="N34" s="37"/>
    </row>
    <row r="35" spans="2:21" ht="15" thickBot="1">
      <c r="B35" s="156" t="s">
        <v>141</v>
      </c>
      <c r="C35" s="211">
        <f>DCF!C32</f>
        <v>2</v>
      </c>
    </row>
    <row r="85" spans="8:8">
      <c r="H85" s="34">
        <v>188.2</v>
      </c>
    </row>
  </sheetData>
  <pageMargins left="0.7" right="0.7" top="0.75" bottom="0.75" header="0.3" footer="0.3"/>
  <pageSetup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3:AD85"/>
  <sheetViews>
    <sheetView showGridLines="0" zoomScale="85" zoomScaleNormal="85" workbookViewId="0"/>
  </sheetViews>
  <sheetFormatPr defaultColWidth="9.28515625" defaultRowHeight="14.25" outlineLevelRow="1" outlineLevelCol="1"/>
  <cols>
    <col min="1" max="1" width="8.7109375" style="34" customWidth="1"/>
    <col min="2" max="2" width="57.5703125" style="34" customWidth="1"/>
    <col min="3" max="3" width="7.85546875" style="34" customWidth="1"/>
    <col min="4" max="4" width="9.28515625" style="34" customWidth="1"/>
    <col min="5" max="5" width="9.5703125" style="34" hidden="1" customWidth="1" outlineLevel="1"/>
    <col min="6" max="6" width="10.28515625" style="34" hidden="1" customWidth="1" outlineLevel="1"/>
    <col min="7" max="7" width="9.5703125" style="34" hidden="1" customWidth="1" outlineLevel="1"/>
    <col min="8" max="8" width="6.7109375" style="34" hidden="1" customWidth="1" outlineLevel="1"/>
    <col min="9" max="13" width="10.28515625" style="34" hidden="1" customWidth="1" outlineLevel="1"/>
    <col min="14" max="14" width="9.5703125" style="34" customWidth="1" collapsed="1"/>
    <col min="15" max="15" width="9.5703125" style="34" customWidth="1"/>
    <col min="16" max="20" width="10.28515625" style="34" bestFit="1" customWidth="1"/>
    <col min="21" max="29" width="10.28515625" style="34" customWidth="1"/>
    <col min="30" max="16384" width="9.28515625" style="34"/>
  </cols>
  <sheetData>
    <row r="3" spans="2:25" ht="23.25">
      <c r="B3" s="141" t="s">
        <v>174</v>
      </c>
    </row>
    <row r="4" spans="2:25" ht="23.25">
      <c r="B4" s="141"/>
    </row>
    <row r="5" spans="2:25" ht="14.65" customHeight="1">
      <c r="B5" s="143"/>
    </row>
    <row r="6" spans="2:25">
      <c r="B6" s="213" t="s">
        <v>184</v>
      </c>
      <c r="C6" s="214"/>
      <c r="D6" s="214"/>
      <c r="E6" s="214">
        <v>2016</v>
      </c>
      <c r="F6" s="214">
        <v>2017</v>
      </c>
      <c r="G6" s="214">
        <v>2018</v>
      </c>
      <c r="H6" s="214">
        <f>G6+1</f>
        <v>2019</v>
      </c>
      <c r="I6" s="214">
        <f t="shared" ref="I6:Y6" si="0">H6+1</f>
        <v>2020</v>
      </c>
      <c r="J6" s="214">
        <f t="shared" si="0"/>
        <v>2021</v>
      </c>
      <c r="K6" s="214">
        <f t="shared" si="0"/>
        <v>2022</v>
      </c>
      <c r="L6" s="214">
        <f t="shared" si="0"/>
        <v>2023</v>
      </c>
      <c r="M6" s="214">
        <f t="shared" si="0"/>
        <v>2024</v>
      </c>
      <c r="N6" s="214">
        <f t="shared" si="0"/>
        <v>2025</v>
      </c>
      <c r="O6" s="214">
        <f t="shared" si="0"/>
        <v>2026</v>
      </c>
      <c r="P6" s="214">
        <f t="shared" si="0"/>
        <v>2027</v>
      </c>
      <c r="Q6" s="214">
        <f t="shared" si="0"/>
        <v>2028</v>
      </c>
      <c r="R6" s="214">
        <f t="shared" ref="R6" si="1">Q6+1</f>
        <v>2029</v>
      </c>
      <c r="S6" s="214">
        <f t="shared" ref="S6" si="2">R6+1</f>
        <v>2030</v>
      </c>
      <c r="T6" s="214">
        <f t="shared" si="0"/>
        <v>2031</v>
      </c>
      <c r="U6" s="214">
        <f t="shared" si="0"/>
        <v>2032</v>
      </c>
      <c r="V6" s="214">
        <f t="shared" si="0"/>
        <v>2033</v>
      </c>
      <c r="W6" s="214">
        <f t="shared" si="0"/>
        <v>2034</v>
      </c>
      <c r="X6" s="215">
        <f t="shared" si="0"/>
        <v>2035</v>
      </c>
      <c r="Y6" s="215">
        <f t="shared" si="0"/>
        <v>2036</v>
      </c>
    </row>
    <row r="7" spans="2:25">
      <c r="B7" s="16"/>
      <c r="C7" s="16"/>
      <c r="D7" s="16"/>
      <c r="E7" s="16"/>
      <c r="F7" s="16"/>
      <c r="G7" s="16"/>
      <c r="H7" s="16"/>
      <c r="I7" s="16"/>
      <c r="J7" s="16"/>
      <c r="K7" s="16"/>
      <c r="L7" s="16"/>
      <c r="M7" s="16"/>
      <c r="N7" s="16"/>
      <c r="O7" s="16"/>
      <c r="P7" s="16"/>
      <c r="Q7" s="16"/>
      <c r="R7" s="16"/>
      <c r="S7" s="16"/>
      <c r="T7" s="16"/>
      <c r="U7" s="16"/>
      <c r="V7" s="16"/>
      <c r="W7" s="16"/>
      <c r="X7" s="16"/>
      <c r="Y7" s="16"/>
    </row>
    <row r="8" spans="2:25">
      <c r="B8" s="16" t="s">
        <v>180</v>
      </c>
      <c r="C8" s="58">
        <v>1.4999999999999999E-2</v>
      </c>
      <c r="D8" s="174"/>
      <c r="E8" s="157">
        <v>49.22</v>
      </c>
      <c r="F8" s="145">
        <f>E8*(1+$C$8)</f>
        <v>49.958299999999994</v>
      </c>
      <c r="G8" s="145">
        <f t="shared" ref="G8:I8" si="3">F8*(1+$C$8)</f>
        <v>50.707674499999989</v>
      </c>
      <c r="H8" s="145">
        <f t="shared" si="3"/>
        <v>51.468289617499984</v>
      </c>
      <c r="I8" s="145">
        <f t="shared" si="3"/>
        <v>52.240313961762482</v>
      </c>
      <c r="J8" s="157">
        <v>55.8</v>
      </c>
      <c r="K8" s="145">
        <f>J8*(1+$C$8)</f>
        <v>56.636999999999993</v>
      </c>
      <c r="L8" s="145">
        <f t="shared" ref="L8:Y8" si="4">K8*(1+$C$8)</f>
        <v>57.486554999999989</v>
      </c>
      <c r="M8" s="145">
        <f t="shared" si="4"/>
        <v>58.348853324999986</v>
      </c>
      <c r="N8" s="145">
        <f t="shared" si="4"/>
        <v>59.224086124874979</v>
      </c>
      <c r="O8" s="145">
        <f t="shared" si="4"/>
        <v>60.112447416748097</v>
      </c>
      <c r="P8" s="145">
        <f t="shared" si="4"/>
        <v>61.014134127999313</v>
      </c>
      <c r="Q8" s="145">
        <f t="shared" si="4"/>
        <v>61.929346139919296</v>
      </c>
      <c r="R8" s="145">
        <f t="shared" si="4"/>
        <v>62.858286332018082</v>
      </c>
      <c r="S8" s="145">
        <f t="shared" si="4"/>
        <v>63.801160626998346</v>
      </c>
      <c r="T8" s="145">
        <f t="shared" si="4"/>
        <v>64.758178036403308</v>
      </c>
      <c r="U8" s="145">
        <f t="shared" si="4"/>
        <v>65.729550706949354</v>
      </c>
      <c r="V8" s="145">
        <f t="shared" si="4"/>
        <v>66.715493967553584</v>
      </c>
      <c r="W8" s="145">
        <f t="shared" si="4"/>
        <v>67.716226377066889</v>
      </c>
      <c r="X8" s="145">
        <f t="shared" si="4"/>
        <v>68.731969772722891</v>
      </c>
      <c r="Y8" s="145">
        <f t="shared" si="4"/>
        <v>69.762949319313734</v>
      </c>
    </row>
    <row r="9" spans="2:25">
      <c r="B9" s="16" t="s">
        <v>179</v>
      </c>
      <c r="C9" s="58">
        <f>1/9</f>
        <v>0.1111111111111111</v>
      </c>
      <c r="D9" s="58"/>
      <c r="E9" s="145">
        <f t="shared" ref="E9:X9" si="5">$C$9*E8</f>
        <v>5.4688888888888885</v>
      </c>
      <c r="F9" s="145">
        <f t="shared" si="5"/>
        <v>5.550922222222221</v>
      </c>
      <c r="G9" s="145">
        <f t="shared" si="5"/>
        <v>5.6341860555555536</v>
      </c>
      <c r="H9" s="145">
        <f t="shared" si="5"/>
        <v>5.7186988463888868</v>
      </c>
      <c r="I9" s="145">
        <f t="shared" si="5"/>
        <v>5.8044793290847201</v>
      </c>
      <c r="J9" s="145">
        <f t="shared" si="5"/>
        <v>6.1999999999999993</v>
      </c>
      <c r="K9" s="145">
        <f t="shared" si="5"/>
        <v>6.2929999999999993</v>
      </c>
      <c r="L9" s="145">
        <f t="shared" si="5"/>
        <v>6.3873949999999979</v>
      </c>
      <c r="M9" s="145">
        <f t="shared" si="5"/>
        <v>6.4832059249999983</v>
      </c>
      <c r="N9" s="145">
        <f t="shared" si="5"/>
        <v>6.5804540138749976</v>
      </c>
      <c r="O9" s="145">
        <f t="shared" si="5"/>
        <v>6.6791608240831213</v>
      </c>
      <c r="P9" s="145">
        <f t="shared" si="5"/>
        <v>6.7793482364443678</v>
      </c>
      <c r="Q9" s="145">
        <f t="shared" si="5"/>
        <v>6.8810384599910321</v>
      </c>
      <c r="R9" s="145">
        <f t="shared" si="5"/>
        <v>6.9842540368908974</v>
      </c>
      <c r="S9" s="145">
        <f t="shared" si="5"/>
        <v>7.0890178474442607</v>
      </c>
      <c r="T9" s="145">
        <f t="shared" si="5"/>
        <v>7.1953531151559229</v>
      </c>
      <c r="U9" s="145">
        <f t="shared" si="5"/>
        <v>7.3032834118832612</v>
      </c>
      <c r="V9" s="145">
        <f t="shared" si="5"/>
        <v>7.4128326630615087</v>
      </c>
      <c r="W9" s="145">
        <f t="shared" si="5"/>
        <v>7.5240251530074316</v>
      </c>
      <c r="X9" s="145">
        <f t="shared" si="5"/>
        <v>7.6368855303025427</v>
      </c>
      <c r="Y9" s="145">
        <f t="shared" ref="Y9" si="6">$C$9*Y8</f>
        <v>7.7514388132570815</v>
      </c>
    </row>
    <row r="10" spans="2:25">
      <c r="B10" s="16" t="s">
        <v>178</v>
      </c>
      <c r="C10" s="58">
        <v>0.4</v>
      </c>
      <c r="D10" s="58"/>
      <c r="E10" s="145">
        <f t="shared" ref="E10:X10" si="7">$C$10*E9</f>
        <v>2.1875555555555555</v>
      </c>
      <c r="F10" s="145">
        <f t="shared" si="7"/>
        <v>2.2203688888888884</v>
      </c>
      <c r="G10" s="145">
        <f t="shared" si="7"/>
        <v>2.2536744222222214</v>
      </c>
      <c r="H10" s="145">
        <f t="shared" si="7"/>
        <v>2.2874795385555546</v>
      </c>
      <c r="I10" s="145">
        <f t="shared" si="7"/>
        <v>2.3217917316338883</v>
      </c>
      <c r="J10" s="145">
        <f t="shared" si="7"/>
        <v>2.48</v>
      </c>
      <c r="K10" s="145">
        <f t="shared" si="7"/>
        <v>2.5171999999999999</v>
      </c>
      <c r="L10" s="145">
        <f t="shared" si="7"/>
        <v>2.5549579999999992</v>
      </c>
      <c r="M10" s="145">
        <f t="shared" si="7"/>
        <v>2.5932823699999994</v>
      </c>
      <c r="N10" s="145">
        <f t="shared" si="7"/>
        <v>2.6321816055499991</v>
      </c>
      <c r="O10" s="145">
        <f t="shared" si="7"/>
        <v>2.6716643296332485</v>
      </c>
      <c r="P10" s="145">
        <f t="shared" si="7"/>
        <v>2.7117392945777472</v>
      </c>
      <c r="Q10" s="145">
        <f t="shared" si="7"/>
        <v>2.7524153839964129</v>
      </c>
      <c r="R10" s="145">
        <f t="shared" si="7"/>
        <v>2.7937016147563591</v>
      </c>
      <c r="S10" s="145">
        <f t="shared" si="7"/>
        <v>2.8356071389777044</v>
      </c>
      <c r="T10" s="145">
        <f t="shared" si="7"/>
        <v>2.8781412460623694</v>
      </c>
      <c r="U10" s="145">
        <f t="shared" si="7"/>
        <v>2.9213133647533045</v>
      </c>
      <c r="V10" s="145">
        <f t="shared" si="7"/>
        <v>2.9651330652246037</v>
      </c>
      <c r="W10" s="145">
        <f t="shared" si="7"/>
        <v>3.0096100612029728</v>
      </c>
      <c r="X10" s="145">
        <f t="shared" si="7"/>
        <v>3.0547542121210172</v>
      </c>
      <c r="Y10" s="145">
        <f t="shared" ref="Y10" si="8">$C$10*Y9</f>
        <v>3.1005755253028329</v>
      </c>
    </row>
    <row r="11" spans="2:25">
      <c r="B11" s="16" t="s">
        <v>206</v>
      </c>
      <c r="C11" s="58">
        <v>0.6</v>
      </c>
      <c r="D11" s="16"/>
      <c r="E11" s="16"/>
      <c r="F11" s="16"/>
      <c r="G11" s="16"/>
      <c r="H11" s="16"/>
      <c r="I11" s="16"/>
      <c r="J11" s="16"/>
      <c r="K11" s="145">
        <f>$C$11*K10</f>
        <v>1.5103199999999999</v>
      </c>
      <c r="L11" s="145">
        <f t="shared" ref="L11:X11" si="9">$C$11*L10</f>
        <v>1.5329747999999994</v>
      </c>
      <c r="M11" s="145">
        <f t="shared" si="9"/>
        <v>1.5559694219999995</v>
      </c>
      <c r="N11" s="145">
        <f t="shared" si="9"/>
        <v>1.5793089633299995</v>
      </c>
      <c r="O11" s="145">
        <f t="shared" si="9"/>
        <v>1.602998597779949</v>
      </c>
      <c r="P11" s="145">
        <f t="shared" si="9"/>
        <v>1.6270435767466482</v>
      </c>
      <c r="Q11" s="145">
        <f t="shared" si="9"/>
        <v>1.6514492303978476</v>
      </c>
      <c r="R11" s="145">
        <f t="shared" si="9"/>
        <v>1.6762209688538154</v>
      </c>
      <c r="S11" s="145">
        <f t="shared" si="9"/>
        <v>1.7013642833866227</v>
      </c>
      <c r="T11" s="145">
        <f t="shared" si="9"/>
        <v>1.7268847476374216</v>
      </c>
      <c r="U11" s="145">
        <f t="shared" si="9"/>
        <v>1.7527880188519827</v>
      </c>
      <c r="V11" s="145">
        <f t="shared" si="9"/>
        <v>1.7790798391347622</v>
      </c>
      <c r="W11" s="145">
        <f t="shared" si="9"/>
        <v>1.8057660367217836</v>
      </c>
      <c r="X11" s="145">
        <f t="shared" si="9"/>
        <v>1.8328525272726102</v>
      </c>
      <c r="Y11" s="145">
        <f t="shared" ref="Y11" si="10">$C$11*Y10</f>
        <v>1.8603453151816995</v>
      </c>
    </row>
    <row r="12" spans="2:25">
      <c r="B12" s="16"/>
      <c r="C12" s="28"/>
      <c r="D12" s="16"/>
      <c r="E12" s="16"/>
      <c r="F12" s="16"/>
      <c r="G12" s="16"/>
      <c r="H12" s="16"/>
      <c r="I12" s="16"/>
      <c r="J12" s="16"/>
      <c r="K12" s="145"/>
      <c r="L12" s="145"/>
      <c r="M12" s="145"/>
      <c r="N12" s="145"/>
      <c r="O12" s="145"/>
      <c r="P12" s="145"/>
      <c r="Q12" s="145"/>
      <c r="R12" s="145"/>
      <c r="S12" s="145"/>
      <c r="T12" s="145"/>
      <c r="U12" s="145"/>
      <c r="V12" s="145"/>
      <c r="W12" s="145"/>
      <c r="X12" s="145"/>
      <c r="Y12" s="145"/>
    </row>
    <row r="13" spans="2:25">
      <c r="B13" s="16" t="s">
        <v>140</v>
      </c>
      <c r="C13" s="28"/>
      <c r="D13" s="28"/>
      <c r="E13" s="139"/>
      <c r="F13" s="139"/>
      <c r="G13" s="139"/>
      <c r="H13" s="139"/>
      <c r="I13" s="139"/>
      <c r="J13" s="132"/>
      <c r="K13" s="19"/>
      <c r="L13" s="19"/>
      <c r="M13" s="19"/>
      <c r="N13" s="19"/>
      <c r="O13" s="19"/>
      <c r="P13" s="19"/>
      <c r="Q13" s="19"/>
      <c r="R13" s="19"/>
      <c r="S13" s="19">
        <f t="shared" ref="S13:Y13" si="11">CHOOSE($C$33,S14,S15,S16)</f>
        <v>5.0000000000000001E-3</v>
      </c>
      <c r="T13" s="19">
        <f t="shared" si="11"/>
        <v>1.2500000000000001E-2</v>
      </c>
      <c r="U13" s="19">
        <f t="shared" si="11"/>
        <v>0.02</v>
      </c>
      <c r="V13" s="19">
        <f t="shared" si="11"/>
        <v>2.75E-2</v>
      </c>
      <c r="W13" s="19">
        <f t="shared" si="11"/>
        <v>3.5000000000000003E-2</v>
      </c>
      <c r="X13" s="19">
        <f t="shared" si="11"/>
        <v>4.2500000000000003E-2</v>
      </c>
      <c r="Y13" s="19">
        <f t="shared" si="11"/>
        <v>0.05</v>
      </c>
    </row>
    <row r="14" spans="2:25" hidden="1" outlineLevel="1">
      <c r="B14" s="172" t="s">
        <v>123</v>
      </c>
      <c r="C14" s="171"/>
      <c r="D14" s="171"/>
      <c r="E14" s="170"/>
      <c r="F14" s="170"/>
      <c r="G14" s="170"/>
      <c r="H14" s="170"/>
      <c r="I14" s="170"/>
      <c r="J14" s="169"/>
      <c r="K14" s="148"/>
      <c r="L14" s="148"/>
      <c r="M14" s="148"/>
      <c r="N14" s="148"/>
      <c r="O14" s="148"/>
      <c r="P14" s="148"/>
      <c r="Q14" s="148"/>
      <c r="R14" s="148"/>
      <c r="S14" s="217">
        <f>S15</f>
        <v>5.0000000000000001E-3</v>
      </c>
      <c r="T14" s="217">
        <f t="shared" ref="T14:Y14" si="12">T15</f>
        <v>1.2500000000000001E-2</v>
      </c>
      <c r="U14" s="217">
        <f t="shared" si="12"/>
        <v>0.02</v>
      </c>
      <c r="V14" s="217">
        <f t="shared" si="12"/>
        <v>2.75E-2</v>
      </c>
      <c r="W14" s="217">
        <f t="shared" si="12"/>
        <v>3.5000000000000003E-2</v>
      </c>
      <c r="X14" s="217">
        <f t="shared" si="12"/>
        <v>4.2500000000000003E-2</v>
      </c>
      <c r="Y14" s="217">
        <f t="shared" si="12"/>
        <v>0.05</v>
      </c>
    </row>
    <row r="15" spans="2:25" hidden="1" outlineLevel="1">
      <c r="B15" s="173" t="s">
        <v>122</v>
      </c>
      <c r="C15" s="171"/>
      <c r="D15" s="171"/>
      <c r="E15" s="170"/>
      <c r="F15" s="170"/>
      <c r="G15" s="170"/>
      <c r="H15" s="170"/>
      <c r="I15" s="170"/>
      <c r="J15" s="169"/>
      <c r="K15" s="168"/>
      <c r="L15" s="168"/>
      <c r="M15" s="168"/>
      <c r="N15" s="168"/>
      <c r="O15" s="168"/>
      <c r="P15" s="168"/>
      <c r="Q15" s="168"/>
      <c r="R15" s="168"/>
      <c r="S15" s="168">
        <v>5.0000000000000001E-3</v>
      </c>
      <c r="T15" s="168">
        <f>S15+0.75%</f>
        <v>1.2500000000000001E-2</v>
      </c>
      <c r="U15" s="168">
        <f t="shared" ref="U15:X15" si="13">T15+0.75%</f>
        <v>0.02</v>
      </c>
      <c r="V15" s="168">
        <f t="shared" si="13"/>
        <v>2.75E-2</v>
      </c>
      <c r="W15" s="168">
        <f t="shared" si="13"/>
        <v>3.5000000000000003E-2</v>
      </c>
      <c r="X15" s="168">
        <f t="shared" si="13"/>
        <v>4.2500000000000003E-2</v>
      </c>
      <c r="Y15" s="168">
        <f t="shared" ref="Y15" si="14">X15+0.75%</f>
        <v>0.05</v>
      </c>
    </row>
    <row r="16" spans="2:25" hidden="1" outlineLevel="1">
      <c r="B16" s="172" t="s">
        <v>124</v>
      </c>
      <c r="C16" s="171"/>
      <c r="D16" s="171"/>
      <c r="E16" s="170"/>
      <c r="F16" s="170"/>
      <c r="G16" s="170"/>
      <c r="H16" s="170"/>
      <c r="I16" s="170"/>
      <c r="J16" s="169"/>
      <c r="K16" s="168"/>
      <c r="L16" s="168"/>
      <c r="M16" s="168"/>
      <c r="N16" s="168"/>
      <c r="O16" s="168"/>
      <c r="P16" s="168"/>
      <c r="Q16" s="168"/>
      <c r="R16" s="168"/>
      <c r="S16" s="217">
        <f>S15</f>
        <v>5.0000000000000001E-3</v>
      </c>
      <c r="T16" s="217">
        <f t="shared" ref="T16:W16" si="15">T15</f>
        <v>1.2500000000000001E-2</v>
      </c>
      <c r="U16" s="217">
        <f t="shared" si="15"/>
        <v>0.02</v>
      </c>
      <c r="V16" s="217">
        <f t="shared" si="15"/>
        <v>2.75E-2</v>
      </c>
      <c r="W16" s="217">
        <f t="shared" si="15"/>
        <v>3.5000000000000003E-2</v>
      </c>
      <c r="X16" s="217">
        <f t="shared" ref="X16" si="16">X15</f>
        <v>4.2500000000000003E-2</v>
      </c>
      <c r="Y16" s="217">
        <f t="shared" ref="Y16" si="17">Y15</f>
        <v>0.05</v>
      </c>
    </row>
    <row r="17" spans="2:30" collapsed="1">
      <c r="B17" s="16" t="s">
        <v>156</v>
      </c>
      <c r="C17" s="167"/>
      <c r="D17" s="167"/>
      <c r="E17" s="166"/>
      <c r="F17" s="166"/>
      <c r="G17" s="166"/>
      <c r="H17" s="166"/>
      <c r="I17" s="166"/>
      <c r="J17" s="152"/>
      <c r="K17" s="152"/>
      <c r="L17" s="152"/>
      <c r="M17" s="152"/>
      <c r="N17" s="152"/>
      <c r="O17" s="152"/>
      <c r="P17" s="152"/>
      <c r="Q17" s="152"/>
      <c r="R17" s="152"/>
      <c r="S17" s="152">
        <f>S11*S13*10^6</f>
        <v>8506.821416933115</v>
      </c>
      <c r="T17" s="152">
        <f t="shared" ref="T17:W17" si="18">T11*T13*10^6</f>
        <v>21586.059345467769</v>
      </c>
      <c r="U17" s="152">
        <f t="shared" si="18"/>
        <v>35055.760377039653</v>
      </c>
      <c r="V17" s="152">
        <f t="shared" si="18"/>
        <v>48924.695576205959</v>
      </c>
      <c r="W17" s="152">
        <f t="shared" si="18"/>
        <v>63201.811285262433</v>
      </c>
      <c r="X17" s="152">
        <f t="shared" ref="X17" si="19">X11*X13*10^6</f>
        <v>77896.232409085947</v>
      </c>
      <c r="Y17" s="152">
        <f t="shared" ref="Y17" si="20">Y11*Y13*10^6</f>
        <v>93017.26575908497</v>
      </c>
    </row>
    <row r="18" spans="2:30" s="73" customFormat="1" ht="15">
      <c r="B18" s="16"/>
      <c r="C18" s="167"/>
      <c r="D18" s="167"/>
      <c r="E18" s="166"/>
      <c r="F18" s="166"/>
      <c r="G18" s="166"/>
      <c r="H18" s="166"/>
      <c r="I18" s="166"/>
      <c r="J18" s="166"/>
      <c r="K18" s="166"/>
      <c r="L18" s="166"/>
      <c r="M18" s="166"/>
      <c r="N18" s="166"/>
      <c r="O18" s="166"/>
      <c r="P18" s="166"/>
      <c r="Q18" s="166"/>
      <c r="R18" s="166"/>
      <c r="S18" s="166"/>
      <c r="T18" s="166"/>
      <c r="U18" s="166"/>
      <c r="V18" s="166"/>
      <c r="W18" s="166"/>
      <c r="X18" s="166"/>
      <c r="Y18" s="166"/>
      <c r="Z18" s="34"/>
      <c r="AA18" s="34"/>
      <c r="AB18" s="34"/>
      <c r="AC18" s="34"/>
      <c r="AD18" s="34"/>
    </row>
    <row r="19" spans="2:30" s="73" customFormat="1" ht="15">
      <c r="B19" s="16" t="s">
        <v>151</v>
      </c>
      <c r="C19" s="16"/>
      <c r="D19" s="16"/>
      <c r="E19" s="34"/>
      <c r="F19" s="152"/>
      <c r="G19" s="152"/>
      <c r="H19" s="152"/>
      <c r="I19" s="152"/>
      <c r="J19" s="34"/>
      <c r="K19" s="85"/>
      <c r="L19" s="85"/>
      <c r="M19" s="85"/>
      <c r="N19" s="85"/>
      <c r="O19" s="85"/>
      <c r="P19" s="85"/>
      <c r="Q19" s="85"/>
      <c r="R19" s="85"/>
      <c r="S19" s="85">
        <f>schizophrenia!S19</f>
        <v>24720</v>
      </c>
      <c r="T19" s="85">
        <f>schizophrenia!T19</f>
        <v>25461.600000000002</v>
      </c>
      <c r="U19" s="85">
        <f>schizophrenia!U19</f>
        <v>26225.448000000004</v>
      </c>
      <c r="V19" s="85">
        <f>schizophrenia!V19</f>
        <v>27012.211440000006</v>
      </c>
      <c r="W19" s="85">
        <f>schizophrenia!W19</f>
        <v>27822.577783200006</v>
      </c>
      <c r="X19" s="85">
        <f>schizophrenia!X19</f>
        <v>28657.255116696007</v>
      </c>
      <c r="Y19" s="85">
        <f>schizophrenia!Y19</f>
        <v>29516.972770196888</v>
      </c>
      <c r="Z19" s="34"/>
      <c r="AA19" s="34"/>
      <c r="AB19" s="34"/>
      <c r="AC19" s="34"/>
      <c r="AD19" s="34"/>
    </row>
    <row r="20" spans="2:30">
      <c r="B20" s="16" t="s">
        <v>177</v>
      </c>
      <c r="C20" s="28"/>
      <c r="D20" s="28"/>
      <c r="E20" s="28"/>
      <c r="F20" s="58"/>
      <c r="G20" s="28"/>
      <c r="H20" s="28"/>
      <c r="I20" s="28"/>
      <c r="K20" s="28"/>
      <c r="L20" s="28"/>
      <c r="M20" s="164"/>
      <c r="N20" s="164"/>
      <c r="O20" s="164"/>
      <c r="P20" s="164"/>
      <c r="Q20" s="164"/>
      <c r="R20" s="164"/>
      <c r="S20" s="164"/>
      <c r="T20" s="229">
        <f>schizophrenia!T20</f>
        <v>0.03</v>
      </c>
      <c r="U20" s="229">
        <f>schizophrenia!U20</f>
        <v>0.03</v>
      </c>
      <c r="V20" s="229">
        <f>schizophrenia!V20</f>
        <v>0.03</v>
      </c>
      <c r="W20" s="229">
        <f>schizophrenia!W20</f>
        <v>0.03</v>
      </c>
      <c r="X20" s="229">
        <f>schizophrenia!X20</f>
        <v>0.03</v>
      </c>
      <c r="Y20" s="229">
        <f>schizophrenia!Y20</f>
        <v>0.03</v>
      </c>
    </row>
    <row r="21" spans="2:30">
      <c r="B21" s="16" t="s">
        <v>153</v>
      </c>
      <c r="C21" s="16"/>
      <c r="D21" s="16"/>
      <c r="E21" s="165"/>
      <c r="F21" s="165"/>
      <c r="G21" s="165"/>
      <c r="H21" s="165"/>
      <c r="I21" s="165"/>
      <c r="K21" s="152"/>
      <c r="L21" s="152"/>
      <c r="M21" s="152"/>
      <c r="N21" s="152"/>
      <c r="O21" s="152"/>
      <c r="P21" s="152"/>
      <c r="Q21" s="152"/>
      <c r="R21" s="152"/>
      <c r="S21" s="152">
        <f t="shared" ref="S21:W21" si="21">S19*(1-S22)</f>
        <v>18416.400000000001</v>
      </c>
      <c r="T21" s="152">
        <f t="shared" si="21"/>
        <v>18841.584000000003</v>
      </c>
      <c r="U21" s="152">
        <f t="shared" si="21"/>
        <v>19275.704280000002</v>
      </c>
      <c r="V21" s="152">
        <f t="shared" si="21"/>
        <v>19718.914351200005</v>
      </c>
      <c r="W21" s="152">
        <f t="shared" si="21"/>
        <v>20171.368892820003</v>
      </c>
      <c r="X21" s="152">
        <f t="shared" ref="X21" si="22">X19*(1-X22)</f>
        <v>20633.223684021126</v>
      </c>
      <c r="Y21" s="152">
        <f t="shared" ref="Y21" si="23">Y19*(1-Y22)</f>
        <v>21104.635530690775</v>
      </c>
    </row>
    <row r="22" spans="2:30">
      <c r="B22" s="43" t="s">
        <v>0</v>
      </c>
      <c r="C22" s="28"/>
      <c r="D22" s="28"/>
      <c r="E22" s="16"/>
      <c r="F22" s="16"/>
      <c r="G22" s="16"/>
      <c r="H22" s="16"/>
      <c r="I22" s="16"/>
      <c r="K22" s="164"/>
      <c r="L22" s="164"/>
      <c r="M22" s="164"/>
      <c r="N22" s="164"/>
      <c r="O22" s="164"/>
      <c r="P22" s="164"/>
      <c r="Q22" s="164"/>
      <c r="R22" s="164"/>
      <c r="S22" s="164">
        <f>schizophrenia!S22</f>
        <v>0.255</v>
      </c>
      <c r="T22" s="164">
        <f>schizophrenia!T22</f>
        <v>0.26</v>
      </c>
      <c r="U22" s="164">
        <f>schizophrenia!U22</f>
        <v>0.26500000000000001</v>
      </c>
      <c r="V22" s="164">
        <f>schizophrenia!V22</f>
        <v>0.27</v>
      </c>
      <c r="W22" s="164">
        <f>schizophrenia!W22</f>
        <v>0.27500000000000002</v>
      </c>
      <c r="X22" s="164">
        <f>schizophrenia!X22</f>
        <v>0.28000000000000003</v>
      </c>
      <c r="Y22" s="164">
        <f>schizophrenia!Y22</f>
        <v>0.28500000000000003</v>
      </c>
    </row>
    <row r="23" spans="2:30">
      <c r="B23" s="16"/>
      <c r="C23" s="28"/>
      <c r="D23" s="28"/>
      <c r="E23" s="16"/>
      <c r="F23" s="16"/>
      <c r="G23" s="16"/>
      <c r="H23" s="16"/>
      <c r="I23" s="16"/>
      <c r="J23" s="58"/>
      <c r="K23" s="130"/>
      <c r="L23" s="130"/>
      <c r="M23" s="130"/>
      <c r="N23" s="130"/>
      <c r="O23" s="130"/>
      <c r="P23" s="130"/>
      <c r="Q23" s="130"/>
      <c r="R23" s="130"/>
      <c r="S23" s="130"/>
      <c r="T23" s="130"/>
      <c r="U23" s="130"/>
      <c r="V23" s="130"/>
      <c r="W23" s="130"/>
      <c r="X23" s="130"/>
      <c r="Y23" s="130"/>
    </row>
    <row r="24" spans="2:30">
      <c r="B24" s="16" t="s">
        <v>1</v>
      </c>
      <c r="C24" s="142">
        <v>0.6</v>
      </c>
      <c r="D24" s="58"/>
      <c r="E24" s="16"/>
      <c r="F24" s="16"/>
      <c r="G24" s="16"/>
      <c r="H24" s="16"/>
      <c r="I24" s="16"/>
      <c r="J24" s="16"/>
      <c r="K24" s="16"/>
      <c r="L24" s="16"/>
      <c r="M24" s="16"/>
      <c r="N24" s="16"/>
      <c r="O24" s="16"/>
      <c r="P24" s="16"/>
      <c r="Q24" s="16"/>
      <c r="R24" s="16"/>
      <c r="S24" s="16"/>
      <c r="T24" s="16"/>
      <c r="U24" s="16"/>
      <c r="V24" s="16"/>
      <c r="W24" s="16"/>
      <c r="X24" s="16"/>
      <c r="Y24" s="16"/>
    </row>
    <row r="25" spans="2:30">
      <c r="B25" s="219" t="s">
        <v>203</v>
      </c>
      <c r="C25" s="220"/>
      <c r="D25" s="220"/>
      <c r="E25" s="220"/>
      <c r="F25" s="220"/>
      <c r="G25" s="220"/>
      <c r="H25" s="220"/>
      <c r="I25" s="221"/>
      <c r="J25" s="221"/>
      <c r="K25" s="221"/>
      <c r="L25" s="221"/>
      <c r="M25" s="221"/>
      <c r="N25" s="221"/>
      <c r="O25" s="221"/>
      <c r="P25" s="221"/>
      <c r="Q25" s="222"/>
      <c r="R25" s="222"/>
      <c r="S25" s="222">
        <f t="shared" ref="S25:Y25" si="24">S17*S21*$C$24/10^6</f>
        <v>93.999015565684218</v>
      </c>
      <c r="T25" s="222">
        <f t="shared" si="24"/>
        <v>244.02933023196962</v>
      </c>
      <c r="U25" s="222">
        <f t="shared" si="24"/>
        <v>405.43468220301463</v>
      </c>
      <c r="V25" s="222">
        <f t="shared" si="24"/>
        <v>578.84512903544339</v>
      </c>
      <c r="W25" s="222">
        <f t="shared" si="24"/>
        <v>764.92023007765374</v>
      </c>
      <c r="X25" s="222">
        <f t="shared" si="24"/>
        <v>964.35023246349976</v>
      </c>
      <c r="Y25" s="222">
        <f t="shared" si="24"/>
        <v>1177.8572951441345</v>
      </c>
    </row>
    <row r="26" spans="2:30">
      <c r="B26" s="223" t="s">
        <v>204</v>
      </c>
      <c r="C26" s="224">
        <f>CHOOSE($C$33,C27,C28,C29)</f>
        <v>0.5</v>
      </c>
      <c r="D26" s="225"/>
      <c r="E26" s="225"/>
      <c r="F26" s="225"/>
      <c r="G26" s="225"/>
      <c r="H26" s="225"/>
      <c r="I26" s="226"/>
      <c r="J26" s="226"/>
      <c r="K26" s="226"/>
      <c r="L26" s="226"/>
      <c r="M26" s="226"/>
      <c r="N26" s="226"/>
      <c r="O26" s="226"/>
      <c r="P26" s="227"/>
      <c r="Q26" s="228"/>
      <c r="R26" s="228"/>
      <c r="S26" s="228">
        <f t="shared" ref="S26:Y26" si="25">S25*$C$26</f>
        <v>46.999507782842109</v>
      </c>
      <c r="T26" s="228">
        <f t="shared" si="25"/>
        <v>122.01466511598481</v>
      </c>
      <c r="U26" s="228">
        <f t="shared" si="25"/>
        <v>202.71734110150732</v>
      </c>
      <c r="V26" s="228">
        <f t="shared" si="25"/>
        <v>289.4225645177217</v>
      </c>
      <c r="W26" s="228">
        <f t="shared" si="25"/>
        <v>382.46011503882687</v>
      </c>
      <c r="X26" s="228">
        <f t="shared" si="25"/>
        <v>482.17511623174988</v>
      </c>
      <c r="Y26" s="228">
        <f t="shared" si="25"/>
        <v>588.92864757206723</v>
      </c>
    </row>
    <row r="27" spans="2:30" hidden="1" outlineLevel="1">
      <c r="B27" s="178" t="s">
        <v>123</v>
      </c>
      <c r="C27" s="233">
        <v>0.6</v>
      </c>
      <c r="D27" s="175"/>
      <c r="E27" s="176"/>
      <c r="F27" s="176"/>
      <c r="G27" s="176"/>
      <c r="H27" s="176"/>
      <c r="I27" s="176"/>
      <c r="J27" s="177"/>
      <c r="K27" s="177"/>
      <c r="L27" s="177"/>
      <c r="M27" s="177"/>
      <c r="N27" s="177"/>
      <c r="O27" s="177"/>
      <c r="P27" s="177"/>
      <c r="Q27" s="177"/>
      <c r="R27" s="177"/>
      <c r="S27" s="177"/>
      <c r="T27" s="177"/>
      <c r="U27" s="177"/>
      <c r="V27" s="177"/>
      <c r="W27" s="177"/>
      <c r="X27" s="177"/>
      <c r="Y27" s="177"/>
    </row>
    <row r="28" spans="2:30" hidden="1" outlineLevel="1">
      <c r="B28" s="178" t="s">
        <v>122</v>
      </c>
      <c r="C28" s="233">
        <v>0.5</v>
      </c>
      <c r="D28" s="175"/>
      <c r="E28" s="176"/>
      <c r="F28" s="176"/>
      <c r="G28" s="176"/>
      <c r="H28" s="176"/>
      <c r="I28" s="176"/>
      <c r="J28" s="177"/>
      <c r="K28" s="177"/>
      <c r="L28" s="177"/>
      <c r="M28" s="177"/>
      <c r="N28" s="177"/>
      <c r="O28" s="177"/>
      <c r="P28" s="177"/>
      <c r="Q28" s="177"/>
      <c r="R28" s="177"/>
      <c r="S28" s="177"/>
      <c r="T28" s="177"/>
      <c r="U28" s="177"/>
      <c r="V28" s="177"/>
      <c r="W28" s="177"/>
      <c r="X28" s="177"/>
      <c r="Y28" s="177"/>
    </row>
    <row r="29" spans="2:30" hidden="1" outlineLevel="1">
      <c r="B29" s="178" t="s">
        <v>124</v>
      </c>
      <c r="C29" s="233">
        <v>0.4</v>
      </c>
      <c r="D29" s="175"/>
      <c r="E29" s="176"/>
      <c r="F29" s="176"/>
      <c r="G29" s="176"/>
      <c r="H29" s="176"/>
      <c r="I29" s="176"/>
      <c r="J29" s="177"/>
      <c r="K29" s="177"/>
      <c r="L29" s="177"/>
      <c r="M29" s="177"/>
      <c r="N29" s="177"/>
      <c r="O29" s="177"/>
      <c r="P29" s="177"/>
      <c r="Q29" s="177"/>
      <c r="R29" s="177"/>
      <c r="S29" s="177"/>
      <c r="T29" s="177"/>
      <c r="U29" s="177"/>
      <c r="V29" s="177"/>
      <c r="W29" s="177"/>
      <c r="X29" s="177"/>
      <c r="Y29" s="177"/>
    </row>
    <row r="30" spans="2:30" collapsed="1">
      <c r="B30" s="153"/>
      <c r="C30" s="16"/>
      <c r="D30" s="16"/>
      <c r="E30" s="16"/>
      <c r="F30" s="152"/>
      <c r="G30" s="151"/>
      <c r="H30" s="151"/>
      <c r="I30" s="151"/>
      <c r="J30" s="142"/>
      <c r="K30" s="154"/>
      <c r="L30" s="154"/>
      <c r="M30" s="154"/>
      <c r="N30" s="154"/>
      <c r="O30" s="154"/>
      <c r="P30" s="154"/>
      <c r="Q30" s="154"/>
      <c r="R30" s="154"/>
      <c r="S30" s="154"/>
      <c r="T30" s="154"/>
      <c r="U30" s="154"/>
      <c r="V30" s="154"/>
      <c r="W30" s="154"/>
    </row>
    <row r="31" spans="2:30">
      <c r="B31" s="40"/>
      <c r="C31" s="16"/>
      <c r="D31" s="16"/>
      <c r="E31" s="16"/>
      <c r="F31" s="152"/>
      <c r="G31" s="151"/>
      <c r="H31" s="151"/>
      <c r="I31" s="155"/>
      <c r="J31" s="155"/>
      <c r="K31" s="151"/>
      <c r="L31" s="151"/>
      <c r="M31" s="151"/>
      <c r="N31" s="151"/>
      <c r="O31" s="151"/>
      <c r="P31" s="151"/>
      <c r="Q31" s="151"/>
      <c r="R31" s="151"/>
      <c r="S31" s="151"/>
      <c r="T31" s="151"/>
      <c r="U31" s="151"/>
      <c r="V31" s="16"/>
      <c r="W31" s="16"/>
      <c r="X31" s="16"/>
      <c r="Y31" s="16"/>
    </row>
    <row r="32" spans="2:30" ht="15" thickBot="1">
      <c r="B32" s="40"/>
      <c r="C32" s="16"/>
      <c r="D32" s="16"/>
      <c r="E32" s="16"/>
      <c r="F32" s="152"/>
      <c r="G32" s="151"/>
      <c r="H32" s="151"/>
      <c r="I32" s="151"/>
      <c r="J32" s="151"/>
      <c r="K32" s="151"/>
      <c r="L32" s="151"/>
      <c r="M32" s="151"/>
      <c r="N32" s="151"/>
      <c r="O32" s="151"/>
      <c r="P32" s="151"/>
      <c r="Q32" s="151"/>
      <c r="R32" s="151"/>
      <c r="S32" s="151"/>
      <c r="T32" s="151"/>
      <c r="U32" s="151"/>
      <c r="V32" s="16"/>
      <c r="W32" s="16"/>
      <c r="X32" s="16"/>
      <c r="Y32" s="16"/>
    </row>
    <row r="33" spans="2:29" ht="15" thickBot="1">
      <c r="B33" s="156" t="s">
        <v>141</v>
      </c>
      <c r="C33" s="211">
        <f>DCF!$C$32</f>
        <v>2</v>
      </c>
      <c r="K33" s="112"/>
      <c r="L33" s="112"/>
      <c r="M33" s="112"/>
      <c r="N33" s="112"/>
      <c r="O33" s="112"/>
      <c r="P33" s="112"/>
      <c r="Q33" s="112"/>
      <c r="R33" s="112"/>
      <c r="S33" s="112"/>
      <c r="T33" s="112"/>
      <c r="U33" s="112"/>
      <c r="V33" s="112"/>
      <c r="W33" s="112"/>
      <c r="X33" s="112"/>
      <c r="Y33" s="112"/>
      <c r="Z33" s="112"/>
      <c r="AA33" s="112"/>
      <c r="AB33" s="112"/>
      <c r="AC33" s="112"/>
    </row>
    <row r="34" spans="2:29">
      <c r="K34" s="112"/>
      <c r="L34" s="112"/>
      <c r="M34" s="112"/>
      <c r="N34" s="112"/>
      <c r="O34" s="112"/>
      <c r="P34" s="112"/>
      <c r="Q34" s="112"/>
      <c r="R34" s="112"/>
      <c r="S34" s="112"/>
      <c r="T34" s="112"/>
      <c r="U34" s="112"/>
      <c r="V34" s="112"/>
      <c r="W34" s="112"/>
      <c r="X34" s="112"/>
      <c r="Y34" s="112"/>
      <c r="Z34" s="112"/>
      <c r="AA34" s="112"/>
      <c r="AB34" s="112"/>
      <c r="AC34" s="112"/>
    </row>
    <row r="35" spans="2:29">
      <c r="K35" s="112"/>
      <c r="L35" s="112"/>
      <c r="M35" s="112"/>
      <c r="N35" s="112"/>
      <c r="O35" s="112"/>
      <c r="P35" s="112"/>
      <c r="Q35" s="112"/>
      <c r="R35" s="112"/>
      <c r="S35" s="112"/>
      <c r="T35" s="112"/>
      <c r="U35" s="112"/>
      <c r="V35" s="112"/>
      <c r="W35" s="112"/>
      <c r="X35" s="112"/>
      <c r="Y35" s="112"/>
      <c r="Z35" s="112"/>
      <c r="AA35" s="112"/>
      <c r="AB35" s="112"/>
      <c r="AC35" s="112"/>
    </row>
    <row r="36" spans="2:29">
      <c r="L36" s="112"/>
    </row>
    <row r="43" spans="2:29">
      <c r="B43" s="179"/>
    </row>
    <row r="85" spans="8:8">
      <c r="H85" s="34">
        <v>188.2</v>
      </c>
    </row>
  </sheetData>
  <pageMargins left="0.7" right="0.7" top="0.75" bottom="0.75" header="0.3" footer="0.3"/>
  <pageSetup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3:Z85"/>
  <sheetViews>
    <sheetView showGridLines="0" zoomScale="85" zoomScaleNormal="85" workbookViewId="0"/>
  </sheetViews>
  <sheetFormatPr defaultColWidth="9.140625" defaultRowHeight="14.25" outlineLevelRow="1" outlineLevelCol="1"/>
  <cols>
    <col min="1" max="1" width="8.7109375" style="34" customWidth="1"/>
    <col min="2" max="2" width="58.7109375" style="34" customWidth="1"/>
    <col min="3" max="3" width="9" style="34" customWidth="1"/>
    <col min="4" max="4" width="9.28515625" style="34" customWidth="1"/>
    <col min="5" max="7" width="10.28515625" style="34" hidden="1" customWidth="1" outlineLevel="1"/>
    <col min="8" max="8" width="6.7109375" style="34" hidden="1" customWidth="1" outlineLevel="1"/>
    <col min="9" max="10" width="10.28515625" style="34" hidden="1" customWidth="1" outlineLevel="1"/>
    <col min="11" max="11" width="10.28515625" style="34" customWidth="1" collapsed="1"/>
    <col min="12" max="25" width="10.28515625" style="34" customWidth="1"/>
    <col min="26" max="16384" width="9.140625" style="34"/>
  </cols>
  <sheetData>
    <row r="3" spans="1:25" ht="23.25">
      <c r="B3" s="141" t="s">
        <v>175</v>
      </c>
    </row>
    <row r="4" spans="1:25" ht="23.25">
      <c r="B4" s="141"/>
    </row>
    <row r="5" spans="1:25" ht="18">
      <c r="B5" s="143"/>
    </row>
    <row r="6" spans="1:25">
      <c r="B6" s="213" t="s">
        <v>182</v>
      </c>
      <c r="C6" s="214"/>
      <c r="D6" s="214"/>
      <c r="E6" s="214">
        <v>2016</v>
      </c>
      <c r="F6" s="214">
        <v>2017</v>
      </c>
      <c r="G6" s="214">
        <v>2018</v>
      </c>
      <c r="H6" s="214">
        <f>G6+1</f>
        <v>2019</v>
      </c>
      <c r="I6" s="214">
        <f t="shared" ref="I6:Y6" si="0">H6+1</f>
        <v>2020</v>
      </c>
      <c r="J6" s="214">
        <f t="shared" si="0"/>
        <v>2021</v>
      </c>
      <c r="K6" s="214">
        <f t="shared" si="0"/>
        <v>2022</v>
      </c>
      <c r="L6" s="214">
        <f t="shared" si="0"/>
        <v>2023</v>
      </c>
      <c r="M6" s="214">
        <f t="shared" si="0"/>
        <v>2024</v>
      </c>
      <c r="N6" s="214">
        <f t="shared" si="0"/>
        <v>2025</v>
      </c>
      <c r="O6" s="214">
        <f t="shared" si="0"/>
        <v>2026</v>
      </c>
      <c r="P6" s="214">
        <f t="shared" si="0"/>
        <v>2027</v>
      </c>
      <c r="Q6" s="214">
        <f t="shared" si="0"/>
        <v>2028</v>
      </c>
      <c r="R6" s="214">
        <f t="shared" si="0"/>
        <v>2029</v>
      </c>
      <c r="S6" s="214">
        <f t="shared" si="0"/>
        <v>2030</v>
      </c>
      <c r="T6" s="214">
        <f t="shared" si="0"/>
        <v>2031</v>
      </c>
      <c r="U6" s="214">
        <f t="shared" si="0"/>
        <v>2032</v>
      </c>
      <c r="V6" s="214">
        <f t="shared" si="0"/>
        <v>2033</v>
      </c>
      <c r="W6" s="214">
        <f t="shared" si="0"/>
        <v>2034</v>
      </c>
      <c r="X6" s="215">
        <f t="shared" si="0"/>
        <v>2035</v>
      </c>
      <c r="Y6" s="215">
        <f t="shared" si="0"/>
        <v>2036</v>
      </c>
    </row>
    <row r="7" spans="1:25">
      <c r="B7" s="16"/>
      <c r="C7" s="16"/>
      <c r="D7" s="16"/>
      <c r="E7" s="16"/>
      <c r="F7" s="16"/>
      <c r="G7" s="16"/>
      <c r="H7" s="16"/>
      <c r="I7" s="16"/>
      <c r="J7" s="16"/>
      <c r="K7" s="16"/>
      <c r="L7" s="16"/>
      <c r="M7" s="16"/>
      <c r="N7" s="16"/>
      <c r="O7" s="16"/>
      <c r="P7" s="16"/>
      <c r="Q7" s="16"/>
      <c r="R7" s="16"/>
      <c r="S7" s="16"/>
      <c r="T7" s="16"/>
      <c r="U7" s="16"/>
      <c r="V7" s="16"/>
      <c r="W7" s="16"/>
      <c r="X7" s="16"/>
      <c r="Y7" s="16"/>
    </row>
    <row r="8" spans="1:25">
      <c r="B8" s="16" t="s">
        <v>150</v>
      </c>
      <c r="C8" s="144">
        <v>8.0000000000000002E-3</v>
      </c>
      <c r="D8" s="144"/>
      <c r="E8" s="157">
        <v>249.48522800000001</v>
      </c>
      <c r="F8" s="145">
        <f>E8*(1+$C$8)</f>
        <v>251.48110982400001</v>
      </c>
      <c r="G8" s="145">
        <f t="shared" ref="G8:Y8" si="1">F8*(1+$C$8)</f>
        <v>253.49295870259201</v>
      </c>
      <c r="H8" s="145">
        <f t="shared" si="1"/>
        <v>255.52090237221273</v>
      </c>
      <c r="I8" s="145">
        <f t="shared" si="1"/>
        <v>257.56506959119042</v>
      </c>
      <c r="J8" s="145">
        <f t="shared" si="1"/>
        <v>259.62559014791992</v>
      </c>
      <c r="K8" s="157">
        <v>260.83672999999999</v>
      </c>
      <c r="L8" s="145">
        <f t="shared" si="1"/>
        <v>262.92342384</v>
      </c>
      <c r="M8" s="145">
        <f t="shared" si="1"/>
        <v>265.02681123072</v>
      </c>
      <c r="N8" s="145">
        <f t="shared" si="1"/>
        <v>267.14702572056575</v>
      </c>
      <c r="O8" s="145">
        <f t="shared" si="1"/>
        <v>269.2842019263303</v>
      </c>
      <c r="P8" s="145">
        <f t="shared" si="1"/>
        <v>271.43847554174096</v>
      </c>
      <c r="Q8" s="145">
        <f t="shared" si="1"/>
        <v>273.6099833460749</v>
      </c>
      <c r="R8" s="145">
        <f t="shared" si="1"/>
        <v>275.79886321284351</v>
      </c>
      <c r="S8" s="145">
        <f t="shared" si="1"/>
        <v>278.00525411854625</v>
      </c>
      <c r="T8" s="145">
        <f t="shared" si="1"/>
        <v>280.22929615149462</v>
      </c>
      <c r="U8" s="145">
        <f t="shared" si="1"/>
        <v>282.47113052070659</v>
      </c>
      <c r="V8" s="145">
        <f t="shared" si="1"/>
        <v>284.73089956487223</v>
      </c>
      <c r="W8" s="145">
        <f t="shared" si="1"/>
        <v>287.00874676139119</v>
      </c>
      <c r="X8" s="145">
        <f t="shared" si="1"/>
        <v>289.30481673548235</v>
      </c>
      <c r="Y8" s="145">
        <f t="shared" si="1"/>
        <v>291.61925526936619</v>
      </c>
    </row>
    <row r="9" spans="1:25">
      <c r="B9" s="43" t="s">
        <v>198</v>
      </c>
      <c r="C9" s="144">
        <f>1/45</f>
        <v>2.2222222222222223E-2</v>
      </c>
      <c r="D9" s="142"/>
      <c r="E9" s="44">
        <f t="shared" ref="E9:X9" si="2">E8*$C$9</f>
        <v>5.5441161777777781</v>
      </c>
      <c r="F9" s="44">
        <f t="shared" si="2"/>
        <v>5.5884691072000008</v>
      </c>
      <c r="G9" s="44">
        <f t="shared" si="2"/>
        <v>5.6331768600576</v>
      </c>
      <c r="H9" s="44">
        <f t="shared" si="2"/>
        <v>5.6782422749380608</v>
      </c>
      <c r="I9" s="44">
        <f t="shared" si="2"/>
        <v>5.7236682131375654</v>
      </c>
      <c r="J9" s="44">
        <f t="shared" si="2"/>
        <v>5.7694575588426655</v>
      </c>
      <c r="K9" s="44">
        <f t="shared" si="2"/>
        <v>5.7963717777777779</v>
      </c>
      <c r="L9" s="44">
        <f t="shared" si="2"/>
        <v>5.8427427520000004</v>
      </c>
      <c r="M9" s="44">
        <f t="shared" si="2"/>
        <v>5.8894846940160006</v>
      </c>
      <c r="N9" s="44">
        <f t="shared" si="2"/>
        <v>5.9366005715681283</v>
      </c>
      <c r="O9" s="44">
        <f t="shared" si="2"/>
        <v>5.9840933761406738</v>
      </c>
      <c r="P9" s="44">
        <f t="shared" si="2"/>
        <v>6.0319661231497994</v>
      </c>
      <c r="Q9" s="44">
        <f t="shared" si="2"/>
        <v>6.080221852134998</v>
      </c>
      <c r="R9" s="44">
        <f t="shared" si="2"/>
        <v>6.1288636269520786</v>
      </c>
      <c r="S9" s="44">
        <f t="shared" si="2"/>
        <v>6.1778945359676944</v>
      </c>
      <c r="T9" s="44">
        <f t="shared" si="2"/>
        <v>6.2273176922554363</v>
      </c>
      <c r="U9" s="44">
        <f t="shared" si="2"/>
        <v>6.2771362337934802</v>
      </c>
      <c r="V9" s="44">
        <f t="shared" si="2"/>
        <v>6.3273533236638277</v>
      </c>
      <c r="W9" s="44">
        <f t="shared" si="2"/>
        <v>6.3779721502531377</v>
      </c>
      <c r="X9" s="44">
        <f t="shared" si="2"/>
        <v>6.4289959274551638</v>
      </c>
      <c r="Y9" s="44">
        <f t="shared" ref="Y9" si="3">Y8*$C$9</f>
        <v>6.4804278948748042</v>
      </c>
    </row>
    <row r="10" spans="1:25">
      <c r="B10" s="16" t="s">
        <v>181</v>
      </c>
      <c r="C10" s="101">
        <v>5.0000000000000001E-4</v>
      </c>
      <c r="D10" s="16"/>
      <c r="E10" s="157">
        <v>73.699292999999997</v>
      </c>
      <c r="F10" s="145">
        <f>E10*(1+$C$10)</f>
        <v>73.736142646499999</v>
      </c>
      <c r="G10" s="145">
        <f>F10*(1+$C$10)</f>
        <v>73.77301071782324</v>
      </c>
      <c r="H10" s="145">
        <f>G10*(1+$C$10)</f>
        <v>73.809897223182148</v>
      </c>
      <c r="I10" s="145">
        <f>H10*(1+$C$10)</f>
        <v>73.84680217179374</v>
      </c>
      <c r="J10" s="145">
        <f>I10*(1+$C$10)</f>
        <v>73.883725572879626</v>
      </c>
      <c r="K10" s="157">
        <v>72.450827000000004</v>
      </c>
      <c r="L10" s="145">
        <f t="shared" ref="L10:Y10" si="4">K10*(1+$C$10)</f>
        <v>72.487052413499995</v>
      </c>
      <c r="M10" s="145">
        <f t="shared" si="4"/>
        <v>72.523295939706742</v>
      </c>
      <c r="N10" s="145">
        <f t="shared" si="4"/>
        <v>72.559557587676593</v>
      </c>
      <c r="O10" s="145">
        <f t="shared" si="4"/>
        <v>72.595837366470434</v>
      </c>
      <c r="P10" s="145">
        <f t="shared" si="4"/>
        <v>72.632135285153666</v>
      </c>
      <c r="Q10" s="145">
        <f t="shared" si="4"/>
        <v>72.668451352796239</v>
      </c>
      <c r="R10" s="145">
        <f t="shared" si="4"/>
        <v>72.704785578472638</v>
      </c>
      <c r="S10" s="145">
        <f t="shared" si="4"/>
        <v>72.741137971261864</v>
      </c>
      <c r="T10" s="145">
        <f t="shared" si="4"/>
        <v>72.777508540247496</v>
      </c>
      <c r="U10" s="145">
        <f t="shared" si="4"/>
        <v>72.813897294517616</v>
      </c>
      <c r="V10" s="145">
        <f t="shared" si="4"/>
        <v>72.850304243164871</v>
      </c>
      <c r="W10" s="145">
        <f t="shared" si="4"/>
        <v>72.886729395286451</v>
      </c>
      <c r="X10" s="145">
        <f t="shared" si="4"/>
        <v>72.923172759984084</v>
      </c>
      <c r="Y10" s="145">
        <f t="shared" si="4"/>
        <v>72.959634346364069</v>
      </c>
    </row>
    <row r="11" spans="1:25">
      <c r="B11" s="43" t="s">
        <v>199</v>
      </c>
      <c r="C11" s="144">
        <f>1/40</f>
        <v>2.5000000000000001E-2</v>
      </c>
      <c r="D11" s="142"/>
      <c r="E11" s="44">
        <f t="shared" ref="E11:X11" si="5">$C$11*E10</f>
        <v>1.842482325</v>
      </c>
      <c r="F11" s="44">
        <f t="shared" si="5"/>
        <v>1.8434035661625001</v>
      </c>
      <c r="G11" s="44">
        <f t="shared" si="5"/>
        <v>1.844325267945581</v>
      </c>
      <c r="H11" s="44">
        <f t="shared" si="5"/>
        <v>1.8452474305795539</v>
      </c>
      <c r="I11" s="44">
        <f t="shared" si="5"/>
        <v>1.8461700542948436</v>
      </c>
      <c r="J11" s="44">
        <f t="shared" si="5"/>
        <v>1.8470931393219907</v>
      </c>
      <c r="K11" s="44">
        <f t="shared" si="5"/>
        <v>1.8112706750000003</v>
      </c>
      <c r="L11" s="44">
        <f t="shared" si="5"/>
        <v>1.8121763103374999</v>
      </c>
      <c r="M11" s="44">
        <f t="shared" si="5"/>
        <v>1.8130823984926687</v>
      </c>
      <c r="N11" s="44">
        <f t="shared" si="5"/>
        <v>1.8139889396919149</v>
      </c>
      <c r="O11" s="44">
        <f t="shared" si="5"/>
        <v>1.814895934161761</v>
      </c>
      <c r="P11" s="44">
        <f t="shared" si="5"/>
        <v>1.8158033821288417</v>
      </c>
      <c r="Q11" s="44">
        <f t="shared" si="5"/>
        <v>1.816711283819906</v>
      </c>
      <c r="R11" s="44">
        <f t="shared" si="5"/>
        <v>1.817619639461816</v>
      </c>
      <c r="S11" s="44">
        <f t="shared" si="5"/>
        <v>1.8185284492815468</v>
      </c>
      <c r="T11" s="44">
        <f t="shared" si="5"/>
        <v>1.8194377135061874</v>
      </c>
      <c r="U11" s="44">
        <f t="shared" si="5"/>
        <v>1.8203474323629405</v>
      </c>
      <c r="V11" s="44">
        <f t="shared" si="5"/>
        <v>1.8212576060791219</v>
      </c>
      <c r="W11" s="44">
        <f t="shared" si="5"/>
        <v>1.8221682348821613</v>
      </c>
      <c r="X11" s="44">
        <f t="shared" si="5"/>
        <v>1.8230793189996022</v>
      </c>
      <c r="Y11" s="44">
        <f t="shared" ref="Y11" si="6">$C$11*Y10</f>
        <v>1.8239908586591018</v>
      </c>
    </row>
    <row r="12" spans="1:25">
      <c r="B12" s="17" t="s">
        <v>200</v>
      </c>
      <c r="C12" s="144"/>
      <c r="D12" s="142"/>
      <c r="E12" s="212">
        <f t="shared" ref="E12:X12" si="7">E9+E11</f>
        <v>7.3865985027777779</v>
      </c>
      <c r="F12" s="212">
        <f t="shared" si="7"/>
        <v>7.4318726733625011</v>
      </c>
      <c r="G12" s="212">
        <f t="shared" si="7"/>
        <v>7.4775021280031808</v>
      </c>
      <c r="H12" s="212">
        <f t="shared" si="7"/>
        <v>7.5234897055176146</v>
      </c>
      <c r="I12" s="212">
        <f t="shared" si="7"/>
        <v>7.5698382674324094</v>
      </c>
      <c r="J12" s="212">
        <f t="shared" si="7"/>
        <v>7.616550698164656</v>
      </c>
      <c r="K12" s="212">
        <f t="shared" si="7"/>
        <v>7.6076424527777782</v>
      </c>
      <c r="L12" s="212">
        <f t="shared" si="7"/>
        <v>7.6549190623375001</v>
      </c>
      <c r="M12" s="212">
        <f t="shared" si="7"/>
        <v>7.7025670925086693</v>
      </c>
      <c r="N12" s="212">
        <f t="shared" si="7"/>
        <v>7.7505895112600429</v>
      </c>
      <c r="O12" s="212">
        <f t="shared" si="7"/>
        <v>7.798989310302435</v>
      </c>
      <c r="P12" s="212">
        <f t="shared" si="7"/>
        <v>7.8477695052786416</v>
      </c>
      <c r="Q12" s="212">
        <f t="shared" si="7"/>
        <v>7.896933135954904</v>
      </c>
      <c r="R12" s="212">
        <f t="shared" si="7"/>
        <v>7.9464832664138942</v>
      </c>
      <c r="S12" s="212">
        <f t="shared" si="7"/>
        <v>7.9964229852492412</v>
      </c>
      <c r="T12" s="212">
        <f t="shared" si="7"/>
        <v>8.0467554057616244</v>
      </c>
      <c r="U12" s="212">
        <f t="shared" si="7"/>
        <v>8.0974836661564211</v>
      </c>
      <c r="V12" s="212">
        <f t="shared" si="7"/>
        <v>8.148610929742949</v>
      </c>
      <c r="W12" s="212">
        <f t="shared" si="7"/>
        <v>8.200140385135299</v>
      </c>
      <c r="X12" s="212">
        <f t="shared" si="7"/>
        <v>8.2520752464547655</v>
      </c>
      <c r="Y12" s="212">
        <f t="shared" ref="Y12" si="8">Y9+Y11</f>
        <v>8.3044187535339056</v>
      </c>
    </row>
    <row r="13" spans="1:25">
      <c r="B13" s="17"/>
      <c r="C13" s="144"/>
      <c r="D13" s="142"/>
      <c r="E13" s="212"/>
      <c r="F13" s="212"/>
      <c r="G13" s="212"/>
      <c r="H13" s="212"/>
      <c r="I13" s="212"/>
      <c r="J13" s="212"/>
      <c r="K13" s="212"/>
      <c r="L13" s="212"/>
      <c r="M13" s="212"/>
      <c r="N13" s="212"/>
      <c r="O13" s="212"/>
      <c r="P13" s="212"/>
      <c r="Q13" s="212"/>
      <c r="R13" s="212"/>
      <c r="S13" s="212"/>
      <c r="T13" s="212"/>
      <c r="U13" s="212"/>
      <c r="V13" s="212"/>
      <c r="W13" s="212"/>
      <c r="X13" s="212"/>
      <c r="Y13" s="212"/>
    </row>
    <row r="14" spans="1:25">
      <c r="B14" s="16" t="s">
        <v>183</v>
      </c>
      <c r="C14" s="58">
        <v>0.3</v>
      </c>
      <c r="D14" s="58"/>
      <c r="E14" s="48">
        <f>$C$14*E12</f>
        <v>2.2159795508333331</v>
      </c>
      <c r="F14" s="48">
        <f t="shared" ref="F14:X14" si="9">$C$14*F12</f>
        <v>2.2295618020087504</v>
      </c>
      <c r="G14" s="48">
        <f t="shared" si="9"/>
        <v>2.2432506384009541</v>
      </c>
      <c r="H14" s="48">
        <f t="shared" si="9"/>
        <v>2.2570469116552845</v>
      </c>
      <c r="I14" s="48">
        <f t="shared" si="9"/>
        <v>2.2709514802297228</v>
      </c>
      <c r="J14" s="48">
        <f t="shared" si="9"/>
        <v>2.2849652094493966</v>
      </c>
      <c r="K14" s="48">
        <f t="shared" si="9"/>
        <v>2.2822927358333334</v>
      </c>
      <c r="L14" s="48">
        <f t="shared" si="9"/>
        <v>2.2964757187012501</v>
      </c>
      <c r="M14" s="48">
        <f t="shared" si="9"/>
        <v>2.3107701277526007</v>
      </c>
      <c r="N14" s="48">
        <f t="shared" si="9"/>
        <v>2.3251768533780126</v>
      </c>
      <c r="O14" s="48">
        <f t="shared" si="9"/>
        <v>2.3396967930907304</v>
      </c>
      <c r="P14" s="48">
        <f t="shared" si="9"/>
        <v>2.3543308515835926</v>
      </c>
      <c r="Q14" s="48">
        <f t="shared" si="9"/>
        <v>2.3690799407864711</v>
      </c>
      <c r="R14" s="48">
        <f t="shared" si="9"/>
        <v>2.3839449799241681</v>
      </c>
      <c r="S14" s="48">
        <f t="shared" si="9"/>
        <v>2.3989268955747725</v>
      </c>
      <c r="T14" s="48">
        <f t="shared" si="9"/>
        <v>2.4140266217284871</v>
      </c>
      <c r="U14" s="48">
        <f t="shared" si="9"/>
        <v>2.4292450998469262</v>
      </c>
      <c r="V14" s="48">
        <f t="shared" si="9"/>
        <v>2.4445832789228845</v>
      </c>
      <c r="W14" s="48">
        <f t="shared" si="9"/>
        <v>2.4600421155405896</v>
      </c>
      <c r="X14" s="48">
        <f t="shared" si="9"/>
        <v>2.4756225739364295</v>
      </c>
      <c r="Y14" s="48">
        <f t="shared" ref="Y14" si="10">$C$14*Y12</f>
        <v>2.4913256260601715</v>
      </c>
    </row>
    <row r="15" spans="1:25">
      <c r="B15" s="16"/>
      <c r="C15" s="58"/>
      <c r="D15" s="58"/>
      <c r="E15" s="48"/>
      <c r="F15" s="48"/>
      <c r="G15" s="48"/>
      <c r="H15" s="48"/>
      <c r="I15" s="48"/>
      <c r="J15" s="48"/>
      <c r="K15" s="48"/>
      <c r="L15" s="48"/>
      <c r="M15" s="48"/>
      <c r="N15" s="48"/>
      <c r="O15" s="48"/>
      <c r="P15" s="48"/>
      <c r="Q15" s="48"/>
      <c r="R15" s="48"/>
      <c r="S15" s="48"/>
      <c r="T15" s="48"/>
      <c r="U15" s="48"/>
      <c r="V15" s="48"/>
      <c r="W15" s="48"/>
      <c r="X15" s="48"/>
      <c r="Y15" s="48"/>
    </row>
    <row r="16" spans="1:25" ht="15">
      <c r="A16" s="73"/>
      <c r="B16" s="40" t="s">
        <v>140</v>
      </c>
      <c r="C16" s="16"/>
      <c r="D16" s="16"/>
      <c r="E16" s="16"/>
      <c r="F16" s="101"/>
      <c r="G16" s="101"/>
      <c r="H16" s="101"/>
      <c r="I16" s="101"/>
      <c r="J16" s="101"/>
      <c r="K16" s="147"/>
      <c r="L16" s="147"/>
      <c r="M16" s="147"/>
      <c r="N16" s="147"/>
      <c r="O16" s="147"/>
      <c r="P16" s="147"/>
      <c r="Q16" s="147"/>
      <c r="R16" s="19"/>
      <c r="S16" s="19"/>
      <c r="T16" s="19">
        <f t="shared" ref="T16:X16" si="11">CHOOSE($C$37,T17,T18,T19)</f>
        <v>5.0000000000000001E-3</v>
      </c>
      <c r="U16" s="19">
        <f t="shared" si="11"/>
        <v>0.01</v>
      </c>
      <c r="V16" s="19">
        <f t="shared" si="11"/>
        <v>1.4999999999999999E-2</v>
      </c>
      <c r="W16" s="19">
        <f t="shared" si="11"/>
        <v>0.02</v>
      </c>
      <c r="X16" s="19">
        <f t="shared" si="11"/>
        <v>2.5000000000000001E-2</v>
      </c>
      <c r="Y16" s="19">
        <f t="shared" ref="Y16" si="12">CHOOSE($C$37,Y17,Y18,Y19)</f>
        <v>3.0000000000000002E-2</v>
      </c>
    </row>
    <row r="17" spans="2:26" hidden="1" outlineLevel="1">
      <c r="B17" s="178" t="s">
        <v>123</v>
      </c>
      <c r="C17" s="24"/>
      <c r="D17" s="24"/>
      <c r="E17" s="24"/>
      <c r="F17" s="148"/>
      <c r="G17" s="148"/>
      <c r="H17" s="148"/>
      <c r="I17" s="148"/>
      <c r="J17" s="148"/>
      <c r="K17" s="148"/>
      <c r="L17" s="148"/>
      <c r="M17" s="148"/>
      <c r="N17" s="148"/>
      <c r="O17" s="148"/>
      <c r="P17" s="148"/>
      <c r="Q17" s="148"/>
      <c r="R17" s="217"/>
      <c r="S17" s="217"/>
      <c r="T17" s="217">
        <f>T18</f>
        <v>5.0000000000000001E-3</v>
      </c>
      <c r="U17" s="217">
        <f t="shared" ref="U17:Y17" si="13">U18</f>
        <v>0.01</v>
      </c>
      <c r="V17" s="217">
        <f t="shared" si="13"/>
        <v>1.4999999999999999E-2</v>
      </c>
      <c r="W17" s="217">
        <f t="shared" si="13"/>
        <v>0.02</v>
      </c>
      <c r="X17" s="217">
        <f t="shared" si="13"/>
        <v>2.5000000000000001E-2</v>
      </c>
      <c r="Y17" s="217">
        <f t="shared" si="13"/>
        <v>3.0000000000000002E-2</v>
      </c>
    </row>
    <row r="18" spans="2:26" hidden="1" outlineLevel="1">
      <c r="B18" s="178" t="s">
        <v>122</v>
      </c>
      <c r="C18" s="24"/>
      <c r="D18" s="24"/>
      <c r="E18" s="24"/>
      <c r="F18" s="148"/>
      <c r="G18" s="148"/>
      <c r="H18" s="148"/>
      <c r="I18" s="148"/>
      <c r="J18" s="148"/>
      <c r="K18" s="148"/>
      <c r="L18" s="148"/>
      <c r="M18" s="148"/>
      <c r="N18" s="148"/>
      <c r="O18" s="148"/>
      <c r="P18" s="148"/>
      <c r="Q18" s="148"/>
      <c r="R18" s="148"/>
      <c r="S18" s="148"/>
      <c r="T18" s="148">
        <v>5.0000000000000001E-3</v>
      </c>
      <c r="U18" s="148">
        <f>T18+0.5%</f>
        <v>0.01</v>
      </c>
      <c r="V18" s="148">
        <f t="shared" ref="V18:Y18" si="14">U18+0.5%</f>
        <v>1.4999999999999999E-2</v>
      </c>
      <c r="W18" s="148">
        <f t="shared" si="14"/>
        <v>0.02</v>
      </c>
      <c r="X18" s="148">
        <f t="shared" si="14"/>
        <v>2.5000000000000001E-2</v>
      </c>
      <c r="Y18" s="148">
        <f t="shared" si="14"/>
        <v>3.0000000000000002E-2</v>
      </c>
    </row>
    <row r="19" spans="2:26" hidden="1" outlineLevel="1">
      <c r="B19" s="178" t="s">
        <v>124</v>
      </c>
      <c r="C19" s="24"/>
      <c r="D19" s="24"/>
      <c r="E19" s="24"/>
      <c r="F19" s="148"/>
      <c r="G19" s="148"/>
      <c r="H19" s="148"/>
      <c r="I19" s="148"/>
      <c r="J19" s="148"/>
      <c r="K19" s="148"/>
      <c r="L19" s="148"/>
      <c r="M19" s="148"/>
      <c r="N19" s="148"/>
      <c r="O19" s="148"/>
      <c r="P19" s="148"/>
      <c r="Q19" s="148"/>
      <c r="R19" s="217"/>
      <c r="S19" s="217"/>
      <c r="T19" s="217">
        <f>T18</f>
        <v>5.0000000000000001E-3</v>
      </c>
      <c r="U19" s="217">
        <f t="shared" ref="U19:X19" si="15">U18</f>
        <v>0.01</v>
      </c>
      <c r="V19" s="217">
        <f t="shared" si="15"/>
        <v>1.4999999999999999E-2</v>
      </c>
      <c r="W19" s="217">
        <f t="shared" si="15"/>
        <v>0.02</v>
      </c>
      <c r="X19" s="217">
        <f t="shared" si="15"/>
        <v>2.5000000000000001E-2</v>
      </c>
      <c r="Y19" s="217">
        <f t="shared" ref="Y19" si="16">Y18</f>
        <v>3.0000000000000002E-2</v>
      </c>
    </row>
    <row r="20" spans="2:26" s="73" customFormat="1" ht="15" collapsed="1">
      <c r="B20" s="40" t="s">
        <v>156</v>
      </c>
      <c r="C20" s="16"/>
      <c r="D20" s="16"/>
      <c r="E20" s="16"/>
      <c r="F20" s="146"/>
      <c r="G20" s="146"/>
      <c r="H20" s="146"/>
      <c r="I20" s="146"/>
      <c r="J20" s="146"/>
      <c r="K20" s="146"/>
      <c r="L20" s="146"/>
      <c r="M20" s="146"/>
      <c r="N20" s="146"/>
      <c r="O20" s="146"/>
      <c r="P20" s="146"/>
      <c r="Q20" s="146"/>
      <c r="R20" s="146"/>
      <c r="S20" s="146"/>
      <c r="T20" s="146">
        <f t="shared" ref="T20:X20" si="17">T14*T16*10^6</f>
        <v>12070.133108642436</v>
      </c>
      <c r="U20" s="146">
        <f t="shared" si="17"/>
        <v>24292.450998469263</v>
      </c>
      <c r="V20" s="146">
        <f t="shared" si="17"/>
        <v>36668.749183843269</v>
      </c>
      <c r="W20" s="146">
        <f t="shared" si="17"/>
        <v>49200.842310811793</v>
      </c>
      <c r="X20" s="146">
        <f t="shared" si="17"/>
        <v>61890.564348410742</v>
      </c>
      <c r="Y20" s="146">
        <f t="shared" ref="Y20" si="18">Y14*Y16*10^6</f>
        <v>74739.768781805149</v>
      </c>
      <c r="Z20" s="34"/>
    </row>
    <row r="21" spans="2:26">
      <c r="B21" s="32"/>
      <c r="C21" s="32"/>
      <c r="D21" s="32"/>
      <c r="E21" s="32"/>
      <c r="F21" s="101"/>
      <c r="G21" s="101"/>
      <c r="H21" s="101"/>
      <c r="I21" s="101"/>
      <c r="J21" s="101"/>
      <c r="K21" s="101"/>
      <c r="L21" s="101"/>
      <c r="M21" s="101"/>
      <c r="N21" s="101"/>
      <c r="O21" s="101"/>
      <c r="P21" s="101"/>
      <c r="Q21" s="101"/>
      <c r="R21" s="101"/>
      <c r="S21" s="101"/>
      <c r="T21" s="101"/>
      <c r="U21" s="101"/>
      <c r="V21" s="101"/>
      <c r="W21" s="101"/>
      <c r="X21" s="101"/>
      <c r="Y21" s="101"/>
    </row>
    <row r="22" spans="2:26">
      <c r="B22" s="40" t="s">
        <v>151</v>
      </c>
      <c r="C22" s="16"/>
      <c r="D22" s="16"/>
      <c r="E22" s="16"/>
      <c r="F22" s="151"/>
      <c r="G22" s="84"/>
      <c r="H22" s="151"/>
      <c r="I22" s="85"/>
      <c r="J22" s="85"/>
      <c r="K22" s="85"/>
      <c r="L22" s="85"/>
      <c r="M22" s="85"/>
      <c r="N22" s="85"/>
      <c r="O22" s="85"/>
      <c r="P22" s="151"/>
      <c r="Q22" s="181"/>
      <c r="R22" s="151"/>
      <c r="S22" s="181"/>
      <c r="T22" s="151">
        <v>20000</v>
      </c>
      <c r="U22" s="181">
        <f t="shared" ref="U22" si="19">T22*(1+U23)</f>
        <v>20600</v>
      </c>
      <c r="V22" s="181">
        <f t="shared" ref="V22" si="20">U22*(1+V23)</f>
        <v>21218</v>
      </c>
      <c r="W22" s="181">
        <f t="shared" ref="W22" si="21">V22*(1+W23)</f>
        <v>21854.54</v>
      </c>
      <c r="X22" s="181">
        <f t="shared" ref="X22:Y22" si="22">W22*(1+X23)</f>
        <v>22510.176200000002</v>
      </c>
      <c r="Y22" s="181">
        <f t="shared" si="22"/>
        <v>23185.481486000001</v>
      </c>
    </row>
    <row r="23" spans="2:26">
      <c r="B23" s="43" t="s">
        <v>152</v>
      </c>
      <c r="C23" s="16"/>
      <c r="D23" s="16"/>
      <c r="E23" s="16"/>
      <c r="F23" s="16"/>
      <c r="G23" s="54"/>
      <c r="H23" s="54"/>
      <c r="I23" s="54"/>
      <c r="J23" s="158"/>
      <c r="K23" s="158"/>
      <c r="L23" s="158"/>
      <c r="M23" s="158"/>
      <c r="N23" s="158"/>
      <c r="O23" s="158"/>
      <c r="P23" s="158"/>
      <c r="Q23" s="180"/>
      <c r="R23" s="180"/>
      <c r="S23" s="180"/>
      <c r="T23" s="180"/>
      <c r="U23" s="180">
        <v>0.03</v>
      </c>
      <c r="V23" s="180">
        <v>0.03</v>
      </c>
      <c r="W23" s="180">
        <v>0.03</v>
      </c>
      <c r="X23" s="180">
        <v>0.03</v>
      </c>
      <c r="Y23" s="180">
        <v>0.03</v>
      </c>
    </row>
    <row r="24" spans="2:26">
      <c r="B24" s="40" t="s">
        <v>153</v>
      </c>
      <c r="C24" s="16"/>
      <c r="D24" s="16"/>
      <c r="E24" s="16"/>
      <c r="F24" s="152"/>
      <c r="G24" s="152"/>
      <c r="H24" s="152"/>
      <c r="I24" s="152"/>
      <c r="J24" s="152"/>
      <c r="K24" s="152"/>
      <c r="L24" s="152"/>
      <c r="M24" s="152"/>
      <c r="N24" s="159"/>
      <c r="O24" s="159"/>
      <c r="P24" s="182"/>
      <c r="Q24" s="182"/>
      <c r="R24" s="182"/>
      <c r="S24" s="182"/>
      <c r="T24" s="182">
        <f t="shared" ref="T24:X24" si="23">T22*(1-T25)</f>
        <v>16000</v>
      </c>
      <c r="U24" s="182">
        <f t="shared" si="23"/>
        <v>16274</v>
      </c>
      <c r="V24" s="182">
        <f t="shared" si="23"/>
        <v>16550.04</v>
      </c>
      <c r="W24" s="182">
        <f t="shared" si="23"/>
        <v>16827.995800000001</v>
      </c>
      <c r="X24" s="182">
        <f t="shared" si="23"/>
        <v>17107.733912</v>
      </c>
      <c r="Y24" s="182">
        <f t="shared" ref="Y24" si="24">Y22*(1-Y25)</f>
        <v>17389.1111145</v>
      </c>
    </row>
    <row r="25" spans="2:26">
      <c r="B25" s="43" t="s">
        <v>0</v>
      </c>
      <c r="C25" s="16"/>
      <c r="D25" s="16"/>
      <c r="E25" s="16"/>
      <c r="F25" s="58"/>
      <c r="G25" s="58"/>
      <c r="H25" s="58"/>
      <c r="I25" s="58"/>
      <c r="J25" s="58"/>
      <c r="K25" s="58"/>
      <c r="L25" s="58"/>
      <c r="M25" s="58"/>
      <c r="N25" s="158"/>
      <c r="O25" s="158"/>
      <c r="P25" s="180"/>
      <c r="Q25" s="180"/>
      <c r="R25" s="180"/>
      <c r="S25" s="180"/>
      <c r="T25" s="180">
        <v>0.2</v>
      </c>
      <c r="U25" s="180">
        <f t="shared" ref="U25" si="25">T25+1%</f>
        <v>0.21000000000000002</v>
      </c>
      <c r="V25" s="180">
        <f t="shared" ref="V25" si="26">U25+1%</f>
        <v>0.22000000000000003</v>
      </c>
      <c r="W25" s="180">
        <f t="shared" ref="W25" si="27">V25+1%</f>
        <v>0.23000000000000004</v>
      </c>
      <c r="X25" s="180">
        <f t="shared" ref="X25:Y25" si="28">W25+1%</f>
        <v>0.24000000000000005</v>
      </c>
      <c r="Y25" s="180">
        <f t="shared" si="28"/>
        <v>0.25000000000000006</v>
      </c>
    </row>
    <row r="26" spans="2:26">
      <c r="B26" s="43"/>
      <c r="C26" s="16"/>
      <c r="D26" s="16"/>
      <c r="E26" s="16"/>
      <c r="F26" s="58"/>
      <c r="G26" s="58"/>
      <c r="H26" s="58"/>
      <c r="I26" s="58"/>
      <c r="J26" s="58"/>
      <c r="K26" s="58"/>
      <c r="L26" s="58"/>
      <c r="M26" s="58"/>
      <c r="N26" s="58"/>
      <c r="O26" s="58"/>
      <c r="P26" s="58"/>
      <c r="Q26" s="58"/>
      <c r="R26" s="58"/>
      <c r="S26" s="58"/>
      <c r="T26" s="58"/>
      <c r="U26" s="58"/>
      <c r="V26" s="58"/>
      <c r="W26" s="58"/>
      <c r="X26" s="58"/>
      <c r="Y26" s="58"/>
    </row>
    <row r="27" spans="2:26">
      <c r="B27" s="40" t="s">
        <v>1</v>
      </c>
      <c r="C27" s="142">
        <v>0.6</v>
      </c>
      <c r="D27" s="142"/>
      <c r="E27" s="16"/>
      <c r="F27" s="58"/>
      <c r="G27" s="28"/>
      <c r="H27" s="28"/>
      <c r="I27" s="28"/>
      <c r="J27" s="28"/>
      <c r="K27" s="28"/>
      <c r="L27" s="28"/>
      <c r="M27" s="28"/>
      <c r="N27" s="28"/>
      <c r="O27" s="28"/>
      <c r="P27" s="28"/>
      <c r="Q27" s="28"/>
      <c r="R27" s="28"/>
      <c r="S27" s="28"/>
      <c r="T27" s="28"/>
      <c r="U27" s="28"/>
      <c r="V27" s="28"/>
      <c r="W27" s="28"/>
      <c r="X27" s="28"/>
      <c r="Y27" s="28"/>
    </row>
    <row r="28" spans="2:26">
      <c r="B28" s="219" t="s">
        <v>202</v>
      </c>
      <c r="C28" s="220"/>
      <c r="D28" s="220"/>
      <c r="E28" s="220"/>
      <c r="F28" s="220"/>
      <c r="G28" s="220"/>
      <c r="H28" s="220"/>
      <c r="I28" s="221"/>
      <c r="J28" s="221"/>
      <c r="K28" s="221"/>
      <c r="L28" s="221"/>
      <c r="M28" s="221"/>
      <c r="N28" s="221"/>
      <c r="O28" s="221"/>
      <c r="P28" s="221"/>
      <c r="Q28" s="222"/>
      <c r="R28" s="222"/>
      <c r="S28" s="222"/>
      <c r="T28" s="222">
        <f t="shared" ref="T28:X28" si="29">T20*T24*$C$27/10^6</f>
        <v>115.8732778429674</v>
      </c>
      <c r="U28" s="222">
        <f t="shared" si="29"/>
        <v>237.20120852945325</v>
      </c>
      <c r="V28" s="222">
        <f t="shared" si="29"/>
        <v>364.12155944554405</v>
      </c>
      <c r="W28" s="222">
        <f t="shared" si="29"/>
        <v>496.77094065768188</v>
      </c>
      <c r="X28" s="222">
        <f t="shared" si="29"/>
        <v>635.2843839216747</v>
      </c>
      <c r="Y28" s="222">
        <f t="shared" ref="Y28" si="30">Y20*Y24*$C$27/10^6</f>
        <v>779.79488641130877</v>
      </c>
    </row>
    <row r="29" spans="2:26">
      <c r="B29" s="223" t="s">
        <v>201</v>
      </c>
      <c r="C29" s="224">
        <f>CHOOSE($C$37,C30,C31,C32)</f>
        <v>0.3</v>
      </c>
      <c r="D29" s="225"/>
      <c r="E29" s="225"/>
      <c r="F29" s="225"/>
      <c r="G29" s="225"/>
      <c r="H29" s="225"/>
      <c r="I29" s="226"/>
      <c r="J29" s="226"/>
      <c r="K29" s="226"/>
      <c r="L29" s="226"/>
      <c r="M29" s="226"/>
      <c r="N29" s="226"/>
      <c r="O29" s="226"/>
      <c r="P29" s="227"/>
      <c r="Q29" s="228"/>
      <c r="R29" s="228"/>
      <c r="S29" s="228"/>
      <c r="T29" s="228">
        <f t="shared" ref="T29:X29" si="31">T28*$C29</f>
        <v>34.761983352890219</v>
      </c>
      <c r="U29" s="228">
        <f t="shared" si="31"/>
        <v>71.160362558835971</v>
      </c>
      <c r="V29" s="228">
        <f t="shared" si="31"/>
        <v>109.23646783366321</v>
      </c>
      <c r="W29" s="228">
        <f t="shared" si="31"/>
        <v>149.03128219730456</v>
      </c>
      <c r="X29" s="228">
        <f t="shared" si="31"/>
        <v>190.58531517650241</v>
      </c>
      <c r="Y29" s="228">
        <f t="shared" ref="Y29" si="32">Y28*$C29</f>
        <v>233.93846592339261</v>
      </c>
    </row>
    <row r="30" spans="2:26" hidden="1" outlineLevel="1">
      <c r="B30" s="178" t="s">
        <v>123</v>
      </c>
      <c r="C30" s="233">
        <v>0.4</v>
      </c>
      <c r="D30" s="33"/>
      <c r="E30" s="23"/>
      <c r="F30" s="23"/>
      <c r="G30" s="23"/>
      <c r="H30" s="23"/>
      <c r="I30" s="23"/>
      <c r="J30" s="23"/>
      <c r="K30" s="23"/>
      <c r="L30" s="23"/>
      <c r="M30" s="23"/>
      <c r="N30" s="23"/>
      <c r="O30" s="160"/>
      <c r="P30" s="160"/>
      <c r="Q30" s="160"/>
      <c r="R30" s="160"/>
      <c r="S30" s="160"/>
      <c r="T30" s="160"/>
      <c r="U30" s="160"/>
      <c r="V30" s="160"/>
      <c r="W30" s="160"/>
      <c r="X30" s="160"/>
      <c r="Y30" s="160"/>
    </row>
    <row r="31" spans="2:26" hidden="1" outlineLevel="1">
      <c r="B31" s="178" t="s">
        <v>122</v>
      </c>
      <c r="C31" s="233">
        <v>0.3</v>
      </c>
      <c r="D31" s="33"/>
      <c r="E31" s="23"/>
      <c r="F31" s="23"/>
      <c r="G31" s="23"/>
      <c r="H31" s="23"/>
      <c r="I31" s="23"/>
      <c r="J31" s="23"/>
      <c r="K31" s="23"/>
      <c r="L31" s="23"/>
      <c r="M31" s="23"/>
      <c r="N31" s="23"/>
      <c r="O31" s="160"/>
      <c r="P31" s="160"/>
      <c r="Q31" s="160"/>
      <c r="R31" s="160"/>
      <c r="S31" s="160"/>
      <c r="T31" s="160"/>
      <c r="U31" s="160"/>
      <c r="V31" s="160"/>
      <c r="W31" s="160"/>
      <c r="X31" s="160"/>
      <c r="Y31" s="160"/>
    </row>
    <row r="32" spans="2:26" hidden="1" outlineLevel="1">
      <c r="B32" s="178" t="s">
        <v>124</v>
      </c>
      <c r="C32" s="233">
        <v>0.2</v>
      </c>
      <c r="D32" s="33"/>
      <c r="E32" s="23"/>
      <c r="F32" s="23"/>
      <c r="G32" s="23"/>
      <c r="H32" s="23"/>
      <c r="I32" s="23"/>
      <c r="J32" s="23"/>
      <c r="K32" s="23"/>
      <c r="L32" s="23"/>
      <c r="M32" s="23"/>
      <c r="N32" s="23"/>
      <c r="O32" s="160"/>
      <c r="P32" s="160"/>
      <c r="Q32" s="160"/>
      <c r="R32" s="160"/>
      <c r="S32" s="160"/>
      <c r="T32" s="160"/>
      <c r="U32" s="160"/>
      <c r="V32" s="160"/>
      <c r="W32" s="160"/>
      <c r="X32" s="160"/>
      <c r="Y32" s="160"/>
    </row>
    <row r="33" spans="2:25" collapsed="1">
      <c r="B33" s="16"/>
      <c r="C33" s="16"/>
      <c r="D33" s="16"/>
      <c r="E33" s="16"/>
      <c r="F33" s="16"/>
      <c r="G33" s="16"/>
      <c r="H33" s="16"/>
      <c r="I33" s="16"/>
      <c r="J33" s="16"/>
      <c r="K33" s="16"/>
      <c r="L33" s="16"/>
      <c r="M33" s="16"/>
      <c r="N33" s="16"/>
      <c r="O33" s="16"/>
      <c r="P33" s="16"/>
      <c r="Q33" s="16"/>
      <c r="R33" s="16"/>
      <c r="S33" s="16"/>
      <c r="T33" s="16"/>
      <c r="U33" s="16"/>
      <c r="V33" s="16"/>
      <c r="W33" s="16"/>
      <c r="X33" s="16"/>
      <c r="Y33" s="16"/>
    </row>
    <row r="34" spans="2:25">
      <c r="B34" s="16"/>
      <c r="C34" s="16"/>
      <c r="D34" s="16"/>
      <c r="E34" s="16"/>
      <c r="F34" s="16"/>
      <c r="G34" s="16"/>
      <c r="H34" s="16"/>
      <c r="I34" s="16"/>
      <c r="J34" s="16"/>
      <c r="K34" s="16"/>
      <c r="L34" s="16"/>
      <c r="M34" s="16"/>
      <c r="N34" s="16"/>
      <c r="O34" s="16"/>
      <c r="P34" s="16"/>
      <c r="Q34" s="16"/>
      <c r="R34" s="16"/>
      <c r="S34" s="16"/>
      <c r="T34" s="16"/>
      <c r="U34" s="16"/>
      <c r="V34" s="16"/>
      <c r="W34" s="16"/>
      <c r="X34" s="16"/>
      <c r="Y34" s="16"/>
    </row>
    <row r="35" spans="2:25">
      <c r="B35" s="16"/>
      <c r="C35" s="16"/>
      <c r="D35" s="16"/>
      <c r="E35" s="16"/>
      <c r="F35" s="16"/>
      <c r="G35" s="16"/>
      <c r="H35" s="16"/>
      <c r="I35" s="16"/>
      <c r="J35" s="16"/>
      <c r="K35" s="16"/>
      <c r="L35" s="16"/>
      <c r="M35" s="16"/>
      <c r="N35" s="16"/>
      <c r="O35" s="16"/>
      <c r="P35" s="16"/>
      <c r="Q35" s="16"/>
      <c r="R35" s="16"/>
      <c r="S35" s="16"/>
      <c r="T35" s="16"/>
      <c r="U35" s="16"/>
      <c r="V35" s="16"/>
      <c r="W35" s="16"/>
      <c r="X35" s="16"/>
      <c r="Y35" s="16"/>
    </row>
    <row r="36" spans="2:25" ht="15" thickBot="1">
      <c r="B36" s="16"/>
      <c r="C36" s="16"/>
      <c r="D36" s="16"/>
      <c r="E36" s="16"/>
      <c r="F36" s="16"/>
      <c r="G36" s="16"/>
      <c r="H36" s="16"/>
      <c r="I36" s="16"/>
      <c r="J36" s="16"/>
      <c r="K36" s="16"/>
      <c r="L36" s="16"/>
      <c r="M36" s="16"/>
      <c r="N36" s="16"/>
      <c r="O36" s="16"/>
      <c r="P36" s="16"/>
      <c r="Q36" s="16"/>
      <c r="R36" s="16"/>
      <c r="S36" s="16"/>
      <c r="T36" s="16"/>
      <c r="U36" s="16"/>
      <c r="V36" s="16"/>
      <c r="W36" s="16"/>
      <c r="X36" s="16"/>
      <c r="Y36" s="16"/>
    </row>
    <row r="37" spans="2:25" ht="15" thickBot="1">
      <c r="B37" s="156" t="s">
        <v>141</v>
      </c>
      <c r="C37" s="211">
        <f>DCF!$C$32</f>
        <v>2</v>
      </c>
      <c r="D37" s="16"/>
      <c r="E37" s="16"/>
      <c r="F37" s="16"/>
      <c r="G37" s="16"/>
      <c r="H37" s="16"/>
      <c r="I37" s="16"/>
      <c r="J37" s="16"/>
      <c r="K37" s="16"/>
      <c r="L37" s="16"/>
      <c r="M37" s="16"/>
      <c r="N37" s="16"/>
      <c r="O37" s="16"/>
      <c r="P37" s="16"/>
      <c r="Q37" s="16"/>
      <c r="R37" s="16"/>
      <c r="S37" s="16"/>
      <c r="T37" s="146"/>
      <c r="U37" s="16"/>
      <c r="V37" s="16"/>
      <c r="W37" s="16"/>
      <c r="X37" s="16"/>
      <c r="Y37" s="16"/>
    </row>
    <row r="38" spans="2:25">
      <c r="B38" s="35"/>
      <c r="I38" s="39"/>
      <c r="J38" s="39"/>
      <c r="K38" s="39"/>
      <c r="L38" s="39"/>
      <c r="M38" s="39"/>
      <c r="N38" s="39"/>
      <c r="O38" s="39"/>
      <c r="P38" s="39"/>
      <c r="Q38" s="39"/>
      <c r="R38" s="39"/>
      <c r="S38" s="39"/>
      <c r="T38" s="39"/>
      <c r="U38" s="39"/>
    </row>
    <row r="43" spans="2:25" ht="15">
      <c r="H43"/>
      <c r="I43"/>
      <c r="J43"/>
      <c r="K43"/>
      <c r="L43"/>
    </row>
    <row r="44" spans="2:25" ht="15">
      <c r="H44"/>
      <c r="I44"/>
      <c r="J44"/>
      <c r="K44"/>
      <c r="L44"/>
    </row>
    <row r="45" spans="2:25" ht="15">
      <c r="H45"/>
      <c r="I45"/>
      <c r="J45"/>
      <c r="K45"/>
      <c r="L45"/>
    </row>
    <row r="46" spans="2:25" ht="15">
      <c r="H46"/>
      <c r="I46"/>
      <c r="J46"/>
      <c r="K46"/>
      <c r="L46"/>
    </row>
    <row r="47" spans="2:25" ht="15">
      <c r="H47"/>
      <c r="I47"/>
      <c r="J47"/>
      <c r="K47"/>
      <c r="L47"/>
    </row>
    <row r="48" spans="2:25" ht="15">
      <c r="H48"/>
      <c r="I48"/>
      <c r="J48"/>
      <c r="K48"/>
      <c r="L48"/>
    </row>
    <row r="49" spans="8:12" ht="15">
      <c r="H49"/>
      <c r="I49"/>
      <c r="J49"/>
      <c r="K49"/>
      <c r="L49"/>
    </row>
    <row r="50" spans="8:12" ht="15">
      <c r="H50"/>
      <c r="I50"/>
      <c r="J50"/>
      <c r="K50"/>
      <c r="L50"/>
    </row>
    <row r="51" spans="8:12" ht="15">
      <c r="H51"/>
      <c r="I51"/>
      <c r="J51"/>
      <c r="K51"/>
      <c r="L51"/>
    </row>
    <row r="85" spans="8:8">
      <c r="H85" s="34">
        <v>188.2</v>
      </c>
    </row>
  </sheetData>
  <pageMargins left="0.7" right="0.7" top="0.75" bottom="0.75" header="0.3" footer="0.3"/>
  <pageSetup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0DA8B-AF01-49C4-A6E5-2B943918EC0F}">
  <sheetPr codeName="Sheet8"/>
  <dimension ref="A1:B44"/>
  <sheetViews>
    <sheetView workbookViewId="0"/>
  </sheetViews>
  <sheetFormatPr defaultRowHeight="15"/>
  <cols>
    <col min="1" max="1" width="29" customWidth="1"/>
  </cols>
  <sheetData>
    <row r="1" spans="1:2">
      <c r="A1" s="435" t="s">
        <v>644</v>
      </c>
      <c r="B1" s="442" t="s">
        <v>645</v>
      </c>
    </row>
    <row r="2" spans="1:2">
      <c r="A2" s="435" t="s">
        <v>646</v>
      </c>
      <c r="B2" s="435" t="s">
        <v>647</v>
      </c>
    </row>
    <row r="3" spans="1:2">
      <c r="A3" s="435" t="s">
        <v>648</v>
      </c>
      <c r="B3" s="435" t="s">
        <v>649</v>
      </c>
    </row>
    <row r="4" spans="1:2">
      <c r="A4" s="435" t="s">
        <v>650</v>
      </c>
      <c r="B4" s="435" t="s">
        <v>311</v>
      </c>
    </row>
    <row r="5" spans="1:2">
      <c r="A5" s="435" t="s">
        <v>651</v>
      </c>
      <c r="B5" s="435" t="s">
        <v>652</v>
      </c>
    </row>
    <row r="6" spans="1:2">
      <c r="A6" s="435" t="s">
        <v>653</v>
      </c>
      <c r="B6" s="435"/>
    </row>
    <row r="7" spans="1:2">
      <c r="A7" s="435" t="s">
        <v>654</v>
      </c>
      <c r="B7" s="435" t="s">
        <v>224</v>
      </c>
    </row>
    <row r="8" spans="1:2">
      <c r="A8" s="435" t="s">
        <v>655</v>
      </c>
      <c r="B8" s="435" t="s">
        <v>656</v>
      </c>
    </row>
    <row r="9" spans="1:2">
      <c r="A9" s="435" t="s">
        <v>657</v>
      </c>
      <c r="B9" s="435" t="s">
        <v>658</v>
      </c>
    </row>
    <row r="10" spans="1:2">
      <c r="A10" s="435" t="s">
        <v>659</v>
      </c>
      <c r="B10" s="435"/>
    </row>
    <row r="11" spans="1:2">
      <c r="A11" s="435" t="s">
        <v>660</v>
      </c>
      <c r="B11" s="435"/>
    </row>
    <row r="12" spans="1:2">
      <c r="A12" s="435" t="s">
        <v>661</v>
      </c>
      <c r="B12" s="435"/>
    </row>
    <row r="13" spans="1:2">
      <c r="A13" s="435" t="s">
        <v>662</v>
      </c>
      <c r="B13" s="435"/>
    </row>
    <row r="14" spans="1:2">
      <c r="A14" s="435" t="s">
        <v>663</v>
      </c>
      <c r="B14" s="435"/>
    </row>
    <row r="15" spans="1:2">
      <c r="A15" s="435" t="s">
        <v>664</v>
      </c>
      <c r="B15" s="435"/>
    </row>
    <row r="16" spans="1:2">
      <c r="A16" s="435" t="s">
        <v>665</v>
      </c>
      <c r="B16" s="435"/>
    </row>
    <row r="17" spans="1:2">
      <c r="A17" s="435" t="s">
        <v>666</v>
      </c>
      <c r="B17" s="435" t="s">
        <v>667</v>
      </c>
    </row>
    <row r="18" spans="1:2">
      <c r="A18" s="435" t="s">
        <v>668</v>
      </c>
      <c r="B18" s="435" t="s">
        <v>669</v>
      </c>
    </row>
    <row r="19" spans="1:2">
      <c r="A19" s="435" t="s">
        <v>670</v>
      </c>
      <c r="B19" s="435" t="s">
        <v>225</v>
      </c>
    </row>
    <row r="20" spans="1:2">
      <c r="A20" s="435" t="s">
        <v>671</v>
      </c>
      <c r="B20" s="435" t="s">
        <v>672</v>
      </c>
    </row>
    <row r="21" spans="1:2">
      <c r="A21" s="435" t="s">
        <v>673</v>
      </c>
      <c r="B21" s="435" t="s">
        <v>225</v>
      </c>
    </row>
    <row r="22" spans="1:2">
      <c r="A22" s="435" t="s">
        <v>674</v>
      </c>
      <c r="B22" s="435" t="s">
        <v>675</v>
      </c>
    </row>
    <row r="23" spans="1:2">
      <c r="A23" s="435" t="s">
        <v>676</v>
      </c>
      <c r="B23" s="442" t="s">
        <v>677</v>
      </c>
    </row>
    <row r="24" spans="1:2">
      <c r="A24" s="435" t="s">
        <v>678</v>
      </c>
      <c r="B24" s="435" t="s">
        <v>126</v>
      </c>
    </row>
    <row r="25" spans="1:2">
      <c r="A25" s="435" t="s">
        <v>679</v>
      </c>
      <c r="B25" s="435" t="s">
        <v>680</v>
      </c>
    </row>
    <row r="26" spans="1:2">
      <c r="A26" s="435" t="s">
        <v>681</v>
      </c>
      <c r="B26" s="435" t="s">
        <v>682</v>
      </c>
    </row>
    <row r="27" spans="1:2">
      <c r="A27" s="435" t="s">
        <v>683</v>
      </c>
      <c r="B27" s="435" t="s">
        <v>684</v>
      </c>
    </row>
    <row r="28" spans="1:2">
      <c r="A28" s="435" t="s">
        <v>685</v>
      </c>
      <c r="B28" s="435" t="s">
        <v>686</v>
      </c>
    </row>
    <row r="29" spans="1:2">
      <c r="A29" s="435" t="s">
        <v>687</v>
      </c>
      <c r="B29" s="435"/>
    </row>
    <row r="30" spans="1:2">
      <c r="A30" s="435" t="s">
        <v>688</v>
      </c>
      <c r="B30" s="435"/>
    </row>
    <row r="31" spans="1:2">
      <c r="A31" s="435" t="s">
        <v>689</v>
      </c>
      <c r="B31" s="435"/>
    </row>
    <row r="32" spans="1:2">
      <c r="A32" s="435" t="s">
        <v>690</v>
      </c>
      <c r="B32" s="435"/>
    </row>
    <row r="33" spans="1:2">
      <c r="A33" s="435" t="s">
        <v>691</v>
      </c>
      <c r="B33" s="435"/>
    </row>
    <row r="34" spans="1:2">
      <c r="A34" s="435" t="s">
        <v>692</v>
      </c>
      <c r="B34" s="435"/>
    </row>
    <row r="35" spans="1:2">
      <c r="A35" s="435" t="s">
        <v>693</v>
      </c>
      <c r="B35" s="435" t="s">
        <v>694</v>
      </c>
    </row>
    <row r="36" spans="1:2">
      <c r="A36" s="435" t="s">
        <v>695</v>
      </c>
      <c r="B36" s="435" t="s">
        <v>696</v>
      </c>
    </row>
    <row r="37" spans="1:2">
      <c r="A37" s="435" t="s">
        <v>697</v>
      </c>
      <c r="B37" s="435" t="s">
        <v>698</v>
      </c>
    </row>
    <row r="38" spans="1:2">
      <c r="A38" s="435" t="s">
        <v>699</v>
      </c>
      <c r="B38" s="435" t="s">
        <v>700</v>
      </c>
    </row>
    <row r="39" spans="1:2">
      <c r="A39" s="435" t="s">
        <v>701</v>
      </c>
      <c r="B39" s="435" t="s">
        <v>210</v>
      </c>
    </row>
    <row r="40" spans="1:2">
      <c r="A40" s="435" t="s">
        <v>702</v>
      </c>
      <c r="B40" s="435" t="s">
        <v>703</v>
      </c>
    </row>
    <row r="41" spans="1:2">
      <c r="A41" s="435" t="s">
        <v>704</v>
      </c>
      <c r="B41" s="435" t="s">
        <v>705</v>
      </c>
    </row>
    <row r="42" spans="1:2">
      <c r="A42" s="435" t="s">
        <v>706</v>
      </c>
      <c r="B42" s="435"/>
    </row>
    <row r="43" spans="1:2">
      <c r="A43" s="435" t="s">
        <v>707</v>
      </c>
      <c r="B43" s="435"/>
    </row>
    <row r="44" spans="1:2">
      <c r="A44" s="435" t="s">
        <v>708</v>
      </c>
      <c r="B44" s="435" t="s">
        <v>709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E672-7B68-452A-BF64-8B6C6278C837}">
  <sheetPr codeName="Sheet9"/>
  <dimension ref="A1:A13"/>
  <sheetViews>
    <sheetView workbookViewId="0">
      <selection activeCell="Z1" sqref="Z1"/>
    </sheetView>
  </sheetViews>
  <sheetFormatPr defaultRowHeight="15"/>
  <cols>
    <col min="1" max="1" width="26.5703125" bestFit="1" customWidth="1"/>
  </cols>
  <sheetData>
    <row r="1" spans="1:1">
      <c r="A1" s="435" t="s">
        <v>710</v>
      </c>
    </row>
    <row r="2" spans="1:1">
      <c r="A2" s="435" t="s">
        <v>711</v>
      </c>
    </row>
    <row r="3" spans="1:1">
      <c r="A3" s="435" t="s">
        <v>712</v>
      </c>
    </row>
    <row r="4" spans="1:1">
      <c r="A4" s="435" t="s">
        <v>713</v>
      </c>
    </row>
    <row r="5" spans="1:1">
      <c r="A5" s="435" t="s">
        <v>714</v>
      </c>
    </row>
    <row r="6" spans="1:1">
      <c r="A6" s="435" t="s">
        <v>715</v>
      </c>
    </row>
    <row r="7" spans="1:1">
      <c r="A7" s="435" t="s">
        <v>716</v>
      </c>
    </row>
    <row r="8" spans="1:1">
      <c r="A8" s="435" t="s">
        <v>717</v>
      </c>
    </row>
    <row r="9" spans="1:1">
      <c r="A9" s="435" t="s">
        <v>718</v>
      </c>
    </row>
    <row r="10" spans="1:1">
      <c r="A10" s="435" t="s">
        <v>719</v>
      </c>
    </row>
    <row r="11" spans="1:1">
      <c r="A11" s="435" t="s">
        <v>720</v>
      </c>
    </row>
    <row r="12" spans="1:1">
      <c r="A12" s="435" t="s">
        <v>721</v>
      </c>
    </row>
    <row r="13" spans="1:1">
      <c r="A13" s="435" t="s">
        <v>722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FdsFormulaCache xmlns="urn:fdsformulacache" version="2" timestamp="1774994763"><![CDATA[{"SP50^AVG(P_PRICE_RETURNS_PR('YTD',0,-1AY,0,M)-VALUE(\"TRYUS10Y-FDS\",FG_YIELD(-1AY,0,M,,\"YTM\")))":5.46994085,"TRYUS10Y-FDS^FG_YIELD(0)@FG_YIELD(-1)/100":0.042829,"MPLT-US^FG_PRICE(0)":16.77}]]></FdsFormulaCache>
</file>

<file path=customXml/item2.xml><?xml version="1.0" encoding="utf-8"?>
<ct:contentTypeSchema xmlns:ct="http://schemas.microsoft.com/office/2006/metadata/contentType" xmlns:ma="http://schemas.microsoft.com/office/2006/metadata/properties/metaAttributes" ct:_="" ma:_="" ma:contentTypeName="Document" ma:contentTypeID="0x010100C5125C545D03AB44BD1A74E0497B8F76" ma:contentTypeVersion="15" ma:contentTypeDescription="Create a new document." ma:contentTypeScope="" ma:versionID="c5858ca561e7aee6ae101e8f0b40370f">
  <xsd:schema xmlns:xsd="http://www.w3.org/2001/XMLSchema" xmlns:xs="http://www.w3.org/2001/XMLSchema" xmlns:p="http://schemas.microsoft.com/office/2006/metadata/properties" xmlns:ns2="b40484f1-8ecf-451b-a3e2-a81f6d9826ba" xmlns:ns3="87363e36-27a6-4fdc-b48e-7545aa6b31eb" targetNamespace="http://schemas.microsoft.com/office/2006/metadata/properties" ma:root="true" ma:fieldsID="47332c2123f397779704c7547431355e" ns2:_="" ns3:_="">
    <xsd:import namespace="b40484f1-8ecf-451b-a3e2-a81f6d9826ba"/>
    <xsd:import namespace="87363e36-27a6-4fdc-b48e-7545aa6b31e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3:SharedWithUsers" minOccurs="0"/>
                <xsd:element ref="ns3:SharedWithDetails" minOccurs="0"/>
                <xsd:element ref="ns2:MediaServiceOCR" minOccurs="0"/>
                <xsd:element ref="ns2:MediaServiceBillingMetadata"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0484f1-8ecf-451b-a3e2-a81f6d9826b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853221-597e-41dc-91a1-3bf77b89adc1"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BillingMetadata" ma:index="21" nillable="true" ma:displayName="MediaServiceBillingMetadata" ma:hidden="true" ma:internalName="MediaServiceBillingMetadata"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363e36-27a6-4fdc-b48e-7545aa6b31e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19807ce-db71-4af1-9601-6a0da81c796d}" ma:internalName="TaxCatchAll" ma:showField="CatchAllData" ma:web="87363e36-27a6-4fdc-b48e-7545aa6b31eb">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87363e36-27a6-4fdc-b48e-7545aa6b31eb" xsi:nil="true"/>
    <lcf76f155ced4ddcb4097134ff3c332f xmlns="b40484f1-8ecf-451b-a3e2-a81f6d9826b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3B2037A-0E35-4855-A426-91CA424A5032}">
  <ds:schemaRefs>
    <ds:schemaRef ds:uri="urn:fdsformulacache"/>
  </ds:schemaRefs>
</ds:datastoreItem>
</file>

<file path=customXml/itemProps2.xml><?xml version="1.0" encoding="utf-8"?>
<ds:datastoreItem xmlns:ds="http://schemas.openxmlformats.org/officeDocument/2006/customXml" ds:itemID="{E09F9C85-F43B-45EF-9A59-2A3A3818A382}"/>
</file>

<file path=customXml/itemProps3.xml><?xml version="1.0" encoding="utf-8"?>
<ds:datastoreItem xmlns:ds="http://schemas.openxmlformats.org/officeDocument/2006/customXml" ds:itemID="{3F846354-2B98-4637-B643-0BAB709BFB63}"/>
</file>

<file path=customXml/itemProps4.xml><?xml version="1.0" encoding="utf-8"?>
<ds:datastoreItem xmlns:ds="http://schemas.openxmlformats.org/officeDocument/2006/customXml" ds:itemID="{F030E0F4-AF1B-47AE-985F-2A5EFCC6A2D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ImportantDisclosures</vt:lpstr>
      <vt:lpstr>DCF</vt:lpstr>
      <vt:lpstr>IS</vt:lpstr>
      <vt:lpstr>BS</vt:lpstr>
      <vt:lpstr>CF</vt:lpstr>
      <vt:lpstr>schizophrenia</vt:lpstr>
      <vt:lpstr>ADP</vt:lpstr>
      <vt:lpstr>ASD</vt:lpstr>
      <vt:lpstr>IndexInformation</vt:lpstr>
      <vt:lpstr>ModPubIndex</vt:lpstr>
      <vt:lpstr>Linking_11</vt:lpstr>
      <vt:lpstr>Linking_12</vt:lpstr>
      <vt:lpstr>Linking_13</vt:lpstr>
      <vt:lpstr>Linking_14</vt:lpstr>
      <vt:lpstr>Linking_3</vt:lpstr>
      <vt:lpstr>Linking_4</vt:lpstr>
      <vt:lpstr>Linking_5</vt:lpstr>
      <vt:lpstr>ADP!Linking_9</vt:lpstr>
      <vt:lpstr>Linking_9</vt:lpstr>
      <vt:lpstr>BS!Print_Area</vt:lpstr>
      <vt:lpstr>CF!Print_Area</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Hung, Jeff (Research)</dc:creator>
  <cp:lastModifiedBy>Emily Harrison</cp:lastModifiedBy>
  <cp:lastPrinted>2025-11-20T14:08:34Z</cp:lastPrinted>
  <dcterms:created xsi:type="dcterms:W3CDTF">2019-01-24T15:54:02Z</dcterms:created>
  <dcterms:modified xsi:type="dcterms:W3CDTF">2026-04-08T22:27:26Z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Plant___Equip_Net" linkTarget="Prop__Plant___Equip_Net">
    <vt:lpwstr>#REF!</vt:lpwstr>
  </property>
  <property fmtid="{D5CDD505-2E9C-101B-9397-08002B2CF9AE}" pid="3" name="MSIP_Label_07f119e6-c6cd-44b0-a5ee-ac1aff68c56e_Enabled">
    <vt:lpwstr>true</vt:lpwstr>
  </property>
  <property fmtid="{D5CDD505-2E9C-101B-9397-08002B2CF9AE}" pid="4" name="MSIP_Label_07f119e6-c6cd-44b0-a5ee-ac1aff68c56e_SetDate">
    <vt:lpwstr>2022-05-23T11:49:27Z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be774167-8d36-45b8-84b9-9b6bfbbaa81d</vt:lpwstr>
  </property>
  <property fmtid="{D5CDD505-2E9C-101B-9397-08002B2CF9AE}" pid="9" name="MSIP_Label_07f119e6-c6cd-44b0-a5ee-ac1aff68c56e_ContentBits">
    <vt:lpwstr>0</vt:lpwstr>
  </property>
  <property fmtid="{D5CDD505-2E9C-101B-9397-08002B2CF9AE}" pid="10" name="ERModPubTicket">
    <vt:lpwstr>NA</vt:lpwstr>
  </property>
  <property fmtid="{D5CDD505-2E9C-101B-9397-08002B2CF9AE}" pid="11" name="ERModPubConfirmEmail">
    <vt:bool>false</vt:bool>
  </property>
  <property fmtid="{D5CDD505-2E9C-101B-9397-08002B2CF9AE}" pid="12" name="ERModPubUserEmail">
    <vt:lpwstr>riadmic@ms.com</vt:lpwstr>
  </property>
  <property fmtid="{D5CDD505-2E9C-101B-9397-08002B2CF9AE}" pid="13" name="ERModPubGCIMTagged">
    <vt:bool>true</vt:bool>
  </property>
  <property fmtid="{D5CDD505-2E9C-101B-9397-08002B2CF9AE}" pid="14" name="ERCompanyUploadState">
    <vt:lpwstr>P</vt:lpwstr>
  </property>
  <property fmtid="{D5CDD505-2E9C-101B-9397-08002B2CF9AE}" pid="15" name="ERModPubCurrentYear">
    <vt:i4>2026</vt:i4>
  </property>
  <property fmtid="{D5CDD505-2E9C-101B-9397-08002B2CF9AE}" pid="16" name="ModelId">
    <vt:lpwstr>9801718</vt:lpwstr>
  </property>
  <property fmtid="{D5CDD505-2E9C-101B-9397-08002B2CF9AE}" pid="17" name="ERModPubCompanyName">
    <vt:lpwstr>MapLight Therapeutics</vt:lpwstr>
  </property>
  <property fmtid="{D5CDD505-2E9C-101B-9397-08002B2CF9AE}" pid="18" name="ContentTypeId">
    <vt:lpwstr>0x010100C5125C545D03AB44BD1A74E0497B8F76</vt:lpwstr>
  </property>
</Properties>
</file>